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12.xml" ContentType="application/vnd.ms-office.activeX+xml"/>
  <Override PartName="/xl/activeX/activeX13.xml" ContentType="application/vnd.ms-office.activeX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14.xml" ContentType="application/vnd.ms-office.activeX+xml"/>
  <Override PartName="/xl/activeX/activeX15.xml" ContentType="application/vnd.ms-office.activeX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activeX/activeX16.xml" ContentType="application/vnd.ms-office.activeX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6.bin" ContentType="application/vnd.openxmlformats-officedocument.spreadsheetml.printerSettings"/>
  <Override PartName="/xl/drawings/drawing10.xml" ContentType="application/vnd.openxmlformats-officedocument.drawing+xml"/>
  <Override PartName="/xl/activeX/activeX35.xml" ContentType="application/vnd.ms-office.activeX+xml"/>
  <Override PartName="/xl/activeX/activeX36.xml" ContentType="application/vnd.ms-office.activeX+xml"/>
  <Override PartName="/xl/activeX/activeX37.xml" ContentType="application/vnd.ms-office.activeX+xml"/>
  <Override PartName="/xl/activeX/activeX38.xml" ContentType="application/vnd.ms-office.activeX+xml"/>
  <Override PartName="/xl/activeX/activeX39.xml" ContentType="application/vnd.ms-office.activeX+xml"/>
  <Override PartName="/xl/activeX/activeX40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7.bin" ContentType="application/vnd.openxmlformats-officedocument.spreadsheetml.printerSettings"/>
  <Override PartName="/xl/drawings/drawing11.xml" ContentType="application/vnd.openxmlformats-officedocument.drawing+xml"/>
  <Override PartName="/xl/activeX/activeX41.xml" ContentType="application/vnd.ms-office.activeX+xml"/>
  <Override PartName="/xl/activeX/activeX42.xml" ContentType="application/vnd.ms-office.activeX+xml"/>
  <Override PartName="/xl/activeX/activeX43.xml" ContentType="application/vnd.ms-office.activeX+xml"/>
  <Override PartName="/xl/activeX/activeX44.xml" ContentType="application/vnd.ms-office.activeX+xml"/>
  <Override PartName="/xl/activeX/activeX45.xml" ContentType="application/vnd.ms-office.activeX+xml"/>
  <Override PartName="/xl/activeX/activeX46.xml" ContentType="application/vnd.ms-office.activeX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8.bin" ContentType="application/vnd.openxmlformats-officedocument.spreadsheetml.printerSettings"/>
  <Override PartName="/xl/drawings/drawing12.xml" ContentType="application/vnd.openxmlformats-officedocument.drawing+xml"/>
  <Override PartName="/xl/activeX/activeX47.xml" ContentType="application/vnd.ms-office.activeX+xml"/>
  <Override PartName="/xl/activeX/activeX48.xml" ContentType="application/vnd.ms-office.activeX+xml"/>
  <Override PartName="/xl/activeX/activeX49.xml" ContentType="application/vnd.ms-office.activeX+xml"/>
  <Override PartName="/xl/activeX/activeX50.xml" ContentType="application/vnd.ms-office.activeX+xml"/>
  <Override PartName="/xl/activeX/activeX51.xml" ContentType="application/vnd.ms-office.activeX+xml"/>
  <Override PartName="/xl/activeX/activeX52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9.bin" ContentType="application/vnd.openxmlformats-officedocument.spreadsheetml.printerSettings"/>
  <Override PartName="/xl/drawings/drawing13.xml" ContentType="application/vnd.openxmlformats-officedocument.drawing+xml"/>
  <Override PartName="/xl/activeX/activeX53.xml" ContentType="application/vnd.ms-office.activeX+xml"/>
  <Override PartName="/xl/activeX/activeX54.xml" ContentType="application/vnd.ms-office.activeX+xml"/>
  <Override PartName="/xl/activeX/activeX55.xml" ContentType="application/vnd.ms-office.activeX+xml"/>
  <Override PartName="/xl/activeX/activeX56.xml" ContentType="application/vnd.ms-office.activeX+xml"/>
  <Override PartName="/xl/activeX/activeX57.xml" ContentType="application/vnd.ms-office.activeX+xml"/>
  <Override PartName="/xl/activeX/activeX58.xml" ContentType="application/vnd.ms-office.activeX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0.bin" ContentType="application/vnd.openxmlformats-officedocument.spreadsheetml.printerSettings"/>
  <Override PartName="/xl/drawings/drawing14.xml" ContentType="application/vnd.openxmlformats-officedocument.drawing+xml"/>
  <Override PartName="/xl/activeX/activeX59.xml" ContentType="application/vnd.ms-office.activeX+xml"/>
  <Override PartName="/xl/activeX/activeX60.xml" ContentType="application/vnd.ms-office.activeX+xml"/>
  <Override PartName="/xl/activeX/activeX61.xml" ContentType="application/vnd.ms-office.activeX+xml"/>
  <Override PartName="/xl/activeX/activeX62.xml" ContentType="application/vnd.ms-office.activeX+xml"/>
  <Override PartName="/xl/activeX/activeX63.xml" ContentType="application/vnd.ms-office.activeX+xml"/>
  <Override PartName="/xl/activeX/activeX64.xml" ContentType="application/vnd.ms-office.activeX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11.bin" ContentType="application/vnd.openxmlformats-officedocument.spreadsheetml.printerSettings"/>
  <Override PartName="/xl/drawings/drawing15.xml" ContentType="application/vnd.openxmlformats-officedocument.drawing+xml"/>
  <Override PartName="/xl/activeX/activeX65.xml" ContentType="application/vnd.ms-office.activeX+xml"/>
  <Override PartName="/xl/activeX/activeX66.xml" ContentType="application/vnd.ms-office.activeX+xml"/>
  <Override PartName="/xl/activeX/activeX67.xml" ContentType="application/vnd.ms-office.activeX+xml"/>
  <Override PartName="/xl/activeX/activeX68.xml" ContentType="application/vnd.ms-office.activeX+xml"/>
  <Override PartName="/xl/activeX/activeX69.xml" ContentType="application/vnd.ms-office.activeX+xml"/>
  <Override PartName="/xl/activeX/activeX70.xml" ContentType="application/vnd.ms-office.activeX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rinterSettings/printerSettings12.bin" ContentType="application/vnd.openxmlformats-officedocument.spreadsheetml.printerSettings"/>
  <Override PartName="/xl/drawings/drawing16.xml" ContentType="application/vnd.openxmlformats-officedocument.drawing+xml"/>
  <Override PartName="/xl/activeX/activeX71.xml" ContentType="application/vnd.ms-office.activeX+xml"/>
  <Override PartName="/xl/activeX/activeX72.xml" ContentType="application/vnd.ms-office.activeX+xml"/>
  <Override PartName="/xl/activeX/activeX73.xml" ContentType="application/vnd.ms-office.activeX+xml"/>
  <Override PartName="/xl/activeX/activeX74.xml" ContentType="application/vnd.ms-office.activeX+xml"/>
  <Override PartName="/xl/activeX/activeX75.xml" ContentType="application/vnd.ms-office.activeX+xml"/>
  <Override PartName="/xl/activeX/activeX76.xml" ContentType="application/vnd.ms-office.activeX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13.bin" ContentType="application/vnd.openxmlformats-officedocument.spreadsheetml.printerSettings"/>
  <Override PartName="/xl/drawings/drawing17.xml" ContentType="application/vnd.openxmlformats-officedocument.drawing+xml"/>
  <Override PartName="/xl/activeX/activeX77.xml" ContentType="application/vnd.ms-office.activeX+xml"/>
  <Override PartName="/xl/activeX/activeX78.xml" ContentType="application/vnd.ms-office.activeX+xml"/>
  <Override PartName="/xl/activeX/activeX79.xml" ContentType="application/vnd.ms-office.activeX+xml"/>
  <Override PartName="/xl/activeX/activeX80.xml" ContentType="application/vnd.ms-office.activeX+xml"/>
  <Override PartName="/xl/activeX/activeX81.xml" ContentType="application/vnd.ms-office.activeX+xml"/>
  <Override PartName="/xl/activeX/activeX82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rinterSettings/printerSettings14.bin" ContentType="application/vnd.openxmlformats-officedocument.spreadsheetml.printerSettings"/>
  <Override PartName="/xl/drawings/drawing18.xml" ContentType="application/vnd.openxmlformats-officedocument.drawing+xml"/>
  <Override PartName="/xl/activeX/activeX83.xml" ContentType="application/vnd.ms-office.activeX+xml"/>
  <Override PartName="/xl/activeX/activeX84.xml" ContentType="application/vnd.ms-office.activeX+xml"/>
  <Override PartName="/xl/activeX/activeX85.xml" ContentType="application/vnd.ms-office.activeX+xml"/>
  <Override PartName="/xl/activeX/activeX86.xml" ContentType="application/vnd.ms-office.activeX+xml"/>
  <Override PartName="/xl/activeX/activeX87.xml" ContentType="application/vnd.ms-office.activeX+xml"/>
  <Override PartName="/xl/activeX/activeX88.xml" ContentType="application/vnd.ms-office.activeX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rinterSettings/printerSettings15.bin" ContentType="application/vnd.openxmlformats-officedocument.spreadsheetml.printerSettings"/>
  <Override PartName="/xl/drawings/drawing19.xml" ContentType="application/vnd.openxmlformats-officedocument.drawing+xml"/>
  <Override PartName="/xl/activeX/activeX89.xml" ContentType="application/vnd.ms-office.activeX+xml"/>
  <Override PartName="/xl/activeX/activeX90.xml" ContentType="application/vnd.ms-office.activeX+xml"/>
  <Override PartName="/xl/activeX/activeX91.xml" ContentType="application/vnd.ms-office.activeX+xml"/>
  <Override PartName="/xl/activeX/activeX92.xml" ContentType="application/vnd.ms-office.activeX+xml"/>
  <Override PartName="/xl/activeX/activeX93.xml" ContentType="application/vnd.ms-office.activeX+xml"/>
  <Override PartName="/xl/activeX/activeX94.xml" ContentType="application/vnd.ms-office.activeX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rinterSettings/printerSettings16.bin" ContentType="application/vnd.openxmlformats-officedocument.spreadsheetml.printerSettings"/>
  <Override PartName="/xl/drawings/drawing20.xml" ContentType="application/vnd.openxmlformats-officedocument.drawing+xml"/>
  <Override PartName="/xl/activeX/activeX95.xml" ContentType="application/vnd.ms-office.activeX+xml"/>
  <Override PartName="/xl/activeX/activeX96.xml" ContentType="application/vnd.ms-office.activeX+xml"/>
  <Override PartName="/xl/activeX/activeX97.xml" ContentType="application/vnd.ms-office.activeX+xml"/>
  <Override PartName="/xl/activeX/activeX98.xml" ContentType="application/vnd.ms-office.activeX+xml"/>
  <Override PartName="/xl/activeX/activeX99.xml" ContentType="application/vnd.ms-office.activeX+xml"/>
  <Override PartName="/xl/activeX/activeX100.xml" ContentType="application/vnd.ms-office.activeX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rinterSettings/printerSettings17.bin" ContentType="application/vnd.openxmlformats-officedocument.spreadsheetml.printerSettings"/>
  <Override PartName="/xl/drawings/drawing21.xml" ContentType="application/vnd.openxmlformats-officedocument.drawing+xml"/>
  <Override PartName="/xl/activeX/activeX101.xml" ContentType="application/vnd.ms-office.activeX+xml"/>
  <Override PartName="/xl/activeX/activeX102.xml" ContentType="application/vnd.ms-office.activeX+xml"/>
  <Override PartName="/xl/activeX/activeX103.xml" ContentType="application/vnd.ms-office.activeX+xml"/>
  <Override PartName="/xl/activeX/activeX104.xml" ContentType="application/vnd.ms-office.activeX+xml"/>
  <Override PartName="/xl/activeX/activeX105.xml" ContentType="application/vnd.ms-office.activeX+xml"/>
  <Override PartName="/xl/activeX/activeX106.xml" ContentType="application/vnd.ms-office.activeX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rinterSettings/printerSettings18.bin" ContentType="application/vnd.openxmlformats-officedocument.spreadsheetml.printerSettings"/>
  <Override PartName="/xl/drawings/drawing22.xml" ContentType="application/vnd.openxmlformats-officedocument.drawing+xml"/>
  <Override PartName="/xl/activeX/activeX107.xml" ContentType="application/vnd.ms-office.activeX+xml"/>
  <Override PartName="/xl/activeX/activeX108.xml" ContentType="application/vnd.ms-office.activeX+xml"/>
  <Override PartName="/xl/activeX/activeX109.xml" ContentType="application/vnd.ms-office.activeX+xml"/>
  <Override PartName="/xl/activeX/activeX110.xml" ContentType="application/vnd.ms-office.activeX+xml"/>
  <Override PartName="/xl/activeX/activeX111.xml" ContentType="application/vnd.ms-office.activeX+xml"/>
  <Override PartName="/xl/activeX/activeX112.xml" ContentType="application/vnd.ms-office.activeX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rinterSettings/printerSettings19.bin" ContentType="application/vnd.openxmlformats-officedocument.spreadsheetml.printerSettings"/>
  <Override PartName="/xl/drawings/drawing23.xml" ContentType="application/vnd.openxmlformats-officedocument.drawing+xml"/>
  <Override PartName="/xl/activeX/activeX113.xml" ContentType="application/vnd.ms-office.activeX+xml"/>
  <Override PartName="/xl/activeX/activeX114.xml" ContentType="application/vnd.ms-office.activeX+xml"/>
  <Override PartName="/xl/activeX/activeX115.xml" ContentType="application/vnd.ms-office.activeX+xml"/>
  <Override PartName="/xl/activeX/activeX116.xml" ContentType="application/vnd.ms-office.activeX+xml"/>
  <Override PartName="/xl/activeX/activeX117.xml" ContentType="application/vnd.ms-office.activeX+xml"/>
  <Override PartName="/xl/activeX/activeX118.xml" ContentType="application/vnd.ms-office.activeX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rinterSettings/printerSettings20.bin" ContentType="application/vnd.openxmlformats-officedocument.spreadsheetml.printerSettings"/>
  <Override PartName="/xl/drawings/drawing24.xml" ContentType="application/vnd.openxmlformats-officedocument.drawing+xml"/>
  <Override PartName="/xl/activeX/activeX119.xml" ContentType="application/vnd.ms-office.activeX+xml"/>
  <Override PartName="/xl/activeX/activeX120.xml" ContentType="application/vnd.ms-office.activeX+xml"/>
  <Override PartName="/xl/activeX/activeX121.xml" ContentType="application/vnd.ms-office.activeX+xml"/>
  <Override PartName="/xl/activeX/activeX122.xml" ContentType="application/vnd.ms-office.activeX+xml"/>
  <Override PartName="/xl/activeX/activeX123.xml" ContentType="application/vnd.ms-office.activeX+xml"/>
  <Override PartName="/xl/activeX/activeX124.xml" ContentType="application/vnd.ms-office.activeX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rinterSettings/printerSettings21.bin" ContentType="application/vnd.openxmlformats-officedocument.spreadsheetml.printerSettings"/>
  <Override PartName="/xl/drawings/drawing25.xml" ContentType="application/vnd.openxmlformats-officedocument.drawing+xml"/>
  <Override PartName="/xl/activeX/activeX125.xml" ContentType="application/vnd.ms-office.activeX+xml"/>
  <Override PartName="/xl/activeX/activeX126.xml" ContentType="application/vnd.ms-office.activeX+xml"/>
  <Override PartName="/xl/activeX/activeX127.xml" ContentType="application/vnd.ms-office.activeX+xml"/>
  <Override PartName="/xl/activeX/activeX128.xml" ContentType="application/vnd.ms-office.activeX+xml"/>
  <Override PartName="/xl/activeX/activeX129.xml" ContentType="application/vnd.ms-office.activeX+xml"/>
  <Override PartName="/xl/activeX/activeX130.xml" ContentType="application/vnd.ms-office.activeX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rinterSettings/printerSettings22.bin" ContentType="application/vnd.openxmlformats-officedocument.spreadsheetml.printerSettings"/>
  <Override PartName="/xl/drawings/drawing26.xml" ContentType="application/vnd.openxmlformats-officedocument.drawing+xml"/>
  <Override PartName="/xl/activeX/activeX131.xml" ContentType="application/vnd.ms-office.activeX+xml"/>
  <Override PartName="/xl/activeX/activeX132.xml" ContentType="application/vnd.ms-office.activeX+xml"/>
  <Override PartName="/xl/activeX/activeX133.xml" ContentType="application/vnd.ms-office.activeX+xml"/>
  <Override PartName="/xl/activeX/activeX134.xml" ContentType="application/vnd.ms-office.activeX+xml"/>
  <Override PartName="/xl/activeX/activeX135.xml" ContentType="application/vnd.ms-office.activeX+xml"/>
  <Override PartName="/xl/activeX/activeX136.xml" ContentType="application/vnd.ms-office.activeX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rinterSettings/printerSettings23.bin" ContentType="application/vnd.openxmlformats-officedocument.spreadsheetml.printerSettings"/>
  <Override PartName="/xl/drawings/drawing27.xml" ContentType="application/vnd.openxmlformats-officedocument.drawing+xml"/>
  <Override PartName="/xl/activeX/activeX137.xml" ContentType="application/vnd.ms-office.activeX+xml"/>
  <Override PartName="/xl/activeX/activeX138.xml" ContentType="application/vnd.ms-office.activeX+xml"/>
  <Override PartName="/xl/activeX/activeX139.xml" ContentType="application/vnd.ms-office.activeX+xml"/>
  <Override PartName="/xl/activeX/activeX140.xml" ContentType="application/vnd.ms-office.activeX+xml"/>
  <Override PartName="/xl/activeX/activeX141.xml" ContentType="application/vnd.ms-office.activeX+xml"/>
  <Override PartName="/xl/activeX/activeX142.xml" ContentType="application/vnd.ms-office.activeX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rinterSettings/printerSettings24.bin" ContentType="application/vnd.openxmlformats-officedocument.spreadsheetml.printerSettings"/>
  <Override PartName="/xl/drawings/drawing28.xml" ContentType="application/vnd.openxmlformats-officedocument.drawing+xml"/>
  <Override PartName="/xl/activeX/activeX143.xml" ContentType="application/vnd.ms-office.activeX+xml"/>
  <Override PartName="/xl/activeX/activeX144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veconcordia.sharepoint.com/teams/AthenaEngineeringConsultation/Shared Documents/05. Other Classes/INDU 423/3. Project/4. Software (Dec 2)/"/>
    </mc:Choice>
  </mc:AlternateContent>
  <xr:revisionPtr revIDLastSave="33844" documentId="8_{82AEF563-3E6F-4E7B-9472-35F21C204F66}" xr6:coauthVersionLast="47" xr6:coauthVersionMax="47" xr10:uidLastSave="{B8E6468B-C434-491C-8418-774495ABBD8C}"/>
  <bookViews>
    <workbookView xWindow="-108" yWindow="-108" windowWidth="23256" windowHeight="12456" activeTab="2" xr2:uid="{AC8CA42B-07D7-4CF3-A977-4C32D91E7B18}"/>
  </bookViews>
  <sheets>
    <sheet name="Start" sheetId="81" r:id="rId1"/>
    <sheet name="Monthly Inventory" sheetId="80" state="hidden" r:id="rId2"/>
    <sheet name="Dashboard" sheetId="32" r:id="rId3"/>
    <sheet name="Cost of Ingredients" sheetId="9" state="hidden" r:id="rId4"/>
    <sheet name="Cost of Meals" sheetId="8" state="hidden" r:id="rId5"/>
    <sheet name="Demand Data" sheetId="7" state="hidden" r:id="rId6"/>
    <sheet name="Master Data Sheet" sheetId="18" state="hidden" r:id="rId7"/>
    <sheet name="Table2" sheetId="34" state="hidden" r:id="rId8"/>
    <sheet name="Forecasts" sheetId="35" state="hidden" r:id="rId9"/>
    <sheet name="Squid" sheetId="6" state="hidden" r:id="rId10"/>
    <sheet name="Flour" sheetId="56" state="hidden" r:id="rId11"/>
    <sheet name="Lemon" sheetId="57" state="hidden" r:id="rId12"/>
    <sheet name="House Salad" sheetId="58" state="hidden" r:id="rId13"/>
    <sheet name="Spanakopita" sheetId="59" state="hidden" r:id="rId14"/>
    <sheet name="Pita" sheetId="60" state="hidden" r:id="rId15"/>
    <sheet name="Tzatziki" sheetId="61" state="hidden" r:id="rId16"/>
    <sheet name="Marinated Chicken" sheetId="62" state="hidden" r:id="rId17"/>
    <sheet name="Onions" sheetId="63" state="hidden" r:id="rId18"/>
    <sheet name="Green Pepper" sheetId="64" state="hidden" r:id="rId19"/>
    <sheet name="Potato Wedges" sheetId="65" state="hidden" r:id="rId20"/>
    <sheet name="Prepared Rice" sheetId="66" state="hidden" r:id="rId21"/>
    <sheet name="Chicken Breast" sheetId="67" state="hidden" r:id="rId22"/>
    <sheet name="Filet Mignon" sheetId="68" state="hidden" r:id="rId23"/>
    <sheet name="Bacon" sheetId="69" state="hidden" r:id="rId24"/>
    <sheet name="Butterfly Shrimp" sheetId="70" state="hidden" r:id="rId25"/>
    <sheet name="Garlic Butter Sauce" sheetId="71" state="hidden" r:id="rId26"/>
    <sheet name="Mushrooms" sheetId="72" state="hidden" r:id="rId27"/>
    <sheet name="Monterey Jack" sheetId="73" state="hidden" r:id="rId28"/>
    <sheet name="Cheddar" sheetId="74" state="hidden" r:id="rId29"/>
    <sheet name="Pork Loin Skewers" sheetId="75" state="hidden" r:id="rId30"/>
    <sheet name="KPI Board" sheetId="76" state="hidden" r:id="rId31"/>
  </sheets>
  <functionGroups builtInGroupCount="19"/>
  <externalReferences>
    <externalReference r:id="rId32"/>
  </externalReferences>
  <definedNames>
    <definedName name="_xlnm._FilterDatabase" localSheetId="30" hidden="1">'KPI Board'!#REF!</definedName>
    <definedName name="D_BS" localSheetId="30">[1]Forecasts!$BE$4</definedName>
    <definedName name="D_BS">Forecasts!$BE$4</definedName>
    <definedName name="D_Cal" localSheetId="30">[1]Forecasts!$A$4</definedName>
    <definedName name="D_Cal">Forecasts!$A$4</definedName>
    <definedName name="D_CB" localSheetId="30">[1]Forecasts!$Y$4</definedName>
    <definedName name="D_CB">Forecasts!$Y$4</definedName>
    <definedName name="D_CG" localSheetId="30">[1]Forecasts!$BM$4</definedName>
    <definedName name="D_CG">Forecasts!$BM$4</definedName>
    <definedName name="D_FM" localSheetId="30">[1]Forecasts!$AO$4</definedName>
    <definedName name="D_FM">Forecasts!$AO$4</definedName>
    <definedName name="D_OC" localSheetId="30">[1]Forecasts!$AG$4</definedName>
    <definedName name="D_OC">Forecasts!$AG$4</definedName>
    <definedName name="D_SNT" localSheetId="30">[1]Forecasts!$AW$4</definedName>
    <definedName name="D_SNT">Forecasts!$AW$4</definedName>
    <definedName name="D_Sou" localSheetId="30">[1]Forecasts!$BU$4</definedName>
    <definedName name="D_Sou">Forecasts!$BU$4</definedName>
    <definedName name="D_Span" localSheetId="30">[1]Forecasts!$I$4</definedName>
    <definedName name="D_Span">Forecasts!$I$4</definedName>
    <definedName name="D_Tza" localSheetId="30">[1]Forecasts!$Q$4</definedName>
    <definedName name="D_Tza">Forecasts!$Q$4</definedName>
    <definedName name="ExternalData_1" localSheetId="5" hidden="1">'Demand Data'!$A$1:$K$14</definedName>
    <definedName name="ExternalData_2" localSheetId="4" hidden="1">'Cost of Meals'!$A$1:$D$11</definedName>
    <definedName name="ExternalData_3" localSheetId="3" hidden="1">'Cost of Ingredients'!$A$1:$B$22</definedName>
    <definedName name="LL">Forecasts!$I$8</definedName>
    <definedName name="MAD_All">Forecasts!$A$9</definedName>
    <definedName name="MAD_BS" localSheetId="30">[1]Forecasts!$BE$6</definedName>
    <definedName name="MAD_BS">Forecasts!$BE$6</definedName>
    <definedName name="MAD_Cal" localSheetId="30">[1]Forecasts!$A$6</definedName>
    <definedName name="MAD_Cal">Forecasts!$A$6</definedName>
    <definedName name="MAD_CB" localSheetId="30">[1]Forecasts!$Y$6</definedName>
    <definedName name="MAD_CB">Forecasts!$Y$6</definedName>
    <definedName name="MAD_CG" localSheetId="30">[1]Forecasts!$BM$6</definedName>
    <definedName name="MAD_CG">Forecasts!$BM$6</definedName>
    <definedName name="MAD_FM" localSheetId="30">[1]Forecasts!$AO$6</definedName>
    <definedName name="MAD_FM">Forecasts!$AO$6</definedName>
    <definedName name="MAD_OC" localSheetId="30">[1]Forecasts!$AG$6</definedName>
    <definedName name="MAD_OC">Forecasts!$AG$6</definedName>
    <definedName name="MAD_SNT" localSheetId="30">[1]Forecasts!$AW$6</definedName>
    <definedName name="MAD_SNT">Forecasts!$AW$6</definedName>
    <definedName name="MAD_Sou" localSheetId="30">[1]Forecasts!$BU$6</definedName>
    <definedName name="MAD_Sou">Forecasts!$BU$6</definedName>
    <definedName name="Mad_Span" localSheetId="30">[1]Forecasts!$I$6</definedName>
    <definedName name="Mad_Span">Forecasts!$I$6</definedName>
    <definedName name="MAD_Tza" localSheetId="30">[1]Forecasts!$Q$6</definedName>
    <definedName name="MAD_Tza">Forecasts!$Q$6</definedName>
    <definedName name="solver_adj" localSheetId="8" hidden="1">Forecasts!$A$2,Forecasts!$I$2,Forecasts!$Q$2,Forecasts!$Y$2,Forecasts!$AG$2,Forecasts!$AO$2,Forecasts!$AW$2,Forecasts!$BE$2,Forecasts!$BM$2,Forecasts!$BU$2</definedName>
    <definedName name="solver_cvg" localSheetId="8" hidden="1">0.0001</definedName>
    <definedName name="solver_drv" localSheetId="8" hidden="1">1</definedName>
    <definedName name="solver_eng" localSheetId="8" hidden="1">1</definedName>
    <definedName name="solver_est" localSheetId="8" hidden="1">1</definedName>
    <definedName name="solver_itr" localSheetId="8" hidden="1">2147483647</definedName>
    <definedName name="solver_lhs1" localSheetId="8" hidden="1">Forecasts!$A$2</definedName>
    <definedName name="solver_lhs10" localSheetId="8" hidden="1">Forecasts!$AG$2</definedName>
    <definedName name="solver_lhs11" localSheetId="8" hidden="1">Forecasts!$AO$2</definedName>
    <definedName name="solver_lhs12" localSheetId="8" hidden="1">Forecasts!$AO$2</definedName>
    <definedName name="solver_lhs13" localSheetId="8" hidden="1">Forecasts!$AW$2</definedName>
    <definedName name="solver_lhs14" localSheetId="8" hidden="1">Forecasts!$AW$2</definedName>
    <definedName name="solver_lhs15" localSheetId="8" hidden="1">Forecasts!$BE$2</definedName>
    <definedName name="solver_lhs16" localSheetId="8" hidden="1">Forecasts!$BE$2</definedName>
    <definedName name="solver_lhs17" localSheetId="8" hidden="1">Forecasts!$BM$2</definedName>
    <definedName name="solver_lhs18" localSheetId="8" hidden="1">Forecasts!$BM$2</definedName>
    <definedName name="solver_lhs19" localSheetId="8" hidden="1">Forecasts!$BU$2</definedName>
    <definedName name="solver_lhs2" localSheetId="8" hidden="1">Forecasts!$A$2</definedName>
    <definedName name="solver_lhs20" localSheetId="8" hidden="1">Forecasts!$BU$2</definedName>
    <definedName name="solver_lhs3" localSheetId="8" hidden="1">Forecasts!$I$2</definedName>
    <definedName name="solver_lhs4" localSheetId="8" hidden="1">Forecasts!$I$2</definedName>
    <definedName name="solver_lhs5" localSheetId="8" hidden="1">Forecasts!$Q$2</definedName>
    <definedName name="solver_lhs6" localSheetId="8" hidden="1">Forecasts!$Q$2</definedName>
    <definedName name="solver_lhs7" localSheetId="8" hidden="1">Forecasts!$Y$2</definedName>
    <definedName name="solver_lhs8" localSheetId="8" hidden="1">Forecasts!$Y$2</definedName>
    <definedName name="solver_lhs9" localSheetId="8" hidden="1">Forecasts!$AG$2</definedName>
    <definedName name="solver_lin" localSheetId="8" hidden="1">2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od" localSheetId="8" hidden="1">2147483647</definedName>
    <definedName name="solver_num" localSheetId="8" hidden="1">20</definedName>
    <definedName name="solver_nwt" localSheetId="8" hidden="1">1</definedName>
    <definedName name="solver_opt" localSheetId="8" hidden="1">Forecasts!$A$9</definedName>
    <definedName name="solver_pre" localSheetId="8" hidden="1">0.000001</definedName>
    <definedName name="solver_rbv" localSheetId="8" hidden="1">1</definedName>
    <definedName name="solver_rel1" localSheetId="8" hidden="1">1</definedName>
    <definedName name="solver_rel10" localSheetId="8" hidden="1">3</definedName>
    <definedName name="solver_rel11" localSheetId="8" hidden="1">1</definedName>
    <definedName name="solver_rel12" localSheetId="8" hidden="1">3</definedName>
    <definedName name="solver_rel13" localSheetId="8" hidden="1">1</definedName>
    <definedName name="solver_rel14" localSheetId="8" hidden="1">3</definedName>
    <definedName name="solver_rel15" localSheetId="8" hidden="1">1</definedName>
    <definedName name="solver_rel16" localSheetId="8" hidden="1">3</definedName>
    <definedName name="solver_rel17" localSheetId="8" hidden="1">1</definedName>
    <definedName name="solver_rel18" localSheetId="8" hidden="1">3</definedName>
    <definedName name="solver_rel19" localSheetId="8" hidden="1">1</definedName>
    <definedName name="solver_rel2" localSheetId="8" hidden="1">3</definedName>
    <definedName name="solver_rel20" localSheetId="8" hidden="1">3</definedName>
    <definedName name="solver_rel3" localSheetId="8" hidden="1">1</definedName>
    <definedName name="solver_rel4" localSheetId="8" hidden="1">3</definedName>
    <definedName name="solver_rel5" localSheetId="8" hidden="1">1</definedName>
    <definedName name="solver_rel6" localSheetId="8" hidden="1">3</definedName>
    <definedName name="solver_rel7" localSheetId="8" hidden="1">1</definedName>
    <definedName name="solver_rel8" localSheetId="8" hidden="1">3</definedName>
    <definedName name="solver_rel9" localSheetId="8" hidden="1">1</definedName>
    <definedName name="solver_rhs1" localSheetId="8" hidden="1">UL</definedName>
    <definedName name="solver_rhs10" localSheetId="8" hidden="1">LL</definedName>
    <definedName name="solver_rhs11" localSheetId="8" hidden="1">UL</definedName>
    <definedName name="solver_rhs12" localSheetId="8" hidden="1">LL</definedName>
    <definedName name="solver_rhs13" localSheetId="8" hidden="1">UL</definedName>
    <definedName name="solver_rhs14" localSheetId="8" hidden="1">LL</definedName>
    <definedName name="solver_rhs15" localSheetId="8" hidden="1">UL</definedName>
    <definedName name="solver_rhs16" localSheetId="8" hidden="1">LL</definedName>
    <definedName name="solver_rhs17" localSheetId="8" hidden="1">UL</definedName>
    <definedName name="solver_rhs18" localSheetId="8" hidden="1">LL</definedName>
    <definedName name="solver_rhs19" localSheetId="8" hidden="1">UL</definedName>
    <definedName name="solver_rhs2" localSheetId="8" hidden="1">LL</definedName>
    <definedName name="solver_rhs20" localSheetId="8" hidden="1">LL</definedName>
    <definedName name="solver_rhs3" localSheetId="8" hidden="1">UL</definedName>
    <definedName name="solver_rhs4" localSheetId="8" hidden="1">LL</definedName>
    <definedName name="solver_rhs5" localSheetId="8" hidden="1">UL</definedName>
    <definedName name="solver_rhs6" localSheetId="8" hidden="1">LL</definedName>
    <definedName name="solver_rhs7" localSheetId="8" hidden="1">UL</definedName>
    <definedName name="solver_rhs8" localSheetId="8" hidden="1">LL</definedName>
    <definedName name="solver_rhs9" localSheetId="8" hidden="1">UL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2</definedName>
    <definedName name="solver_val" localSheetId="8" hidden="1">0</definedName>
    <definedName name="solver_ver" localSheetId="8" hidden="1">3</definedName>
    <definedName name="UL">Forecasts!$I$7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4" l="1"/>
  <c r="G4" i="34"/>
  <c r="G5" i="34"/>
  <c r="G6" i="34"/>
  <c r="G7" i="34"/>
  <c r="G8" i="34"/>
  <c r="G9" i="34"/>
  <c r="G10" i="34"/>
  <c r="G11" i="34"/>
  <c r="G12" i="34"/>
  <c r="G13" i="34"/>
  <c r="G14" i="34"/>
  <c r="G15" i="34"/>
  <c r="G16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40" i="34"/>
  <c r="G41" i="34"/>
  <c r="G42" i="34"/>
  <c r="G43" i="34"/>
  <c r="G44" i="34"/>
  <c r="G45" i="34"/>
  <c r="G46" i="34"/>
  <c r="G47" i="34"/>
  <c r="G48" i="34"/>
  <c r="G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2" i="34"/>
  <c r="F22" i="18"/>
  <c r="E6" i="60" a="1"/>
  <c r="E6" i="60" s="1"/>
  <c r="BW1" i="35" l="1" a="1"/>
  <c r="BO1" i="35" a="1"/>
  <c r="BG1" i="35" a="1"/>
  <c r="AY1" i="35" a="1"/>
  <c r="AQ1" i="35" a="1"/>
  <c r="AI1" i="35" a="1"/>
  <c r="AA1" i="35" a="1"/>
  <c r="S1" i="35" a="1"/>
  <c r="BO1" i="35" l="1"/>
  <c r="BG1" i="35"/>
  <c r="AI1" i="35"/>
  <c r="AQ1" i="35"/>
  <c r="AY1" i="35"/>
  <c r="BW1" i="35"/>
  <c r="S1" i="35"/>
  <c r="AA1" i="35"/>
  <c r="C1" i="35" l="1" a="1"/>
  <c r="K1" i="35" a="1"/>
  <c r="L21" i="75"/>
  <c r="E18" i="75"/>
  <c r="J41" i="75" s="1"/>
  <c r="K41" i="75" s="1"/>
  <c r="E14" i="75" a="1"/>
  <c r="E14" i="75" s="1"/>
  <c r="E13" i="75"/>
  <c r="E6" i="75" a="1"/>
  <c r="E6" i="75" s="1"/>
  <c r="L21" i="74"/>
  <c r="E18" i="74"/>
  <c r="J53" i="74" s="1"/>
  <c r="K53" i="74" s="1"/>
  <c r="E14" i="74" a="1"/>
  <c r="E14" i="74" s="1"/>
  <c r="E13" i="74"/>
  <c r="E6" i="74" a="1"/>
  <c r="E6" i="74" s="1"/>
  <c r="L21" i="73"/>
  <c r="E18" i="73"/>
  <c r="J36" i="73" s="1"/>
  <c r="K36" i="73" s="1"/>
  <c r="E14" i="73" a="1"/>
  <c r="E14" i="73" s="1"/>
  <c r="E13" i="73"/>
  <c r="E6" i="73" a="1"/>
  <c r="E6" i="73" s="1"/>
  <c r="L21" i="72"/>
  <c r="E18" i="72"/>
  <c r="E14" i="72" a="1"/>
  <c r="E14" i="72" s="1"/>
  <c r="E13" i="72"/>
  <c r="E6" i="72" a="1"/>
  <c r="E6" i="72" s="1"/>
  <c r="L21" i="71"/>
  <c r="E18" i="71"/>
  <c r="J73" i="71" s="1"/>
  <c r="K73" i="71" s="1"/>
  <c r="E14" i="71" a="1"/>
  <c r="E14" i="71" s="1"/>
  <c r="E13" i="71"/>
  <c r="E6" i="71" a="1"/>
  <c r="E6" i="71" s="1"/>
  <c r="L21" i="70"/>
  <c r="E18" i="70"/>
  <c r="J54" i="70" s="1"/>
  <c r="K54" i="70" s="1"/>
  <c r="E14" i="70" a="1"/>
  <c r="E14" i="70" s="1"/>
  <c r="E13" i="70"/>
  <c r="E6" i="70" a="1"/>
  <c r="E6" i="70" s="1"/>
  <c r="L21" i="69"/>
  <c r="E18" i="69"/>
  <c r="J71" i="69" s="1"/>
  <c r="K71" i="69" s="1"/>
  <c r="E14" i="69" a="1"/>
  <c r="E14" i="69" s="1"/>
  <c r="E13" i="69"/>
  <c r="E6" i="69" a="1"/>
  <c r="E6" i="69" s="1"/>
  <c r="L21" i="68"/>
  <c r="E18" i="68"/>
  <c r="J75" i="68" s="1"/>
  <c r="K75" i="68" s="1"/>
  <c r="E14" i="68" a="1"/>
  <c r="E14" i="68" s="1"/>
  <c r="E13" i="68"/>
  <c r="E6" i="68" a="1"/>
  <c r="E6" i="68" s="1"/>
  <c r="L21" i="67"/>
  <c r="E18" i="67"/>
  <c r="E14" i="67" a="1"/>
  <c r="E14" i="67" s="1"/>
  <c r="E13" i="67"/>
  <c r="E6" i="67" a="1"/>
  <c r="E6" i="67" s="1"/>
  <c r="L21" i="66"/>
  <c r="E18" i="66"/>
  <c r="E14" i="66" a="1"/>
  <c r="E14" i="66" s="1"/>
  <c r="E13" i="66"/>
  <c r="E6" i="66" a="1"/>
  <c r="E6" i="66" s="1"/>
  <c r="L21" i="65"/>
  <c r="E18" i="65"/>
  <c r="E14" i="65" a="1"/>
  <c r="E14" i="65" s="1"/>
  <c r="E13" i="65"/>
  <c r="E6" i="65" a="1"/>
  <c r="E6" i="65" s="1"/>
  <c r="L21" i="64"/>
  <c r="E18" i="64"/>
  <c r="E14" i="64" a="1"/>
  <c r="E14" i="64" s="1"/>
  <c r="E13" i="64"/>
  <c r="E6" i="64" a="1"/>
  <c r="E6" i="64" s="1"/>
  <c r="L21" i="63"/>
  <c r="E18" i="63"/>
  <c r="E14" i="63" a="1"/>
  <c r="E14" i="63" s="1"/>
  <c r="E13" i="63"/>
  <c r="E6" i="63" a="1"/>
  <c r="E6" i="63" s="1"/>
  <c r="L21" i="62"/>
  <c r="E18" i="62"/>
  <c r="J31" i="62" s="1"/>
  <c r="K31" i="62" s="1"/>
  <c r="E14" i="62" a="1"/>
  <c r="E14" i="62" s="1"/>
  <c r="E13" i="62"/>
  <c r="E6" i="62" a="1"/>
  <c r="E6" i="62" s="1"/>
  <c r="L21" i="61"/>
  <c r="E18" i="61"/>
  <c r="E14" i="61" a="1"/>
  <c r="E14" i="61" s="1"/>
  <c r="E13" i="61"/>
  <c r="E6" i="61" a="1"/>
  <c r="E6" i="61" s="1"/>
  <c r="L21" i="60"/>
  <c r="E18" i="60"/>
  <c r="E14" i="60" a="1"/>
  <c r="E14" i="60" s="1"/>
  <c r="E13" i="60"/>
  <c r="L21" i="59"/>
  <c r="E18" i="59"/>
  <c r="J24" i="59" s="1"/>
  <c r="K24" i="59" s="1"/>
  <c r="E14" i="59" a="1"/>
  <c r="E14" i="59" s="1"/>
  <c r="E13" i="59"/>
  <c r="E6" i="59" a="1"/>
  <c r="E6" i="59" s="1"/>
  <c r="L21" i="58"/>
  <c r="E18" i="58"/>
  <c r="E14" i="58" a="1"/>
  <c r="E14" i="58" s="1"/>
  <c r="E13" i="58"/>
  <c r="E6" i="58" a="1"/>
  <c r="E6" i="58" s="1"/>
  <c r="L21" i="57"/>
  <c r="E18" i="57"/>
  <c r="E14" i="57" a="1"/>
  <c r="E14" i="57" s="1"/>
  <c r="E13" i="57"/>
  <c r="E6" i="57" a="1"/>
  <c r="E6" i="57" s="1"/>
  <c r="L21" i="56"/>
  <c r="E18" i="56"/>
  <c r="E14" i="56" a="1"/>
  <c r="E14" i="56" s="1"/>
  <c r="E13" i="56"/>
  <c r="E6" i="56" a="1"/>
  <c r="E6" i="56" s="1"/>
  <c r="J41" i="68" l="1"/>
  <c r="K41" i="68" s="1"/>
  <c r="J57" i="68"/>
  <c r="K57" i="68" s="1"/>
  <c r="J42" i="68"/>
  <c r="K42" i="68" s="1"/>
  <c r="J31" i="71"/>
  <c r="K31" i="71" s="1"/>
  <c r="J60" i="71"/>
  <c r="K60" i="71" s="1"/>
  <c r="J22" i="71"/>
  <c r="K22" i="71" s="1"/>
  <c r="J38" i="71"/>
  <c r="K38" i="71" s="1"/>
  <c r="J63" i="71"/>
  <c r="K63" i="71" s="1"/>
  <c r="J24" i="71"/>
  <c r="K24" i="71" s="1"/>
  <c r="J69" i="71"/>
  <c r="K69" i="71" s="1"/>
  <c r="J26" i="71"/>
  <c r="K26" i="71" s="1"/>
  <c r="J40" i="71"/>
  <c r="K40" i="71" s="1"/>
  <c r="J55" i="71"/>
  <c r="K55" i="71" s="1"/>
  <c r="J70" i="71"/>
  <c r="K70" i="71" s="1"/>
  <c r="J30" i="71"/>
  <c r="K30" i="71" s="1"/>
  <c r="J59" i="71"/>
  <c r="K59" i="71" s="1"/>
  <c r="J74" i="71"/>
  <c r="K74" i="71" s="1"/>
  <c r="J46" i="71"/>
  <c r="K46" i="71" s="1"/>
  <c r="J75" i="71"/>
  <c r="K75" i="71" s="1"/>
  <c r="J23" i="71"/>
  <c r="K23" i="71" s="1"/>
  <c r="J53" i="71"/>
  <c r="K53" i="71" s="1"/>
  <c r="J39" i="71"/>
  <c r="K39" i="71" s="1"/>
  <c r="J27" i="71"/>
  <c r="K27" i="71" s="1"/>
  <c r="J42" i="71"/>
  <c r="K42" i="71" s="1"/>
  <c r="J56" i="71"/>
  <c r="K56" i="71" s="1"/>
  <c r="J71" i="71"/>
  <c r="K71" i="71" s="1"/>
  <c r="J44" i="71"/>
  <c r="K44" i="71" s="1"/>
  <c r="J37" i="71"/>
  <c r="K37" i="71" s="1"/>
  <c r="J47" i="71"/>
  <c r="K47" i="71" s="1"/>
  <c r="J62" i="71"/>
  <c r="K62" i="71" s="1"/>
  <c r="J54" i="71"/>
  <c r="K54" i="71" s="1"/>
  <c r="J28" i="71"/>
  <c r="K28" i="71" s="1"/>
  <c r="J43" i="71"/>
  <c r="K43" i="71" s="1"/>
  <c r="J58" i="71"/>
  <c r="K58" i="71" s="1"/>
  <c r="J72" i="71"/>
  <c r="K72" i="71" s="1"/>
  <c r="K1" i="35"/>
  <c r="C1" i="35"/>
  <c r="D2" i="35" s="1"/>
  <c r="D14" i="35"/>
  <c r="D13" i="35"/>
  <c r="D10" i="35"/>
  <c r="D9" i="35"/>
  <c r="D5" i="35"/>
  <c r="D6" i="35"/>
  <c r="D12" i="35"/>
  <c r="D8" i="35"/>
  <c r="D4" i="35"/>
  <c r="D11" i="35"/>
  <c r="D7" i="35"/>
  <c r="D3" i="35"/>
  <c r="J21" i="75"/>
  <c r="J27" i="75"/>
  <c r="K27" i="75" s="1"/>
  <c r="J37" i="75"/>
  <c r="K37" i="75" s="1"/>
  <c r="J25" i="74"/>
  <c r="K25" i="74" s="1"/>
  <c r="J27" i="74"/>
  <c r="K27" i="74" s="1"/>
  <c r="J24" i="73"/>
  <c r="K24" i="73" s="1"/>
  <c r="J30" i="73"/>
  <c r="K30" i="73" s="1"/>
  <c r="J33" i="73"/>
  <c r="K33" i="73" s="1"/>
  <c r="J27" i="73"/>
  <c r="K27" i="73" s="1"/>
  <c r="J39" i="73"/>
  <c r="K39" i="73" s="1"/>
  <c r="J21" i="73"/>
  <c r="J21" i="72"/>
  <c r="J25" i="72"/>
  <c r="K25" i="72" s="1"/>
  <c r="J29" i="72"/>
  <c r="K29" i="72" s="1"/>
  <c r="J29" i="71"/>
  <c r="K29" i="71" s="1"/>
  <c r="J45" i="71"/>
  <c r="K45" i="71" s="1"/>
  <c r="J61" i="71"/>
  <c r="K61" i="71" s="1"/>
  <c r="J32" i="71"/>
  <c r="K32" i="71" s="1"/>
  <c r="J33" i="71"/>
  <c r="K33" i="71" s="1"/>
  <c r="J49" i="71"/>
  <c r="K49" i="71" s="1"/>
  <c r="J65" i="71"/>
  <c r="K65" i="71" s="1"/>
  <c r="J48" i="71"/>
  <c r="K48" i="71" s="1"/>
  <c r="J64" i="71"/>
  <c r="K64" i="71" s="1"/>
  <c r="J34" i="71"/>
  <c r="K34" i="71" s="1"/>
  <c r="J50" i="71"/>
  <c r="K50" i="71" s="1"/>
  <c r="J66" i="71"/>
  <c r="K66" i="71" s="1"/>
  <c r="J35" i="71"/>
  <c r="K35" i="71" s="1"/>
  <c r="J51" i="71"/>
  <c r="K51" i="71" s="1"/>
  <c r="J67" i="71"/>
  <c r="K67" i="71" s="1"/>
  <c r="J21" i="71"/>
  <c r="J36" i="71"/>
  <c r="K36" i="71" s="1"/>
  <c r="J52" i="71"/>
  <c r="K52" i="71" s="1"/>
  <c r="J68" i="71"/>
  <c r="K68" i="71" s="1"/>
  <c r="J25" i="71"/>
  <c r="K25" i="71" s="1"/>
  <c r="J41" i="71"/>
  <c r="K41" i="71" s="1"/>
  <c r="J57" i="71"/>
  <c r="K57" i="71" s="1"/>
  <c r="J66" i="70"/>
  <c r="K66" i="70" s="1"/>
  <c r="J69" i="70"/>
  <c r="K69" i="70" s="1"/>
  <c r="J70" i="70"/>
  <c r="K70" i="70" s="1"/>
  <c r="J41" i="70"/>
  <c r="K41" i="70" s="1"/>
  <c r="J42" i="70"/>
  <c r="K42" i="70" s="1"/>
  <c r="J43" i="70"/>
  <c r="K43" i="70" s="1"/>
  <c r="J64" i="70"/>
  <c r="K64" i="70" s="1"/>
  <c r="J47" i="70"/>
  <c r="K47" i="70" s="1"/>
  <c r="J48" i="70"/>
  <c r="K48" i="70" s="1"/>
  <c r="J63" i="70"/>
  <c r="K63" i="70" s="1"/>
  <c r="J49" i="70"/>
  <c r="K49" i="70" s="1"/>
  <c r="J50" i="70"/>
  <c r="K50" i="70" s="1"/>
  <c r="J65" i="70"/>
  <c r="K65" i="70" s="1"/>
  <c r="J53" i="70"/>
  <c r="K53" i="70" s="1"/>
  <c r="J44" i="69"/>
  <c r="K44" i="69" s="1"/>
  <c r="J48" i="69"/>
  <c r="K48" i="69" s="1"/>
  <c r="J49" i="69"/>
  <c r="K49" i="69" s="1"/>
  <c r="J46" i="69"/>
  <c r="K46" i="69" s="1"/>
  <c r="J21" i="69"/>
  <c r="J50" i="69"/>
  <c r="K50" i="69" s="1"/>
  <c r="J53" i="69"/>
  <c r="K53" i="69" s="1"/>
  <c r="J45" i="69"/>
  <c r="K45" i="69" s="1"/>
  <c r="J52" i="69"/>
  <c r="K52" i="69" s="1"/>
  <c r="J25" i="69"/>
  <c r="K25" i="69" s="1"/>
  <c r="J29" i="69"/>
  <c r="K29" i="69" s="1"/>
  <c r="J56" i="69"/>
  <c r="K56" i="69" s="1"/>
  <c r="J31" i="69"/>
  <c r="K31" i="69" s="1"/>
  <c r="J33" i="69"/>
  <c r="K33" i="69" s="1"/>
  <c r="J35" i="69"/>
  <c r="K35" i="69" s="1"/>
  <c r="J63" i="69"/>
  <c r="K63" i="69" s="1"/>
  <c r="J57" i="69"/>
  <c r="K57" i="69" s="1"/>
  <c r="J59" i="69"/>
  <c r="K59" i="69" s="1"/>
  <c r="J39" i="69"/>
  <c r="K39" i="69" s="1"/>
  <c r="J65" i="69"/>
  <c r="K65" i="69" s="1"/>
  <c r="J40" i="69"/>
  <c r="K40" i="69" s="1"/>
  <c r="J67" i="69"/>
  <c r="K67" i="69" s="1"/>
  <c r="J41" i="69"/>
  <c r="K41" i="69" s="1"/>
  <c r="J69" i="69"/>
  <c r="K69" i="69" s="1"/>
  <c r="J43" i="69"/>
  <c r="K43" i="69" s="1"/>
  <c r="J36" i="68"/>
  <c r="K36" i="68" s="1"/>
  <c r="J40" i="68"/>
  <c r="K40" i="68" s="1"/>
  <c r="J43" i="68"/>
  <c r="K43" i="68" s="1"/>
  <c r="J44" i="68"/>
  <c r="K44" i="68" s="1"/>
  <c r="J47" i="68"/>
  <c r="K47" i="68" s="1"/>
  <c r="J49" i="68"/>
  <c r="K49" i="68" s="1"/>
  <c r="J56" i="68"/>
  <c r="K56" i="68" s="1"/>
  <c r="J22" i="68"/>
  <c r="K22" i="68" s="1"/>
  <c r="J60" i="68"/>
  <c r="K60" i="68" s="1"/>
  <c r="J25" i="68"/>
  <c r="K25" i="68" s="1"/>
  <c r="J65" i="68"/>
  <c r="K65" i="68" s="1"/>
  <c r="J30" i="68"/>
  <c r="K30" i="68" s="1"/>
  <c r="J66" i="68"/>
  <c r="K66" i="68" s="1"/>
  <c r="J31" i="68"/>
  <c r="K31" i="68" s="1"/>
  <c r="J69" i="68"/>
  <c r="K69" i="68" s="1"/>
  <c r="J33" i="68"/>
  <c r="K33" i="68" s="1"/>
  <c r="J73" i="68"/>
  <c r="K73" i="68" s="1"/>
  <c r="J34" i="68"/>
  <c r="K34" i="68" s="1"/>
  <c r="J24" i="64"/>
  <c r="K24" i="64" s="1"/>
  <c r="J46" i="62"/>
  <c r="K46" i="62" s="1"/>
  <c r="J49" i="62"/>
  <c r="K49" i="62" s="1"/>
  <c r="J58" i="62"/>
  <c r="K58" i="62" s="1"/>
  <c r="J26" i="62"/>
  <c r="K26" i="62" s="1"/>
  <c r="J21" i="62"/>
  <c r="J25" i="61"/>
  <c r="K25" i="61" s="1"/>
  <c r="J28" i="61"/>
  <c r="K28" i="61" s="1"/>
  <c r="J24" i="61"/>
  <c r="K24" i="61" s="1"/>
  <c r="J26" i="61"/>
  <c r="K26" i="61" s="1"/>
  <c r="J27" i="61"/>
  <c r="K27" i="61" s="1"/>
  <c r="J30" i="61"/>
  <c r="K30" i="61" s="1"/>
  <c r="J31" i="61"/>
  <c r="K31" i="61" s="1"/>
  <c r="J32" i="61"/>
  <c r="K32" i="61" s="1"/>
  <c r="J21" i="61"/>
  <c r="J22" i="61"/>
  <c r="K22" i="61" s="1"/>
  <c r="J25" i="60"/>
  <c r="K25" i="60" s="1"/>
  <c r="J28" i="59"/>
  <c r="K28" i="59" s="1"/>
  <c r="J36" i="59"/>
  <c r="K36" i="59" s="1"/>
  <c r="J26" i="59"/>
  <c r="K26" i="59" s="1"/>
  <c r="J38" i="59"/>
  <c r="K38" i="59" s="1"/>
  <c r="J32" i="59"/>
  <c r="K32" i="59" s="1"/>
  <c r="J40" i="59"/>
  <c r="K40" i="59" s="1"/>
  <c r="J34" i="59"/>
  <c r="K34" i="59" s="1"/>
  <c r="J42" i="59"/>
  <c r="K42" i="59" s="1"/>
  <c r="J44" i="59"/>
  <c r="K44" i="59" s="1"/>
  <c r="J46" i="59"/>
  <c r="K46" i="59" s="1"/>
  <c r="J70" i="59"/>
  <c r="K70" i="59" s="1"/>
  <c r="J30" i="59"/>
  <c r="K30" i="59" s="1"/>
  <c r="J22" i="59"/>
  <c r="K22" i="59" s="1"/>
  <c r="J22" i="57"/>
  <c r="K22" i="57" s="1"/>
  <c r="J23" i="57"/>
  <c r="K23" i="57" s="1"/>
  <c r="J26" i="57"/>
  <c r="K26" i="57" s="1"/>
  <c r="J24" i="57"/>
  <c r="K24" i="57" s="1"/>
  <c r="J25" i="57"/>
  <c r="K25" i="57" s="1"/>
  <c r="J27" i="57"/>
  <c r="K27" i="57" s="1"/>
  <c r="J29" i="57"/>
  <c r="K29" i="57" s="1"/>
  <c r="J28" i="57"/>
  <c r="K28" i="57" s="1"/>
  <c r="J30" i="57"/>
  <c r="K30" i="57" s="1"/>
  <c r="J31" i="57"/>
  <c r="K31" i="57" s="1"/>
  <c r="J33" i="57"/>
  <c r="K33" i="57" s="1"/>
  <c r="J21" i="57"/>
  <c r="J27" i="72"/>
  <c r="K27" i="72" s="1"/>
  <c r="J23" i="72"/>
  <c r="K23" i="72" s="1"/>
  <c r="J28" i="72"/>
  <c r="K28" i="72" s="1"/>
  <c r="J26" i="72"/>
  <c r="K26" i="72" s="1"/>
  <c r="J24" i="72"/>
  <c r="K24" i="72" s="1"/>
  <c r="J22" i="72"/>
  <c r="K22" i="72" s="1"/>
  <c r="J22" i="73"/>
  <c r="K22" i="73" s="1"/>
  <c r="J25" i="73"/>
  <c r="K25" i="73" s="1"/>
  <c r="J37" i="73"/>
  <c r="K37" i="73" s="1"/>
  <c r="J40" i="73"/>
  <c r="K40" i="73" s="1"/>
  <c r="J28" i="73"/>
  <c r="K28" i="73" s="1"/>
  <c r="J31" i="73"/>
  <c r="K31" i="73" s="1"/>
  <c r="J34" i="73"/>
  <c r="K34" i="73" s="1"/>
  <c r="J23" i="73"/>
  <c r="K23" i="73" s="1"/>
  <c r="J26" i="73"/>
  <c r="K26" i="73" s="1"/>
  <c r="J29" i="73"/>
  <c r="K29" i="73" s="1"/>
  <c r="J35" i="73"/>
  <c r="K35" i="73" s="1"/>
  <c r="J38" i="73"/>
  <c r="K38" i="73" s="1"/>
  <c r="J32" i="73"/>
  <c r="K32" i="73" s="1"/>
  <c r="J74" i="74"/>
  <c r="K74" i="74" s="1"/>
  <c r="J73" i="74"/>
  <c r="K73" i="74" s="1"/>
  <c r="J66" i="74"/>
  <c r="K66" i="74" s="1"/>
  <c r="J59" i="74"/>
  <c r="K59" i="74" s="1"/>
  <c r="J50" i="74"/>
  <c r="K50" i="74" s="1"/>
  <c r="J75" i="74"/>
  <c r="K75" i="74" s="1"/>
  <c r="J70" i="74"/>
  <c r="K70" i="74" s="1"/>
  <c r="J63" i="74"/>
  <c r="K63" i="74" s="1"/>
  <c r="J54" i="74"/>
  <c r="K54" i="74" s="1"/>
  <c r="J72" i="74"/>
  <c r="K72" i="74" s="1"/>
  <c r="J67" i="74"/>
  <c r="K67" i="74" s="1"/>
  <c r="J58" i="74"/>
  <c r="K58" i="74" s="1"/>
  <c r="J51" i="74"/>
  <c r="K51" i="74" s="1"/>
  <c r="J45" i="74"/>
  <c r="K45" i="74" s="1"/>
  <c r="J22" i="74"/>
  <c r="K22" i="74" s="1"/>
  <c r="J48" i="74"/>
  <c r="K48" i="74" s="1"/>
  <c r="J39" i="74"/>
  <c r="K39" i="74" s="1"/>
  <c r="J30" i="74"/>
  <c r="K30" i="74" s="1"/>
  <c r="J57" i="74"/>
  <c r="K57" i="74" s="1"/>
  <c r="J47" i="74"/>
  <c r="K47" i="74" s="1"/>
  <c r="J24" i="74"/>
  <c r="K24" i="74" s="1"/>
  <c r="J21" i="74"/>
  <c r="J38" i="74"/>
  <c r="K38" i="74" s="1"/>
  <c r="J29" i="74"/>
  <c r="K29" i="74" s="1"/>
  <c r="J56" i="74"/>
  <c r="K56" i="74" s="1"/>
  <c r="J32" i="74"/>
  <c r="K32" i="74" s="1"/>
  <c r="J23" i="74"/>
  <c r="K23" i="74" s="1"/>
  <c r="J46" i="74"/>
  <c r="K46" i="74" s="1"/>
  <c r="J37" i="74"/>
  <c r="K37" i="74" s="1"/>
  <c r="J42" i="74"/>
  <c r="K42" i="74" s="1"/>
  <c r="J52" i="74"/>
  <c r="K52" i="74" s="1"/>
  <c r="J41" i="74"/>
  <c r="K41" i="74" s="1"/>
  <c r="J40" i="74"/>
  <c r="K40" i="74" s="1"/>
  <c r="J69" i="74"/>
  <c r="K69" i="74" s="1"/>
  <c r="J62" i="74"/>
  <c r="K62" i="74" s="1"/>
  <c r="J49" i="74"/>
  <c r="K49" i="74" s="1"/>
  <c r="J34" i="74"/>
  <c r="K34" i="74" s="1"/>
  <c r="J61" i="74"/>
  <c r="K61" i="74" s="1"/>
  <c r="J55" i="74"/>
  <c r="K55" i="74" s="1"/>
  <c r="J44" i="74"/>
  <c r="K44" i="74" s="1"/>
  <c r="J68" i="74"/>
  <c r="K68" i="74" s="1"/>
  <c r="J33" i="74"/>
  <c r="K33" i="74" s="1"/>
  <c r="J60" i="74"/>
  <c r="K60" i="74" s="1"/>
  <c r="J43" i="74"/>
  <c r="K43" i="74" s="1"/>
  <c r="J28" i="74"/>
  <c r="K28" i="74" s="1"/>
  <c r="J31" i="74"/>
  <c r="K31" i="74" s="1"/>
  <c r="J71" i="74"/>
  <c r="K71" i="74" s="1"/>
  <c r="J35" i="74"/>
  <c r="K35" i="74" s="1"/>
  <c r="J36" i="74"/>
  <c r="K36" i="74" s="1"/>
  <c r="J64" i="74"/>
  <c r="K64" i="74" s="1"/>
  <c r="J26" i="74"/>
  <c r="K26" i="74" s="1"/>
  <c r="J65" i="74"/>
  <c r="K65" i="74" s="1"/>
  <c r="J68" i="75"/>
  <c r="K68" i="75" s="1"/>
  <c r="J73" i="75"/>
  <c r="K73" i="75" s="1"/>
  <c r="J54" i="75"/>
  <c r="K54" i="75" s="1"/>
  <c r="J31" i="75"/>
  <c r="K31" i="75" s="1"/>
  <c r="J25" i="75"/>
  <c r="K25" i="75" s="1"/>
  <c r="J51" i="75"/>
  <c r="K51" i="75" s="1"/>
  <c r="J60" i="75"/>
  <c r="K60" i="75" s="1"/>
  <c r="J65" i="75"/>
  <c r="K65" i="75" s="1"/>
  <c r="J35" i="75"/>
  <c r="K35" i="75" s="1"/>
  <c r="J47" i="75"/>
  <c r="K47" i="75" s="1"/>
  <c r="J43" i="75"/>
  <c r="K43" i="75" s="1"/>
  <c r="J29" i="75"/>
  <c r="K29" i="75" s="1"/>
  <c r="J39" i="75"/>
  <c r="K39" i="75" s="1"/>
  <c r="J66" i="75"/>
  <c r="K66" i="75" s="1"/>
  <c r="J71" i="75"/>
  <c r="K71" i="75" s="1"/>
  <c r="J23" i="75"/>
  <c r="K23" i="75" s="1"/>
  <c r="J52" i="75"/>
  <c r="K52" i="75" s="1"/>
  <c r="J63" i="75"/>
  <c r="K63" i="75" s="1"/>
  <c r="J58" i="75"/>
  <c r="K58" i="75" s="1"/>
  <c r="J45" i="75"/>
  <c r="K45" i="75" s="1"/>
  <c r="J75" i="75"/>
  <c r="K75" i="75" s="1"/>
  <c r="J70" i="75"/>
  <c r="K70" i="75" s="1"/>
  <c r="J49" i="75"/>
  <c r="K49" i="75" s="1"/>
  <c r="J72" i="75"/>
  <c r="K72" i="75" s="1"/>
  <c r="J55" i="75"/>
  <c r="K55" i="75" s="1"/>
  <c r="J67" i="75"/>
  <c r="K67" i="75" s="1"/>
  <c r="J62" i="75"/>
  <c r="K62" i="75" s="1"/>
  <c r="J42" i="75"/>
  <c r="K42" i="75" s="1"/>
  <c r="J40" i="75"/>
  <c r="K40" i="75" s="1"/>
  <c r="J38" i="75"/>
  <c r="K38" i="75" s="1"/>
  <c r="J36" i="75"/>
  <c r="K36" i="75" s="1"/>
  <c r="J34" i="75"/>
  <c r="K34" i="75" s="1"/>
  <c r="J32" i="75"/>
  <c r="K32" i="75" s="1"/>
  <c r="J30" i="75"/>
  <c r="K30" i="75" s="1"/>
  <c r="J28" i="75"/>
  <c r="K28" i="75" s="1"/>
  <c r="J26" i="75"/>
  <c r="K26" i="75" s="1"/>
  <c r="J24" i="75"/>
  <c r="K24" i="75" s="1"/>
  <c r="J22" i="75"/>
  <c r="K22" i="75" s="1"/>
  <c r="J74" i="75"/>
  <c r="K74" i="75" s="1"/>
  <c r="J46" i="75"/>
  <c r="K46" i="75" s="1"/>
  <c r="J69" i="75"/>
  <c r="K69" i="75" s="1"/>
  <c r="J64" i="75"/>
  <c r="K64" i="75" s="1"/>
  <c r="J48" i="75"/>
  <c r="K48" i="75" s="1"/>
  <c r="J59" i="75"/>
  <c r="K59" i="75" s="1"/>
  <c r="J50" i="75"/>
  <c r="K50" i="75" s="1"/>
  <c r="J61" i="75"/>
  <c r="K61" i="75" s="1"/>
  <c r="J56" i="75"/>
  <c r="K56" i="75" s="1"/>
  <c r="J44" i="75"/>
  <c r="K44" i="75" s="1"/>
  <c r="J57" i="75"/>
  <c r="K57" i="75" s="1"/>
  <c r="J33" i="75"/>
  <c r="K33" i="75" s="1"/>
  <c r="J53" i="75"/>
  <c r="K53" i="75" s="1"/>
  <c r="J21" i="63"/>
  <c r="J23" i="63"/>
  <c r="K23" i="63" s="1"/>
  <c r="J25" i="63"/>
  <c r="K25" i="63" s="1"/>
  <c r="J27" i="63"/>
  <c r="K27" i="63" s="1"/>
  <c r="J29" i="63"/>
  <c r="K29" i="63" s="1"/>
  <c r="J31" i="63"/>
  <c r="K31" i="63" s="1"/>
  <c r="J33" i="63"/>
  <c r="K33" i="63" s="1"/>
  <c r="J35" i="63"/>
  <c r="K35" i="63" s="1"/>
  <c r="J37" i="63"/>
  <c r="K37" i="63" s="1"/>
  <c r="J39" i="63"/>
  <c r="K39" i="63" s="1"/>
  <c r="J41" i="63"/>
  <c r="K41" i="63" s="1"/>
  <c r="J43" i="63"/>
  <c r="K43" i="63" s="1"/>
  <c r="J45" i="63"/>
  <c r="K45" i="63" s="1"/>
  <c r="J47" i="63"/>
  <c r="K47" i="63" s="1"/>
  <c r="J49" i="63"/>
  <c r="K49" i="63" s="1"/>
  <c r="J51" i="63"/>
  <c r="K51" i="63" s="1"/>
  <c r="J53" i="63"/>
  <c r="K53" i="63" s="1"/>
  <c r="J55" i="63"/>
  <c r="K55" i="63" s="1"/>
  <c r="J57" i="63"/>
  <c r="K57" i="63" s="1"/>
  <c r="J59" i="63"/>
  <c r="K59" i="63" s="1"/>
  <c r="J61" i="63"/>
  <c r="K61" i="63" s="1"/>
  <c r="J63" i="63"/>
  <c r="K63" i="63" s="1"/>
  <c r="J65" i="63"/>
  <c r="K65" i="63" s="1"/>
  <c r="J67" i="63"/>
  <c r="K67" i="63" s="1"/>
  <c r="J69" i="63"/>
  <c r="K69" i="63" s="1"/>
  <c r="J71" i="63"/>
  <c r="K71" i="63" s="1"/>
  <c r="J73" i="63"/>
  <c r="K73" i="63" s="1"/>
  <c r="J75" i="63"/>
  <c r="K75" i="63" s="1"/>
  <c r="J22" i="63"/>
  <c r="K22" i="63" s="1"/>
  <c r="J24" i="63"/>
  <c r="K24" i="63" s="1"/>
  <c r="J26" i="63"/>
  <c r="K26" i="63" s="1"/>
  <c r="J28" i="63"/>
  <c r="K28" i="63" s="1"/>
  <c r="J30" i="63"/>
  <c r="K30" i="63" s="1"/>
  <c r="J32" i="63"/>
  <c r="K32" i="63" s="1"/>
  <c r="J34" i="63"/>
  <c r="K34" i="63" s="1"/>
  <c r="J36" i="63"/>
  <c r="K36" i="63" s="1"/>
  <c r="J38" i="63"/>
  <c r="K38" i="63" s="1"/>
  <c r="J40" i="63"/>
  <c r="K40" i="63" s="1"/>
  <c r="J42" i="63"/>
  <c r="K42" i="63" s="1"/>
  <c r="J44" i="63"/>
  <c r="K44" i="63" s="1"/>
  <c r="J46" i="63"/>
  <c r="K46" i="63" s="1"/>
  <c r="J48" i="63"/>
  <c r="K48" i="63" s="1"/>
  <c r="J50" i="63"/>
  <c r="K50" i="63" s="1"/>
  <c r="J52" i="63"/>
  <c r="K52" i="63" s="1"/>
  <c r="J54" i="63"/>
  <c r="K54" i="63" s="1"/>
  <c r="J56" i="63"/>
  <c r="K56" i="63" s="1"/>
  <c r="J58" i="63"/>
  <c r="K58" i="63" s="1"/>
  <c r="J60" i="63"/>
  <c r="K60" i="63" s="1"/>
  <c r="J62" i="63"/>
  <c r="K62" i="63" s="1"/>
  <c r="J64" i="63"/>
  <c r="K64" i="63" s="1"/>
  <c r="J66" i="63"/>
  <c r="K66" i="63" s="1"/>
  <c r="J68" i="63"/>
  <c r="K68" i="63" s="1"/>
  <c r="J70" i="63"/>
  <c r="K70" i="63" s="1"/>
  <c r="J72" i="63"/>
  <c r="K72" i="63" s="1"/>
  <c r="J74" i="63"/>
  <c r="K74" i="63" s="1"/>
  <c r="J26" i="64"/>
  <c r="K26" i="64" s="1"/>
  <c r="J22" i="64"/>
  <c r="K22" i="64" s="1"/>
  <c r="J25" i="64"/>
  <c r="K25" i="64" s="1"/>
  <c r="J23" i="64"/>
  <c r="K23" i="64" s="1"/>
  <c r="J21" i="64"/>
  <c r="J21" i="65"/>
  <c r="J23" i="65"/>
  <c r="K23" i="65" s="1"/>
  <c r="J25" i="65"/>
  <c r="K25" i="65" s="1"/>
  <c r="J27" i="65"/>
  <c r="K27" i="65" s="1"/>
  <c r="J29" i="65"/>
  <c r="K29" i="65" s="1"/>
  <c r="J31" i="65"/>
  <c r="K31" i="65" s="1"/>
  <c r="J33" i="65"/>
  <c r="K33" i="65" s="1"/>
  <c r="J35" i="65"/>
  <c r="K35" i="65" s="1"/>
  <c r="J37" i="65"/>
  <c r="K37" i="65" s="1"/>
  <c r="J39" i="65"/>
  <c r="K39" i="65" s="1"/>
  <c r="J41" i="65"/>
  <c r="K41" i="65" s="1"/>
  <c r="J43" i="65"/>
  <c r="K43" i="65" s="1"/>
  <c r="J45" i="65"/>
  <c r="K45" i="65" s="1"/>
  <c r="J47" i="65"/>
  <c r="K47" i="65" s="1"/>
  <c r="J49" i="65"/>
  <c r="K49" i="65" s="1"/>
  <c r="J51" i="65"/>
  <c r="K51" i="65" s="1"/>
  <c r="J53" i="65"/>
  <c r="K53" i="65" s="1"/>
  <c r="J55" i="65"/>
  <c r="K55" i="65" s="1"/>
  <c r="J57" i="65"/>
  <c r="K57" i="65" s="1"/>
  <c r="J59" i="65"/>
  <c r="K59" i="65" s="1"/>
  <c r="J61" i="65"/>
  <c r="K61" i="65" s="1"/>
  <c r="J63" i="65"/>
  <c r="K63" i="65" s="1"/>
  <c r="J65" i="65"/>
  <c r="K65" i="65" s="1"/>
  <c r="J67" i="65"/>
  <c r="K67" i="65" s="1"/>
  <c r="J69" i="65"/>
  <c r="K69" i="65" s="1"/>
  <c r="J71" i="65"/>
  <c r="K71" i="65" s="1"/>
  <c r="J73" i="65"/>
  <c r="K73" i="65" s="1"/>
  <c r="J75" i="65"/>
  <c r="K75" i="65" s="1"/>
  <c r="J22" i="65"/>
  <c r="K22" i="65" s="1"/>
  <c r="J24" i="65"/>
  <c r="K24" i="65" s="1"/>
  <c r="J26" i="65"/>
  <c r="K26" i="65" s="1"/>
  <c r="J28" i="65"/>
  <c r="K28" i="65" s="1"/>
  <c r="J30" i="65"/>
  <c r="K30" i="65" s="1"/>
  <c r="J32" i="65"/>
  <c r="K32" i="65" s="1"/>
  <c r="J34" i="65"/>
  <c r="K34" i="65" s="1"/>
  <c r="J36" i="65"/>
  <c r="K36" i="65" s="1"/>
  <c r="J38" i="65"/>
  <c r="K38" i="65" s="1"/>
  <c r="J40" i="65"/>
  <c r="K40" i="65" s="1"/>
  <c r="J42" i="65"/>
  <c r="K42" i="65" s="1"/>
  <c r="J44" i="65"/>
  <c r="K44" i="65" s="1"/>
  <c r="J46" i="65"/>
  <c r="K46" i="65" s="1"/>
  <c r="J48" i="65"/>
  <c r="K48" i="65" s="1"/>
  <c r="J50" i="65"/>
  <c r="K50" i="65" s="1"/>
  <c r="J52" i="65"/>
  <c r="K52" i="65" s="1"/>
  <c r="J54" i="65"/>
  <c r="K54" i="65" s="1"/>
  <c r="J56" i="65"/>
  <c r="K56" i="65" s="1"/>
  <c r="J58" i="65"/>
  <c r="K58" i="65" s="1"/>
  <c r="J60" i="65"/>
  <c r="K60" i="65" s="1"/>
  <c r="J62" i="65"/>
  <c r="K62" i="65" s="1"/>
  <c r="J64" i="65"/>
  <c r="K64" i="65" s="1"/>
  <c r="J66" i="65"/>
  <c r="K66" i="65" s="1"/>
  <c r="J68" i="65"/>
  <c r="K68" i="65" s="1"/>
  <c r="J70" i="65"/>
  <c r="K70" i="65" s="1"/>
  <c r="J72" i="65"/>
  <c r="K72" i="65" s="1"/>
  <c r="J74" i="65"/>
  <c r="K74" i="65" s="1"/>
  <c r="J21" i="66"/>
  <c r="J23" i="66"/>
  <c r="K23" i="66" s="1"/>
  <c r="J25" i="66"/>
  <c r="K25" i="66" s="1"/>
  <c r="J27" i="66"/>
  <c r="K27" i="66" s="1"/>
  <c r="J29" i="66"/>
  <c r="K29" i="66" s="1"/>
  <c r="J31" i="66"/>
  <c r="K31" i="66" s="1"/>
  <c r="J33" i="66"/>
  <c r="K33" i="66" s="1"/>
  <c r="J35" i="66"/>
  <c r="K35" i="66" s="1"/>
  <c r="J37" i="66"/>
  <c r="K37" i="66" s="1"/>
  <c r="J39" i="66"/>
  <c r="K39" i="66" s="1"/>
  <c r="J41" i="66"/>
  <c r="K41" i="66" s="1"/>
  <c r="J43" i="66"/>
  <c r="K43" i="66" s="1"/>
  <c r="J45" i="66"/>
  <c r="K45" i="66" s="1"/>
  <c r="J47" i="66"/>
  <c r="K47" i="66" s="1"/>
  <c r="J49" i="66"/>
  <c r="K49" i="66" s="1"/>
  <c r="J51" i="66"/>
  <c r="K51" i="66" s="1"/>
  <c r="J53" i="66"/>
  <c r="K53" i="66" s="1"/>
  <c r="J55" i="66"/>
  <c r="K55" i="66" s="1"/>
  <c r="J57" i="66"/>
  <c r="K57" i="66" s="1"/>
  <c r="J59" i="66"/>
  <c r="K59" i="66" s="1"/>
  <c r="J61" i="66"/>
  <c r="K61" i="66" s="1"/>
  <c r="J63" i="66"/>
  <c r="K63" i="66" s="1"/>
  <c r="J65" i="66"/>
  <c r="K65" i="66" s="1"/>
  <c r="J67" i="66"/>
  <c r="K67" i="66" s="1"/>
  <c r="J69" i="66"/>
  <c r="K69" i="66" s="1"/>
  <c r="J71" i="66"/>
  <c r="K71" i="66" s="1"/>
  <c r="J73" i="66"/>
  <c r="K73" i="66" s="1"/>
  <c r="J75" i="66"/>
  <c r="K75" i="66" s="1"/>
  <c r="J22" i="66"/>
  <c r="K22" i="66" s="1"/>
  <c r="J24" i="66"/>
  <c r="K24" i="66" s="1"/>
  <c r="J26" i="66"/>
  <c r="K26" i="66" s="1"/>
  <c r="J28" i="66"/>
  <c r="K28" i="66" s="1"/>
  <c r="J30" i="66"/>
  <c r="K30" i="66" s="1"/>
  <c r="J32" i="66"/>
  <c r="K32" i="66" s="1"/>
  <c r="J34" i="66"/>
  <c r="K34" i="66" s="1"/>
  <c r="J36" i="66"/>
  <c r="K36" i="66" s="1"/>
  <c r="J38" i="66"/>
  <c r="K38" i="66" s="1"/>
  <c r="J40" i="66"/>
  <c r="K40" i="66" s="1"/>
  <c r="J42" i="66"/>
  <c r="K42" i="66" s="1"/>
  <c r="J44" i="66"/>
  <c r="K44" i="66" s="1"/>
  <c r="J46" i="66"/>
  <c r="K46" i="66" s="1"/>
  <c r="J48" i="66"/>
  <c r="K48" i="66" s="1"/>
  <c r="J50" i="66"/>
  <c r="K50" i="66" s="1"/>
  <c r="J52" i="66"/>
  <c r="K52" i="66" s="1"/>
  <c r="J54" i="66"/>
  <c r="K54" i="66" s="1"/>
  <c r="J56" i="66"/>
  <c r="K56" i="66" s="1"/>
  <c r="J58" i="66"/>
  <c r="K58" i="66" s="1"/>
  <c r="J60" i="66"/>
  <c r="K60" i="66" s="1"/>
  <c r="J62" i="66"/>
  <c r="K62" i="66" s="1"/>
  <c r="J64" i="66"/>
  <c r="K64" i="66" s="1"/>
  <c r="J66" i="66"/>
  <c r="K66" i="66" s="1"/>
  <c r="J68" i="66"/>
  <c r="K68" i="66" s="1"/>
  <c r="J70" i="66"/>
  <c r="K70" i="66" s="1"/>
  <c r="J72" i="66"/>
  <c r="K72" i="66" s="1"/>
  <c r="J74" i="66"/>
  <c r="K74" i="66" s="1"/>
  <c r="J33" i="67"/>
  <c r="K33" i="67" s="1"/>
  <c r="J47" i="67"/>
  <c r="K47" i="67" s="1"/>
  <c r="J50" i="67"/>
  <c r="K50" i="67" s="1"/>
  <c r="J53" i="67"/>
  <c r="K53" i="67" s="1"/>
  <c r="J56" i="67"/>
  <c r="K56" i="67" s="1"/>
  <c r="J21" i="67"/>
  <c r="J26" i="67"/>
  <c r="K26" i="67" s="1"/>
  <c r="J59" i="67"/>
  <c r="K59" i="67" s="1"/>
  <c r="J62" i="67"/>
  <c r="K62" i="67" s="1"/>
  <c r="J31" i="67"/>
  <c r="K31" i="67" s="1"/>
  <c r="J36" i="67"/>
  <c r="K36" i="67" s="1"/>
  <c r="J65" i="67"/>
  <c r="K65" i="67" s="1"/>
  <c r="J68" i="67"/>
  <c r="K68" i="67" s="1"/>
  <c r="J39" i="67"/>
  <c r="K39" i="67" s="1"/>
  <c r="J42" i="67"/>
  <c r="K42" i="67" s="1"/>
  <c r="J71" i="67"/>
  <c r="K71" i="67" s="1"/>
  <c r="J74" i="67"/>
  <c r="K74" i="67" s="1"/>
  <c r="J24" i="67"/>
  <c r="K24" i="67" s="1"/>
  <c r="J45" i="67"/>
  <c r="K45" i="67" s="1"/>
  <c r="J48" i="67"/>
  <c r="K48" i="67" s="1"/>
  <c r="J29" i="67"/>
  <c r="K29" i="67" s="1"/>
  <c r="J34" i="67"/>
  <c r="K34" i="67" s="1"/>
  <c r="J51" i="67"/>
  <c r="K51" i="67" s="1"/>
  <c r="J54" i="67"/>
  <c r="K54" i="67" s="1"/>
  <c r="J57" i="67"/>
  <c r="K57" i="67" s="1"/>
  <c r="J60" i="67"/>
  <c r="K60" i="67" s="1"/>
  <c r="J22" i="67"/>
  <c r="K22" i="67" s="1"/>
  <c r="J63" i="67"/>
  <c r="K63" i="67" s="1"/>
  <c r="J66" i="67"/>
  <c r="K66" i="67" s="1"/>
  <c r="J27" i="67"/>
  <c r="K27" i="67" s="1"/>
  <c r="J32" i="67"/>
  <c r="K32" i="67" s="1"/>
  <c r="J37" i="67"/>
  <c r="K37" i="67" s="1"/>
  <c r="J40" i="67"/>
  <c r="K40" i="67" s="1"/>
  <c r="J69" i="67"/>
  <c r="K69" i="67" s="1"/>
  <c r="J72" i="67"/>
  <c r="K72" i="67" s="1"/>
  <c r="J43" i="67"/>
  <c r="K43" i="67" s="1"/>
  <c r="J46" i="67"/>
  <c r="K46" i="67" s="1"/>
  <c r="J75" i="67"/>
  <c r="K75" i="67" s="1"/>
  <c r="J49" i="67"/>
  <c r="K49" i="67" s="1"/>
  <c r="J52" i="67"/>
  <c r="K52" i="67" s="1"/>
  <c r="J25" i="67"/>
  <c r="K25" i="67" s="1"/>
  <c r="J30" i="67"/>
  <c r="K30" i="67" s="1"/>
  <c r="J55" i="67"/>
  <c r="K55" i="67" s="1"/>
  <c r="J58" i="67"/>
  <c r="K58" i="67" s="1"/>
  <c r="J35" i="67"/>
  <c r="K35" i="67" s="1"/>
  <c r="J61" i="67"/>
  <c r="K61" i="67" s="1"/>
  <c r="J64" i="67"/>
  <c r="K64" i="67" s="1"/>
  <c r="J38" i="67"/>
  <c r="K38" i="67" s="1"/>
  <c r="J67" i="67"/>
  <c r="K67" i="67" s="1"/>
  <c r="J70" i="67"/>
  <c r="K70" i="67" s="1"/>
  <c r="J23" i="67"/>
  <c r="K23" i="67" s="1"/>
  <c r="J28" i="67"/>
  <c r="K28" i="67" s="1"/>
  <c r="J41" i="67"/>
  <c r="K41" i="67" s="1"/>
  <c r="J44" i="67"/>
  <c r="K44" i="67" s="1"/>
  <c r="J73" i="67"/>
  <c r="K73" i="67" s="1"/>
  <c r="J74" i="68"/>
  <c r="K74" i="68" s="1"/>
  <c r="J72" i="68"/>
  <c r="K72" i="68" s="1"/>
  <c r="J53" i="68"/>
  <c r="K53" i="68" s="1"/>
  <c r="J48" i="68"/>
  <c r="K48" i="68" s="1"/>
  <c r="J21" i="68"/>
  <c r="J58" i="68"/>
  <c r="K58" i="68" s="1"/>
  <c r="J50" i="68"/>
  <c r="K50" i="68" s="1"/>
  <c r="J37" i="68"/>
  <c r="K37" i="68" s="1"/>
  <c r="J63" i="68"/>
  <c r="K63" i="68" s="1"/>
  <c r="J55" i="68"/>
  <c r="K55" i="68" s="1"/>
  <c r="J52" i="68"/>
  <c r="K52" i="68" s="1"/>
  <c r="J39" i="68"/>
  <c r="K39" i="68" s="1"/>
  <c r="J70" i="68"/>
  <c r="K70" i="68" s="1"/>
  <c r="J67" i="68"/>
  <c r="K67" i="68" s="1"/>
  <c r="J54" i="68"/>
  <c r="K54" i="68" s="1"/>
  <c r="J51" i="68"/>
  <c r="K51" i="68" s="1"/>
  <c r="J35" i="68"/>
  <c r="K35" i="68" s="1"/>
  <c r="J32" i="68"/>
  <c r="K32" i="68" s="1"/>
  <c r="J29" i="68"/>
  <c r="K29" i="68" s="1"/>
  <c r="J26" i="68"/>
  <c r="K26" i="68" s="1"/>
  <c r="J68" i="68"/>
  <c r="K68" i="68" s="1"/>
  <c r="J27" i="68"/>
  <c r="K27" i="68" s="1"/>
  <c r="J24" i="68"/>
  <c r="K24" i="68" s="1"/>
  <c r="J71" i="68"/>
  <c r="K71" i="68" s="1"/>
  <c r="J64" i="68"/>
  <c r="K64" i="68" s="1"/>
  <c r="J61" i="68"/>
  <c r="K61" i="68" s="1"/>
  <c r="J38" i="68"/>
  <c r="K38" i="68" s="1"/>
  <c r="J23" i="68"/>
  <c r="K23" i="68" s="1"/>
  <c r="J28" i="68"/>
  <c r="K28" i="68" s="1"/>
  <c r="J45" i="68"/>
  <c r="K45" i="68" s="1"/>
  <c r="J62" i="68"/>
  <c r="K62" i="68" s="1"/>
  <c r="J46" i="68"/>
  <c r="K46" i="68" s="1"/>
  <c r="J59" i="68"/>
  <c r="K59" i="68" s="1"/>
  <c r="J27" i="69"/>
  <c r="K27" i="69" s="1"/>
  <c r="J68" i="69"/>
  <c r="K68" i="69" s="1"/>
  <c r="J72" i="69"/>
  <c r="K72" i="69" s="1"/>
  <c r="J37" i="69"/>
  <c r="K37" i="69" s="1"/>
  <c r="J74" i="69"/>
  <c r="K74" i="69" s="1"/>
  <c r="J62" i="69"/>
  <c r="K62" i="69" s="1"/>
  <c r="J70" i="69"/>
  <c r="K70" i="69" s="1"/>
  <c r="J73" i="69"/>
  <c r="K73" i="69" s="1"/>
  <c r="J64" i="69"/>
  <c r="K64" i="69" s="1"/>
  <c r="J54" i="69"/>
  <c r="K54" i="69" s="1"/>
  <c r="J47" i="69"/>
  <c r="K47" i="69" s="1"/>
  <c r="J38" i="69"/>
  <c r="K38" i="69" s="1"/>
  <c r="J36" i="69"/>
  <c r="K36" i="69" s="1"/>
  <c r="J34" i="69"/>
  <c r="K34" i="69" s="1"/>
  <c r="J32" i="69"/>
  <c r="K32" i="69" s="1"/>
  <c r="J30" i="69"/>
  <c r="K30" i="69" s="1"/>
  <c r="J28" i="69"/>
  <c r="K28" i="69" s="1"/>
  <c r="J26" i="69"/>
  <c r="K26" i="69" s="1"/>
  <c r="J24" i="69"/>
  <c r="K24" i="69" s="1"/>
  <c r="J22" i="69"/>
  <c r="K22" i="69" s="1"/>
  <c r="J58" i="69"/>
  <c r="K58" i="69" s="1"/>
  <c r="J51" i="69"/>
  <c r="K51" i="69" s="1"/>
  <c r="J42" i="69"/>
  <c r="K42" i="69" s="1"/>
  <c r="J60" i="69"/>
  <c r="K60" i="69" s="1"/>
  <c r="J75" i="69"/>
  <c r="K75" i="69" s="1"/>
  <c r="J55" i="69"/>
  <c r="K55" i="69" s="1"/>
  <c r="J66" i="69"/>
  <c r="K66" i="69" s="1"/>
  <c r="J61" i="69"/>
  <c r="K61" i="69" s="1"/>
  <c r="J23" i="69"/>
  <c r="K23" i="69" s="1"/>
  <c r="J60" i="70"/>
  <c r="K60" i="70" s="1"/>
  <c r="J75" i="70"/>
  <c r="K75" i="70" s="1"/>
  <c r="J21" i="70"/>
  <c r="J23" i="70"/>
  <c r="K23" i="70" s="1"/>
  <c r="J25" i="70"/>
  <c r="K25" i="70" s="1"/>
  <c r="J27" i="70"/>
  <c r="K27" i="70" s="1"/>
  <c r="J29" i="70"/>
  <c r="K29" i="70" s="1"/>
  <c r="J31" i="70"/>
  <c r="K31" i="70" s="1"/>
  <c r="J33" i="70"/>
  <c r="K33" i="70" s="1"/>
  <c r="J35" i="70"/>
  <c r="K35" i="70" s="1"/>
  <c r="J37" i="70"/>
  <c r="K37" i="70" s="1"/>
  <c r="J39" i="70"/>
  <c r="K39" i="70" s="1"/>
  <c r="J58" i="70"/>
  <c r="K58" i="70" s="1"/>
  <c r="J73" i="70"/>
  <c r="K73" i="70" s="1"/>
  <c r="J51" i="70"/>
  <c r="K51" i="70" s="1"/>
  <c r="J68" i="70"/>
  <c r="K68" i="70" s="1"/>
  <c r="J46" i="70"/>
  <c r="K46" i="70" s="1"/>
  <c r="J61" i="70"/>
  <c r="K61" i="70" s="1"/>
  <c r="J56" i="70"/>
  <c r="K56" i="70" s="1"/>
  <c r="J71" i="70"/>
  <c r="K71" i="70" s="1"/>
  <c r="J44" i="70"/>
  <c r="K44" i="70" s="1"/>
  <c r="J59" i="70"/>
  <c r="K59" i="70" s="1"/>
  <c r="J22" i="70"/>
  <c r="K22" i="70" s="1"/>
  <c r="J24" i="70"/>
  <c r="K24" i="70" s="1"/>
  <c r="J26" i="70"/>
  <c r="K26" i="70" s="1"/>
  <c r="J28" i="70"/>
  <c r="K28" i="70" s="1"/>
  <c r="J30" i="70"/>
  <c r="K30" i="70" s="1"/>
  <c r="J32" i="70"/>
  <c r="K32" i="70" s="1"/>
  <c r="J34" i="70"/>
  <c r="K34" i="70" s="1"/>
  <c r="J36" i="70"/>
  <c r="K36" i="70" s="1"/>
  <c r="J38" i="70"/>
  <c r="K38" i="70" s="1"/>
  <c r="J40" i="70"/>
  <c r="K40" i="70" s="1"/>
  <c r="J57" i="70"/>
  <c r="K57" i="70" s="1"/>
  <c r="J74" i="70"/>
  <c r="K74" i="70" s="1"/>
  <c r="J52" i="70"/>
  <c r="K52" i="70" s="1"/>
  <c r="J67" i="70"/>
  <c r="K67" i="70" s="1"/>
  <c r="J45" i="70"/>
  <c r="K45" i="70" s="1"/>
  <c r="J62" i="70"/>
  <c r="K62" i="70" s="1"/>
  <c r="J55" i="70"/>
  <c r="K55" i="70" s="1"/>
  <c r="J72" i="70"/>
  <c r="K72" i="70" s="1"/>
  <c r="J68" i="59"/>
  <c r="K68" i="59" s="1"/>
  <c r="J66" i="59"/>
  <c r="K66" i="59" s="1"/>
  <c r="J64" i="59"/>
  <c r="K64" i="59" s="1"/>
  <c r="J62" i="59"/>
  <c r="K62" i="59" s="1"/>
  <c r="J48" i="59"/>
  <c r="K48" i="59" s="1"/>
  <c r="J50" i="59"/>
  <c r="K50" i="59" s="1"/>
  <c r="J52" i="59"/>
  <c r="K52" i="59" s="1"/>
  <c r="J54" i="59"/>
  <c r="K54" i="59" s="1"/>
  <c r="J56" i="59"/>
  <c r="K56" i="59" s="1"/>
  <c r="J58" i="59"/>
  <c r="K58" i="59" s="1"/>
  <c r="J60" i="59"/>
  <c r="K60" i="59" s="1"/>
  <c r="J75" i="59"/>
  <c r="K75" i="59" s="1"/>
  <c r="J73" i="59"/>
  <c r="K73" i="59" s="1"/>
  <c r="J71" i="59"/>
  <c r="K71" i="59" s="1"/>
  <c r="J69" i="59"/>
  <c r="K69" i="59" s="1"/>
  <c r="J67" i="59"/>
  <c r="K67" i="59" s="1"/>
  <c r="J65" i="59"/>
  <c r="K65" i="59" s="1"/>
  <c r="J63" i="59"/>
  <c r="K63" i="59" s="1"/>
  <c r="J61" i="59"/>
  <c r="K61" i="59" s="1"/>
  <c r="J21" i="59"/>
  <c r="J23" i="59"/>
  <c r="K23" i="59" s="1"/>
  <c r="J25" i="59"/>
  <c r="K25" i="59" s="1"/>
  <c r="J27" i="59"/>
  <c r="K27" i="59" s="1"/>
  <c r="J29" i="59"/>
  <c r="K29" i="59" s="1"/>
  <c r="J31" i="59"/>
  <c r="K31" i="59" s="1"/>
  <c r="J33" i="59"/>
  <c r="K33" i="59" s="1"/>
  <c r="J35" i="59"/>
  <c r="K35" i="59" s="1"/>
  <c r="J37" i="59"/>
  <c r="K37" i="59" s="1"/>
  <c r="J39" i="59"/>
  <c r="K39" i="59" s="1"/>
  <c r="J41" i="59"/>
  <c r="K41" i="59" s="1"/>
  <c r="J43" i="59"/>
  <c r="K43" i="59" s="1"/>
  <c r="J45" i="59"/>
  <c r="K45" i="59" s="1"/>
  <c r="J47" i="59"/>
  <c r="K47" i="59" s="1"/>
  <c r="J49" i="59"/>
  <c r="K49" i="59" s="1"/>
  <c r="J51" i="59"/>
  <c r="K51" i="59" s="1"/>
  <c r="J53" i="59"/>
  <c r="K53" i="59" s="1"/>
  <c r="J55" i="59"/>
  <c r="K55" i="59" s="1"/>
  <c r="J57" i="59"/>
  <c r="K57" i="59" s="1"/>
  <c r="J59" i="59"/>
  <c r="K59" i="59" s="1"/>
  <c r="J74" i="59"/>
  <c r="K74" i="59" s="1"/>
  <c r="J72" i="59"/>
  <c r="K72" i="59" s="1"/>
  <c r="J23" i="60"/>
  <c r="K23" i="60" s="1"/>
  <c r="J26" i="60"/>
  <c r="K26" i="60" s="1"/>
  <c r="J24" i="60"/>
  <c r="K24" i="60" s="1"/>
  <c r="J22" i="60"/>
  <c r="K22" i="60" s="1"/>
  <c r="J21" i="60"/>
  <c r="J33" i="61"/>
  <c r="K33" i="61" s="1"/>
  <c r="J29" i="61"/>
  <c r="K29" i="61" s="1"/>
  <c r="J23" i="61"/>
  <c r="K23" i="61" s="1"/>
  <c r="J36" i="62"/>
  <c r="K36" i="62" s="1"/>
  <c r="J41" i="62"/>
  <c r="K41" i="62" s="1"/>
  <c r="J52" i="62"/>
  <c r="K52" i="62" s="1"/>
  <c r="J59" i="62"/>
  <c r="K59" i="62" s="1"/>
  <c r="J24" i="62"/>
  <c r="K24" i="62" s="1"/>
  <c r="J29" i="62"/>
  <c r="K29" i="62" s="1"/>
  <c r="J34" i="62"/>
  <c r="K34" i="62" s="1"/>
  <c r="J39" i="62"/>
  <c r="K39" i="62" s="1"/>
  <c r="J44" i="62"/>
  <c r="K44" i="62" s="1"/>
  <c r="J53" i="62"/>
  <c r="K53" i="62" s="1"/>
  <c r="J47" i="62"/>
  <c r="K47" i="62" s="1"/>
  <c r="J56" i="62"/>
  <c r="K56" i="62" s="1"/>
  <c r="J22" i="62"/>
  <c r="K22" i="62" s="1"/>
  <c r="J27" i="62"/>
  <c r="K27" i="62" s="1"/>
  <c r="J32" i="62"/>
  <c r="K32" i="62" s="1"/>
  <c r="J37" i="62"/>
  <c r="K37" i="62" s="1"/>
  <c r="J50" i="62"/>
  <c r="K50" i="62" s="1"/>
  <c r="J42" i="62"/>
  <c r="K42" i="62" s="1"/>
  <c r="J57" i="62"/>
  <c r="K57" i="62" s="1"/>
  <c r="J25" i="62"/>
  <c r="K25" i="62" s="1"/>
  <c r="J45" i="62"/>
  <c r="K45" i="62" s="1"/>
  <c r="J60" i="62"/>
  <c r="K60" i="62" s="1"/>
  <c r="J30" i="62"/>
  <c r="K30" i="62" s="1"/>
  <c r="J35" i="62"/>
  <c r="K35" i="62" s="1"/>
  <c r="J51" i="62"/>
  <c r="K51" i="62" s="1"/>
  <c r="J40" i="62"/>
  <c r="K40" i="62" s="1"/>
  <c r="J54" i="62"/>
  <c r="K54" i="62" s="1"/>
  <c r="J23" i="62"/>
  <c r="K23" i="62" s="1"/>
  <c r="J48" i="62"/>
  <c r="K48" i="62" s="1"/>
  <c r="J61" i="62"/>
  <c r="K61" i="62" s="1"/>
  <c r="J28" i="62"/>
  <c r="K28" i="62" s="1"/>
  <c r="J33" i="62"/>
  <c r="K33" i="62" s="1"/>
  <c r="J43" i="62"/>
  <c r="K43" i="62" s="1"/>
  <c r="J38" i="62"/>
  <c r="K38" i="62" s="1"/>
  <c r="J55" i="62"/>
  <c r="K55" i="62" s="1"/>
  <c r="J32" i="57"/>
  <c r="K32" i="57" s="1"/>
  <c r="J22" i="58"/>
  <c r="K22" i="58" s="1"/>
  <c r="J24" i="58"/>
  <c r="K24" i="58" s="1"/>
  <c r="J26" i="58"/>
  <c r="K26" i="58" s="1"/>
  <c r="J21" i="58"/>
  <c r="J23" i="58"/>
  <c r="K23" i="58" s="1"/>
  <c r="J25" i="58"/>
  <c r="K25" i="58" s="1"/>
  <c r="J26" i="56"/>
  <c r="K26" i="56" s="1"/>
  <c r="J37" i="56"/>
  <c r="K37" i="56" s="1"/>
  <c r="J62" i="56"/>
  <c r="K62" i="56" s="1"/>
  <c r="J68" i="56"/>
  <c r="K68" i="56" s="1"/>
  <c r="J56" i="56"/>
  <c r="K56" i="56" s="1"/>
  <c r="J30" i="56"/>
  <c r="K30" i="56" s="1"/>
  <c r="J34" i="56"/>
  <c r="K34" i="56" s="1"/>
  <c r="J38" i="56"/>
  <c r="K38" i="56" s="1"/>
  <c r="J75" i="56"/>
  <c r="K75" i="56" s="1"/>
  <c r="J73" i="56"/>
  <c r="K73" i="56" s="1"/>
  <c r="J71" i="56"/>
  <c r="K71" i="56" s="1"/>
  <c r="J69" i="56"/>
  <c r="K69" i="56" s="1"/>
  <c r="J67" i="56"/>
  <c r="K67" i="56" s="1"/>
  <c r="J65" i="56"/>
  <c r="K65" i="56" s="1"/>
  <c r="J63" i="56"/>
  <c r="K63" i="56" s="1"/>
  <c r="J61" i="56"/>
  <c r="K61" i="56" s="1"/>
  <c r="J57" i="56"/>
  <c r="K57" i="56" s="1"/>
  <c r="J48" i="56"/>
  <c r="K48" i="56" s="1"/>
  <c r="J50" i="56"/>
  <c r="K50" i="56" s="1"/>
  <c r="J35" i="56"/>
  <c r="K35" i="56" s="1"/>
  <c r="J33" i="56"/>
  <c r="K33" i="56" s="1"/>
  <c r="J31" i="56"/>
  <c r="K31" i="56" s="1"/>
  <c r="J29" i="56"/>
  <c r="K29" i="56" s="1"/>
  <c r="J27" i="56"/>
  <c r="K27" i="56" s="1"/>
  <c r="J25" i="56"/>
  <c r="K25" i="56" s="1"/>
  <c r="J23" i="56"/>
  <c r="K23" i="56" s="1"/>
  <c r="J21" i="56"/>
  <c r="J41" i="56"/>
  <c r="K41" i="56" s="1"/>
  <c r="J54" i="56"/>
  <c r="K54" i="56" s="1"/>
  <c r="J43" i="56"/>
  <c r="K43" i="56" s="1"/>
  <c r="J45" i="56"/>
  <c r="K45" i="56" s="1"/>
  <c r="J74" i="56"/>
  <c r="K74" i="56" s="1"/>
  <c r="J66" i="56"/>
  <c r="K66" i="56" s="1"/>
  <c r="J49" i="56"/>
  <c r="K49" i="56" s="1"/>
  <c r="J53" i="56"/>
  <c r="K53" i="56" s="1"/>
  <c r="J40" i="56"/>
  <c r="K40" i="56" s="1"/>
  <c r="J58" i="56"/>
  <c r="K58" i="56" s="1"/>
  <c r="J52" i="56"/>
  <c r="K52" i="56" s="1"/>
  <c r="J42" i="56"/>
  <c r="K42" i="56" s="1"/>
  <c r="J24" i="56"/>
  <c r="K24" i="56" s="1"/>
  <c r="J46" i="56"/>
  <c r="K46" i="56" s="1"/>
  <c r="J64" i="56"/>
  <c r="K64" i="56" s="1"/>
  <c r="J59" i="56"/>
  <c r="K59" i="56" s="1"/>
  <c r="J39" i="56"/>
  <c r="K39" i="56" s="1"/>
  <c r="J28" i="56"/>
  <c r="K28" i="56" s="1"/>
  <c r="J55" i="56"/>
  <c r="K55" i="56" s="1"/>
  <c r="J72" i="56"/>
  <c r="K72" i="56" s="1"/>
  <c r="J70" i="56"/>
  <c r="K70" i="56" s="1"/>
  <c r="J32" i="56"/>
  <c r="K32" i="56" s="1"/>
  <c r="J47" i="56"/>
  <c r="K47" i="56" s="1"/>
  <c r="J51" i="56"/>
  <c r="K51" i="56" s="1"/>
  <c r="J60" i="56"/>
  <c r="K60" i="56" s="1"/>
  <c r="J22" i="56"/>
  <c r="K22" i="56" s="1"/>
  <c r="J36" i="56"/>
  <c r="K36" i="56" s="1"/>
  <c r="J44" i="56"/>
  <c r="K44" i="56" s="1"/>
  <c r="K21" i="75" l="1"/>
  <c r="K21" i="74"/>
  <c r="K21" i="73"/>
  <c r="K21" i="72"/>
  <c r="K21" i="71"/>
  <c r="K21" i="70"/>
  <c r="K21" i="69"/>
  <c r="K21" i="68"/>
  <c r="K21" i="67"/>
  <c r="K21" i="66"/>
  <c r="K21" i="65"/>
  <c r="K21" i="64"/>
  <c r="K21" i="63"/>
  <c r="K21" i="62"/>
  <c r="K21" i="61"/>
  <c r="K21" i="60"/>
  <c r="K21" i="59"/>
  <c r="K21" i="58"/>
  <c r="K21" i="57"/>
  <c r="K21" i="56"/>
  <c r="BX14" i="35"/>
  <c r="BX13" i="35"/>
  <c r="BX12" i="35"/>
  <c r="BX11" i="35"/>
  <c r="BX10" i="35"/>
  <c r="BX9" i="35"/>
  <c r="BX8" i="35"/>
  <c r="BX7" i="35"/>
  <c r="BX6" i="35"/>
  <c r="BX5" i="35"/>
  <c r="BX4" i="35"/>
  <c r="BX3" i="35"/>
  <c r="BY3" i="35" s="1"/>
  <c r="BX2" i="35"/>
  <c r="BP14" i="35"/>
  <c r="BP13" i="35"/>
  <c r="BP12" i="35"/>
  <c r="BP11" i="35"/>
  <c r="BP10" i="35"/>
  <c r="BP9" i="35"/>
  <c r="BP8" i="35"/>
  <c r="BP7" i="35"/>
  <c r="BP6" i="35"/>
  <c r="BP5" i="35"/>
  <c r="BP4" i="35"/>
  <c r="BP3" i="35"/>
  <c r="BQ3" i="35" s="1"/>
  <c r="BP2" i="35"/>
  <c r="BH14" i="35"/>
  <c r="BH13" i="35"/>
  <c r="BH12" i="35"/>
  <c r="BH11" i="35"/>
  <c r="BH10" i="35"/>
  <c r="BH9" i="35"/>
  <c r="BH8" i="35"/>
  <c r="BH7" i="35"/>
  <c r="BH6" i="35"/>
  <c r="BH5" i="35"/>
  <c r="BH4" i="35"/>
  <c r="BH3" i="35"/>
  <c r="BI3" i="35" s="1"/>
  <c r="BI4" i="35" s="1"/>
  <c r="BH2" i="35"/>
  <c r="AZ14" i="35"/>
  <c r="AZ13" i="35"/>
  <c r="AZ12" i="35"/>
  <c r="AZ11" i="35"/>
  <c r="AZ10" i="35"/>
  <c r="AZ9" i="35"/>
  <c r="AZ8" i="35"/>
  <c r="AZ7" i="35"/>
  <c r="AZ6" i="35"/>
  <c r="AZ5" i="35"/>
  <c r="AZ4" i="35"/>
  <c r="AZ3" i="35"/>
  <c r="BA3" i="35" s="1"/>
  <c r="AZ2" i="35"/>
  <c r="AR14" i="35"/>
  <c r="AR13" i="35"/>
  <c r="AR12" i="35"/>
  <c r="AR11" i="35"/>
  <c r="AR10" i="35"/>
  <c r="AR9" i="35"/>
  <c r="AR8" i="35"/>
  <c r="AR7" i="35"/>
  <c r="AR6" i="35"/>
  <c r="AR5" i="35"/>
  <c r="AR4" i="35"/>
  <c r="AR3" i="35"/>
  <c r="AS3" i="35" s="1"/>
  <c r="AS4" i="35" s="1"/>
  <c r="AR2" i="35"/>
  <c r="AJ14" i="35"/>
  <c r="AJ13" i="35"/>
  <c r="AJ12" i="35"/>
  <c r="AJ11" i="35"/>
  <c r="AJ10" i="35"/>
  <c r="AJ9" i="35"/>
  <c r="AJ8" i="35"/>
  <c r="AJ7" i="35"/>
  <c r="AJ6" i="35"/>
  <c r="AJ5" i="35"/>
  <c r="AJ4" i="35"/>
  <c r="AJ3" i="35"/>
  <c r="AK3" i="35" s="1"/>
  <c r="AK4" i="35" s="1"/>
  <c r="AK5" i="35" s="1"/>
  <c r="AJ2" i="35"/>
  <c r="AB14" i="35"/>
  <c r="AB13" i="35"/>
  <c r="AB12" i="35"/>
  <c r="AB11" i="35"/>
  <c r="AB10" i="35"/>
  <c r="AB9" i="35"/>
  <c r="AB8" i="35"/>
  <c r="AB7" i="35"/>
  <c r="AB6" i="35"/>
  <c r="AB5" i="35"/>
  <c r="AB4" i="35"/>
  <c r="AB3" i="35"/>
  <c r="AC3" i="35" s="1"/>
  <c r="AC4" i="35" s="1"/>
  <c r="AC5" i="35" s="1"/>
  <c r="AC6" i="35" s="1"/>
  <c r="AC7" i="35" s="1"/>
  <c r="AC8" i="35" s="1"/>
  <c r="AC9" i="35" s="1"/>
  <c r="AC10" i="35" s="1"/>
  <c r="AC11" i="35" s="1"/>
  <c r="AC12" i="35" s="1"/>
  <c r="AC13" i="35" s="1"/>
  <c r="AC14" i="35" s="1"/>
  <c r="AB2" i="35"/>
  <c r="T14" i="35"/>
  <c r="T13" i="35"/>
  <c r="T12" i="35"/>
  <c r="T11" i="35"/>
  <c r="T10" i="35"/>
  <c r="T9" i="35"/>
  <c r="T8" i="35"/>
  <c r="T7" i="35"/>
  <c r="T6" i="35"/>
  <c r="T5" i="35"/>
  <c r="T4" i="35"/>
  <c r="T3" i="35"/>
  <c r="U3" i="35" s="1"/>
  <c r="U4" i="35" s="1"/>
  <c r="U5" i="35" s="1"/>
  <c r="U6" i="35" s="1"/>
  <c r="U7" i="35" s="1"/>
  <c r="U8" i="35" s="1"/>
  <c r="U9" i="35" s="1"/>
  <c r="U10" i="35" s="1"/>
  <c r="U11" i="35" s="1"/>
  <c r="U12" i="35" s="1"/>
  <c r="U13" i="35" s="1"/>
  <c r="U14" i="35" s="1"/>
  <c r="T2" i="35"/>
  <c r="E14" i="6" a="1"/>
  <c r="E14" i="6" s="1"/>
  <c r="E13" i="6"/>
  <c r="BQ4" i="35" l="1"/>
  <c r="BR5" i="35" s="1"/>
  <c r="BS5" i="35" s="1"/>
  <c r="BR4" i="35"/>
  <c r="BS4" i="35" s="1"/>
  <c r="BY4" i="35"/>
  <c r="BY5" i="35" s="1"/>
  <c r="BZ4" i="35"/>
  <c r="CA4" i="35" s="1"/>
  <c r="BA4" i="35"/>
  <c r="BB5" i="35" s="1"/>
  <c r="BC5" i="35" s="1"/>
  <c r="BB4" i="35"/>
  <c r="BC4" i="35" s="1"/>
  <c r="BJ5" i="35"/>
  <c r="BK5" i="35" s="1"/>
  <c r="BI5" i="35"/>
  <c r="BJ4" i="35"/>
  <c r="BK4" i="35" s="1"/>
  <c r="AS5" i="35"/>
  <c r="AS6" i="35" s="1"/>
  <c r="AS7" i="35" s="1"/>
  <c r="AS8" i="35" s="1"/>
  <c r="AS9" i="35" s="1"/>
  <c r="AS10" i="35" s="1"/>
  <c r="AS11" i="35" s="1"/>
  <c r="AS12" i="35" s="1"/>
  <c r="AS13" i="35" s="1"/>
  <c r="AS14" i="35" s="1"/>
  <c r="AT4" i="35"/>
  <c r="AU4" i="35" s="1"/>
  <c r="AK6" i="35"/>
  <c r="AK7" i="35" s="1"/>
  <c r="AK8" i="35" s="1"/>
  <c r="AK9" i="35" s="1"/>
  <c r="AK10" i="35" s="1"/>
  <c r="AK11" i="35" s="1"/>
  <c r="AK12" i="35" s="1"/>
  <c r="AK13" i="35" s="1"/>
  <c r="AK14" i="35" s="1"/>
  <c r="AL4" i="35"/>
  <c r="AM4" i="35" s="1"/>
  <c r="AD4" i="35"/>
  <c r="AE4" i="35" s="1"/>
  <c r="V4" i="35"/>
  <c r="W4" i="35" s="1"/>
  <c r="BA5" i="35" l="1"/>
  <c r="BB6" i="35" s="1"/>
  <c r="BC6" i="35" s="1"/>
  <c r="BQ5" i="35"/>
  <c r="BQ6" i="35" s="1"/>
  <c r="BZ5" i="35"/>
  <c r="CA5" i="35" s="1"/>
  <c r="J76" i="56"/>
  <c r="BZ6" i="35"/>
  <c r="CA6" i="35" s="1"/>
  <c r="BY6" i="35"/>
  <c r="BJ6" i="35"/>
  <c r="BK6" i="35" s="1"/>
  <c r="BI6" i="35"/>
  <c r="AT5" i="35"/>
  <c r="AU5" i="35" s="1"/>
  <c r="AL5" i="35"/>
  <c r="AM5" i="35" s="1"/>
  <c r="AD5" i="35"/>
  <c r="AE5" i="35" s="1"/>
  <c r="V5" i="35"/>
  <c r="W5" i="35" s="1"/>
  <c r="BR6" i="35" l="1"/>
  <c r="BS6" i="35" s="1"/>
  <c r="BA6" i="35"/>
  <c r="BA7" i="35" s="1"/>
  <c r="J76" i="75"/>
  <c r="J76" i="71"/>
  <c r="J76" i="74"/>
  <c r="J76" i="69"/>
  <c r="J76" i="65"/>
  <c r="J76" i="70"/>
  <c r="J76" i="67"/>
  <c r="J76" i="68"/>
  <c r="J76" i="66"/>
  <c r="J76" i="59"/>
  <c r="K76" i="56"/>
  <c r="BZ7" i="35"/>
  <c r="CA7" i="35" s="1"/>
  <c r="BY7" i="35"/>
  <c r="BR7" i="35"/>
  <c r="BS7" i="35" s="1"/>
  <c r="BQ7" i="35"/>
  <c r="BJ7" i="35"/>
  <c r="BK7" i="35" s="1"/>
  <c r="BI7" i="35"/>
  <c r="AT6" i="35"/>
  <c r="AU6" i="35" s="1"/>
  <c r="AL6" i="35"/>
  <c r="AM6" i="35" s="1"/>
  <c r="AD6" i="35"/>
  <c r="AE6" i="35" s="1"/>
  <c r="V6" i="35"/>
  <c r="W6" i="35" s="1"/>
  <c r="BB7" i="35" l="1"/>
  <c r="BC7" i="35" s="1"/>
  <c r="K76" i="74"/>
  <c r="K76" i="71"/>
  <c r="K76" i="75"/>
  <c r="K76" i="66"/>
  <c r="K76" i="69"/>
  <c r="K76" i="68"/>
  <c r="K76" i="67"/>
  <c r="K76" i="70"/>
  <c r="K76" i="65"/>
  <c r="K76" i="59"/>
  <c r="J77" i="56"/>
  <c r="BY8" i="35"/>
  <c r="BZ8" i="35"/>
  <c r="CA8" i="35" s="1"/>
  <c r="BQ8" i="35"/>
  <c r="BR8" i="35"/>
  <c r="BS8" i="35" s="1"/>
  <c r="BI8" i="35"/>
  <c r="BJ8" i="35"/>
  <c r="BK8" i="35" s="1"/>
  <c r="BA8" i="35"/>
  <c r="BB8" i="35"/>
  <c r="BC8" i="35" s="1"/>
  <c r="AT7" i="35"/>
  <c r="AU7" i="35" s="1"/>
  <c r="AL7" i="35"/>
  <c r="AM7" i="35" s="1"/>
  <c r="AD7" i="35"/>
  <c r="AE7" i="35" s="1"/>
  <c r="V7" i="35"/>
  <c r="W7" i="35" s="1"/>
  <c r="J77" i="75" l="1"/>
  <c r="J77" i="71"/>
  <c r="J77" i="74"/>
  <c r="J77" i="66"/>
  <c r="J77" i="69"/>
  <c r="J77" i="65"/>
  <c r="J77" i="67"/>
  <c r="J77" i="70"/>
  <c r="J77" i="68"/>
  <c r="J77" i="59"/>
  <c r="J78" i="56"/>
  <c r="K78" i="56" s="1"/>
  <c r="K77" i="56"/>
  <c r="BZ9" i="35"/>
  <c r="CA9" i="35" s="1"/>
  <c r="BY9" i="35"/>
  <c r="BR9" i="35"/>
  <c r="BS9" i="35" s="1"/>
  <c r="BQ9" i="35"/>
  <c r="BJ9" i="35"/>
  <c r="BK9" i="35" s="1"/>
  <c r="BI9" i="35"/>
  <c r="BB9" i="35"/>
  <c r="BC9" i="35" s="1"/>
  <c r="BA9" i="35"/>
  <c r="AT8" i="35"/>
  <c r="AU8" i="35" s="1"/>
  <c r="AL8" i="35"/>
  <c r="AM8" i="35" s="1"/>
  <c r="AD8" i="35"/>
  <c r="AE8" i="35" s="1"/>
  <c r="V8" i="35"/>
  <c r="W8" i="35" s="1"/>
  <c r="K77" i="74" l="1"/>
  <c r="K77" i="75"/>
  <c r="K77" i="71"/>
  <c r="J78" i="74"/>
  <c r="K78" i="74" s="1"/>
  <c r="J78" i="71"/>
  <c r="K78" i="71" s="1"/>
  <c r="K77" i="69"/>
  <c r="K77" i="66"/>
  <c r="K77" i="68"/>
  <c r="K77" i="67"/>
  <c r="K77" i="65"/>
  <c r="K77" i="70"/>
  <c r="J78" i="68"/>
  <c r="K78" i="68" s="1"/>
  <c r="J78" i="65"/>
  <c r="K78" i="65" s="1"/>
  <c r="J78" i="69"/>
  <c r="K78" i="69" s="1"/>
  <c r="J78" i="67"/>
  <c r="K78" i="67" s="1"/>
  <c r="K77" i="59"/>
  <c r="J78" i="59"/>
  <c r="K78" i="59" s="1"/>
  <c r="BZ10" i="35"/>
  <c r="CA10" i="35" s="1"/>
  <c r="BY10" i="35"/>
  <c r="BR10" i="35"/>
  <c r="BS10" i="35" s="1"/>
  <c r="BQ10" i="35"/>
  <c r="BJ10" i="35"/>
  <c r="BK10" i="35" s="1"/>
  <c r="BI10" i="35"/>
  <c r="BB10" i="35"/>
  <c r="BC10" i="35" s="1"/>
  <c r="BA10" i="35"/>
  <c r="AT9" i="35"/>
  <c r="AU9" i="35" s="1"/>
  <c r="AL9" i="35"/>
  <c r="AM9" i="35" s="1"/>
  <c r="AD9" i="35"/>
  <c r="AE9" i="35" s="1"/>
  <c r="V9" i="35"/>
  <c r="W9" i="35" s="1"/>
  <c r="J79" i="74" l="1"/>
  <c r="J78" i="75"/>
  <c r="J79" i="69"/>
  <c r="J78" i="70"/>
  <c r="J79" i="65"/>
  <c r="J78" i="66"/>
  <c r="J79" i="68"/>
  <c r="K79" i="68" s="1"/>
  <c r="J79" i="67"/>
  <c r="K79" i="67" s="1"/>
  <c r="J79" i="59"/>
  <c r="K79" i="59" s="1"/>
  <c r="J79" i="56"/>
  <c r="BZ11" i="35"/>
  <c r="CA11" i="35" s="1"/>
  <c r="BY11" i="35"/>
  <c r="BQ11" i="35"/>
  <c r="BR11" i="35"/>
  <c r="BS11" i="35" s="1"/>
  <c r="BJ11" i="35"/>
  <c r="BK11" i="35" s="1"/>
  <c r="BI11" i="35"/>
  <c r="BA11" i="35"/>
  <c r="BB11" i="35"/>
  <c r="BC11" i="35" s="1"/>
  <c r="AT10" i="35"/>
  <c r="AU10" i="35" s="1"/>
  <c r="AL10" i="35"/>
  <c r="AM10" i="35" s="1"/>
  <c r="AD10" i="35"/>
  <c r="AE10" i="35" s="1"/>
  <c r="V10" i="35"/>
  <c r="W10" i="35" s="1"/>
  <c r="K78" i="75" l="1"/>
  <c r="K79" i="74"/>
  <c r="J79" i="71"/>
  <c r="J79" i="75"/>
  <c r="K79" i="75" s="1"/>
  <c r="K78" i="66"/>
  <c r="K78" i="70"/>
  <c r="K79" i="69"/>
  <c r="K79" i="65"/>
  <c r="J80" i="65"/>
  <c r="K80" i="65" s="1"/>
  <c r="J80" i="69"/>
  <c r="K80" i="69" s="1"/>
  <c r="J80" i="67"/>
  <c r="K80" i="67" s="1"/>
  <c r="J80" i="59"/>
  <c r="K80" i="59" s="1"/>
  <c r="K79" i="56"/>
  <c r="J80" i="56"/>
  <c r="K80" i="56" s="1"/>
  <c r="BY12" i="35"/>
  <c r="BZ12" i="35"/>
  <c r="CA12" i="35" s="1"/>
  <c r="BQ12" i="35"/>
  <c r="BR12" i="35"/>
  <c r="BS12" i="35" s="1"/>
  <c r="BI12" i="35"/>
  <c r="BJ12" i="35"/>
  <c r="BK12" i="35" s="1"/>
  <c r="BA12" i="35"/>
  <c r="BB12" i="35"/>
  <c r="BC12" i="35" s="1"/>
  <c r="AT11" i="35"/>
  <c r="AU11" i="35" s="1"/>
  <c r="AL11" i="35"/>
  <c r="AM11" i="35" s="1"/>
  <c r="AD11" i="35"/>
  <c r="AE11" i="35" s="1"/>
  <c r="V11" i="35"/>
  <c r="W11" i="35" s="1"/>
  <c r="J80" i="75" l="1"/>
  <c r="K80" i="75" s="1"/>
  <c r="K79" i="71"/>
  <c r="J80" i="74"/>
  <c r="J81" i="67"/>
  <c r="K81" i="67" s="1"/>
  <c r="J79" i="70"/>
  <c r="J79" i="66"/>
  <c r="J81" i="69"/>
  <c r="K81" i="69" s="1"/>
  <c r="J80" i="68"/>
  <c r="J81" i="56"/>
  <c r="K81" i="56" s="1"/>
  <c r="BZ13" i="35"/>
  <c r="CA13" i="35" s="1"/>
  <c r="BY13" i="35"/>
  <c r="BR13" i="35"/>
  <c r="BS13" i="35" s="1"/>
  <c r="BQ13" i="35"/>
  <c r="BJ13" i="35"/>
  <c r="BK13" i="35" s="1"/>
  <c r="BI13" i="35"/>
  <c r="BB13" i="35"/>
  <c r="BC13" i="35" s="1"/>
  <c r="BA13" i="35"/>
  <c r="AT12" i="35"/>
  <c r="AU12" i="35" s="1"/>
  <c r="AL12" i="35"/>
  <c r="AM12" i="35" s="1"/>
  <c r="AD12" i="35"/>
  <c r="AE12" i="35" s="1"/>
  <c r="V12" i="35"/>
  <c r="W12" i="35" s="1"/>
  <c r="J80" i="71" l="1"/>
  <c r="K80" i="74"/>
  <c r="J81" i="75"/>
  <c r="K81" i="75" s="1"/>
  <c r="J81" i="65"/>
  <c r="K81" i="65" s="1"/>
  <c r="J80" i="66"/>
  <c r="K80" i="66" s="1"/>
  <c r="K79" i="66"/>
  <c r="K80" i="68"/>
  <c r="K79" i="70"/>
  <c r="J80" i="70"/>
  <c r="K80" i="70" s="1"/>
  <c r="J82" i="69"/>
  <c r="J81" i="59"/>
  <c r="K81" i="59" s="1"/>
  <c r="J82" i="56"/>
  <c r="K82" i="56" s="1"/>
  <c r="BY14" i="35"/>
  <c r="BZ14" i="35"/>
  <c r="CA14" i="35" s="1"/>
  <c r="BR14" i="35"/>
  <c r="BS14" i="35" s="1"/>
  <c r="BQ14" i="35"/>
  <c r="BJ14" i="35"/>
  <c r="BK14" i="35" s="1"/>
  <c r="BI14" i="35"/>
  <c r="BB14" i="35"/>
  <c r="BC14" i="35" s="1"/>
  <c r="BA14" i="35"/>
  <c r="AT13" i="35"/>
  <c r="AU13" i="35" s="1"/>
  <c r="AL13" i="35"/>
  <c r="AM13" i="35" s="1"/>
  <c r="AD13" i="35"/>
  <c r="AE13" i="35" s="1"/>
  <c r="V13" i="35"/>
  <c r="W13" i="35" s="1"/>
  <c r="J81" i="74" l="1"/>
  <c r="K81" i="74" s="1"/>
  <c r="J82" i="75"/>
  <c r="K82" i="75" s="1"/>
  <c r="K80" i="71"/>
  <c r="J81" i="68"/>
  <c r="K81" i="68" s="1"/>
  <c r="K82" i="69"/>
  <c r="J83" i="69"/>
  <c r="K83" i="69" s="1"/>
  <c r="J82" i="65"/>
  <c r="K82" i="65" s="1"/>
  <c r="J82" i="67"/>
  <c r="K82" i="67" s="1"/>
  <c r="J82" i="59"/>
  <c r="K82" i="59" s="1"/>
  <c r="J83" i="56"/>
  <c r="K83" i="56" s="1"/>
  <c r="AT14" i="35"/>
  <c r="AU14" i="35" s="1"/>
  <c r="AL14" i="35"/>
  <c r="AM14" i="35" s="1"/>
  <c r="AD14" i="35"/>
  <c r="AE14" i="35" s="1"/>
  <c r="V14" i="35"/>
  <c r="W14" i="35" s="1"/>
  <c r="Q4" i="35" l="1" a="1"/>
  <c r="Q4" i="35" s="1"/>
  <c r="Q6" i="35"/>
  <c r="C7" i="34" s="1"/>
  <c r="E17" i="60" s="1" a="1"/>
  <c r="E17" i="60" s="1"/>
  <c r="Y4" i="35" a="1"/>
  <c r="Y4" i="35" s="1"/>
  <c r="B14" i="34" s="1"/>
  <c r="H14" i="34" s="1"/>
  <c r="Y6" i="35"/>
  <c r="J81" i="71"/>
  <c r="K81" i="71" s="1"/>
  <c r="J83" i="75"/>
  <c r="K83" i="75" s="1"/>
  <c r="J81" i="66"/>
  <c r="K81" i="66" s="1"/>
  <c r="J81" i="70"/>
  <c r="K81" i="70" s="1"/>
  <c r="J84" i="69"/>
  <c r="K84" i="69" s="1"/>
  <c r="L21" i="6"/>
  <c r="H4" i="18" a="1"/>
  <c r="H4" i="18" s="1"/>
  <c r="H5" i="18" a="1"/>
  <c r="H5" i="18" s="1"/>
  <c r="H6" i="18" a="1"/>
  <c r="H6" i="18" s="1"/>
  <c r="H7" i="18" a="1"/>
  <c r="H7" i="18" s="1"/>
  <c r="H8" i="18" a="1"/>
  <c r="H8" i="18" s="1"/>
  <c r="H9" i="18" a="1"/>
  <c r="H9" i="18" s="1"/>
  <c r="H10" i="18" a="1"/>
  <c r="H10" i="18" s="1"/>
  <c r="H11" i="18" a="1"/>
  <c r="H11" i="18" s="1"/>
  <c r="H12" i="18" a="1"/>
  <c r="H12" i="18" s="1"/>
  <c r="H13" i="18" a="1"/>
  <c r="H13" i="18" s="1"/>
  <c r="H14" i="18" a="1"/>
  <c r="H14" i="18" s="1"/>
  <c r="H15" i="18" a="1"/>
  <c r="H15" i="18" s="1"/>
  <c r="H16" i="18" a="1"/>
  <c r="H16" i="18" s="1"/>
  <c r="H17" i="18" a="1"/>
  <c r="H17" i="18" s="1"/>
  <c r="H18" i="18" a="1"/>
  <c r="H18" i="18" s="1"/>
  <c r="H19" i="18" a="1"/>
  <c r="H19" i="18" s="1"/>
  <c r="H20" i="18" a="1"/>
  <c r="H20" i="18" s="1"/>
  <c r="H21" i="18" a="1"/>
  <c r="H21" i="18" s="1"/>
  <c r="H22" i="18" a="1"/>
  <c r="H22" i="18" s="1"/>
  <c r="H2" i="18" a="1"/>
  <c r="H2" i="18" s="1"/>
  <c r="H3" i="18" a="1"/>
  <c r="H3" i="18" s="1"/>
  <c r="L14" i="35"/>
  <c r="L13" i="35"/>
  <c r="L12" i="35"/>
  <c r="L11" i="35"/>
  <c r="L10" i="35"/>
  <c r="L9" i="35"/>
  <c r="L8" i="35"/>
  <c r="L7" i="35"/>
  <c r="L6" i="35"/>
  <c r="L5" i="35"/>
  <c r="L4" i="35"/>
  <c r="L3" i="35"/>
  <c r="M3" i="35" s="1"/>
  <c r="M4" i="35" s="1"/>
  <c r="M5" i="35" s="1"/>
  <c r="M6" i="35" s="1"/>
  <c r="L2" i="35"/>
  <c r="E3" i="35"/>
  <c r="E6" i="6" a="1"/>
  <c r="E6" i="6" s="1"/>
  <c r="E22" i="18"/>
  <c r="E21" i="18"/>
  <c r="F21" i="18" s="1"/>
  <c r="E20" i="18"/>
  <c r="F20" i="18" s="1"/>
  <c r="E19" i="18"/>
  <c r="F19" i="18" s="1"/>
  <c r="E18" i="18"/>
  <c r="F18" i="18" s="1"/>
  <c r="F17" i="18"/>
  <c r="E16" i="18"/>
  <c r="F16" i="18" s="1"/>
  <c r="F15" i="18"/>
  <c r="F14" i="18"/>
  <c r="F13" i="18"/>
  <c r="F12" i="18"/>
  <c r="F11" i="18"/>
  <c r="F10" i="18"/>
  <c r="F9" i="18"/>
  <c r="F8" i="18"/>
  <c r="F7" i="18"/>
  <c r="F6" i="18"/>
  <c r="E5" i="18"/>
  <c r="F5" i="18" s="1"/>
  <c r="F4" i="18"/>
  <c r="F3" i="18"/>
  <c r="F2" i="18"/>
  <c r="B12" i="34" l="1"/>
  <c r="H12" i="34" s="1"/>
  <c r="B10" i="34"/>
  <c r="H10" i="34" s="1"/>
  <c r="B13" i="34"/>
  <c r="H13" i="34" s="1"/>
  <c r="C8" i="34"/>
  <c r="B9" i="34"/>
  <c r="H9" i="34" s="1"/>
  <c r="B8" i="34"/>
  <c r="H8" i="34" s="1"/>
  <c r="B7" i="34"/>
  <c r="H7" i="34" s="1"/>
  <c r="C12" i="34"/>
  <c r="C9" i="34"/>
  <c r="E17" i="62" s="1" a="1"/>
  <c r="E17" i="62" s="1"/>
  <c r="C11" i="34"/>
  <c r="E17" i="64" s="1" a="1"/>
  <c r="E17" i="64" s="1"/>
  <c r="C10" i="34"/>
  <c r="E17" i="63" s="1" a="1"/>
  <c r="E17" i="63" s="1"/>
  <c r="C14" i="34"/>
  <c r="C13" i="34"/>
  <c r="B11" i="34"/>
  <c r="H11" i="34" s="1"/>
  <c r="AG4" i="35" a="1"/>
  <c r="AG4" i="35" s="1"/>
  <c r="AG6" i="35"/>
  <c r="AO4" i="35" a="1"/>
  <c r="AO4" i="35" s="1"/>
  <c r="AO6" i="35"/>
  <c r="E4" i="35"/>
  <c r="E5" i="35" s="1"/>
  <c r="E6" i="35" s="1"/>
  <c r="E7" i="35" s="1"/>
  <c r="E8" i="35" s="1"/>
  <c r="E9" i="35" s="1"/>
  <c r="E10" i="35" s="1"/>
  <c r="E11" i="35" s="1"/>
  <c r="E12" i="35" s="1"/>
  <c r="E13" i="35" s="1"/>
  <c r="E14" i="35" s="1"/>
  <c r="M7" i="35"/>
  <c r="M8" i="35" s="1"/>
  <c r="M9" i="35" s="1"/>
  <c r="M10" i="35" s="1"/>
  <c r="M11" i="35" s="1"/>
  <c r="M12" i="35" s="1"/>
  <c r="M13" i="35" s="1"/>
  <c r="M14" i="35" s="1"/>
  <c r="E15" i="62" a="1"/>
  <c r="E15" i="62" s="1"/>
  <c r="J82" i="71"/>
  <c r="K82" i="71" s="1"/>
  <c r="J82" i="74"/>
  <c r="K82" i="74" s="1"/>
  <c r="J84" i="75"/>
  <c r="K84" i="75" s="1"/>
  <c r="J82" i="68"/>
  <c r="K82" i="68" s="1"/>
  <c r="J83" i="67"/>
  <c r="K83" i="67" s="1"/>
  <c r="J85" i="69"/>
  <c r="K85" i="69" s="1"/>
  <c r="J82" i="70"/>
  <c r="K82" i="70" s="1"/>
  <c r="J83" i="65"/>
  <c r="K83" i="65" s="1"/>
  <c r="J83" i="59"/>
  <c r="K83" i="59" s="1"/>
  <c r="J84" i="56"/>
  <c r="K84" i="56" s="1"/>
  <c r="E18" i="6"/>
  <c r="N4" i="35"/>
  <c r="O4" i="35" s="1"/>
  <c r="F4" i="35"/>
  <c r="G4" i="35" s="1"/>
  <c r="E15" i="60" l="1" a="1"/>
  <c r="E15" i="60" s="1"/>
  <c r="F56" i="60" s="1"/>
  <c r="F33" i="62"/>
  <c r="F49" i="62"/>
  <c r="F65" i="62"/>
  <c r="F81" i="62"/>
  <c r="F97" i="62"/>
  <c r="F113" i="62"/>
  <c r="F129" i="62"/>
  <c r="F145" i="62"/>
  <c r="F161" i="62"/>
  <c r="F177" i="62"/>
  <c r="F193" i="62"/>
  <c r="F209" i="62"/>
  <c r="F225" i="62"/>
  <c r="F241" i="62"/>
  <c r="F257" i="62"/>
  <c r="F273" i="62"/>
  <c r="F289" i="62"/>
  <c r="F305" i="62"/>
  <c r="F321" i="62"/>
  <c r="F34" i="62"/>
  <c r="F50" i="62"/>
  <c r="F66" i="62"/>
  <c r="F82" i="62"/>
  <c r="F98" i="62"/>
  <c r="F114" i="62"/>
  <c r="F130" i="62"/>
  <c r="F146" i="62"/>
  <c r="F162" i="62"/>
  <c r="F178" i="62"/>
  <c r="F194" i="62"/>
  <c r="F210" i="62"/>
  <c r="F226" i="62"/>
  <c r="F242" i="62"/>
  <c r="F258" i="62"/>
  <c r="F36" i="62"/>
  <c r="F52" i="62"/>
  <c r="F68" i="62"/>
  <c r="F84" i="62"/>
  <c r="F100" i="62"/>
  <c r="F116" i="62"/>
  <c r="F132" i="62"/>
  <c r="F148" i="62"/>
  <c r="F164" i="62"/>
  <c r="F180" i="62"/>
  <c r="F196" i="62"/>
  <c r="F212" i="62"/>
  <c r="F228" i="62"/>
  <c r="F244" i="62"/>
  <c r="F260" i="62"/>
  <c r="F37" i="62"/>
  <c r="F53" i="62"/>
  <c r="F69" i="62"/>
  <c r="F85" i="62"/>
  <c r="F101" i="62"/>
  <c r="F117" i="62"/>
  <c r="F133" i="62"/>
  <c r="F149" i="62"/>
  <c r="F165" i="62"/>
  <c r="F181" i="62"/>
  <c r="F197" i="62"/>
  <c r="F213" i="62"/>
  <c r="F229" i="62"/>
  <c r="F245" i="62"/>
  <c r="F261" i="62"/>
  <c r="F277" i="62"/>
  <c r="F293" i="62"/>
  <c r="F309" i="62"/>
  <c r="F325" i="62"/>
  <c r="F22" i="62"/>
  <c r="F38" i="62"/>
  <c r="F54" i="62"/>
  <c r="F70" i="62"/>
  <c r="F86" i="62"/>
  <c r="F102" i="62"/>
  <c r="F118" i="62"/>
  <c r="F134" i="62"/>
  <c r="F150" i="62"/>
  <c r="F166" i="62"/>
  <c r="F182" i="62"/>
  <c r="F198" i="62"/>
  <c r="F214" i="62"/>
  <c r="F230" i="62"/>
  <c r="F246" i="62"/>
  <c r="F262" i="62"/>
  <c r="F23" i="62"/>
  <c r="F39" i="62"/>
  <c r="F55" i="62"/>
  <c r="F71" i="62"/>
  <c r="F87" i="62"/>
  <c r="F103" i="62"/>
  <c r="F119" i="62"/>
  <c r="F135" i="62"/>
  <c r="F151" i="62"/>
  <c r="F167" i="62"/>
  <c r="F183" i="62"/>
  <c r="F199" i="62"/>
  <c r="F215" i="62"/>
  <c r="F231" i="62"/>
  <c r="F247" i="62"/>
  <c r="F263" i="62"/>
  <c r="F279" i="62"/>
  <c r="F295" i="62"/>
  <c r="F311" i="62"/>
  <c r="F327" i="62"/>
  <c r="F343" i="62"/>
  <c r="F359" i="62"/>
  <c r="F375" i="62"/>
  <c r="F24" i="62"/>
  <c r="F40" i="62"/>
  <c r="F56" i="62"/>
  <c r="F72" i="62"/>
  <c r="F88" i="62"/>
  <c r="F104" i="62"/>
  <c r="F120" i="62"/>
  <c r="F136" i="62"/>
  <c r="F152" i="62"/>
  <c r="F168" i="62"/>
  <c r="F184" i="62"/>
  <c r="F200" i="62"/>
  <c r="F216" i="62"/>
  <c r="F232" i="62"/>
  <c r="F248" i="62"/>
  <c r="F264" i="62"/>
  <c r="F280" i="62"/>
  <c r="F296" i="62"/>
  <c r="F312" i="62"/>
  <c r="F328" i="62"/>
  <c r="F25" i="62"/>
  <c r="F41" i="62"/>
  <c r="F57" i="62"/>
  <c r="F27" i="62"/>
  <c r="F43" i="62"/>
  <c r="F59" i="62"/>
  <c r="F75" i="62"/>
  <c r="F91" i="62"/>
  <c r="F107" i="62"/>
  <c r="F123" i="62"/>
  <c r="F139" i="62"/>
  <c r="F155" i="62"/>
  <c r="F171" i="62"/>
  <c r="F187" i="62"/>
  <c r="F203" i="62"/>
  <c r="F219" i="62"/>
  <c r="F235" i="62"/>
  <c r="F251" i="62"/>
  <c r="F267" i="62"/>
  <c r="F283" i="62"/>
  <c r="F299" i="62"/>
  <c r="F315" i="62"/>
  <c r="F331" i="62"/>
  <c r="F31" i="62"/>
  <c r="F47" i="62"/>
  <c r="F63" i="62"/>
  <c r="F79" i="62"/>
  <c r="F95" i="62"/>
  <c r="F111" i="62"/>
  <c r="F127" i="62"/>
  <c r="F143" i="62"/>
  <c r="F159" i="62"/>
  <c r="F175" i="62"/>
  <c r="F191" i="62"/>
  <c r="F207" i="62"/>
  <c r="F223" i="62"/>
  <c r="F239" i="62"/>
  <c r="F255" i="62"/>
  <c r="F271" i="62"/>
  <c r="F287" i="62"/>
  <c r="F303" i="62"/>
  <c r="F319" i="62"/>
  <c r="F335" i="62"/>
  <c r="F351" i="62"/>
  <c r="F367" i="62"/>
  <c r="F42" i="62"/>
  <c r="F78" i="62"/>
  <c r="F115" i="62"/>
  <c r="F154" i="62"/>
  <c r="F189" i="62"/>
  <c r="F224" i="62"/>
  <c r="F265" i="62"/>
  <c r="F290" i="62"/>
  <c r="F316" i="62"/>
  <c r="F339" i="62"/>
  <c r="F357" i="62"/>
  <c r="F376" i="62"/>
  <c r="F44" i="62"/>
  <c r="F80" i="62"/>
  <c r="F121" i="62"/>
  <c r="F156" i="62"/>
  <c r="F190" i="62"/>
  <c r="F227" i="62"/>
  <c r="F266" i="62"/>
  <c r="F291" i="62"/>
  <c r="F317" i="62"/>
  <c r="F340" i="62"/>
  <c r="F358" i="62"/>
  <c r="F377" i="62"/>
  <c r="F45" i="62"/>
  <c r="F83" i="62"/>
  <c r="F122" i="62"/>
  <c r="F157" i="62"/>
  <c r="F192" i="62"/>
  <c r="F233" i="62"/>
  <c r="F268" i="62"/>
  <c r="F292" i="62"/>
  <c r="F318" i="62"/>
  <c r="F341" i="62"/>
  <c r="F360" i="62"/>
  <c r="F378" i="62"/>
  <c r="F46" i="62"/>
  <c r="F89" i="62"/>
  <c r="F124" i="62"/>
  <c r="F158" i="62"/>
  <c r="F195" i="62"/>
  <c r="F234" i="62"/>
  <c r="F269" i="62"/>
  <c r="F294" i="62"/>
  <c r="F320" i="62"/>
  <c r="F342" i="62"/>
  <c r="F361" i="62"/>
  <c r="F379" i="62"/>
  <c r="F48" i="62"/>
  <c r="F90" i="62"/>
  <c r="F125" i="62"/>
  <c r="F160" i="62"/>
  <c r="F201" i="62"/>
  <c r="F236" i="62"/>
  <c r="F270" i="62"/>
  <c r="F297" i="62"/>
  <c r="F322" i="62"/>
  <c r="F344" i="62"/>
  <c r="F362" i="62"/>
  <c r="F380" i="62"/>
  <c r="F51" i="62"/>
  <c r="F92" i="62"/>
  <c r="F126" i="62"/>
  <c r="F163" i="62"/>
  <c r="F202" i="62"/>
  <c r="F237" i="62"/>
  <c r="F272" i="62"/>
  <c r="F298" i="62"/>
  <c r="F323" i="62"/>
  <c r="F345" i="62"/>
  <c r="F363" i="62"/>
  <c r="F381" i="62"/>
  <c r="F58" i="62"/>
  <c r="F93" i="62"/>
  <c r="F128" i="62"/>
  <c r="F169" i="62"/>
  <c r="F204" i="62"/>
  <c r="F238" i="62"/>
  <c r="F274" i="62"/>
  <c r="F300" i="62"/>
  <c r="F324" i="62"/>
  <c r="F346" i="62"/>
  <c r="F364" i="62"/>
  <c r="F382" i="62"/>
  <c r="F60" i="62"/>
  <c r="F94" i="62"/>
  <c r="F131" i="62"/>
  <c r="F170" i="62"/>
  <c r="F205" i="62"/>
  <c r="F240" i="62"/>
  <c r="F275" i="62"/>
  <c r="F301" i="62"/>
  <c r="F326" i="62"/>
  <c r="F347" i="62"/>
  <c r="F365" i="62"/>
  <c r="F383" i="62"/>
  <c r="F61" i="62"/>
  <c r="F96" i="62"/>
  <c r="F137" i="62"/>
  <c r="F172" i="62"/>
  <c r="F206" i="62"/>
  <c r="F243" i="62"/>
  <c r="F276" i="62"/>
  <c r="F302" i="62"/>
  <c r="F329" i="62"/>
  <c r="F348" i="62"/>
  <c r="F366" i="62"/>
  <c r="F384" i="62"/>
  <c r="F62" i="62"/>
  <c r="F99" i="62"/>
  <c r="F138" i="62"/>
  <c r="F173" i="62"/>
  <c r="F208" i="62"/>
  <c r="F249" i="62"/>
  <c r="F278" i="62"/>
  <c r="F304" i="62"/>
  <c r="F330" i="62"/>
  <c r="F349" i="62"/>
  <c r="F368" i="62"/>
  <c r="F385" i="62"/>
  <c r="F26" i="62"/>
  <c r="F64" i="62"/>
  <c r="F105" i="62"/>
  <c r="F140" i="62"/>
  <c r="F174" i="62"/>
  <c r="F211" i="62"/>
  <c r="F250" i="62"/>
  <c r="F281" i="62"/>
  <c r="F306" i="62"/>
  <c r="F332" i="62"/>
  <c r="F350" i="62"/>
  <c r="F369" i="62"/>
  <c r="F386" i="62"/>
  <c r="F32" i="62"/>
  <c r="F76" i="62"/>
  <c r="F110" i="62"/>
  <c r="F147" i="62"/>
  <c r="F186" i="62"/>
  <c r="F221" i="62"/>
  <c r="F256" i="62"/>
  <c r="F286" i="62"/>
  <c r="F313" i="62"/>
  <c r="F337" i="62"/>
  <c r="F355" i="62"/>
  <c r="F373" i="62"/>
  <c r="F73" i="62"/>
  <c r="F218" i="62"/>
  <c r="F334" i="62"/>
  <c r="F74" i="62"/>
  <c r="F220" i="62"/>
  <c r="F336" i="62"/>
  <c r="F77" i="62"/>
  <c r="F222" i="62"/>
  <c r="F338" i="62"/>
  <c r="F106" i="62"/>
  <c r="F252" i="62"/>
  <c r="F352" i="62"/>
  <c r="F108" i="62"/>
  <c r="F253" i="62"/>
  <c r="F353" i="62"/>
  <c r="F109" i="62"/>
  <c r="F254" i="62"/>
  <c r="F354" i="62"/>
  <c r="F112" i="62"/>
  <c r="F259" i="62"/>
  <c r="F356" i="62"/>
  <c r="F141" i="62"/>
  <c r="F282" i="62"/>
  <c r="F370" i="62"/>
  <c r="F142" i="62"/>
  <c r="F284" i="62"/>
  <c r="F371" i="62"/>
  <c r="F144" i="62"/>
  <c r="F285" i="62"/>
  <c r="F372" i="62"/>
  <c r="F153" i="62"/>
  <c r="F288" i="62"/>
  <c r="F374" i="62"/>
  <c r="F28" i="62"/>
  <c r="F176" i="62"/>
  <c r="F307" i="62"/>
  <c r="F21" i="62"/>
  <c r="F29" i="62"/>
  <c r="F179" i="62"/>
  <c r="F308" i="62"/>
  <c r="F35" i="62"/>
  <c r="F188" i="62"/>
  <c r="F314" i="62"/>
  <c r="F67" i="62"/>
  <c r="F217" i="62"/>
  <c r="F333" i="62"/>
  <c r="F30" i="62"/>
  <c r="F185" i="62"/>
  <c r="F310" i="62"/>
  <c r="E4" i="62"/>
  <c r="G21" i="62" s="1"/>
  <c r="F24" i="60"/>
  <c r="F280" i="60"/>
  <c r="F296" i="60"/>
  <c r="F58" i="60"/>
  <c r="F350" i="60"/>
  <c r="F366" i="60"/>
  <c r="F191" i="60"/>
  <c r="F352" i="60"/>
  <c r="F289" i="60"/>
  <c r="F305" i="60"/>
  <c r="F210" i="60"/>
  <c r="F290" i="60"/>
  <c r="F322" i="60"/>
  <c r="F338" i="60"/>
  <c r="F70" i="60"/>
  <c r="F102" i="60"/>
  <c r="F150" i="60"/>
  <c r="F214" i="60"/>
  <c r="F326" i="60"/>
  <c r="F52" i="60"/>
  <c r="F213" i="60"/>
  <c r="F373" i="60"/>
  <c r="F53" i="60"/>
  <c r="F215" i="60"/>
  <c r="F266" i="60"/>
  <c r="F311" i="60"/>
  <c r="F67" i="60"/>
  <c r="F170" i="60"/>
  <c r="F275" i="60"/>
  <c r="F378" i="60"/>
  <c r="F179" i="60"/>
  <c r="F228" i="60"/>
  <c r="F276" i="60"/>
  <c r="F379" i="60"/>
  <c r="F131" i="60"/>
  <c r="F180" i="60"/>
  <c r="F229" i="60"/>
  <c r="F277" i="60"/>
  <c r="F355" i="60"/>
  <c r="F380" i="60"/>
  <c r="F132" i="60"/>
  <c r="F181" i="60"/>
  <c r="F231" i="60"/>
  <c r="F279" i="60"/>
  <c r="F323" i="60"/>
  <c r="F356" i="60"/>
  <c r="F385" i="60"/>
  <c r="F83" i="60"/>
  <c r="F133" i="60"/>
  <c r="F183" i="60"/>
  <c r="F234" i="60"/>
  <c r="F282" i="60"/>
  <c r="F324" i="60"/>
  <c r="F357" i="60"/>
  <c r="F386" i="60"/>
  <c r="F84" i="60"/>
  <c r="F135" i="60"/>
  <c r="F186" i="60"/>
  <c r="F243" i="60"/>
  <c r="F284" i="60"/>
  <c r="F325" i="60"/>
  <c r="F358" i="60"/>
  <c r="F21" i="60"/>
  <c r="F85" i="60"/>
  <c r="F138" i="60"/>
  <c r="F195" i="60"/>
  <c r="F244" i="60"/>
  <c r="F291" i="60"/>
  <c r="F327" i="60"/>
  <c r="F359" i="60"/>
  <c r="F23" i="60"/>
  <c r="F87" i="60"/>
  <c r="F147" i="60"/>
  <c r="F196" i="60"/>
  <c r="F245" i="60"/>
  <c r="F292" i="60"/>
  <c r="F330" i="60"/>
  <c r="F362" i="60"/>
  <c r="E4" i="60"/>
  <c r="G21" i="60" s="1"/>
  <c r="F35" i="60"/>
  <c r="F99" i="60"/>
  <c r="F148" i="60"/>
  <c r="F197" i="60"/>
  <c r="F247" i="60"/>
  <c r="F293" i="60"/>
  <c r="F331" i="60"/>
  <c r="F363" i="60"/>
  <c r="F36" i="60"/>
  <c r="F100" i="60"/>
  <c r="F149" i="60"/>
  <c r="F199" i="60"/>
  <c r="F250" i="60"/>
  <c r="F295" i="60"/>
  <c r="F332" i="60"/>
  <c r="F364" i="60"/>
  <c r="F39" i="60"/>
  <c r="F103" i="60"/>
  <c r="F154" i="60"/>
  <c r="F211" i="60"/>
  <c r="F260" i="60"/>
  <c r="F300" i="60"/>
  <c r="F340" i="60"/>
  <c r="F371" i="60"/>
  <c r="F51" i="60"/>
  <c r="F106" i="60"/>
  <c r="F163" i="60"/>
  <c r="F212" i="60"/>
  <c r="F261" i="60"/>
  <c r="F307" i="60"/>
  <c r="F341" i="60"/>
  <c r="F372" i="60"/>
  <c r="F259" i="60"/>
  <c r="F298" i="60"/>
  <c r="F339" i="60"/>
  <c r="F369" i="60"/>
  <c r="F202" i="60"/>
  <c r="F151" i="60"/>
  <c r="F37" i="60"/>
  <c r="F101" i="60"/>
  <c r="E15" i="64" a="1"/>
  <c r="E15" i="64" s="1"/>
  <c r="E15" i="63" a="1"/>
  <c r="E15" i="63" s="1"/>
  <c r="C19" i="34"/>
  <c r="C23" i="34"/>
  <c r="C22" i="34"/>
  <c r="C20" i="34"/>
  <c r="C21" i="34"/>
  <c r="B19" i="34"/>
  <c r="H19" i="34" s="1"/>
  <c r="B20" i="34"/>
  <c r="H20" i="34" s="1"/>
  <c r="B22" i="34"/>
  <c r="H22" i="34" s="1"/>
  <c r="B21" i="34"/>
  <c r="H21" i="34" s="1"/>
  <c r="B23" i="34"/>
  <c r="H23" i="34" s="1"/>
  <c r="B15" i="34"/>
  <c r="H15" i="34" s="1"/>
  <c r="B18" i="34"/>
  <c r="H18" i="34" s="1"/>
  <c r="B17" i="34"/>
  <c r="H17" i="34" s="1"/>
  <c r="B16" i="34"/>
  <c r="H16" i="34" s="1"/>
  <c r="C17" i="34"/>
  <c r="C18" i="34"/>
  <c r="C16" i="34"/>
  <c r="C15" i="34"/>
  <c r="J83" i="74"/>
  <c r="K83" i="74" s="1"/>
  <c r="J85" i="75"/>
  <c r="K85" i="75" s="1"/>
  <c r="J86" i="69"/>
  <c r="K86" i="69" s="1"/>
  <c r="J84" i="67"/>
  <c r="K84" i="67" s="1"/>
  <c r="J83" i="70"/>
  <c r="K83" i="70" s="1"/>
  <c r="J84" i="65"/>
  <c r="K84" i="65" s="1"/>
  <c r="J82" i="66"/>
  <c r="K82" i="66" s="1"/>
  <c r="J84" i="59"/>
  <c r="K84" i="59" s="1"/>
  <c r="J21" i="6"/>
  <c r="N5" i="35"/>
  <c r="O5" i="35" s="1"/>
  <c r="F5" i="35"/>
  <c r="G5" i="35" s="1"/>
  <c r="F122" i="60" l="1"/>
  <c r="F342" i="60"/>
  <c r="F273" i="60"/>
  <c r="F225" i="60"/>
  <c r="F348" i="60"/>
  <c r="F278" i="60"/>
  <c r="F33" i="60"/>
  <c r="F227" i="60"/>
  <c r="F182" i="60"/>
  <c r="F239" i="60"/>
  <c r="F374" i="60"/>
  <c r="F38" i="60"/>
  <c r="F237" i="60"/>
  <c r="F346" i="60"/>
  <c r="F370" i="60"/>
  <c r="F74" i="60"/>
  <c r="F316" i="60"/>
  <c r="F314" i="60"/>
  <c r="F308" i="60"/>
  <c r="F22" i="60"/>
  <c r="F255" i="60"/>
  <c r="F69" i="60"/>
  <c r="F375" i="60"/>
  <c r="F294" i="60"/>
  <c r="F258" i="60"/>
  <c r="F46" i="60"/>
  <c r="F353" i="60"/>
  <c r="F218" i="60"/>
  <c r="F262" i="60"/>
  <c r="F178" i="60"/>
  <c r="F205" i="60"/>
  <c r="F315" i="60"/>
  <c r="F55" i="60"/>
  <c r="F230" i="60"/>
  <c r="F162" i="60"/>
  <c r="F219" i="60"/>
  <c r="F71" i="60"/>
  <c r="F68" i="60"/>
  <c r="F165" i="60"/>
  <c r="F86" i="60"/>
  <c r="F97" i="60"/>
  <c r="F264" i="60"/>
  <c r="F29" i="60"/>
  <c r="F377" i="60"/>
  <c r="F88" i="60"/>
  <c r="F347" i="60"/>
  <c r="F343" i="60"/>
  <c r="F198" i="60"/>
  <c r="F306" i="60"/>
  <c r="F49" i="60"/>
  <c r="F173" i="60"/>
  <c r="F268" i="60"/>
  <c r="F263" i="60"/>
  <c r="F166" i="60"/>
  <c r="F274" i="60"/>
  <c r="F384" i="60"/>
  <c r="F220" i="60"/>
  <c r="F167" i="60"/>
  <c r="F164" i="60"/>
  <c r="F134" i="60"/>
  <c r="F242" i="60"/>
  <c r="F336" i="60"/>
  <c r="F187" i="60"/>
  <c r="F117" i="60"/>
  <c r="F115" i="60"/>
  <c r="F118" i="60"/>
  <c r="F226" i="60"/>
  <c r="F271" i="60"/>
  <c r="F171" i="60"/>
  <c r="F309" i="60"/>
  <c r="F310" i="60"/>
  <c r="F54" i="60"/>
  <c r="F34" i="60"/>
  <c r="F63" i="60"/>
  <c r="F361" i="60"/>
  <c r="F119" i="60"/>
  <c r="F116" i="60"/>
  <c r="F246" i="60"/>
  <c r="F354" i="60"/>
  <c r="F241" i="60"/>
  <c r="F285" i="60"/>
  <c r="F216" i="60"/>
  <c r="F208" i="60"/>
  <c r="F318" i="60"/>
  <c r="F204" i="60"/>
  <c r="F233" i="60"/>
  <c r="F160" i="60"/>
  <c r="F302" i="60"/>
  <c r="F188" i="60"/>
  <c r="F185" i="60"/>
  <c r="F144" i="60"/>
  <c r="F174" i="60"/>
  <c r="F156" i="60"/>
  <c r="F169" i="60"/>
  <c r="F128" i="60"/>
  <c r="F126" i="60"/>
  <c r="F140" i="60"/>
  <c r="F153" i="60"/>
  <c r="F96" i="60"/>
  <c r="F110" i="60"/>
  <c r="F299" i="60"/>
  <c r="F121" i="60"/>
  <c r="F80" i="60"/>
  <c r="F94" i="60"/>
  <c r="F251" i="60"/>
  <c r="F105" i="60"/>
  <c r="F319" i="60"/>
  <c r="F62" i="60"/>
  <c r="F235" i="60"/>
  <c r="F344" i="60"/>
  <c r="F207" i="60"/>
  <c r="F221" i="60"/>
  <c r="F43" i="60"/>
  <c r="F232" i="60"/>
  <c r="F382" i="60"/>
  <c r="F157" i="60"/>
  <c r="F42" i="60"/>
  <c r="F40" i="60"/>
  <c r="F194" i="60"/>
  <c r="F257" i="60"/>
  <c r="F368" i="60"/>
  <c r="F112" i="60"/>
  <c r="F223" i="60"/>
  <c r="F334" i="60"/>
  <c r="F78" i="60"/>
  <c r="F189" i="60"/>
  <c r="F172" i="60"/>
  <c r="F203" i="60"/>
  <c r="F26" i="60"/>
  <c r="F137" i="60"/>
  <c r="F248" i="60"/>
  <c r="F146" i="60"/>
  <c r="F209" i="60"/>
  <c r="F320" i="60"/>
  <c r="F64" i="60"/>
  <c r="F175" i="60"/>
  <c r="F286" i="60"/>
  <c r="F30" i="60"/>
  <c r="F141" i="60"/>
  <c r="F124" i="60"/>
  <c r="F155" i="60"/>
  <c r="F345" i="60"/>
  <c r="F89" i="60"/>
  <c r="F200" i="60"/>
  <c r="F130" i="60"/>
  <c r="F193" i="60"/>
  <c r="F304" i="60"/>
  <c r="F48" i="60"/>
  <c r="F159" i="60"/>
  <c r="F270" i="60"/>
  <c r="F381" i="60"/>
  <c r="F125" i="60"/>
  <c r="F108" i="60"/>
  <c r="F139" i="60"/>
  <c r="F329" i="60"/>
  <c r="F73" i="60"/>
  <c r="F184" i="60"/>
  <c r="F114" i="60"/>
  <c r="F177" i="60"/>
  <c r="F288" i="60"/>
  <c r="F32" i="60"/>
  <c r="F143" i="60"/>
  <c r="F254" i="60"/>
  <c r="F365" i="60"/>
  <c r="F109" i="60"/>
  <c r="F92" i="60"/>
  <c r="F123" i="60"/>
  <c r="F313" i="60"/>
  <c r="F57" i="60"/>
  <c r="F168" i="60"/>
  <c r="F98" i="60"/>
  <c r="F161" i="60"/>
  <c r="F272" i="60"/>
  <c r="F383" i="60"/>
  <c r="F127" i="60"/>
  <c r="F238" i="60"/>
  <c r="F349" i="60"/>
  <c r="F93" i="60"/>
  <c r="F76" i="60"/>
  <c r="F107" i="60"/>
  <c r="F297" i="60"/>
  <c r="F41" i="60"/>
  <c r="F152" i="60"/>
  <c r="F82" i="60"/>
  <c r="F145" i="60"/>
  <c r="F256" i="60"/>
  <c r="F367" i="60"/>
  <c r="F111" i="60"/>
  <c r="F222" i="60"/>
  <c r="F333" i="60"/>
  <c r="F77" i="60"/>
  <c r="F60" i="60"/>
  <c r="F91" i="60"/>
  <c r="F281" i="60"/>
  <c r="F25" i="60"/>
  <c r="F136" i="60"/>
  <c r="F66" i="60"/>
  <c r="F129" i="60"/>
  <c r="F240" i="60"/>
  <c r="F351" i="60"/>
  <c r="F95" i="60"/>
  <c r="F206" i="60"/>
  <c r="F317" i="60"/>
  <c r="F61" i="60"/>
  <c r="F44" i="60"/>
  <c r="F75" i="60"/>
  <c r="F265" i="60"/>
  <c r="F376" i="60"/>
  <c r="F120" i="60"/>
  <c r="F50" i="60"/>
  <c r="F113" i="60"/>
  <c r="F224" i="60"/>
  <c r="F335" i="60"/>
  <c r="F79" i="60"/>
  <c r="F190" i="60"/>
  <c r="F301" i="60"/>
  <c r="F45" i="60"/>
  <c r="F28" i="60"/>
  <c r="F59" i="60"/>
  <c r="F249" i="60"/>
  <c r="F360" i="60"/>
  <c r="F104" i="60"/>
  <c r="F337" i="60"/>
  <c r="F81" i="60"/>
  <c r="F192" i="60"/>
  <c r="F303" i="60"/>
  <c r="F47" i="60"/>
  <c r="F158" i="60"/>
  <c r="F269" i="60"/>
  <c r="F252" i="60"/>
  <c r="F283" i="60"/>
  <c r="F27" i="60"/>
  <c r="F217" i="60"/>
  <c r="F328" i="60"/>
  <c r="F72" i="60"/>
  <c r="F321" i="60"/>
  <c r="F65" i="60"/>
  <c r="F176" i="60"/>
  <c r="F287" i="60"/>
  <c r="F31" i="60"/>
  <c r="F142" i="60"/>
  <c r="F253" i="60"/>
  <c r="F236" i="60"/>
  <c r="F267" i="60"/>
  <c r="F90" i="60"/>
  <c r="F201" i="60"/>
  <c r="F312" i="60"/>
  <c r="F32" i="64"/>
  <c r="F48" i="64"/>
  <c r="F64" i="64"/>
  <c r="F80" i="64"/>
  <c r="F96" i="64"/>
  <c r="F112" i="64"/>
  <c r="F128" i="64"/>
  <c r="F144" i="64"/>
  <c r="F160" i="64"/>
  <c r="F176" i="64"/>
  <c r="F192" i="64"/>
  <c r="F208" i="64"/>
  <c r="F33" i="64"/>
  <c r="F49" i="64"/>
  <c r="F65" i="64"/>
  <c r="F81" i="64"/>
  <c r="F97" i="64"/>
  <c r="F113" i="64"/>
  <c r="F129" i="64"/>
  <c r="F145" i="64"/>
  <c r="F161" i="64"/>
  <c r="F177" i="64"/>
  <c r="F193" i="64"/>
  <c r="F209" i="64"/>
  <c r="F34" i="64"/>
  <c r="F50" i="64"/>
  <c r="F66" i="64"/>
  <c r="F82" i="64"/>
  <c r="F98" i="64"/>
  <c r="F114" i="64"/>
  <c r="F130" i="64"/>
  <c r="F146" i="64"/>
  <c r="F162" i="64"/>
  <c r="F178" i="64"/>
  <c r="F194" i="64"/>
  <c r="F210" i="64"/>
  <c r="F36" i="64"/>
  <c r="F52" i="64"/>
  <c r="F68" i="64"/>
  <c r="F84" i="64"/>
  <c r="F100" i="64"/>
  <c r="F116" i="64"/>
  <c r="F132" i="64"/>
  <c r="F148" i="64"/>
  <c r="F164" i="64"/>
  <c r="F180" i="64"/>
  <c r="F196" i="64"/>
  <c r="F37" i="64"/>
  <c r="F53" i="64"/>
  <c r="F69" i="64"/>
  <c r="F85" i="64"/>
  <c r="F101" i="64"/>
  <c r="F117" i="64"/>
  <c r="F133" i="64"/>
  <c r="F149" i="64"/>
  <c r="F165" i="64"/>
  <c r="F181" i="64"/>
  <c r="F197" i="64"/>
  <c r="F22" i="64"/>
  <c r="F38" i="64"/>
  <c r="F54" i="64"/>
  <c r="F70" i="64"/>
  <c r="F86" i="64"/>
  <c r="F102" i="64"/>
  <c r="F118" i="64"/>
  <c r="F134" i="64"/>
  <c r="F150" i="64"/>
  <c r="F166" i="64"/>
  <c r="F182" i="64"/>
  <c r="F198" i="64"/>
  <c r="F23" i="64"/>
  <c r="F39" i="64"/>
  <c r="F55" i="64"/>
  <c r="F71" i="64"/>
  <c r="F87" i="64"/>
  <c r="F103" i="64"/>
  <c r="F119" i="64"/>
  <c r="F135" i="64"/>
  <c r="F151" i="64"/>
  <c r="F167" i="64"/>
  <c r="F183" i="64"/>
  <c r="F199" i="64"/>
  <c r="F25" i="64"/>
  <c r="F41" i="64"/>
  <c r="F57" i="64"/>
  <c r="F73" i="64"/>
  <c r="F89" i="64"/>
  <c r="F105" i="64"/>
  <c r="F121" i="64"/>
  <c r="F137" i="64"/>
  <c r="F153" i="64"/>
  <c r="F169" i="64"/>
  <c r="F185" i="64"/>
  <c r="F201" i="64"/>
  <c r="F26" i="64"/>
  <c r="F42" i="64"/>
  <c r="F58" i="64"/>
  <c r="F74" i="64"/>
  <c r="F90" i="64"/>
  <c r="F106" i="64"/>
  <c r="F122" i="64"/>
  <c r="F138" i="64"/>
  <c r="F154" i="64"/>
  <c r="F170" i="64"/>
  <c r="F186" i="64"/>
  <c r="F202" i="64"/>
  <c r="F27" i="64"/>
  <c r="F61" i="64"/>
  <c r="F95" i="64"/>
  <c r="F136" i="64"/>
  <c r="F172" i="64"/>
  <c r="F206" i="64"/>
  <c r="F225" i="64"/>
  <c r="F241" i="64"/>
  <c r="F257" i="64"/>
  <c r="F273" i="64"/>
  <c r="F289" i="64"/>
  <c r="F305" i="64"/>
  <c r="F321" i="64"/>
  <c r="F337" i="64"/>
  <c r="F353" i="64"/>
  <c r="F369" i="64"/>
  <c r="F385" i="64"/>
  <c r="F28" i="64"/>
  <c r="F62" i="64"/>
  <c r="F99" i="64"/>
  <c r="F139" i="64"/>
  <c r="F173" i="64"/>
  <c r="F207" i="64"/>
  <c r="F226" i="64"/>
  <c r="F242" i="64"/>
  <c r="F258" i="64"/>
  <c r="F274" i="64"/>
  <c r="F290" i="64"/>
  <c r="F306" i="64"/>
  <c r="F322" i="64"/>
  <c r="F338" i="64"/>
  <c r="F354" i="64"/>
  <c r="F370" i="64"/>
  <c r="F386" i="64"/>
  <c r="F29" i="64"/>
  <c r="F63" i="64"/>
  <c r="F104" i="64"/>
  <c r="F140" i="64"/>
  <c r="F174" i="64"/>
  <c r="F211" i="64"/>
  <c r="F227" i="64"/>
  <c r="F243" i="64"/>
  <c r="F259" i="64"/>
  <c r="F275" i="64"/>
  <c r="F291" i="64"/>
  <c r="F307" i="64"/>
  <c r="F323" i="64"/>
  <c r="F339" i="64"/>
  <c r="F355" i="64"/>
  <c r="F371" i="64"/>
  <c r="F21" i="64"/>
  <c r="E21" i="64" s="1"/>
  <c r="K2" i="80" s="1"/>
  <c r="F30" i="64"/>
  <c r="F67" i="64"/>
  <c r="F107" i="64"/>
  <c r="F141" i="64"/>
  <c r="F175" i="64"/>
  <c r="F212" i="64"/>
  <c r="F228" i="64"/>
  <c r="F244" i="64"/>
  <c r="F260" i="64"/>
  <c r="F276" i="64"/>
  <c r="F292" i="64"/>
  <c r="F308" i="64"/>
  <c r="F324" i="64"/>
  <c r="F340" i="64"/>
  <c r="F356" i="64"/>
  <c r="F372" i="64"/>
  <c r="F31" i="64"/>
  <c r="F72" i="64"/>
  <c r="F108" i="64"/>
  <c r="F142" i="64"/>
  <c r="F179" i="64"/>
  <c r="F213" i="64"/>
  <c r="F229" i="64"/>
  <c r="F245" i="64"/>
  <c r="F261" i="64"/>
  <c r="F277" i="64"/>
  <c r="F293" i="64"/>
  <c r="F309" i="64"/>
  <c r="F325" i="64"/>
  <c r="F341" i="64"/>
  <c r="F357" i="64"/>
  <c r="F373" i="64"/>
  <c r="E4" i="64"/>
  <c r="G21" i="64" s="1"/>
  <c r="F35" i="64"/>
  <c r="F75" i="64"/>
  <c r="F109" i="64"/>
  <c r="F143" i="64"/>
  <c r="F184" i="64"/>
  <c r="F214" i="64"/>
  <c r="F230" i="64"/>
  <c r="F246" i="64"/>
  <c r="F262" i="64"/>
  <c r="F278" i="64"/>
  <c r="F294" i="64"/>
  <c r="F310" i="64"/>
  <c r="F326" i="64"/>
  <c r="F342" i="64"/>
  <c r="F358" i="64"/>
  <c r="F374" i="64"/>
  <c r="F40" i="64"/>
  <c r="F76" i="64"/>
  <c r="F110" i="64"/>
  <c r="F147" i="64"/>
  <c r="F187" i="64"/>
  <c r="F215" i="64"/>
  <c r="F231" i="64"/>
  <c r="F247" i="64"/>
  <c r="F263" i="64"/>
  <c r="F279" i="64"/>
  <c r="F295" i="64"/>
  <c r="F311" i="64"/>
  <c r="F327" i="64"/>
  <c r="F343" i="64"/>
  <c r="F359" i="64"/>
  <c r="F375" i="64"/>
  <c r="F43" i="64"/>
  <c r="F77" i="64"/>
  <c r="F111" i="64"/>
  <c r="F152" i="64"/>
  <c r="F188" i="64"/>
  <c r="F216" i="64"/>
  <c r="F232" i="64"/>
  <c r="F248" i="64"/>
  <c r="F264" i="64"/>
  <c r="F280" i="64"/>
  <c r="F296" i="64"/>
  <c r="F312" i="64"/>
  <c r="F328" i="64"/>
  <c r="F344" i="64"/>
  <c r="F360" i="64"/>
  <c r="F376" i="64"/>
  <c r="F44" i="64"/>
  <c r="F78" i="64"/>
  <c r="F115" i="64"/>
  <c r="F155" i="64"/>
  <c r="F189" i="64"/>
  <c r="F217" i="64"/>
  <c r="F233" i="64"/>
  <c r="F249" i="64"/>
  <c r="F265" i="64"/>
  <c r="F281" i="64"/>
  <c r="F297" i="64"/>
  <c r="F313" i="64"/>
  <c r="F329" i="64"/>
  <c r="F345" i="64"/>
  <c r="F361" i="64"/>
  <c r="F377" i="64"/>
  <c r="F45" i="64"/>
  <c r="F79" i="64"/>
  <c r="F120" i="64"/>
  <c r="F156" i="64"/>
  <c r="F190" i="64"/>
  <c r="F218" i="64"/>
  <c r="F234" i="64"/>
  <c r="F250" i="64"/>
  <c r="F266" i="64"/>
  <c r="F282" i="64"/>
  <c r="F298" i="64"/>
  <c r="F314" i="64"/>
  <c r="F330" i="64"/>
  <c r="F346" i="64"/>
  <c r="F362" i="64"/>
  <c r="F378" i="64"/>
  <c r="F46" i="64"/>
  <c r="F83" i="64"/>
  <c r="F123" i="64"/>
  <c r="F157" i="64"/>
  <c r="F191" i="64"/>
  <c r="F219" i="64"/>
  <c r="F235" i="64"/>
  <c r="F251" i="64"/>
  <c r="F267" i="64"/>
  <c r="F283" i="64"/>
  <c r="F299" i="64"/>
  <c r="F315" i="64"/>
  <c r="F331" i="64"/>
  <c r="F347" i="64"/>
  <c r="F363" i="64"/>
  <c r="F379" i="64"/>
  <c r="F59" i="64"/>
  <c r="F93" i="64"/>
  <c r="F127" i="64"/>
  <c r="F168" i="64"/>
  <c r="F204" i="64"/>
  <c r="F223" i="64"/>
  <c r="F239" i="64"/>
  <c r="F255" i="64"/>
  <c r="F271" i="64"/>
  <c r="F287" i="64"/>
  <c r="F303" i="64"/>
  <c r="F319" i="64"/>
  <c r="F335" i="64"/>
  <c r="F351" i="64"/>
  <c r="F367" i="64"/>
  <c r="F383" i="64"/>
  <c r="F47" i="64"/>
  <c r="F195" i="64"/>
  <c r="F268" i="64"/>
  <c r="F332" i="64"/>
  <c r="F51" i="64"/>
  <c r="F200" i="64"/>
  <c r="F269" i="64"/>
  <c r="F333" i="64"/>
  <c r="F56" i="64"/>
  <c r="F203" i="64"/>
  <c r="F270" i="64"/>
  <c r="F334" i="64"/>
  <c r="F60" i="64"/>
  <c r="F205" i="64"/>
  <c r="F272" i="64"/>
  <c r="F336" i="64"/>
  <c r="F88" i="64"/>
  <c r="F220" i="64"/>
  <c r="F284" i="64"/>
  <c r="F348" i="64"/>
  <c r="F91" i="64"/>
  <c r="F221" i="64"/>
  <c r="F285" i="64"/>
  <c r="F349" i="64"/>
  <c r="F92" i="64"/>
  <c r="F222" i="64"/>
  <c r="F286" i="64"/>
  <c r="F350" i="64"/>
  <c r="F94" i="64"/>
  <c r="F224" i="64"/>
  <c r="F288" i="64"/>
  <c r="F352" i="64"/>
  <c r="F124" i="64"/>
  <c r="F236" i="64"/>
  <c r="F300" i="64"/>
  <c r="F364" i="64"/>
  <c r="F125" i="64"/>
  <c r="F237" i="64"/>
  <c r="F301" i="64"/>
  <c r="F365" i="64"/>
  <c r="F126" i="64"/>
  <c r="F238" i="64"/>
  <c r="F302" i="64"/>
  <c r="F366" i="64"/>
  <c r="F163" i="64"/>
  <c r="F254" i="64"/>
  <c r="F318" i="64"/>
  <c r="F382" i="64"/>
  <c r="F380" i="64"/>
  <c r="F381" i="64"/>
  <c r="F24" i="64"/>
  <c r="F384" i="64"/>
  <c r="F131" i="64"/>
  <c r="F158" i="64"/>
  <c r="F159" i="64"/>
  <c r="F171" i="64"/>
  <c r="F240" i="64"/>
  <c r="F252" i="64"/>
  <c r="F253" i="64"/>
  <c r="F256" i="64"/>
  <c r="F304" i="64"/>
  <c r="F316" i="64"/>
  <c r="F320" i="64"/>
  <c r="F368" i="64"/>
  <c r="F317" i="64"/>
  <c r="F33" i="63"/>
  <c r="F49" i="63"/>
  <c r="F65" i="63"/>
  <c r="F81" i="63"/>
  <c r="F97" i="63"/>
  <c r="F113" i="63"/>
  <c r="F129" i="63"/>
  <c r="F145" i="63"/>
  <c r="F161" i="63"/>
  <c r="F177" i="63"/>
  <c r="F193" i="63"/>
  <c r="F209" i="63"/>
  <c r="F225" i="63"/>
  <c r="F241" i="63"/>
  <c r="F257" i="63"/>
  <c r="F273" i="63"/>
  <c r="F289" i="63"/>
  <c r="F305" i="63"/>
  <c r="F321" i="63"/>
  <c r="F337" i="63"/>
  <c r="F353" i="63"/>
  <c r="F369" i="63"/>
  <c r="F385" i="63"/>
  <c r="F34" i="63"/>
  <c r="F50" i="63"/>
  <c r="F66" i="63"/>
  <c r="F82" i="63"/>
  <c r="F98" i="63"/>
  <c r="F114" i="63"/>
  <c r="F130" i="63"/>
  <c r="F146" i="63"/>
  <c r="F162" i="63"/>
  <c r="F178" i="63"/>
  <c r="F194" i="63"/>
  <c r="F210" i="63"/>
  <c r="F226" i="63"/>
  <c r="F242" i="63"/>
  <c r="F258" i="63"/>
  <c r="F274" i="63"/>
  <c r="F290" i="63"/>
  <c r="F306" i="63"/>
  <c r="F322" i="63"/>
  <c r="F338" i="63"/>
  <c r="F354" i="63"/>
  <c r="F370" i="63"/>
  <c r="F386" i="63"/>
  <c r="F35" i="63"/>
  <c r="F51" i="63"/>
  <c r="F67" i="63"/>
  <c r="F83" i="63"/>
  <c r="F99" i="63"/>
  <c r="F115" i="63"/>
  <c r="F131" i="63"/>
  <c r="F147" i="63"/>
  <c r="F163" i="63"/>
  <c r="F179" i="63"/>
  <c r="F195" i="63"/>
  <c r="F211" i="63"/>
  <c r="F227" i="63"/>
  <c r="F243" i="63"/>
  <c r="F259" i="63"/>
  <c r="F275" i="63"/>
  <c r="F291" i="63"/>
  <c r="F307" i="63"/>
  <c r="F323" i="63"/>
  <c r="F339" i="63"/>
  <c r="F36" i="63"/>
  <c r="F52" i="63"/>
  <c r="F68" i="63"/>
  <c r="F84" i="63"/>
  <c r="F100" i="63"/>
  <c r="F116" i="63"/>
  <c r="F132" i="63"/>
  <c r="F148" i="63"/>
  <c r="F164" i="63"/>
  <c r="F180" i="63"/>
  <c r="F196" i="63"/>
  <c r="F212" i="63"/>
  <c r="F228" i="63"/>
  <c r="F244" i="63"/>
  <c r="F260" i="63"/>
  <c r="F276" i="63"/>
  <c r="F292" i="63"/>
  <c r="F308" i="63"/>
  <c r="F324" i="63"/>
  <c r="F340" i="63"/>
  <c r="F356" i="63"/>
  <c r="F372" i="63"/>
  <c r="F37" i="63"/>
  <c r="F53" i="63"/>
  <c r="F69" i="63"/>
  <c r="F85" i="63"/>
  <c r="F101" i="63"/>
  <c r="F117" i="63"/>
  <c r="F133" i="63"/>
  <c r="F149" i="63"/>
  <c r="F165" i="63"/>
  <c r="F181" i="63"/>
  <c r="F197" i="63"/>
  <c r="F213" i="63"/>
  <c r="F229" i="63"/>
  <c r="F245" i="63"/>
  <c r="F261" i="63"/>
  <c r="F277" i="63"/>
  <c r="F293" i="63"/>
  <c r="F309" i="63"/>
  <c r="F325" i="63"/>
  <c r="F341" i="63"/>
  <c r="F357" i="63"/>
  <c r="F373" i="63"/>
  <c r="E4" i="63"/>
  <c r="G21" i="63" s="1"/>
  <c r="F22" i="63"/>
  <c r="F38" i="63"/>
  <c r="F54" i="63"/>
  <c r="F70" i="63"/>
  <c r="F86" i="63"/>
  <c r="F102" i="63"/>
  <c r="F118" i="63"/>
  <c r="F134" i="63"/>
  <c r="F150" i="63"/>
  <c r="F166" i="63"/>
  <c r="F182" i="63"/>
  <c r="F198" i="63"/>
  <c r="F214" i="63"/>
  <c r="F230" i="63"/>
  <c r="F246" i="63"/>
  <c r="F262" i="63"/>
  <c r="F278" i="63"/>
  <c r="F294" i="63"/>
  <c r="F310" i="63"/>
  <c r="F326" i="63"/>
  <c r="F342" i="63"/>
  <c r="F358" i="63"/>
  <c r="F374" i="63"/>
  <c r="F23" i="63"/>
  <c r="F39" i="63"/>
  <c r="F55" i="63"/>
  <c r="F71" i="63"/>
  <c r="F87" i="63"/>
  <c r="F103" i="63"/>
  <c r="F119" i="63"/>
  <c r="F135" i="63"/>
  <c r="F151" i="63"/>
  <c r="F167" i="63"/>
  <c r="F183" i="63"/>
  <c r="F199" i="63"/>
  <c r="F215" i="63"/>
  <c r="F231" i="63"/>
  <c r="F247" i="63"/>
  <c r="F263" i="63"/>
  <c r="F279" i="63"/>
  <c r="F295" i="63"/>
  <c r="F311" i="63"/>
  <c r="F327" i="63"/>
  <c r="F343" i="63"/>
  <c r="F359" i="63"/>
  <c r="F375" i="63"/>
  <c r="F24" i="63"/>
  <c r="F40" i="63"/>
  <c r="F56" i="63"/>
  <c r="F72" i="63"/>
  <c r="F88" i="63"/>
  <c r="F104" i="63"/>
  <c r="F120" i="63"/>
  <c r="F136" i="63"/>
  <c r="F152" i="63"/>
  <c r="F168" i="63"/>
  <c r="F184" i="63"/>
  <c r="F200" i="63"/>
  <c r="F216" i="63"/>
  <c r="F232" i="63"/>
  <c r="F248" i="63"/>
  <c r="F264" i="63"/>
  <c r="F280" i="63"/>
  <c r="F296" i="63"/>
  <c r="F312" i="63"/>
  <c r="F328" i="63"/>
  <c r="F344" i="63"/>
  <c r="F360" i="63"/>
  <c r="F376" i="63"/>
  <c r="F25" i="63"/>
  <c r="F41" i="63"/>
  <c r="F57" i="63"/>
  <c r="F73" i="63"/>
  <c r="F89" i="63"/>
  <c r="F105" i="63"/>
  <c r="F121" i="63"/>
  <c r="F137" i="63"/>
  <c r="F153" i="63"/>
  <c r="F169" i="63"/>
  <c r="F185" i="63"/>
  <c r="F201" i="63"/>
  <c r="F217" i="63"/>
  <c r="F233" i="63"/>
  <c r="F249" i="63"/>
  <c r="F265" i="63"/>
  <c r="F281" i="63"/>
  <c r="F297" i="63"/>
  <c r="F313" i="63"/>
  <c r="F329" i="63"/>
  <c r="F345" i="63"/>
  <c r="F361" i="63"/>
  <c r="F377" i="63"/>
  <c r="F26" i="63"/>
  <c r="F42" i="63"/>
  <c r="F58" i="63"/>
  <c r="F74" i="63"/>
  <c r="F90" i="63"/>
  <c r="F106" i="63"/>
  <c r="F122" i="63"/>
  <c r="F138" i="63"/>
  <c r="F154" i="63"/>
  <c r="F170" i="63"/>
  <c r="F186" i="63"/>
  <c r="F202" i="63"/>
  <c r="F27" i="63"/>
  <c r="F43" i="63"/>
  <c r="F59" i="63"/>
  <c r="F75" i="63"/>
  <c r="F91" i="63"/>
  <c r="F107" i="63"/>
  <c r="F123" i="63"/>
  <c r="F139" i="63"/>
  <c r="F155" i="63"/>
  <c r="F171" i="63"/>
  <c r="F187" i="63"/>
  <c r="F203" i="63"/>
  <c r="F219" i="63"/>
  <c r="F235" i="63"/>
  <c r="F251" i="63"/>
  <c r="F267" i="63"/>
  <c r="F283" i="63"/>
  <c r="F299" i="63"/>
  <c r="F315" i="63"/>
  <c r="F331" i="63"/>
  <c r="F347" i="63"/>
  <c r="F363" i="63"/>
  <c r="F379" i="63"/>
  <c r="F31" i="63"/>
  <c r="F47" i="63"/>
  <c r="F63" i="63"/>
  <c r="F79" i="63"/>
  <c r="F95" i="63"/>
  <c r="F111" i="63"/>
  <c r="F127" i="63"/>
  <c r="F143" i="63"/>
  <c r="F159" i="63"/>
  <c r="F175" i="63"/>
  <c r="F191" i="63"/>
  <c r="F207" i="63"/>
  <c r="F223" i="63"/>
  <c r="F239" i="63"/>
  <c r="F255" i="63"/>
  <c r="F271" i="63"/>
  <c r="F287" i="63"/>
  <c r="F303" i="63"/>
  <c r="F319" i="63"/>
  <c r="F335" i="63"/>
  <c r="F351" i="63"/>
  <c r="F367" i="63"/>
  <c r="F383" i="63"/>
  <c r="F28" i="63"/>
  <c r="F92" i="63"/>
  <c r="F156" i="63"/>
  <c r="F218" i="63"/>
  <c r="F268" i="63"/>
  <c r="F317" i="63"/>
  <c r="F365" i="63"/>
  <c r="F29" i="63"/>
  <c r="F93" i="63"/>
  <c r="F157" i="63"/>
  <c r="F220" i="63"/>
  <c r="F269" i="63"/>
  <c r="F318" i="63"/>
  <c r="F366" i="63"/>
  <c r="F30" i="63"/>
  <c r="F94" i="63"/>
  <c r="F158" i="63"/>
  <c r="F221" i="63"/>
  <c r="F270" i="63"/>
  <c r="F320" i="63"/>
  <c r="F368" i="63"/>
  <c r="F32" i="63"/>
  <c r="F96" i="63"/>
  <c r="F160" i="63"/>
  <c r="F222" i="63"/>
  <c r="F272" i="63"/>
  <c r="F330" i="63"/>
  <c r="F371" i="63"/>
  <c r="F44" i="63"/>
  <c r="F108" i="63"/>
  <c r="F172" i="63"/>
  <c r="F224" i="63"/>
  <c r="F282" i="63"/>
  <c r="F332" i="63"/>
  <c r="F378" i="63"/>
  <c r="F45" i="63"/>
  <c r="F109" i="63"/>
  <c r="F173" i="63"/>
  <c r="F234" i="63"/>
  <c r="F284" i="63"/>
  <c r="F333" i="63"/>
  <c r="F380" i="63"/>
  <c r="F46" i="63"/>
  <c r="F110" i="63"/>
  <c r="F174" i="63"/>
  <c r="F236" i="63"/>
  <c r="F285" i="63"/>
  <c r="F334" i="63"/>
  <c r="F381" i="63"/>
  <c r="F48" i="63"/>
  <c r="F112" i="63"/>
  <c r="F176" i="63"/>
  <c r="F237" i="63"/>
  <c r="F286" i="63"/>
  <c r="F336" i="63"/>
  <c r="F382" i="63"/>
  <c r="F60" i="63"/>
  <c r="F124" i="63"/>
  <c r="F188" i="63"/>
  <c r="F238" i="63"/>
  <c r="F288" i="63"/>
  <c r="F346" i="63"/>
  <c r="F384" i="63"/>
  <c r="F61" i="63"/>
  <c r="F125" i="63"/>
  <c r="F189" i="63"/>
  <c r="F240" i="63"/>
  <c r="F298" i="63"/>
  <c r="F348" i="63"/>
  <c r="F21" i="63"/>
  <c r="E21" i="63" s="1"/>
  <c r="J2" i="80" s="1"/>
  <c r="F62" i="63"/>
  <c r="F126" i="63"/>
  <c r="F190" i="63"/>
  <c r="F250" i="63"/>
  <c r="F300" i="63"/>
  <c r="F349" i="63"/>
  <c r="F78" i="63"/>
  <c r="F142" i="63"/>
  <c r="F206" i="63"/>
  <c r="F256" i="63"/>
  <c r="F314" i="63"/>
  <c r="F362" i="63"/>
  <c r="F253" i="63"/>
  <c r="F254" i="63"/>
  <c r="F266" i="63"/>
  <c r="F64" i="63"/>
  <c r="F301" i="63"/>
  <c r="F76" i="63"/>
  <c r="F302" i="63"/>
  <c r="F77" i="63"/>
  <c r="F304" i="63"/>
  <c r="F80" i="63"/>
  <c r="F316" i="63"/>
  <c r="F128" i="63"/>
  <c r="F350" i="63"/>
  <c r="F140" i="63"/>
  <c r="F352" i="63"/>
  <c r="F141" i="63"/>
  <c r="F355" i="63"/>
  <c r="F144" i="63"/>
  <c r="F364" i="63"/>
  <c r="F192" i="63"/>
  <c r="F204" i="63"/>
  <c r="F208" i="63"/>
  <c r="F252" i="63"/>
  <c r="F205" i="63"/>
  <c r="E21" i="60"/>
  <c r="G2" i="80" s="1"/>
  <c r="E21" i="62"/>
  <c r="I2" i="80" s="1"/>
  <c r="J62" i="62"/>
  <c r="J83" i="71"/>
  <c r="K83" i="71" s="1"/>
  <c r="J86" i="75"/>
  <c r="K86" i="75" s="1"/>
  <c r="J85" i="65"/>
  <c r="K85" i="65" s="1"/>
  <c r="J85" i="67"/>
  <c r="K85" i="67" s="1"/>
  <c r="J84" i="70"/>
  <c r="K84" i="70" s="1"/>
  <c r="J87" i="69"/>
  <c r="K87" i="69" s="1"/>
  <c r="J83" i="68"/>
  <c r="K83" i="68" s="1"/>
  <c r="J83" i="66"/>
  <c r="K83" i="66" s="1"/>
  <c r="J85" i="59"/>
  <c r="K85" i="59" s="1"/>
  <c r="J85" i="56"/>
  <c r="K85" i="56" s="1"/>
  <c r="K21" i="6"/>
  <c r="N6" i="35"/>
  <c r="O6" i="35" s="1"/>
  <c r="F6" i="35"/>
  <c r="G6" i="35" s="1"/>
  <c r="J27" i="60" l="1"/>
  <c r="K27" i="60" s="1"/>
  <c r="J27" i="64"/>
  <c r="K27" i="64" s="1"/>
  <c r="J76" i="63"/>
  <c r="K76" i="63" s="1"/>
  <c r="K62" i="62"/>
  <c r="J63" i="62"/>
  <c r="K63" i="62" s="1"/>
  <c r="H21" i="62"/>
  <c r="H21" i="60"/>
  <c r="H21" i="63"/>
  <c r="H21" i="64"/>
  <c r="J84" i="74"/>
  <c r="K84" i="74" s="1"/>
  <c r="J87" i="75"/>
  <c r="K87" i="75" s="1"/>
  <c r="J84" i="71"/>
  <c r="K84" i="71" s="1"/>
  <c r="J88" i="69"/>
  <c r="K88" i="69" s="1"/>
  <c r="J84" i="66"/>
  <c r="K84" i="66" s="1"/>
  <c r="J84" i="68"/>
  <c r="K84" i="68" s="1"/>
  <c r="J86" i="65"/>
  <c r="K86" i="65" s="1"/>
  <c r="J86" i="59"/>
  <c r="K86" i="59" s="1"/>
  <c r="N7" i="35"/>
  <c r="O7" i="35" s="1"/>
  <c r="F7" i="35"/>
  <c r="G7" i="35" s="1"/>
  <c r="J28" i="64" l="1"/>
  <c r="J77" i="63"/>
  <c r="J28" i="60"/>
  <c r="E22" i="62"/>
  <c r="G22" i="62" s="1"/>
  <c r="E22" i="64"/>
  <c r="G22" i="64" s="1"/>
  <c r="E22" i="63"/>
  <c r="G22" i="63" s="1"/>
  <c r="E22" i="60"/>
  <c r="G22" i="60" s="1"/>
  <c r="J85" i="71"/>
  <c r="K85" i="71" s="1"/>
  <c r="J85" i="74"/>
  <c r="K85" i="74" s="1"/>
  <c r="J85" i="70"/>
  <c r="K85" i="70" s="1"/>
  <c r="J86" i="67"/>
  <c r="K86" i="67" s="1"/>
  <c r="J86" i="56"/>
  <c r="K86" i="56" s="1"/>
  <c r="N8" i="35"/>
  <c r="O8" i="35" s="1"/>
  <c r="F8" i="35"/>
  <c r="G8" i="35" s="1"/>
  <c r="I3" i="80" l="1"/>
  <c r="K3" i="80"/>
  <c r="J3" i="80"/>
  <c r="G3" i="80"/>
  <c r="K28" i="64"/>
  <c r="K77" i="63"/>
  <c r="K28" i="60"/>
  <c r="L22" i="60"/>
  <c r="H22" i="60"/>
  <c r="H22" i="63"/>
  <c r="L22" i="63"/>
  <c r="L22" i="62"/>
  <c r="H22" i="62"/>
  <c r="H22" i="64"/>
  <c r="L22" i="64"/>
  <c r="J88" i="75"/>
  <c r="K88" i="75" s="1"/>
  <c r="J86" i="71"/>
  <c r="K86" i="71" s="1"/>
  <c r="J86" i="74"/>
  <c r="K86" i="74" s="1"/>
  <c r="J89" i="69"/>
  <c r="K89" i="69" s="1"/>
  <c r="J85" i="68"/>
  <c r="K85" i="68" s="1"/>
  <c r="J85" i="66"/>
  <c r="K85" i="66" s="1"/>
  <c r="J87" i="65"/>
  <c r="K87" i="65" s="1"/>
  <c r="J87" i="67"/>
  <c r="K87" i="67" s="1"/>
  <c r="J87" i="59"/>
  <c r="K87" i="59" s="1"/>
  <c r="N9" i="35"/>
  <c r="O9" i="35" s="1"/>
  <c r="F9" i="35"/>
  <c r="G9" i="35" s="1"/>
  <c r="E23" i="63" l="1"/>
  <c r="G23" i="63" s="1"/>
  <c r="E23" i="62"/>
  <c r="G23" i="62" s="1"/>
  <c r="E23" i="60"/>
  <c r="G23" i="60" s="1"/>
  <c r="J78" i="63"/>
  <c r="J29" i="64"/>
  <c r="I22" i="62"/>
  <c r="J64" i="62"/>
  <c r="E23" i="64"/>
  <c r="G23" i="64" s="1"/>
  <c r="J29" i="60"/>
  <c r="J89" i="75"/>
  <c r="K89" i="75" s="1"/>
  <c r="J87" i="74"/>
  <c r="K87" i="74" s="1"/>
  <c r="J86" i="70"/>
  <c r="K86" i="70" s="1"/>
  <c r="J90" i="69"/>
  <c r="K90" i="69" s="1"/>
  <c r="J88" i="67"/>
  <c r="K88" i="67" s="1"/>
  <c r="J86" i="66"/>
  <c r="K86" i="66" s="1"/>
  <c r="J88" i="65"/>
  <c r="K88" i="65" s="1"/>
  <c r="J88" i="59"/>
  <c r="K88" i="59" s="1"/>
  <c r="J87" i="56"/>
  <c r="K87" i="56" s="1"/>
  <c r="N10" i="35"/>
  <c r="O10" i="35" s="1"/>
  <c r="F10" i="35"/>
  <c r="G10" i="35" s="1"/>
  <c r="J4" i="80" l="1"/>
  <c r="I23" i="63"/>
  <c r="K4" i="80"/>
  <c r="E24" i="62"/>
  <c r="G24" i="62" s="1"/>
  <c r="I4" i="80"/>
  <c r="J30" i="60"/>
  <c r="K30" i="60" s="1"/>
  <c r="G4" i="80"/>
  <c r="L23" i="63"/>
  <c r="H23" i="60"/>
  <c r="H23" i="63"/>
  <c r="K29" i="64"/>
  <c r="L23" i="60"/>
  <c r="H23" i="62"/>
  <c r="K78" i="63"/>
  <c r="K64" i="62"/>
  <c r="L23" i="62"/>
  <c r="K29" i="60"/>
  <c r="L23" i="64"/>
  <c r="H23" i="64"/>
  <c r="J90" i="75"/>
  <c r="K90" i="75" s="1"/>
  <c r="J87" i="71"/>
  <c r="K87" i="71" s="1"/>
  <c r="J89" i="67"/>
  <c r="K89" i="67" s="1"/>
  <c r="J87" i="66"/>
  <c r="K87" i="66" s="1"/>
  <c r="J86" i="68"/>
  <c r="K86" i="68" s="1"/>
  <c r="J89" i="65"/>
  <c r="K89" i="65" s="1"/>
  <c r="J91" i="69"/>
  <c r="K91" i="69" s="1"/>
  <c r="J89" i="59"/>
  <c r="K89" i="59" s="1"/>
  <c r="J88" i="56"/>
  <c r="K88" i="56" s="1"/>
  <c r="N11" i="35"/>
  <c r="O11" i="35" s="1"/>
  <c r="F11" i="35"/>
  <c r="G11" i="35" s="1"/>
  <c r="I5" i="80" l="1"/>
  <c r="E25" i="62"/>
  <c r="G25" i="62" s="1"/>
  <c r="H24" i="62"/>
  <c r="L24" i="62"/>
  <c r="J65" i="62"/>
  <c r="K65" i="62" s="1"/>
  <c r="I23" i="62"/>
  <c r="E24" i="60"/>
  <c r="G24" i="60" s="1"/>
  <c r="E24" i="63"/>
  <c r="G24" i="63" s="1"/>
  <c r="J79" i="63"/>
  <c r="K79" i="63" s="1"/>
  <c r="E24" i="64"/>
  <c r="G24" i="64" s="1"/>
  <c r="I23" i="64"/>
  <c r="J30" i="64"/>
  <c r="J88" i="71"/>
  <c r="K88" i="71" s="1"/>
  <c r="J88" i="74"/>
  <c r="K88" i="74" s="1"/>
  <c r="J91" i="75"/>
  <c r="K91" i="75" s="1"/>
  <c r="J90" i="67"/>
  <c r="K90" i="67" s="1"/>
  <c r="J92" i="69"/>
  <c r="K92" i="69" s="1"/>
  <c r="J90" i="65"/>
  <c r="K90" i="65" s="1"/>
  <c r="J87" i="68"/>
  <c r="K87" i="68" s="1"/>
  <c r="J87" i="70"/>
  <c r="K87" i="70" s="1"/>
  <c r="J90" i="59"/>
  <c r="K90" i="59" s="1"/>
  <c r="N12" i="35"/>
  <c r="O12" i="35" s="1"/>
  <c r="F12" i="35"/>
  <c r="G12" i="35" s="1"/>
  <c r="I6" i="80" l="1"/>
  <c r="E26" i="62"/>
  <c r="G26" i="62" s="1"/>
  <c r="BE4" i="35" a="1"/>
  <c r="BE4" i="35" s="1"/>
  <c r="BE6" i="35"/>
  <c r="AW4" i="35" a="1"/>
  <c r="AW4" i="35" s="1"/>
  <c r="AW6" i="35"/>
  <c r="BM4" i="35" a="1"/>
  <c r="BM4" i="35" s="1"/>
  <c r="BM6" i="35"/>
  <c r="BU4" i="35" a="1"/>
  <c r="BU4" i="35" s="1"/>
  <c r="BU6" i="35"/>
  <c r="L24" i="60"/>
  <c r="G5" i="80"/>
  <c r="I24" i="62"/>
  <c r="J66" i="62"/>
  <c r="K66" i="62" s="1"/>
  <c r="H25" i="62"/>
  <c r="L25" i="62"/>
  <c r="H24" i="60"/>
  <c r="L24" i="64"/>
  <c r="K5" i="80"/>
  <c r="J80" i="63"/>
  <c r="K80" i="63" s="1"/>
  <c r="J5" i="80"/>
  <c r="L24" i="63"/>
  <c r="H24" i="63"/>
  <c r="H24" i="64"/>
  <c r="E25" i="64"/>
  <c r="G25" i="64" s="1"/>
  <c r="K30" i="64"/>
  <c r="I24" i="60"/>
  <c r="J31" i="60"/>
  <c r="K31" i="60" s="1"/>
  <c r="E25" i="60"/>
  <c r="G25" i="60" s="1"/>
  <c r="J92" i="75"/>
  <c r="K92" i="75" s="1"/>
  <c r="J88" i="66"/>
  <c r="K88" i="66" s="1"/>
  <c r="J93" i="69"/>
  <c r="K93" i="69" s="1"/>
  <c r="J91" i="67"/>
  <c r="K91" i="67" s="1"/>
  <c r="J88" i="70"/>
  <c r="K88" i="70" s="1"/>
  <c r="J91" i="59"/>
  <c r="K91" i="59" s="1"/>
  <c r="J89" i="56"/>
  <c r="K89" i="56" s="1"/>
  <c r="N13" i="35"/>
  <c r="O13" i="35" s="1"/>
  <c r="F13" i="35"/>
  <c r="G13" i="35" s="1"/>
  <c r="I7" i="80" l="1"/>
  <c r="I26" i="62"/>
  <c r="C48" i="34"/>
  <c r="C46" i="34"/>
  <c r="C44" i="34"/>
  <c r="E17" i="61" s="1" a="1"/>
  <c r="E17" i="61" s="1"/>
  <c r="C47" i="34"/>
  <c r="C43" i="34"/>
  <c r="E17" i="75" s="1" a="1"/>
  <c r="E17" i="75" s="1"/>
  <c r="C45" i="34"/>
  <c r="C40" i="34"/>
  <c r="C35" i="34"/>
  <c r="E17" i="67" s="1" a="1"/>
  <c r="E17" i="67" s="1"/>
  <c r="C37" i="34"/>
  <c r="C39" i="34"/>
  <c r="E17" i="74" s="1" a="1"/>
  <c r="E17" i="74" s="1"/>
  <c r="C42" i="34"/>
  <c r="C41" i="34"/>
  <c r="C36" i="34"/>
  <c r="E17" i="72" s="1" a="1"/>
  <c r="E17" i="72" s="1"/>
  <c r="C38" i="34"/>
  <c r="E17" i="73" s="1" a="1"/>
  <c r="E17" i="73" s="1"/>
  <c r="B41" i="34"/>
  <c r="H41" i="34" s="1"/>
  <c r="B38" i="34"/>
  <c r="B35" i="34"/>
  <c r="B39" i="34"/>
  <c r="B42" i="34"/>
  <c r="H42" i="34" s="1"/>
  <c r="B37" i="34"/>
  <c r="H37" i="34" s="1"/>
  <c r="B40" i="34"/>
  <c r="H40" i="34" s="1"/>
  <c r="B36" i="34"/>
  <c r="C30" i="34"/>
  <c r="C27" i="34"/>
  <c r="C28" i="34"/>
  <c r="C25" i="34"/>
  <c r="E17" i="69" s="1" a="1"/>
  <c r="E17" i="69" s="1"/>
  <c r="C26" i="34"/>
  <c r="E17" i="70" s="1" a="1"/>
  <c r="E17" i="70" s="1"/>
  <c r="C24" i="34"/>
  <c r="E17" i="68" s="1" a="1"/>
  <c r="E17" i="68" s="1"/>
  <c r="C29" i="34"/>
  <c r="C32" i="34"/>
  <c r="C33" i="34"/>
  <c r="C34" i="34"/>
  <c r="C31" i="34"/>
  <c r="B24" i="34"/>
  <c r="B25" i="34"/>
  <c r="B28" i="34"/>
  <c r="B29" i="34"/>
  <c r="B30" i="34"/>
  <c r="H30" i="34" s="1"/>
  <c r="B27" i="34"/>
  <c r="B26" i="34"/>
  <c r="B32" i="34"/>
  <c r="H32" i="34" s="1"/>
  <c r="B34" i="34"/>
  <c r="H34" i="34" s="1"/>
  <c r="B33" i="34"/>
  <c r="H33" i="34" s="1"/>
  <c r="B31" i="34"/>
  <c r="H31" i="34" s="1"/>
  <c r="B48" i="34"/>
  <c r="H48" i="34" s="1"/>
  <c r="B45" i="34"/>
  <c r="H45" i="34" s="1"/>
  <c r="B43" i="34"/>
  <c r="B46" i="34"/>
  <c r="H46" i="34" s="1"/>
  <c r="B47" i="34"/>
  <c r="H47" i="34" s="1"/>
  <c r="B44" i="34"/>
  <c r="J67" i="62"/>
  <c r="K67" i="62" s="1"/>
  <c r="L26" i="62"/>
  <c r="I25" i="62"/>
  <c r="H26" i="62"/>
  <c r="E25" i="63"/>
  <c r="G25" i="63" s="1"/>
  <c r="E26" i="64"/>
  <c r="G26" i="64" s="1"/>
  <c r="K6" i="80"/>
  <c r="G6" i="80"/>
  <c r="H25" i="64"/>
  <c r="J31" i="64"/>
  <c r="K31" i="64" s="1"/>
  <c r="L25" i="64"/>
  <c r="H25" i="60"/>
  <c r="L25" i="60"/>
  <c r="J89" i="71"/>
  <c r="K89" i="71" s="1"/>
  <c r="J89" i="74"/>
  <c r="K89" i="74" s="1"/>
  <c r="J93" i="75"/>
  <c r="K93" i="75" s="1"/>
  <c r="J92" i="67"/>
  <c r="K92" i="67" s="1"/>
  <c r="J88" i="68"/>
  <c r="K88" i="68" s="1"/>
  <c r="J91" i="65"/>
  <c r="K91" i="65" s="1"/>
  <c r="J94" i="69"/>
  <c r="K94" i="69" s="1"/>
  <c r="J90" i="56"/>
  <c r="K90" i="56" s="1"/>
  <c r="N14" i="35"/>
  <c r="F14" i="35"/>
  <c r="G14" i="35" s="1"/>
  <c r="J6" i="80" l="1"/>
  <c r="E26" i="63"/>
  <c r="G26" i="63" s="1"/>
  <c r="E17" i="66" a="1"/>
  <c r="E17" i="66" s="1"/>
  <c r="O14" i="35"/>
  <c r="E15" i="73" a="1"/>
  <c r="E15" i="73" s="1"/>
  <c r="H38" i="34"/>
  <c r="E15" i="70" a="1"/>
  <c r="E15" i="70" s="1"/>
  <c r="H26" i="34"/>
  <c r="H27" i="34"/>
  <c r="E15" i="71" a="1"/>
  <c r="E15" i="71" s="1"/>
  <c r="E17" i="65" a="1"/>
  <c r="E17" i="65" s="1"/>
  <c r="E17" i="71" a="1"/>
  <c r="E17" i="71" s="1"/>
  <c r="H29" i="34"/>
  <c r="E15" i="66" a="1"/>
  <c r="E15" i="66" s="1"/>
  <c r="H28" i="34"/>
  <c r="E15" i="65" a="1"/>
  <c r="E15" i="65" s="1"/>
  <c r="H36" i="34"/>
  <c r="E15" i="72" a="1"/>
  <c r="E15" i="72" s="1"/>
  <c r="H25" i="34"/>
  <c r="E15" i="69" a="1"/>
  <c r="E15" i="69" s="1"/>
  <c r="H44" i="34"/>
  <c r="E15" i="61" a="1"/>
  <c r="E15" i="61" s="1"/>
  <c r="E15" i="68" a="1"/>
  <c r="E15" i="68" s="1"/>
  <c r="H24" i="34"/>
  <c r="E15" i="74" a="1"/>
  <c r="E15" i="74" s="1"/>
  <c r="H39" i="34"/>
  <c r="H43" i="34"/>
  <c r="E15" i="75" a="1"/>
  <c r="E15" i="75" s="1"/>
  <c r="E15" i="67" a="1"/>
  <c r="E15" i="67" s="1"/>
  <c r="H35" i="34"/>
  <c r="L25" i="63"/>
  <c r="J68" i="62"/>
  <c r="K68" i="62" s="1"/>
  <c r="E27" i="62"/>
  <c r="G27" i="62" s="1"/>
  <c r="H25" i="63"/>
  <c r="J32" i="64"/>
  <c r="K32" i="64" s="1"/>
  <c r="E27" i="64"/>
  <c r="G27" i="64" s="1"/>
  <c r="K7" i="80"/>
  <c r="L26" i="64"/>
  <c r="H26" i="64"/>
  <c r="I25" i="60"/>
  <c r="J32" i="60"/>
  <c r="K32" i="60" s="1"/>
  <c r="E26" i="60"/>
  <c r="G26" i="60" s="1"/>
  <c r="J89" i="70"/>
  <c r="K89" i="70" s="1"/>
  <c r="J89" i="66"/>
  <c r="K89" i="66" s="1"/>
  <c r="J92" i="65"/>
  <c r="K92" i="65" s="1"/>
  <c r="J95" i="69"/>
  <c r="K95" i="69" s="1"/>
  <c r="J93" i="67"/>
  <c r="K93" i="67" s="1"/>
  <c r="J92" i="59"/>
  <c r="K92" i="59" s="1"/>
  <c r="F32" i="65" l="1"/>
  <c r="F48" i="65"/>
  <c r="F64" i="65"/>
  <c r="F80" i="65"/>
  <c r="F96" i="65"/>
  <c r="F112" i="65"/>
  <c r="F128" i="65"/>
  <c r="F144" i="65"/>
  <c r="F160" i="65"/>
  <c r="F176" i="65"/>
  <c r="F192" i="65"/>
  <c r="F208" i="65"/>
  <c r="F224" i="65"/>
  <c r="F240" i="65"/>
  <c r="F256" i="65"/>
  <c r="F272" i="65"/>
  <c r="F288" i="65"/>
  <c r="F304" i="65"/>
  <c r="F320" i="65"/>
  <c r="F336" i="65"/>
  <c r="F352" i="65"/>
  <c r="F368" i="65"/>
  <c r="F384" i="65"/>
  <c r="F33" i="65"/>
  <c r="F49" i="65"/>
  <c r="F65" i="65"/>
  <c r="F81" i="65"/>
  <c r="F97" i="65"/>
  <c r="F113" i="65"/>
  <c r="F129" i="65"/>
  <c r="F145" i="65"/>
  <c r="F161" i="65"/>
  <c r="F177" i="65"/>
  <c r="F193" i="65"/>
  <c r="F209" i="65"/>
  <c r="F225" i="65"/>
  <c r="F241" i="65"/>
  <c r="F257" i="65"/>
  <c r="F273" i="65"/>
  <c r="F289" i="65"/>
  <c r="F305" i="65"/>
  <c r="F321" i="65"/>
  <c r="F337" i="65"/>
  <c r="F353" i="65"/>
  <c r="F369" i="65"/>
  <c r="F385" i="65"/>
  <c r="F34" i="65"/>
  <c r="F50" i="65"/>
  <c r="F66" i="65"/>
  <c r="F82" i="65"/>
  <c r="F98" i="65"/>
  <c r="F114" i="65"/>
  <c r="F130" i="65"/>
  <c r="F146" i="65"/>
  <c r="F162" i="65"/>
  <c r="F178" i="65"/>
  <c r="F194" i="65"/>
  <c r="F210" i="65"/>
  <c r="F226" i="65"/>
  <c r="F242" i="65"/>
  <c r="F258" i="65"/>
  <c r="F274" i="65"/>
  <c r="F290" i="65"/>
  <c r="F306" i="65"/>
  <c r="F322" i="65"/>
  <c r="F338" i="65"/>
  <c r="F354" i="65"/>
  <c r="F370" i="65"/>
  <c r="F386" i="65"/>
  <c r="F35" i="65"/>
  <c r="F51" i="65"/>
  <c r="F67" i="65"/>
  <c r="F83" i="65"/>
  <c r="F99" i="65"/>
  <c r="F115" i="65"/>
  <c r="F131" i="65"/>
  <c r="F147" i="65"/>
  <c r="F163" i="65"/>
  <c r="F179" i="65"/>
  <c r="F195" i="65"/>
  <c r="F211" i="65"/>
  <c r="F227" i="65"/>
  <c r="F243" i="65"/>
  <c r="F259" i="65"/>
  <c r="F275" i="65"/>
  <c r="F291" i="65"/>
  <c r="F307" i="65"/>
  <c r="F323" i="65"/>
  <c r="F339" i="65"/>
  <c r="F36" i="65"/>
  <c r="F52" i="65"/>
  <c r="F68" i="65"/>
  <c r="F84" i="65"/>
  <c r="F100" i="65"/>
  <c r="F116" i="65"/>
  <c r="F132" i="65"/>
  <c r="F148" i="65"/>
  <c r="F164" i="65"/>
  <c r="F180" i="65"/>
  <c r="F196" i="65"/>
  <c r="F212" i="65"/>
  <c r="F228" i="65"/>
  <c r="F244" i="65"/>
  <c r="F260" i="65"/>
  <c r="F276" i="65"/>
  <c r="F292" i="65"/>
  <c r="F308" i="65"/>
  <c r="F324" i="65"/>
  <c r="F340" i="65"/>
  <c r="F356" i="65"/>
  <c r="F372" i="65"/>
  <c r="F37" i="65"/>
  <c r="F53" i="65"/>
  <c r="F69" i="65"/>
  <c r="F85" i="65"/>
  <c r="F101" i="65"/>
  <c r="F117" i="65"/>
  <c r="F133" i="65"/>
  <c r="F149" i="65"/>
  <c r="F165" i="65"/>
  <c r="F181" i="65"/>
  <c r="F197" i="65"/>
  <c r="F213" i="65"/>
  <c r="F229" i="65"/>
  <c r="F245" i="65"/>
  <c r="F261" i="65"/>
  <c r="F277" i="65"/>
  <c r="F293" i="65"/>
  <c r="F309" i="65"/>
  <c r="F325" i="65"/>
  <c r="F341" i="65"/>
  <c r="F357" i="65"/>
  <c r="F373" i="65"/>
  <c r="E4" i="65"/>
  <c r="G21" i="65" s="1"/>
  <c r="F22" i="65"/>
  <c r="F38" i="65"/>
  <c r="F54" i="65"/>
  <c r="F70" i="65"/>
  <c r="F86" i="65"/>
  <c r="F102" i="65"/>
  <c r="F118" i="65"/>
  <c r="F134" i="65"/>
  <c r="F150" i="65"/>
  <c r="F166" i="65"/>
  <c r="F182" i="65"/>
  <c r="F198" i="65"/>
  <c r="F214" i="65"/>
  <c r="F230" i="65"/>
  <c r="F246" i="65"/>
  <c r="F262" i="65"/>
  <c r="F278" i="65"/>
  <c r="F294" i="65"/>
  <c r="F310" i="65"/>
  <c r="F326" i="65"/>
  <c r="F342" i="65"/>
  <c r="F358" i="65"/>
  <c r="F374" i="65"/>
  <c r="F23" i="65"/>
  <c r="F39" i="65"/>
  <c r="F55" i="65"/>
  <c r="F71" i="65"/>
  <c r="F87" i="65"/>
  <c r="F103" i="65"/>
  <c r="F119" i="65"/>
  <c r="F135" i="65"/>
  <c r="F151" i="65"/>
  <c r="F167" i="65"/>
  <c r="F183" i="65"/>
  <c r="F199" i="65"/>
  <c r="F215" i="65"/>
  <c r="F231" i="65"/>
  <c r="F247" i="65"/>
  <c r="F263" i="65"/>
  <c r="F279" i="65"/>
  <c r="F295" i="65"/>
  <c r="F311" i="65"/>
  <c r="F327" i="65"/>
  <c r="F343" i="65"/>
  <c r="F359" i="65"/>
  <c r="F375" i="65"/>
  <c r="F25" i="65"/>
  <c r="F41" i="65"/>
  <c r="F57" i="65"/>
  <c r="F73" i="65"/>
  <c r="F89" i="65"/>
  <c r="F105" i="65"/>
  <c r="F121" i="65"/>
  <c r="F137" i="65"/>
  <c r="F153" i="65"/>
  <c r="F169" i="65"/>
  <c r="F185" i="65"/>
  <c r="F201" i="65"/>
  <c r="F217" i="65"/>
  <c r="F233" i="65"/>
  <c r="F249" i="65"/>
  <c r="F265" i="65"/>
  <c r="F281" i="65"/>
  <c r="F297" i="65"/>
  <c r="F313" i="65"/>
  <c r="F329" i="65"/>
  <c r="F345" i="65"/>
  <c r="F361" i="65"/>
  <c r="F377" i="65"/>
  <c r="F26" i="65"/>
  <c r="F42" i="65"/>
  <c r="F58" i="65"/>
  <c r="F74" i="65"/>
  <c r="F90" i="65"/>
  <c r="F106" i="65"/>
  <c r="F122" i="65"/>
  <c r="F138" i="65"/>
  <c r="F154" i="65"/>
  <c r="F170" i="65"/>
  <c r="F186" i="65"/>
  <c r="F202" i="65"/>
  <c r="F218" i="65"/>
  <c r="F234" i="65"/>
  <c r="F250" i="65"/>
  <c r="F266" i="65"/>
  <c r="F282" i="65"/>
  <c r="F298" i="65"/>
  <c r="F314" i="65"/>
  <c r="F330" i="65"/>
  <c r="F346" i="65"/>
  <c r="F362" i="65"/>
  <c r="F378" i="65"/>
  <c r="F60" i="65"/>
  <c r="F104" i="65"/>
  <c r="F142" i="65"/>
  <c r="F188" i="65"/>
  <c r="F232" i="65"/>
  <c r="F270" i="65"/>
  <c r="F316" i="65"/>
  <c r="F355" i="65"/>
  <c r="F61" i="65"/>
  <c r="F107" i="65"/>
  <c r="F143" i="65"/>
  <c r="F189" i="65"/>
  <c r="F235" i="65"/>
  <c r="F271" i="65"/>
  <c r="F317" i="65"/>
  <c r="F360" i="65"/>
  <c r="F24" i="65"/>
  <c r="F62" i="65"/>
  <c r="F108" i="65"/>
  <c r="F152" i="65"/>
  <c r="F190" i="65"/>
  <c r="F236" i="65"/>
  <c r="F280" i="65"/>
  <c r="F318" i="65"/>
  <c r="F363" i="65"/>
  <c r="F27" i="65"/>
  <c r="F63" i="65"/>
  <c r="F109" i="65"/>
  <c r="F155" i="65"/>
  <c r="F191" i="65"/>
  <c r="F237" i="65"/>
  <c r="F283" i="65"/>
  <c r="F319" i="65"/>
  <c r="F364" i="65"/>
  <c r="F28" i="65"/>
  <c r="F72" i="65"/>
  <c r="F110" i="65"/>
  <c r="F156" i="65"/>
  <c r="F200" i="65"/>
  <c r="F238" i="65"/>
  <c r="F284" i="65"/>
  <c r="F328" i="65"/>
  <c r="F365" i="65"/>
  <c r="F29" i="65"/>
  <c r="F75" i="65"/>
  <c r="F111" i="65"/>
  <c r="F157" i="65"/>
  <c r="F203" i="65"/>
  <c r="F239" i="65"/>
  <c r="F285" i="65"/>
  <c r="F331" i="65"/>
  <c r="F366" i="65"/>
  <c r="F30" i="65"/>
  <c r="F76" i="65"/>
  <c r="F120" i="65"/>
  <c r="F158" i="65"/>
  <c r="F204" i="65"/>
  <c r="F248" i="65"/>
  <c r="F286" i="65"/>
  <c r="F332" i="65"/>
  <c r="F367" i="65"/>
  <c r="F31" i="65"/>
  <c r="F77" i="65"/>
  <c r="F123" i="65"/>
  <c r="F159" i="65"/>
  <c r="F205" i="65"/>
  <c r="F251" i="65"/>
  <c r="F287" i="65"/>
  <c r="F333" i="65"/>
  <c r="F371" i="65"/>
  <c r="F40" i="65"/>
  <c r="F78" i="65"/>
  <c r="F124" i="65"/>
  <c r="F168" i="65"/>
  <c r="F206" i="65"/>
  <c r="F252" i="65"/>
  <c r="F296" i="65"/>
  <c r="F334" i="65"/>
  <c r="F376" i="65"/>
  <c r="F43" i="65"/>
  <c r="F79" i="65"/>
  <c r="F125" i="65"/>
  <c r="F171" i="65"/>
  <c r="F207" i="65"/>
  <c r="F253" i="65"/>
  <c r="F299" i="65"/>
  <c r="F335" i="65"/>
  <c r="F379" i="65"/>
  <c r="F44" i="65"/>
  <c r="F88" i="65"/>
  <c r="F126" i="65"/>
  <c r="F172" i="65"/>
  <c r="F216" i="65"/>
  <c r="F254" i="65"/>
  <c r="F300" i="65"/>
  <c r="F344" i="65"/>
  <c r="F380" i="65"/>
  <c r="F56" i="65"/>
  <c r="F94" i="65"/>
  <c r="F140" i="65"/>
  <c r="F184" i="65"/>
  <c r="F222" i="65"/>
  <c r="F268" i="65"/>
  <c r="F312" i="65"/>
  <c r="F350" i="65"/>
  <c r="F21" i="65"/>
  <c r="E21" i="65" s="1"/>
  <c r="F91" i="65"/>
  <c r="F255" i="65"/>
  <c r="F92" i="65"/>
  <c r="F264" i="65"/>
  <c r="F93" i="65"/>
  <c r="F267" i="65"/>
  <c r="F95" i="65"/>
  <c r="F269" i="65"/>
  <c r="F127" i="65"/>
  <c r="F301" i="65"/>
  <c r="F136" i="65"/>
  <c r="F302" i="65"/>
  <c r="F139" i="65"/>
  <c r="F303" i="65"/>
  <c r="F141" i="65"/>
  <c r="F315" i="65"/>
  <c r="F173" i="65"/>
  <c r="F347" i="65"/>
  <c r="F174" i="65"/>
  <c r="F348" i="65"/>
  <c r="F175" i="65"/>
  <c r="F349" i="65"/>
  <c r="F187" i="65"/>
  <c r="F47" i="65"/>
  <c r="F221" i="65"/>
  <c r="F383" i="65"/>
  <c r="F381" i="65"/>
  <c r="F382" i="65"/>
  <c r="F45" i="65"/>
  <c r="F46" i="65"/>
  <c r="F59" i="65"/>
  <c r="F219" i="65"/>
  <c r="F223" i="65"/>
  <c r="F351" i="65"/>
  <c r="F220" i="65"/>
  <c r="F30" i="66"/>
  <c r="F46" i="66"/>
  <c r="F62" i="66"/>
  <c r="F31" i="66"/>
  <c r="F32" i="66"/>
  <c r="F48" i="66"/>
  <c r="F64" i="66"/>
  <c r="F80" i="66"/>
  <c r="F96" i="66"/>
  <c r="F112" i="66"/>
  <c r="F128" i="66"/>
  <c r="F144" i="66"/>
  <c r="F160" i="66"/>
  <c r="F176" i="66"/>
  <c r="F192" i="66"/>
  <c r="F208" i="66"/>
  <c r="F224" i="66"/>
  <c r="F240" i="66"/>
  <c r="F256" i="66"/>
  <c r="F272" i="66"/>
  <c r="F288" i="66"/>
  <c r="F304" i="66"/>
  <c r="F320" i="66"/>
  <c r="F336" i="66"/>
  <c r="F352" i="66"/>
  <c r="F368" i="66"/>
  <c r="F384" i="66"/>
  <c r="F33" i="66"/>
  <c r="F49" i="66"/>
  <c r="F65" i="66"/>
  <c r="F81" i="66"/>
  <c r="F97" i="66"/>
  <c r="F113" i="66"/>
  <c r="F129" i="66"/>
  <c r="F145" i="66"/>
  <c r="F161" i="66"/>
  <c r="F177" i="66"/>
  <c r="F193" i="66"/>
  <c r="F209" i="66"/>
  <c r="F225" i="66"/>
  <c r="F241" i="66"/>
  <c r="F257" i="66"/>
  <c r="F273" i="66"/>
  <c r="F289" i="66"/>
  <c r="F305" i="66"/>
  <c r="F321" i="66"/>
  <c r="F337" i="66"/>
  <c r="F353" i="66"/>
  <c r="F369" i="66"/>
  <c r="F385" i="66"/>
  <c r="F34" i="66"/>
  <c r="F50" i="66"/>
  <c r="F66" i="66"/>
  <c r="F82" i="66"/>
  <c r="F98" i="66"/>
  <c r="F114" i="66"/>
  <c r="F130" i="66"/>
  <c r="F146" i="66"/>
  <c r="F162" i="66"/>
  <c r="F178" i="66"/>
  <c r="F194" i="66"/>
  <c r="F210" i="66"/>
  <c r="F226" i="66"/>
  <c r="F242" i="66"/>
  <c r="F258" i="66"/>
  <c r="F274" i="66"/>
  <c r="F290" i="66"/>
  <c r="F306" i="66"/>
  <c r="F322" i="66"/>
  <c r="F338" i="66"/>
  <c r="F354" i="66"/>
  <c r="F370" i="66"/>
  <c r="F386" i="66"/>
  <c r="F35" i="66"/>
  <c r="F51" i="66"/>
  <c r="F67" i="66"/>
  <c r="F83" i="66"/>
  <c r="F99" i="66"/>
  <c r="F115" i="66"/>
  <c r="F131" i="66"/>
  <c r="F147" i="66"/>
  <c r="F163" i="66"/>
  <c r="F179" i="66"/>
  <c r="F195" i="66"/>
  <c r="F211" i="66"/>
  <c r="F227" i="66"/>
  <c r="F243" i="66"/>
  <c r="F259" i="66"/>
  <c r="F275" i="66"/>
  <c r="F291" i="66"/>
  <c r="F307" i="66"/>
  <c r="F323" i="66"/>
  <c r="F339" i="66"/>
  <c r="F355" i="66"/>
  <c r="F371" i="66"/>
  <c r="F21" i="66"/>
  <c r="E21" i="66" s="1"/>
  <c r="F36" i="66"/>
  <c r="F52" i="66"/>
  <c r="F68" i="66"/>
  <c r="F84" i="66"/>
  <c r="F100" i="66"/>
  <c r="F116" i="66"/>
  <c r="F132" i="66"/>
  <c r="F148" i="66"/>
  <c r="F164" i="66"/>
  <c r="F180" i="66"/>
  <c r="F196" i="66"/>
  <c r="F212" i="66"/>
  <c r="F228" i="66"/>
  <c r="F244" i="66"/>
  <c r="F260" i="66"/>
  <c r="F276" i="66"/>
  <c r="F292" i="66"/>
  <c r="F308" i="66"/>
  <c r="F324" i="66"/>
  <c r="F340" i="66"/>
  <c r="F356" i="66"/>
  <c r="F372" i="66"/>
  <c r="F37" i="66"/>
  <c r="F53" i="66"/>
  <c r="F69" i="66"/>
  <c r="F85" i="66"/>
  <c r="F101" i="66"/>
  <c r="F117" i="66"/>
  <c r="F133" i="66"/>
  <c r="F149" i="66"/>
  <c r="F165" i="66"/>
  <c r="F181" i="66"/>
  <c r="F197" i="66"/>
  <c r="F213" i="66"/>
  <c r="F229" i="66"/>
  <c r="F245" i="66"/>
  <c r="F261" i="66"/>
  <c r="F277" i="66"/>
  <c r="F293" i="66"/>
  <c r="F309" i="66"/>
  <c r="F325" i="66"/>
  <c r="F341" i="66"/>
  <c r="F357" i="66"/>
  <c r="F373" i="66"/>
  <c r="E4" i="66"/>
  <c r="G21" i="66" s="1"/>
  <c r="F22" i="66"/>
  <c r="F38" i="66"/>
  <c r="F54" i="66"/>
  <c r="F70" i="66"/>
  <c r="F86" i="66"/>
  <c r="F102" i="66"/>
  <c r="F118" i="66"/>
  <c r="F134" i="66"/>
  <c r="F150" i="66"/>
  <c r="F166" i="66"/>
  <c r="F182" i="66"/>
  <c r="F198" i="66"/>
  <c r="F214" i="66"/>
  <c r="F230" i="66"/>
  <c r="F246" i="66"/>
  <c r="F262" i="66"/>
  <c r="F278" i="66"/>
  <c r="F294" i="66"/>
  <c r="F310" i="66"/>
  <c r="F326" i="66"/>
  <c r="F342" i="66"/>
  <c r="F358" i="66"/>
  <c r="F374" i="66"/>
  <c r="F23" i="66"/>
  <c r="F39" i="66"/>
  <c r="F55" i="66"/>
  <c r="F71" i="66"/>
  <c r="F87" i="66"/>
  <c r="F103" i="66"/>
  <c r="F119" i="66"/>
  <c r="F135" i="66"/>
  <c r="F151" i="66"/>
  <c r="F167" i="66"/>
  <c r="F183" i="66"/>
  <c r="F199" i="66"/>
  <c r="F215" i="66"/>
  <c r="F231" i="66"/>
  <c r="F247" i="66"/>
  <c r="F263" i="66"/>
  <c r="F279" i="66"/>
  <c r="F295" i="66"/>
  <c r="F311" i="66"/>
  <c r="F327" i="66"/>
  <c r="F343" i="66"/>
  <c r="F359" i="66"/>
  <c r="F375" i="66"/>
  <c r="F25" i="66"/>
  <c r="F41" i="66"/>
  <c r="F57" i="66"/>
  <c r="F73" i="66"/>
  <c r="F89" i="66"/>
  <c r="F105" i="66"/>
  <c r="F121" i="66"/>
  <c r="F137" i="66"/>
  <c r="F153" i="66"/>
  <c r="F169" i="66"/>
  <c r="F185" i="66"/>
  <c r="F201" i="66"/>
  <c r="F217" i="66"/>
  <c r="F233" i="66"/>
  <c r="F249" i="66"/>
  <c r="F265" i="66"/>
  <c r="F281" i="66"/>
  <c r="F297" i="66"/>
  <c r="F313" i="66"/>
  <c r="F329" i="66"/>
  <c r="F345" i="66"/>
  <c r="F361" i="66"/>
  <c r="F377" i="66"/>
  <c r="F26" i="66"/>
  <c r="F42" i="66"/>
  <c r="F58" i="66"/>
  <c r="F74" i="66"/>
  <c r="F90" i="66"/>
  <c r="F106" i="66"/>
  <c r="F122" i="66"/>
  <c r="F138" i="66"/>
  <c r="F154" i="66"/>
  <c r="F170" i="66"/>
  <c r="F186" i="66"/>
  <c r="F202" i="66"/>
  <c r="F218" i="66"/>
  <c r="F234" i="66"/>
  <c r="F250" i="66"/>
  <c r="F266" i="66"/>
  <c r="F282" i="66"/>
  <c r="F298" i="66"/>
  <c r="F314" i="66"/>
  <c r="F330" i="66"/>
  <c r="F346" i="66"/>
  <c r="F362" i="66"/>
  <c r="F378" i="66"/>
  <c r="F40" i="66"/>
  <c r="F88" i="66"/>
  <c r="F126" i="66"/>
  <c r="F172" i="66"/>
  <c r="F216" i="66"/>
  <c r="F254" i="66"/>
  <c r="F300" i="66"/>
  <c r="F344" i="66"/>
  <c r="F382" i="66"/>
  <c r="F43" i="66"/>
  <c r="F91" i="66"/>
  <c r="F127" i="66"/>
  <c r="F173" i="66"/>
  <c r="F219" i="66"/>
  <c r="F255" i="66"/>
  <c r="F301" i="66"/>
  <c r="F347" i="66"/>
  <c r="F383" i="66"/>
  <c r="F44" i="66"/>
  <c r="F92" i="66"/>
  <c r="F136" i="66"/>
  <c r="F174" i="66"/>
  <c r="F220" i="66"/>
  <c r="F264" i="66"/>
  <c r="F302" i="66"/>
  <c r="F348" i="66"/>
  <c r="F45" i="66"/>
  <c r="F93" i="66"/>
  <c r="F139" i="66"/>
  <c r="F175" i="66"/>
  <c r="F221" i="66"/>
  <c r="F267" i="66"/>
  <c r="F303" i="66"/>
  <c r="F349" i="66"/>
  <c r="F47" i="66"/>
  <c r="F94" i="66"/>
  <c r="F140" i="66"/>
  <c r="F184" i="66"/>
  <c r="F222" i="66"/>
  <c r="F268" i="66"/>
  <c r="F312" i="66"/>
  <c r="F350" i="66"/>
  <c r="F56" i="66"/>
  <c r="F95" i="66"/>
  <c r="F141" i="66"/>
  <c r="F187" i="66"/>
  <c r="F223" i="66"/>
  <c r="F269" i="66"/>
  <c r="F315" i="66"/>
  <c r="F351" i="66"/>
  <c r="F59" i="66"/>
  <c r="F104" i="66"/>
  <c r="F142" i="66"/>
  <c r="F188" i="66"/>
  <c r="F232" i="66"/>
  <c r="F270" i="66"/>
  <c r="F316" i="66"/>
  <c r="F360" i="66"/>
  <c r="F60" i="66"/>
  <c r="F107" i="66"/>
  <c r="F143" i="66"/>
  <c r="F189" i="66"/>
  <c r="F235" i="66"/>
  <c r="F271" i="66"/>
  <c r="F317" i="66"/>
  <c r="F363" i="66"/>
  <c r="F61" i="66"/>
  <c r="F108" i="66"/>
  <c r="F152" i="66"/>
  <c r="F190" i="66"/>
  <c r="F236" i="66"/>
  <c r="F280" i="66"/>
  <c r="F318" i="66"/>
  <c r="F364" i="66"/>
  <c r="F63" i="66"/>
  <c r="F109" i="66"/>
  <c r="F155" i="66"/>
  <c r="F191" i="66"/>
  <c r="F237" i="66"/>
  <c r="F283" i="66"/>
  <c r="F319" i="66"/>
  <c r="F365" i="66"/>
  <c r="F72" i="66"/>
  <c r="F110" i="66"/>
  <c r="F156" i="66"/>
  <c r="F200" i="66"/>
  <c r="F238" i="66"/>
  <c r="F284" i="66"/>
  <c r="F328" i="66"/>
  <c r="F366" i="66"/>
  <c r="F28" i="66"/>
  <c r="F78" i="66"/>
  <c r="F124" i="66"/>
  <c r="F168" i="66"/>
  <c r="F206" i="66"/>
  <c r="F252" i="66"/>
  <c r="F296" i="66"/>
  <c r="F334" i="66"/>
  <c r="F380" i="66"/>
  <c r="F111" i="66"/>
  <c r="F285" i="66"/>
  <c r="F120" i="66"/>
  <c r="F286" i="66"/>
  <c r="F123" i="66"/>
  <c r="F287" i="66"/>
  <c r="F125" i="66"/>
  <c r="F299" i="66"/>
  <c r="F157" i="66"/>
  <c r="F331" i="66"/>
  <c r="F158" i="66"/>
  <c r="F332" i="66"/>
  <c r="F159" i="66"/>
  <c r="F333" i="66"/>
  <c r="F171" i="66"/>
  <c r="F335" i="66"/>
  <c r="F203" i="66"/>
  <c r="F367" i="66"/>
  <c r="F24" i="66"/>
  <c r="F204" i="66"/>
  <c r="F376" i="66"/>
  <c r="F27" i="66"/>
  <c r="F205" i="66"/>
  <c r="F379" i="66"/>
  <c r="F29" i="66"/>
  <c r="F207" i="66"/>
  <c r="F381" i="66"/>
  <c r="F77" i="66"/>
  <c r="F251" i="66"/>
  <c r="F75" i="66"/>
  <c r="F76" i="66"/>
  <c r="F79" i="66"/>
  <c r="F239" i="66"/>
  <c r="F248" i="66"/>
  <c r="F253" i="66"/>
  <c r="F31" i="67"/>
  <c r="F47" i="67"/>
  <c r="F63" i="67"/>
  <c r="F79" i="67"/>
  <c r="F95" i="67"/>
  <c r="F111" i="67"/>
  <c r="F127" i="67"/>
  <c r="F143" i="67"/>
  <c r="F159" i="67"/>
  <c r="F175" i="67"/>
  <c r="F191" i="67"/>
  <c r="F207" i="67"/>
  <c r="F223" i="67"/>
  <c r="F239" i="67"/>
  <c r="F255" i="67"/>
  <c r="F32" i="67"/>
  <c r="F48" i="67"/>
  <c r="F64" i="67"/>
  <c r="F80" i="67"/>
  <c r="F96" i="67"/>
  <c r="F112" i="67"/>
  <c r="F128" i="67"/>
  <c r="F144" i="67"/>
  <c r="F160" i="67"/>
  <c r="F176" i="67"/>
  <c r="F192" i="67"/>
  <c r="F208" i="67"/>
  <c r="F224" i="67"/>
  <c r="F240" i="67"/>
  <c r="F256" i="67"/>
  <c r="F33" i="67"/>
  <c r="F49" i="67"/>
  <c r="F65" i="67"/>
  <c r="F81" i="67"/>
  <c r="F97" i="67"/>
  <c r="F35" i="67"/>
  <c r="F51" i="67"/>
  <c r="F67" i="67"/>
  <c r="F83" i="67"/>
  <c r="F99" i="67"/>
  <c r="F115" i="67"/>
  <c r="F131" i="67"/>
  <c r="F147" i="67"/>
  <c r="F163" i="67"/>
  <c r="F179" i="67"/>
  <c r="F195" i="67"/>
  <c r="F211" i="67"/>
  <c r="F227" i="67"/>
  <c r="F243" i="67"/>
  <c r="F36" i="67"/>
  <c r="F52" i="67"/>
  <c r="F68" i="67"/>
  <c r="F84" i="67"/>
  <c r="F100" i="67"/>
  <c r="F37" i="67"/>
  <c r="F53" i="67"/>
  <c r="F69" i="67"/>
  <c r="F85" i="67"/>
  <c r="F101" i="67"/>
  <c r="F117" i="67"/>
  <c r="F133" i="67"/>
  <c r="F149" i="67"/>
  <c r="F165" i="67"/>
  <c r="F181" i="67"/>
  <c r="F197" i="67"/>
  <c r="F213" i="67"/>
  <c r="F229" i="67"/>
  <c r="F245" i="67"/>
  <c r="F22" i="67"/>
  <c r="F38" i="67"/>
  <c r="F54" i="67"/>
  <c r="F70" i="67"/>
  <c r="F23" i="67"/>
  <c r="F39" i="67"/>
  <c r="F55" i="67"/>
  <c r="F71" i="67"/>
  <c r="F87" i="67"/>
  <c r="F103" i="67"/>
  <c r="F119" i="67"/>
  <c r="F135" i="67"/>
  <c r="F151" i="67"/>
  <c r="F167" i="67"/>
  <c r="F183" i="67"/>
  <c r="F199" i="67"/>
  <c r="F215" i="67"/>
  <c r="F231" i="67"/>
  <c r="F247" i="67"/>
  <c r="F24" i="67"/>
  <c r="F40" i="67"/>
  <c r="F56" i="67"/>
  <c r="F72" i="67"/>
  <c r="F88" i="67"/>
  <c r="F104" i="67"/>
  <c r="F120" i="67"/>
  <c r="F27" i="67"/>
  <c r="F43" i="67"/>
  <c r="F59" i="67"/>
  <c r="F75" i="67"/>
  <c r="F91" i="67"/>
  <c r="F107" i="67"/>
  <c r="F123" i="67"/>
  <c r="F139" i="67"/>
  <c r="F155" i="67"/>
  <c r="F171" i="67"/>
  <c r="F187" i="67"/>
  <c r="F203" i="67"/>
  <c r="F219" i="67"/>
  <c r="F235" i="67"/>
  <c r="F251" i="67"/>
  <c r="F50" i="67"/>
  <c r="F92" i="67"/>
  <c r="F124" i="67"/>
  <c r="F150" i="67"/>
  <c r="F174" i="67"/>
  <c r="F201" i="67"/>
  <c r="F226" i="67"/>
  <c r="F252" i="67"/>
  <c r="F270" i="67"/>
  <c r="F286" i="67"/>
  <c r="F302" i="67"/>
  <c r="F318" i="67"/>
  <c r="F334" i="67"/>
  <c r="F350" i="67"/>
  <c r="F366" i="67"/>
  <c r="F382" i="67"/>
  <c r="F57" i="67"/>
  <c r="F93" i="67"/>
  <c r="F125" i="67"/>
  <c r="F152" i="67"/>
  <c r="F177" i="67"/>
  <c r="F202" i="67"/>
  <c r="F228" i="67"/>
  <c r="F253" i="67"/>
  <c r="F271" i="67"/>
  <c r="F287" i="67"/>
  <c r="F303" i="67"/>
  <c r="F319" i="67"/>
  <c r="F335" i="67"/>
  <c r="F351" i="67"/>
  <c r="F367" i="67"/>
  <c r="F383" i="67"/>
  <c r="F58" i="67"/>
  <c r="F94" i="67"/>
  <c r="F126" i="67"/>
  <c r="F153" i="67"/>
  <c r="F178" i="67"/>
  <c r="F204" i="67"/>
  <c r="F230" i="67"/>
  <c r="F254" i="67"/>
  <c r="F272" i="67"/>
  <c r="F288" i="67"/>
  <c r="F304" i="67"/>
  <c r="F320" i="67"/>
  <c r="F336" i="67"/>
  <c r="F352" i="67"/>
  <c r="F368" i="67"/>
  <c r="F384" i="67"/>
  <c r="F60" i="67"/>
  <c r="F98" i="67"/>
  <c r="F129" i="67"/>
  <c r="F154" i="67"/>
  <c r="F180" i="67"/>
  <c r="F205" i="67"/>
  <c r="F232" i="67"/>
  <c r="F257" i="67"/>
  <c r="F273" i="67"/>
  <c r="F289" i="67"/>
  <c r="F305" i="67"/>
  <c r="F321" i="67"/>
  <c r="F337" i="67"/>
  <c r="F353" i="67"/>
  <c r="F369" i="67"/>
  <c r="F385" i="67"/>
  <c r="F61" i="67"/>
  <c r="F102" i="67"/>
  <c r="F130" i="67"/>
  <c r="F156" i="67"/>
  <c r="F182" i="67"/>
  <c r="F206" i="67"/>
  <c r="F233" i="67"/>
  <c r="F258" i="67"/>
  <c r="F274" i="67"/>
  <c r="F290" i="67"/>
  <c r="F306" i="67"/>
  <c r="F322" i="67"/>
  <c r="F338" i="67"/>
  <c r="F354" i="67"/>
  <c r="F370" i="67"/>
  <c r="F386" i="67"/>
  <c r="F25" i="67"/>
  <c r="F62" i="67"/>
  <c r="F105" i="67"/>
  <c r="F132" i="67"/>
  <c r="F157" i="67"/>
  <c r="F184" i="67"/>
  <c r="F209" i="67"/>
  <c r="F234" i="67"/>
  <c r="F259" i="67"/>
  <c r="F275" i="67"/>
  <c r="F291" i="67"/>
  <c r="F307" i="67"/>
  <c r="F323" i="67"/>
  <c r="F339" i="67"/>
  <c r="F355" i="67"/>
  <c r="F371" i="67"/>
  <c r="F21" i="67"/>
  <c r="E21" i="67" s="1"/>
  <c r="F26" i="67"/>
  <c r="F66" i="67"/>
  <c r="F106" i="67"/>
  <c r="F134" i="67"/>
  <c r="F158" i="67"/>
  <c r="F185" i="67"/>
  <c r="F210" i="67"/>
  <c r="F236" i="67"/>
  <c r="F260" i="67"/>
  <c r="F276" i="67"/>
  <c r="F292" i="67"/>
  <c r="F308" i="67"/>
  <c r="F324" i="67"/>
  <c r="F340" i="67"/>
  <c r="F356" i="67"/>
  <c r="F372" i="67"/>
  <c r="F28" i="67"/>
  <c r="F73" i="67"/>
  <c r="F108" i="67"/>
  <c r="F136" i="67"/>
  <c r="F161" i="67"/>
  <c r="F186" i="67"/>
  <c r="F212" i="67"/>
  <c r="F237" i="67"/>
  <c r="F261" i="67"/>
  <c r="F277" i="67"/>
  <c r="F293" i="67"/>
  <c r="F309" i="67"/>
  <c r="F325" i="67"/>
  <c r="F341" i="67"/>
  <c r="F357" i="67"/>
  <c r="F373" i="67"/>
  <c r="E4" i="67"/>
  <c r="G21" i="67" s="1"/>
  <c r="F29" i="67"/>
  <c r="F74" i="67"/>
  <c r="F109" i="67"/>
  <c r="F137" i="67"/>
  <c r="F162" i="67"/>
  <c r="F188" i="67"/>
  <c r="F214" i="67"/>
  <c r="F238" i="67"/>
  <c r="F262" i="67"/>
  <c r="F278" i="67"/>
  <c r="F294" i="67"/>
  <c r="F310" i="67"/>
  <c r="F326" i="67"/>
  <c r="F342" i="67"/>
  <c r="F358" i="67"/>
  <c r="F374" i="67"/>
  <c r="F30" i="67"/>
  <c r="F76" i="67"/>
  <c r="F110" i="67"/>
  <c r="F138" i="67"/>
  <c r="F164" i="67"/>
  <c r="F189" i="67"/>
  <c r="F216" i="67"/>
  <c r="F241" i="67"/>
  <c r="F263" i="67"/>
  <c r="F279" i="67"/>
  <c r="F295" i="67"/>
  <c r="F311" i="67"/>
  <c r="F327" i="67"/>
  <c r="F343" i="67"/>
  <c r="F359" i="67"/>
  <c r="F375" i="67"/>
  <c r="F41" i="67"/>
  <c r="F78" i="67"/>
  <c r="F114" i="67"/>
  <c r="F141" i="67"/>
  <c r="F168" i="67"/>
  <c r="F193" i="67"/>
  <c r="F218" i="67"/>
  <c r="F244" i="67"/>
  <c r="F265" i="67"/>
  <c r="F281" i="67"/>
  <c r="F297" i="67"/>
  <c r="F313" i="67"/>
  <c r="F329" i="67"/>
  <c r="F345" i="67"/>
  <c r="F361" i="67"/>
  <c r="F377" i="67"/>
  <c r="F42" i="67"/>
  <c r="F82" i="67"/>
  <c r="F116" i="67"/>
  <c r="F142" i="67"/>
  <c r="F169" i="67"/>
  <c r="F194" i="67"/>
  <c r="F220" i="67"/>
  <c r="F246" i="67"/>
  <c r="F266" i="67"/>
  <c r="F282" i="67"/>
  <c r="F298" i="67"/>
  <c r="F314" i="67"/>
  <c r="F330" i="67"/>
  <c r="F346" i="67"/>
  <c r="F362" i="67"/>
  <c r="F378" i="67"/>
  <c r="F77" i="67"/>
  <c r="F190" i="67"/>
  <c r="F280" i="67"/>
  <c r="F344" i="67"/>
  <c r="F86" i="67"/>
  <c r="F196" i="67"/>
  <c r="F283" i="67"/>
  <c r="F347" i="67"/>
  <c r="F89" i="67"/>
  <c r="F198" i="67"/>
  <c r="F284" i="67"/>
  <c r="F348" i="67"/>
  <c r="F90" i="67"/>
  <c r="F200" i="67"/>
  <c r="F285" i="67"/>
  <c r="F349" i="67"/>
  <c r="F113" i="67"/>
  <c r="F217" i="67"/>
  <c r="F296" i="67"/>
  <c r="F360" i="67"/>
  <c r="F118" i="67"/>
  <c r="F221" i="67"/>
  <c r="F299" i="67"/>
  <c r="F363" i="67"/>
  <c r="F121" i="67"/>
  <c r="F222" i="67"/>
  <c r="F300" i="67"/>
  <c r="F364" i="67"/>
  <c r="F122" i="67"/>
  <c r="F225" i="67"/>
  <c r="F301" i="67"/>
  <c r="F365" i="67"/>
  <c r="F140" i="67"/>
  <c r="F242" i="67"/>
  <c r="F312" i="67"/>
  <c r="F376" i="67"/>
  <c r="F145" i="67"/>
  <c r="F248" i="67"/>
  <c r="F315" i="67"/>
  <c r="F379" i="67"/>
  <c r="F146" i="67"/>
  <c r="F249" i="67"/>
  <c r="F316" i="67"/>
  <c r="F380" i="67"/>
  <c r="F45" i="67"/>
  <c r="F172" i="67"/>
  <c r="F268" i="67"/>
  <c r="F332" i="67"/>
  <c r="F250" i="67"/>
  <c r="F264" i="67"/>
  <c r="F267" i="67"/>
  <c r="F269" i="67"/>
  <c r="F317" i="67"/>
  <c r="F328" i="67"/>
  <c r="F331" i="67"/>
  <c r="F333" i="67"/>
  <c r="F381" i="67"/>
  <c r="F34" i="67"/>
  <c r="F44" i="67"/>
  <c r="F46" i="67"/>
  <c r="F170" i="67"/>
  <c r="F148" i="67"/>
  <c r="F166" i="67"/>
  <c r="F173" i="67"/>
  <c r="F27" i="71"/>
  <c r="F43" i="71"/>
  <c r="F59" i="71"/>
  <c r="F75" i="71"/>
  <c r="F91" i="71"/>
  <c r="F107" i="71"/>
  <c r="F123" i="71"/>
  <c r="F139" i="71"/>
  <c r="F155" i="71"/>
  <c r="F171" i="71"/>
  <c r="F187" i="71"/>
  <c r="F203" i="71"/>
  <c r="F219" i="71"/>
  <c r="F235" i="71"/>
  <c r="F251" i="71"/>
  <c r="F267" i="71"/>
  <c r="F283" i="71"/>
  <c r="F299" i="71"/>
  <c r="F315" i="71"/>
  <c r="F331" i="71"/>
  <c r="F347" i="71"/>
  <c r="F363" i="71"/>
  <c r="F379" i="71"/>
  <c r="F28" i="71"/>
  <c r="F44" i="71"/>
  <c r="F60" i="71"/>
  <c r="F76" i="71"/>
  <c r="F92" i="71"/>
  <c r="F108" i="71"/>
  <c r="F124" i="71"/>
  <c r="F140" i="71"/>
  <c r="F156" i="71"/>
  <c r="F172" i="71"/>
  <c r="F188" i="71"/>
  <c r="F204" i="71"/>
  <c r="F220" i="71"/>
  <c r="F236" i="71"/>
  <c r="F252" i="71"/>
  <c r="F268" i="71"/>
  <c r="F284" i="71"/>
  <c r="F300" i="71"/>
  <c r="F316" i="71"/>
  <c r="F332" i="71"/>
  <c r="F348" i="71"/>
  <c r="F364" i="71"/>
  <c r="F380" i="71"/>
  <c r="F29" i="71"/>
  <c r="F45" i="71"/>
  <c r="F61" i="71"/>
  <c r="F77" i="71"/>
  <c r="F93" i="71"/>
  <c r="F109" i="71"/>
  <c r="F125" i="71"/>
  <c r="F141" i="71"/>
  <c r="F157" i="71"/>
  <c r="F173" i="71"/>
  <c r="F189" i="71"/>
  <c r="F205" i="71"/>
  <c r="F221" i="71"/>
  <c r="F237" i="71"/>
  <c r="F253" i="71"/>
  <c r="F269" i="71"/>
  <c r="F285" i="71"/>
  <c r="F301" i="71"/>
  <c r="F317" i="71"/>
  <c r="F333" i="71"/>
  <c r="F349" i="71"/>
  <c r="F365" i="71"/>
  <c r="F381" i="71"/>
  <c r="F30" i="71"/>
  <c r="F46" i="71"/>
  <c r="F62" i="71"/>
  <c r="F78" i="71"/>
  <c r="F94" i="71"/>
  <c r="F110" i="71"/>
  <c r="F126" i="71"/>
  <c r="F142" i="71"/>
  <c r="F158" i="71"/>
  <c r="F174" i="71"/>
  <c r="F190" i="71"/>
  <c r="F206" i="71"/>
  <c r="F222" i="71"/>
  <c r="F238" i="71"/>
  <c r="F254" i="71"/>
  <c r="F270" i="71"/>
  <c r="F286" i="71"/>
  <c r="F302" i="71"/>
  <c r="F318" i="71"/>
  <c r="F334" i="71"/>
  <c r="F350" i="71"/>
  <c r="F366" i="71"/>
  <c r="F382" i="71"/>
  <c r="F31" i="71"/>
  <c r="F47" i="71"/>
  <c r="F63" i="71"/>
  <c r="F79" i="71"/>
  <c r="F95" i="71"/>
  <c r="F111" i="71"/>
  <c r="F127" i="71"/>
  <c r="F143" i="71"/>
  <c r="F159" i="71"/>
  <c r="F175" i="71"/>
  <c r="F191" i="71"/>
  <c r="F207" i="71"/>
  <c r="F223" i="71"/>
  <c r="F239" i="71"/>
  <c r="F255" i="71"/>
  <c r="F271" i="71"/>
  <c r="F287" i="71"/>
  <c r="F303" i="71"/>
  <c r="F319" i="71"/>
  <c r="F335" i="71"/>
  <c r="F351" i="71"/>
  <c r="F367" i="71"/>
  <c r="F383" i="71"/>
  <c r="F32" i="71"/>
  <c r="F48" i="71"/>
  <c r="F64" i="71"/>
  <c r="F80" i="71"/>
  <c r="F96" i="71"/>
  <c r="F112" i="71"/>
  <c r="F128" i="71"/>
  <c r="F144" i="71"/>
  <c r="F160" i="71"/>
  <c r="F176" i="71"/>
  <c r="F192" i="71"/>
  <c r="F208" i="71"/>
  <c r="F224" i="71"/>
  <c r="F240" i="71"/>
  <c r="F256" i="71"/>
  <c r="F272" i="71"/>
  <c r="F288" i="71"/>
  <c r="F304" i="71"/>
  <c r="F320" i="71"/>
  <c r="F336" i="71"/>
  <c r="F352" i="71"/>
  <c r="F368" i="71"/>
  <c r="F384" i="71"/>
  <c r="F33" i="71"/>
  <c r="F49" i="71"/>
  <c r="F65" i="71"/>
  <c r="F81" i="71"/>
  <c r="F97" i="71"/>
  <c r="F113" i="71"/>
  <c r="F129" i="71"/>
  <c r="F145" i="71"/>
  <c r="F161" i="71"/>
  <c r="F177" i="71"/>
  <c r="F193" i="71"/>
  <c r="F209" i="71"/>
  <c r="F225" i="71"/>
  <c r="F241" i="71"/>
  <c r="F257" i="71"/>
  <c r="F273" i="71"/>
  <c r="F289" i="71"/>
  <c r="F305" i="71"/>
  <c r="F321" i="71"/>
  <c r="F337" i="71"/>
  <c r="F353" i="71"/>
  <c r="F369" i="71"/>
  <c r="F385" i="71"/>
  <c r="F34" i="71"/>
  <c r="F50" i="71"/>
  <c r="F66" i="71"/>
  <c r="F82" i="71"/>
  <c r="F98" i="71"/>
  <c r="F114" i="71"/>
  <c r="F130" i="71"/>
  <c r="F146" i="71"/>
  <c r="F162" i="71"/>
  <c r="F178" i="71"/>
  <c r="F194" i="71"/>
  <c r="F210" i="71"/>
  <c r="F226" i="71"/>
  <c r="F242" i="71"/>
  <c r="F258" i="71"/>
  <c r="F274" i="71"/>
  <c r="F290" i="71"/>
  <c r="F306" i="71"/>
  <c r="F322" i="71"/>
  <c r="F338" i="71"/>
  <c r="F354" i="71"/>
  <c r="F370" i="71"/>
  <c r="F386" i="71"/>
  <c r="F35" i="71"/>
  <c r="F51" i="71"/>
  <c r="F67" i="71"/>
  <c r="F83" i="71"/>
  <c r="F99" i="71"/>
  <c r="F115" i="71"/>
  <c r="F131" i="71"/>
  <c r="F147" i="71"/>
  <c r="F163" i="71"/>
  <c r="F179" i="71"/>
  <c r="F195" i="71"/>
  <c r="F211" i="71"/>
  <c r="F227" i="71"/>
  <c r="F243" i="71"/>
  <c r="F259" i="71"/>
  <c r="F275" i="71"/>
  <c r="F291" i="71"/>
  <c r="F307" i="71"/>
  <c r="F323" i="71"/>
  <c r="F339" i="71"/>
  <c r="F355" i="71"/>
  <c r="F371" i="71"/>
  <c r="F21" i="71"/>
  <c r="E21" i="71" s="1"/>
  <c r="F36" i="71"/>
  <c r="F52" i="71"/>
  <c r="F68" i="71"/>
  <c r="F84" i="71"/>
  <c r="F100" i="71"/>
  <c r="F116" i="71"/>
  <c r="F132" i="71"/>
  <c r="F148" i="71"/>
  <c r="F164" i="71"/>
  <c r="F180" i="71"/>
  <c r="F196" i="71"/>
  <c r="F212" i="71"/>
  <c r="F228" i="71"/>
  <c r="F244" i="71"/>
  <c r="F260" i="71"/>
  <c r="F276" i="71"/>
  <c r="F292" i="71"/>
  <c r="F308" i="71"/>
  <c r="F324" i="71"/>
  <c r="F340" i="71"/>
  <c r="F356" i="71"/>
  <c r="F372" i="71"/>
  <c r="F37" i="71"/>
  <c r="F53" i="71"/>
  <c r="F69" i="71"/>
  <c r="F85" i="71"/>
  <c r="F101" i="71"/>
  <c r="F117" i="71"/>
  <c r="F133" i="71"/>
  <c r="F149" i="71"/>
  <c r="F165" i="71"/>
  <c r="F181" i="71"/>
  <c r="F197" i="71"/>
  <c r="F213" i="71"/>
  <c r="F229" i="71"/>
  <c r="F22" i="71"/>
  <c r="F38" i="71"/>
  <c r="F54" i="71"/>
  <c r="F70" i="71"/>
  <c r="F86" i="71"/>
  <c r="F102" i="71"/>
  <c r="F118" i="71"/>
  <c r="F134" i="71"/>
  <c r="F150" i="71"/>
  <c r="F166" i="71"/>
  <c r="F182" i="71"/>
  <c r="F198" i="71"/>
  <c r="F214" i="71"/>
  <c r="F230" i="71"/>
  <c r="F246" i="71"/>
  <c r="F262" i="71"/>
  <c r="F278" i="71"/>
  <c r="F294" i="71"/>
  <c r="F310" i="71"/>
  <c r="F326" i="71"/>
  <c r="F342" i="71"/>
  <c r="F358" i="71"/>
  <c r="F374" i="71"/>
  <c r="F23" i="71"/>
  <c r="F39" i="71"/>
  <c r="F55" i="71"/>
  <c r="F71" i="71"/>
  <c r="F87" i="71"/>
  <c r="F103" i="71"/>
  <c r="F119" i="71"/>
  <c r="F135" i="71"/>
  <c r="F151" i="71"/>
  <c r="F167" i="71"/>
  <c r="F183" i="71"/>
  <c r="F199" i="71"/>
  <c r="F215" i="71"/>
  <c r="F231" i="71"/>
  <c r="F247" i="71"/>
  <c r="F263" i="71"/>
  <c r="F279" i="71"/>
  <c r="F295" i="71"/>
  <c r="F311" i="71"/>
  <c r="F327" i="71"/>
  <c r="F343" i="71"/>
  <c r="F359" i="71"/>
  <c r="F375" i="71"/>
  <c r="F24" i="71"/>
  <c r="F40" i="71"/>
  <c r="F56" i="71"/>
  <c r="F72" i="71"/>
  <c r="F88" i="71"/>
  <c r="F104" i="71"/>
  <c r="F120" i="71"/>
  <c r="F136" i="71"/>
  <c r="F152" i="71"/>
  <c r="F168" i="71"/>
  <c r="F184" i="71"/>
  <c r="F200" i="71"/>
  <c r="F216" i="71"/>
  <c r="F232" i="71"/>
  <c r="F248" i="71"/>
  <c r="F264" i="71"/>
  <c r="F280" i="71"/>
  <c r="F296" i="71"/>
  <c r="F312" i="71"/>
  <c r="F328" i="71"/>
  <c r="F344" i="71"/>
  <c r="F360" i="71"/>
  <c r="F376" i="71"/>
  <c r="F105" i="71"/>
  <c r="F233" i="71"/>
  <c r="F314" i="71"/>
  <c r="F106" i="71"/>
  <c r="F234" i="71"/>
  <c r="F325" i="71"/>
  <c r="F121" i="71"/>
  <c r="F245" i="71"/>
  <c r="F329" i="71"/>
  <c r="F122" i="71"/>
  <c r="F249" i="71"/>
  <c r="F330" i="71"/>
  <c r="F137" i="71"/>
  <c r="F250" i="71"/>
  <c r="F341" i="71"/>
  <c r="F138" i="71"/>
  <c r="F261" i="71"/>
  <c r="F345" i="71"/>
  <c r="F25" i="71"/>
  <c r="F153" i="71"/>
  <c r="F265" i="71"/>
  <c r="F346" i="71"/>
  <c r="F26" i="71"/>
  <c r="F154" i="71"/>
  <c r="F266" i="71"/>
  <c r="F357" i="71"/>
  <c r="F41" i="71"/>
  <c r="F169" i="71"/>
  <c r="F277" i="71"/>
  <c r="F361" i="71"/>
  <c r="F42" i="71"/>
  <c r="F170" i="71"/>
  <c r="F281" i="71"/>
  <c r="F362" i="71"/>
  <c r="F57" i="71"/>
  <c r="F185" i="71"/>
  <c r="F282" i="71"/>
  <c r="F373" i="71"/>
  <c r="F58" i="71"/>
  <c r="F186" i="71"/>
  <c r="F293" i="71"/>
  <c r="F377" i="71"/>
  <c r="F73" i="71"/>
  <c r="F201" i="71"/>
  <c r="F297" i="71"/>
  <c r="F378" i="71"/>
  <c r="F74" i="71"/>
  <c r="F202" i="71"/>
  <c r="F298" i="71"/>
  <c r="E4" i="71"/>
  <c r="G21" i="71" s="1"/>
  <c r="F309" i="71"/>
  <c r="F313" i="71"/>
  <c r="F89" i="71"/>
  <c r="F90" i="71"/>
  <c r="F217" i="71"/>
  <c r="F218" i="71"/>
  <c r="F22" i="74"/>
  <c r="F38" i="74"/>
  <c r="F54" i="74"/>
  <c r="F70" i="74"/>
  <c r="F86" i="74"/>
  <c r="F102" i="74"/>
  <c r="F118" i="74"/>
  <c r="F134" i="74"/>
  <c r="F150" i="74"/>
  <c r="F166" i="74"/>
  <c r="F182" i="74"/>
  <c r="F198" i="74"/>
  <c r="F214" i="74"/>
  <c r="F230" i="74"/>
  <c r="F246" i="74"/>
  <c r="F262" i="74"/>
  <c r="F278" i="74"/>
  <c r="F294" i="74"/>
  <c r="F310" i="74"/>
  <c r="F326" i="74"/>
  <c r="F342" i="74"/>
  <c r="F358" i="74"/>
  <c r="F374" i="74"/>
  <c r="F23" i="74"/>
  <c r="F39" i="74"/>
  <c r="F55" i="74"/>
  <c r="F71" i="74"/>
  <c r="F87" i="74"/>
  <c r="F103" i="74"/>
  <c r="F119" i="74"/>
  <c r="F135" i="74"/>
  <c r="F151" i="74"/>
  <c r="F167" i="74"/>
  <c r="F183" i="74"/>
  <c r="F199" i="74"/>
  <c r="F215" i="74"/>
  <c r="F231" i="74"/>
  <c r="F247" i="74"/>
  <c r="F263" i="74"/>
  <c r="F279" i="74"/>
  <c r="F295" i="74"/>
  <c r="F311" i="74"/>
  <c r="F327" i="74"/>
  <c r="F343" i="74"/>
  <c r="F359" i="74"/>
  <c r="F375" i="74"/>
  <c r="F24" i="74"/>
  <c r="F40" i="74"/>
  <c r="F56" i="74"/>
  <c r="F72" i="74"/>
  <c r="F88" i="74"/>
  <c r="F104" i="74"/>
  <c r="F120" i="74"/>
  <c r="F136" i="74"/>
  <c r="F152" i="74"/>
  <c r="F168" i="74"/>
  <c r="F184" i="74"/>
  <c r="F200" i="74"/>
  <c r="F216" i="74"/>
  <c r="F232" i="74"/>
  <c r="F248" i="74"/>
  <c r="F264" i="74"/>
  <c r="F280" i="74"/>
  <c r="F296" i="74"/>
  <c r="F312" i="74"/>
  <c r="F328" i="74"/>
  <c r="F344" i="74"/>
  <c r="F360" i="74"/>
  <c r="F376" i="74"/>
  <c r="F25" i="74"/>
  <c r="F41" i="74"/>
  <c r="F57" i="74"/>
  <c r="F73" i="74"/>
  <c r="F89" i="74"/>
  <c r="F105" i="74"/>
  <c r="F121" i="74"/>
  <c r="F137" i="74"/>
  <c r="F153" i="74"/>
  <c r="F169" i="74"/>
  <c r="F185" i="74"/>
  <c r="F201" i="74"/>
  <c r="F217" i="74"/>
  <c r="F233" i="74"/>
  <c r="F249" i="74"/>
  <c r="F265" i="74"/>
  <c r="F281" i="74"/>
  <c r="F297" i="74"/>
  <c r="F313" i="74"/>
  <c r="F329" i="74"/>
  <c r="F345" i="74"/>
  <c r="F361" i="74"/>
  <c r="F377" i="74"/>
  <c r="F26" i="74"/>
  <c r="F42" i="74"/>
  <c r="F58" i="74"/>
  <c r="F74" i="74"/>
  <c r="F90" i="74"/>
  <c r="F106" i="74"/>
  <c r="F122" i="74"/>
  <c r="F138" i="74"/>
  <c r="F154" i="74"/>
  <c r="F170" i="74"/>
  <c r="F186" i="74"/>
  <c r="F202" i="74"/>
  <c r="F218" i="74"/>
  <c r="F234" i="74"/>
  <c r="F250" i="74"/>
  <c r="F266" i="74"/>
  <c r="F282" i="74"/>
  <c r="F298" i="74"/>
  <c r="F314" i="74"/>
  <c r="F330" i="74"/>
  <c r="F346" i="74"/>
  <c r="F362" i="74"/>
  <c r="F378" i="74"/>
  <c r="F27" i="74"/>
  <c r="F43" i="74"/>
  <c r="F59" i="74"/>
  <c r="F75" i="74"/>
  <c r="F91" i="74"/>
  <c r="F107" i="74"/>
  <c r="F123" i="74"/>
  <c r="F139" i="74"/>
  <c r="F155" i="74"/>
  <c r="F171" i="74"/>
  <c r="F187" i="74"/>
  <c r="F203" i="74"/>
  <c r="F219" i="74"/>
  <c r="F235" i="74"/>
  <c r="F251" i="74"/>
  <c r="F267" i="74"/>
  <c r="F283" i="74"/>
  <c r="F299" i="74"/>
  <c r="F315" i="74"/>
  <c r="F331" i="74"/>
  <c r="F347" i="74"/>
  <c r="F363" i="74"/>
  <c r="F379" i="74"/>
  <c r="F28" i="74"/>
  <c r="F44" i="74"/>
  <c r="F60" i="74"/>
  <c r="F76" i="74"/>
  <c r="F92" i="74"/>
  <c r="F108" i="74"/>
  <c r="F124" i="74"/>
  <c r="F140" i="74"/>
  <c r="F156" i="74"/>
  <c r="F172" i="74"/>
  <c r="F188" i="74"/>
  <c r="F204" i="74"/>
  <c r="F220" i="74"/>
  <c r="F236" i="74"/>
  <c r="F252" i="74"/>
  <c r="F268" i="74"/>
  <c r="F284" i="74"/>
  <c r="F300" i="74"/>
  <c r="F316" i="74"/>
  <c r="F332" i="74"/>
  <c r="F348" i="74"/>
  <c r="F364" i="74"/>
  <c r="F380" i="74"/>
  <c r="F29" i="74"/>
  <c r="F45" i="74"/>
  <c r="F61" i="74"/>
  <c r="F77" i="74"/>
  <c r="F93" i="74"/>
  <c r="F109" i="74"/>
  <c r="F125" i="74"/>
  <c r="F141" i="74"/>
  <c r="F157" i="74"/>
  <c r="F173" i="74"/>
  <c r="F189" i="74"/>
  <c r="F205" i="74"/>
  <c r="F221" i="74"/>
  <c r="F237" i="74"/>
  <c r="F253" i="74"/>
  <c r="F269" i="74"/>
  <c r="F285" i="74"/>
  <c r="F301" i="74"/>
  <c r="F317" i="74"/>
  <c r="F333" i="74"/>
  <c r="F349" i="74"/>
  <c r="F365" i="74"/>
  <c r="F381" i="74"/>
  <c r="F30" i="74"/>
  <c r="F46" i="74"/>
  <c r="F62" i="74"/>
  <c r="F78" i="74"/>
  <c r="F94" i="74"/>
  <c r="F110" i="74"/>
  <c r="F126" i="74"/>
  <c r="F142" i="74"/>
  <c r="F158" i="74"/>
  <c r="F174" i="74"/>
  <c r="F190" i="74"/>
  <c r="F206" i="74"/>
  <c r="F222" i="74"/>
  <c r="F238" i="74"/>
  <c r="F254" i="74"/>
  <c r="F270" i="74"/>
  <c r="F286" i="74"/>
  <c r="F302" i="74"/>
  <c r="F318" i="74"/>
  <c r="F334" i="74"/>
  <c r="F350" i="74"/>
  <c r="F366" i="74"/>
  <c r="F382" i="74"/>
  <c r="F31" i="74"/>
  <c r="F47" i="74"/>
  <c r="F63" i="74"/>
  <c r="F79" i="74"/>
  <c r="F95" i="74"/>
  <c r="F111" i="74"/>
  <c r="F127" i="74"/>
  <c r="F143" i="74"/>
  <c r="F159" i="74"/>
  <c r="F175" i="74"/>
  <c r="F191" i="74"/>
  <c r="F207" i="74"/>
  <c r="F223" i="74"/>
  <c r="F239" i="74"/>
  <c r="F255" i="74"/>
  <c r="F271" i="74"/>
  <c r="F287" i="74"/>
  <c r="F303" i="74"/>
  <c r="F319" i="74"/>
  <c r="F335" i="74"/>
  <c r="F351" i="74"/>
  <c r="F367" i="74"/>
  <c r="F383" i="74"/>
  <c r="F32" i="74"/>
  <c r="F48" i="74"/>
  <c r="F64" i="74"/>
  <c r="F80" i="74"/>
  <c r="F96" i="74"/>
  <c r="F112" i="74"/>
  <c r="F128" i="74"/>
  <c r="F144" i="74"/>
  <c r="F160" i="74"/>
  <c r="F176" i="74"/>
  <c r="F192" i="74"/>
  <c r="F208" i="74"/>
  <c r="F224" i="74"/>
  <c r="F240" i="74"/>
  <c r="F256" i="74"/>
  <c r="F272" i="74"/>
  <c r="F288" i="74"/>
  <c r="F304" i="74"/>
  <c r="F320" i="74"/>
  <c r="F336" i="74"/>
  <c r="F352" i="74"/>
  <c r="F368" i="74"/>
  <c r="F384" i="74"/>
  <c r="F52" i="74"/>
  <c r="F101" i="74"/>
  <c r="F161" i="74"/>
  <c r="F210" i="74"/>
  <c r="F259" i="74"/>
  <c r="F308" i="74"/>
  <c r="F357" i="74"/>
  <c r="F53" i="74"/>
  <c r="F113" i="74"/>
  <c r="F162" i="74"/>
  <c r="F211" i="74"/>
  <c r="F260" i="74"/>
  <c r="F309" i="74"/>
  <c r="F369" i="74"/>
  <c r="F65" i="74"/>
  <c r="F114" i="74"/>
  <c r="F163" i="74"/>
  <c r="F212" i="74"/>
  <c r="F261" i="74"/>
  <c r="F321" i="74"/>
  <c r="F370" i="74"/>
  <c r="F66" i="74"/>
  <c r="F115" i="74"/>
  <c r="F164" i="74"/>
  <c r="F213" i="74"/>
  <c r="F273" i="74"/>
  <c r="F322" i="74"/>
  <c r="F371" i="74"/>
  <c r="F67" i="74"/>
  <c r="F116" i="74"/>
  <c r="F165" i="74"/>
  <c r="F225" i="74"/>
  <c r="F274" i="74"/>
  <c r="F323" i="74"/>
  <c r="F372" i="74"/>
  <c r="F68" i="74"/>
  <c r="F117" i="74"/>
  <c r="F177" i="74"/>
  <c r="F226" i="74"/>
  <c r="F275" i="74"/>
  <c r="F324" i="74"/>
  <c r="F373" i="74"/>
  <c r="F69" i="74"/>
  <c r="F129" i="74"/>
  <c r="F178" i="74"/>
  <c r="F227" i="74"/>
  <c r="F276" i="74"/>
  <c r="F325" i="74"/>
  <c r="F385" i="74"/>
  <c r="F81" i="74"/>
  <c r="F130" i="74"/>
  <c r="F179" i="74"/>
  <c r="F228" i="74"/>
  <c r="F277" i="74"/>
  <c r="F337" i="74"/>
  <c r="F386" i="74"/>
  <c r="F33" i="74"/>
  <c r="F82" i="74"/>
  <c r="F131" i="74"/>
  <c r="F180" i="74"/>
  <c r="F229" i="74"/>
  <c r="F289" i="74"/>
  <c r="F338" i="74"/>
  <c r="F21" i="74"/>
  <c r="F34" i="74"/>
  <c r="F83" i="74"/>
  <c r="F132" i="74"/>
  <c r="F181" i="74"/>
  <c r="F241" i="74"/>
  <c r="F290" i="74"/>
  <c r="F339" i="74"/>
  <c r="F35" i="74"/>
  <c r="F84" i="74"/>
  <c r="F133" i="74"/>
  <c r="F193" i="74"/>
  <c r="F242" i="74"/>
  <c r="F291" i="74"/>
  <c r="F340" i="74"/>
  <c r="E4" i="74"/>
  <c r="G21" i="74" s="1"/>
  <c r="F36" i="74"/>
  <c r="F85" i="74"/>
  <c r="F145" i="74"/>
  <c r="F194" i="74"/>
  <c r="F243" i="74"/>
  <c r="F292" i="74"/>
  <c r="F341" i="74"/>
  <c r="F37" i="74"/>
  <c r="F97" i="74"/>
  <c r="F146" i="74"/>
  <c r="F195" i="74"/>
  <c r="F244" i="74"/>
  <c r="F293" i="74"/>
  <c r="F353" i="74"/>
  <c r="F49" i="74"/>
  <c r="F98" i="74"/>
  <c r="F147" i="74"/>
  <c r="F196" i="74"/>
  <c r="F245" i="74"/>
  <c r="F305" i="74"/>
  <c r="F354" i="74"/>
  <c r="F50" i="74"/>
  <c r="F51" i="74"/>
  <c r="F99" i="74"/>
  <c r="F100" i="74"/>
  <c r="F148" i="74"/>
  <c r="F149" i="74"/>
  <c r="F197" i="74"/>
  <c r="F209" i="74"/>
  <c r="F257" i="74"/>
  <c r="F258" i="74"/>
  <c r="F306" i="74"/>
  <c r="F307" i="74"/>
  <c r="F355" i="74"/>
  <c r="F356" i="74"/>
  <c r="F27" i="70"/>
  <c r="F43" i="70"/>
  <c r="F59" i="70"/>
  <c r="F75" i="70"/>
  <c r="F91" i="70"/>
  <c r="F107" i="70"/>
  <c r="F123" i="70"/>
  <c r="F139" i="70"/>
  <c r="F155" i="70"/>
  <c r="F171" i="70"/>
  <c r="F187" i="70"/>
  <c r="F28" i="70"/>
  <c r="F44" i="70"/>
  <c r="F60" i="70"/>
  <c r="F76" i="70"/>
  <c r="F92" i="70"/>
  <c r="F108" i="70"/>
  <c r="F124" i="70"/>
  <c r="F140" i="70"/>
  <c r="F156" i="70"/>
  <c r="F172" i="70"/>
  <c r="F188" i="70"/>
  <c r="F29" i="70"/>
  <c r="F45" i="70"/>
  <c r="F61" i="70"/>
  <c r="F77" i="70"/>
  <c r="F93" i="70"/>
  <c r="F109" i="70"/>
  <c r="F125" i="70"/>
  <c r="F141" i="70"/>
  <c r="F157" i="70"/>
  <c r="F173" i="70"/>
  <c r="F30" i="70"/>
  <c r="F46" i="70"/>
  <c r="F62" i="70"/>
  <c r="F78" i="70"/>
  <c r="F94" i="70"/>
  <c r="F110" i="70"/>
  <c r="F126" i="70"/>
  <c r="F142" i="70"/>
  <c r="F158" i="70"/>
  <c r="F174" i="70"/>
  <c r="F31" i="70"/>
  <c r="F47" i="70"/>
  <c r="F63" i="70"/>
  <c r="F79" i="70"/>
  <c r="F95" i="70"/>
  <c r="F111" i="70"/>
  <c r="F127" i="70"/>
  <c r="F143" i="70"/>
  <c r="F159" i="70"/>
  <c r="F175" i="70"/>
  <c r="F32" i="70"/>
  <c r="F48" i="70"/>
  <c r="F64" i="70"/>
  <c r="F80" i="70"/>
  <c r="F96" i="70"/>
  <c r="F112" i="70"/>
  <c r="F128" i="70"/>
  <c r="F144" i="70"/>
  <c r="F160" i="70"/>
  <c r="F176" i="70"/>
  <c r="F33" i="70"/>
  <c r="F49" i="70"/>
  <c r="F65" i="70"/>
  <c r="F81" i="70"/>
  <c r="F97" i="70"/>
  <c r="F113" i="70"/>
  <c r="F129" i="70"/>
  <c r="F145" i="70"/>
  <c r="F161" i="70"/>
  <c r="F177" i="70"/>
  <c r="F34" i="70"/>
  <c r="F50" i="70"/>
  <c r="F66" i="70"/>
  <c r="F82" i="70"/>
  <c r="F98" i="70"/>
  <c r="F114" i="70"/>
  <c r="F130" i="70"/>
  <c r="F146" i="70"/>
  <c r="F162" i="70"/>
  <c r="F178" i="70"/>
  <c r="F35" i="70"/>
  <c r="F51" i="70"/>
  <c r="F67" i="70"/>
  <c r="F83" i="70"/>
  <c r="F99" i="70"/>
  <c r="F115" i="70"/>
  <c r="F131" i="70"/>
  <c r="F147" i="70"/>
  <c r="F163" i="70"/>
  <c r="F179" i="70"/>
  <c r="F36" i="70"/>
  <c r="F52" i="70"/>
  <c r="F68" i="70"/>
  <c r="F84" i="70"/>
  <c r="F100" i="70"/>
  <c r="F116" i="70"/>
  <c r="F132" i="70"/>
  <c r="F148" i="70"/>
  <c r="F164" i="70"/>
  <c r="F180" i="70"/>
  <c r="F22" i="70"/>
  <c r="F38" i="70"/>
  <c r="F54" i="70"/>
  <c r="F70" i="70"/>
  <c r="F86" i="70"/>
  <c r="F102" i="70"/>
  <c r="F118" i="70"/>
  <c r="F134" i="70"/>
  <c r="F150" i="70"/>
  <c r="F166" i="70"/>
  <c r="F182" i="70"/>
  <c r="F23" i="70"/>
  <c r="F39" i="70"/>
  <c r="F55" i="70"/>
  <c r="F71" i="70"/>
  <c r="F87" i="70"/>
  <c r="F103" i="70"/>
  <c r="F119" i="70"/>
  <c r="F135" i="70"/>
  <c r="F151" i="70"/>
  <c r="F167" i="70"/>
  <c r="F183" i="70"/>
  <c r="F24" i="70"/>
  <c r="F40" i="70"/>
  <c r="F56" i="70"/>
  <c r="F72" i="70"/>
  <c r="F88" i="70"/>
  <c r="F104" i="70"/>
  <c r="F120" i="70"/>
  <c r="F136" i="70"/>
  <c r="F152" i="70"/>
  <c r="F168" i="70"/>
  <c r="F184" i="70"/>
  <c r="F37" i="70"/>
  <c r="F121" i="70"/>
  <c r="F191" i="70"/>
  <c r="F207" i="70"/>
  <c r="F223" i="70"/>
  <c r="F239" i="70"/>
  <c r="F255" i="70"/>
  <c r="F271" i="70"/>
  <c r="F287" i="70"/>
  <c r="F303" i="70"/>
  <c r="F319" i="70"/>
  <c r="F335" i="70"/>
  <c r="F351" i="70"/>
  <c r="F367" i="70"/>
  <c r="F383" i="70"/>
  <c r="F41" i="70"/>
  <c r="F122" i="70"/>
  <c r="F192" i="70"/>
  <c r="F208" i="70"/>
  <c r="F224" i="70"/>
  <c r="F240" i="70"/>
  <c r="F256" i="70"/>
  <c r="F272" i="70"/>
  <c r="F288" i="70"/>
  <c r="F304" i="70"/>
  <c r="F320" i="70"/>
  <c r="F336" i="70"/>
  <c r="F352" i="70"/>
  <c r="F368" i="70"/>
  <c r="F384" i="70"/>
  <c r="F42" i="70"/>
  <c r="F133" i="70"/>
  <c r="F193" i="70"/>
  <c r="F209" i="70"/>
  <c r="F225" i="70"/>
  <c r="F241" i="70"/>
  <c r="F257" i="70"/>
  <c r="F273" i="70"/>
  <c r="F289" i="70"/>
  <c r="F305" i="70"/>
  <c r="F321" i="70"/>
  <c r="F337" i="70"/>
  <c r="F353" i="70"/>
  <c r="F369" i="70"/>
  <c r="F385" i="70"/>
  <c r="F53" i="70"/>
  <c r="F137" i="70"/>
  <c r="F194" i="70"/>
  <c r="F210" i="70"/>
  <c r="F226" i="70"/>
  <c r="F242" i="70"/>
  <c r="F258" i="70"/>
  <c r="F274" i="70"/>
  <c r="F290" i="70"/>
  <c r="F306" i="70"/>
  <c r="F322" i="70"/>
  <c r="F338" i="70"/>
  <c r="F354" i="70"/>
  <c r="F370" i="70"/>
  <c r="F386" i="70"/>
  <c r="F57" i="70"/>
  <c r="F138" i="70"/>
  <c r="F195" i="70"/>
  <c r="F211" i="70"/>
  <c r="F227" i="70"/>
  <c r="F243" i="70"/>
  <c r="F259" i="70"/>
  <c r="F275" i="70"/>
  <c r="F291" i="70"/>
  <c r="F307" i="70"/>
  <c r="F323" i="70"/>
  <c r="F339" i="70"/>
  <c r="F355" i="70"/>
  <c r="F371" i="70"/>
  <c r="F21" i="70"/>
  <c r="F58" i="70"/>
  <c r="F149" i="70"/>
  <c r="F196" i="70"/>
  <c r="F212" i="70"/>
  <c r="F228" i="70"/>
  <c r="F244" i="70"/>
  <c r="F260" i="70"/>
  <c r="F276" i="70"/>
  <c r="F292" i="70"/>
  <c r="F308" i="70"/>
  <c r="F324" i="70"/>
  <c r="F340" i="70"/>
  <c r="F356" i="70"/>
  <c r="F372" i="70"/>
  <c r="F69" i="70"/>
  <c r="F153" i="70"/>
  <c r="F197" i="70"/>
  <c r="F213" i="70"/>
  <c r="F229" i="70"/>
  <c r="F245" i="70"/>
  <c r="F261" i="70"/>
  <c r="F277" i="70"/>
  <c r="F293" i="70"/>
  <c r="F309" i="70"/>
  <c r="F325" i="70"/>
  <c r="F341" i="70"/>
  <c r="F357" i="70"/>
  <c r="F373" i="70"/>
  <c r="E4" i="70"/>
  <c r="G21" i="70" s="1"/>
  <c r="F73" i="70"/>
  <c r="F154" i="70"/>
  <c r="F198" i="70"/>
  <c r="F214" i="70"/>
  <c r="F230" i="70"/>
  <c r="F246" i="70"/>
  <c r="F262" i="70"/>
  <c r="F278" i="70"/>
  <c r="F294" i="70"/>
  <c r="F310" i="70"/>
  <c r="F326" i="70"/>
  <c r="F342" i="70"/>
  <c r="F358" i="70"/>
  <c r="F374" i="70"/>
  <c r="F74" i="70"/>
  <c r="F165" i="70"/>
  <c r="F199" i="70"/>
  <c r="F215" i="70"/>
  <c r="F231" i="70"/>
  <c r="F247" i="70"/>
  <c r="F263" i="70"/>
  <c r="F279" i="70"/>
  <c r="F295" i="70"/>
  <c r="F311" i="70"/>
  <c r="F327" i="70"/>
  <c r="F343" i="70"/>
  <c r="F359" i="70"/>
  <c r="F375" i="70"/>
  <c r="F85" i="70"/>
  <c r="F169" i="70"/>
  <c r="F200" i="70"/>
  <c r="F216" i="70"/>
  <c r="F232" i="70"/>
  <c r="F248" i="70"/>
  <c r="F264" i="70"/>
  <c r="F280" i="70"/>
  <c r="F296" i="70"/>
  <c r="F312" i="70"/>
  <c r="F328" i="70"/>
  <c r="F344" i="70"/>
  <c r="F360" i="70"/>
  <c r="F376" i="70"/>
  <c r="F89" i="70"/>
  <c r="F170" i="70"/>
  <c r="F201" i="70"/>
  <c r="F217" i="70"/>
  <c r="F233" i="70"/>
  <c r="F249" i="70"/>
  <c r="F265" i="70"/>
  <c r="F281" i="70"/>
  <c r="F297" i="70"/>
  <c r="F313" i="70"/>
  <c r="F329" i="70"/>
  <c r="F345" i="70"/>
  <c r="F361" i="70"/>
  <c r="F377" i="70"/>
  <c r="F90" i="70"/>
  <c r="F181" i="70"/>
  <c r="F202" i="70"/>
  <c r="F218" i="70"/>
  <c r="F234" i="70"/>
  <c r="F250" i="70"/>
  <c r="F266" i="70"/>
  <c r="F282" i="70"/>
  <c r="F298" i="70"/>
  <c r="F314" i="70"/>
  <c r="F330" i="70"/>
  <c r="F346" i="70"/>
  <c r="F362" i="70"/>
  <c r="F378" i="70"/>
  <c r="F101" i="70"/>
  <c r="F185" i="70"/>
  <c r="F203" i="70"/>
  <c r="F219" i="70"/>
  <c r="F235" i="70"/>
  <c r="F251" i="70"/>
  <c r="F267" i="70"/>
  <c r="F283" i="70"/>
  <c r="F299" i="70"/>
  <c r="F315" i="70"/>
  <c r="F331" i="70"/>
  <c r="F347" i="70"/>
  <c r="F363" i="70"/>
  <c r="F379" i="70"/>
  <c r="F105" i="70"/>
  <c r="F186" i="70"/>
  <c r="F204" i="70"/>
  <c r="F220" i="70"/>
  <c r="F236" i="70"/>
  <c r="F252" i="70"/>
  <c r="F268" i="70"/>
  <c r="F284" i="70"/>
  <c r="F300" i="70"/>
  <c r="F316" i="70"/>
  <c r="F332" i="70"/>
  <c r="F348" i="70"/>
  <c r="F364" i="70"/>
  <c r="F380" i="70"/>
  <c r="F269" i="70"/>
  <c r="F270" i="70"/>
  <c r="F25" i="70"/>
  <c r="F285" i="70"/>
  <c r="F26" i="70"/>
  <c r="F286" i="70"/>
  <c r="F106" i="70"/>
  <c r="F301" i="70"/>
  <c r="F117" i="70"/>
  <c r="F302" i="70"/>
  <c r="F189" i="70"/>
  <c r="F317" i="70"/>
  <c r="F190" i="70"/>
  <c r="F318" i="70"/>
  <c r="F205" i="70"/>
  <c r="F333" i="70"/>
  <c r="F206" i="70"/>
  <c r="F334" i="70"/>
  <c r="F222" i="70"/>
  <c r="F350" i="70"/>
  <c r="F237" i="70"/>
  <c r="F365" i="70"/>
  <c r="F221" i="70"/>
  <c r="F238" i="70"/>
  <c r="F253" i="70"/>
  <c r="F254" i="70"/>
  <c r="F349" i="70"/>
  <c r="F366" i="70"/>
  <c r="F381" i="70"/>
  <c r="F382" i="70"/>
  <c r="F24" i="61"/>
  <c r="F40" i="61"/>
  <c r="F56" i="61"/>
  <c r="F72" i="61"/>
  <c r="F88" i="61"/>
  <c r="F104" i="61"/>
  <c r="F120" i="61"/>
  <c r="F136" i="61"/>
  <c r="F152" i="61"/>
  <c r="F168" i="61"/>
  <c r="F184" i="61"/>
  <c r="F200" i="61"/>
  <c r="F216" i="61"/>
  <c r="F232" i="61"/>
  <c r="F248" i="61"/>
  <c r="F264" i="61"/>
  <c r="F280" i="61"/>
  <c r="F296" i="61"/>
  <c r="F312" i="61"/>
  <c r="F328" i="61"/>
  <c r="F344" i="61"/>
  <c r="F360" i="61"/>
  <c r="F376" i="61"/>
  <c r="F25" i="61"/>
  <c r="F41" i="61"/>
  <c r="F57" i="61"/>
  <c r="F73" i="61"/>
  <c r="F89" i="61"/>
  <c r="F105" i="61"/>
  <c r="F121" i="61"/>
  <c r="F137" i="61"/>
  <c r="F153" i="61"/>
  <c r="F169" i="61"/>
  <c r="F185" i="61"/>
  <c r="F201" i="61"/>
  <c r="F217" i="61"/>
  <c r="F233" i="61"/>
  <c r="F249" i="61"/>
  <c r="F265" i="61"/>
  <c r="F281" i="61"/>
  <c r="F297" i="61"/>
  <c r="F313" i="61"/>
  <c r="F329" i="61"/>
  <c r="F345" i="61"/>
  <c r="F361" i="61"/>
  <c r="F377" i="61"/>
  <c r="F26" i="61"/>
  <c r="F42" i="61"/>
  <c r="F58" i="61"/>
  <c r="F74" i="61"/>
  <c r="F90" i="61"/>
  <c r="F106" i="61"/>
  <c r="F122" i="61"/>
  <c r="F138" i="61"/>
  <c r="F154" i="61"/>
  <c r="F170" i="61"/>
  <c r="F186" i="61"/>
  <c r="F202" i="61"/>
  <c r="F218" i="61"/>
  <c r="F234" i="61"/>
  <c r="F250" i="61"/>
  <c r="F266" i="61"/>
  <c r="F282" i="61"/>
  <c r="F298" i="61"/>
  <c r="F314" i="61"/>
  <c r="F330" i="61"/>
  <c r="F346" i="61"/>
  <c r="F362" i="61"/>
  <c r="F378" i="61"/>
  <c r="F27" i="61"/>
  <c r="F43" i="61"/>
  <c r="F59" i="61"/>
  <c r="F75" i="61"/>
  <c r="F91" i="61"/>
  <c r="F107" i="61"/>
  <c r="F123" i="61"/>
  <c r="F139" i="61"/>
  <c r="F155" i="61"/>
  <c r="F171" i="61"/>
  <c r="F187" i="61"/>
  <c r="F203" i="61"/>
  <c r="F219" i="61"/>
  <c r="F235" i="61"/>
  <c r="F251" i="61"/>
  <c r="F267" i="61"/>
  <c r="F283" i="61"/>
  <c r="F299" i="61"/>
  <c r="F315" i="61"/>
  <c r="F331" i="61"/>
  <c r="F347" i="61"/>
  <c r="F363" i="61"/>
  <c r="F379" i="61"/>
  <c r="F28" i="61"/>
  <c r="F44" i="61"/>
  <c r="F60" i="61"/>
  <c r="F76" i="61"/>
  <c r="F92" i="61"/>
  <c r="F108" i="61"/>
  <c r="F124" i="61"/>
  <c r="F140" i="61"/>
  <c r="F156" i="61"/>
  <c r="F172" i="61"/>
  <c r="F188" i="61"/>
  <c r="F204" i="61"/>
  <c r="F220" i="61"/>
  <c r="F236" i="61"/>
  <c r="F252" i="61"/>
  <c r="F268" i="61"/>
  <c r="F284" i="61"/>
  <c r="F300" i="61"/>
  <c r="F316" i="61"/>
  <c r="F332" i="61"/>
  <c r="F348" i="61"/>
  <c r="F364" i="61"/>
  <c r="F380" i="61"/>
  <c r="F29" i="61"/>
  <c r="F45" i="61"/>
  <c r="F61" i="61"/>
  <c r="F77" i="61"/>
  <c r="F93" i="61"/>
  <c r="F109" i="61"/>
  <c r="F125" i="61"/>
  <c r="F141" i="61"/>
  <c r="F157" i="61"/>
  <c r="F173" i="61"/>
  <c r="F189" i="61"/>
  <c r="F205" i="61"/>
  <c r="F221" i="61"/>
  <c r="F237" i="61"/>
  <c r="F253" i="61"/>
  <c r="F269" i="61"/>
  <c r="F285" i="61"/>
  <c r="F301" i="61"/>
  <c r="F317" i="61"/>
  <c r="F333" i="61"/>
  <c r="F349" i="61"/>
  <c r="F365" i="61"/>
  <c r="F381" i="61"/>
  <c r="F30" i="61"/>
  <c r="F46" i="61"/>
  <c r="F62" i="61"/>
  <c r="F78" i="61"/>
  <c r="F94" i="61"/>
  <c r="F110" i="61"/>
  <c r="F126" i="61"/>
  <c r="F142" i="61"/>
  <c r="F158" i="61"/>
  <c r="F174" i="61"/>
  <c r="F190" i="61"/>
  <c r="F206" i="61"/>
  <c r="F222" i="61"/>
  <c r="F238" i="61"/>
  <c r="F254" i="61"/>
  <c r="F270" i="61"/>
  <c r="F286" i="61"/>
  <c r="F302" i="61"/>
  <c r="F318" i="61"/>
  <c r="F334" i="61"/>
  <c r="F350" i="61"/>
  <c r="F366" i="61"/>
  <c r="F382" i="61"/>
  <c r="F31" i="61"/>
  <c r="F47" i="61"/>
  <c r="F63" i="61"/>
  <c r="F79" i="61"/>
  <c r="F95" i="61"/>
  <c r="F111" i="61"/>
  <c r="F127" i="61"/>
  <c r="F143" i="61"/>
  <c r="F159" i="61"/>
  <c r="F175" i="61"/>
  <c r="F191" i="61"/>
  <c r="F207" i="61"/>
  <c r="F223" i="61"/>
  <c r="F239" i="61"/>
  <c r="F255" i="61"/>
  <c r="F271" i="61"/>
  <c r="F287" i="61"/>
  <c r="F303" i="61"/>
  <c r="F319" i="61"/>
  <c r="F335" i="61"/>
  <c r="F351" i="61"/>
  <c r="F367" i="61"/>
  <c r="F383" i="61"/>
  <c r="F32" i="61"/>
  <c r="F48" i="61"/>
  <c r="F64" i="61"/>
  <c r="F80" i="61"/>
  <c r="F96" i="61"/>
  <c r="F112" i="61"/>
  <c r="F128" i="61"/>
  <c r="F144" i="61"/>
  <c r="F160" i="61"/>
  <c r="F176" i="61"/>
  <c r="F192" i="61"/>
  <c r="F208" i="61"/>
  <c r="F224" i="61"/>
  <c r="F240" i="61"/>
  <c r="F256" i="61"/>
  <c r="F272" i="61"/>
  <c r="F288" i="61"/>
  <c r="F304" i="61"/>
  <c r="F320" i="61"/>
  <c r="F336" i="61"/>
  <c r="F352" i="61"/>
  <c r="F368" i="61"/>
  <c r="F384" i="61"/>
  <c r="F33" i="61"/>
  <c r="F49" i="61"/>
  <c r="F65" i="61"/>
  <c r="F81" i="61"/>
  <c r="F97" i="61"/>
  <c r="F113" i="61"/>
  <c r="F129" i="61"/>
  <c r="F145" i="61"/>
  <c r="F161" i="61"/>
  <c r="F177" i="61"/>
  <c r="F193" i="61"/>
  <c r="F209" i="61"/>
  <c r="F225" i="61"/>
  <c r="F241" i="61"/>
  <c r="F257" i="61"/>
  <c r="F273" i="61"/>
  <c r="F289" i="61"/>
  <c r="F305" i="61"/>
  <c r="F321" i="61"/>
  <c r="F337" i="61"/>
  <c r="F353" i="61"/>
  <c r="F369" i="61"/>
  <c r="F385" i="61"/>
  <c r="F34" i="61"/>
  <c r="F50" i="61"/>
  <c r="F66" i="61"/>
  <c r="F82" i="61"/>
  <c r="F98" i="61"/>
  <c r="F114" i="61"/>
  <c r="F130" i="61"/>
  <c r="F146" i="61"/>
  <c r="F162" i="61"/>
  <c r="F178" i="61"/>
  <c r="F194" i="61"/>
  <c r="F210" i="61"/>
  <c r="F226" i="61"/>
  <c r="F242" i="61"/>
  <c r="F258" i="61"/>
  <c r="F274" i="61"/>
  <c r="F290" i="61"/>
  <c r="F306" i="61"/>
  <c r="F322" i="61"/>
  <c r="F338" i="61"/>
  <c r="F354" i="61"/>
  <c r="F370" i="61"/>
  <c r="F386" i="61"/>
  <c r="F22" i="61"/>
  <c r="F38" i="61"/>
  <c r="F54" i="61"/>
  <c r="F70" i="61"/>
  <c r="F86" i="61"/>
  <c r="F102" i="61"/>
  <c r="F118" i="61"/>
  <c r="F134" i="61"/>
  <c r="F150" i="61"/>
  <c r="F166" i="61"/>
  <c r="F182" i="61"/>
  <c r="F198" i="61"/>
  <c r="F214" i="61"/>
  <c r="F230" i="61"/>
  <c r="F246" i="61"/>
  <c r="F262" i="61"/>
  <c r="F278" i="61"/>
  <c r="F294" i="61"/>
  <c r="F310" i="61"/>
  <c r="F326" i="61"/>
  <c r="F342" i="61"/>
  <c r="F358" i="61"/>
  <c r="F374" i="61"/>
  <c r="F36" i="61"/>
  <c r="F100" i="61"/>
  <c r="F164" i="61"/>
  <c r="F228" i="61"/>
  <c r="F292" i="61"/>
  <c r="F356" i="61"/>
  <c r="F37" i="61"/>
  <c r="F101" i="61"/>
  <c r="F165" i="61"/>
  <c r="F229" i="61"/>
  <c r="F293" i="61"/>
  <c r="F357" i="61"/>
  <c r="F39" i="61"/>
  <c r="F103" i="61"/>
  <c r="F167" i="61"/>
  <c r="F231" i="61"/>
  <c r="F295" i="61"/>
  <c r="F359" i="61"/>
  <c r="F51" i="61"/>
  <c r="F115" i="61"/>
  <c r="F179" i="61"/>
  <c r="F243" i="61"/>
  <c r="F307" i="61"/>
  <c r="F371" i="61"/>
  <c r="F52" i="61"/>
  <c r="F116" i="61"/>
  <c r="F180" i="61"/>
  <c r="F244" i="61"/>
  <c r="F308" i="61"/>
  <c r="F372" i="61"/>
  <c r="F53" i="61"/>
  <c r="F117" i="61"/>
  <c r="F181" i="61"/>
  <c r="F245" i="61"/>
  <c r="F309" i="61"/>
  <c r="F373" i="61"/>
  <c r="F55" i="61"/>
  <c r="F119" i="61"/>
  <c r="F183" i="61"/>
  <c r="F247" i="61"/>
  <c r="F311" i="61"/>
  <c r="F375" i="61"/>
  <c r="F67" i="61"/>
  <c r="F131" i="61"/>
  <c r="F195" i="61"/>
  <c r="F259" i="61"/>
  <c r="F323" i="61"/>
  <c r="F21" i="61"/>
  <c r="F68" i="61"/>
  <c r="F132" i="61"/>
  <c r="F196" i="61"/>
  <c r="F260" i="61"/>
  <c r="F324" i="61"/>
  <c r="F69" i="61"/>
  <c r="F133" i="61"/>
  <c r="F197" i="61"/>
  <c r="F261" i="61"/>
  <c r="F325" i="61"/>
  <c r="E4" i="61"/>
  <c r="G21" i="61" s="1"/>
  <c r="F71" i="61"/>
  <c r="F135" i="61"/>
  <c r="F199" i="61"/>
  <c r="F263" i="61"/>
  <c r="F327" i="61"/>
  <c r="F83" i="61"/>
  <c r="F147" i="61"/>
  <c r="F211" i="61"/>
  <c r="F275" i="61"/>
  <c r="F339" i="61"/>
  <c r="F84" i="61"/>
  <c r="F148" i="61"/>
  <c r="F212" i="61"/>
  <c r="F276" i="61"/>
  <c r="F340" i="61"/>
  <c r="F23" i="61"/>
  <c r="F87" i="61"/>
  <c r="F151" i="61"/>
  <c r="F215" i="61"/>
  <c r="F279" i="61"/>
  <c r="F343" i="61"/>
  <c r="F35" i="61"/>
  <c r="F99" i="61"/>
  <c r="F163" i="61"/>
  <c r="F227" i="61"/>
  <c r="F291" i="61"/>
  <c r="F355" i="61"/>
  <c r="F85" i="61"/>
  <c r="F149" i="61"/>
  <c r="F341" i="61"/>
  <c r="F213" i="61"/>
  <c r="F277" i="61"/>
  <c r="F22" i="73"/>
  <c r="F38" i="73"/>
  <c r="F54" i="73"/>
  <c r="F70" i="73"/>
  <c r="F86" i="73"/>
  <c r="F102" i="73"/>
  <c r="F118" i="73"/>
  <c r="F134" i="73"/>
  <c r="F150" i="73"/>
  <c r="F166" i="73"/>
  <c r="F182" i="73"/>
  <c r="F198" i="73"/>
  <c r="F214" i="73"/>
  <c r="F230" i="73"/>
  <c r="F246" i="73"/>
  <c r="F262" i="73"/>
  <c r="F23" i="73"/>
  <c r="F39" i="73"/>
  <c r="F55" i="73"/>
  <c r="F71" i="73"/>
  <c r="F87" i="73"/>
  <c r="F103" i="73"/>
  <c r="F119" i="73"/>
  <c r="F135" i="73"/>
  <c r="F151" i="73"/>
  <c r="F167" i="73"/>
  <c r="F183" i="73"/>
  <c r="F199" i="73"/>
  <c r="F215" i="73"/>
  <c r="F231" i="73"/>
  <c r="F247" i="73"/>
  <c r="F263" i="73"/>
  <c r="F24" i="73"/>
  <c r="F40" i="73"/>
  <c r="F56" i="73"/>
  <c r="F72" i="73"/>
  <c r="F88" i="73"/>
  <c r="F104" i="73"/>
  <c r="F120" i="73"/>
  <c r="F136" i="73"/>
  <c r="F152" i="73"/>
  <c r="F168" i="73"/>
  <c r="F184" i="73"/>
  <c r="F200" i="73"/>
  <c r="F216" i="73"/>
  <c r="F232" i="73"/>
  <c r="F248" i="73"/>
  <c r="F264" i="73"/>
  <c r="F25" i="73"/>
  <c r="F41" i="73"/>
  <c r="F57" i="73"/>
  <c r="F73" i="73"/>
  <c r="F89" i="73"/>
  <c r="F105" i="73"/>
  <c r="F121" i="73"/>
  <c r="F137" i="73"/>
  <c r="F153" i="73"/>
  <c r="F169" i="73"/>
  <c r="F185" i="73"/>
  <c r="F201" i="73"/>
  <c r="F217" i="73"/>
  <c r="F233" i="73"/>
  <c r="F249" i="73"/>
  <c r="F265" i="73"/>
  <c r="F26" i="73"/>
  <c r="F42" i="73"/>
  <c r="F58" i="73"/>
  <c r="F74" i="73"/>
  <c r="F90" i="73"/>
  <c r="F106" i="73"/>
  <c r="F122" i="73"/>
  <c r="F138" i="73"/>
  <c r="F154" i="73"/>
  <c r="F170" i="73"/>
  <c r="F186" i="73"/>
  <c r="F202" i="73"/>
  <c r="F218" i="73"/>
  <c r="F234" i="73"/>
  <c r="F250" i="73"/>
  <c r="F266" i="73"/>
  <c r="F27" i="73"/>
  <c r="F43" i="73"/>
  <c r="F59" i="73"/>
  <c r="F75" i="73"/>
  <c r="F91" i="73"/>
  <c r="F107" i="73"/>
  <c r="F123" i="73"/>
  <c r="F139" i="73"/>
  <c r="F155" i="73"/>
  <c r="F171" i="73"/>
  <c r="F187" i="73"/>
  <c r="F203" i="73"/>
  <c r="F219" i="73"/>
  <c r="F235" i="73"/>
  <c r="F251" i="73"/>
  <c r="F267" i="73"/>
  <c r="F28" i="73"/>
  <c r="F44" i="73"/>
  <c r="F60" i="73"/>
  <c r="F76" i="73"/>
  <c r="F92" i="73"/>
  <c r="F108" i="73"/>
  <c r="F124" i="73"/>
  <c r="F140" i="73"/>
  <c r="F156" i="73"/>
  <c r="F172" i="73"/>
  <c r="F188" i="73"/>
  <c r="F204" i="73"/>
  <c r="F220" i="73"/>
  <c r="F236" i="73"/>
  <c r="F252" i="73"/>
  <c r="F268" i="73"/>
  <c r="F29" i="73"/>
  <c r="F45" i="73"/>
  <c r="F61" i="73"/>
  <c r="F77" i="73"/>
  <c r="F93" i="73"/>
  <c r="F109" i="73"/>
  <c r="F125" i="73"/>
  <c r="F141" i="73"/>
  <c r="F157" i="73"/>
  <c r="F173" i="73"/>
  <c r="F189" i="73"/>
  <c r="F205" i="73"/>
  <c r="F221" i="73"/>
  <c r="F237" i="73"/>
  <c r="F253" i="73"/>
  <c r="F269" i="73"/>
  <c r="F30" i="73"/>
  <c r="F46" i="73"/>
  <c r="F62" i="73"/>
  <c r="F78" i="73"/>
  <c r="F94" i="73"/>
  <c r="F110" i="73"/>
  <c r="F126" i="73"/>
  <c r="F142" i="73"/>
  <c r="F158" i="73"/>
  <c r="F174" i="73"/>
  <c r="F190" i="73"/>
  <c r="F206" i="73"/>
  <c r="F222" i="73"/>
  <c r="F238" i="73"/>
  <c r="F254" i="73"/>
  <c r="F270" i="73"/>
  <c r="F31" i="73"/>
  <c r="F47" i="73"/>
  <c r="F63" i="73"/>
  <c r="F79" i="73"/>
  <c r="F95" i="73"/>
  <c r="F111" i="73"/>
  <c r="F127" i="73"/>
  <c r="F143" i="73"/>
  <c r="F159" i="73"/>
  <c r="F175" i="73"/>
  <c r="F191" i="73"/>
  <c r="F207" i="73"/>
  <c r="F223" i="73"/>
  <c r="F239" i="73"/>
  <c r="F255" i="73"/>
  <c r="F271" i="73"/>
  <c r="F32" i="73"/>
  <c r="F48" i="73"/>
  <c r="F64" i="73"/>
  <c r="F80" i="73"/>
  <c r="F96" i="73"/>
  <c r="F112" i="73"/>
  <c r="F128" i="73"/>
  <c r="F144" i="73"/>
  <c r="F160" i="73"/>
  <c r="F176" i="73"/>
  <c r="F192" i="73"/>
  <c r="F208" i="73"/>
  <c r="F224" i="73"/>
  <c r="F240" i="73"/>
  <c r="F256" i="73"/>
  <c r="F272" i="73"/>
  <c r="F49" i="73"/>
  <c r="F98" i="73"/>
  <c r="F147" i="73"/>
  <c r="F196" i="73"/>
  <c r="F245" i="73"/>
  <c r="F283" i="73"/>
  <c r="F299" i="73"/>
  <c r="F315" i="73"/>
  <c r="F331" i="73"/>
  <c r="F347" i="73"/>
  <c r="F363" i="73"/>
  <c r="F379" i="73"/>
  <c r="F50" i="73"/>
  <c r="F99" i="73"/>
  <c r="F148" i="73"/>
  <c r="F197" i="73"/>
  <c r="F257" i="73"/>
  <c r="F284" i="73"/>
  <c r="F300" i="73"/>
  <c r="F316" i="73"/>
  <c r="F332" i="73"/>
  <c r="F348" i="73"/>
  <c r="F364" i="73"/>
  <c r="F380" i="73"/>
  <c r="F51" i="73"/>
  <c r="F100" i="73"/>
  <c r="F149" i="73"/>
  <c r="F209" i="73"/>
  <c r="F258" i="73"/>
  <c r="F285" i="73"/>
  <c r="F301" i="73"/>
  <c r="F317" i="73"/>
  <c r="F333" i="73"/>
  <c r="F349" i="73"/>
  <c r="F365" i="73"/>
  <c r="F381" i="73"/>
  <c r="F52" i="73"/>
  <c r="F101" i="73"/>
  <c r="F161" i="73"/>
  <c r="F210" i="73"/>
  <c r="F259" i="73"/>
  <c r="F286" i="73"/>
  <c r="F302" i="73"/>
  <c r="F318" i="73"/>
  <c r="F334" i="73"/>
  <c r="F350" i="73"/>
  <c r="F366" i="73"/>
  <c r="F382" i="73"/>
  <c r="F53" i="73"/>
  <c r="F113" i="73"/>
  <c r="F162" i="73"/>
  <c r="F211" i="73"/>
  <c r="F260" i="73"/>
  <c r="F287" i="73"/>
  <c r="F303" i="73"/>
  <c r="F319" i="73"/>
  <c r="F335" i="73"/>
  <c r="F351" i="73"/>
  <c r="F367" i="73"/>
  <c r="F383" i="73"/>
  <c r="F65" i="73"/>
  <c r="F114" i="73"/>
  <c r="F163" i="73"/>
  <c r="F212" i="73"/>
  <c r="F261" i="73"/>
  <c r="F288" i="73"/>
  <c r="F304" i="73"/>
  <c r="F320" i="73"/>
  <c r="F336" i="73"/>
  <c r="F352" i="73"/>
  <c r="F368" i="73"/>
  <c r="F384" i="73"/>
  <c r="F66" i="73"/>
  <c r="F115" i="73"/>
  <c r="F164" i="73"/>
  <c r="F213" i="73"/>
  <c r="F273" i="73"/>
  <c r="F289" i="73"/>
  <c r="F305" i="73"/>
  <c r="F321" i="73"/>
  <c r="F337" i="73"/>
  <c r="F353" i="73"/>
  <c r="F369" i="73"/>
  <c r="F385" i="73"/>
  <c r="F67" i="73"/>
  <c r="F116" i="73"/>
  <c r="F165" i="73"/>
  <c r="F225" i="73"/>
  <c r="F274" i="73"/>
  <c r="F290" i="73"/>
  <c r="F306" i="73"/>
  <c r="F322" i="73"/>
  <c r="F338" i="73"/>
  <c r="F354" i="73"/>
  <c r="F370" i="73"/>
  <c r="F386" i="73"/>
  <c r="F68" i="73"/>
  <c r="F117" i="73"/>
  <c r="F177" i="73"/>
  <c r="F226" i="73"/>
  <c r="F275" i="73"/>
  <c r="F291" i="73"/>
  <c r="F307" i="73"/>
  <c r="F323" i="73"/>
  <c r="F339" i="73"/>
  <c r="F355" i="73"/>
  <c r="F371" i="73"/>
  <c r="F21" i="73"/>
  <c r="F69" i="73"/>
  <c r="F129" i="73"/>
  <c r="F178" i="73"/>
  <c r="F227" i="73"/>
  <c r="F276" i="73"/>
  <c r="F292" i="73"/>
  <c r="F308" i="73"/>
  <c r="F324" i="73"/>
  <c r="F340" i="73"/>
  <c r="F356" i="73"/>
  <c r="F372" i="73"/>
  <c r="F81" i="73"/>
  <c r="F130" i="73"/>
  <c r="F179" i="73"/>
  <c r="F228" i="73"/>
  <c r="F277" i="73"/>
  <c r="F293" i="73"/>
  <c r="F309" i="73"/>
  <c r="F325" i="73"/>
  <c r="F341" i="73"/>
  <c r="F357" i="73"/>
  <c r="F373" i="73"/>
  <c r="E4" i="73"/>
  <c r="G21" i="73" s="1"/>
  <c r="F33" i="73"/>
  <c r="F82" i="73"/>
  <c r="F131" i="73"/>
  <c r="F180" i="73"/>
  <c r="F229" i="73"/>
  <c r="F278" i="73"/>
  <c r="F294" i="73"/>
  <c r="F310" i="73"/>
  <c r="F326" i="73"/>
  <c r="F342" i="73"/>
  <c r="F358" i="73"/>
  <c r="F374" i="73"/>
  <c r="F34" i="73"/>
  <c r="F83" i="73"/>
  <c r="F132" i="73"/>
  <c r="F181" i="73"/>
  <c r="F241" i="73"/>
  <c r="F279" i="73"/>
  <c r="F295" i="73"/>
  <c r="F311" i="73"/>
  <c r="F327" i="73"/>
  <c r="F343" i="73"/>
  <c r="F359" i="73"/>
  <c r="F375" i="73"/>
  <c r="F35" i="73"/>
  <c r="F84" i="73"/>
  <c r="F133" i="73"/>
  <c r="F193" i="73"/>
  <c r="F242" i="73"/>
  <c r="F280" i="73"/>
  <c r="F296" i="73"/>
  <c r="F312" i="73"/>
  <c r="F328" i="73"/>
  <c r="F344" i="73"/>
  <c r="F360" i="73"/>
  <c r="F376" i="73"/>
  <c r="F36" i="73"/>
  <c r="F329" i="73"/>
  <c r="F37" i="73"/>
  <c r="F330" i="73"/>
  <c r="F85" i="73"/>
  <c r="F345" i="73"/>
  <c r="F97" i="73"/>
  <c r="F346" i="73"/>
  <c r="F145" i="73"/>
  <c r="F361" i="73"/>
  <c r="F146" i="73"/>
  <c r="F362" i="73"/>
  <c r="F194" i="73"/>
  <c r="F377" i="73"/>
  <c r="F195" i="73"/>
  <c r="F378" i="73"/>
  <c r="F243" i="73"/>
  <c r="F244" i="73"/>
  <c r="F281" i="73"/>
  <c r="F282" i="73"/>
  <c r="F297" i="73"/>
  <c r="F298" i="73"/>
  <c r="F313" i="73"/>
  <c r="F314" i="73"/>
  <c r="F31" i="69"/>
  <c r="F47" i="69"/>
  <c r="F63" i="69"/>
  <c r="F79" i="69"/>
  <c r="F95" i="69"/>
  <c r="F111" i="69"/>
  <c r="F127" i="69"/>
  <c r="F143" i="69"/>
  <c r="F159" i="69"/>
  <c r="F175" i="69"/>
  <c r="F191" i="69"/>
  <c r="F207" i="69"/>
  <c r="F223" i="69"/>
  <c r="F239" i="69"/>
  <c r="F255" i="69"/>
  <c r="F271" i="69"/>
  <c r="F287" i="69"/>
  <c r="F303" i="69"/>
  <c r="F319" i="69"/>
  <c r="F335" i="69"/>
  <c r="F351" i="69"/>
  <c r="F367" i="69"/>
  <c r="F383" i="69"/>
  <c r="F32" i="69"/>
  <c r="F48" i="69"/>
  <c r="F64" i="69"/>
  <c r="F80" i="69"/>
  <c r="F96" i="69"/>
  <c r="F112" i="69"/>
  <c r="F128" i="69"/>
  <c r="F144" i="69"/>
  <c r="F160" i="69"/>
  <c r="F176" i="69"/>
  <c r="F192" i="69"/>
  <c r="F208" i="69"/>
  <c r="F224" i="69"/>
  <c r="F240" i="69"/>
  <c r="F256" i="69"/>
  <c r="F272" i="69"/>
  <c r="F288" i="69"/>
  <c r="F304" i="69"/>
  <c r="F320" i="69"/>
  <c r="F336" i="69"/>
  <c r="F352" i="69"/>
  <c r="F368" i="69"/>
  <c r="F384" i="69"/>
  <c r="F33" i="69"/>
  <c r="F49" i="69"/>
  <c r="F65" i="69"/>
  <c r="F81" i="69"/>
  <c r="F97" i="69"/>
  <c r="F113" i="69"/>
  <c r="F129" i="69"/>
  <c r="F145" i="69"/>
  <c r="F161" i="69"/>
  <c r="F177" i="69"/>
  <c r="F193" i="69"/>
  <c r="F209" i="69"/>
  <c r="F225" i="69"/>
  <c r="F241" i="69"/>
  <c r="F257" i="69"/>
  <c r="F273" i="69"/>
  <c r="F289" i="69"/>
  <c r="F305" i="69"/>
  <c r="F321" i="69"/>
  <c r="F337" i="69"/>
  <c r="F353" i="69"/>
  <c r="F369" i="69"/>
  <c r="F385" i="69"/>
  <c r="F34" i="69"/>
  <c r="F50" i="69"/>
  <c r="F66" i="69"/>
  <c r="F82" i="69"/>
  <c r="F98" i="69"/>
  <c r="F114" i="69"/>
  <c r="F130" i="69"/>
  <c r="F146" i="69"/>
  <c r="F162" i="69"/>
  <c r="F178" i="69"/>
  <c r="F194" i="69"/>
  <c r="F210" i="69"/>
  <c r="F226" i="69"/>
  <c r="F242" i="69"/>
  <c r="F258" i="69"/>
  <c r="F274" i="69"/>
  <c r="F290" i="69"/>
  <c r="F306" i="69"/>
  <c r="F322" i="69"/>
  <c r="F338" i="69"/>
  <c r="F354" i="69"/>
  <c r="F370" i="69"/>
  <c r="F386" i="69"/>
  <c r="F35" i="69"/>
  <c r="F51" i="69"/>
  <c r="F67" i="69"/>
  <c r="F83" i="69"/>
  <c r="F99" i="69"/>
  <c r="F115" i="69"/>
  <c r="F131" i="69"/>
  <c r="F147" i="69"/>
  <c r="F163" i="69"/>
  <c r="F179" i="69"/>
  <c r="F195" i="69"/>
  <c r="F211" i="69"/>
  <c r="F227" i="69"/>
  <c r="F243" i="69"/>
  <c r="F259" i="69"/>
  <c r="F275" i="69"/>
  <c r="F291" i="69"/>
  <c r="F307" i="69"/>
  <c r="F323" i="69"/>
  <c r="F339" i="69"/>
  <c r="F355" i="69"/>
  <c r="F371" i="69"/>
  <c r="F21" i="69"/>
  <c r="E21" i="69" s="1"/>
  <c r="F36" i="69"/>
  <c r="F52" i="69"/>
  <c r="F68" i="69"/>
  <c r="F84" i="69"/>
  <c r="F100" i="69"/>
  <c r="F116" i="69"/>
  <c r="F132" i="69"/>
  <c r="F148" i="69"/>
  <c r="F164" i="69"/>
  <c r="F180" i="69"/>
  <c r="F196" i="69"/>
  <c r="F212" i="69"/>
  <c r="F228" i="69"/>
  <c r="F244" i="69"/>
  <c r="F260" i="69"/>
  <c r="F276" i="69"/>
  <c r="F292" i="69"/>
  <c r="F308" i="69"/>
  <c r="F324" i="69"/>
  <c r="F340" i="69"/>
  <c r="F356" i="69"/>
  <c r="F372" i="69"/>
  <c r="F37" i="69"/>
  <c r="F53" i="69"/>
  <c r="F69" i="69"/>
  <c r="F85" i="69"/>
  <c r="F101" i="69"/>
  <c r="F117" i="69"/>
  <c r="F133" i="69"/>
  <c r="F149" i="69"/>
  <c r="F165" i="69"/>
  <c r="F181" i="69"/>
  <c r="F197" i="69"/>
  <c r="F213" i="69"/>
  <c r="F229" i="69"/>
  <c r="F245" i="69"/>
  <c r="F261" i="69"/>
  <c r="F277" i="69"/>
  <c r="F293" i="69"/>
  <c r="F309" i="69"/>
  <c r="F325" i="69"/>
  <c r="F341" i="69"/>
  <c r="F357" i="69"/>
  <c r="F373" i="69"/>
  <c r="E4" i="69"/>
  <c r="G21" i="69" s="1"/>
  <c r="F22" i="69"/>
  <c r="F38" i="69"/>
  <c r="F54" i="69"/>
  <c r="F70" i="69"/>
  <c r="F86" i="69"/>
  <c r="F102" i="69"/>
  <c r="F118" i="69"/>
  <c r="F134" i="69"/>
  <c r="F150" i="69"/>
  <c r="F166" i="69"/>
  <c r="F182" i="69"/>
  <c r="F198" i="69"/>
  <c r="F214" i="69"/>
  <c r="F230" i="69"/>
  <c r="F246" i="69"/>
  <c r="F262" i="69"/>
  <c r="F278" i="69"/>
  <c r="F294" i="69"/>
  <c r="F310" i="69"/>
  <c r="F326" i="69"/>
  <c r="F342" i="69"/>
  <c r="F358" i="69"/>
  <c r="F374" i="69"/>
  <c r="F23" i="69"/>
  <c r="F39" i="69"/>
  <c r="F55" i="69"/>
  <c r="F71" i="69"/>
  <c r="F87" i="69"/>
  <c r="F103" i="69"/>
  <c r="F119" i="69"/>
  <c r="F135" i="69"/>
  <c r="F151" i="69"/>
  <c r="F167" i="69"/>
  <c r="F183" i="69"/>
  <c r="F199" i="69"/>
  <c r="F215" i="69"/>
  <c r="F231" i="69"/>
  <c r="F247" i="69"/>
  <c r="F263" i="69"/>
  <c r="F279" i="69"/>
  <c r="F295" i="69"/>
  <c r="F311" i="69"/>
  <c r="F327" i="69"/>
  <c r="F343" i="69"/>
  <c r="F359" i="69"/>
  <c r="F375" i="69"/>
  <c r="F24" i="69"/>
  <c r="F40" i="69"/>
  <c r="F56" i="69"/>
  <c r="F72" i="69"/>
  <c r="F88" i="69"/>
  <c r="F104" i="69"/>
  <c r="F120" i="69"/>
  <c r="F136" i="69"/>
  <c r="F152" i="69"/>
  <c r="F168" i="69"/>
  <c r="F184" i="69"/>
  <c r="F200" i="69"/>
  <c r="F216" i="69"/>
  <c r="F232" i="69"/>
  <c r="F248" i="69"/>
  <c r="F264" i="69"/>
  <c r="F280" i="69"/>
  <c r="F296" i="69"/>
  <c r="F312" i="69"/>
  <c r="F328" i="69"/>
  <c r="F344" i="69"/>
  <c r="F360" i="69"/>
  <c r="F376" i="69"/>
  <c r="F25" i="69"/>
  <c r="F41" i="69"/>
  <c r="F57" i="69"/>
  <c r="F73" i="69"/>
  <c r="F89" i="69"/>
  <c r="F105" i="69"/>
  <c r="F121" i="69"/>
  <c r="F137" i="69"/>
  <c r="F153" i="69"/>
  <c r="F169" i="69"/>
  <c r="F185" i="69"/>
  <c r="F201" i="69"/>
  <c r="F217" i="69"/>
  <c r="F233" i="69"/>
  <c r="F249" i="69"/>
  <c r="F265" i="69"/>
  <c r="F281" i="69"/>
  <c r="F297" i="69"/>
  <c r="F313" i="69"/>
  <c r="F329" i="69"/>
  <c r="F345" i="69"/>
  <c r="F361" i="69"/>
  <c r="F377" i="69"/>
  <c r="F26" i="69"/>
  <c r="F42" i="69"/>
  <c r="F58" i="69"/>
  <c r="F74" i="69"/>
  <c r="F90" i="69"/>
  <c r="F106" i="69"/>
  <c r="F122" i="69"/>
  <c r="F138" i="69"/>
  <c r="F154" i="69"/>
  <c r="F170" i="69"/>
  <c r="F186" i="69"/>
  <c r="F202" i="69"/>
  <c r="F218" i="69"/>
  <c r="F234" i="69"/>
  <c r="F250" i="69"/>
  <c r="F266" i="69"/>
  <c r="F282" i="69"/>
  <c r="F298" i="69"/>
  <c r="F314" i="69"/>
  <c r="F330" i="69"/>
  <c r="F346" i="69"/>
  <c r="F362" i="69"/>
  <c r="F378" i="69"/>
  <c r="F27" i="69"/>
  <c r="F43" i="69"/>
  <c r="F59" i="69"/>
  <c r="F75" i="69"/>
  <c r="F91" i="69"/>
  <c r="F107" i="69"/>
  <c r="F123" i="69"/>
  <c r="F139" i="69"/>
  <c r="F155" i="69"/>
  <c r="F171" i="69"/>
  <c r="F187" i="69"/>
  <c r="F203" i="69"/>
  <c r="F219" i="69"/>
  <c r="F235" i="69"/>
  <c r="F251" i="69"/>
  <c r="F267" i="69"/>
  <c r="F283" i="69"/>
  <c r="F299" i="69"/>
  <c r="F315" i="69"/>
  <c r="F331" i="69"/>
  <c r="F347" i="69"/>
  <c r="F363" i="69"/>
  <c r="F379" i="69"/>
  <c r="F28" i="69"/>
  <c r="F44" i="69"/>
  <c r="F60" i="69"/>
  <c r="F76" i="69"/>
  <c r="F92" i="69"/>
  <c r="F108" i="69"/>
  <c r="F124" i="69"/>
  <c r="F140" i="69"/>
  <c r="F156" i="69"/>
  <c r="F172" i="69"/>
  <c r="F188" i="69"/>
  <c r="F204" i="69"/>
  <c r="F220" i="69"/>
  <c r="F236" i="69"/>
  <c r="F252" i="69"/>
  <c r="F268" i="69"/>
  <c r="F284" i="69"/>
  <c r="F300" i="69"/>
  <c r="F316" i="69"/>
  <c r="F332" i="69"/>
  <c r="F348" i="69"/>
  <c r="F364" i="69"/>
  <c r="F380" i="69"/>
  <c r="F29" i="69"/>
  <c r="F157" i="69"/>
  <c r="F285" i="69"/>
  <c r="F30" i="69"/>
  <c r="F158" i="69"/>
  <c r="F286" i="69"/>
  <c r="F45" i="69"/>
  <c r="F173" i="69"/>
  <c r="F301" i="69"/>
  <c r="F46" i="69"/>
  <c r="F174" i="69"/>
  <c r="F302" i="69"/>
  <c r="F61" i="69"/>
  <c r="F189" i="69"/>
  <c r="F317" i="69"/>
  <c r="F62" i="69"/>
  <c r="F190" i="69"/>
  <c r="F318" i="69"/>
  <c r="F77" i="69"/>
  <c r="F205" i="69"/>
  <c r="F333" i="69"/>
  <c r="F78" i="69"/>
  <c r="F206" i="69"/>
  <c r="F334" i="69"/>
  <c r="F93" i="69"/>
  <c r="F221" i="69"/>
  <c r="F349" i="69"/>
  <c r="F94" i="69"/>
  <c r="F222" i="69"/>
  <c r="F350" i="69"/>
  <c r="F110" i="69"/>
  <c r="F238" i="69"/>
  <c r="F366" i="69"/>
  <c r="F125" i="69"/>
  <c r="F253" i="69"/>
  <c r="F381" i="69"/>
  <c r="F237" i="69"/>
  <c r="F254" i="69"/>
  <c r="F269" i="69"/>
  <c r="F270" i="69"/>
  <c r="F365" i="69"/>
  <c r="F382" i="69"/>
  <c r="F141" i="69"/>
  <c r="F109" i="69"/>
  <c r="F126" i="69"/>
  <c r="F142" i="69"/>
  <c r="F31" i="68"/>
  <c r="F47" i="68"/>
  <c r="F63" i="68"/>
  <c r="F79" i="68"/>
  <c r="F95" i="68"/>
  <c r="F111" i="68"/>
  <c r="F127" i="68"/>
  <c r="F143" i="68"/>
  <c r="F159" i="68"/>
  <c r="F175" i="68"/>
  <c r="F191" i="68"/>
  <c r="F207" i="68"/>
  <c r="F223" i="68"/>
  <c r="F239" i="68"/>
  <c r="F255" i="68"/>
  <c r="F271" i="68"/>
  <c r="F287" i="68"/>
  <c r="F303" i="68"/>
  <c r="F319" i="68"/>
  <c r="F335" i="68"/>
  <c r="F351" i="68"/>
  <c r="F367" i="68"/>
  <c r="F383" i="68"/>
  <c r="F32" i="68"/>
  <c r="F48" i="68"/>
  <c r="F64" i="68"/>
  <c r="F80" i="68"/>
  <c r="F96" i="68"/>
  <c r="F112" i="68"/>
  <c r="F128" i="68"/>
  <c r="F144" i="68"/>
  <c r="F160" i="68"/>
  <c r="F176" i="68"/>
  <c r="F192" i="68"/>
  <c r="F208" i="68"/>
  <c r="F224" i="68"/>
  <c r="F240" i="68"/>
  <c r="F256" i="68"/>
  <c r="F272" i="68"/>
  <c r="F288" i="68"/>
  <c r="F304" i="68"/>
  <c r="F320" i="68"/>
  <c r="F336" i="68"/>
  <c r="F352" i="68"/>
  <c r="F368" i="68"/>
  <c r="F384" i="68"/>
  <c r="F33" i="68"/>
  <c r="F49" i="68"/>
  <c r="F65" i="68"/>
  <c r="F81" i="68"/>
  <c r="F97" i="68"/>
  <c r="F113" i="68"/>
  <c r="F129" i="68"/>
  <c r="F145" i="68"/>
  <c r="F161" i="68"/>
  <c r="F177" i="68"/>
  <c r="F193" i="68"/>
  <c r="F209" i="68"/>
  <c r="F225" i="68"/>
  <c r="F241" i="68"/>
  <c r="F257" i="68"/>
  <c r="F273" i="68"/>
  <c r="F289" i="68"/>
  <c r="F305" i="68"/>
  <c r="F321" i="68"/>
  <c r="F337" i="68"/>
  <c r="F353" i="68"/>
  <c r="F369" i="68"/>
  <c r="F385" i="68"/>
  <c r="F34" i="68"/>
  <c r="F50" i="68"/>
  <c r="F66" i="68"/>
  <c r="F82" i="68"/>
  <c r="F98" i="68"/>
  <c r="F114" i="68"/>
  <c r="F130" i="68"/>
  <c r="F146" i="68"/>
  <c r="F162" i="68"/>
  <c r="F178" i="68"/>
  <c r="F194" i="68"/>
  <c r="F210" i="68"/>
  <c r="F226" i="68"/>
  <c r="F242" i="68"/>
  <c r="F258" i="68"/>
  <c r="F274" i="68"/>
  <c r="F290" i="68"/>
  <c r="F306" i="68"/>
  <c r="F322" i="68"/>
  <c r="F338" i="68"/>
  <c r="F35" i="68"/>
  <c r="F51" i="68"/>
  <c r="F67" i="68"/>
  <c r="F83" i="68"/>
  <c r="F99" i="68"/>
  <c r="F115" i="68"/>
  <c r="F131" i="68"/>
  <c r="F147" i="68"/>
  <c r="F163" i="68"/>
  <c r="F179" i="68"/>
  <c r="F195" i="68"/>
  <c r="F211" i="68"/>
  <c r="F227" i="68"/>
  <c r="F243" i="68"/>
  <c r="F259" i="68"/>
  <c r="F275" i="68"/>
  <c r="F291" i="68"/>
  <c r="F307" i="68"/>
  <c r="F323" i="68"/>
  <c r="F339" i="68"/>
  <c r="F355" i="68"/>
  <c r="F371" i="68"/>
  <c r="F21" i="68"/>
  <c r="E21" i="68" s="1"/>
  <c r="F36" i="68"/>
  <c r="F52" i="68"/>
  <c r="F68" i="68"/>
  <c r="F84" i="68"/>
  <c r="F100" i="68"/>
  <c r="F116" i="68"/>
  <c r="F132" i="68"/>
  <c r="F148" i="68"/>
  <c r="F164" i="68"/>
  <c r="F180" i="68"/>
  <c r="F196" i="68"/>
  <c r="F212" i="68"/>
  <c r="F228" i="68"/>
  <c r="F244" i="68"/>
  <c r="F260" i="68"/>
  <c r="F276" i="68"/>
  <c r="F292" i="68"/>
  <c r="F308" i="68"/>
  <c r="F324" i="68"/>
  <c r="F340" i="68"/>
  <c r="F356" i="68"/>
  <c r="F372" i="68"/>
  <c r="F37" i="68"/>
  <c r="F53" i="68"/>
  <c r="F69" i="68"/>
  <c r="F85" i="68"/>
  <c r="F101" i="68"/>
  <c r="F117" i="68"/>
  <c r="F133" i="68"/>
  <c r="F149" i="68"/>
  <c r="F165" i="68"/>
  <c r="F181" i="68"/>
  <c r="F197" i="68"/>
  <c r="F213" i="68"/>
  <c r="F229" i="68"/>
  <c r="F245" i="68"/>
  <c r="F261" i="68"/>
  <c r="F277" i="68"/>
  <c r="F293" i="68"/>
  <c r="F309" i="68"/>
  <c r="F325" i="68"/>
  <c r="F341" i="68"/>
  <c r="F357" i="68"/>
  <c r="F373" i="68"/>
  <c r="E4" i="68"/>
  <c r="G21" i="68" s="1"/>
  <c r="F22" i="68"/>
  <c r="F38" i="68"/>
  <c r="F54" i="68"/>
  <c r="F70" i="68"/>
  <c r="F86" i="68"/>
  <c r="F102" i="68"/>
  <c r="F118" i="68"/>
  <c r="F134" i="68"/>
  <c r="F150" i="68"/>
  <c r="F166" i="68"/>
  <c r="F182" i="68"/>
  <c r="F198" i="68"/>
  <c r="F214" i="68"/>
  <c r="F230" i="68"/>
  <c r="F246" i="68"/>
  <c r="F262" i="68"/>
  <c r="F278" i="68"/>
  <c r="F294" i="68"/>
  <c r="F310" i="68"/>
  <c r="F326" i="68"/>
  <c r="F342" i="68"/>
  <c r="F358" i="68"/>
  <c r="F374" i="68"/>
  <c r="F23" i="68"/>
  <c r="F39" i="68"/>
  <c r="F55" i="68"/>
  <c r="F71" i="68"/>
  <c r="F87" i="68"/>
  <c r="F103" i="68"/>
  <c r="F119" i="68"/>
  <c r="F135" i="68"/>
  <c r="F151" i="68"/>
  <c r="F167" i="68"/>
  <c r="F183" i="68"/>
  <c r="F199" i="68"/>
  <c r="F215" i="68"/>
  <c r="F231" i="68"/>
  <c r="F247" i="68"/>
  <c r="F263" i="68"/>
  <c r="F279" i="68"/>
  <c r="F295" i="68"/>
  <c r="F311" i="68"/>
  <c r="F327" i="68"/>
  <c r="F343" i="68"/>
  <c r="F359" i="68"/>
  <c r="F375" i="68"/>
  <c r="F24" i="68"/>
  <c r="F40" i="68"/>
  <c r="F56" i="68"/>
  <c r="F72" i="68"/>
  <c r="F88" i="68"/>
  <c r="F104" i="68"/>
  <c r="F120" i="68"/>
  <c r="F136" i="68"/>
  <c r="F152" i="68"/>
  <c r="F168" i="68"/>
  <c r="F184" i="68"/>
  <c r="F200" i="68"/>
  <c r="F216" i="68"/>
  <c r="F232" i="68"/>
  <c r="F248" i="68"/>
  <c r="F264" i="68"/>
  <c r="F280" i="68"/>
  <c r="F296" i="68"/>
  <c r="F312" i="68"/>
  <c r="F328" i="68"/>
  <c r="F344" i="68"/>
  <c r="F360" i="68"/>
  <c r="F376" i="68"/>
  <c r="F25" i="68"/>
  <c r="F41" i="68"/>
  <c r="F57" i="68"/>
  <c r="F73" i="68"/>
  <c r="F89" i="68"/>
  <c r="F105" i="68"/>
  <c r="F121" i="68"/>
  <c r="F26" i="68"/>
  <c r="F42" i="68"/>
  <c r="F58" i="68"/>
  <c r="F74" i="68"/>
  <c r="F90" i="68"/>
  <c r="F106" i="68"/>
  <c r="F122" i="68"/>
  <c r="F138" i="68"/>
  <c r="F154" i="68"/>
  <c r="F170" i="68"/>
  <c r="F186" i="68"/>
  <c r="F202" i="68"/>
  <c r="F218" i="68"/>
  <c r="F234" i="68"/>
  <c r="F250" i="68"/>
  <c r="F266" i="68"/>
  <c r="F282" i="68"/>
  <c r="F298" i="68"/>
  <c r="F314" i="68"/>
  <c r="F330" i="68"/>
  <c r="F346" i="68"/>
  <c r="F27" i="68"/>
  <c r="F43" i="68"/>
  <c r="F59" i="68"/>
  <c r="F75" i="68"/>
  <c r="F91" i="68"/>
  <c r="F107" i="68"/>
  <c r="F123" i="68"/>
  <c r="F139" i="68"/>
  <c r="F155" i="68"/>
  <c r="F171" i="68"/>
  <c r="F187" i="68"/>
  <c r="F203" i="68"/>
  <c r="F219" i="68"/>
  <c r="F235" i="68"/>
  <c r="F251" i="68"/>
  <c r="F267" i="68"/>
  <c r="F283" i="68"/>
  <c r="F299" i="68"/>
  <c r="F315" i="68"/>
  <c r="F331" i="68"/>
  <c r="F347" i="68"/>
  <c r="F363" i="68"/>
  <c r="F379" i="68"/>
  <c r="F28" i="68"/>
  <c r="F44" i="68"/>
  <c r="F60" i="68"/>
  <c r="F45" i="68"/>
  <c r="F137" i="68"/>
  <c r="F201" i="68"/>
  <c r="F265" i="68"/>
  <c r="F329" i="68"/>
  <c r="F378" i="68"/>
  <c r="F46" i="68"/>
  <c r="F140" i="68"/>
  <c r="F204" i="68"/>
  <c r="F268" i="68"/>
  <c r="F332" i="68"/>
  <c r="F380" i="68"/>
  <c r="F61" i="68"/>
  <c r="F141" i="68"/>
  <c r="F205" i="68"/>
  <c r="F269" i="68"/>
  <c r="F333" i="68"/>
  <c r="F381" i="68"/>
  <c r="F62" i="68"/>
  <c r="F142" i="68"/>
  <c r="F206" i="68"/>
  <c r="F270" i="68"/>
  <c r="F334" i="68"/>
  <c r="F382" i="68"/>
  <c r="F76" i="68"/>
  <c r="F153" i="68"/>
  <c r="F217" i="68"/>
  <c r="F281" i="68"/>
  <c r="F345" i="68"/>
  <c r="F386" i="68"/>
  <c r="F77" i="68"/>
  <c r="F156" i="68"/>
  <c r="F220" i="68"/>
  <c r="F284" i="68"/>
  <c r="F348" i="68"/>
  <c r="F78" i="68"/>
  <c r="F157" i="68"/>
  <c r="F221" i="68"/>
  <c r="F285" i="68"/>
  <c r="F349" i="68"/>
  <c r="F92" i="68"/>
  <c r="F158" i="68"/>
  <c r="F222" i="68"/>
  <c r="F286" i="68"/>
  <c r="F350" i="68"/>
  <c r="F93" i="68"/>
  <c r="F169" i="68"/>
  <c r="F233" i="68"/>
  <c r="F297" i="68"/>
  <c r="F354" i="68"/>
  <c r="F94" i="68"/>
  <c r="F172" i="68"/>
  <c r="F236" i="68"/>
  <c r="F300" i="68"/>
  <c r="F361" i="68"/>
  <c r="F109" i="68"/>
  <c r="F174" i="68"/>
  <c r="F238" i="68"/>
  <c r="F302" i="68"/>
  <c r="F364" i="68"/>
  <c r="F110" i="68"/>
  <c r="F185" i="68"/>
  <c r="F249" i="68"/>
  <c r="F313" i="68"/>
  <c r="F365" i="68"/>
  <c r="F237" i="68"/>
  <c r="F252" i="68"/>
  <c r="F253" i="68"/>
  <c r="F254" i="68"/>
  <c r="F301" i="68"/>
  <c r="F316" i="68"/>
  <c r="F29" i="68"/>
  <c r="F317" i="68"/>
  <c r="F30" i="68"/>
  <c r="F318" i="68"/>
  <c r="F108" i="68"/>
  <c r="F362" i="68"/>
  <c r="F124" i="68"/>
  <c r="F366" i="68"/>
  <c r="F125" i="68"/>
  <c r="F370" i="68"/>
  <c r="F189" i="68"/>
  <c r="F126" i="68"/>
  <c r="F173" i="68"/>
  <c r="F188" i="68"/>
  <c r="F190" i="68"/>
  <c r="F377" i="68"/>
  <c r="F27" i="72"/>
  <c r="F43" i="72"/>
  <c r="F59" i="72"/>
  <c r="F75" i="72"/>
  <c r="F91" i="72"/>
  <c r="F107" i="72"/>
  <c r="F123" i="72"/>
  <c r="F139" i="72"/>
  <c r="F155" i="72"/>
  <c r="F171" i="72"/>
  <c r="F187" i="72"/>
  <c r="F203" i="72"/>
  <c r="F219" i="72"/>
  <c r="F235" i="72"/>
  <c r="F251" i="72"/>
  <c r="F267" i="72"/>
  <c r="F283" i="72"/>
  <c r="F299" i="72"/>
  <c r="F315" i="72"/>
  <c r="F331" i="72"/>
  <c r="F347" i="72"/>
  <c r="F363" i="72"/>
  <c r="F379" i="72"/>
  <c r="F28" i="72"/>
  <c r="F44" i="72"/>
  <c r="F60" i="72"/>
  <c r="F76" i="72"/>
  <c r="F92" i="72"/>
  <c r="F108" i="72"/>
  <c r="F124" i="72"/>
  <c r="F140" i="72"/>
  <c r="F156" i="72"/>
  <c r="F172" i="72"/>
  <c r="F188" i="72"/>
  <c r="F204" i="72"/>
  <c r="F220" i="72"/>
  <c r="F236" i="72"/>
  <c r="F252" i="72"/>
  <c r="F268" i="72"/>
  <c r="F284" i="72"/>
  <c r="F300" i="72"/>
  <c r="F316" i="72"/>
  <c r="F332" i="72"/>
  <c r="F348" i="72"/>
  <c r="F364" i="72"/>
  <c r="F380" i="72"/>
  <c r="F29" i="72"/>
  <c r="F45" i="72"/>
  <c r="F61" i="72"/>
  <c r="F77" i="72"/>
  <c r="F93" i="72"/>
  <c r="F109" i="72"/>
  <c r="F125" i="72"/>
  <c r="F141" i="72"/>
  <c r="F157" i="72"/>
  <c r="F173" i="72"/>
  <c r="F189" i="72"/>
  <c r="F205" i="72"/>
  <c r="F221" i="72"/>
  <c r="F237" i="72"/>
  <c r="F253" i="72"/>
  <c r="F269" i="72"/>
  <c r="F285" i="72"/>
  <c r="F301" i="72"/>
  <c r="F317" i="72"/>
  <c r="F333" i="72"/>
  <c r="F349" i="72"/>
  <c r="F365" i="72"/>
  <c r="F381" i="72"/>
  <c r="F30" i="72"/>
  <c r="F46" i="72"/>
  <c r="F62" i="72"/>
  <c r="F78" i="72"/>
  <c r="F94" i="72"/>
  <c r="F110" i="72"/>
  <c r="F126" i="72"/>
  <c r="F142" i="72"/>
  <c r="F158" i="72"/>
  <c r="F174" i="72"/>
  <c r="F190" i="72"/>
  <c r="F206" i="72"/>
  <c r="F222" i="72"/>
  <c r="F238" i="72"/>
  <c r="F254" i="72"/>
  <c r="F270" i="72"/>
  <c r="F286" i="72"/>
  <c r="F302" i="72"/>
  <c r="F318" i="72"/>
  <c r="F334" i="72"/>
  <c r="F350" i="72"/>
  <c r="F366" i="72"/>
  <c r="F382" i="72"/>
  <c r="F31" i="72"/>
  <c r="F47" i="72"/>
  <c r="F63" i="72"/>
  <c r="F79" i="72"/>
  <c r="F95" i="72"/>
  <c r="F111" i="72"/>
  <c r="F127" i="72"/>
  <c r="F143" i="72"/>
  <c r="F159" i="72"/>
  <c r="F175" i="72"/>
  <c r="F191" i="72"/>
  <c r="F207" i="72"/>
  <c r="F223" i="72"/>
  <c r="F239" i="72"/>
  <c r="F255" i="72"/>
  <c r="F271" i="72"/>
  <c r="F287" i="72"/>
  <c r="F303" i="72"/>
  <c r="F319" i="72"/>
  <c r="F335" i="72"/>
  <c r="F351" i="72"/>
  <c r="F367" i="72"/>
  <c r="F383" i="72"/>
  <c r="F32" i="72"/>
  <c r="F48" i="72"/>
  <c r="F64" i="72"/>
  <c r="F80" i="72"/>
  <c r="F96" i="72"/>
  <c r="F112" i="72"/>
  <c r="F128" i="72"/>
  <c r="F144" i="72"/>
  <c r="F160" i="72"/>
  <c r="F176" i="72"/>
  <c r="F192" i="72"/>
  <c r="F208" i="72"/>
  <c r="F224" i="72"/>
  <c r="F240" i="72"/>
  <c r="F256" i="72"/>
  <c r="F272" i="72"/>
  <c r="F288" i="72"/>
  <c r="F304" i="72"/>
  <c r="F320" i="72"/>
  <c r="F336" i="72"/>
  <c r="F352" i="72"/>
  <c r="F368" i="72"/>
  <c r="F384" i="72"/>
  <c r="F33" i="72"/>
  <c r="F49" i="72"/>
  <c r="F65" i="72"/>
  <c r="F81" i="72"/>
  <c r="F97" i="72"/>
  <c r="F113" i="72"/>
  <c r="F129" i="72"/>
  <c r="F145" i="72"/>
  <c r="F161" i="72"/>
  <c r="F177" i="72"/>
  <c r="F193" i="72"/>
  <c r="F209" i="72"/>
  <c r="F225" i="72"/>
  <c r="F241" i="72"/>
  <c r="F257" i="72"/>
  <c r="F273" i="72"/>
  <c r="F289" i="72"/>
  <c r="F305" i="72"/>
  <c r="F321" i="72"/>
  <c r="F337" i="72"/>
  <c r="F353" i="72"/>
  <c r="F369" i="72"/>
  <c r="F385" i="72"/>
  <c r="F34" i="72"/>
  <c r="F50" i="72"/>
  <c r="F66" i="72"/>
  <c r="F82" i="72"/>
  <c r="F98" i="72"/>
  <c r="F114" i="72"/>
  <c r="F130" i="72"/>
  <c r="F146" i="72"/>
  <c r="F162" i="72"/>
  <c r="F178" i="72"/>
  <c r="F194" i="72"/>
  <c r="F210" i="72"/>
  <c r="F226" i="72"/>
  <c r="F242" i="72"/>
  <c r="F258" i="72"/>
  <c r="F274" i="72"/>
  <c r="F290" i="72"/>
  <c r="F306" i="72"/>
  <c r="F322" i="72"/>
  <c r="F338" i="72"/>
  <c r="F354" i="72"/>
  <c r="F370" i="72"/>
  <c r="F386" i="72"/>
  <c r="F35" i="72"/>
  <c r="F51" i="72"/>
  <c r="F67" i="72"/>
  <c r="F83" i="72"/>
  <c r="F99" i="72"/>
  <c r="F115" i="72"/>
  <c r="F131" i="72"/>
  <c r="F147" i="72"/>
  <c r="F163" i="72"/>
  <c r="F179" i="72"/>
  <c r="F195" i="72"/>
  <c r="F211" i="72"/>
  <c r="F227" i="72"/>
  <c r="F243" i="72"/>
  <c r="F259" i="72"/>
  <c r="F275" i="72"/>
  <c r="F291" i="72"/>
  <c r="F307" i="72"/>
  <c r="F323" i="72"/>
  <c r="F339" i="72"/>
  <c r="F355" i="72"/>
  <c r="F371" i="72"/>
  <c r="F21" i="72"/>
  <c r="F36" i="72"/>
  <c r="F52" i="72"/>
  <c r="F68" i="72"/>
  <c r="F84" i="72"/>
  <c r="F100" i="72"/>
  <c r="F116" i="72"/>
  <c r="F132" i="72"/>
  <c r="F148" i="72"/>
  <c r="F164" i="72"/>
  <c r="F180" i="72"/>
  <c r="F196" i="72"/>
  <c r="F212" i="72"/>
  <c r="F228" i="72"/>
  <c r="F244" i="72"/>
  <c r="F260" i="72"/>
  <c r="F276" i="72"/>
  <c r="F292" i="72"/>
  <c r="F308" i="72"/>
  <c r="F324" i="72"/>
  <c r="F340" i="72"/>
  <c r="F356" i="72"/>
  <c r="F372" i="72"/>
  <c r="F37" i="72"/>
  <c r="F53" i="72"/>
  <c r="F69" i="72"/>
  <c r="F85" i="72"/>
  <c r="F101" i="72"/>
  <c r="F117" i="72"/>
  <c r="F133" i="72"/>
  <c r="F149" i="72"/>
  <c r="F165" i="72"/>
  <c r="F181" i="72"/>
  <c r="F197" i="72"/>
  <c r="F213" i="72"/>
  <c r="F229" i="72"/>
  <c r="F245" i="72"/>
  <c r="F261" i="72"/>
  <c r="F277" i="72"/>
  <c r="F293" i="72"/>
  <c r="F309" i="72"/>
  <c r="F325" i="72"/>
  <c r="F341" i="72"/>
  <c r="F357" i="72"/>
  <c r="F373" i="72"/>
  <c r="E4" i="72"/>
  <c r="G21" i="72" s="1"/>
  <c r="F22" i="72"/>
  <c r="F38" i="72"/>
  <c r="F54" i="72"/>
  <c r="F70" i="72"/>
  <c r="F86" i="72"/>
  <c r="F102" i="72"/>
  <c r="F118" i="72"/>
  <c r="F134" i="72"/>
  <c r="F150" i="72"/>
  <c r="F166" i="72"/>
  <c r="F182" i="72"/>
  <c r="F198" i="72"/>
  <c r="F214" i="72"/>
  <c r="F230" i="72"/>
  <c r="F246" i="72"/>
  <c r="F262" i="72"/>
  <c r="F278" i="72"/>
  <c r="F294" i="72"/>
  <c r="F310" i="72"/>
  <c r="F326" i="72"/>
  <c r="F342" i="72"/>
  <c r="F358" i="72"/>
  <c r="F374" i="72"/>
  <c r="F23" i="72"/>
  <c r="F39" i="72"/>
  <c r="F55" i="72"/>
  <c r="F71" i="72"/>
  <c r="F87" i="72"/>
  <c r="F103" i="72"/>
  <c r="F119" i="72"/>
  <c r="F135" i="72"/>
  <c r="F151" i="72"/>
  <c r="F167" i="72"/>
  <c r="F183" i="72"/>
  <c r="F199" i="72"/>
  <c r="F215" i="72"/>
  <c r="F231" i="72"/>
  <c r="F247" i="72"/>
  <c r="F263" i="72"/>
  <c r="F279" i="72"/>
  <c r="F295" i="72"/>
  <c r="F311" i="72"/>
  <c r="F327" i="72"/>
  <c r="F343" i="72"/>
  <c r="F359" i="72"/>
  <c r="F375" i="72"/>
  <c r="F24" i="72"/>
  <c r="F40" i="72"/>
  <c r="F56" i="72"/>
  <c r="F72" i="72"/>
  <c r="F88" i="72"/>
  <c r="F104" i="72"/>
  <c r="F120" i="72"/>
  <c r="F136" i="72"/>
  <c r="F152" i="72"/>
  <c r="F168" i="72"/>
  <c r="F184" i="72"/>
  <c r="F200" i="72"/>
  <c r="F216" i="72"/>
  <c r="F232" i="72"/>
  <c r="F248" i="72"/>
  <c r="F264" i="72"/>
  <c r="F280" i="72"/>
  <c r="F296" i="72"/>
  <c r="F312" i="72"/>
  <c r="F328" i="72"/>
  <c r="F344" i="72"/>
  <c r="F360" i="72"/>
  <c r="F376" i="72"/>
  <c r="F89" i="72"/>
  <c r="F217" i="72"/>
  <c r="F345" i="72"/>
  <c r="F90" i="72"/>
  <c r="F218" i="72"/>
  <c r="F346" i="72"/>
  <c r="F105" i="72"/>
  <c r="F233" i="72"/>
  <c r="F361" i="72"/>
  <c r="F106" i="72"/>
  <c r="F234" i="72"/>
  <c r="F362" i="72"/>
  <c r="F121" i="72"/>
  <c r="F249" i="72"/>
  <c r="F377" i="72"/>
  <c r="F122" i="72"/>
  <c r="F250" i="72"/>
  <c r="F378" i="72"/>
  <c r="F137" i="72"/>
  <c r="F265" i="72"/>
  <c r="F138" i="72"/>
  <c r="F266" i="72"/>
  <c r="F25" i="72"/>
  <c r="F153" i="72"/>
  <c r="F281" i="72"/>
  <c r="F26" i="72"/>
  <c r="F154" i="72"/>
  <c r="F282" i="72"/>
  <c r="F41" i="72"/>
  <c r="F169" i="72"/>
  <c r="F297" i="72"/>
  <c r="F42" i="72"/>
  <c r="F170" i="72"/>
  <c r="F298" i="72"/>
  <c r="F57" i="72"/>
  <c r="F185" i="72"/>
  <c r="F313" i="72"/>
  <c r="F58" i="72"/>
  <c r="F186" i="72"/>
  <c r="F314" i="72"/>
  <c r="F73" i="72"/>
  <c r="F74" i="72"/>
  <c r="F201" i="72"/>
  <c r="F202" i="72"/>
  <c r="F330" i="72"/>
  <c r="F329" i="72"/>
  <c r="J7" i="80"/>
  <c r="I26" i="63"/>
  <c r="H27" i="62"/>
  <c r="E21" i="74"/>
  <c r="E21" i="70"/>
  <c r="F42" i="75"/>
  <c r="F298" i="75"/>
  <c r="F187" i="75"/>
  <c r="F76" i="75"/>
  <c r="F332" i="75"/>
  <c r="F221" i="75"/>
  <c r="F110" i="75"/>
  <c r="F366" i="75"/>
  <c r="F255" i="75"/>
  <c r="F144" i="75"/>
  <c r="F33" i="75"/>
  <c r="F289" i="75"/>
  <c r="F178" i="75"/>
  <c r="F67" i="75"/>
  <c r="F323" i="75"/>
  <c r="F212" i="75"/>
  <c r="F101" i="75"/>
  <c r="F357" i="75"/>
  <c r="F246" i="75"/>
  <c r="F135" i="75"/>
  <c r="F24" i="75"/>
  <c r="F280" i="75"/>
  <c r="F185" i="75"/>
  <c r="F58" i="75"/>
  <c r="F314" i="75"/>
  <c r="F203" i="75"/>
  <c r="F92" i="75"/>
  <c r="F348" i="75"/>
  <c r="F237" i="75"/>
  <c r="F126" i="75"/>
  <c r="F382" i="75"/>
  <c r="F271" i="75"/>
  <c r="F160" i="75"/>
  <c r="F49" i="75"/>
  <c r="F305" i="75"/>
  <c r="F194" i="75"/>
  <c r="F83" i="75"/>
  <c r="F339" i="75"/>
  <c r="F228" i="75"/>
  <c r="F117" i="75"/>
  <c r="F373" i="75"/>
  <c r="F262" i="75"/>
  <c r="F151" i="75"/>
  <c r="F40" i="75"/>
  <c r="F296" i="75"/>
  <c r="F201" i="75"/>
  <c r="F74" i="75"/>
  <c r="F330" i="75"/>
  <c r="F219" i="75"/>
  <c r="F108" i="75"/>
  <c r="F364" i="75"/>
  <c r="F253" i="75"/>
  <c r="F142" i="75"/>
  <c r="F31" i="75"/>
  <c r="F287" i="75"/>
  <c r="F176" i="75"/>
  <c r="F65" i="75"/>
  <c r="F321" i="75"/>
  <c r="F210" i="75"/>
  <c r="F99" i="75"/>
  <c r="F355" i="75"/>
  <c r="F244" i="75"/>
  <c r="F133" i="75"/>
  <c r="F22" i="75"/>
  <c r="F278" i="75"/>
  <c r="F167" i="75"/>
  <c r="F56" i="75"/>
  <c r="F312" i="75"/>
  <c r="F217" i="75"/>
  <c r="F90" i="75"/>
  <c r="F346" i="75"/>
  <c r="F235" i="75"/>
  <c r="F124" i="75"/>
  <c r="F380" i="75"/>
  <c r="F269" i="75"/>
  <c r="F158" i="75"/>
  <c r="F47" i="75"/>
  <c r="F303" i="75"/>
  <c r="F192" i="75"/>
  <c r="F81" i="75"/>
  <c r="F337" i="75"/>
  <c r="F226" i="75"/>
  <c r="F115" i="75"/>
  <c r="F371" i="75"/>
  <c r="F260" i="75"/>
  <c r="F149" i="75"/>
  <c r="F38" i="75"/>
  <c r="F294" i="75"/>
  <c r="F183" i="75"/>
  <c r="F72" i="75"/>
  <c r="F328" i="75"/>
  <c r="F233" i="75"/>
  <c r="F106" i="75"/>
  <c r="F362" i="75"/>
  <c r="F251" i="75"/>
  <c r="F140" i="75"/>
  <c r="F29" i="75"/>
  <c r="F285" i="75"/>
  <c r="F174" i="75"/>
  <c r="F63" i="75"/>
  <c r="F319" i="75"/>
  <c r="F208" i="75"/>
  <c r="F97" i="75"/>
  <c r="F353" i="75"/>
  <c r="F242" i="75"/>
  <c r="F131" i="75"/>
  <c r="F21" i="75"/>
  <c r="E21" i="75" s="1"/>
  <c r="F276" i="75"/>
  <c r="F165" i="75"/>
  <c r="F54" i="75"/>
  <c r="F310" i="75"/>
  <c r="F199" i="75"/>
  <c r="F88" i="75"/>
  <c r="F344" i="75"/>
  <c r="F249" i="75"/>
  <c r="F122" i="75"/>
  <c r="F378" i="75"/>
  <c r="F267" i="75"/>
  <c r="F156" i="75"/>
  <c r="F45" i="75"/>
  <c r="F301" i="75"/>
  <c r="F190" i="75"/>
  <c r="F79" i="75"/>
  <c r="F335" i="75"/>
  <c r="F224" i="75"/>
  <c r="F113" i="75"/>
  <c r="F369" i="75"/>
  <c r="F258" i="75"/>
  <c r="F147" i="75"/>
  <c r="F36" i="75"/>
  <c r="F292" i="75"/>
  <c r="F181" i="75"/>
  <c r="F70" i="75"/>
  <c r="F326" i="75"/>
  <c r="F215" i="75"/>
  <c r="F104" i="75"/>
  <c r="F360" i="75"/>
  <c r="F265" i="75"/>
  <c r="F138" i="75"/>
  <c r="F27" i="75"/>
  <c r="F283" i="75"/>
  <c r="F172" i="75"/>
  <c r="F61" i="75"/>
  <c r="F317" i="75"/>
  <c r="F206" i="75"/>
  <c r="F95" i="75"/>
  <c r="F351" i="75"/>
  <c r="F240" i="75"/>
  <c r="F129" i="75"/>
  <c r="F385" i="75"/>
  <c r="F274" i="75"/>
  <c r="F163" i="75"/>
  <c r="F52" i="75"/>
  <c r="F308" i="75"/>
  <c r="F197" i="75"/>
  <c r="F86" i="75"/>
  <c r="F342" i="75"/>
  <c r="F231" i="75"/>
  <c r="F120" i="75"/>
  <c r="F376" i="75"/>
  <c r="F25" i="75"/>
  <c r="F154" i="75"/>
  <c r="F43" i="75"/>
  <c r="F299" i="75"/>
  <c r="F188" i="75"/>
  <c r="F77" i="75"/>
  <c r="F333" i="75"/>
  <c r="F222" i="75"/>
  <c r="F111" i="75"/>
  <c r="F367" i="75"/>
  <c r="F256" i="75"/>
  <c r="F145" i="75"/>
  <c r="F34" i="75"/>
  <c r="F290" i="75"/>
  <c r="F179" i="75"/>
  <c r="F68" i="75"/>
  <c r="F324" i="75"/>
  <c r="F213" i="75"/>
  <c r="F102" i="75"/>
  <c r="F358" i="75"/>
  <c r="F247" i="75"/>
  <c r="F136" i="75"/>
  <c r="F89" i="75"/>
  <c r="F281" i="75"/>
  <c r="F170" i="75"/>
  <c r="F59" i="75"/>
  <c r="F315" i="75"/>
  <c r="F204" i="75"/>
  <c r="F93" i="75"/>
  <c r="F349" i="75"/>
  <c r="F238" i="75"/>
  <c r="F127" i="75"/>
  <c r="F383" i="75"/>
  <c r="F272" i="75"/>
  <c r="F161" i="75"/>
  <c r="F50" i="75"/>
  <c r="F306" i="75"/>
  <c r="F195" i="75"/>
  <c r="F84" i="75"/>
  <c r="F340" i="75"/>
  <c r="F229" i="75"/>
  <c r="F118" i="75"/>
  <c r="F374" i="75"/>
  <c r="F263" i="75"/>
  <c r="F152" i="75"/>
  <c r="F345" i="75"/>
  <c r="F41" i="75"/>
  <c r="F186" i="75"/>
  <c r="F75" i="75"/>
  <c r="F331" i="75"/>
  <c r="F220" i="75"/>
  <c r="F109" i="75"/>
  <c r="F365" i="75"/>
  <c r="F254" i="75"/>
  <c r="F143" i="75"/>
  <c r="F32" i="75"/>
  <c r="F288" i="75"/>
  <c r="F177" i="75"/>
  <c r="F66" i="75"/>
  <c r="F322" i="75"/>
  <c r="F211" i="75"/>
  <c r="F100" i="75"/>
  <c r="F356" i="75"/>
  <c r="F245" i="75"/>
  <c r="F134" i="75"/>
  <c r="F23" i="75"/>
  <c r="F279" i="75"/>
  <c r="F168" i="75"/>
  <c r="F105" i="75"/>
  <c r="F297" i="75"/>
  <c r="F202" i="75"/>
  <c r="F91" i="75"/>
  <c r="F347" i="75"/>
  <c r="F236" i="75"/>
  <c r="F125" i="75"/>
  <c r="F381" i="75"/>
  <c r="F270" i="75"/>
  <c r="F159" i="75"/>
  <c r="F48" i="75"/>
  <c r="F304" i="75"/>
  <c r="F193" i="75"/>
  <c r="F82" i="75"/>
  <c r="F338" i="75"/>
  <c r="F227" i="75"/>
  <c r="F116" i="75"/>
  <c r="F372" i="75"/>
  <c r="F261" i="75"/>
  <c r="F150" i="75"/>
  <c r="F39" i="75"/>
  <c r="F295" i="75"/>
  <c r="F184" i="75"/>
  <c r="F361" i="75"/>
  <c r="F57" i="75"/>
  <c r="F218" i="75"/>
  <c r="F107" i="75"/>
  <c r="F363" i="75"/>
  <c r="F252" i="75"/>
  <c r="F141" i="75"/>
  <c r="F30" i="75"/>
  <c r="F286" i="75"/>
  <c r="F175" i="75"/>
  <c r="F64" i="75"/>
  <c r="F320" i="75"/>
  <c r="F209" i="75"/>
  <c r="F98" i="75"/>
  <c r="F354" i="75"/>
  <c r="F243" i="75"/>
  <c r="F132" i="75"/>
  <c r="E4" i="75"/>
  <c r="G21" i="75" s="1"/>
  <c r="F277" i="75"/>
  <c r="F166" i="75"/>
  <c r="F55" i="75"/>
  <c r="F311" i="75"/>
  <c r="F200" i="75"/>
  <c r="F121" i="75"/>
  <c r="F313" i="75"/>
  <c r="F234" i="75"/>
  <c r="F123" i="75"/>
  <c r="F379" i="75"/>
  <c r="F268" i="75"/>
  <c r="F157" i="75"/>
  <c r="F46" i="75"/>
  <c r="F302" i="75"/>
  <c r="F191" i="75"/>
  <c r="F80" i="75"/>
  <c r="F336" i="75"/>
  <c r="F225" i="75"/>
  <c r="F114" i="75"/>
  <c r="F370" i="75"/>
  <c r="F259" i="75"/>
  <c r="F148" i="75"/>
  <c r="F37" i="75"/>
  <c r="F293" i="75"/>
  <c r="F182" i="75"/>
  <c r="F71" i="75"/>
  <c r="F327" i="75"/>
  <c r="F216" i="75"/>
  <c r="F377" i="75"/>
  <c r="F73" i="75"/>
  <c r="F250" i="75"/>
  <c r="F139" i="75"/>
  <c r="F28" i="75"/>
  <c r="F284" i="75"/>
  <c r="F173" i="75"/>
  <c r="F62" i="75"/>
  <c r="F318" i="75"/>
  <c r="F207" i="75"/>
  <c r="F96" i="75"/>
  <c r="F352" i="75"/>
  <c r="F241" i="75"/>
  <c r="F130" i="75"/>
  <c r="F386" i="75"/>
  <c r="F275" i="75"/>
  <c r="F164" i="75"/>
  <c r="F53" i="75"/>
  <c r="F309" i="75"/>
  <c r="F198" i="75"/>
  <c r="F87" i="75"/>
  <c r="F343" i="75"/>
  <c r="F232" i="75"/>
  <c r="F137" i="75"/>
  <c r="F329" i="75"/>
  <c r="F266" i="75"/>
  <c r="F155" i="75"/>
  <c r="F44" i="75"/>
  <c r="F300" i="75"/>
  <c r="F189" i="75"/>
  <c r="F78" i="75"/>
  <c r="F334" i="75"/>
  <c r="F223" i="75"/>
  <c r="F112" i="75"/>
  <c r="F368" i="75"/>
  <c r="F257" i="75"/>
  <c r="F146" i="75"/>
  <c r="F35" i="75"/>
  <c r="F291" i="75"/>
  <c r="F180" i="75"/>
  <c r="F69" i="75"/>
  <c r="F325" i="75"/>
  <c r="F214" i="75"/>
  <c r="F103" i="75"/>
  <c r="F359" i="75"/>
  <c r="F248" i="75"/>
  <c r="F153" i="75"/>
  <c r="F26" i="75"/>
  <c r="F282" i="75"/>
  <c r="F171" i="75"/>
  <c r="F60" i="75"/>
  <c r="F316" i="75"/>
  <c r="F205" i="75"/>
  <c r="F94" i="75"/>
  <c r="F350" i="75"/>
  <c r="F239" i="75"/>
  <c r="F128" i="75"/>
  <c r="F384" i="75"/>
  <c r="F273" i="75"/>
  <c r="F162" i="75"/>
  <c r="F51" i="75"/>
  <c r="F307" i="75"/>
  <c r="F196" i="75"/>
  <c r="F85" i="75"/>
  <c r="F341" i="75"/>
  <c r="F230" i="75"/>
  <c r="F119" i="75"/>
  <c r="F375" i="75"/>
  <c r="F264" i="75"/>
  <c r="F169" i="75"/>
  <c r="I4" i="35" a="1"/>
  <c r="I4" i="35" s="1"/>
  <c r="B6" i="34" s="1"/>
  <c r="I6" i="35"/>
  <c r="C6" i="34" s="1"/>
  <c r="E17" i="59" s="1" a="1"/>
  <c r="E17" i="59" s="1"/>
  <c r="A4" i="35" a="1"/>
  <c r="A4" i="35" s="1"/>
  <c r="A6" i="35"/>
  <c r="C2" i="34" s="1"/>
  <c r="E17" i="6" s="1" a="1"/>
  <c r="E17" i="6" s="1"/>
  <c r="L27" i="62"/>
  <c r="J81" i="63"/>
  <c r="K81" i="63" s="1"/>
  <c r="J69" i="62"/>
  <c r="K69" i="62" s="1"/>
  <c r="I8" i="80"/>
  <c r="L26" i="63"/>
  <c r="H26" i="63"/>
  <c r="J33" i="64"/>
  <c r="K33" i="64" s="1"/>
  <c r="E28" i="64"/>
  <c r="G28" i="64" s="1"/>
  <c r="K8" i="80"/>
  <c r="E27" i="60"/>
  <c r="G27" i="60" s="1"/>
  <c r="G7" i="80"/>
  <c r="L27" i="64"/>
  <c r="H27" i="64"/>
  <c r="L26" i="60"/>
  <c r="H26" i="60"/>
  <c r="J94" i="75"/>
  <c r="K94" i="75" s="1"/>
  <c r="J90" i="71"/>
  <c r="K90" i="71" s="1"/>
  <c r="J90" i="74"/>
  <c r="K90" i="74" s="1"/>
  <c r="J96" i="69"/>
  <c r="K96" i="69" s="1"/>
  <c r="J93" i="65"/>
  <c r="K93" i="65" s="1"/>
  <c r="J89" i="68"/>
  <c r="K89" i="68" s="1"/>
  <c r="J94" i="67"/>
  <c r="K94" i="67" s="1"/>
  <c r="J91" i="56"/>
  <c r="K91" i="56" s="1"/>
  <c r="A9" i="35" l="1"/>
  <c r="C3" i="34"/>
  <c r="E17" i="56" s="1" a="1"/>
  <c r="E17" i="56" s="1"/>
  <c r="C5" i="34"/>
  <c r="E17" i="58" s="1" a="1"/>
  <c r="E17" i="58" s="1"/>
  <c r="C4" i="34"/>
  <c r="E17" i="57" s="1" a="1"/>
  <c r="E17" i="57" s="1"/>
  <c r="E15" i="59" a="1"/>
  <c r="E15" i="59" s="1"/>
  <c r="H6" i="34"/>
  <c r="O2" i="80"/>
  <c r="H21" i="68"/>
  <c r="E22" i="68"/>
  <c r="G22" i="68" s="1"/>
  <c r="J41" i="73"/>
  <c r="K41" i="73" s="1"/>
  <c r="E21" i="73"/>
  <c r="L2" i="80"/>
  <c r="H21" i="65"/>
  <c r="E22" i="65"/>
  <c r="G22" i="65" s="1"/>
  <c r="N2" i="80"/>
  <c r="H21" i="67"/>
  <c r="E22" i="67"/>
  <c r="G22" i="67" s="1"/>
  <c r="Q2" i="80"/>
  <c r="H21" i="70"/>
  <c r="E22" i="70"/>
  <c r="G22" i="70" s="1"/>
  <c r="B4" i="34"/>
  <c r="B5" i="34"/>
  <c r="B2" i="34"/>
  <c r="B3" i="34"/>
  <c r="J31" i="72"/>
  <c r="K31" i="72" s="1"/>
  <c r="P2" i="80"/>
  <c r="H21" i="69"/>
  <c r="E22" i="69"/>
  <c r="G22" i="69" s="1"/>
  <c r="M2" i="80"/>
  <c r="H21" i="66"/>
  <c r="E22" i="66"/>
  <c r="G22" i="66" s="1"/>
  <c r="J35" i="61"/>
  <c r="K35" i="61" s="1"/>
  <c r="E21" i="72"/>
  <c r="J30" i="72"/>
  <c r="K30" i="72" s="1"/>
  <c r="R2" i="80"/>
  <c r="H21" i="71"/>
  <c r="E22" i="71"/>
  <c r="G22" i="71" s="1"/>
  <c r="J42" i="73"/>
  <c r="K42" i="73" s="1"/>
  <c r="V2" i="80"/>
  <c r="H21" i="75"/>
  <c r="E22" i="75"/>
  <c r="J34" i="61"/>
  <c r="K34" i="61" s="1"/>
  <c r="E21" i="61"/>
  <c r="U2" i="80"/>
  <c r="H21" i="74"/>
  <c r="E22" i="74"/>
  <c r="G22" i="74" s="1"/>
  <c r="E28" i="62"/>
  <c r="G28" i="62" s="1"/>
  <c r="J82" i="63"/>
  <c r="K82" i="63" s="1"/>
  <c r="E27" i="63"/>
  <c r="G27" i="63" s="1"/>
  <c r="J35" i="64"/>
  <c r="K35" i="64" s="1"/>
  <c r="K9" i="80"/>
  <c r="E28" i="60"/>
  <c r="G28" i="60" s="1"/>
  <c r="G8" i="80"/>
  <c r="L28" i="64"/>
  <c r="H28" i="64"/>
  <c r="L27" i="60"/>
  <c r="H27" i="60"/>
  <c r="J34" i="64"/>
  <c r="K34" i="64" s="1"/>
  <c r="J33" i="60"/>
  <c r="K33" i="60" s="1"/>
  <c r="J91" i="74"/>
  <c r="K91" i="74" s="1"/>
  <c r="J94" i="65"/>
  <c r="K94" i="65" s="1"/>
  <c r="J97" i="69"/>
  <c r="K97" i="69" s="1"/>
  <c r="J95" i="67"/>
  <c r="K95" i="67" s="1"/>
  <c r="J90" i="66"/>
  <c r="K90" i="66" s="1"/>
  <c r="J90" i="70"/>
  <c r="K90" i="70" s="1"/>
  <c r="J93" i="59"/>
  <c r="K93" i="59" s="1"/>
  <c r="J92" i="56"/>
  <c r="K92" i="56" s="1"/>
  <c r="F24" i="59" l="1"/>
  <c r="F40" i="59"/>
  <c r="F56" i="59"/>
  <c r="F72" i="59"/>
  <c r="F88" i="59"/>
  <c r="F104" i="59"/>
  <c r="F120" i="59"/>
  <c r="F136" i="59"/>
  <c r="F152" i="59"/>
  <c r="F168" i="59"/>
  <c r="F184" i="59"/>
  <c r="F25" i="59"/>
  <c r="F29" i="59"/>
  <c r="F45" i="59"/>
  <c r="F61" i="59"/>
  <c r="F77" i="59"/>
  <c r="F93" i="59"/>
  <c r="F109" i="59"/>
  <c r="F125" i="59"/>
  <c r="F141" i="59"/>
  <c r="F157" i="59"/>
  <c r="F173" i="59"/>
  <c r="F30" i="59"/>
  <c r="F46" i="59"/>
  <c r="F62" i="59"/>
  <c r="F78" i="59"/>
  <c r="F94" i="59"/>
  <c r="F110" i="59"/>
  <c r="F126" i="59"/>
  <c r="F142" i="59"/>
  <c r="F158" i="59"/>
  <c r="F174" i="59"/>
  <c r="F31" i="59"/>
  <c r="F47" i="59"/>
  <c r="F63" i="59"/>
  <c r="F79" i="59"/>
  <c r="F95" i="59"/>
  <c r="F111" i="59"/>
  <c r="F127" i="59"/>
  <c r="F143" i="59"/>
  <c r="F159" i="59"/>
  <c r="F175" i="59"/>
  <c r="F191" i="59"/>
  <c r="F32" i="59"/>
  <c r="F48" i="59"/>
  <c r="F64" i="59"/>
  <c r="F80" i="59"/>
  <c r="F96" i="59"/>
  <c r="F33" i="59"/>
  <c r="F54" i="59"/>
  <c r="F76" i="59"/>
  <c r="F101" i="59"/>
  <c r="F122" i="59"/>
  <c r="F145" i="59"/>
  <c r="F165" i="59"/>
  <c r="F186" i="59"/>
  <c r="F203" i="59"/>
  <c r="F219" i="59"/>
  <c r="F235" i="59"/>
  <c r="F251" i="59"/>
  <c r="F267" i="59"/>
  <c r="F283" i="59"/>
  <c r="F299" i="59"/>
  <c r="F315" i="59"/>
  <c r="F331" i="59"/>
  <c r="F347" i="59"/>
  <c r="F363" i="59"/>
  <c r="F379" i="59"/>
  <c r="F34" i="59"/>
  <c r="F55" i="59"/>
  <c r="F81" i="59"/>
  <c r="F102" i="59"/>
  <c r="F123" i="59"/>
  <c r="F146" i="59"/>
  <c r="F166" i="59"/>
  <c r="F187" i="59"/>
  <c r="F204" i="59"/>
  <c r="F220" i="59"/>
  <c r="F236" i="59"/>
  <c r="F252" i="59"/>
  <c r="F268" i="59"/>
  <c r="F284" i="59"/>
  <c r="F300" i="59"/>
  <c r="F316" i="59"/>
  <c r="F332" i="59"/>
  <c r="F348" i="59"/>
  <c r="F364" i="59"/>
  <c r="F380" i="59"/>
  <c r="F35" i="59"/>
  <c r="F57" i="59"/>
  <c r="F82" i="59"/>
  <c r="F103" i="59"/>
  <c r="F124" i="59"/>
  <c r="F147" i="59"/>
  <c r="F167" i="59"/>
  <c r="F188" i="59"/>
  <c r="F205" i="59"/>
  <c r="F221" i="59"/>
  <c r="F237" i="59"/>
  <c r="F253" i="59"/>
  <c r="F269" i="59"/>
  <c r="F285" i="59"/>
  <c r="F301" i="59"/>
  <c r="F317" i="59"/>
  <c r="F333" i="59"/>
  <c r="F349" i="59"/>
  <c r="F365" i="59"/>
  <c r="F381" i="59"/>
  <c r="F36" i="59"/>
  <c r="F58" i="59"/>
  <c r="F83" i="59"/>
  <c r="F105" i="59"/>
  <c r="F128" i="59"/>
  <c r="F148" i="59"/>
  <c r="F169" i="59"/>
  <c r="F189" i="59"/>
  <c r="F206" i="59"/>
  <c r="F222" i="59"/>
  <c r="F238" i="59"/>
  <c r="F254" i="59"/>
  <c r="F270" i="59"/>
  <c r="F286" i="59"/>
  <c r="F302" i="59"/>
  <c r="F318" i="59"/>
  <c r="F334" i="59"/>
  <c r="F350" i="59"/>
  <c r="F366" i="59"/>
  <c r="F382" i="59"/>
  <c r="F37" i="59"/>
  <c r="F59" i="59"/>
  <c r="F84" i="59"/>
  <c r="F106" i="59"/>
  <c r="F129" i="59"/>
  <c r="F149" i="59"/>
  <c r="F170" i="59"/>
  <c r="F190" i="59"/>
  <c r="F207" i="59"/>
  <c r="F223" i="59"/>
  <c r="F239" i="59"/>
  <c r="F255" i="59"/>
  <c r="F271" i="59"/>
  <c r="F287" i="59"/>
  <c r="F303" i="59"/>
  <c r="F319" i="59"/>
  <c r="F335" i="59"/>
  <c r="F351" i="59"/>
  <c r="F367" i="59"/>
  <c r="F383" i="59"/>
  <c r="F38" i="59"/>
  <c r="F60" i="59"/>
  <c r="F85" i="59"/>
  <c r="F107" i="59"/>
  <c r="F130" i="59"/>
  <c r="F150" i="59"/>
  <c r="F171" i="59"/>
  <c r="F192" i="59"/>
  <c r="F208" i="59"/>
  <c r="F224" i="59"/>
  <c r="F240" i="59"/>
  <c r="F256" i="59"/>
  <c r="F272" i="59"/>
  <c r="F288" i="59"/>
  <c r="F304" i="59"/>
  <c r="F320" i="59"/>
  <c r="F336" i="59"/>
  <c r="F352" i="59"/>
  <c r="F368" i="59"/>
  <c r="F384" i="59"/>
  <c r="F39" i="59"/>
  <c r="F65" i="59"/>
  <c r="F86" i="59"/>
  <c r="F108" i="59"/>
  <c r="F131" i="59"/>
  <c r="F151" i="59"/>
  <c r="F172" i="59"/>
  <c r="F193" i="59"/>
  <c r="F209" i="59"/>
  <c r="F225" i="59"/>
  <c r="F241" i="59"/>
  <c r="F257" i="59"/>
  <c r="F273" i="59"/>
  <c r="F289" i="59"/>
  <c r="F305" i="59"/>
  <c r="F321" i="59"/>
  <c r="F337" i="59"/>
  <c r="F353" i="59"/>
  <c r="F369" i="59"/>
  <c r="F385" i="59"/>
  <c r="F41" i="59"/>
  <c r="F66" i="59"/>
  <c r="F87" i="59"/>
  <c r="F112" i="59"/>
  <c r="F132" i="59"/>
  <c r="F153" i="59"/>
  <c r="F176" i="59"/>
  <c r="F194" i="59"/>
  <c r="F210" i="59"/>
  <c r="F226" i="59"/>
  <c r="F242" i="59"/>
  <c r="F258" i="59"/>
  <c r="F274" i="59"/>
  <c r="F290" i="59"/>
  <c r="F306" i="59"/>
  <c r="F322" i="59"/>
  <c r="F338" i="59"/>
  <c r="F354" i="59"/>
  <c r="F370" i="59"/>
  <c r="F386" i="59"/>
  <c r="F42" i="59"/>
  <c r="F67" i="59"/>
  <c r="F89" i="59"/>
  <c r="F113" i="59"/>
  <c r="F133" i="59"/>
  <c r="F154" i="59"/>
  <c r="F177" i="59"/>
  <c r="F195" i="59"/>
  <c r="F211" i="59"/>
  <c r="F227" i="59"/>
  <c r="F243" i="59"/>
  <c r="F259" i="59"/>
  <c r="F275" i="59"/>
  <c r="F291" i="59"/>
  <c r="F307" i="59"/>
  <c r="F323" i="59"/>
  <c r="F339" i="59"/>
  <c r="F355" i="59"/>
  <c r="F371" i="59"/>
  <c r="F21" i="59"/>
  <c r="E21" i="59" s="1"/>
  <c r="F43" i="59"/>
  <c r="F68" i="59"/>
  <c r="F90" i="59"/>
  <c r="F114" i="59"/>
  <c r="F134" i="59"/>
  <c r="F155" i="59"/>
  <c r="F178" i="59"/>
  <c r="F196" i="59"/>
  <c r="F212" i="59"/>
  <c r="F228" i="59"/>
  <c r="F244" i="59"/>
  <c r="F260" i="59"/>
  <c r="F276" i="59"/>
  <c r="F292" i="59"/>
  <c r="F308" i="59"/>
  <c r="F324" i="59"/>
  <c r="F340" i="59"/>
  <c r="F356" i="59"/>
  <c r="F372" i="59"/>
  <c r="F44" i="59"/>
  <c r="F69" i="59"/>
  <c r="F91" i="59"/>
  <c r="F115" i="59"/>
  <c r="F135" i="59"/>
  <c r="F156" i="59"/>
  <c r="F179" i="59"/>
  <c r="F197" i="59"/>
  <c r="F213" i="59"/>
  <c r="F229" i="59"/>
  <c r="F245" i="59"/>
  <c r="F261" i="59"/>
  <c r="F277" i="59"/>
  <c r="F293" i="59"/>
  <c r="F309" i="59"/>
  <c r="F325" i="59"/>
  <c r="F341" i="59"/>
  <c r="F357" i="59"/>
  <c r="F373" i="59"/>
  <c r="E4" i="59"/>
  <c r="G21" i="59" s="1"/>
  <c r="F22" i="59"/>
  <c r="F49" i="59"/>
  <c r="F70" i="59"/>
  <c r="F92" i="59"/>
  <c r="F116" i="59"/>
  <c r="F137" i="59"/>
  <c r="F160" i="59"/>
  <c r="F180" i="59"/>
  <c r="F198" i="59"/>
  <c r="F214" i="59"/>
  <c r="F230" i="59"/>
  <c r="F246" i="59"/>
  <c r="F262" i="59"/>
  <c r="F278" i="59"/>
  <c r="F294" i="59"/>
  <c r="F310" i="59"/>
  <c r="F326" i="59"/>
  <c r="F342" i="59"/>
  <c r="F358" i="59"/>
  <c r="F374" i="59"/>
  <c r="F23" i="59"/>
  <c r="F50" i="59"/>
  <c r="F71" i="59"/>
  <c r="F97" i="59"/>
  <c r="F117" i="59"/>
  <c r="F138" i="59"/>
  <c r="F161" i="59"/>
  <c r="F181" i="59"/>
  <c r="F199" i="59"/>
  <c r="F215" i="59"/>
  <c r="F231" i="59"/>
  <c r="F247" i="59"/>
  <c r="F263" i="59"/>
  <c r="F279" i="59"/>
  <c r="F295" i="59"/>
  <c r="F311" i="59"/>
  <c r="F327" i="59"/>
  <c r="F343" i="59"/>
  <c r="F359" i="59"/>
  <c r="F375" i="59"/>
  <c r="F27" i="59"/>
  <c r="F52" i="59"/>
  <c r="F74" i="59"/>
  <c r="F99" i="59"/>
  <c r="F119" i="59"/>
  <c r="F140" i="59"/>
  <c r="F163" i="59"/>
  <c r="F183" i="59"/>
  <c r="F201" i="59"/>
  <c r="F217" i="59"/>
  <c r="F233" i="59"/>
  <c r="F249" i="59"/>
  <c r="F265" i="59"/>
  <c r="F281" i="59"/>
  <c r="F297" i="59"/>
  <c r="F313" i="59"/>
  <c r="F329" i="59"/>
  <c r="F345" i="59"/>
  <c r="F361" i="59"/>
  <c r="F377" i="59"/>
  <c r="F28" i="59"/>
  <c r="F53" i="59"/>
  <c r="F75" i="59"/>
  <c r="F100" i="59"/>
  <c r="F121" i="59"/>
  <c r="F144" i="59"/>
  <c r="F164" i="59"/>
  <c r="F185" i="59"/>
  <c r="F202" i="59"/>
  <c r="F218" i="59"/>
  <c r="F234" i="59"/>
  <c r="F250" i="59"/>
  <c r="F266" i="59"/>
  <c r="F282" i="59"/>
  <c r="F298" i="59"/>
  <c r="F314" i="59"/>
  <c r="F330" i="59"/>
  <c r="F346" i="59"/>
  <c r="F362" i="59"/>
  <c r="F378" i="59"/>
  <c r="F264" i="59"/>
  <c r="F280" i="59"/>
  <c r="F296" i="59"/>
  <c r="F312" i="59"/>
  <c r="F26" i="59"/>
  <c r="F328" i="59"/>
  <c r="F51" i="59"/>
  <c r="F344" i="59"/>
  <c r="F73" i="59"/>
  <c r="F360" i="59"/>
  <c r="F162" i="59"/>
  <c r="F200" i="59"/>
  <c r="F232" i="59"/>
  <c r="F248" i="59"/>
  <c r="F98" i="59"/>
  <c r="F376" i="59"/>
  <c r="F182" i="59"/>
  <c r="F118" i="59"/>
  <c r="F139" i="59"/>
  <c r="F216" i="59"/>
  <c r="J8" i="80"/>
  <c r="E28" i="63"/>
  <c r="G28" i="63" s="1"/>
  <c r="H28" i="62"/>
  <c r="E29" i="62"/>
  <c r="G29" i="62" s="1"/>
  <c r="H22" i="66"/>
  <c r="L22" i="66"/>
  <c r="M3" i="80"/>
  <c r="N3" i="80"/>
  <c r="L22" i="67"/>
  <c r="E23" i="67"/>
  <c r="G23" i="67" s="1"/>
  <c r="H22" i="67"/>
  <c r="U3" i="80"/>
  <c r="H22" i="74"/>
  <c r="E23" i="74"/>
  <c r="G23" i="74" s="1"/>
  <c r="L22" i="74"/>
  <c r="E15" i="6" a="1"/>
  <c r="E15" i="6" s="1"/>
  <c r="H2" i="34"/>
  <c r="H5" i="34"/>
  <c r="E15" i="58" a="1"/>
  <c r="E15" i="58" s="1"/>
  <c r="O3" i="80"/>
  <c r="H22" i="68"/>
  <c r="L22" i="68"/>
  <c r="E23" i="68"/>
  <c r="G23" i="68" s="1"/>
  <c r="L22" i="71"/>
  <c r="E23" i="71"/>
  <c r="G23" i="71" s="1"/>
  <c r="R3" i="80"/>
  <c r="H22" i="71"/>
  <c r="H4" i="34"/>
  <c r="E15" i="57" a="1"/>
  <c r="E15" i="57" s="1"/>
  <c r="E23" i="70"/>
  <c r="G23" i="70" s="1"/>
  <c r="Q3" i="80"/>
  <c r="L22" i="70"/>
  <c r="H22" i="70"/>
  <c r="P3" i="80"/>
  <c r="H22" i="69"/>
  <c r="L22" i="69"/>
  <c r="E23" i="69"/>
  <c r="G23" i="69" s="1"/>
  <c r="H2" i="80"/>
  <c r="H21" i="61"/>
  <c r="E22" i="61"/>
  <c r="G22" i="61" s="1"/>
  <c r="V3" i="80"/>
  <c r="H22" i="75"/>
  <c r="G22" i="75"/>
  <c r="E23" i="75" s="1"/>
  <c r="L22" i="75"/>
  <c r="E15" i="56" a="1"/>
  <c r="E15" i="56" s="1"/>
  <c r="H3" i="34"/>
  <c r="L3" i="80"/>
  <c r="L22" i="65"/>
  <c r="I22" i="65"/>
  <c r="H22" i="65"/>
  <c r="T2" i="80"/>
  <c r="H21" i="73"/>
  <c r="E22" i="73"/>
  <c r="G22" i="73" s="1"/>
  <c r="S2" i="80"/>
  <c r="H21" i="72"/>
  <c r="E22" i="72"/>
  <c r="G22" i="72" s="1"/>
  <c r="I9" i="80"/>
  <c r="L28" i="62"/>
  <c r="H27" i="63"/>
  <c r="L27" i="63"/>
  <c r="E29" i="60"/>
  <c r="G29" i="60" s="1"/>
  <c r="G9" i="80"/>
  <c r="E29" i="64"/>
  <c r="G29" i="64" s="1"/>
  <c r="H28" i="60"/>
  <c r="L28" i="60"/>
  <c r="J34" i="60"/>
  <c r="K34" i="60" s="1"/>
  <c r="J95" i="75"/>
  <c r="K95" i="75" s="1"/>
  <c r="J92" i="74"/>
  <c r="K92" i="74" s="1"/>
  <c r="J91" i="71"/>
  <c r="K91" i="71" s="1"/>
  <c r="J95" i="65"/>
  <c r="K95" i="65" s="1"/>
  <c r="J91" i="70"/>
  <c r="K91" i="70" s="1"/>
  <c r="J90" i="68"/>
  <c r="K90" i="68" s="1"/>
  <c r="J98" i="69"/>
  <c r="K98" i="69" s="1"/>
  <c r="J93" i="56"/>
  <c r="K93" i="56" s="1"/>
  <c r="F22" i="6" l="1"/>
  <c r="F38" i="6"/>
  <c r="F54" i="6"/>
  <c r="F70" i="6"/>
  <c r="F86" i="6"/>
  <c r="F102" i="6"/>
  <c r="F118" i="6"/>
  <c r="F134" i="6"/>
  <c r="F150" i="6"/>
  <c r="F166" i="6"/>
  <c r="F182" i="6"/>
  <c r="F198" i="6"/>
  <c r="F214" i="6"/>
  <c r="F230" i="6"/>
  <c r="F246" i="6"/>
  <c r="F262" i="6"/>
  <c r="F278" i="6"/>
  <c r="F294" i="6"/>
  <c r="F310" i="6"/>
  <c r="F326" i="6"/>
  <c r="F342" i="6"/>
  <c r="F358" i="6"/>
  <c r="F374" i="6"/>
  <c r="F23" i="6"/>
  <c r="F39" i="6"/>
  <c r="F55" i="6"/>
  <c r="F71" i="6"/>
  <c r="F87" i="6"/>
  <c r="F103" i="6"/>
  <c r="F119" i="6"/>
  <c r="F135" i="6"/>
  <c r="F151" i="6"/>
  <c r="F167" i="6"/>
  <c r="F183" i="6"/>
  <c r="F199" i="6"/>
  <c r="F215" i="6"/>
  <c r="F231" i="6"/>
  <c r="F247" i="6"/>
  <c r="F263" i="6"/>
  <c r="F279" i="6"/>
  <c r="F295" i="6"/>
  <c r="F311" i="6"/>
  <c r="F327" i="6"/>
  <c r="F343" i="6"/>
  <c r="F359" i="6"/>
  <c r="F375" i="6"/>
  <c r="F24" i="6"/>
  <c r="F40" i="6"/>
  <c r="F56" i="6"/>
  <c r="F72" i="6"/>
  <c r="F88" i="6"/>
  <c r="F104" i="6"/>
  <c r="F120" i="6"/>
  <c r="F136" i="6"/>
  <c r="F152" i="6"/>
  <c r="F168" i="6"/>
  <c r="F184" i="6"/>
  <c r="F200" i="6"/>
  <c r="F216" i="6"/>
  <c r="F232" i="6"/>
  <c r="F248" i="6"/>
  <c r="F264" i="6"/>
  <c r="F280" i="6"/>
  <c r="F296" i="6"/>
  <c r="F312" i="6"/>
  <c r="F328" i="6"/>
  <c r="F344" i="6"/>
  <c r="F360" i="6"/>
  <c r="F376" i="6"/>
  <c r="F25" i="6"/>
  <c r="F41" i="6"/>
  <c r="F57" i="6"/>
  <c r="F73" i="6"/>
  <c r="F89" i="6"/>
  <c r="F105" i="6"/>
  <c r="F121" i="6"/>
  <c r="F137" i="6"/>
  <c r="F153" i="6"/>
  <c r="F169" i="6"/>
  <c r="F185" i="6"/>
  <c r="F201" i="6"/>
  <c r="F217" i="6"/>
  <c r="F233" i="6"/>
  <c r="F249" i="6"/>
  <c r="F265" i="6"/>
  <c r="F281" i="6"/>
  <c r="F297" i="6"/>
  <c r="F313" i="6"/>
  <c r="F329" i="6"/>
  <c r="F345" i="6"/>
  <c r="F361" i="6"/>
  <c r="F377" i="6"/>
  <c r="F26" i="6"/>
  <c r="F42" i="6"/>
  <c r="F58" i="6"/>
  <c r="F74" i="6"/>
  <c r="F90" i="6"/>
  <c r="F106" i="6"/>
  <c r="F122" i="6"/>
  <c r="F138" i="6"/>
  <c r="F154" i="6"/>
  <c r="F170" i="6"/>
  <c r="F186" i="6"/>
  <c r="F202" i="6"/>
  <c r="F218" i="6"/>
  <c r="F234" i="6"/>
  <c r="F250" i="6"/>
  <c r="F266" i="6"/>
  <c r="F282" i="6"/>
  <c r="F298" i="6"/>
  <c r="F314" i="6"/>
  <c r="F330" i="6"/>
  <c r="F346" i="6"/>
  <c r="F362" i="6"/>
  <c r="F378" i="6"/>
  <c r="F27" i="6"/>
  <c r="F43" i="6"/>
  <c r="F59" i="6"/>
  <c r="F75" i="6"/>
  <c r="F91" i="6"/>
  <c r="F107" i="6"/>
  <c r="F123" i="6"/>
  <c r="F139" i="6"/>
  <c r="F155" i="6"/>
  <c r="F171" i="6"/>
  <c r="F187" i="6"/>
  <c r="F203" i="6"/>
  <c r="F219" i="6"/>
  <c r="F235" i="6"/>
  <c r="F251" i="6"/>
  <c r="F267" i="6"/>
  <c r="F283" i="6"/>
  <c r="F299" i="6"/>
  <c r="F315" i="6"/>
  <c r="F331" i="6"/>
  <c r="F347" i="6"/>
  <c r="F363" i="6"/>
  <c r="F379" i="6"/>
  <c r="F28" i="6"/>
  <c r="F44" i="6"/>
  <c r="F60" i="6"/>
  <c r="F76" i="6"/>
  <c r="F92" i="6"/>
  <c r="F108" i="6"/>
  <c r="F124" i="6"/>
  <c r="F140" i="6"/>
  <c r="F156" i="6"/>
  <c r="F172" i="6"/>
  <c r="F188" i="6"/>
  <c r="F204" i="6"/>
  <c r="F220" i="6"/>
  <c r="F236" i="6"/>
  <c r="F252" i="6"/>
  <c r="F268" i="6"/>
  <c r="F284" i="6"/>
  <c r="F300" i="6"/>
  <c r="F316" i="6"/>
  <c r="F332" i="6"/>
  <c r="F348" i="6"/>
  <c r="F364" i="6"/>
  <c r="F380" i="6"/>
  <c r="F29" i="6"/>
  <c r="F45" i="6"/>
  <c r="F61" i="6"/>
  <c r="F77" i="6"/>
  <c r="F93" i="6"/>
  <c r="F109" i="6"/>
  <c r="F125" i="6"/>
  <c r="F141" i="6"/>
  <c r="F157" i="6"/>
  <c r="F173" i="6"/>
  <c r="F189" i="6"/>
  <c r="F205" i="6"/>
  <c r="F221" i="6"/>
  <c r="F237" i="6"/>
  <c r="F253" i="6"/>
  <c r="F269" i="6"/>
  <c r="F285" i="6"/>
  <c r="F301" i="6"/>
  <c r="F317" i="6"/>
  <c r="F333" i="6"/>
  <c r="F349" i="6"/>
  <c r="F365" i="6"/>
  <c r="F381" i="6"/>
  <c r="F30" i="6"/>
  <c r="F46" i="6"/>
  <c r="F62" i="6"/>
  <c r="F78" i="6"/>
  <c r="F94" i="6"/>
  <c r="F110" i="6"/>
  <c r="F126" i="6"/>
  <c r="F142" i="6"/>
  <c r="F158" i="6"/>
  <c r="F174" i="6"/>
  <c r="F190" i="6"/>
  <c r="F206" i="6"/>
  <c r="F222" i="6"/>
  <c r="F238" i="6"/>
  <c r="F254" i="6"/>
  <c r="F270" i="6"/>
  <c r="F286" i="6"/>
  <c r="F302" i="6"/>
  <c r="F318" i="6"/>
  <c r="F334" i="6"/>
  <c r="F350" i="6"/>
  <c r="F366" i="6"/>
  <c r="F382" i="6"/>
  <c r="F31" i="6"/>
  <c r="F47" i="6"/>
  <c r="F63" i="6"/>
  <c r="F79" i="6"/>
  <c r="F95" i="6"/>
  <c r="F111" i="6"/>
  <c r="F127" i="6"/>
  <c r="F143" i="6"/>
  <c r="F159" i="6"/>
  <c r="F175" i="6"/>
  <c r="F191" i="6"/>
  <c r="F207" i="6"/>
  <c r="F223" i="6"/>
  <c r="F239" i="6"/>
  <c r="F255" i="6"/>
  <c r="F271" i="6"/>
  <c r="F287" i="6"/>
  <c r="F303" i="6"/>
  <c r="F319" i="6"/>
  <c r="F335" i="6"/>
  <c r="F351" i="6"/>
  <c r="F367" i="6"/>
  <c r="F383" i="6"/>
  <c r="F32" i="6"/>
  <c r="F48" i="6"/>
  <c r="F64" i="6"/>
  <c r="F80" i="6"/>
  <c r="F96" i="6"/>
  <c r="F112" i="6"/>
  <c r="F128" i="6"/>
  <c r="F144" i="6"/>
  <c r="F160" i="6"/>
  <c r="F176" i="6"/>
  <c r="F192" i="6"/>
  <c r="F208" i="6"/>
  <c r="F224" i="6"/>
  <c r="F240" i="6"/>
  <c r="F256" i="6"/>
  <c r="F272" i="6"/>
  <c r="F288" i="6"/>
  <c r="F304" i="6"/>
  <c r="F320" i="6"/>
  <c r="F336" i="6"/>
  <c r="F352" i="6"/>
  <c r="F368" i="6"/>
  <c r="F384" i="6"/>
  <c r="F33" i="6"/>
  <c r="F49" i="6"/>
  <c r="F65" i="6"/>
  <c r="F81" i="6"/>
  <c r="F97" i="6"/>
  <c r="F113" i="6"/>
  <c r="F129" i="6"/>
  <c r="F34" i="6"/>
  <c r="F50" i="6"/>
  <c r="F66" i="6"/>
  <c r="F82" i="6"/>
  <c r="F98" i="6"/>
  <c r="F114" i="6"/>
  <c r="F130" i="6"/>
  <c r="F146" i="6"/>
  <c r="F162" i="6"/>
  <c r="F178" i="6"/>
  <c r="F194" i="6"/>
  <c r="F210" i="6"/>
  <c r="F226" i="6"/>
  <c r="F242" i="6"/>
  <c r="F258" i="6"/>
  <c r="F274" i="6"/>
  <c r="F290" i="6"/>
  <c r="F306" i="6"/>
  <c r="F322" i="6"/>
  <c r="F338" i="6"/>
  <c r="F354" i="6"/>
  <c r="F370" i="6"/>
  <c r="F386" i="6"/>
  <c r="F35" i="6"/>
  <c r="F51" i="6"/>
  <c r="F67" i="6"/>
  <c r="F83" i="6"/>
  <c r="F99" i="6"/>
  <c r="F115" i="6"/>
  <c r="F131" i="6"/>
  <c r="F147" i="6"/>
  <c r="F163" i="6"/>
  <c r="F179" i="6"/>
  <c r="F195" i="6"/>
  <c r="F211" i="6"/>
  <c r="F227" i="6"/>
  <c r="F243" i="6"/>
  <c r="F259" i="6"/>
  <c r="F275" i="6"/>
  <c r="F291" i="6"/>
  <c r="F307" i="6"/>
  <c r="F323" i="6"/>
  <c r="F339" i="6"/>
  <c r="F355" i="6"/>
  <c r="F371" i="6"/>
  <c r="F21" i="6"/>
  <c r="F36" i="6"/>
  <c r="F149" i="6"/>
  <c r="F241" i="6"/>
  <c r="F324" i="6"/>
  <c r="F37" i="6"/>
  <c r="F161" i="6"/>
  <c r="F244" i="6"/>
  <c r="F325" i="6"/>
  <c r="F52" i="6"/>
  <c r="F164" i="6"/>
  <c r="F245" i="6"/>
  <c r="F337" i="6"/>
  <c r="F53" i="6"/>
  <c r="F165" i="6"/>
  <c r="F257" i="6"/>
  <c r="F340" i="6"/>
  <c r="F68" i="6"/>
  <c r="F177" i="6"/>
  <c r="F260" i="6"/>
  <c r="F341" i="6"/>
  <c r="F69" i="6"/>
  <c r="F180" i="6"/>
  <c r="F261" i="6"/>
  <c r="F353" i="6"/>
  <c r="F84" i="6"/>
  <c r="F181" i="6"/>
  <c r="F273" i="6"/>
  <c r="F356" i="6"/>
  <c r="F85" i="6"/>
  <c r="F193" i="6"/>
  <c r="F276" i="6"/>
  <c r="F357" i="6"/>
  <c r="E4" i="6"/>
  <c r="G21" i="6" s="1"/>
  <c r="F100" i="6"/>
  <c r="F196" i="6"/>
  <c r="F277" i="6"/>
  <c r="F369" i="6"/>
  <c r="F101" i="6"/>
  <c r="F197" i="6"/>
  <c r="F289" i="6"/>
  <c r="F372" i="6"/>
  <c r="F116" i="6"/>
  <c r="F209" i="6"/>
  <c r="F292" i="6"/>
  <c r="F373" i="6"/>
  <c r="F117" i="6"/>
  <c r="F212" i="6"/>
  <c r="F293" i="6"/>
  <c r="F385" i="6"/>
  <c r="F132" i="6"/>
  <c r="F213" i="6"/>
  <c r="F305" i="6"/>
  <c r="F133" i="6"/>
  <c r="F225" i="6"/>
  <c r="F308" i="6"/>
  <c r="F145" i="6"/>
  <c r="F148" i="6"/>
  <c r="F228" i="6"/>
  <c r="F229" i="6"/>
  <c r="F309" i="6"/>
  <c r="F321" i="6"/>
  <c r="F27" i="57"/>
  <c r="F43" i="57"/>
  <c r="F59" i="57"/>
  <c r="F75" i="57"/>
  <c r="F91" i="57"/>
  <c r="F107" i="57"/>
  <c r="F123" i="57"/>
  <c r="F139" i="57"/>
  <c r="F155" i="57"/>
  <c r="F171" i="57"/>
  <c r="F187" i="57"/>
  <c r="F203" i="57"/>
  <c r="F219" i="57"/>
  <c r="F235" i="57"/>
  <c r="F251" i="57"/>
  <c r="F267" i="57"/>
  <c r="F283" i="57"/>
  <c r="F299" i="57"/>
  <c r="F315" i="57"/>
  <c r="F331" i="57"/>
  <c r="F347" i="57"/>
  <c r="F363" i="57"/>
  <c r="F28" i="57"/>
  <c r="F44" i="57"/>
  <c r="F60" i="57"/>
  <c r="F76" i="57"/>
  <c r="F92" i="57"/>
  <c r="F108" i="57"/>
  <c r="F124" i="57"/>
  <c r="F140" i="57"/>
  <c r="F156" i="57"/>
  <c r="F172" i="57"/>
  <c r="F188" i="57"/>
  <c r="F204" i="57"/>
  <c r="F220" i="57"/>
  <c r="F236" i="57"/>
  <c r="F252" i="57"/>
  <c r="F268" i="57"/>
  <c r="F284" i="57"/>
  <c r="F300" i="57"/>
  <c r="F316" i="57"/>
  <c r="F332" i="57"/>
  <c r="F348" i="57"/>
  <c r="F364" i="57"/>
  <c r="F29" i="57"/>
  <c r="F45" i="57"/>
  <c r="F61" i="57"/>
  <c r="F77" i="57"/>
  <c r="F93" i="57"/>
  <c r="F109" i="57"/>
  <c r="F125" i="57"/>
  <c r="F141" i="57"/>
  <c r="F157" i="57"/>
  <c r="F173" i="57"/>
  <c r="F189" i="57"/>
  <c r="F205" i="57"/>
  <c r="F221" i="57"/>
  <c r="F237" i="57"/>
  <c r="F253" i="57"/>
  <c r="F269" i="57"/>
  <c r="F285" i="57"/>
  <c r="F301" i="57"/>
  <c r="F317" i="57"/>
  <c r="F333" i="57"/>
  <c r="F349" i="57"/>
  <c r="F365" i="57"/>
  <c r="F30" i="57"/>
  <c r="F46" i="57"/>
  <c r="F62" i="57"/>
  <c r="F78" i="57"/>
  <c r="F94" i="57"/>
  <c r="F110" i="57"/>
  <c r="F126" i="57"/>
  <c r="F142" i="57"/>
  <c r="F158" i="57"/>
  <c r="F174" i="57"/>
  <c r="F190" i="57"/>
  <c r="F206" i="57"/>
  <c r="F222" i="57"/>
  <c r="F238" i="57"/>
  <c r="F254" i="57"/>
  <c r="F270" i="57"/>
  <c r="F286" i="57"/>
  <c r="F302" i="57"/>
  <c r="F318" i="57"/>
  <c r="F334" i="57"/>
  <c r="F350" i="57"/>
  <c r="F366" i="57"/>
  <c r="F31" i="57"/>
  <c r="F47" i="57"/>
  <c r="F63" i="57"/>
  <c r="F79" i="57"/>
  <c r="F95" i="57"/>
  <c r="F111" i="57"/>
  <c r="F127" i="57"/>
  <c r="F143" i="57"/>
  <c r="F159" i="57"/>
  <c r="F175" i="57"/>
  <c r="F191" i="57"/>
  <c r="F207" i="57"/>
  <c r="F223" i="57"/>
  <c r="F239" i="57"/>
  <c r="F255" i="57"/>
  <c r="F271" i="57"/>
  <c r="F287" i="57"/>
  <c r="F303" i="57"/>
  <c r="F319" i="57"/>
  <c r="F335" i="57"/>
  <c r="F351" i="57"/>
  <c r="F367" i="57"/>
  <c r="F32" i="57"/>
  <c r="F48" i="57"/>
  <c r="F64" i="57"/>
  <c r="F80" i="57"/>
  <c r="F96" i="57"/>
  <c r="F112" i="57"/>
  <c r="F128" i="57"/>
  <c r="F144" i="57"/>
  <c r="F160" i="57"/>
  <c r="F176" i="57"/>
  <c r="F192" i="57"/>
  <c r="F208" i="57"/>
  <c r="F224" i="57"/>
  <c r="F240" i="57"/>
  <c r="F256" i="57"/>
  <c r="F272" i="57"/>
  <c r="F288" i="57"/>
  <c r="F304" i="57"/>
  <c r="F320" i="57"/>
  <c r="F336" i="57"/>
  <c r="F352" i="57"/>
  <c r="F368" i="57"/>
  <c r="F33" i="57"/>
  <c r="F49" i="57"/>
  <c r="F65" i="57"/>
  <c r="F81" i="57"/>
  <c r="F97" i="57"/>
  <c r="F113" i="57"/>
  <c r="F129" i="57"/>
  <c r="F145" i="57"/>
  <c r="F161" i="57"/>
  <c r="F177" i="57"/>
  <c r="F193" i="57"/>
  <c r="F209" i="57"/>
  <c r="F225" i="57"/>
  <c r="F241" i="57"/>
  <c r="F34" i="57"/>
  <c r="F50" i="57"/>
  <c r="F66" i="57"/>
  <c r="F82" i="57"/>
  <c r="F98" i="57"/>
  <c r="F114" i="57"/>
  <c r="F130" i="57"/>
  <c r="F146" i="57"/>
  <c r="F162" i="57"/>
  <c r="F178" i="57"/>
  <c r="F194" i="57"/>
  <c r="F210" i="57"/>
  <c r="F226" i="57"/>
  <c r="F242" i="57"/>
  <c r="F258" i="57"/>
  <c r="F274" i="57"/>
  <c r="F290" i="57"/>
  <c r="F306" i="57"/>
  <c r="F322" i="57"/>
  <c r="F338" i="57"/>
  <c r="F354" i="57"/>
  <c r="F370" i="57"/>
  <c r="F35" i="57"/>
  <c r="F51" i="57"/>
  <c r="F67" i="57"/>
  <c r="F83" i="57"/>
  <c r="F99" i="57"/>
  <c r="F115" i="57"/>
  <c r="F131" i="57"/>
  <c r="F147" i="57"/>
  <c r="F163" i="57"/>
  <c r="F179" i="57"/>
  <c r="F195" i="57"/>
  <c r="F211" i="57"/>
  <c r="F227" i="57"/>
  <c r="F243" i="57"/>
  <c r="F259" i="57"/>
  <c r="F275" i="57"/>
  <c r="F291" i="57"/>
  <c r="F307" i="57"/>
  <c r="F323" i="57"/>
  <c r="F339" i="57"/>
  <c r="F355" i="57"/>
  <c r="F371" i="57"/>
  <c r="F36" i="57"/>
  <c r="F52" i="57"/>
  <c r="F68" i="57"/>
  <c r="F84" i="57"/>
  <c r="F100" i="57"/>
  <c r="F37" i="57"/>
  <c r="F53" i="57"/>
  <c r="F69" i="57"/>
  <c r="F85" i="57"/>
  <c r="F101" i="57"/>
  <c r="F117" i="57"/>
  <c r="F133" i="57"/>
  <c r="F149" i="57"/>
  <c r="F165" i="57"/>
  <c r="F181" i="57"/>
  <c r="F197" i="57"/>
  <c r="F213" i="57"/>
  <c r="F229" i="57"/>
  <c r="F245" i="57"/>
  <c r="F261" i="57"/>
  <c r="F277" i="57"/>
  <c r="F293" i="57"/>
  <c r="F309" i="57"/>
  <c r="F325" i="57"/>
  <c r="F341" i="57"/>
  <c r="F357" i="57"/>
  <c r="F22" i="57"/>
  <c r="F38" i="57"/>
  <c r="F54" i="57"/>
  <c r="F70" i="57"/>
  <c r="F86" i="57"/>
  <c r="F102" i="57"/>
  <c r="F118" i="57"/>
  <c r="F134" i="57"/>
  <c r="F150" i="57"/>
  <c r="F166" i="57"/>
  <c r="F182" i="57"/>
  <c r="F198" i="57"/>
  <c r="F214" i="57"/>
  <c r="F230" i="57"/>
  <c r="F246" i="57"/>
  <c r="F262" i="57"/>
  <c r="F278" i="57"/>
  <c r="F294" i="57"/>
  <c r="F310" i="57"/>
  <c r="F326" i="57"/>
  <c r="F342" i="57"/>
  <c r="F358" i="57"/>
  <c r="F23" i="57"/>
  <c r="F39" i="57"/>
  <c r="F55" i="57"/>
  <c r="F71" i="57"/>
  <c r="F87" i="57"/>
  <c r="F103" i="57"/>
  <c r="F119" i="57"/>
  <c r="F135" i="57"/>
  <c r="F151" i="57"/>
  <c r="F167" i="57"/>
  <c r="F183" i="57"/>
  <c r="F199" i="57"/>
  <c r="F215" i="57"/>
  <c r="F231" i="57"/>
  <c r="F247" i="57"/>
  <c r="F263" i="57"/>
  <c r="F279" i="57"/>
  <c r="F295" i="57"/>
  <c r="F311" i="57"/>
  <c r="F327" i="57"/>
  <c r="F343" i="57"/>
  <c r="F359" i="57"/>
  <c r="F25" i="57"/>
  <c r="F41" i="57"/>
  <c r="F57" i="57"/>
  <c r="F73" i="57"/>
  <c r="F89" i="57"/>
  <c r="F105" i="57"/>
  <c r="F121" i="57"/>
  <c r="F137" i="57"/>
  <c r="F153" i="57"/>
  <c r="F169" i="57"/>
  <c r="F185" i="57"/>
  <c r="F201" i="57"/>
  <c r="F217" i="57"/>
  <c r="F233" i="57"/>
  <c r="F249" i="57"/>
  <c r="F265" i="57"/>
  <c r="F281" i="57"/>
  <c r="F297" i="57"/>
  <c r="F313" i="57"/>
  <c r="F329" i="57"/>
  <c r="F345" i="57"/>
  <c r="F361" i="57"/>
  <c r="F26" i="57"/>
  <c r="F42" i="57"/>
  <c r="F58" i="57"/>
  <c r="F74" i="57"/>
  <c r="F90" i="57"/>
  <c r="F106" i="57"/>
  <c r="F122" i="57"/>
  <c r="F40" i="57"/>
  <c r="F180" i="57"/>
  <c r="F260" i="57"/>
  <c r="F324" i="57"/>
  <c r="F376" i="57"/>
  <c r="F56" i="57"/>
  <c r="F184" i="57"/>
  <c r="F264" i="57"/>
  <c r="F328" i="57"/>
  <c r="F377" i="57"/>
  <c r="F72" i="57"/>
  <c r="F186" i="57"/>
  <c r="F266" i="57"/>
  <c r="F330" i="57"/>
  <c r="F378" i="57"/>
  <c r="F88" i="57"/>
  <c r="F196" i="57"/>
  <c r="F273" i="57"/>
  <c r="F337" i="57"/>
  <c r="F379" i="57"/>
  <c r="F104" i="57"/>
  <c r="F200" i="57"/>
  <c r="F276" i="57"/>
  <c r="F340" i="57"/>
  <c r="F380" i="57"/>
  <c r="F116" i="57"/>
  <c r="F202" i="57"/>
  <c r="F280" i="57"/>
  <c r="F344" i="57"/>
  <c r="F381" i="57"/>
  <c r="F120" i="57"/>
  <c r="F212" i="57"/>
  <c r="F282" i="57"/>
  <c r="F346" i="57"/>
  <c r="F382" i="57"/>
  <c r="F216" i="57"/>
  <c r="F353" i="57"/>
  <c r="F292" i="57"/>
  <c r="F360" i="57"/>
  <c r="F148" i="57"/>
  <c r="F386" i="57"/>
  <c r="F152" i="57"/>
  <c r="F305" i="57"/>
  <c r="F369" i="57"/>
  <c r="F308" i="57"/>
  <c r="F257" i="57"/>
  <c r="F298" i="57"/>
  <c r="F372" i="57"/>
  <c r="F168" i="57"/>
  <c r="F250" i="57"/>
  <c r="F132" i="57"/>
  <c r="F289" i="57"/>
  <c r="F383" i="57"/>
  <c r="F136" i="57"/>
  <c r="F356" i="57"/>
  <c r="F384" i="57"/>
  <c r="F138" i="57"/>
  <c r="F296" i="57"/>
  <c r="F385" i="57"/>
  <c r="F232" i="57"/>
  <c r="F234" i="57"/>
  <c r="F21" i="57"/>
  <c r="F244" i="57"/>
  <c r="F374" i="57"/>
  <c r="F24" i="57"/>
  <c r="F218" i="57"/>
  <c r="F154" i="57"/>
  <c r="F170" i="57"/>
  <c r="F228" i="57"/>
  <c r="F362" i="57"/>
  <c r="F375" i="57"/>
  <c r="F164" i="57"/>
  <c r="F248" i="57"/>
  <c r="F312" i="57"/>
  <c r="F373" i="57"/>
  <c r="E4" i="57"/>
  <c r="G21" i="57" s="1"/>
  <c r="F314" i="57"/>
  <c r="F321" i="57"/>
  <c r="F24" i="56"/>
  <c r="F40" i="56"/>
  <c r="F56" i="56"/>
  <c r="F72" i="56"/>
  <c r="F88" i="56"/>
  <c r="F104" i="56"/>
  <c r="F120" i="56"/>
  <c r="F136" i="56"/>
  <c r="F152" i="56"/>
  <c r="F168" i="56"/>
  <c r="F184" i="56"/>
  <c r="F200" i="56"/>
  <c r="F216" i="56"/>
  <c r="F232" i="56"/>
  <c r="F248" i="56"/>
  <c r="F264" i="56"/>
  <c r="F280" i="56"/>
  <c r="F296" i="56"/>
  <c r="F312" i="56"/>
  <c r="F328" i="56"/>
  <c r="F344" i="56"/>
  <c r="F360" i="56"/>
  <c r="F376" i="56"/>
  <c r="F25" i="56"/>
  <c r="F41" i="56"/>
  <c r="F57" i="56"/>
  <c r="F73" i="56"/>
  <c r="F89" i="56"/>
  <c r="F105" i="56"/>
  <c r="F121" i="56"/>
  <c r="F137" i="56"/>
  <c r="F153" i="56"/>
  <c r="F169" i="56"/>
  <c r="F185" i="56"/>
  <c r="F201" i="56"/>
  <c r="F217" i="56"/>
  <c r="F233" i="56"/>
  <c r="F249" i="56"/>
  <c r="F265" i="56"/>
  <c r="F281" i="56"/>
  <c r="F297" i="56"/>
  <c r="F313" i="56"/>
  <c r="F329" i="56"/>
  <c r="F345" i="56"/>
  <c r="F361" i="56"/>
  <c r="F377" i="56"/>
  <c r="F26" i="56"/>
  <c r="F42" i="56"/>
  <c r="F58" i="56"/>
  <c r="F74" i="56"/>
  <c r="F90" i="56"/>
  <c r="F106" i="56"/>
  <c r="F122" i="56"/>
  <c r="F138" i="56"/>
  <c r="F154" i="56"/>
  <c r="F170" i="56"/>
  <c r="F186" i="56"/>
  <c r="F202" i="56"/>
  <c r="F218" i="56"/>
  <c r="F234" i="56"/>
  <c r="F250" i="56"/>
  <c r="F266" i="56"/>
  <c r="F282" i="56"/>
  <c r="F298" i="56"/>
  <c r="F314" i="56"/>
  <c r="F330" i="56"/>
  <c r="F346" i="56"/>
  <c r="F362" i="56"/>
  <c r="F378" i="56"/>
  <c r="F27" i="56"/>
  <c r="F43" i="56"/>
  <c r="F59" i="56"/>
  <c r="F75" i="56"/>
  <c r="F91" i="56"/>
  <c r="F107" i="56"/>
  <c r="F123" i="56"/>
  <c r="F139" i="56"/>
  <c r="F155" i="56"/>
  <c r="F171" i="56"/>
  <c r="F187" i="56"/>
  <c r="F203" i="56"/>
  <c r="F219" i="56"/>
  <c r="F235" i="56"/>
  <c r="F251" i="56"/>
  <c r="F267" i="56"/>
  <c r="F283" i="56"/>
  <c r="F299" i="56"/>
  <c r="F315" i="56"/>
  <c r="F331" i="56"/>
  <c r="F347" i="56"/>
  <c r="F363" i="56"/>
  <c r="F379" i="56"/>
  <c r="F28" i="56"/>
  <c r="F44" i="56"/>
  <c r="F60" i="56"/>
  <c r="F76" i="56"/>
  <c r="F92" i="56"/>
  <c r="F108" i="56"/>
  <c r="F124" i="56"/>
  <c r="F140" i="56"/>
  <c r="F156" i="56"/>
  <c r="F172" i="56"/>
  <c r="F188" i="56"/>
  <c r="F204" i="56"/>
  <c r="F220" i="56"/>
  <c r="F236" i="56"/>
  <c r="F252" i="56"/>
  <c r="F268" i="56"/>
  <c r="F284" i="56"/>
  <c r="F300" i="56"/>
  <c r="F316" i="56"/>
  <c r="F332" i="56"/>
  <c r="F348" i="56"/>
  <c r="F364" i="56"/>
  <c r="F380" i="56"/>
  <c r="F29" i="56"/>
  <c r="F45" i="56"/>
  <c r="F61" i="56"/>
  <c r="F77" i="56"/>
  <c r="F93" i="56"/>
  <c r="F109" i="56"/>
  <c r="F125" i="56"/>
  <c r="F141" i="56"/>
  <c r="F157" i="56"/>
  <c r="F173" i="56"/>
  <c r="F189" i="56"/>
  <c r="F205" i="56"/>
  <c r="F221" i="56"/>
  <c r="F237" i="56"/>
  <c r="F253" i="56"/>
  <c r="F269" i="56"/>
  <c r="F285" i="56"/>
  <c r="F301" i="56"/>
  <c r="F317" i="56"/>
  <c r="F333" i="56"/>
  <c r="F349" i="56"/>
  <c r="F365" i="56"/>
  <c r="F381" i="56"/>
  <c r="F30" i="56"/>
  <c r="F46" i="56"/>
  <c r="F62" i="56"/>
  <c r="F78" i="56"/>
  <c r="F94" i="56"/>
  <c r="F110" i="56"/>
  <c r="F126" i="56"/>
  <c r="F142" i="56"/>
  <c r="F158" i="56"/>
  <c r="F174" i="56"/>
  <c r="F190" i="56"/>
  <c r="F206" i="56"/>
  <c r="F222" i="56"/>
  <c r="F238" i="56"/>
  <c r="F254" i="56"/>
  <c r="F270" i="56"/>
  <c r="F286" i="56"/>
  <c r="F302" i="56"/>
  <c r="F318" i="56"/>
  <c r="F334" i="56"/>
  <c r="F350" i="56"/>
  <c r="F366" i="56"/>
  <c r="F382" i="56"/>
  <c r="F31" i="56"/>
  <c r="F47" i="56"/>
  <c r="F63" i="56"/>
  <c r="F79" i="56"/>
  <c r="F95" i="56"/>
  <c r="F111" i="56"/>
  <c r="F127" i="56"/>
  <c r="F143" i="56"/>
  <c r="F159" i="56"/>
  <c r="F175" i="56"/>
  <c r="F191" i="56"/>
  <c r="F207" i="56"/>
  <c r="F223" i="56"/>
  <c r="F239" i="56"/>
  <c r="F255" i="56"/>
  <c r="F271" i="56"/>
  <c r="F287" i="56"/>
  <c r="F303" i="56"/>
  <c r="F319" i="56"/>
  <c r="F335" i="56"/>
  <c r="F351" i="56"/>
  <c r="F367" i="56"/>
  <c r="F383" i="56"/>
  <c r="F32" i="56"/>
  <c r="F48" i="56"/>
  <c r="F64" i="56"/>
  <c r="F80" i="56"/>
  <c r="F96" i="56"/>
  <c r="F112" i="56"/>
  <c r="F128" i="56"/>
  <c r="F144" i="56"/>
  <c r="F160" i="56"/>
  <c r="F176" i="56"/>
  <c r="F192" i="56"/>
  <c r="F208" i="56"/>
  <c r="F224" i="56"/>
  <c r="F240" i="56"/>
  <c r="F256" i="56"/>
  <c r="F272" i="56"/>
  <c r="F288" i="56"/>
  <c r="F304" i="56"/>
  <c r="F320" i="56"/>
  <c r="F336" i="56"/>
  <c r="F352" i="56"/>
  <c r="F368" i="56"/>
  <c r="F384" i="56"/>
  <c r="F33" i="56"/>
  <c r="F49" i="56"/>
  <c r="F65" i="56"/>
  <c r="F81" i="56"/>
  <c r="F97" i="56"/>
  <c r="F113" i="56"/>
  <c r="F129" i="56"/>
  <c r="F145" i="56"/>
  <c r="F161" i="56"/>
  <c r="F177" i="56"/>
  <c r="F193" i="56"/>
  <c r="F209" i="56"/>
  <c r="F225" i="56"/>
  <c r="F241" i="56"/>
  <c r="F257" i="56"/>
  <c r="F273" i="56"/>
  <c r="F289" i="56"/>
  <c r="F305" i="56"/>
  <c r="F321" i="56"/>
  <c r="F337" i="56"/>
  <c r="F353" i="56"/>
  <c r="F369" i="56"/>
  <c r="F385" i="56"/>
  <c r="F34" i="56"/>
  <c r="F50" i="56"/>
  <c r="F66" i="56"/>
  <c r="F82" i="56"/>
  <c r="F98" i="56"/>
  <c r="F114" i="56"/>
  <c r="F130" i="56"/>
  <c r="F146" i="56"/>
  <c r="F162" i="56"/>
  <c r="F178" i="56"/>
  <c r="F194" i="56"/>
  <c r="F210" i="56"/>
  <c r="F226" i="56"/>
  <c r="F242" i="56"/>
  <c r="F258" i="56"/>
  <c r="F274" i="56"/>
  <c r="F290" i="56"/>
  <c r="F306" i="56"/>
  <c r="F322" i="56"/>
  <c r="F338" i="56"/>
  <c r="F354" i="56"/>
  <c r="F370" i="56"/>
  <c r="F386" i="56"/>
  <c r="F36" i="56"/>
  <c r="F52" i="56"/>
  <c r="F68" i="56"/>
  <c r="F84" i="56"/>
  <c r="F100" i="56"/>
  <c r="F116" i="56"/>
  <c r="F132" i="56"/>
  <c r="F148" i="56"/>
  <c r="F164" i="56"/>
  <c r="F180" i="56"/>
  <c r="F196" i="56"/>
  <c r="F212" i="56"/>
  <c r="F228" i="56"/>
  <c r="F244" i="56"/>
  <c r="F260" i="56"/>
  <c r="F276" i="56"/>
  <c r="F37" i="56"/>
  <c r="F53" i="56"/>
  <c r="F69" i="56"/>
  <c r="F85" i="56"/>
  <c r="F101" i="56"/>
  <c r="F117" i="56"/>
  <c r="F133" i="56"/>
  <c r="F149" i="56"/>
  <c r="F165" i="56"/>
  <c r="F39" i="56"/>
  <c r="F131" i="56"/>
  <c r="F199" i="56"/>
  <c r="F263" i="56"/>
  <c r="F324" i="56"/>
  <c r="F373" i="56"/>
  <c r="F51" i="56"/>
  <c r="F134" i="56"/>
  <c r="F211" i="56"/>
  <c r="F275" i="56"/>
  <c r="F325" i="56"/>
  <c r="F374" i="56"/>
  <c r="F54" i="56"/>
  <c r="F135" i="56"/>
  <c r="F213" i="56"/>
  <c r="F277" i="56"/>
  <c r="F326" i="56"/>
  <c r="F375" i="56"/>
  <c r="F55" i="56"/>
  <c r="F147" i="56"/>
  <c r="F214" i="56"/>
  <c r="F278" i="56"/>
  <c r="F327" i="56"/>
  <c r="F21" i="56"/>
  <c r="F67" i="56"/>
  <c r="F150" i="56"/>
  <c r="F215" i="56"/>
  <c r="F279" i="56"/>
  <c r="F339" i="56"/>
  <c r="F70" i="56"/>
  <c r="F151" i="56"/>
  <c r="F227" i="56"/>
  <c r="F291" i="56"/>
  <c r="F340" i="56"/>
  <c r="E4" i="56"/>
  <c r="G21" i="56" s="1"/>
  <c r="F71" i="56"/>
  <c r="F163" i="56"/>
  <c r="F229" i="56"/>
  <c r="F292" i="56"/>
  <c r="F341" i="56"/>
  <c r="F83" i="56"/>
  <c r="F166" i="56"/>
  <c r="F230" i="56"/>
  <c r="F293" i="56"/>
  <c r="F342" i="56"/>
  <c r="F86" i="56"/>
  <c r="F167" i="56"/>
  <c r="F231" i="56"/>
  <c r="F294" i="56"/>
  <c r="F343" i="56"/>
  <c r="F87" i="56"/>
  <c r="F179" i="56"/>
  <c r="F243" i="56"/>
  <c r="F295" i="56"/>
  <c r="F355" i="56"/>
  <c r="F99" i="56"/>
  <c r="F181" i="56"/>
  <c r="F245" i="56"/>
  <c r="F307" i="56"/>
  <c r="F356" i="56"/>
  <c r="F102" i="56"/>
  <c r="F182" i="56"/>
  <c r="F246" i="56"/>
  <c r="F308" i="56"/>
  <c r="F357" i="56"/>
  <c r="F22" i="56"/>
  <c r="F103" i="56"/>
  <c r="F183" i="56"/>
  <c r="F247" i="56"/>
  <c r="F309" i="56"/>
  <c r="F358" i="56"/>
  <c r="F23" i="56"/>
  <c r="F115" i="56"/>
  <c r="F195" i="56"/>
  <c r="F259" i="56"/>
  <c r="F310" i="56"/>
  <c r="F359" i="56"/>
  <c r="F371" i="56"/>
  <c r="F372" i="56"/>
  <c r="F35" i="56"/>
  <c r="F38" i="56"/>
  <c r="F118" i="56"/>
  <c r="F119" i="56"/>
  <c r="F197" i="56"/>
  <c r="F198" i="56"/>
  <c r="F261" i="56"/>
  <c r="F262" i="56"/>
  <c r="F311" i="56"/>
  <c r="F323" i="56"/>
  <c r="F27" i="58"/>
  <c r="F43" i="58"/>
  <c r="F59" i="58"/>
  <c r="F75" i="58"/>
  <c r="F91" i="58"/>
  <c r="F107" i="58"/>
  <c r="F123" i="58"/>
  <c r="F139" i="58"/>
  <c r="F155" i="58"/>
  <c r="F171" i="58"/>
  <c r="F187" i="58"/>
  <c r="F203" i="58"/>
  <c r="F219" i="58"/>
  <c r="F235" i="58"/>
  <c r="F251" i="58"/>
  <c r="F267" i="58"/>
  <c r="F283" i="58"/>
  <c r="F299" i="58"/>
  <c r="F315" i="58"/>
  <c r="F331" i="58"/>
  <c r="F347" i="58"/>
  <c r="F363" i="58"/>
  <c r="F379" i="58"/>
  <c r="F28" i="58"/>
  <c r="F44" i="58"/>
  <c r="F60" i="58"/>
  <c r="F76" i="58"/>
  <c r="F92" i="58"/>
  <c r="F108" i="58"/>
  <c r="F124" i="58"/>
  <c r="F140" i="58"/>
  <c r="F156" i="58"/>
  <c r="F172" i="58"/>
  <c r="F188" i="58"/>
  <c r="F204" i="58"/>
  <c r="F220" i="58"/>
  <c r="F236" i="58"/>
  <c r="F252" i="58"/>
  <c r="F268" i="58"/>
  <c r="F284" i="58"/>
  <c r="F300" i="58"/>
  <c r="F316" i="58"/>
  <c r="F332" i="58"/>
  <c r="F348" i="58"/>
  <c r="F364" i="58"/>
  <c r="F380" i="58"/>
  <c r="F29" i="58"/>
  <c r="F45" i="58"/>
  <c r="F61" i="58"/>
  <c r="F77" i="58"/>
  <c r="F93" i="58"/>
  <c r="F109" i="58"/>
  <c r="F125" i="58"/>
  <c r="F141" i="58"/>
  <c r="F157" i="58"/>
  <c r="F173" i="58"/>
  <c r="F189" i="58"/>
  <c r="F205" i="58"/>
  <c r="F221" i="58"/>
  <c r="F237" i="58"/>
  <c r="F253" i="58"/>
  <c r="F269" i="58"/>
  <c r="F285" i="58"/>
  <c r="F301" i="58"/>
  <c r="F317" i="58"/>
  <c r="F333" i="58"/>
  <c r="F349" i="58"/>
  <c r="F365" i="58"/>
  <c r="F381" i="58"/>
  <c r="F30" i="58"/>
  <c r="F46" i="58"/>
  <c r="F62" i="58"/>
  <c r="F78" i="58"/>
  <c r="F94" i="58"/>
  <c r="F110" i="58"/>
  <c r="F126" i="58"/>
  <c r="F142" i="58"/>
  <c r="F158" i="58"/>
  <c r="F174" i="58"/>
  <c r="F190" i="58"/>
  <c r="F206" i="58"/>
  <c r="F222" i="58"/>
  <c r="F238" i="58"/>
  <c r="F254" i="58"/>
  <c r="F270" i="58"/>
  <c r="F286" i="58"/>
  <c r="F302" i="58"/>
  <c r="F318" i="58"/>
  <c r="F334" i="58"/>
  <c r="F350" i="58"/>
  <c r="F366" i="58"/>
  <c r="F382" i="58"/>
  <c r="F31" i="58"/>
  <c r="F47" i="58"/>
  <c r="F63" i="58"/>
  <c r="F79" i="58"/>
  <c r="F95" i="58"/>
  <c r="F111" i="58"/>
  <c r="F127" i="58"/>
  <c r="F143" i="58"/>
  <c r="F159" i="58"/>
  <c r="F175" i="58"/>
  <c r="F191" i="58"/>
  <c r="F207" i="58"/>
  <c r="F223" i="58"/>
  <c r="F239" i="58"/>
  <c r="F255" i="58"/>
  <c r="F271" i="58"/>
  <c r="F287" i="58"/>
  <c r="F303" i="58"/>
  <c r="F319" i="58"/>
  <c r="F335" i="58"/>
  <c r="F351" i="58"/>
  <c r="F367" i="58"/>
  <c r="F383" i="58"/>
  <c r="F32" i="58"/>
  <c r="F48" i="58"/>
  <c r="F64" i="58"/>
  <c r="F80" i="58"/>
  <c r="F96" i="58"/>
  <c r="F112" i="58"/>
  <c r="F128" i="58"/>
  <c r="F144" i="58"/>
  <c r="F160" i="58"/>
  <c r="F176" i="58"/>
  <c r="F192" i="58"/>
  <c r="F208" i="58"/>
  <c r="F224" i="58"/>
  <c r="F240" i="58"/>
  <c r="F256" i="58"/>
  <c r="F272" i="58"/>
  <c r="F288" i="58"/>
  <c r="F304" i="58"/>
  <c r="F320" i="58"/>
  <c r="F336" i="58"/>
  <c r="F352" i="58"/>
  <c r="F368" i="58"/>
  <c r="F384" i="58"/>
  <c r="F33" i="58"/>
  <c r="F49" i="58"/>
  <c r="F65" i="58"/>
  <c r="F81" i="58"/>
  <c r="F97" i="58"/>
  <c r="F113" i="58"/>
  <c r="F129" i="58"/>
  <c r="F145" i="58"/>
  <c r="F161" i="58"/>
  <c r="F177" i="58"/>
  <c r="F193" i="58"/>
  <c r="F209" i="58"/>
  <c r="F225" i="58"/>
  <c r="F241" i="58"/>
  <c r="F257" i="58"/>
  <c r="F273" i="58"/>
  <c r="F289" i="58"/>
  <c r="F305" i="58"/>
  <c r="F321" i="58"/>
  <c r="F337" i="58"/>
  <c r="F353" i="58"/>
  <c r="F369" i="58"/>
  <c r="F385" i="58"/>
  <c r="F34" i="58"/>
  <c r="F50" i="58"/>
  <c r="F66" i="58"/>
  <c r="F82" i="58"/>
  <c r="F98" i="58"/>
  <c r="F114" i="58"/>
  <c r="F130" i="58"/>
  <c r="F146" i="58"/>
  <c r="F162" i="58"/>
  <c r="F178" i="58"/>
  <c r="F194" i="58"/>
  <c r="F210" i="58"/>
  <c r="F226" i="58"/>
  <c r="F242" i="58"/>
  <c r="F258" i="58"/>
  <c r="F274" i="58"/>
  <c r="F290" i="58"/>
  <c r="F306" i="58"/>
  <c r="F322" i="58"/>
  <c r="F338" i="58"/>
  <c r="F354" i="58"/>
  <c r="F370" i="58"/>
  <c r="F386" i="58"/>
  <c r="F35" i="58"/>
  <c r="F51" i="58"/>
  <c r="F67" i="58"/>
  <c r="F83" i="58"/>
  <c r="F99" i="58"/>
  <c r="F115" i="58"/>
  <c r="F131" i="58"/>
  <c r="F147" i="58"/>
  <c r="F163" i="58"/>
  <c r="F179" i="58"/>
  <c r="F195" i="58"/>
  <c r="F211" i="58"/>
  <c r="F227" i="58"/>
  <c r="F243" i="58"/>
  <c r="F259" i="58"/>
  <c r="F275" i="58"/>
  <c r="F291" i="58"/>
  <c r="F307" i="58"/>
  <c r="F323" i="58"/>
  <c r="F339" i="58"/>
  <c r="F355" i="58"/>
  <c r="F371" i="58"/>
  <c r="F21" i="58"/>
  <c r="F36" i="58"/>
  <c r="F52" i="58"/>
  <c r="F68" i="58"/>
  <c r="F84" i="58"/>
  <c r="F100" i="58"/>
  <c r="F116" i="58"/>
  <c r="F132" i="58"/>
  <c r="F148" i="58"/>
  <c r="F164" i="58"/>
  <c r="F180" i="58"/>
  <c r="F196" i="58"/>
  <c r="F212" i="58"/>
  <c r="F228" i="58"/>
  <c r="F244" i="58"/>
  <c r="F260" i="58"/>
  <c r="F276" i="58"/>
  <c r="F292" i="58"/>
  <c r="F308" i="58"/>
  <c r="F324" i="58"/>
  <c r="F340" i="58"/>
  <c r="F356" i="58"/>
  <c r="F372" i="58"/>
  <c r="F37" i="58"/>
  <c r="F53" i="58"/>
  <c r="F69" i="58"/>
  <c r="F85" i="58"/>
  <c r="F101" i="58"/>
  <c r="F117" i="58"/>
  <c r="F133" i="58"/>
  <c r="F149" i="58"/>
  <c r="F165" i="58"/>
  <c r="F181" i="58"/>
  <c r="F197" i="58"/>
  <c r="F213" i="58"/>
  <c r="F229" i="58"/>
  <c r="F245" i="58"/>
  <c r="F261" i="58"/>
  <c r="F277" i="58"/>
  <c r="F293" i="58"/>
  <c r="F309" i="58"/>
  <c r="F325" i="58"/>
  <c r="F341" i="58"/>
  <c r="F357" i="58"/>
  <c r="F373" i="58"/>
  <c r="E4" i="58"/>
  <c r="G21" i="58" s="1"/>
  <c r="F22" i="58"/>
  <c r="F38" i="58"/>
  <c r="F54" i="58"/>
  <c r="F70" i="58"/>
  <c r="F86" i="58"/>
  <c r="F102" i="58"/>
  <c r="F118" i="58"/>
  <c r="F134" i="58"/>
  <c r="F150" i="58"/>
  <c r="F166" i="58"/>
  <c r="F182" i="58"/>
  <c r="F198" i="58"/>
  <c r="F214" i="58"/>
  <c r="F230" i="58"/>
  <c r="F246" i="58"/>
  <c r="F262" i="58"/>
  <c r="F278" i="58"/>
  <c r="F294" i="58"/>
  <c r="F310" i="58"/>
  <c r="F326" i="58"/>
  <c r="F342" i="58"/>
  <c r="F358" i="58"/>
  <c r="F374" i="58"/>
  <c r="F23" i="58"/>
  <c r="F39" i="58"/>
  <c r="F55" i="58"/>
  <c r="F71" i="58"/>
  <c r="F87" i="58"/>
  <c r="F103" i="58"/>
  <c r="F119" i="58"/>
  <c r="F135" i="58"/>
  <c r="F151" i="58"/>
  <c r="F167" i="58"/>
  <c r="F183" i="58"/>
  <c r="F199" i="58"/>
  <c r="F215" i="58"/>
  <c r="F231" i="58"/>
  <c r="F247" i="58"/>
  <c r="F263" i="58"/>
  <c r="F279" i="58"/>
  <c r="F295" i="58"/>
  <c r="F311" i="58"/>
  <c r="F327" i="58"/>
  <c r="F343" i="58"/>
  <c r="F359" i="58"/>
  <c r="F375" i="58"/>
  <c r="F25" i="58"/>
  <c r="F41" i="58"/>
  <c r="F57" i="58"/>
  <c r="F73" i="58"/>
  <c r="F89" i="58"/>
  <c r="F105" i="58"/>
  <c r="F121" i="58"/>
  <c r="F137" i="58"/>
  <c r="F153" i="58"/>
  <c r="F169" i="58"/>
  <c r="F185" i="58"/>
  <c r="F201" i="58"/>
  <c r="F217" i="58"/>
  <c r="F233" i="58"/>
  <c r="F249" i="58"/>
  <c r="F265" i="58"/>
  <c r="F281" i="58"/>
  <c r="F297" i="58"/>
  <c r="F313" i="58"/>
  <c r="F329" i="58"/>
  <c r="F345" i="58"/>
  <c r="F361" i="58"/>
  <c r="F377" i="58"/>
  <c r="F26" i="58"/>
  <c r="F42" i="58"/>
  <c r="F58" i="58"/>
  <c r="F74" i="58"/>
  <c r="F90" i="58"/>
  <c r="F106" i="58"/>
  <c r="F122" i="58"/>
  <c r="F138" i="58"/>
  <c r="F154" i="58"/>
  <c r="F170" i="58"/>
  <c r="F186" i="58"/>
  <c r="F202" i="58"/>
  <c r="F218" i="58"/>
  <c r="F234" i="58"/>
  <c r="F250" i="58"/>
  <c r="F266" i="58"/>
  <c r="F282" i="58"/>
  <c r="F298" i="58"/>
  <c r="F314" i="58"/>
  <c r="F330" i="58"/>
  <c r="F346" i="58"/>
  <c r="F362" i="58"/>
  <c r="F378" i="58"/>
  <c r="F152" i="58"/>
  <c r="F168" i="58"/>
  <c r="F184" i="58"/>
  <c r="F200" i="58"/>
  <c r="F216" i="58"/>
  <c r="F232" i="58"/>
  <c r="F248" i="58"/>
  <c r="F280" i="58"/>
  <c r="F296" i="58"/>
  <c r="F72" i="58"/>
  <c r="F328" i="58"/>
  <c r="F344" i="58"/>
  <c r="F136" i="58"/>
  <c r="F264" i="58"/>
  <c r="F56" i="58"/>
  <c r="F312" i="58"/>
  <c r="F88" i="58"/>
  <c r="F24" i="58"/>
  <c r="F120" i="58"/>
  <c r="F40" i="58"/>
  <c r="F104" i="58"/>
  <c r="F360" i="58"/>
  <c r="F376" i="58"/>
  <c r="H28" i="63"/>
  <c r="E29" i="63"/>
  <c r="G29" i="63" s="1"/>
  <c r="I10" i="80"/>
  <c r="E30" i="62"/>
  <c r="G30" i="62" s="1"/>
  <c r="E23" i="65"/>
  <c r="G23" i="65" s="1"/>
  <c r="E22" i="59"/>
  <c r="G22" i="59" s="1"/>
  <c r="E21" i="6"/>
  <c r="Q4" i="80"/>
  <c r="L23" i="70"/>
  <c r="E24" i="70"/>
  <c r="G24" i="70" s="1"/>
  <c r="H23" i="70"/>
  <c r="U4" i="80"/>
  <c r="H23" i="74"/>
  <c r="I23" i="74"/>
  <c r="L23" i="74"/>
  <c r="E21" i="56"/>
  <c r="V4" i="80"/>
  <c r="L23" i="75"/>
  <c r="H23" i="75"/>
  <c r="G23" i="75"/>
  <c r="E24" i="75" s="1"/>
  <c r="N4" i="80"/>
  <c r="H23" i="67"/>
  <c r="L23" i="67"/>
  <c r="E24" i="67"/>
  <c r="G24" i="67" s="1"/>
  <c r="J32" i="72"/>
  <c r="K32" i="72" s="1"/>
  <c r="S3" i="80"/>
  <c r="L22" i="72"/>
  <c r="H22" i="72"/>
  <c r="R4" i="80"/>
  <c r="E24" i="71"/>
  <c r="G24" i="71" s="1"/>
  <c r="L23" i="71"/>
  <c r="H23" i="71"/>
  <c r="H22" i="61"/>
  <c r="J36" i="61"/>
  <c r="K36" i="61" s="1"/>
  <c r="H3" i="80"/>
  <c r="L22" i="61"/>
  <c r="O4" i="80"/>
  <c r="E24" i="68"/>
  <c r="G24" i="68" s="1"/>
  <c r="L23" i="68"/>
  <c r="H23" i="68"/>
  <c r="J43" i="73"/>
  <c r="K43" i="73" s="1"/>
  <c r="T3" i="80"/>
  <c r="H22" i="73"/>
  <c r="L22" i="73"/>
  <c r="E23" i="66"/>
  <c r="G23" i="66" s="1"/>
  <c r="I22" i="66"/>
  <c r="F2" i="80"/>
  <c r="H21" i="59"/>
  <c r="P4" i="80"/>
  <c r="L23" i="69"/>
  <c r="H23" i="69"/>
  <c r="E24" i="69"/>
  <c r="G24" i="69" s="1"/>
  <c r="J70" i="62"/>
  <c r="K70" i="62" s="1"/>
  <c r="I28" i="62"/>
  <c r="L29" i="62"/>
  <c r="H29" i="62"/>
  <c r="J9" i="80"/>
  <c r="J83" i="63"/>
  <c r="K83" i="63" s="1"/>
  <c r="L28" i="63"/>
  <c r="E30" i="64"/>
  <c r="G30" i="64" s="1"/>
  <c r="K10" i="80"/>
  <c r="J36" i="60"/>
  <c r="K36" i="60" s="1"/>
  <c r="G10" i="80"/>
  <c r="L29" i="64"/>
  <c r="H29" i="64"/>
  <c r="H29" i="60"/>
  <c r="L29" i="60"/>
  <c r="J35" i="60"/>
  <c r="K35" i="60" s="1"/>
  <c r="I28" i="60"/>
  <c r="J92" i="71"/>
  <c r="K92" i="71" s="1"/>
  <c r="J96" i="75"/>
  <c r="K96" i="75" s="1"/>
  <c r="J92" i="70"/>
  <c r="K92" i="70" s="1"/>
  <c r="J96" i="67"/>
  <c r="K96" i="67" s="1"/>
  <c r="J99" i="69"/>
  <c r="K99" i="69" s="1"/>
  <c r="J91" i="66"/>
  <c r="K91" i="66" s="1"/>
  <c r="J96" i="65"/>
  <c r="K96" i="65" s="1"/>
  <c r="J94" i="59"/>
  <c r="K94" i="59" s="1"/>
  <c r="L29" i="63" l="1"/>
  <c r="E30" i="63"/>
  <c r="G30" i="63" s="1"/>
  <c r="I11" i="80"/>
  <c r="E31" i="62"/>
  <c r="G31" i="62" s="1"/>
  <c r="F3" i="80"/>
  <c r="E23" i="59"/>
  <c r="G23" i="59" s="1"/>
  <c r="L22" i="59"/>
  <c r="H22" i="59"/>
  <c r="L23" i="65"/>
  <c r="H23" i="65"/>
  <c r="L4" i="80"/>
  <c r="J35" i="57"/>
  <c r="K35" i="57" s="1"/>
  <c r="E24" i="74"/>
  <c r="G24" i="74" s="1"/>
  <c r="E23" i="73"/>
  <c r="G23" i="73" s="1"/>
  <c r="E23" i="72"/>
  <c r="G23" i="72" s="1"/>
  <c r="L24" i="75"/>
  <c r="V5" i="80"/>
  <c r="G24" i="75"/>
  <c r="H24" i="75"/>
  <c r="E21" i="58"/>
  <c r="I21" i="58" s="1"/>
  <c r="I21" i="60" s="1"/>
  <c r="J27" i="58"/>
  <c r="K27" i="58" s="1"/>
  <c r="L23" i="66"/>
  <c r="H23" i="66"/>
  <c r="I23" i="66"/>
  <c r="M4" i="80"/>
  <c r="I24" i="71"/>
  <c r="H24" i="71"/>
  <c r="R5" i="80"/>
  <c r="L24" i="71"/>
  <c r="J34" i="57"/>
  <c r="K34" i="57" s="1"/>
  <c r="E21" i="57"/>
  <c r="H21" i="56"/>
  <c r="C2" i="80"/>
  <c r="E22" i="56"/>
  <c r="G22" i="56" s="1"/>
  <c r="L24" i="70"/>
  <c r="H24" i="70"/>
  <c r="I24" i="70"/>
  <c r="Q5" i="80"/>
  <c r="E22" i="6"/>
  <c r="G22" i="6" s="1"/>
  <c r="H21" i="6"/>
  <c r="B2" i="80"/>
  <c r="O5" i="80"/>
  <c r="L24" i="68"/>
  <c r="H24" i="68"/>
  <c r="E25" i="68"/>
  <c r="G25" i="68" s="1"/>
  <c r="J28" i="58"/>
  <c r="K28" i="58" s="1"/>
  <c r="L24" i="69"/>
  <c r="P5" i="80"/>
  <c r="H24" i="69"/>
  <c r="N5" i="80"/>
  <c r="H24" i="67"/>
  <c r="E25" i="67"/>
  <c r="G25" i="67" s="1"/>
  <c r="L24" i="67"/>
  <c r="E23" i="61"/>
  <c r="G23" i="61" s="1"/>
  <c r="E24" i="65"/>
  <c r="G24" i="65" s="1"/>
  <c r="I23" i="65"/>
  <c r="H30" i="62"/>
  <c r="L30" i="62"/>
  <c r="I29" i="62"/>
  <c r="J71" i="62"/>
  <c r="K71" i="62" s="1"/>
  <c r="I28" i="63"/>
  <c r="J10" i="80"/>
  <c r="J84" i="63"/>
  <c r="K84" i="63" s="1"/>
  <c r="H29" i="63"/>
  <c r="E31" i="64"/>
  <c r="G31" i="64" s="1"/>
  <c r="K11" i="80"/>
  <c r="I22" i="60"/>
  <c r="L30" i="64"/>
  <c r="J36" i="64"/>
  <c r="K36" i="64" s="1"/>
  <c r="H30" i="64"/>
  <c r="E30" i="60"/>
  <c r="G30" i="60" s="1"/>
  <c r="J97" i="75"/>
  <c r="K97" i="75" s="1"/>
  <c r="J93" i="74"/>
  <c r="K93" i="74" s="1"/>
  <c r="J97" i="67"/>
  <c r="K97" i="67" s="1"/>
  <c r="J92" i="66"/>
  <c r="K92" i="66" s="1"/>
  <c r="J97" i="65"/>
  <c r="K97" i="65" s="1"/>
  <c r="J100" i="69"/>
  <c r="K100" i="69" s="1"/>
  <c r="J91" i="68"/>
  <c r="K91" i="68" s="1"/>
  <c r="J94" i="56"/>
  <c r="K94" i="56" s="1"/>
  <c r="U5" i="80" l="1"/>
  <c r="E25" i="74"/>
  <c r="G25" i="74" s="1"/>
  <c r="H23" i="73"/>
  <c r="E24" i="73"/>
  <c r="G24" i="73" s="1"/>
  <c r="H23" i="72"/>
  <c r="E24" i="72"/>
  <c r="G24" i="72" s="1"/>
  <c r="I12" i="80"/>
  <c r="J73" i="62"/>
  <c r="K73" i="62" s="1"/>
  <c r="B3" i="80"/>
  <c r="F4" i="80"/>
  <c r="E24" i="59"/>
  <c r="G24" i="59" s="1"/>
  <c r="H22" i="6"/>
  <c r="L22" i="6"/>
  <c r="T4" i="80"/>
  <c r="L24" i="74"/>
  <c r="S4" i="80"/>
  <c r="H24" i="74"/>
  <c r="L23" i="73"/>
  <c r="L23" i="72"/>
  <c r="E24" i="66"/>
  <c r="G24" i="66" s="1"/>
  <c r="I24" i="65"/>
  <c r="L5" i="80"/>
  <c r="L24" i="65"/>
  <c r="H24" i="65"/>
  <c r="E23" i="56"/>
  <c r="G23" i="56" s="1"/>
  <c r="H22" i="56"/>
  <c r="L22" i="56"/>
  <c r="C3" i="80"/>
  <c r="D2" i="80"/>
  <c r="H21" i="57"/>
  <c r="E22" i="57"/>
  <c r="G22" i="57" s="1"/>
  <c r="H21" i="58"/>
  <c r="E2" i="80"/>
  <c r="E22" i="58"/>
  <c r="G22" i="58" s="1"/>
  <c r="E25" i="69"/>
  <c r="G25" i="69" s="1"/>
  <c r="I24" i="69"/>
  <c r="E25" i="71"/>
  <c r="G25" i="71" s="1"/>
  <c r="E25" i="75"/>
  <c r="I24" i="75"/>
  <c r="H23" i="61"/>
  <c r="L23" i="61"/>
  <c r="H4" i="80"/>
  <c r="E24" i="61"/>
  <c r="G24" i="61" s="1"/>
  <c r="E25" i="70"/>
  <c r="G25" i="70" s="1"/>
  <c r="H25" i="68"/>
  <c r="E26" i="68"/>
  <c r="G26" i="68" s="1"/>
  <c r="O6" i="80"/>
  <c r="L25" i="68"/>
  <c r="N6" i="80"/>
  <c r="E26" i="67"/>
  <c r="G26" i="67" s="1"/>
  <c r="H25" i="67"/>
  <c r="L25" i="67"/>
  <c r="J72" i="62"/>
  <c r="K72" i="62" s="1"/>
  <c r="L31" i="62"/>
  <c r="I30" i="62"/>
  <c r="H31" i="62"/>
  <c r="J11" i="80"/>
  <c r="L30" i="63"/>
  <c r="E31" i="63"/>
  <c r="G31" i="63" s="1"/>
  <c r="J86" i="63"/>
  <c r="K86" i="63" s="1"/>
  <c r="H30" i="63"/>
  <c r="J85" i="63"/>
  <c r="K85" i="63" s="1"/>
  <c r="I30" i="63"/>
  <c r="E32" i="64"/>
  <c r="G32" i="64" s="1"/>
  <c r="K12" i="80"/>
  <c r="E31" i="60"/>
  <c r="G31" i="60" s="1"/>
  <c r="G11" i="80"/>
  <c r="L23" i="59"/>
  <c r="H23" i="59"/>
  <c r="I22" i="64"/>
  <c r="I22" i="72" s="1"/>
  <c r="L31" i="64"/>
  <c r="J37" i="64"/>
  <c r="K37" i="64" s="1"/>
  <c r="H31" i="64"/>
  <c r="H30" i="60"/>
  <c r="L30" i="60"/>
  <c r="J93" i="71"/>
  <c r="K93" i="71" s="1"/>
  <c r="J94" i="74"/>
  <c r="K94" i="74" s="1"/>
  <c r="J93" i="70"/>
  <c r="K93" i="70" s="1"/>
  <c r="J98" i="65"/>
  <c r="K98" i="65" s="1"/>
  <c r="J95" i="59"/>
  <c r="K95" i="59" s="1"/>
  <c r="J22" i="6"/>
  <c r="H25" i="74" l="1"/>
  <c r="E26" i="74"/>
  <c r="G26" i="74" s="1"/>
  <c r="M5" i="80"/>
  <c r="I24" i="66"/>
  <c r="L31" i="63"/>
  <c r="E32" i="63"/>
  <c r="G32" i="63" s="1"/>
  <c r="F5" i="80"/>
  <c r="I24" i="59"/>
  <c r="I23" i="73"/>
  <c r="J44" i="73"/>
  <c r="K44" i="73" s="1"/>
  <c r="J33" i="72"/>
  <c r="K33" i="72" s="1"/>
  <c r="I23" i="72"/>
  <c r="U6" i="80"/>
  <c r="L25" i="74"/>
  <c r="E25" i="65"/>
  <c r="G25" i="65" s="1"/>
  <c r="L24" i="66"/>
  <c r="H24" i="66"/>
  <c r="I23" i="56"/>
  <c r="H23" i="56"/>
  <c r="C4" i="80"/>
  <c r="L23" i="56"/>
  <c r="T5" i="80"/>
  <c r="H24" i="73"/>
  <c r="L24" i="73"/>
  <c r="N7" i="80"/>
  <c r="H26" i="67"/>
  <c r="L26" i="67"/>
  <c r="I26" i="67"/>
  <c r="O7" i="80"/>
  <c r="L26" i="68"/>
  <c r="H26" i="68"/>
  <c r="E27" i="68"/>
  <c r="G27" i="68" s="1"/>
  <c r="I25" i="70"/>
  <c r="Q6" i="80"/>
  <c r="H25" i="70"/>
  <c r="L25" i="70"/>
  <c r="L25" i="71"/>
  <c r="I25" i="71"/>
  <c r="H25" i="71"/>
  <c r="R6" i="80"/>
  <c r="J37" i="61"/>
  <c r="K37" i="61" s="1"/>
  <c r="I23" i="61"/>
  <c r="S5" i="80"/>
  <c r="H24" i="72"/>
  <c r="L24" i="72"/>
  <c r="L22" i="57"/>
  <c r="D3" i="80"/>
  <c r="E23" i="57"/>
  <c r="G23" i="57" s="1"/>
  <c r="H22" i="57"/>
  <c r="P6" i="80"/>
  <c r="H25" i="69"/>
  <c r="I25" i="69"/>
  <c r="L25" i="69"/>
  <c r="L24" i="61"/>
  <c r="H24" i="61"/>
  <c r="E25" i="61"/>
  <c r="G25" i="61" s="1"/>
  <c r="H5" i="80"/>
  <c r="L25" i="75"/>
  <c r="G25" i="75"/>
  <c r="I25" i="75" s="1"/>
  <c r="V6" i="80"/>
  <c r="H25" i="75"/>
  <c r="E23" i="58"/>
  <c r="G23" i="58" s="1"/>
  <c r="E3" i="80"/>
  <c r="H22" i="58"/>
  <c r="L22" i="58"/>
  <c r="E32" i="62"/>
  <c r="G32" i="62" s="1"/>
  <c r="H31" i="63"/>
  <c r="J12" i="80"/>
  <c r="K13" i="80"/>
  <c r="E32" i="60"/>
  <c r="G32" i="60" s="1"/>
  <c r="G12" i="80"/>
  <c r="H24" i="59"/>
  <c r="I23" i="59"/>
  <c r="L24" i="59"/>
  <c r="I23" i="60"/>
  <c r="I22" i="61"/>
  <c r="I22" i="6" s="1"/>
  <c r="L32" i="64"/>
  <c r="J38" i="64"/>
  <c r="K38" i="64" s="1"/>
  <c r="H32" i="64"/>
  <c r="L31" i="60"/>
  <c r="J37" i="60"/>
  <c r="K37" i="60" s="1"/>
  <c r="H31" i="60"/>
  <c r="J94" i="71"/>
  <c r="K94" i="71" s="1"/>
  <c r="J98" i="75"/>
  <c r="K98" i="75" s="1"/>
  <c r="J93" i="66"/>
  <c r="K93" i="66" s="1"/>
  <c r="J101" i="69"/>
  <c r="K101" i="69" s="1"/>
  <c r="J92" i="68"/>
  <c r="K92" i="68" s="1"/>
  <c r="J98" i="67"/>
  <c r="K98" i="67" s="1"/>
  <c r="J99" i="65"/>
  <c r="K99" i="65" s="1"/>
  <c r="J95" i="56"/>
  <c r="K95" i="56" s="1"/>
  <c r="K22" i="6"/>
  <c r="U7" i="80" l="1"/>
  <c r="E27" i="74"/>
  <c r="G27" i="74" s="1"/>
  <c r="I25" i="65"/>
  <c r="J13" i="80"/>
  <c r="E33" i="63"/>
  <c r="G33" i="63" s="1"/>
  <c r="I13" i="80"/>
  <c r="E33" i="62"/>
  <c r="G33" i="62" s="1"/>
  <c r="H26" i="74"/>
  <c r="L26" i="74"/>
  <c r="L25" i="65"/>
  <c r="E26" i="70"/>
  <c r="G26" i="70" s="1"/>
  <c r="L6" i="80"/>
  <c r="H25" i="65"/>
  <c r="E25" i="66"/>
  <c r="G25" i="66" s="1"/>
  <c r="E24" i="56"/>
  <c r="G24" i="56" s="1"/>
  <c r="E26" i="69"/>
  <c r="G26" i="69" s="1"/>
  <c r="E27" i="67"/>
  <c r="G27" i="67" s="1"/>
  <c r="E24" i="58"/>
  <c r="G24" i="58" s="1"/>
  <c r="H23" i="58"/>
  <c r="E4" i="80"/>
  <c r="L23" i="58"/>
  <c r="E26" i="61"/>
  <c r="G26" i="61" s="1"/>
  <c r="L25" i="61"/>
  <c r="H6" i="80"/>
  <c r="H25" i="61"/>
  <c r="D4" i="80"/>
  <c r="H23" i="57"/>
  <c r="L23" i="57"/>
  <c r="E25" i="73"/>
  <c r="G25" i="73" s="1"/>
  <c r="J45" i="73"/>
  <c r="K45" i="73" s="1"/>
  <c r="O8" i="80"/>
  <c r="L27" i="68"/>
  <c r="H27" i="68"/>
  <c r="E28" i="68"/>
  <c r="G28" i="68" s="1"/>
  <c r="J36" i="57"/>
  <c r="K36" i="57" s="1"/>
  <c r="I22" i="57"/>
  <c r="I22" i="63" s="1"/>
  <c r="E25" i="72"/>
  <c r="G25" i="72" s="1"/>
  <c r="J34" i="72"/>
  <c r="K34" i="72" s="1"/>
  <c r="E26" i="75"/>
  <c r="I22" i="58"/>
  <c r="J29" i="58"/>
  <c r="K29" i="58" s="1"/>
  <c r="J38" i="61"/>
  <c r="K38" i="61" s="1"/>
  <c r="I24" i="61"/>
  <c r="E26" i="71"/>
  <c r="G26" i="71" s="1"/>
  <c r="L32" i="62"/>
  <c r="H32" i="62"/>
  <c r="L32" i="63"/>
  <c r="H32" i="63"/>
  <c r="I31" i="63"/>
  <c r="J87" i="63"/>
  <c r="K87" i="63" s="1"/>
  <c r="E33" i="60"/>
  <c r="G33" i="60" s="1"/>
  <c r="G13" i="80"/>
  <c r="E25" i="59"/>
  <c r="G25" i="59" s="1"/>
  <c r="I22" i="71"/>
  <c r="I22" i="73"/>
  <c r="I24" i="64"/>
  <c r="E33" i="64"/>
  <c r="G33" i="64" s="1"/>
  <c r="J39" i="64"/>
  <c r="K39" i="64" s="1"/>
  <c r="L32" i="60"/>
  <c r="J38" i="60"/>
  <c r="K38" i="60" s="1"/>
  <c r="H32" i="60"/>
  <c r="J99" i="75"/>
  <c r="K99" i="75" s="1"/>
  <c r="J95" i="74"/>
  <c r="K95" i="74" s="1"/>
  <c r="J94" i="70"/>
  <c r="K94" i="70" s="1"/>
  <c r="J99" i="67"/>
  <c r="K99" i="67" s="1"/>
  <c r="J93" i="68"/>
  <c r="K93" i="68" s="1"/>
  <c r="J100" i="65"/>
  <c r="K100" i="65" s="1"/>
  <c r="J102" i="69"/>
  <c r="K102" i="69" s="1"/>
  <c r="J96" i="59"/>
  <c r="K96" i="59" s="1"/>
  <c r="E23" i="6"/>
  <c r="G23" i="6" s="1"/>
  <c r="J23" i="6"/>
  <c r="I23" i="6" l="1"/>
  <c r="H27" i="74"/>
  <c r="E28" i="74"/>
  <c r="G28" i="74" s="1"/>
  <c r="Q7" i="80"/>
  <c r="I26" i="70"/>
  <c r="E26" i="65"/>
  <c r="G26" i="65" s="1"/>
  <c r="H26" i="69"/>
  <c r="E28" i="67"/>
  <c r="G28" i="67" s="1"/>
  <c r="K14" i="80"/>
  <c r="E34" i="64"/>
  <c r="G34" i="64" s="1"/>
  <c r="E34" i="63"/>
  <c r="G34" i="63" s="1"/>
  <c r="I14" i="80"/>
  <c r="E34" i="62"/>
  <c r="G34" i="62" s="1"/>
  <c r="I22" i="59"/>
  <c r="I22" i="56" s="1"/>
  <c r="L27" i="74"/>
  <c r="U8" i="80"/>
  <c r="L26" i="70"/>
  <c r="H26" i="70"/>
  <c r="H27" i="67"/>
  <c r="L27" i="67"/>
  <c r="L24" i="56"/>
  <c r="C5" i="80"/>
  <c r="H24" i="56"/>
  <c r="M6" i="80"/>
  <c r="L25" i="66"/>
  <c r="H25" i="66"/>
  <c r="J39" i="61"/>
  <c r="K39" i="61" s="1"/>
  <c r="N8" i="80"/>
  <c r="P7" i="80"/>
  <c r="E27" i="69"/>
  <c r="G27" i="69" s="1"/>
  <c r="L26" i="69"/>
  <c r="O9" i="80"/>
  <c r="H28" i="68"/>
  <c r="L28" i="68"/>
  <c r="E29" i="68"/>
  <c r="G29" i="68" s="1"/>
  <c r="H26" i="75"/>
  <c r="L26" i="75"/>
  <c r="G26" i="75"/>
  <c r="E27" i="75" s="1"/>
  <c r="V7" i="80"/>
  <c r="E5" i="80"/>
  <c r="H24" i="58"/>
  <c r="L24" i="58"/>
  <c r="I24" i="56"/>
  <c r="E25" i="56"/>
  <c r="G25" i="56" s="1"/>
  <c r="S6" i="80"/>
  <c r="L25" i="72"/>
  <c r="J35" i="72"/>
  <c r="K35" i="72" s="1"/>
  <c r="H25" i="72"/>
  <c r="T6" i="80"/>
  <c r="H25" i="73"/>
  <c r="L25" i="73"/>
  <c r="E24" i="57"/>
  <c r="G24" i="57" s="1"/>
  <c r="I23" i="57"/>
  <c r="J37" i="57"/>
  <c r="K37" i="57" s="1"/>
  <c r="R7" i="80"/>
  <c r="I26" i="71"/>
  <c r="L26" i="71"/>
  <c r="H26" i="71"/>
  <c r="J30" i="58"/>
  <c r="K30" i="58" s="1"/>
  <c r="I23" i="58"/>
  <c r="B4" i="80"/>
  <c r="H33" i="63"/>
  <c r="L33" i="63"/>
  <c r="I32" i="63"/>
  <c r="J74" i="62"/>
  <c r="K74" i="62" s="1"/>
  <c r="I32" i="62"/>
  <c r="H33" i="62"/>
  <c r="L33" i="62"/>
  <c r="J14" i="80"/>
  <c r="J88" i="63"/>
  <c r="K88" i="63" s="1"/>
  <c r="J40" i="61"/>
  <c r="K40" i="61" s="1"/>
  <c r="H7" i="80"/>
  <c r="E34" i="60"/>
  <c r="G34" i="60" s="1"/>
  <c r="G14" i="80"/>
  <c r="F6" i="80"/>
  <c r="L33" i="64"/>
  <c r="L25" i="59"/>
  <c r="H25" i="59"/>
  <c r="L26" i="61"/>
  <c r="H26" i="61"/>
  <c r="K23" i="6"/>
  <c r="I24" i="72"/>
  <c r="I24" i="73" s="1"/>
  <c r="I24" i="74" s="1"/>
  <c r="I22" i="74"/>
  <c r="I22" i="68" s="1"/>
  <c r="I22" i="67" s="1"/>
  <c r="I25" i="64"/>
  <c r="I22" i="75"/>
  <c r="I22" i="69" s="1"/>
  <c r="H33" i="64"/>
  <c r="J39" i="60"/>
  <c r="K39" i="60" s="1"/>
  <c r="H33" i="60"/>
  <c r="L33" i="60"/>
  <c r="J96" i="74"/>
  <c r="K96" i="74" s="1"/>
  <c r="J95" i="71"/>
  <c r="K95" i="71" s="1"/>
  <c r="J100" i="75"/>
  <c r="K100" i="75" s="1"/>
  <c r="J94" i="66"/>
  <c r="K94" i="66" s="1"/>
  <c r="J94" i="68"/>
  <c r="K94" i="68" s="1"/>
  <c r="J103" i="69"/>
  <c r="K103" i="69" s="1"/>
  <c r="J97" i="59"/>
  <c r="K97" i="59" s="1"/>
  <c r="J96" i="56"/>
  <c r="K96" i="56" s="1"/>
  <c r="L23" i="6"/>
  <c r="H23" i="6"/>
  <c r="U9" i="80" l="1"/>
  <c r="E29" i="74"/>
  <c r="G29" i="74" s="1"/>
  <c r="L26" i="65"/>
  <c r="H26" i="65"/>
  <c r="L7" i="80"/>
  <c r="E29" i="67"/>
  <c r="G29" i="67" s="1"/>
  <c r="L28" i="67"/>
  <c r="H28" i="67"/>
  <c r="N9" i="80"/>
  <c r="I33" i="63"/>
  <c r="J89" i="63"/>
  <c r="K89" i="63" s="1"/>
  <c r="E35" i="63"/>
  <c r="G35" i="63" s="1"/>
  <c r="H34" i="63"/>
  <c r="L34" i="63"/>
  <c r="J15" i="80"/>
  <c r="I15" i="80"/>
  <c r="E35" i="62"/>
  <c r="G35" i="62" s="1"/>
  <c r="L28" i="74"/>
  <c r="H28" i="74"/>
  <c r="E27" i="70"/>
  <c r="G27" i="70" s="1"/>
  <c r="I26" i="69"/>
  <c r="I25" i="66"/>
  <c r="E26" i="66"/>
  <c r="G26" i="66" s="1"/>
  <c r="E26" i="72"/>
  <c r="G26" i="72" s="1"/>
  <c r="E27" i="71"/>
  <c r="G27" i="71" s="1"/>
  <c r="I25" i="72"/>
  <c r="G27" i="75"/>
  <c r="I27" i="75" s="1"/>
  <c r="H27" i="75"/>
  <c r="V8" i="80"/>
  <c r="L27" i="75"/>
  <c r="E27" i="65"/>
  <c r="G27" i="65" s="1"/>
  <c r="I26" i="65"/>
  <c r="O10" i="80"/>
  <c r="L29" i="68"/>
  <c r="H29" i="68"/>
  <c r="E30" i="68"/>
  <c r="G30" i="68" s="1"/>
  <c r="D5" i="80"/>
  <c r="H24" i="57"/>
  <c r="L24" i="57"/>
  <c r="E26" i="73"/>
  <c r="G26" i="73" s="1"/>
  <c r="J46" i="73"/>
  <c r="K46" i="73" s="1"/>
  <c r="C6" i="80"/>
  <c r="L25" i="56"/>
  <c r="H25" i="56"/>
  <c r="H27" i="69"/>
  <c r="P8" i="80"/>
  <c r="L27" i="69"/>
  <c r="E25" i="58"/>
  <c r="G25" i="58" s="1"/>
  <c r="J31" i="58"/>
  <c r="K31" i="58" s="1"/>
  <c r="I24" i="58"/>
  <c r="L34" i="62"/>
  <c r="I33" i="62"/>
  <c r="H34" i="62"/>
  <c r="J75" i="62"/>
  <c r="K75" i="62" s="1"/>
  <c r="E35" i="64"/>
  <c r="G35" i="64" s="1"/>
  <c r="K15" i="80"/>
  <c r="E26" i="59"/>
  <c r="G26" i="59" s="1"/>
  <c r="E35" i="60"/>
  <c r="G35" i="60" s="1"/>
  <c r="G15" i="80"/>
  <c r="I26" i="60"/>
  <c r="I26" i="64"/>
  <c r="E27" i="61"/>
  <c r="G27" i="61" s="1"/>
  <c r="I23" i="71"/>
  <c r="I23" i="68" s="1"/>
  <c r="I23" i="69" s="1"/>
  <c r="I22" i="70"/>
  <c r="I25" i="63"/>
  <c r="I23" i="67"/>
  <c r="H34" i="64"/>
  <c r="L34" i="64"/>
  <c r="J40" i="64"/>
  <c r="K40" i="64" s="1"/>
  <c r="I33" i="64"/>
  <c r="H34" i="60"/>
  <c r="L34" i="60"/>
  <c r="J40" i="60"/>
  <c r="K40" i="60" s="1"/>
  <c r="I33" i="60"/>
  <c r="J97" i="74"/>
  <c r="K97" i="74" s="1"/>
  <c r="J101" i="75"/>
  <c r="K101" i="75" s="1"/>
  <c r="J101" i="65"/>
  <c r="K101" i="65" s="1"/>
  <c r="J104" i="69"/>
  <c r="K104" i="69" s="1"/>
  <c r="J95" i="70"/>
  <c r="K95" i="70" s="1"/>
  <c r="J100" i="67"/>
  <c r="K100" i="67" s="1"/>
  <c r="J98" i="59"/>
  <c r="K98" i="59" s="1"/>
  <c r="J97" i="56"/>
  <c r="K97" i="56" s="1"/>
  <c r="E24" i="6"/>
  <c r="G24" i="6" s="1"/>
  <c r="J24" i="6"/>
  <c r="U10" i="80" l="1"/>
  <c r="J36" i="72"/>
  <c r="K36" i="72" s="1"/>
  <c r="L27" i="71"/>
  <c r="I27" i="71"/>
  <c r="Q8" i="80"/>
  <c r="I27" i="70"/>
  <c r="E30" i="67"/>
  <c r="G30" i="67" s="1"/>
  <c r="N10" i="80"/>
  <c r="H29" i="67"/>
  <c r="L29" i="67"/>
  <c r="J90" i="63"/>
  <c r="K90" i="63" s="1"/>
  <c r="I16" i="80"/>
  <c r="E36" i="62"/>
  <c r="G36" i="62" s="1"/>
  <c r="H29" i="74"/>
  <c r="L29" i="74"/>
  <c r="H27" i="71"/>
  <c r="H27" i="70"/>
  <c r="L27" i="70"/>
  <c r="R8" i="80"/>
  <c r="H26" i="72"/>
  <c r="L26" i="72"/>
  <c r="S7" i="80"/>
  <c r="L26" i="66"/>
  <c r="H26" i="66"/>
  <c r="I26" i="66"/>
  <c r="M7" i="80"/>
  <c r="E28" i="75"/>
  <c r="V9" i="80" s="1"/>
  <c r="E6" i="80"/>
  <c r="H25" i="58"/>
  <c r="L25" i="58"/>
  <c r="E26" i="56"/>
  <c r="G26" i="56" s="1"/>
  <c r="I25" i="56"/>
  <c r="L8" i="80"/>
  <c r="H27" i="65"/>
  <c r="L27" i="65"/>
  <c r="I27" i="65"/>
  <c r="L26" i="73"/>
  <c r="J47" i="73"/>
  <c r="K47" i="73" s="1"/>
  <c r="T7" i="80"/>
  <c r="H26" i="73"/>
  <c r="I27" i="69"/>
  <c r="E28" i="69"/>
  <c r="G28" i="69" s="1"/>
  <c r="O11" i="80"/>
  <c r="E31" i="68"/>
  <c r="G31" i="68" s="1"/>
  <c r="L30" i="68"/>
  <c r="H30" i="68"/>
  <c r="E25" i="57"/>
  <c r="G25" i="57" s="1"/>
  <c r="J38" i="57"/>
  <c r="K38" i="57" s="1"/>
  <c r="I24" i="57"/>
  <c r="I24" i="63" s="1"/>
  <c r="B5" i="80"/>
  <c r="J76" i="62"/>
  <c r="K76" i="62" s="1"/>
  <c r="H35" i="62"/>
  <c r="L35" i="62"/>
  <c r="L26" i="59"/>
  <c r="H26" i="59"/>
  <c r="F7" i="80"/>
  <c r="J42" i="64"/>
  <c r="K42" i="64" s="1"/>
  <c r="K16" i="80"/>
  <c r="J16" i="80"/>
  <c r="H8" i="80"/>
  <c r="G16" i="80"/>
  <c r="H27" i="61"/>
  <c r="L27" i="61"/>
  <c r="K24" i="6"/>
  <c r="I23" i="75"/>
  <c r="I23" i="70"/>
  <c r="J41" i="64"/>
  <c r="K41" i="64" s="1"/>
  <c r="L35" i="64"/>
  <c r="H35" i="64"/>
  <c r="E27" i="59"/>
  <c r="G27" i="59" s="1"/>
  <c r="H35" i="63"/>
  <c r="L35" i="63"/>
  <c r="J41" i="60"/>
  <c r="K41" i="60" s="1"/>
  <c r="L35" i="60"/>
  <c r="H35" i="60"/>
  <c r="J96" i="71"/>
  <c r="K96" i="71" s="1"/>
  <c r="J95" i="66"/>
  <c r="K95" i="66" s="1"/>
  <c r="J95" i="68"/>
  <c r="K95" i="68" s="1"/>
  <c r="J102" i="65"/>
  <c r="K102" i="65" s="1"/>
  <c r="J101" i="67"/>
  <c r="K101" i="67" s="1"/>
  <c r="J105" i="69"/>
  <c r="K105" i="69" s="1"/>
  <c r="J99" i="59"/>
  <c r="K99" i="59" s="1"/>
  <c r="L24" i="6"/>
  <c r="H24" i="6"/>
  <c r="I26" i="72" l="1"/>
  <c r="E27" i="72"/>
  <c r="G27" i="72" s="1"/>
  <c r="E31" i="67"/>
  <c r="G31" i="67" s="1"/>
  <c r="N11" i="80"/>
  <c r="H30" i="67"/>
  <c r="L30" i="67"/>
  <c r="I17" i="80"/>
  <c r="E37" i="62"/>
  <c r="G37" i="62" s="1"/>
  <c r="E30" i="74"/>
  <c r="G30" i="74" s="1"/>
  <c r="I29" i="74"/>
  <c r="E28" i="71"/>
  <c r="G28" i="71" s="1"/>
  <c r="G28" i="75"/>
  <c r="I28" i="75" s="1"/>
  <c r="H28" i="75"/>
  <c r="E28" i="70"/>
  <c r="G28" i="70" s="1"/>
  <c r="E27" i="66"/>
  <c r="G27" i="66" s="1"/>
  <c r="L28" i="75"/>
  <c r="I24" i="6"/>
  <c r="E28" i="65"/>
  <c r="G28" i="65" s="1"/>
  <c r="E27" i="73"/>
  <c r="G27" i="73" s="1"/>
  <c r="L25" i="57"/>
  <c r="H25" i="57"/>
  <c r="E26" i="57"/>
  <c r="G26" i="57" s="1"/>
  <c r="D6" i="80"/>
  <c r="E27" i="56"/>
  <c r="G27" i="56" s="1"/>
  <c r="L26" i="56"/>
  <c r="H26" i="56"/>
  <c r="C7" i="80"/>
  <c r="O12" i="80"/>
  <c r="L31" i="68"/>
  <c r="H31" i="68"/>
  <c r="E32" i="68"/>
  <c r="G32" i="68" s="1"/>
  <c r="E26" i="58"/>
  <c r="G26" i="58" s="1"/>
  <c r="I25" i="58"/>
  <c r="J32" i="58"/>
  <c r="K32" i="58" s="1"/>
  <c r="P9" i="80"/>
  <c r="H28" i="69"/>
  <c r="L28" i="69"/>
  <c r="I26" i="73"/>
  <c r="I26" i="74" s="1"/>
  <c r="H36" i="62"/>
  <c r="L36" i="62"/>
  <c r="J77" i="62"/>
  <c r="K77" i="62" s="1"/>
  <c r="E36" i="64"/>
  <c r="G36" i="64" s="1"/>
  <c r="F8" i="80"/>
  <c r="E28" i="61"/>
  <c r="G28" i="61" s="1"/>
  <c r="J41" i="61"/>
  <c r="K41" i="61" s="1"/>
  <c r="I24" i="68"/>
  <c r="I24" i="67" s="1"/>
  <c r="E36" i="60"/>
  <c r="G36" i="60" s="1"/>
  <c r="I35" i="60"/>
  <c r="J42" i="60"/>
  <c r="K42" i="60" s="1"/>
  <c r="E36" i="63"/>
  <c r="G36" i="63" s="1"/>
  <c r="J91" i="63"/>
  <c r="K91" i="63" s="1"/>
  <c r="L27" i="59"/>
  <c r="H27" i="59"/>
  <c r="J98" i="74"/>
  <c r="K98" i="74" s="1"/>
  <c r="J102" i="75"/>
  <c r="K102" i="75" s="1"/>
  <c r="J106" i="69"/>
  <c r="K106" i="69" s="1"/>
  <c r="J96" i="70"/>
  <c r="K96" i="70" s="1"/>
  <c r="J102" i="67"/>
  <c r="K102" i="67" s="1"/>
  <c r="J98" i="56"/>
  <c r="K98" i="56" s="1"/>
  <c r="E25" i="6"/>
  <c r="G25" i="6" s="1"/>
  <c r="J25" i="6"/>
  <c r="K25" i="6" s="1"/>
  <c r="S8" i="80" l="1"/>
  <c r="H27" i="72"/>
  <c r="L27" i="72"/>
  <c r="T8" i="80"/>
  <c r="E32" i="67"/>
  <c r="G32" i="67" s="1"/>
  <c r="N12" i="80"/>
  <c r="H31" i="67"/>
  <c r="L31" i="67"/>
  <c r="H28" i="71"/>
  <c r="I28" i="71"/>
  <c r="I28" i="70"/>
  <c r="H27" i="66"/>
  <c r="E28" i="66"/>
  <c r="G28" i="66" s="1"/>
  <c r="H28" i="65"/>
  <c r="I28" i="65"/>
  <c r="J43" i="64"/>
  <c r="K43" i="64" s="1"/>
  <c r="I18" i="80"/>
  <c r="E38" i="62"/>
  <c r="G38" i="62" s="1"/>
  <c r="L28" i="71"/>
  <c r="E29" i="75"/>
  <c r="V10" i="80" s="1"/>
  <c r="R9" i="80"/>
  <c r="L30" i="74"/>
  <c r="H30" i="74"/>
  <c r="U11" i="80"/>
  <c r="E31" i="74"/>
  <c r="G31" i="74" s="1"/>
  <c r="L27" i="73"/>
  <c r="J48" i="73"/>
  <c r="K48" i="73" s="1"/>
  <c r="Q9" i="80"/>
  <c r="H28" i="70"/>
  <c r="H27" i="73"/>
  <c r="L28" i="70"/>
  <c r="M8" i="80"/>
  <c r="L27" i="66"/>
  <c r="L28" i="65"/>
  <c r="L9" i="80"/>
  <c r="C8" i="80"/>
  <c r="H27" i="56"/>
  <c r="L27" i="56"/>
  <c r="D7" i="80"/>
  <c r="L26" i="57"/>
  <c r="H26" i="57"/>
  <c r="E7" i="80"/>
  <c r="L26" i="58"/>
  <c r="E27" i="58"/>
  <c r="G27" i="58" s="1"/>
  <c r="H26" i="58"/>
  <c r="I28" i="69"/>
  <c r="E29" i="69"/>
  <c r="G29" i="69" s="1"/>
  <c r="J39" i="57"/>
  <c r="K39" i="57" s="1"/>
  <c r="I25" i="57"/>
  <c r="I25" i="61" s="1"/>
  <c r="I25" i="73" s="1"/>
  <c r="I25" i="74" s="1"/>
  <c r="O13" i="80"/>
  <c r="E33" i="68"/>
  <c r="G33" i="68" s="1"/>
  <c r="H32" i="68"/>
  <c r="L32" i="68"/>
  <c r="E28" i="72"/>
  <c r="G28" i="72" s="1"/>
  <c r="J37" i="72"/>
  <c r="K37" i="72" s="1"/>
  <c r="B6" i="80"/>
  <c r="J78" i="62"/>
  <c r="K78" i="62" s="1"/>
  <c r="I36" i="62"/>
  <c r="L37" i="62"/>
  <c r="H37" i="62"/>
  <c r="H36" i="64"/>
  <c r="L36" i="64"/>
  <c r="K17" i="80"/>
  <c r="E37" i="63"/>
  <c r="G37" i="63" s="1"/>
  <c r="J17" i="80"/>
  <c r="H9" i="80"/>
  <c r="G17" i="80"/>
  <c r="L28" i="61"/>
  <c r="H28" i="61"/>
  <c r="I29" i="64"/>
  <c r="E28" i="56"/>
  <c r="G28" i="56" s="1"/>
  <c r="H36" i="60"/>
  <c r="L36" i="60"/>
  <c r="E28" i="59"/>
  <c r="G28" i="59" s="1"/>
  <c r="I27" i="59"/>
  <c r="L36" i="63"/>
  <c r="H36" i="63"/>
  <c r="J97" i="71"/>
  <c r="K97" i="71" s="1"/>
  <c r="J103" i="75"/>
  <c r="K103" i="75" s="1"/>
  <c r="J103" i="65"/>
  <c r="K103" i="65" s="1"/>
  <c r="J107" i="69"/>
  <c r="K107" i="69" s="1"/>
  <c r="J103" i="67"/>
  <c r="K103" i="67" s="1"/>
  <c r="J96" i="66"/>
  <c r="K96" i="66" s="1"/>
  <c r="J97" i="70"/>
  <c r="K97" i="70" s="1"/>
  <c r="J96" i="68"/>
  <c r="K96" i="68" s="1"/>
  <c r="J100" i="59"/>
  <c r="K100" i="59" s="1"/>
  <c r="J99" i="56"/>
  <c r="K99" i="56" s="1"/>
  <c r="L25" i="6"/>
  <c r="H25" i="6"/>
  <c r="E29" i="70" l="1"/>
  <c r="E33" i="67"/>
  <c r="G33" i="67" s="1"/>
  <c r="N13" i="80"/>
  <c r="L32" i="67"/>
  <c r="H32" i="67"/>
  <c r="M9" i="80"/>
  <c r="I28" i="66"/>
  <c r="E37" i="64"/>
  <c r="I19" i="80"/>
  <c r="E39" i="62"/>
  <c r="G39" i="62" s="1"/>
  <c r="L29" i="75"/>
  <c r="G29" i="75"/>
  <c r="I29" i="75" s="1"/>
  <c r="H29" i="75"/>
  <c r="E29" i="71"/>
  <c r="G29" i="71" s="1"/>
  <c r="H28" i="66"/>
  <c r="L31" i="74"/>
  <c r="H31" i="74"/>
  <c r="I31" i="74"/>
  <c r="U12" i="80"/>
  <c r="L28" i="66"/>
  <c r="E29" i="65"/>
  <c r="G29" i="65" s="1"/>
  <c r="E28" i="73"/>
  <c r="G28" i="73" s="1"/>
  <c r="I25" i="6"/>
  <c r="I25" i="59" s="1"/>
  <c r="E8" i="80"/>
  <c r="L27" i="58"/>
  <c r="H27" i="58"/>
  <c r="S9" i="80"/>
  <c r="H28" i="72"/>
  <c r="L28" i="72"/>
  <c r="I26" i="58"/>
  <c r="J33" i="58"/>
  <c r="K33" i="58" s="1"/>
  <c r="E34" i="68"/>
  <c r="G34" i="68" s="1"/>
  <c r="O14" i="80"/>
  <c r="L33" i="68"/>
  <c r="H33" i="68"/>
  <c r="E27" i="57"/>
  <c r="G27" i="57" s="1"/>
  <c r="J40" i="57"/>
  <c r="K40" i="57" s="1"/>
  <c r="I26" i="57"/>
  <c r="I26" i="61" s="1"/>
  <c r="P10" i="80"/>
  <c r="L29" i="69"/>
  <c r="I29" i="69"/>
  <c r="H29" i="69"/>
  <c r="C9" i="80"/>
  <c r="J79" i="62"/>
  <c r="K79" i="62" s="1"/>
  <c r="I37" i="62"/>
  <c r="L38" i="62"/>
  <c r="H38" i="62"/>
  <c r="J18" i="80"/>
  <c r="F9" i="80"/>
  <c r="I27" i="62"/>
  <c r="E29" i="61"/>
  <c r="G29" i="61" s="1"/>
  <c r="J42" i="61"/>
  <c r="K42" i="61" s="1"/>
  <c r="I28" i="61"/>
  <c r="I25" i="68"/>
  <c r="I25" i="67" s="1"/>
  <c r="I28" i="56"/>
  <c r="H28" i="56"/>
  <c r="L28" i="56"/>
  <c r="L37" i="63"/>
  <c r="H37" i="63"/>
  <c r="J43" i="60"/>
  <c r="K43" i="60" s="1"/>
  <c r="J92" i="63"/>
  <c r="K92" i="63" s="1"/>
  <c r="I36" i="63"/>
  <c r="H28" i="59"/>
  <c r="L28" i="59"/>
  <c r="E37" i="60"/>
  <c r="G37" i="60" s="1"/>
  <c r="J99" i="74"/>
  <c r="K99" i="74" s="1"/>
  <c r="J97" i="68"/>
  <c r="K97" i="68" s="1"/>
  <c r="J97" i="66"/>
  <c r="K97" i="66" s="1"/>
  <c r="J108" i="69"/>
  <c r="K108" i="69" s="1"/>
  <c r="J104" i="65"/>
  <c r="K104" i="65" s="1"/>
  <c r="J100" i="56"/>
  <c r="K100" i="56" s="1"/>
  <c r="E26" i="6"/>
  <c r="G26" i="6" s="1"/>
  <c r="G29" i="70" l="1"/>
  <c r="I29" i="70" s="1"/>
  <c r="G37" i="64"/>
  <c r="J44" i="64" s="1"/>
  <c r="K44" i="64" s="1"/>
  <c r="Q10" i="80"/>
  <c r="H29" i="70"/>
  <c r="L29" i="70"/>
  <c r="H28" i="73"/>
  <c r="J49" i="73"/>
  <c r="K49" i="73" s="1"/>
  <c r="I33" i="67"/>
  <c r="H33" i="67"/>
  <c r="L33" i="67"/>
  <c r="N14" i="80"/>
  <c r="H29" i="71"/>
  <c r="I29" i="71"/>
  <c r="L10" i="80"/>
  <c r="E30" i="65"/>
  <c r="G30" i="65" s="1"/>
  <c r="L37" i="64"/>
  <c r="H37" i="64"/>
  <c r="K18" i="80"/>
  <c r="I20" i="80"/>
  <c r="L29" i="71"/>
  <c r="E29" i="66"/>
  <c r="G29" i="66" s="1"/>
  <c r="E30" i="75"/>
  <c r="H30" i="75" s="1"/>
  <c r="L28" i="73"/>
  <c r="R10" i="80"/>
  <c r="E32" i="74"/>
  <c r="G32" i="74" s="1"/>
  <c r="T9" i="80"/>
  <c r="L29" i="65"/>
  <c r="H29" i="65"/>
  <c r="E30" i="69"/>
  <c r="G30" i="69" s="1"/>
  <c r="E29" i="72"/>
  <c r="G29" i="72" s="1"/>
  <c r="J38" i="72"/>
  <c r="K38" i="72" s="1"/>
  <c r="E28" i="58"/>
  <c r="G28" i="58" s="1"/>
  <c r="J34" i="58"/>
  <c r="K34" i="58" s="1"/>
  <c r="I27" i="58"/>
  <c r="E35" i="68"/>
  <c r="G35" i="68" s="1"/>
  <c r="H34" i="68"/>
  <c r="O15" i="80"/>
  <c r="L34" i="68"/>
  <c r="H27" i="57"/>
  <c r="L27" i="57"/>
  <c r="D8" i="80"/>
  <c r="J80" i="62"/>
  <c r="K80" i="62" s="1"/>
  <c r="B7" i="80"/>
  <c r="I38" i="62"/>
  <c r="E30" i="61"/>
  <c r="G30" i="61" s="1"/>
  <c r="H10" i="80"/>
  <c r="J44" i="60"/>
  <c r="K44" i="60" s="1"/>
  <c r="G18" i="80"/>
  <c r="I29" i="60"/>
  <c r="L29" i="61"/>
  <c r="H29" i="61"/>
  <c r="I30" i="60"/>
  <c r="I30" i="64"/>
  <c r="E29" i="56"/>
  <c r="G29" i="56" s="1"/>
  <c r="E38" i="63"/>
  <c r="G38" i="63" s="1"/>
  <c r="I37" i="63"/>
  <c r="J93" i="63"/>
  <c r="K93" i="63" s="1"/>
  <c r="L37" i="60"/>
  <c r="H37" i="60"/>
  <c r="E29" i="59"/>
  <c r="G29" i="59" s="1"/>
  <c r="I28" i="59"/>
  <c r="H39" i="62"/>
  <c r="L39" i="62"/>
  <c r="J98" i="71"/>
  <c r="K98" i="71" s="1"/>
  <c r="J104" i="75"/>
  <c r="K104" i="75" s="1"/>
  <c r="J109" i="69"/>
  <c r="K109" i="69" s="1"/>
  <c r="J98" i="70"/>
  <c r="K98" i="70" s="1"/>
  <c r="J104" i="67"/>
  <c r="K104" i="67" s="1"/>
  <c r="J105" i="65"/>
  <c r="K105" i="65" s="1"/>
  <c r="J101" i="59"/>
  <c r="K101" i="59" s="1"/>
  <c r="H26" i="6"/>
  <c r="L26" i="6"/>
  <c r="J26" i="6"/>
  <c r="E30" i="70" l="1"/>
  <c r="G30" i="70" s="1"/>
  <c r="I30" i="70" s="1"/>
  <c r="E38" i="64"/>
  <c r="G38" i="64" s="1"/>
  <c r="E34" i="67"/>
  <c r="G34" i="67" s="1"/>
  <c r="L32" i="74"/>
  <c r="H30" i="69"/>
  <c r="E30" i="66"/>
  <c r="G30" i="66" s="1"/>
  <c r="L29" i="66"/>
  <c r="H29" i="66"/>
  <c r="M10" i="80"/>
  <c r="E29" i="73"/>
  <c r="G29" i="73" s="1"/>
  <c r="E30" i="71"/>
  <c r="G30" i="71" s="1"/>
  <c r="G30" i="75"/>
  <c r="E31" i="75" s="1"/>
  <c r="G31" i="75" s="1"/>
  <c r="I31" i="75" s="1"/>
  <c r="V11" i="80"/>
  <c r="L30" i="75"/>
  <c r="H32" i="74"/>
  <c r="I28" i="73"/>
  <c r="I28" i="74" s="1"/>
  <c r="U13" i="80"/>
  <c r="I29" i="65"/>
  <c r="P11" i="80"/>
  <c r="L30" i="69"/>
  <c r="E9" i="80"/>
  <c r="L28" i="58"/>
  <c r="H28" i="58"/>
  <c r="L29" i="72"/>
  <c r="H29" i="72"/>
  <c r="S10" i="80"/>
  <c r="E30" i="72"/>
  <c r="G30" i="72" s="1"/>
  <c r="H30" i="65"/>
  <c r="L30" i="65"/>
  <c r="L11" i="80"/>
  <c r="I27" i="60"/>
  <c r="I27" i="64"/>
  <c r="I27" i="72" s="1"/>
  <c r="I27" i="57" s="1"/>
  <c r="I27" i="61" s="1"/>
  <c r="I27" i="73" s="1"/>
  <c r="E28" i="57"/>
  <c r="G28" i="57" s="1"/>
  <c r="J41" i="57"/>
  <c r="K41" i="57" s="1"/>
  <c r="L35" i="68"/>
  <c r="H35" i="68"/>
  <c r="O16" i="80"/>
  <c r="E36" i="68"/>
  <c r="G36" i="68" s="1"/>
  <c r="C10" i="80"/>
  <c r="E39" i="63"/>
  <c r="G39" i="63" s="1"/>
  <c r="J19" i="80"/>
  <c r="E31" i="61"/>
  <c r="G31" i="61" s="1"/>
  <c r="H11" i="80"/>
  <c r="F10" i="80"/>
  <c r="I29" i="61"/>
  <c r="J43" i="61"/>
  <c r="K43" i="61" s="1"/>
  <c r="H30" i="61"/>
  <c r="L30" i="61"/>
  <c r="I31" i="64"/>
  <c r="I26" i="6"/>
  <c r="I29" i="56"/>
  <c r="H29" i="56"/>
  <c r="L29" i="56"/>
  <c r="E38" i="60"/>
  <c r="G38" i="60" s="1"/>
  <c r="H29" i="59"/>
  <c r="L29" i="59"/>
  <c r="H38" i="63"/>
  <c r="L38" i="63"/>
  <c r="I39" i="62"/>
  <c r="E40" i="62"/>
  <c r="G40" i="62" s="1"/>
  <c r="J81" i="62"/>
  <c r="K81" i="62" s="1"/>
  <c r="J100" i="74"/>
  <c r="K100" i="74" s="1"/>
  <c r="J105" i="75"/>
  <c r="K105" i="75" s="1"/>
  <c r="J110" i="69"/>
  <c r="K110" i="69" s="1"/>
  <c r="J99" i="70"/>
  <c r="K99" i="70" s="1"/>
  <c r="J98" i="66"/>
  <c r="K98" i="66" s="1"/>
  <c r="J98" i="68"/>
  <c r="K98" i="68" s="1"/>
  <c r="J105" i="67"/>
  <c r="K105" i="67" s="1"/>
  <c r="J106" i="65"/>
  <c r="K106" i="65" s="1"/>
  <c r="J101" i="56"/>
  <c r="K101" i="56" s="1"/>
  <c r="K26" i="6"/>
  <c r="Q11" i="80" l="1"/>
  <c r="H30" i="70"/>
  <c r="L30" i="70"/>
  <c r="H34" i="67"/>
  <c r="L34" i="67"/>
  <c r="H38" i="64"/>
  <c r="E39" i="64"/>
  <c r="G39" i="64" s="1"/>
  <c r="L38" i="64"/>
  <c r="N15" i="80"/>
  <c r="E35" i="67"/>
  <c r="G35" i="67" s="1"/>
  <c r="K19" i="80"/>
  <c r="L29" i="73"/>
  <c r="E30" i="73"/>
  <c r="G30" i="73" s="1"/>
  <c r="L30" i="71"/>
  <c r="I30" i="71"/>
  <c r="I30" i="66"/>
  <c r="H30" i="66"/>
  <c r="L30" i="66"/>
  <c r="M11" i="80"/>
  <c r="I21" i="80"/>
  <c r="E41" i="62"/>
  <c r="G41" i="62" s="1"/>
  <c r="H29" i="73"/>
  <c r="T10" i="80"/>
  <c r="R11" i="80"/>
  <c r="H30" i="71"/>
  <c r="E32" i="75"/>
  <c r="V13" i="80" s="1"/>
  <c r="L31" i="75"/>
  <c r="H31" i="75"/>
  <c r="I30" i="75"/>
  <c r="V12" i="80"/>
  <c r="I32" i="74"/>
  <c r="E33" i="74"/>
  <c r="G33" i="74" s="1"/>
  <c r="E31" i="69"/>
  <c r="G31" i="69" s="1"/>
  <c r="I30" i="69"/>
  <c r="E31" i="70"/>
  <c r="G31" i="70" s="1"/>
  <c r="D9" i="80"/>
  <c r="L28" i="57"/>
  <c r="H28" i="57"/>
  <c r="J40" i="72"/>
  <c r="K40" i="72" s="1"/>
  <c r="L30" i="72"/>
  <c r="S11" i="80"/>
  <c r="H30" i="72"/>
  <c r="J39" i="72"/>
  <c r="K39" i="72" s="1"/>
  <c r="I29" i="72"/>
  <c r="E31" i="65"/>
  <c r="G31" i="65" s="1"/>
  <c r="I30" i="65"/>
  <c r="E29" i="58"/>
  <c r="G29" i="58" s="1"/>
  <c r="I28" i="58"/>
  <c r="I28" i="64" s="1"/>
  <c r="I28" i="72" s="1"/>
  <c r="J35" i="58"/>
  <c r="K35" i="58" s="1"/>
  <c r="O17" i="80"/>
  <c r="H36" i="68"/>
  <c r="L36" i="68"/>
  <c r="E37" i="68"/>
  <c r="G37" i="68" s="1"/>
  <c r="I27" i="63"/>
  <c r="J20" i="80"/>
  <c r="H12" i="80"/>
  <c r="E39" i="60"/>
  <c r="G39" i="60" s="1"/>
  <c r="G19" i="80"/>
  <c r="I30" i="61"/>
  <c r="J44" i="61"/>
  <c r="K44" i="61" s="1"/>
  <c r="H31" i="61"/>
  <c r="L31" i="61"/>
  <c r="I26" i="59"/>
  <c r="I26" i="68" s="1"/>
  <c r="L38" i="60"/>
  <c r="J45" i="64"/>
  <c r="K45" i="64" s="1"/>
  <c r="H38" i="60"/>
  <c r="E30" i="56"/>
  <c r="G30" i="56" s="1"/>
  <c r="E30" i="59"/>
  <c r="G30" i="59" s="1"/>
  <c r="H39" i="63"/>
  <c r="L39" i="63"/>
  <c r="J94" i="63"/>
  <c r="K94" i="63" s="1"/>
  <c r="I38" i="63"/>
  <c r="L40" i="62"/>
  <c r="H40" i="62"/>
  <c r="J106" i="75"/>
  <c r="K106" i="75" s="1"/>
  <c r="J99" i="71"/>
  <c r="K99" i="71" s="1"/>
  <c r="J100" i="70"/>
  <c r="K100" i="70" s="1"/>
  <c r="J99" i="68"/>
  <c r="K99" i="68" s="1"/>
  <c r="J107" i="65"/>
  <c r="K107" i="65" s="1"/>
  <c r="J102" i="59"/>
  <c r="K102" i="59" s="1"/>
  <c r="E27" i="6"/>
  <c r="G27" i="6" s="1"/>
  <c r="J27" i="6"/>
  <c r="N16" i="80" l="1"/>
  <c r="E36" i="67"/>
  <c r="G36" i="67" s="1"/>
  <c r="H35" i="67"/>
  <c r="K20" i="80"/>
  <c r="E40" i="64"/>
  <c r="G40" i="64" s="1"/>
  <c r="I40" i="64" s="1"/>
  <c r="L39" i="64"/>
  <c r="L35" i="67"/>
  <c r="H39" i="64"/>
  <c r="E31" i="66"/>
  <c r="G31" i="66" s="1"/>
  <c r="I31" i="66" s="1"/>
  <c r="H30" i="73"/>
  <c r="E31" i="73"/>
  <c r="G31" i="73" s="1"/>
  <c r="Q12" i="80"/>
  <c r="I22" i="80"/>
  <c r="J83" i="62"/>
  <c r="K83" i="62" s="1"/>
  <c r="E31" i="71"/>
  <c r="G31" i="71" s="1"/>
  <c r="I29" i="73"/>
  <c r="H32" i="75"/>
  <c r="J50" i="73"/>
  <c r="K50" i="73" s="1"/>
  <c r="T11" i="80"/>
  <c r="L30" i="73"/>
  <c r="G32" i="75"/>
  <c r="I32" i="75" s="1"/>
  <c r="L32" i="75"/>
  <c r="I33" i="74"/>
  <c r="U14" i="80"/>
  <c r="H33" i="74"/>
  <c r="L33" i="74"/>
  <c r="H31" i="70"/>
  <c r="P12" i="80"/>
  <c r="L31" i="69"/>
  <c r="H31" i="69"/>
  <c r="E31" i="72"/>
  <c r="G31" i="72" s="1"/>
  <c r="L31" i="70"/>
  <c r="H31" i="65"/>
  <c r="L31" i="65"/>
  <c r="I31" i="65"/>
  <c r="L12" i="80"/>
  <c r="H37" i="68"/>
  <c r="E38" i="68"/>
  <c r="G38" i="68" s="1"/>
  <c r="L37" i="68"/>
  <c r="O18" i="80"/>
  <c r="E29" i="57"/>
  <c r="G29" i="57" s="1"/>
  <c r="J42" i="57"/>
  <c r="K42" i="57" s="1"/>
  <c r="I28" i="57"/>
  <c r="E10" i="80"/>
  <c r="L29" i="58"/>
  <c r="E30" i="58"/>
  <c r="G30" i="58" s="1"/>
  <c r="H29" i="58"/>
  <c r="I27" i="6"/>
  <c r="I26" i="56"/>
  <c r="C11" i="80"/>
  <c r="B8" i="80"/>
  <c r="E40" i="60"/>
  <c r="G40" i="60" s="1"/>
  <c r="G20" i="80"/>
  <c r="F11" i="80"/>
  <c r="E32" i="61"/>
  <c r="G32" i="61" s="1"/>
  <c r="J45" i="61"/>
  <c r="K45" i="61" s="1"/>
  <c r="I31" i="61"/>
  <c r="I26" i="75"/>
  <c r="I32" i="64"/>
  <c r="H30" i="59"/>
  <c r="I30" i="56"/>
  <c r="J46" i="64"/>
  <c r="K46" i="64" s="1"/>
  <c r="H39" i="60"/>
  <c r="J45" i="60"/>
  <c r="K45" i="60" s="1"/>
  <c r="L39" i="60"/>
  <c r="H30" i="56"/>
  <c r="L30" i="56"/>
  <c r="L30" i="59"/>
  <c r="E40" i="63"/>
  <c r="G40" i="63" s="1"/>
  <c r="J95" i="63"/>
  <c r="K95" i="63" s="1"/>
  <c r="H41" i="62"/>
  <c r="L41" i="62"/>
  <c r="I40" i="62"/>
  <c r="J82" i="62"/>
  <c r="K82" i="62" s="1"/>
  <c r="J107" i="75"/>
  <c r="K107" i="75" s="1"/>
  <c r="J101" i="74"/>
  <c r="K101" i="74" s="1"/>
  <c r="J100" i="71"/>
  <c r="K100" i="71" s="1"/>
  <c r="J100" i="68"/>
  <c r="K100" i="68" s="1"/>
  <c r="J108" i="65"/>
  <c r="K108" i="65" s="1"/>
  <c r="J106" i="67"/>
  <c r="K106" i="67" s="1"/>
  <c r="J99" i="66"/>
  <c r="K99" i="66" s="1"/>
  <c r="J101" i="70"/>
  <c r="K101" i="70" s="1"/>
  <c r="J111" i="69"/>
  <c r="K111" i="69" s="1"/>
  <c r="J102" i="56"/>
  <c r="K102" i="56" s="1"/>
  <c r="L27" i="6"/>
  <c r="H27" i="6"/>
  <c r="L40" i="64" l="1"/>
  <c r="N17" i="80"/>
  <c r="K21" i="80"/>
  <c r="L36" i="67"/>
  <c r="E37" i="67"/>
  <c r="G37" i="67" s="1"/>
  <c r="E38" i="67" s="1"/>
  <c r="G38" i="67" s="1"/>
  <c r="H36" i="67"/>
  <c r="H40" i="64"/>
  <c r="M12" i="80"/>
  <c r="H31" i="66"/>
  <c r="L31" i="66"/>
  <c r="J52" i="73"/>
  <c r="K52" i="73" s="1"/>
  <c r="L31" i="72"/>
  <c r="J41" i="72"/>
  <c r="K41" i="72" s="1"/>
  <c r="I31" i="71"/>
  <c r="T12" i="80"/>
  <c r="I30" i="73"/>
  <c r="R12" i="80"/>
  <c r="L31" i="71"/>
  <c r="H31" i="71"/>
  <c r="H31" i="73"/>
  <c r="J51" i="73"/>
  <c r="K51" i="73" s="1"/>
  <c r="L31" i="73"/>
  <c r="E33" i="75"/>
  <c r="V14" i="80" s="1"/>
  <c r="E34" i="74"/>
  <c r="G34" i="74" s="1"/>
  <c r="S12" i="80"/>
  <c r="E32" i="66"/>
  <c r="G32" i="66" s="1"/>
  <c r="E32" i="69"/>
  <c r="G32" i="69" s="1"/>
  <c r="I31" i="69"/>
  <c r="H31" i="72"/>
  <c r="E32" i="65"/>
  <c r="G32" i="65" s="1"/>
  <c r="I31" i="70"/>
  <c r="E32" i="70"/>
  <c r="G32" i="70" s="1"/>
  <c r="L29" i="57"/>
  <c r="H29" i="57"/>
  <c r="D10" i="80"/>
  <c r="H38" i="68"/>
  <c r="E39" i="68"/>
  <c r="G39" i="68" s="1"/>
  <c r="O19" i="80"/>
  <c r="L38" i="68"/>
  <c r="E11" i="80"/>
  <c r="L30" i="58"/>
  <c r="H30" i="58"/>
  <c r="J36" i="58"/>
  <c r="K36" i="58" s="1"/>
  <c r="I29" i="58"/>
  <c r="J21" i="80"/>
  <c r="H13" i="80"/>
  <c r="I40" i="60"/>
  <c r="G21" i="80"/>
  <c r="I31" i="62"/>
  <c r="H32" i="61"/>
  <c r="L32" i="61"/>
  <c r="J46" i="60"/>
  <c r="K46" i="60" s="1"/>
  <c r="E41" i="64"/>
  <c r="G41" i="64" s="1"/>
  <c r="L40" i="60"/>
  <c r="H40" i="60"/>
  <c r="J47" i="64"/>
  <c r="K47" i="64" s="1"/>
  <c r="E42" i="62"/>
  <c r="G42" i="62" s="1"/>
  <c r="I27" i="56"/>
  <c r="E31" i="59"/>
  <c r="G31" i="59" s="1"/>
  <c r="E31" i="56"/>
  <c r="G31" i="56" s="1"/>
  <c r="L40" i="63"/>
  <c r="H40" i="63"/>
  <c r="J102" i="70"/>
  <c r="K102" i="70" s="1"/>
  <c r="J100" i="66"/>
  <c r="K100" i="66" s="1"/>
  <c r="J107" i="67"/>
  <c r="K107" i="67" s="1"/>
  <c r="J112" i="69"/>
  <c r="K112" i="69" s="1"/>
  <c r="J103" i="59"/>
  <c r="K103" i="59" s="1"/>
  <c r="L37" i="67" l="1"/>
  <c r="H37" i="67"/>
  <c r="N18" i="80"/>
  <c r="I31" i="73"/>
  <c r="E32" i="73"/>
  <c r="G32" i="73" s="1"/>
  <c r="I32" i="73" s="1"/>
  <c r="E32" i="71"/>
  <c r="I38" i="67"/>
  <c r="N19" i="80"/>
  <c r="H38" i="67"/>
  <c r="L38" i="67"/>
  <c r="L32" i="66"/>
  <c r="E33" i="66"/>
  <c r="G33" i="66" s="1"/>
  <c r="L13" i="80"/>
  <c r="I32" i="65"/>
  <c r="H33" i="75"/>
  <c r="L33" i="75"/>
  <c r="G33" i="75"/>
  <c r="I33" i="75" s="1"/>
  <c r="U15" i="80"/>
  <c r="E35" i="74"/>
  <c r="G35" i="74" s="1"/>
  <c r="H34" i="74"/>
  <c r="L34" i="74"/>
  <c r="H32" i="66"/>
  <c r="M13" i="80"/>
  <c r="I31" i="72"/>
  <c r="E32" i="72"/>
  <c r="G32" i="72" s="1"/>
  <c r="H32" i="65"/>
  <c r="L32" i="65"/>
  <c r="P13" i="80"/>
  <c r="L32" i="69"/>
  <c r="H32" i="69"/>
  <c r="Q13" i="80"/>
  <c r="H32" i="70"/>
  <c r="L32" i="70"/>
  <c r="H39" i="68"/>
  <c r="L39" i="68"/>
  <c r="E40" i="68"/>
  <c r="G40" i="68" s="1"/>
  <c r="O20" i="80"/>
  <c r="E31" i="58"/>
  <c r="G31" i="58" s="1"/>
  <c r="I30" i="58"/>
  <c r="I30" i="72" s="1"/>
  <c r="J37" i="58"/>
  <c r="K37" i="58" s="1"/>
  <c r="E30" i="57"/>
  <c r="G30" i="57" s="1"/>
  <c r="J43" i="57"/>
  <c r="K43" i="57" s="1"/>
  <c r="I29" i="57"/>
  <c r="C12" i="80"/>
  <c r="E42" i="64"/>
  <c r="G42" i="64" s="1"/>
  <c r="K22" i="80"/>
  <c r="H42" i="62"/>
  <c r="I23" i="80"/>
  <c r="F12" i="80"/>
  <c r="I27" i="68"/>
  <c r="I27" i="67" s="1"/>
  <c r="I27" i="66"/>
  <c r="I27" i="74"/>
  <c r="E33" i="61"/>
  <c r="G33" i="61" s="1"/>
  <c r="I32" i="61"/>
  <c r="J46" i="61"/>
  <c r="K46" i="61" s="1"/>
  <c r="J47" i="60"/>
  <c r="K47" i="60" s="1"/>
  <c r="E41" i="60"/>
  <c r="G41" i="60" s="1"/>
  <c r="E43" i="62"/>
  <c r="G43" i="62" s="1"/>
  <c r="H41" i="64"/>
  <c r="L41" i="64"/>
  <c r="L42" i="62"/>
  <c r="L31" i="59"/>
  <c r="H31" i="59"/>
  <c r="H31" i="56"/>
  <c r="L31" i="56"/>
  <c r="E41" i="63"/>
  <c r="G41" i="63" s="1"/>
  <c r="I40" i="63"/>
  <c r="J96" i="63"/>
  <c r="K96" i="63" s="1"/>
  <c r="J101" i="71"/>
  <c r="K101" i="71" s="1"/>
  <c r="J102" i="74"/>
  <c r="K102" i="74" s="1"/>
  <c r="J108" i="75"/>
  <c r="K108" i="75" s="1"/>
  <c r="J109" i="65"/>
  <c r="K109" i="65" s="1"/>
  <c r="J101" i="68"/>
  <c r="K101" i="68" s="1"/>
  <c r="J113" i="69"/>
  <c r="K113" i="69" s="1"/>
  <c r="J104" i="59"/>
  <c r="K104" i="59" s="1"/>
  <c r="J103" i="56"/>
  <c r="K103" i="56" s="1"/>
  <c r="K27" i="6"/>
  <c r="E28" i="6"/>
  <c r="G28" i="6" s="1"/>
  <c r="T13" i="80" l="1"/>
  <c r="L32" i="73"/>
  <c r="J53" i="73"/>
  <c r="K53" i="73" s="1"/>
  <c r="H32" i="73"/>
  <c r="E33" i="73"/>
  <c r="G33" i="73" s="1"/>
  <c r="H32" i="71"/>
  <c r="G32" i="71"/>
  <c r="I32" i="71" s="1"/>
  <c r="L32" i="71"/>
  <c r="R13" i="80"/>
  <c r="J42" i="72"/>
  <c r="K42" i="72" s="1"/>
  <c r="E39" i="67"/>
  <c r="G39" i="67" s="1"/>
  <c r="E41" i="68"/>
  <c r="G41" i="68" s="1"/>
  <c r="I24" i="80"/>
  <c r="I43" i="62"/>
  <c r="G22" i="80"/>
  <c r="E42" i="60"/>
  <c r="G42" i="60" s="1"/>
  <c r="E34" i="75"/>
  <c r="L34" i="75" s="1"/>
  <c r="H35" i="74"/>
  <c r="U16" i="80"/>
  <c r="L35" i="74"/>
  <c r="I32" i="66"/>
  <c r="L32" i="72"/>
  <c r="H32" i="72"/>
  <c r="E33" i="65"/>
  <c r="G33" i="65" s="1"/>
  <c r="S13" i="80"/>
  <c r="I33" i="66"/>
  <c r="L33" i="66"/>
  <c r="H33" i="66"/>
  <c r="M14" i="80"/>
  <c r="E33" i="69"/>
  <c r="G33" i="69" s="1"/>
  <c r="I32" i="69"/>
  <c r="I32" i="70"/>
  <c r="E33" i="70"/>
  <c r="G33" i="70" s="1"/>
  <c r="H40" i="68"/>
  <c r="L40" i="68"/>
  <c r="H30" i="57"/>
  <c r="E31" i="57"/>
  <c r="G31" i="57" s="1"/>
  <c r="L30" i="57"/>
  <c r="D11" i="80"/>
  <c r="E12" i="80"/>
  <c r="L31" i="58"/>
  <c r="H31" i="58"/>
  <c r="O21" i="80"/>
  <c r="B9" i="80"/>
  <c r="E43" i="64"/>
  <c r="G43" i="64" s="1"/>
  <c r="K23" i="80"/>
  <c r="J22" i="80"/>
  <c r="E34" i="61"/>
  <c r="G34" i="61" s="1"/>
  <c r="H14" i="80"/>
  <c r="H41" i="60"/>
  <c r="H33" i="61"/>
  <c r="L33" i="61"/>
  <c r="L41" i="60"/>
  <c r="J84" i="62"/>
  <c r="K84" i="62" s="1"/>
  <c r="J48" i="64"/>
  <c r="K48" i="64" s="1"/>
  <c r="E32" i="56"/>
  <c r="G32" i="56" s="1"/>
  <c r="I31" i="59"/>
  <c r="E32" i="59"/>
  <c r="G32" i="59" s="1"/>
  <c r="L42" i="64"/>
  <c r="H42" i="64"/>
  <c r="H41" i="63"/>
  <c r="L41" i="63"/>
  <c r="H43" i="62"/>
  <c r="L43" i="62"/>
  <c r="J103" i="74"/>
  <c r="K103" i="74" s="1"/>
  <c r="J109" i="75"/>
  <c r="K109" i="75" s="1"/>
  <c r="J102" i="71"/>
  <c r="K102" i="71" s="1"/>
  <c r="J103" i="70"/>
  <c r="K103" i="70" s="1"/>
  <c r="J102" i="68"/>
  <c r="K102" i="68" s="1"/>
  <c r="J114" i="69"/>
  <c r="K114" i="69" s="1"/>
  <c r="J108" i="67"/>
  <c r="K108" i="67" s="1"/>
  <c r="J101" i="66"/>
  <c r="K101" i="66" s="1"/>
  <c r="L28" i="6"/>
  <c r="H28" i="6"/>
  <c r="L33" i="73" l="1"/>
  <c r="T14" i="80"/>
  <c r="H33" i="73"/>
  <c r="E33" i="72"/>
  <c r="L39" i="67"/>
  <c r="N20" i="80"/>
  <c r="H39" i="67"/>
  <c r="E33" i="71"/>
  <c r="G33" i="71" s="1"/>
  <c r="I32" i="72"/>
  <c r="E42" i="68"/>
  <c r="G42" i="68" s="1"/>
  <c r="L41" i="68"/>
  <c r="O22" i="80"/>
  <c r="H41" i="68"/>
  <c r="L14" i="80"/>
  <c r="I33" i="65"/>
  <c r="V15" i="80"/>
  <c r="H34" i="75"/>
  <c r="G34" i="75"/>
  <c r="I34" i="75" s="1"/>
  <c r="E36" i="74"/>
  <c r="G36" i="74" s="1"/>
  <c r="I35" i="74"/>
  <c r="E34" i="66"/>
  <c r="G34" i="66" s="1"/>
  <c r="H33" i="65"/>
  <c r="L33" i="65"/>
  <c r="I33" i="69"/>
  <c r="P14" i="80"/>
  <c r="H33" i="69"/>
  <c r="L33" i="69"/>
  <c r="H33" i="70"/>
  <c r="Q14" i="80"/>
  <c r="L33" i="70"/>
  <c r="L31" i="57"/>
  <c r="D12" i="80"/>
  <c r="H31" i="57"/>
  <c r="J44" i="57"/>
  <c r="K44" i="57" s="1"/>
  <c r="I30" i="57"/>
  <c r="E34" i="73"/>
  <c r="G34" i="73" s="1"/>
  <c r="J54" i="73"/>
  <c r="K54" i="73" s="1"/>
  <c r="I33" i="73"/>
  <c r="E32" i="58"/>
  <c r="G32" i="58" s="1"/>
  <c r="I31" i="58"/>
  <c r="I31" i="60" s="1"/>
  <c r="J38" i="58"/>
  <c r="K38" i="58" s="1"/>
  <c r="C13" i="80"/>
  <c r="E44" i="64"/>
  <c r="G44" i="64" s="1"/>
  <c r="K24" i="80"/>
  <c r="E35" i="61"/>
  <c r="G35" i="61" s="1"/>
  <c r="H15" i="80"/>
  <c r="E43" i="60"/>
  <c r="G43" i="60" s="1"/>
  <c r="G23" i="80"/>
  <c r="F13" i="80"/>
  <c r="J47" i="61"/>
  <c r="K47" i="61" s="1"/>
  <c r="I33" i="61"/>
  <c r="H34" i="61"/>
  <c r="L34" i="61"/>
  <c r="I39" i="67"/>
  <c r="E40" i="67"/>
  <c r="G40" i="67" s="1"/>
  <c r="J48" i="60"/>
  <c r="K48" i="60" s="1"/>
  <c r="H42" i="60"/>
  <c r="L42" i="60"/>
  <c r="L32" i="56"/>
  <c r="H32" i="56"/>
  <c r="E44" i="62"/>
  <c r="G44" i="62" s="1"/>
  <c r="J85" i="62"/>
  <c r="K85" i="62" s="1"/>
  <c r="H32" i="59"/>
  <c r="L32" i="59"/>
  <c r="J97" i="63"/>
  <c r="K97" i="63" s="1"/>
  <c r="L43" i="64"/>
  <c r="H43" i="64"/>
  <c r="J49" i="64"/>
  <c r="K49" i="64" s="1"/>
  <c r="E42" i="63"/>
  <c r="G42" i="63" s="1"/>
  <c r="J103" i="71"/>
  <c r="K103" i="71" s="1"/>
  <c r="J110" i="75"/>
  <c r="K110" i="75" s="1"/>
  <c r="J110" i="65"/>
  <c r="K110" i="65" s="1"/>
  <c r="J115" i="69"/>
  <c r="K115" i="69" s="1"/>
  <c r="J109" i="67"/>
  <c r="K109" i="67" s="1"/>
  <c r="J103" i="68"/>
  <c r="K103" i="68" s="1"/>
  <c r="J105" i="59"/>
  <c r="K105" i="59" s="1"/>
  <c r="J104" i="56"/>
  <c r="K104" i="56" s="1"/>
  <c r="J28" i="6"/>
  <c r="H33" i="72" l="1"/>
  <c r="G33" i="72"/>
  <c r="J43" i="72" s="1"/>
  <c r="K43" i="72" s="1"/>
  <c r="L33" i="72"/>
  <c r="S14" i="80"/>
  <c r="H33" i="71"/>
  <c r="R14" i="80"/>
  <c r="L33" i="71"/>
  <c r="H34" i="66"/>
  <c r="E35" i="66"/>
  <c r="G35" i="66" s="1"/>
  <c r="I25" i="80"/>
  <c r="I44" i="62"/>
  <c r="G24" i="80"/>
  <c r="E44" i="60"/>
  <c r="G44" i="60" s="1"/>
  <c r="E35" i="75"/>
  <c r="V16" i="80" s="1"/>
  <c r="M15" i="80"/>
  <c r="L34" i="66"/>
  <c r="E34" i="65"/>
  <c r="G34" i="65" s="1"/>
  <c r="L36" i="74"/>
  <c r="I36" i="74"/>
  <c r="U17" i="80"/>
  <c r="H36" i="74"/>
  <c r="E34" i="69"/>
  <c r="G34" i="69" s="1"/>
  <c r="I33" i="70"/>
  <c r="E34" i="70"/>
  <c r="G34" i="70" s="1"/>
  <c r="T15" i="80"/>
  <c r="L34" i="73"/>
  <c r="H34" i="73"/>
  <c r="E13" i="80"/>
  <c r="E33" i="58"/>
  <c r="G33" i="58" s="1"/>
  <c r="H32" i="58"/>
  <c r="L32" i="58"/>
  <c r="E32" i="57"/>
  <c r="G32" i="57" s="1"/>
  <c r="J45" i="57"/>
  <c r="K45" i="57" s="1"/>
  <c r="I31" i="57"/>
  <c r="I28" i="6"/>
  <c r="O23" i="80"/>
  <c r="N21" i="80"/>
  <c r="J51" i="64"/>
  <c r="K51" i="64" s="1"/>
  <c r="K25" i="80"/>
  <c r="J23" i="80"/>
  <c r="E36" i="61"/>
  <c r="G36" i="61" s="1"/>
  <c r="H16" i="80"/>
  <c r="I35" i="64"/>
  <c r="L43" i="60"/>
  <c r="L35" i="61"/>
  <c r="H35" i="61"/>
  <c r="J48" i="61"/>
  <c r="K48" i="61" s="1"/>
  <c r="I28" i="68"/>
  <c r="I28" i="67" s="1"/>
  <c r="H40" i="67"/>
  <c r="L40" i="67"/>
  <c r="I42" i="60"/>
  <c r="J49" i="60"/>
  <c r="K49" i="60" s="1"/>
  <c r="H43" i="60"/>
  <c r="E33" i="56"/>
  <c r="G33" i="56" s="1"/>
  <c r="H44" i="62"/>
  <c r="L44" i="62"/>
  <c r="L42" i="68"/>
  <c r="H42" i="68"/>
  <c r="E33" i="59"/>
  <c r="G33" i="59" s="1"/>
  <c r="H42" i="63"/>
  <c r="L42" i="63"/>
  <c r="H44" i="64"/>
  <c r="L44" i="64"/>
  <c r="J50" i="64"/>
  <c r="K50" i="64" s="1"/>
  <c r="J104" i="74"/>
  <c r="K104" i="74" s="1"/>
  <c r="J104" i="68"/>
  <c r="K104" i="68" s="1"/>
  <c r="J104" i="70"/>
  <c r="K104" i="70" s="1"/>
  <c r="J116" i="69"/>
  <c r="K116" i="69" s="1"/>
  <c r="J102" i="66"/>
  <c r="K102" i="66" s="1"/>
  <c r="J110" i="67"/>
  <c r="K110" i="67" s="1"/>
  <c r="J105" i="56"/>
  <c r="K105" i="56" s="1"/>
  <c r="K28" i="6"/>
  <c r="E34" i="72" l="1"/>
  <c r="I33" i="72"/>
  <c r="I33" i="71"/>
  <c r="E34" i="71"/>
  <c r="G34" i="71" s="1"/>
  <c r="H35" i="66"/>
  <c r="I35" i="66"/>
  <c r="L35" i="66"/>
  <c r="L34" i="65"/>
  <c r="E35" i="65"/>
  <c r="G35" i="65" s="1"/>
  <c r="G35" i="75"/>
  <c r="E36" i="75" s="1"/>
  <c r="V17" i="80" s="1"/>
  <c r="M16" i="80"/>
  <c r="G25" i="80"/>
  <c r="E45" i="60"/>
  <c r="G45" i="60" s="1"/>
  <c r="H35" i="75"/>
  <c r="L35" i="75"/>
  <c r="L15" i="80"/>
  <c r="H34" i="65"/>
  <c r="E37" i="74"/>
  <c r="G37" i="74" s="1"/>
  <c r="P15" i="80"/>
  <c r="L34" i="69"/>
  <c r="H34" i="69"/>
  <c r="I34" i="69"/>
  <c r="Q15" i="80"/>
  <c r="L34" i="70"/>
  <c r="H34" i="70"/>
  <c r="E14" i="80"/>
  <c r="H33" i="58"/>
  <c r="L33" i="58"/>
  <c r="J39" i="58"/>
  <c r="K39" i="58" s="1"/>
  <c r="I32" i="58"/>
  <c r="I32" i="60" s="1"/>
  <c r="E35" i="73"/>
  <c r="G35" i="73" s="1"/>
  <c r="J55" i="73"/>
  <c r="K55" i="73" s="1"/>
  <c r="L32" i="57"/>
  <c r="H32" i="57"/>
  <c r="D13" i="80"/>
  <c r="C14" i="80"/>
  <c r="J50" i="61"/>
  <c r="K50" i="61" s="1"/>
  <c r="H17" i="80"/>
  <c r="I33" i="59"/>
  <c r="F14" i="80"/>
  <c r="I34" i="62"/>
  <c r="L44" i="60"/>
  <c r="L36" i="61"/>
  <c r="H36" i="61"/>
  <c r="J49" i="61"/>
  <c r="K49" i="61" s="1"/>
  <c r="I35" i="61"/>
  <c r="I37" i="64"/>
  <c r="E41" i="67"/>
  <c r="G41" i="67" s="1"/>
  <c r="J50" i="60"/>
  <c r="K50" i="60" s="1"/>
  <c r="H44" i="60"/>
  <c r="E34" i="56"/>
  <c r="G34" i="56" s="1"/>
  <c r="J86" i="62"/>
  <c r="K86" i="62" s="1"/>
  <c r="E45" i="62"/>
  <c r="G45" i="62" s="1"/>
  <c r="L33" i="56"/>
  <c r="H33" i="56"/>
  <c r="L33" i="59"/>
  <c r="E43" i="68"/>
  <c r="G43" i="68" s="1"/>
  <c r="H33" i="59"/>
  <c r="J98" i="63"/>
  <c r="K98" i="63" s="1"/>
  <c r="I42" i="63"/>
  <c r="E45" i="64"/>
  <c r="G45" i="64" s="1"/>
  <c r="E43" i="63"/>
  <c r="G43" i="63" s="1"/>
  <c r="J111" i="75"/>
  <c r="K111" i="75" s="1"/>
  <c r="J104" i="71"/>
  <c r="K104" i="71" s="1"/>
  <c r="J103" i="66"/>
  <c r="K103" i="66" s="1"/>
  <c r="J111" i="67"/>
  <c r="K111" i="67" s="1"/>
  <c r="J111" i="65"/>
  <c r="K111" i="65" s="1"/>
  <c r="J106" i="59"/>
  <c r="K106" i="59" s="1"/>
  <c r="E29" i="6"/>
  <c r="G29" i="6" s="1"/>
  <c r="J29" i="6"/>
  <c r="K29" i="6" s="1"/>
  <c r="L34" i="72" l="1"/>
  <c r="G34" i="72"/>
  <c r="J44" i="72" s="1"/>
  <c r="K44" i="72" s="1"/>
  <c r="S15" i="80"/>
  <c r="H34" i="72"/>
  <c r="U18" i="80"/>
  <c r="I37" i="74"/>
  <c r="E35" i="71"/>
  <c r="G35" i="71" s="1"/>
  <c r="R15" i="80"/>
  <c r="L34" i="71"/>
  <c r="H34" i="71"/>
  <c r="E36" i="66"/>
  <c r="L36" i="75"/>
  <c r="H36" i="75"/>
  <c r="G36" i="75"/>
  <c r="E37" i="75" s="1"/>
  <c r="V18" i="80" s="1"/>
  <c r="G26" i="80"/>
  <c r="J52" i="60"/>
  <c r="K52" i="60" s="1"/>
  <c r="I34" i="65"/>
  <c r="H37" i="74"/>
  <c r="L37" i="74"/>
  <c r="E35" i="69"/>
  <c r="G35" i="69" s="1"/>
  <c r="L16" i="80"/>
  <c r="H35" i="65"/>
  <c r="L35" i="65"/>
  <c r="I34" i="70"/>
  <c r="E35" i="70"/>
  <c r="G35" i="70" s="1"/>
  <c r="L35" i="73"/>
  <c r="E36" i="73"/>
  <c r="G36" i="73" s="1"/>
  <c r="H35" i="73"/>
  <c r="T16" i="80"/>
  <c r="E33" i="57"/>
  <c r="G33" i="57" s="1"/>
  <c r="I32" i="57"/>
  <c r="J46" i="57"/>
  <c r="K46" i="57" s="1"/>
  <c r="E34" i="58"/>
  <c r="G34" i="58" s="1"/>
  <c r="J40" i="58"/>
  <c r="K40" i="58" s="1"/>
  <c r="I33" i="58"/>
  <c r="I29" i="6"/>
  <c r="C15" i="80"/>
  <c r="B10" i="80"/>
  <c r="E44" i="68"/>
  <c r="G44" i="68" s="1"/>
  <c r="O24" i="80"/>
  <c r="N22" i="80"/>
  <c r="K26" i="80"/>
  <c r="J24" i="80"/>
  <c r="L45" i="62"/>
  <c r="I26" i="80"/>
  <c r="I35" i="62"/>
  <c r="L45" i="60"/>
  <c r="I36" i="60"/>
  <c r="I36" i="64" s="1"/>
  <c r="I36" i="61"/>
  <c r="E37" i="61"/>
  <c r="G37" i="61" s="1"/>
  <c r="H41" i="67"/>
  <c r="L41" i="67"/>
  <c r="J51" i="60"/>
  <c r="K51" i="60" s="1"/>
  <c r="H45" i="60"/>
  <c r="H45" i="62"/>
  <c r="E46" i="62"/>
  <c r="G46" i="62" s="1"/>
  <c r="L43" i="68"/>
  <c r="H43" i="68"/>
  <c r="E34" i="59"/>
  <c r="G34" i="59" s="1"/>
  <c r="L34" i="56"/>
  <c r="H34" i="56"/>
  <c r="H43" i="63"/>
  <c r="L43" i="63"/>
  <c r="H45" i="64"/>
  <c r="L45" i="64"/>
  <c r="J105" i="74"/>
  <c r="K105" i="74" s="1"/>
  <c r="J105" i="68"/>
  <c r="K105" i="68" s="1"/>
  <c r="J105" i="70"/>
  <c r="K105" i="70" s="1"/>
  <c r="J117" i="69"/>
  <c r="K117" i="69" s="1"/>
  <c r="J106" i="56"/>
  <c r="K106" i="56" s="1"/>
  <c r="L29" i="6"/>
  <c r="H29" i="6"/>
  <c r="G36" i="66" l="1"/>
  <c r="I36" i="66" s="1"/>
  <c r="E35" i="72"/>
  <c r="G35" i="72" s="1"/>
  <c r="M17" i="80"/>
  <c r="L35" i="71"/>
  <c r="R16" i="80"/>
  <c r="H35" i="71"/>
  <c r="H36" i="66"/>
  <c r="L36" i="66"/>
  <c r="I36" i="75"/>
  <c r="H37" i="75"/>
  <c r="G37" i="75"/>
  <c r="I37" i="75" s="1"/>
  <c r="L37" i="75"/>
  <c r="I27" i="80"/>
  <c r="E47" i="62"/>
  <c r="G47" i="62" s="1"/>
  <c r="H18" i="80"/>
  <c r="I37" i="61"/>
  <c r="E38" i="74"/>
  <c r="G38" i="74" s="1"/>
  <c r="P16" i="80"/>
  <c r="I35" i="69"/>
  <c r="H35" i="69"/>
  <c r="L35" i="69"/>
  <c r="I35" i="65"/>
  <c r="E36" i="65"/>
  <c r="G36" i="65" s="1"/>
  <c r="Q16" i="80"/>
  <c r="H35" i="70"/>
  <c r="L35" i="70"/>
  <c r="H33" i="57"/>
  <c r="L33" i="57"/>
  <c r="D14" i="80"/>
  <c r="H36" i="73"/>
  <c r="L36" i="73"/>
  <c r="T17" i="80"/>
  <c r="E37" i="73"/>
  <c r="G37" i="73" s="1"/>
  <c r="I35" i="73"/>
  <c r="J56" i="73"/>
  <c r="K56" i="73" s="1"/>
  <c r="E15" i="80"/>
  <c r="H34" i="58"/>
  <c r="L34" i="58"/>
  <c r="O25" i="80"/>
  <c r="E35" i="59"/>
  <c r="G35" i="59" s="1"/>
  <c r="F15" i="80"/>
  <c r="I29" i="63"/>
  <c r="I29" i="59" s="1"/>
  <c r="L37" i="61"/>
  <c r="H37" i="61"/>
  <c r="I29" i="68"/>
  <c r="I29" i="67" s="1"/>
  <c r="E42" i="67"/>
  <c r="G42" i="67" s="1"/>
  <c r="E46" i="60"/>
  <c r="G46" i="60" s="1"/>
  <c r="I45" i="62"/>
  <c r="J87" i="62"/>
  <c r="K87" i="62" s="1"/>
  <c r="H34" i="59"/>
  <c r="L44" i="68"/>
  <c r="H44" i="68"/>
  <c r="L34" i="59"/>
  <c r="E35" i="56"/>
  <c r="G35" i="56" s="1"/>
  <c r="J52" i="64"/>
  <c r="K52" i="64" s="1"/>
  <c r="E46" i="64"/>
  <c r="G46" i="64" s="1"/>
  <c r="E44" i="63"/>
  <c r="G44" i="63" s="1"/>
  <c r="I43" i="63"/>
  <c r="J99" i="63"/>
  <c r="K99" i="63" s="1"/>
  <c r="L46" i="62"/>
  <c r="H46" i="62"/>
  <c r="J112" i="75"/>
  <c r="K112" i="75" s="1"/>
  <c r="J105" i="71"/>
  <c r="K105" i="71" s="1"/>
  <c r="J106" i="74"/>
  <c r="K106" i="74" s="1"/>
  <c r="J118" i="69"/>
  <c r="K118" i="69" s="1"/>
  <c r="J112" i="65"/>
  <c r="K112" i="65" s="1"/>
  <c r="J106" i="68"/>
  <c r="K106" i="68" s="1"/>
  <c r="J112" i="67"/>
  <c r="K112" i="67" s="1"/>
  <c r="J104" i="66"/>
  <c r="K104" i="66" s="1"/>
  <c r="J106" i="70"/>
  <c r="K106" i="70" s="1"/>
  <c r="J107" i="59"/>
  <c r="K107" i="59" s="1"/>
  <c r="J107" i="56"/>
  <c r="K107" i="56" s="1"/>
  <c r="E30" i="6"/>
  <c r="G30" i="6" s="1"/>
  <c r="E37" i="66" l="1"/>
  <c r="G37" i="66" s="1"/>
  <c r="S16" i="80"/>
  <c r="H35" i="72"/>
  <c r="L35" i="72"/>
  <c r="E39" i="74"/>
  <c r="G39" i="74" s="1"/>
  <c r="E38" i="75"/>
  <c r="H38" i="75" s="1"/>
  <c r="I35" i="71"/>
  <c r="E36" i="71"/>
  <c r="G36" i="71" s="1"/>
  <c r="I28" i="80"/>
  <c r="G27" i="80"/>
  <c r="U19" i="80"/>
  <c r="H38" i="74"/>
  <c r="L38" i="74"/>
  <c r="I35" i="72"/>
  <c r="E36" i="72"/>
  <c r="G36" i="72" s="1"/>
  <c r="J45" i="72"/>
  <c r="K45" i="72" s="1"/>
  <c r="E36" i="69"/>
  <c r="G36" i="69" s="1"/>
  <c r="H36" i="65"/>
  <c r="L17" i="80"/>
  <c r="L36" i="65"/>
  <c r="I35" i="70"/>
  <c r="E36" i="70"/>
  <c r="G36" i="70" s="1"/>
  <c r="L37" i="73"/>
  <c r="E38" i="73"/>
  <c r="G38" i="73" s="1"/>
  <c r="T18" i="80"/>
  <c r="H37" i="73"/>
  <c r="E34" i="57"/>
  <c r="G34" i="57" s="1"/>
  <c r="J47" i="57"/>
  <c r="K47" i="57" s="1"/>
  <c r="I33" i="57"/>
  <c r="I36" i="73"/>
  <c r="J57" i="73"/>
  <c r="K57" i="73" s="1"/>
  <c r="E35" i="58"/>
  <c r="G35" i="58" s="1"/>
  <c r="I34" i="58"/>
  <c r="J41" i="58"/>
  <c r="K41" i="58" s="1"/>
  <c r="C16" i="80"/>
  <c r="B11" i="80"/>
  <c r="N23" i="80"/>
  <c r="E47" i="64"/>
  <c r="G47" i="64" s="1"/>
  <c r="K27" i="80"/>
  <c r="J25" i="80"/>
  <c r="F16" i="80"/>
  <c r="I29" i="66"/>
  <c r="H46" i="60"/>
  <c r="J51" i="61"/>
  <c r="K51" i="61" s="1"/>
  <c r="E38" i="61"/>
  <c r="G38" i="61" s="1"/>
  <c r="I39" i="64"/>
  <c r="I39" i="60"/>
  <c r="L42" i="67"/>
  <c r="H42" i="67"/>
  <c r="L46" i="60"/>
  <c r="I46" i="62"/>
  <c r="J88" i="62"/>
  <c r="K88" i="62" s="1"/>
  <c r="H47" i="62"/>
  <c r="I47" i="62"/>
  <c r="E45" i="68"/>
  <c r="G45" i="68" s="1"/>
  <c r="I34" i="59"/>
  <c r="H35" i="59"/>
  <c r="L35" i="59"/>
  <c r="L35" i="56"/>
  <c r="H35" i="56"/>
  <c r="H44" i="63"/>
  <c r="L44" i="63"/>
  <c r="H46" i="64"/>
  <c r="L46" i="64"/>
  <c r="L47" i="62"/>
  <c r="J113" i="75"/>
  <c r="K113" i="75" s="1"/>
  <c r="J106" i="71"/>
  <c r="K106" i="71" s="1"/>
  <c r="J107" i="74"/>
  <c r="K107" i="74" s="1"/>
  <c r="J113" i="67"/>
  <c r="K113" i="67" s="1"/>
  <c r="J107" i="68"/>
  <c r="K107" i="68" s="1"/>
  <c r="J107" i="70"/>
  <c r="K107" i="70" s="1"/>
  <c r="J105" i="66"/>
  <c r="K105" i="66" s="1"/>
  <c r="J108" i="59"/>
  <c r="K108" i="59" s="1"/>
  <c r="H30" i="6"/>
  <c r="L30" i="6"/>
  <c r="J30" i="6"/>
  <c r="G38" i="75" l="1"/>
  <c r="E39" i="75" s="1"/>
  <c r="G39" i="75" s="1"/>
  <c r="I39" i="75" s="1"/>
  <c r="L38" i="75"/>
  <c r="V19" i="80"/>
  <c r="M18" i="80"/>
  <c r="H37" i="66"/>
  <c r="E38" i="66"/>
  <c r="G38" i="66" s="1"/>
  <c r="I38" i="66" s="1"/>
  <c r="L37" i="66"/>
  <c r="I39" i="74"/>
  <c r="U20" i="80"/>
  <c r="L39" i="74"/>
  <c r="H39" i="74"/>
  <c r="R17" i="80"/>
  <c r="H36" i="71"/>
  <c r="L36" i="71"/>
  <c r="H36" i="69"/>
  <c r="I36" i="69"/>
  <c r="H19" i="80"/>
  <c r="E39" i="61"/>
  <c r="G39" i="61" s="1"/>
  <c r="H36" i="72"/>
  <c r="S17" i="80"/>
  <c r="L36" i="72"/>
  <c r="P17" i="80"/>
  <c r="L36" i="69"/>
  <c r="I34" i="60"/>
  <c r="I34" i="64"/>
  <c r="I34" i="72" s="1"/>
  <c r="I36" i="65"/>
  <c r="E37" i="65"/>
  <c r="G37" i="65" s="1"/>
  <c r="H36" i="70"/>
  <c r="Q17" i="80"/>
  <c r="L36" i="70"/>
  <c r="L34" i="57"/>
  <c r="D15" i="80"/>
  <c r="H34" i="57"/>
  <c r="H38" i="73"/>
  <c r="T19" i="80"/>
  <c r="L38" i="73"/>
  <c r="E16" i="80"/>
  <c r="L35" i="58"/>
  <c r="H35" i="58"/>
  <c r="J58" i="73"/>
  <c r="K58" i="73" s="1"/>
  <c r="I37" i="73"/>
  <c r="O26" i="80"/>
  <c r="E48" i="64"/>
  <c r="G48" i="64" s="1"/>
  <c r="K28" i="80"/>
  <c r="L38" i="61"/>
  <c r="H38" i="61"/>
  <c r="E43" i="67"/>
  <c r="G43" i="67" s="1"/>
  <c r="J53" i="60"/>
  <c r="K53" i="60" s="1"/>
  <c r="E47" i="60"/>
  <c r="G47" i="60" s="1"/>
  <c r="I30" i="6"/>
  <c r="E36" i="59"/>
  <c r="G36" i="59" s="1"/>
  <c r="L45" i="68"/>
  <c r="H45" i="68"/>
  <c r="E36" i="56"/>
  <c r="G36" i="56" s="1"/>
  <c r="H47" i="64"/>
  <c r="L47" i="64"/>
  <c r="E45" i="63"/>
  <c r="G45" i="63" s="1"/>
  <c r="I44" i="63"/>
  <c r="J100" i="63"/>
  <c r="K100" i="63" s="1"/>
  <c r="J53" i="64"/>
  <c r="K53" i="64" s="1"/>
  <c r="J89" i="62"/>
  <c r="K89" i="62" s="1"/>
  <c r="E48" i="62"/>
  <c r="G48" i="62" s="1"/>
  <c r="J107" i="71"/>
  <c r="K107" i="71" s="1"/>
  <c r="J119" i="69"/>
  <c r="K119" i="69" s="1"/>
  <c r="J108" i="68"/>
  <c r="K108" i="68" s="1"/>
  <c r="J113" i="65"/>
  <c r="K113" i="65" s="1"/>
  <c r="J114" i="67"/>
  <c r="K114" i="67" s="1"/>
  <c r="J108" i="56"/>
  <c r="K108" i="56" s="1"/>
  <c r="K30" i="6"/>
  <c r="E31" i="6"/>
  <c r="G31" i="6" s="1"/>
  <c r="L39" i="75" l="1"/>
  <c r="V20" i="80"/>
  <c r="I38" i="75"/>
  <c r="H39" i="75"/>
  <c r="E40" i="75"/>
  <c r="L40" i="75" s="1"/>
  <c r="L38" i="66"/>
  <c r="M19" i="80"/>
  <c r="H38" i="66"/>
  <c r="E40" i="74"/>
  <c r="I36" i="71"/>
  <c r="E37" i="71"/>
  <c r="G37" i="71" s="1"/>
  <c r="E39" i="66"/>
  <c r="G39" i="66" s="1"/>
  <c r="I39" i="66" s="1"/>
  <c r="N24" i="80"/>
  <c r="E44" i="67"/>
  <c r="G44" i="67" s="1"/>
  <c r="I29" i="80"/>
  <c r="E49" i="62"/>
  <c r="G49" i="62" s="1"/>
  <c r="H20" i="80"/>
  <c r="E40" i="61"/>
  <c r="G40" i="61" s="1"/>
  <c r="G28" i="80"/>
  <c r="I30" i="74"/>
  <c r="I30" i="59"/>
  <c r="E37" i="69"/>
  <c r="G37" i="69" s="1"/>
  <c r="I36" i="72"/>
  <c r="J46" i="72"/>
  <c r="K46" i="72" s="1"/>
  <c r="E37" i="72"/>
  <c r="G37" i="72" s="1"/>
  <c r="L18" i="80"/>
  <c r="L37" i="65"/>
  <c r="H37" i="65"/>
  <c r="I36" i="70"/>
  <c r="E37" i="70"/>
  <c r="G37" i="70" s="1"/>
  <c r="E39" i="73"/>
  <c r="G39" i="73" s="1"/>
  <c r="J59" i="73"/>
  <c r="K59" i="73" s="1"/>
  <c r="I35" i="58"/>
  <c r="J42" i="58"/>
  <c r="K42" i="58" s="1"/>
  <c r="E36" i="58"/>
  <c r="G36" i="58" s="1"/>
  <c r="E35" i="57"/>
  <c r="G35" i="57" s="1"/>
  <c r="J48" i="57"/>
  <c r="K48" i="57" s="1"/>
  <c r="I34" i="57"/>
  <c r="C17" i="80"/>
  <c r="B12" i="80"/>
  <c r="E49" i="64"/>
  <c r="G49" i="64" s="1"/>
  <c r="K29" i="80"/>
  <c r="E46" i="63"/>
  <c r="G46" i="63" s="1"/>
  <c r="J26" i="80"/>
  <c r="F17" i="80"/>
  <c r="J52" i="61"/>
  <c r="K52" i="61" s="1"/>
  <c r="L39" i="61"/>
  <c r="H39" i="61"/>
  <c r="I38" i="61"/>
  <c r="L47" i="60"/>
  <c r="I30" i="68"/>
  <c r="I30" i="67"/>
  <c r="H43" i="67"/>
  <c r="L43" i="67"/>
  <c r="H47" i="60"/>
  <c r="H36" i="59"/>
  <c r="L36" i="59"/>
  <c r="E46" i="68"/>
  <c r="G46" i="68" s="1"/>
  <c r="L36" i="56"/>
  <c r="H36" i="56"/>
  <c r="H48" i="64"/>
  <c r="L48" i="64"/>
  <c r="I47" i="64"/>
  <c r="J54" i="64"/>
  <c r="K54" i="64" s="1"/>
  <c r="H45" i="63"/>
  <c r="L45" i="63"/>
  <c r="H48" i="62"/>
  <c r="L48" i="62"/>
  <c r="J108" i="74"/>
  <c r="K108" i="74" s="1"/>
  <c r="J114" i="75"/>
  <c r="K114" i="75" s="1"/>
  <c r="J108" i="70"/>
  <c r="K108" i="70" s="1"/>
  <c r="J115" i="67"/>
  <c r="K115" i="67" s="1"/>
  <c r="J106" i="66"/>
  <c r="K106" i="66" s="1"/>
  <c r="J114" i="65"/>
  <c r="K114" i="65" s="1"/>
  <c r="J109" i="59"/>
  <c r="K109" i="59" s="1"/>
  <c r="L31" i="6"/>
  <c r="H31" i="6"/>
  <c r="V21" i="80" l="1"/>
  <c r="G40" i="75"/>
  <c r="E41" i="75" s="1"/>
  <c r="H40" i="75"/>
  <c r="G40" i="74"/>
  <c r="I40" i="74" s="1"/>
  <c r="H39" i="66"/>
  <c r="L39" i="66"/>
  <c r="L40" i="74"/>
  <c r="U21" i="80"/>
  <c r="H40" i="74"/>
  <c r="E38" i="71"/>
  <c r="G38" i="71" s="1"/>
  <c r="L37" i="71"/>
  <c r="H37" i="71"/>
  <c r="R18" i="80"/>
  <c r="P18" i="80"/>
  <c r="M20" i="80"/>
  <c r="N25" i="80"/>
  <c r="I30" i="80"/>
  <c r="H37" i="69"/>
  <c r="L37" i="69"/>
  <c r="I37" i="69"/>
  <c r="S18" i="80"/>
  <c r="L37" i="72"/>
  <c r="H37" i="72"/>
  <c r="I34" i="61"/>
  <c r="I34" i="73" s="1"/>
  <c r="I34" i="71" s="1"/>
  <c r="I34" i="63"/>
  <c r="E40" i="66"/>
  <c r="G40" i="66" s="1"/>
  <c r="I37" i="65"/>
  <c r="E38" i="65"/>
  <c r="G38" i="65" s="1"/>
  <c r="L37" i="70"/>
  <c r="H37" i="70"/>
  <c r="Q18" i="80"/>
  <c r="L35" i="57"/>
  <c r="E36" i="57"/>
  <c r="G36" i="57" s="1"/>
  <c r="D16" i="80"/>
  <c r="H35" i="57"/>
  <c r="E17" i="80"/>
  <c r="H36" i="58"/>
  <c r="L36" i="58"/>
  <c r="E40" i="73"/>
  <c r="G40" i="73" s="1"/>
  <c r="T20" i="80"/>
  <c r="H39" i="73"/>
  <c r="L39" i="73"/>
  <c r="O27" i="80"/>
  <c r="E50" i="64"/>
  <c r="G50" i="64" s="1"/>
  <c r="K30" i="80"/>
  <c r="E47" i="63"/>
  <c r="G47" i="63" s="1"/>
  <c r="J27" i="80"/>
  <c r="J54" i="61"/>
  <c r="K54" i="61" s="1"/>
  <c r="H21" i="80"/>
  <c r="E45" i="67"/>
  <c r="G45" i="67" s="1"/>
  <c r="L44" i="67"/>
  <c r="H44" i="67"/>
  <c r="I38" i="73"/>
  <c r="J53" i="61"/>
  <c r="K53" i="61" s="1"/>
  <c r="I39" i="61"/>
  <c r="L40" i="61"/>
  <c r="H40" i="61"/>
  <c r="J54" i="60"/>
  <c r="K54" i="60" s="1"/>
  <c r="E48" i="60"/>
  <c r="G48" i="60" s="1"/>
  <c r="E37" i="59"/>
  <c r="G37" i="59" s="1"/>
  <c r="J90" i="62"/>
  <c r="K90" i="62" s="1"/>
  <c r="H46" i="68"/>
  <c r="L46" i="68"/>
  <c r="E37" i="56"/>
  <c r="G37" i="56" s="1"/>
  <c r="L49" i="64"/>
  <c r="H49" i="64"/>
  <c r="L46" i="63"/>
  <c r="H46" i="63"/>
  <c r="I45" i="63"/>
  <c r="J101" i="63"/>
  <c r="K101" i="63" s="1"/>
  <c r="J55" i="64"/>
  <c r="K55" i="64" s="1"/>
  <c r="L49" i="62"/>
  <c r="H49" i="62"/>
  <c r="J115" i="75"/>
  <c r="K115" i="75" s="1"/>
  <c r="J109" i="74"/>
  <c r="K109" i="74" s="1"/>
  <c r="J108" i="71"/>
  <c r="K108" i="71" s="1"/>
  <c r="J109" i="68"/>
  <c r="K109" i="68" s="1"/>
  <c r="J107" i="66"/>
  <c r="K107" i="66" s="1"/>
  <c r="J120" i="69"/>
  <c r="K120" i="69" s="1"/>
  <c r="J115" i="65"/>
  <c r="K115" i="65" s="1"/>
  <c r="J109" i="56"/>
  <c r="K109" i="56" s="1"/>
  <c r="J31" i="6"/>
  <c r="I40" i="75" l="1"/>
  <c r="E41" i="74"/>
  <c r="G41" i="74" s="1"/>
  <c r="H38" i="71"/>
  <c r="R19" i="80"/>
  <c r="L38" i="71"/>
  <c r="N26" i="80"/>
  <c r="E46" i="67"/>
  <c r="G46" i="67" s="1"/>
  <c r="H40" i="66"/>
  <c r="E41" i="66"/>
  <c r="G41" i="66" s="1"/>
  <c r="G29" i="80"/>
  <c r="E49" i="60"/>
  <c r="G49" i="60" s="1"/>
  <c r="F18" i="80"/>
  <c r="I37" i="59"/>
  <c r="E38" i="69"/>
  <c r="G38" i="69" s="1"/>
  <c r="M21" i="80"/>
  <c r="E38" i="72"/>
  <c r="G38" i="72" s="1"/>
  <c r="J47" i="72"/>
  <c r="K47" i="72" s="1"/>
  <c r="I37" i="72"/>
  <c r="L40" i="66"/>
  <c r="I38" i="65"/>
  <c r="H38" i="65"/>
  <c r="L19" i="80"/>
  <c r="L38" i="65"/>
  <c r="I37" i="70"/>
  <c r="E38" i="70"/>
  <c r="G38" i="70" s="1"/>
  <c r="I34" i="74"/>
  <c r="E37" i="58"/>
  <c r="G37" i="58" s="1"/>
  <c r="I36" i="58"/>
  <c r="J43" i="58"/>
  <c r="K43" i="58" s="1"/>
  <c r="T21" i="80"/>
  <c r="H40" i="73"/>
  <c r="L40" i="73"/>
  <c r="I39" i="73"/>
  <c r="J60" i="73"/>
  <c r="K60" i="73" s="1"/>
  <c r="H36" i="57"/>
  <c r="L36" i="57"/>
  <c r="D17" i="80"/>
  <c r="E37" i="57"/>
  <c r="G37" i="57" s="1"/>
  <c r="J49" i="57"/>
  <c r="K49" i="57" s="1"/>
  <c r="I35" i="57"/>
  <c r="C18" i="80"/>
  <c r="I31" i="6"/>
  <c r="I31" i="56" s="1"/>
  <c r="G41" i="75"/>
  <c r="V22" i="80"/>
  <c r="I40" i="61"/>
  <c r="K31" i="80"/>
  <c r="E48" i="63"/>
  <c r="G48" i="63" s="1"/>
  <c r="J28" i="80"/>
  <c r="E41" i="61"/>
  <c r="G41" i="61" s="1"/>
  <c r="H45" i="67"/>
  <c r="L45" i="67"/>
  <c r="L37" i="59"/>
  <c r="H48" i="60"/>
  <c r="H41" i="75"/>
  <c r="L41" i="75"/>
  <c r="I31" i="68"/>
  <c r="I31" i="67"/>
  <c r="L48" i="60"/>
  <c r="H37" i="59"/>
  <c r="I37" i="56"/>
  <c r="E47" i="68"/>
  <c r="G47" i="68" s="1"/>
  <c r="H37" i="56"/>
  <c r="L37" i="56"/>
  <c r="H47" i="63"/>
  <c r="L47" i="63"/>
  <c r="L50" i="64"/>
  <c r="H50" i="64"/>
  <c r="J102" i="63"/>
  <c r="K102" i="63" s="1"/>
  <c r="I46" i="63"/>
  <c r="J56" i="64"/>
  <c r="K56" i="64" s="1"/>
  <c r="E50" i="62"/>
  <c r="G50" i="62" s="1"/>
  <c r="J91" i="62"/>
  <c r="K91" i="62" s="1"/>
  <c r="J109" i="71"/>
  <c r="K109" i="71" s="1"/>
  <c r="J110" i="74"/>
  <c r="K110" i="74" s="1"/>
  <c r="J121" i="69"/>
  <c r="K121" i="69" s="1"/>
  <c r="J116" i="67"/>
  <c r="K116" i="67" s="1"/>
  <c r="J116" i="65"/>
  <c r="K116" i="65" s="1"/>
  <c r="J109" i="70"/>
  <c r="K109" i="70" s="1"/>
  <c r="J110" i="68"/>
  <c r="K110" i="68" s="1"/>
  <c r="J110" i="59"/>
  <c r="K110" i="59" s="1"/>
  <c r="K31" i="6"/>
  <c r="U22" i="80" l="1"/>
  <c r="H41" i="74"/>
  <c r="E42" i="74"/>
  <c r="G42" i="74" s="1"/>
  <c r="I42" i="74" s="1"/>
  <c r="L41" i="74"/>
  <c r="I38" i="71"/>
  <c r="E39" i="71"/>
  <c r="G39" i="71" s="1"/>
  <c r="L38" i="69"/>
  <c r="E39" i="69"/>
  <c r="G39" i="69" s="1"/>
  <c r="N27" i="80"/>
  <c r="E47" i="67"/>
  <c r="G47" i="67" s="1"/>
  <c r="I31" i="80"/>
  <c r="H22" i="80"/>
  <c r="J55" i="61"/>
  <c r="K55" i="61" s="1"/>
  <c r="G30" i="80"/>
  <c r="E50" i="60"/>
  <c r="G50" i="60" s="1"/>
  <c r="I40" i="66"/>
  <c r="P19" i="80"/>
  <c r="H38" i="69"/>
  <c r="H38" i="72"/>
  <c r="S19" i="80"/>
  <c r="L38" i="72"/>
  <c r="E39" i="65"/>
  <c r="G39" i="65" s="1"/>
  <c r="H41" i="66"/>
  <c r="E42" i="66"/>
  <c r="G42" i="66" s="1"/>
  <c r="M22" i="80"/>
  <c r="L41" i="66"/>
  <c r="I38" i="70"/>
  <c r="H38" i="70"/>
  <c r="L38" i="70"/>
  <c r="Q19" i="80"/>
  <c r="L37" i="57"/>
  <c r="D18" i="80"/>
  <c r="H37" i="57"/>
  <c r="E41" i="73"/>
  <c r="G41" i="73" s="1"/>
  <c r="I40" i="73"/>
  <c r="J61" i="73"/>
  <c r="K61" i="73" s="1"/>
  <c r="J50" i="57"/>
  <c r="K50" i="57" s="1"/>
  <c r="I36" i="57"/>
  <c r="E18" i="80"/>
  <c r="H37" i="58"/>
  <c r="L37" i="58"/>
  <c r="E48" i="68"/>
  <c r="G48" i="68" s="1"/>
  <c r="O28" i="80"/>
  <c r="H41" i="61"/>
  <c r="L41" i="61"/>
  <c r="J29" i="80"/>
  <c r="H46" i="67"/>
  <c r="L46" i="67"/>
  <c r="L49" i="60"/>
  <c r="I41" i="75"/>
  <c r="E42" i="75"/>
  <c r="I43" i="64"/>
  <c r="E38" i="59"/>
  <c r="G38" i="59" s="1"/>
  <c r="H49" i="60"/>
  <c r="J55" i="60"/>
  <c r="K55" i="60" s="1"/>
  <c r="L47" i="68"/>
  <c r="H47" i="68"/>
  <c r="E38" i="56"/>
  <c r="G38" i="56" s="1"/>
  <c r="L48" i="63"/>
  <c r="H48" i="63"/>
  <c r="I47" i="63"/>
  <c r="J103" i="63"/>
  <c r="K103" i="63" s="1"/>
  <c r="E51" i="64"/>
  <c r="G51" i="64" s="1"/>
  <c r="J57" i="64"/>
  <c r="K57" i="64" s="1"/>
  <c r="H50" i="62"/>
  <c r="L50" i="62"/>
  <c r="J116" i="75"/>
  <c r="K116" i="75" s="1"/>
  <c r="J117" i="67"/>
  <c r="K117" i="67" s="1"/>
  <c r="J110" i="70"/>
  <c r="K110" i="70" s="1"/>
  <c r="J111" i="68"/>
  <c r="K111" i="68" s="1"/>
  <c r="J122" i="69"/>
  <c r="K122" i="69" s="1"/>
  <c r="J108" i="66"/>
  <c r="K108" i="66" s="1"/>
  <c r="J111" i="59"/>
  <c r="K111" i="59" s="1"/>
  <c r="J110" i="56"/>
  <c r="K110" i="56" s="1"/>
  <c r="E32" i="6"/>
  <c r="G32" i="6" s="1"/>
  <c r="U23" i="80" l="1"/>
  <c r="L42" i="74"/>
  <c r="H42" i="74"/>
  <c r="E43" i="74"/>
  <c r="R20" i="80"/>
  <c r="H39" i="71"/>
  <c r="L39" i="71"/>
  <c r="N28" i="80"/>
  <c r="E48" i="67"/>
  <c r="G48" i="67" s="1"/>
  <c r="I42" i="66"/>
  <c r="I39" i="65"/>
  <c r="G31" i="80"/>
  <c r="E51" i="60"/>
  <c r="G51" i="60" s="1"/>
  <c r="I38" i="69"/>
  <c r="F19" i="80"/>
  <c r="J48" i="72"/>
  <c r="K48" i="72" s="1"/>
  <c r="E39" i="72"/>
  <c r="G39" i="72" s="1"/>
  <c r="H39" i="65"/>
  <c r="L20" i="80"/>
  <c r="L39" i="65"/>
  <c r="H42" i="66"/>
  <c r="M23" i="80"/>
  <c r="L42" i="66"/>
  <c r="P20" i="80"/>
  <c r="I39" i="69"/>
  <c r="H39" i="69"/>
  <c r="L39" i="69"/>
  <c r="E39" i="70"/>
  <c r="G39" i="70" s="1"/>
  <c r="E40" i="65"/>
  <c r="G40" i="65" s="1"/>
  <c r="L41" i="73"/>
  <c r="H41" i="73"/>
  <c r="I41" i="73"/>
  <c r="T22" i="80"/>
  <c r="E38" i="57"/>
  <c r="G38" i="57" s="1"/>
  <c r="J51" i="57"/>
  <c r="K51" i="57" s="1"/>
  <c r="I37" i="57"/>
  <c r="E38" i="58"/>
  <c r="G38" i="58" s="1"/>
  <c r="I37" i="58"/>
  <c r="I37" i="60" s="1"/>
  <c r="J44" i="58"/>
  <c r="K44" i="58" s="1"/>
  <c r="C19" i="80"/>
  <c r="B13" i="80"/>
  <c r="G42" i="75"/>
  <c r="V23" i="80"/>
  <c r="O29" i="80"/>
  <c r="E42" i="61"/>
  <c r="G42" i="61" s="1"/>
  <c r="I41" i="61"/>
  <c r="L47" i="67"/>
  <c r="H47" i="67"/>
  <c r="H38" i="59"/>
  <c r="I41" i="62"/>
  <c r="I44" i="60"/>
  <c r="I44" i="64" s="1"/>
  <c r="L50" i="60"/>
  <c r="L42" i="75"/>
  <c r="H42" i="75"/>
  <c r="L38" i="59"/>
  <c r="H50" i="60"/>
  <c r="I49" i="60"/>
  <c r="J56" i="60"/>
  <c r="K56" i="60" s="1"/>
  <c r="H48" i="68"/>
  <c r="L48" i="68"/>
  <c r="H38" i="56"/>
  <c r="L38" i="56"/>
  <c r="L51" i="64"/>
  <c r="E52" i="64"/>
  <c r="G52" i="64" s="1"/>
  <c r="H51" i="64"/>
  <c r="J104" i="63"/>
  <c r="K104" i="63" s="1"/>
  <c r="E49" i="63"/>
  <c r="G49" i="63" s="1"/>
  <c r="E51" i="62"/>
  <c r="G51" i="62" s="1"/>
  <c r="I50" i="62"/>
  <c r="J92" i="62"/>
  <c r="K92" i="62" s="1"/>
  <c r="J110" i="71"/>
  <c r="K110" i="71" s="1"/>
  <c r="J111" i="74"/>
  <c r="K111" i="74" s="1"/>
  <c r="J123" i="69"/>
  <c r="K123" i="69" s="1"/>
  <c r="J112" i="68"/>
  <c r="K112" i="68" s="1"/>
  <c r="J117" i="65"/>
  <c r="K117" i="65" s="1"/>
  <c r="J109" i="66"/>
  <c r="K109" i="66" s="1"/>
  <c r="J112" i="59"/>
  <c r="K112" i="59" s="1"/>
  <c r="J111" i="56"/>
  <c r="K111" i="56" s="1"/>
  <c r="H32" i="6"/>
  <c r="L32" i="6"/>
  <c r="J32" i="6"/>
  <c r="U24" i="80" l="1"/>
  <c r="G43" i="74"/>
  <c r="I43" i="74" s="1"/>
  <c r="L43" i="74"/>
  <c r="H43" i="74"/>
  <c r="E43" i="66"/>
  <c r="I39" i="71"/>
  <c r="E40" i="71"/>
  <c r="G40" i="71" s="1"/>
  <c r="Q20" i="80"/>
  <c r="I39" i="70"/>
  <c r="N29" i="80"/>
  <c r="E49" i="67"/>
  <c r="G49" i="67" s="1"/>
  <c r="S20" i="80"/>
  <c r="H39" i="72"/>
  <c r="L39" i="72"/>
  <c r="E40" i="69"/>
  <c r="G40" i="69" s="1"/>
  <c r="H39" i="70"/>
  <c r="L39" i="70"/>
  <c r="H40" i="65"/>
  <c r="L40" i="65"/>
  <c r="L21" i="80"/>
  <c r="I40" i="65"/>
  <c r="E41" i="65"/>
  <c r="G41" i="65" s="1"/>
  <c r="H38" i="57"/>
  <c r="D19" i="80"/>
  <c r="L38" i="57"/>
  <c r="E19" i="80"/>
  <c r="L38" i="58"/>
  <c r="H38" i="58"/>
  <c r="E42" i="73"/>
  <c r="G42" i="73" s="1"/>
  <c r="J62" i="73"/>
  <c r="K62" i="73" s="1"/>
  <c r="H42" i="61"/>
  <c r="L42" i="61"/>
  <c r="H23" i="80"/>
  <c r="J56" i="61"/>
  <c r="K56" i="61" s="1"/>
  <c r="E43" i="61"/>
  <c r="G43" i="61" s="1"/>
  <c r="I42" i="61"/>
  <c r="I42" i="62" s="1"/>
  <c r="J30" i="80"/>
  <c r="H48" i="67"/>
  <c r="L48" i="67"/>
  <c r="L51" i="60"/>
  <c r="E52" i="60"/>
  <c r="G52" i="60" s="1"/>
  <c r="I42" i="75"/>
  <c r="E43" i="75"/>
  <c r="I45" i="60"/>
  <c r="I45" i="64" s="1"/>
  <c r="E39" i="59"/>
  <c r="G39" i="59" s="1"/>
  <c r="J57" i="60"/>
  <c r="K57" i="60" s="1"/>
  <c r="H51" i="60"/>
  <c r="I32" i="6"/>
  <c r="E39" i="56"/>
  <c r="G39" i="56" s="1"/>
  <c r="H51" i="62"/>
  <c r="E52" i="62"/>
  <c r="G52" i="62" s="1"/>
  <c r="E49" i="68"/>
  <c r="G49" i="68" s="1"/>
  <c r="J59" i="64"/>
  <c r="K59" i="64" s="1"/>
  <c r="L52" i="64"/>
  <c r="H52" i="64"/>
  <c r="L49" i="63"/>
  <c r="H49" i="63"/>
  <c r="J58" i="64"/>
  <c r="K58" i="64" s="1"/>
  <c r="L51" i="62"/>
  <c r="J117" i="75"/>
  <c r="K117" i="75" s="1"/>
  <c r="J112" i="74"/>
  <c r="K112" i="74" s="1"/>
  <c r="J110" i="66"/>
  <c r="K110" i="66" s="1"/>
  <c r="J111" i="70"/>
  <c r="K111" i="70" s="1"/>
  <c r="J118" i="67"/>
  <c r="K118" i="67" s="1"/>
  <c r="J124" i="69"/>
  <c r="K124" i="69" s="1"/>
  <c r="J118" i="65"/>
  <c r="K118" i="65" s="1"/>
  <c r="J113" i="59"/>
  <c r="K113" i="59" s="1"/>
  <c r="J112" i="56"/>
  <c r="K112" i="56" s="1"/>
  <c r="K32" i="6"/>
  <c r="E44" i="74" l="1"/>
  <c r="G44" i="74" s="1"/>
  <c r="I44" i="74" s="1"/>
  <c r="G43" i="66"/>
  <c r="I43" i="66" s="1"/>
  <c r="M24" i="80"/>
  <c r="L43" i="66"/>
  <c r="H43" i="66"/>
  <c r="I40" i="71"/>
  <c r="H40" i="71"/>
  <c r="R21" i="80"/>
  <c r="L40" i="71"/>
  <c r="I40" i="69"/>
  <c r="F20" i="80"/>
  <c r="L40" i="69"/>
  <c r="H40" i="69"/>
  <c r="P21" i="80"/>
  <c r="E40" i="70"/>
  <c r="G40" i="70" s="1"/>
  <c r="E40" i="72"/>
  <c r="G40" i="72" s="1"/>
  <c r="I39" i="72"/>
  <c r="J49" i="72"/>
  <c r="K49" i="72" s="1"/>
  <c r="H41" i="65"/>
  <c r="L41" i="65"/>
  <c r="L22" i="80"/>
  <c r="E42" i="65"/>
  <c r="G42" i="65" s="1"/>
  <c r="I41" i="65"/>
  <c r="E39" i="58"/>
  <c r="G39" i="58" s="1"/>
  <c r="J45" i="58"/>
  <c r="K45" i="58" s="1"/>
  <c r="I38" i="58"/>
  <c r="I38" i="60" s="1"/>
  <c r="I38" i="64" s="1"/>
  <c r="I38" i="72" s="1"/>
  <c r="I38" i="57" s="1"/>
  <c r="H42" i="73"/>
  <c r="L42" i="73"/>
  <c r="T23" i="80"/>
  <c r="E39" i="57"/>
  <c r="G39" i="57" s="1"/>
  <c r="J52" i="57"/>
  <c r="K52" i="57" s="1"/>
  <c r="I32" i="59"/>
  <c r="I32" i="56" s="1"/>
  <c r="C20" i="80"/>
  <c r="I39" i="56"/>
  <c r="G43" i="75"/>
  <c r="V24" i="80"/>
  <c r="H43" i="61"/>
  <c r="L43" i="61"/>
  <c r="H24" i="80"/>
  <c r="O30" i="80"/>
  <c r="N30" i="80"/>
  <c r="H39" i="59"/>
  <c r="I39" i="59"/>
  <c r="E44" i="61"/>
  <c r="G44" i="61" s="1"/>
  <c r="I43" i="61"/>
  <c r="J57" i="61"/>
  <c r="K57" i="61" s="1"/>
  <c r="H43" i="75"/>
  <c r="L43" i="75"/>
  <c r="I32" i="68"/>
  <c r="I32" i="67" s="1"/>
  <c r="J58" i="60"/>
  <c r="K58" i="60" s="1"/>
  <c r="I51" i="60"/>
  <c r="L39" i="59"/>
  <c r="H52" i="60"/>
  <c r="L52" i="60"/>
  <c r="I52" i="62"/>
  <c r="H39" i="56"/>
  <c r="L39" i="56"/>
  <c r="L49" i="68"/>
  <c r="H49" i="68"/>
  <c r="L49" i="67"/>
  <c r="H49" i="67"/>
  <c r="E53" i="64"/>
  <c r="G53" i="64" s="1"/>
  <c r="I52" i="60"/>
  <c r="J59" i="60"/>
  <c r="K59" i="60" s="1"/>
  <c r="E53" i="60"/>
  <c r="G53" i="60" s="1"/>
  <c r="E50" i="63"/>
  <c r="G50" i="63" s="1"/>
  <c r="I49" i="63"/>
  <c r="J105" i="63"/>
  <c r="K105" i="63" s="1"/>
  <c r="J93" i="62"/>
  <c r="K93" i="62" s="1"/>
  <c r="L52" i="62"/>
  <c r="H52" i="62"/>
  <c r="J111" i="71"/>
  <c r="K111" i="71" s="1"/>
  <c r="J113" i="74"/>
  <c r="K113" i="74" s="1"/>
  <c r="J119" i="65"/>
  <c r="K119" i="65" s="1"/>
  <c r="J125" i="69"/>
  <c r="K125" i="69" s="1"/>
  <c r="J111" i="66"/>
  <c r="K111" i="66" s="1"/>
  <c r="J119" i="67"/>
  <c r="K119" i="67" s="1"/>
  <c r="J112" i="70"/>
  <c r="K112" i="70" s="1"/>
  <c r="J113" i="68"/>
  <c r="K113" i="68" s="1"/>
  <c r="E33" i="6"/>
  <c r="G33" i="6" s="1"/>
  <c r="L44" i="74" l="1"/>
  <c r="H44" i="74"/>
  <c r="U25" i="80"/>
  <c r="E44" i="66"/>
  <c r="G44" i="66" s="1"/>
  <c r="I44" i="66" s="1"/>
  <c r="E41" i="69"/>
  <c r="G41" i="69" s="1"/>
  <c r="E41" i="71"/>
  <c r="G41" i="71" s="1"/>
  <c r="Q21" i="80"/>
  <c r="I40" i="70"/>
  <c r="E45" i="74"/>
  <c r="G45" i="74" s="1"/>
  <c r="H40" i="70"/>
  <c r="L40" i="70"/>
  <c r="L40" i="72"/>
  <c r="H40" i="72"/>
  <c r="S21" i="80"/>
  <c r="I42" i="65"/>
  <c r="L42" i="65"/>
  <c r="L23" i="80"/>
  <c r="H42" i="65"/>
  <c r="J63" i="73"/>
  <c r="K63" i="73" s="1"/>
  <c r="I42" i="73"/>
  <c r="E43" i="73"/>
  <c r="G43" i="73" s="1"/>
  <c r="D20" i="80"/>
  <c r="H39" i="57"/>
  <c r="L39" i="57"/>
  <c r="E40" i="57"/>
  <c r="G40" i="57" s="1"/>
  <c r="E20" i="80"/>
  <c r="H39" i="58"/>
  <c r="L39" i="58"/>
  <c r="B14" i="80"/>
  <c r="J31" i="80"/>
  <c r="H25" i="80"/>
  <c r="H44" i="61"/>
  <c r="L44" i="61"/>
  <c r="I43" i="75"/>
  <c r="E44" i="75"/>
  <c r="I46" i="60"/>
  <c r="I46" i="64" s="1"/>
  <c r="E40" i="59"/>
  <c r="G40" i="59" s="1"/>
  <c r="E40" i="56"/>
  <c r="G40" i="56" s="1"/>
  <c r="E50" i="68"/>
  <c r="G50" i="68" s="1"/>
  <c r="E50" i="67"/>
  <c r="G50" i="67" s="1"/>
  <c r="L53" i="64"/>
  <c r="H53" i="64"/>
  <c r="L50" i="63"/>
  <c r="H50" i="63"/>
  <c r="H53" i="60"/>
  <c r="L53" i="60"/>
  <c r="J94" i="62"/>
  <c r="K94" i="62" s="1"/>
  <c r="E53" i="62"/>
  <c r="G53" i="62" s="1"/>
  <c r="J118" i="75"/>
  <c r="K118" i="75" s="1"/>
  <c r="J120" i="65"/>
  <c r="K120" i="65" s="1"/>
  <c r="J113" i="70"/>
  <c r="K113" i="70" s="1"/>
  <c r="J114" i="68"/>
  <c r="K114" i="68" s="1"/>
  <c r="J114" i="59"/>
  <c r="K114" i="59" s="1"/>
  <c r="J113" i="56"/>
  <c r="K113" i="56" s="1"/>
  <c r="H33" i="6"/>
  <c r="L33" i="6"/>
  <c r="J33" i="6"/>
  <c r="M25" i="80" l="1"/>
  <c r="H44" i="66"/>
  <c r="L44" i="66"/>
  <c r="P22" i="80"/>
  <c r="I41" i="69"/>
  <c r="L41" i="69"/>
  <c r="H41" i="69"/>
  <c r="U26" i="80"/>
  <c r="I45" i="74"/>
  <c r="H41" i="71"/>
  <c r="L41" i="71"/>
  <c r="R22" i="80"/>
  <c r="O31" i="80"/>
  <c r="E51" i="68"/>
  <c r="G51" i="68" s="1"/>
  <c r="H45" i="74"/>
  <c r="L45" i="74"/>
  <c r="F21" i="80"/>
  <c r="E41" i="70"/>
  <c r="G41" i="70" s="1"/>
  <c r="E41" i="72"/>
  <c r="G41" i="72" s="1"/>
  <c r="J50" i="72"/>
  <c r="K50" i="72" s="1"/>
  <c r="E43" i="65"/>
  <c r="G43" i="65" s="1"/>
  <c r="E40" i="58"/>
  <c r="G40" i="58" s="1"/>
  <c r="J46" i="58"/>
  <c r="K46" i="58" s="1"/>
  <c r="I39" i="58"/>
  <c r="L40" i="57"/>
  <c r="H40" i="57"/>
  <c r="D21" i="80"/>
  <c r="J53" i="57"/>
  <c r="K53" i="57" s="1"/>
  <c r="I39" i="57"/>
  <c r="T24" i="80"/>
  <c r="H43" i="73"/>
  <c r="E44" i="73"/>
  <c r="G44" i="73" s="1"/>
  <c r="L43" i="73"/>
  <c r="C21" i="80"/>
  <c r="G44" i="75"/>
  <c r="V25" i="80"/>
  <c r="E45" i="66"/>
  <c r="G45" i="66" s="1"/>
  <c r="N31" i="80"/>
  <c r="L50" i="68"/>
  <c r="H40" i="59"/>
  <c r="E45" i="61"/>
  <c r="G45" i="61" s="1"/>
  <c r="I44" i="61"/>
  <c r="J58" i="61"/>
  <c r="K58" i="61" s="1"/>
  <c r="H44" i="75"/>
  <c r="L44" i="75"/>
  <c r="L40" i="59"/>
  <c r="E41" i="56"/>
  <c r="G41" i="56" s="1"/>
  <c r="L40" i="56"/>
  <c r="H40" i="56"/>
  <c r="H50" i="68"/>
  <c r="I33" i="6"/>
  <c r="I33" i="56"/>
  <c r="L53" i="62"/>
  <c r="E54" i="62"/>
  <c r="G54" i="62" s="1"/>
  <c r="L50" i="67"/>
  <c r="H50" i="67"/>
  <c r="J60" i="60"/>
  <c r="K60" i="60" s="1"/>
  <c r="E54" i="60"/>
  <c r="G54" i="60" s="1"/>
  <c r="E51" i="63"/>
  <c r="G51" i="63" s="1"/>
  <c r="J106" i="63"/>
  <c r="K106" i="63" s="1"/>
  <c r="E54" i="64"/>
  <c r="G54" i="64" s="1"/>
  <c r="J60" i="64"/>
  <c r="K60" i="64" s="1"/>
  <c r="H53" i="62"/>
  <c r="J112" i="71"/>
  <c r="K112" i="71" s="1"/>
  <c r="J119" i="75"/>
  <c r="K119" i="75" s="1"/>
  <c r="J114" i="74"/>
  <c r="K114" i="74" s="1"/>
  <c r="J120" i="67"/>
  <c r="K120" i="67" s="1"/>
  <c r="J115" i="68"/>
  <c r="K115" i="68" s="1"/>
  <c r="J112" i="66"/>
  <c r="K112" i="66" s="1"/>
  <c r="J114" i="70"/>
  <c r="K114" i="70" s="1"/>
  <c r="J126" i="69"/>
  <c r="K126" i="69" s="1"/>
  <c r="K33" i="6"/>
  <c r="E34" i="6"/>
  <c r="G34" i="6" s="1"/>
  <c r="E42" i="69" l="1"/>
  <c r="I41" i="71"/>
  <c r="E42" i="71"/>
  <c r="G42" i="71" s="1"/>
  <c r="H41" i="70"/>
  <c r="I41" i="70"/>
  <c r="E46" i="66"/>
  <c r="G46" i="66" s="1"/>
  <c r="H43" i="65"/>
  <c r="E44" i="65"/>
  <c r="G44" i="65" s="1"/>
  <c r="E46" i="74"/>
  <c r="G46" i="74" s="1"/>
  <c r="L41" i="70"/>
  <c r="Q22" i="80"/>
  <c r="H41" i="72"/>
  <c r="J51" i="72"/>
  <c r="K51" i="72" s="1"/>
  <c r="S22" i="80"/>
  <c r="L41" i="72"/>
  <c r="L43" i="65"/>
  <c r="L24" i="80"/>
  <c r="E41" i="57"/>
  <c r="G41" i="57" s="1"/>
  <c r="I40" i="57"/>
  <c r="J54" i="57"/>
  <c r="K54" i="57" s="1"/>
  <c r="T25" i="80"/>
  <c r="L44" i="73"/>
  <c r="H44" i="73"/>
  <c r="J64" i="73"/>
  <c r="K64" i="73" s="1"/>
  <c r="I43" i="73"/>
  <c r="H40" i="58"/>
  <c r="L40" i="58"/>
  <c r="E21" i="80"/>
  <c r="C22" i="80"/>
  <c r="B15" i="80"/>
  <c r="M26" i="80"/>
  <c r="H45" i="66"/>
  <c r="L45" i="66"/>
  <c r="H26" i="80"/>
  <c r="L51" i="68"/>
  <c r="E52" i="68"/>
  <c r="G52" i="68" s="1"/>
  <c r="L45" i="61"/>
  <c r="H45" i="61"/>
  <c r="I44" i="75"/>
  <c r="E45" i="75"/>
  <c r="E41" i="59"/>
  <c r="G41" i="59" s="1"/>
  <c r="I33" i="68"/>
  <c r="H51" i="68"/>
  <c r="I40" i="56"/>
  <c r="E42" i="56"/>
  <c r="G42" i="56" s="1"/>
  <c r="H41" i="56"/>
  <c r="L41" i="56"/>
  <c r="L54" i="62"/>
  <c r="I54" i="62"/>
  <c r="E51" i="67"/>
  <c r="G51" i="67" s="1"/>
  <c r="H51" i="63"/>
  <c r="L51" i="63"/>
  <c r="L54" i="64"/>
  <c r="H54" i="64"/>
  <c r="E55" i="64"/>
  <c r="G55" i="64" s="1"/>
  <c r="H54" i="60"/>
  <c r="L54" i="60"/>
  <c r="J95" i="62"/>
  <c r="K95" i="62" s="1"/>
  <c r="H54" i="62"/>
  <c r="J120" i="75"/>
  <c r="K120" i="75" s="1"/>
  <c r="J113" i="71"/>
  <c r="K113" i="71" s="1"/>
  <c r="J127" i="69"/>
  <c r="K127" i="69" s="1"/>
  <c r="J115" i="70"/>
  <c r="K115" i="70" s="1"/>
  <c r="J121" i="67"/>
  <c r="K121" i="67" s="1"/>
  <c r="J121" i="65"/>
  <c r="K121" i="65" s="1"/>
  <c r="J115" i="59"/>
  <c r="K115" i="59" s="1"/>
  <c r="J114" i="56"/>
  <c r="K114" i="56" s="1"/>
  <c r="H34" i="6"/>
  <c r="L34" i="6"/>
  <c r="P23" i="80" l="1"/>
  <c r="G42" i="69"/>
  <c r="E43" i="69" s="1"/>
  <c r="H42" i="69"/>
  <c r="L42" i="69"/>
  <c r="H46" i="74"/>
  <c r="I46" i="74"/>
  <c r="H42" i="71"/>
  <c r="R23" i="80"/>
  <c r="L42" i="71"/>
  <c r="I45" i="66"/>
  <c r="E47" i="66"/>
  <c r="G47" i="66" s="1"/>
  <c r="M27" i="80"/>
  <c r="H46" i="66"/>
  <c r="L46" i="66"/>
  <c r="I43" i="65"/>
  <c r="L46" i="74"/>
  <c r="U27" i="80"/>
  <c r="F22" i="80"/>
  <c r="E42" i="70"/>
  <c r="G42" i="70" s="1"/>
  <c r="E42" i="72"/>
  <c r="G42" i="72" s="1"/>
  <c r="L25" i="80"/>
  <c r="L44" i="65"/>
  <c r="H44" i="65"/>
  <c r="E45" i="73"/>
  <c r="G45" i="73" s="1"/>
  <c r="I44" i="73"/>
  <c r="J65" i="73"/>
  <c r="K65" i="73" s="1"/>
  <c r="E41" i="58"/>
  <c r="G41" i="58" s="1"/>
  <c r="J47" i="58"/>
  <c r="K47" i="58" s="1"/>
  <c r="I40" i="58"/>
  <c r="I40" i="72" s="1"/>
  <c r="D22" i="80"/>
  <c r="H41" i="57"/>
  <c r="L41" i="57"/>
  <c r="C23" i="80"/>
  <c r="G45" i="75"/>
  <c r="I45" i="75" s="1"/>
  <c r="V26" i="80"/>
  <c r="H41" i="59"/>
  <c r="I41" i="59"/>
  <c r="E46" i="61"/>
  <c r="G46" i="61" s="1"/>
  <c r="J59" i="61"/>
  <c r="K59" i="61" s="1"/>
  <c r="I45" i="61"/>
  <c r="H45" i="75"/>
  <c r="L45" i="75"/>
  <c r="L41" i="59"/>
  <c r="H42" i="56"/>
  <c r="L42" i="56"/>
  <c r="L52" i="68"/>
  <c r="H52" i="68"/>
  <c r="H51" i="67"/>
  <c r="L51" i="67"/>
  <c r="J61" i="60"/>
  <c r="K61" i="60" s="1"/>
  <c r="E55" i="60"/>
  <c r="G55" i="60" s="1"/>
  <c r="L55" i="64"/>
  <c r="H55" i="64"/>
  <c r="E52" i="63"/>
  <c r="G52" i="63" s="1"/>
  <c r="I51" i="63"/>
  <c r="J107" i="63"/>
  <c r="K107" i="63" s="1"/>
  <c r="J61" i="64"/>
  <c r="K61" i="64" s="1"/>
  <c r="E55" i="62"/>
  <c r="G55" i="62" s="1"/>
  <c r="J96" i="62"/>
  <c r="K96" i="62" s="1"/>
  <c r="J115" i="74"/>
  <c r="K115" i="74" s="1"/>
  <c r="J122" i="65"/>
  <c r="K122" i="65" s="1"/>
  <c r="J128" i="69"/>
  <c r="K128" i="69" s="1"/>
  <c r="J113" i="66"/>
  <c r="K113" i="66" s="1"/>
  <c r="J116" i="68"/>
  <c r="K116" i="68" s="1"/>
  <c r="J122" i="67"/>
  <c r="K122" i="67" s="1"/>
  <c r="J34" i="6"/>
  <c r="H43" i="69" l="1"/>
  <c r="G43" i="69"/>
  <c r="P24" i="80"/>
  <c r="L43" i="69"/>
  <c r="I42" i="71"/>
  <c r="E43" i="71"/>
  <c r="G43" i="71" s="1"/>
  <c r="S23" i="80"/>
  <c r="I42" i="72"/>
  <c r="E47" i="74"/>
  <c r="G47" i="74" s="1"/>
  <c r="H42" i="70"/>
  <c r="L42" i="70"/>
  <c r="Q23" i="80"/>
  <c r="H42" i="72"/>
  <c r="L42" i="72"/>
  <c r="I44" i="65"/>
  <c r="E45" i="65"/>
  <c r="G45" i="65" s="1"/>
  <c r="I42" i="70"/>
  <c r="E43" i="70"/>
  <c r="G43" i="70" s="1"/>
  <c r="E42" i="57"/>
  <c r="G42" i="57" s="1"/>
  <c r="J55" i="57"/>
  <c r="K55" i="57" s="1"/>
  <c r="L41" i="58"/>
  <c r="H41" i="58"/>
  <c r="E22" i="80"/>
  <c r="T26" i="80"/>
  <c r="H45" i="73"/>
  <c r="L45" i="73"/>
  <c r="I34" i="6"/>
  <c r="M28" i="80"/>
  <c r="H27" i="80"/>
  <c r="L46" i="61"/>
  <c r="H46" i="61"/>
  <c r="E46" i="75"/>
  <c r="V27" i="80" s="1"/>
  <c r="H47" i="66"/>
  <c r="L47" i="66"/>
  <c r="E42" i="59"/>
  <c r="G42" i="59" s="1"/>
  <c r="I34" i="56"/>
  <c r="E43" i="56"/>
  <c r="G43" i="56" s="1"/>
  <c r="H55" i="62"/>
  <c r="J97" i="62"/>
  <c r="K97" i="62" s="1"/>
  <c r="E53" i="68"/>
  <c r="G53" i="68" s="1"/>
  <c r="E52" i="67"/>
  <c r="G52" i="67" s="1"/>
  <c r="H55" i="60"/>
  <c r="L55" i="60"/>
  <c r="E56" i="60"/>
  <c r="G56" i="60" s="1"/>
  <c r="E53" i="63"/>
  <c r="G53" i="63" s="1"/>
  <c r="L52" i="63"/>
  <c r="H52" i="63"/>
  <c r="E56" i="64"/>
  <c r="G56" i="64" s="1"/>
  <c r="J62" i="64"/>
  <c r="K62" i="64" s="1"/>
  <c r="L55" i="62"/>
  <c r="J114" i="71"/>
  <c r="K114" i="71" s="1"/>
  <c r="J116" i="74"/>
  <c r="K116" i="74" s="1"/>
  <c r="J121" i="75"/>
  <c r="K121" i="75" s="1"/>
  <c r="J116" i="70"/>
  <c r="K116" i="70" s="1"/>
  <c r="J123" i="67"/>
  <c r="K123" i="67" s="1"/>
  <c r="J123" i="65"/>
  <c r="K123" i="65" s="1"/>
  <c r="J129" i="69"/>
  <c r="K129" i="69" s="1"/>
  <c r="J116" i="59"/>
  <c r="K116" i="59" s="1"/>
  <c r="J115" i="56"/>
  <c r="K115" i="56" s="1"/>
  <c r="K34" i="6"/>
  <c r="I43" i="69" l="1"/>
  <c r="E44" i="69"/>
  <c r="G44" i="69" s="1"/>
  <c r="H47" i="74"/>
  <c r="E48" i="74"/>
  <c r="L43" i="71"/>
  <c r="H43" i="71"/>
  <c r="R24" i="80"/>
  <c r="E44" i="71"/>
  <c r="G44" i="71" s="1"/>
  <c r="U28" i="80"/>
  <c r="L47" i="74"/>
  <c r="F23" i="80"/>
  <c r="I42" i="59"/>
  <c r="J52" i="72"/>
  <c r="K52" i="72" s="1"/>
  <c r="E43" i="72"/>
  <c r="G43" i="72" s="1"/>
  <c r="L26" i="80"/>
  <c r="L45" i="65"/>
  <c r="H45" i="65"/>
  <c r="Q24" i="80"/>
  <c r="L43" i="70"/>
  <c r="E44" i="70"/>
  <c r="G44" i="70" s="1"/>
  <c r="H43" i="70"/>
  <c r="E42" i="58"/>
  <c r="G42" i="58" s="1"/>
  <c r="J48" i="58"/>
  <c r="K48" i="58" s="1"/>
  <c r="I41" i="58"/>
  <c r="E46" i="73"/>
  <c r="G46" i="73" s="1"/>
  <c r="I45" i="73"/>
  <c r="J66" i="73"/>
  <c r="K66" i="73" s="1"/>
  <c r="H42" i="57"/>
  <c r="D23" i="80"/>
  <c r="L42" i="57"/>
  <c r="H43" i="56"/>
  <c r="C24" i="80"/>
  <c r="I34" i="68"/>
  <c r="L46" i="75"/>
  <c r="G46" i="75"/>
  <c r="I46" i="75" s="1"/>
  <c r="E47" i="61"/>
  <c r="G47" i="61" s="1"/>
  <c r="I46" i="61"/>
  <c r="J60" i="61"/>
  <c r="K60" i="61" s="1"/>
  <c r="H46" i="75"/>
  <c r="I47" i="66"/>
  <c r="E48" i="66"/>
  <c r="G48" i="66" s="1"/>
  <c r="I34" i="67"/>
  <c r="H42" i="59"/>
  <c r="L42" i="59"/>
  <c r="I43" i="56"/>
  <c r="L43" i="56"/>
  <c r="E54" i="68"/>
  <c r="G54" i="68" s="1"/>
  <c r="L53" i="68"/>
  <c r="H53" i="68"/>
  <c r="H52" i="67"/>
  <c r="E53" i="67"/>
  <c r="G53" i="67" s="1"/>
  <c r="L52" i="67"/>
  <c r="H56" i="60"/>
  <c r="E57" i="60"/>
  <c r="G57" i="60" s="1"/>
  <c r="L56" i="60"/>
  <c r="E54" i="63"/>
  <c r="G54" i="63" s="1"/>
  <c r="H53" i="63"/>
  <c r="L53" i="63"/>
  <c r="J62" i="60"/>
  <c r="K62" i="60" s="1"/>
  <c r="E57" i="64"/>
  <c r="G57" i="64" s="1"/>
  <c r="L56" i="64"/>
  <c r="H56" i="64"/>
  <c r="J108" i="63"/>
  <c r="K108" i="63" s="1"/>
  <c r="I52" i="63"/>
  <c r="E56" i="62"/>
  <c r="G56" i="62" s="1"/>
  <c r="J122" i="75"/>
  <c r="K122" i="75" s="1"/>
  <c r="J124" i="65"/>
  <c r="K124" i="65" s="1"/>
  <c r="J130" i="69"/>
  <c r="K130" i="69" s="1"/>
  <c r="J117" i="68"/>
  <c r="K117" i="68" s="1"/>
  <c r="J114" i="66"/>
  <c r="K114" i="66" s="1"/>
  <c r="E35" i="6"/>
  <c r="G35" i="6" s="1"/>
  <c r="L48" i="74" l="1"/>
  <c r="G48" i="74"/>
  <c r="E49" i="74" s="1"/>
  <c r="G49" i="74" s="1"/>
  <c r="H44" i="69"/>
  <c r="L44" i="69"/>
  <c r="P25" i="80"/>
  <c r="H48" i="74"/>
  <c r="U29" i="80"/>
  <c r="H44" i="71"/>
  <c r="L44" i="71"/>
  <c r="R25" i="80"/>
  <c r="L43" i="72"/>
  <c r="E44" i="72"/>
  <c r="G44" i="72" s="1"/>
  <c r="S24" i="80"/>
  <c r="H43" i="72"/>
  <c r="I41" i="64"/>
  <c r="I41" i="72" s="1"/>
  <c r="I34" i="66"/>
  <c r="I45" i="65"/>
  <c r="E46" i="65"/>
  <c r="G46" i="65" s="1"/>
  <c r="Q25" i="80"/>
  <c r="H44" i="70"/>
  <c r="L44" i="70"/>
  <c r="E43" i="57"/>
  <c r="G43" i="57" s="1"/>
  <c r="I42" i="57"/>
  <c r="J56" i="57"/>
  <c r="K56" i="57" s="1"/>
  <c r="T27" i="80"/>
  <c r="L46" i="73"/>
  <c r="H46" i="73"/>
  <c r="I41" i="60"/>
  <c r="E23" i="80"/>
  <c r="H42" i="58"/>
  <c r="L42" i="58"/>
  <c r="B16" i="80"/>
  <c r="M29" i="80"/>
  <c r="H28" i="80"/>
  <c r="E43" i="59"/>
  <c r="G43" i="59" s="1"/>
  <c r="L47" i="61"/>
  <c r="H47" i="61"/>
  <c r="E47" i="75"/>
  <c r="V28" i="80" s="1"/>
  <c r="I49" i="62"/>
  <c r="L48" i="66"/>
  <c r="H48" i="66"/>
  <c r="E44" i="56"/>
  <c r="G44" i="56" s="1"/>
  <c r="L56" i="62"/>
  <c r="I56" i="62"/>
  <c r="H54" i="68"/>
  <c r="L54" i="68"/>
  <c r="H53" i="67"/>
  <c r="L53" i="67"/>
  <c r="E58" i="60"/>
  <c r="G58" i="60" s="1"/>
  <c r="L57" i="60"/>
  <c r="H57" i="60"/>
  <c r="L54" i="63"/>
  <c r="H54" i="63"/>
  <c r="L57" i="64"/>
  <c r="H57" i="64"/>
  <c r="J63" i="60"/>
  <c r="K63" i="60" s="1"/>
  <c r="J63" i="64"/>
  <c r="K63" i="64" s="1"/>
  <c r="I53" i="63"/>
  <c r="J109" i="63"/>
  <c r="K109" i="63" s="1"/>
  <c r="H56" i="62"/>
  <c r="J123" i="75"/>
  <c r="K123" i="75" s="1"/>
  <c r="J117" i="74"/>
  <c r="K117" i="74" s="1"/>
  <c r="J115" i="71"/>
  <c r="K115" i="71" s="1"/>
  <c r="J124" i="67"/>
  <c r="K124" i="67" s="1"/>
  <c r="J115" i="66"/>
  <c r="K115" i="66" s="1"/>
  <c r="J117" i="70"/>
  <c r="K117" i="70" s="1"/>
  <c r="J117" i="59"/>
  <c r="K117" i="59" s="1"/>
  <c r="J116" i="56"/>
  <c r="K116" i="56" s="1"/>
  <c r="H35" i="6"/>
  <c r="L35" i="6"/>
  <c r="J35" i="6"/>
  <c r="H49" i="74" l="1"/>
  <c r="L49" i="74"/>
  <c r="I44" i="69"/>
  <c r="E45" i="69"/>
  <c r="G45" i="69" s="1"/>
  <c r="U30" i="80"/>
  <c r="I44" i="71"/>
  <c r="E45" i="71"/>
  <c r="G45" i="71" s="1"/>
  <c r="J53" i="72"/>
  <c r="K53" i="72" s="1"/>
  <c r="I43" i="72"/>
  <c r="H44" i="72"/>
  <c r="E45" i="72"/>
  <c r="G45" i="72" s="1"/>
  <c r="S25" i="80"/>
  <c r="L44" i="72"/>
  <c r="I41" i="57"/>
  <c r="I41" i="63" s="1"/>
  <c r="H46" i="65"/>
  <c r="L46" i="65"/>
  <c r="L27" i="80"/>
  <c r="E45" i="70"/>
  <c r="G45" i="70" s="1"/>
  <c r="I44" i="70"/>
  <c r="E43" i="58"/>
  <c r="G43" i="58" s="1"/>
  <c r="J49" i="58"/>
  <c r="K49" i="58" s="1"/>
  <c r="I42" i="58"/>
  <c r="I42" i="64" s="1"/>
  <c r="E47" i="73"/>
  <c r="G47" i="73" s="1"/>
  <c r="J67" i="73"/>
  <c r="K67" i="73" s="1"/>
  <c r="I46" i="73"/>
  <c r="H43" i="57"/>
  <c r="L43" i="57"/>
  <c r="D24" i="80"/>
  <c r="L43" i="59"/>
  <c r="F24" i="80"/>
  <c r="L44" i="56"/>
  <c r="C25" i="80"/>
  <c r="L47" i="75"/>
  <c r="G47" i="75"/>
  <c r="I47" i="75" s="1"/>
  <c r="H43" i="59"/>
  <c r="E44" i="59"/>
  <c r="G44" i="59" s="1"/>
  <c r="I50" i="60"/>
  <c r="E48" i="61"/>
  <c r="G48" i="61" s="1"/>
  <c r="J61" i="61"/>
  <c r="K61" i="61" s="1"/>
  <c r="I47" i="61"/>
  <c r="H47" i="75"/>
  <c r="I50" i="64"/>
  <c r="E49" i="66"/>
  <c r="G49" i="66" s="1"/>
  <c r="I49" i="74"/>
  <c r="E50" i="74"/>
  <c r="G50" i="74" s="1"/>
  <c r="H44" i="56"/>
  <c r="E45" i="56"/>
  <c r="G45" i="56" s="1"/>
  <c r="I35" i="6"/>
  <c r="E55" i="68"/>
  <c r="G55" i="68" s="1"/>
  <c r="E54" i="67"/>
  <c r="G54" i="67" s="1"/>
  <c r="E59" i="60"/>
  <c r="G59" i="60" s="1"/>
  <c r="H58" i="60"/>
  <c r="L58" i="60"/>
  <c r="I57" i="60"/>
  <c r="J64" i="60"/>
  <c r="K64" i="60" s="1"/>
  <c r="J64" i="64"/>
  <c r="K64" i="64" s="1"/>
  <c r="E55" i="63"/>
  <c r="G55" i="63" s="1"/>
  <c r="J110" i="63"/>
  <c r="K110" i="63" s="1"/>
  <c r="I54" i="63"/>
  <c r="E58" i="64"/>
  <c r="G58" i="64" s="1"/>
  <c r="J98" i="62"/>
  <c r="K98" i="62" s="1"/>
  <c r="E57" i="62"/>
  <c r="G57" i="62" s="1"/>
  <c r="J124" i="75"/>
  <c r="K124" i="75" s="1"/>
  <c r="J116" i="71"/>
  <c r="K116" i="71" s="1"/>
  <c r="J118" i="74"/>
  <c r="K118" i="74" s="1"/>
  <c r="J118" i="68"/>
  <c r="K118" i="68" s="1"/>
  <c r="J118" i="70"/>
  <c r="K118" i="70" s="1"/>
  <c r="J125" i="65"/>
  <c r="K125" i="65" s="1"/>
  <c r="J116" i="66"/>
  <c r="K116" i="66" s="1"/>
  <c r="J131" i="69"/>
  <c r="K131" i="69" s="1"/>
  <c r="J118" i="59"/>
  <c r="K118" i="59" s="1"/>
  <c r="K35" i="6"/>
  <c r="E36" i="6"/>
  <c r="G36" i="6" s="1"/>
  <c r="L45" i="69" l="1"/>
  <c r="H45" i="69"/>
  <c r="P26" i="80"/>
  <c r="L45" i="71"/>
  <c r="H45" i="71"/>
  <c r="R26" i="80"/>
  <c r="F25" i="80"/>
  <c r="S26" i="80"/>
  <c r="L45" i="72"/>
  <c r="H45" i="72"/>
  <c r="E46" i="72"/>
  <c r="G46" i="72" s="1"/>
  <c r="J54" i="72"/>
  <c r="K54" i="72" s="1"/>
  <c r="I44" i="72"/>
  <c r="I46" i="65"/>
  <c r="E47" i="65"/>
  <c r="G47" i="65" s="1"/>
  <c r="H45" i="70"/>
  <c r="Q26" i="80"/>
  <c r="L45" i="70"/>
  <c r="I45" i="70"/>
  <c r="T28" i="80"/>
  <c r="H47" i="73"/>
  <c r="L47" i="73"/>
  <c r="E44" i="57"/>
  <c r="G44" i="57" s="1"/>
  <c r="I43" i="57"/>
  <c r="J57" i="57"/>
  <c r="K57" i="57" s="1"/>
  <c r="L43" i="58"/>
  <c r="E24" i="80"/>
  <c r="H43" i="58"/>
  <c r="C26" i="80"/>
  <c r="B17" i="80"/>
  <c r="I50" i="74"/>
  <c r="U31" i="80"/>
  <c r="M30" i="80"/>
  <c r="H29" i="80"/>
  <c r="I35" i="63"/>
  <c r="I35" i="59" s="1"/>
  <c r="H44" i="59"/>
  <c r="H48" i="61"/>
  <c r="L48" i="61"/>
  <c r="E48" i="75"/>
  <c r="V29" i="80" s="1"/>
  <c r="L49" i="66"/>
  <c r="H49" i="66"/>
  <c r="L44" i="59"/>
  <c r="L50" i="74"/>
  <c r="H50" i="74"/>
  <c r="I35" i="68"/>
  <c r="I35" i="67" s="1"/>
  <c r="I51" i="62"/>
  <c r="I51" i="64"/>
  <c r="H45" i="56"/>
  <c r="L55" i="68"/>
  <c r="H55" i="68"/>
  <c r="L54" i="67"/>
  <c r="H54" i="67"/>
  <c r="L45" i="56"/>
  <c r="H59" i="60"/>
  <c r="I59" i="60"/>
  <c r="L59" i="60"/>
  <c r="J65" i="60"/>
  <c r="K65" i="60" s="1"/>
  <c r="H58" i="64"/>
  <c r="E59" i="64"/>
  <c r="G59" i="64" s="1"/>
  <c r="L58" i="64"/>
  <c r="H55" i="63"/>
  <c r="L55" i="63"/>
  <c r="H57" i="62"/>
  <c r="L57" i="62"/>
  <c r="J117" i="71"/>
  <c r="K117" i="71" s="1"/>
  <c r="J119" i="74"/>
  <c r="K119" i="74" s="1"/>
  <c r="J125" i="67"/>
  <c r="K125" i="67" s="1"/>
  <c r="J132" i="69"/>
  <c r="K132" i="69" s="1"/>
  <c r="J117" i="56"/>
  <c r="K117" i="56" s="1"/>
  <c r="L36" i="6"/>
  <c r="H36" i="6"/>
  <c r="I35" i="56" l="1"/>
  <c r="E46" i="69"/>
  <c r="G46" i="69" s="1"/>
  <c r="I45" i="69"/>
  <c r="I45" i="71"/>
  <c r="E46" i="71"/>
  <c r="G46" i="71" s="1"/>
  <c r="H46" i="72"/>
  <c r="L46" i="72"/>
  <c r="S27" i="80"/>
  <c r="J55" i="72"/>
  <c r="K55" i="72" s="1"/>
  <c r="I45" i="72"/>
  <c r="E46" i="70"/>
  <c r="G46" i="70" s="1"/>
  <c r="I47" i="65"/>
  <c r="L28" i="80"/>
  <c r="L47" i="65"/>
  <c r="H47" i="65"/>
  <c r="E44" i="58"/>
  <c r="G44" i="58" s="1"/>
  <c r="J50" i="58"/>
  <c r="K50" i="58" s="1"/>
  <c r="I43" i="58"/>
  <c r="I43" i="60" s="1"/>
  <c r="E45" i="57"/>
  <c r="G45" i="57" s="1"/>
  <c r="H44" i="57"/>
  <c r="D25" i="80"/>
  <c r="L44" i="57"/>
  <c r="E48" i="73"/>
  <c r="G48" i="73" s="1"/>
  <c r="J68" i="73"/>
  <c r="K68" i="73" s="1"/>
  <c r="I47" i="73"/>
  <c r="L48" i="75"/>
  <c r="G48" i="75"/>
  <c r="I48" i="75" s="1"/>
  <c r="I35" i="75"/>
  <c r="E49" i="61"/>
  <c r="G49" i="61" s="1"/>
  <c r="J62" i="61"/>
  <c r="K62" i="61" s="1"/>
  <c r="H48" i="75"/>
  <c r="E45" i="59"/>
  <c r="G45" i="59" s="1"/>
  <c r="I49" i="66"/>
  <c r="E50" i="66"/>
  <c r="G50" i="66" s="1"/>
  <c r="E51" i="74"/>
  <c r="G51" i="74" s="1"/>
  <c r="E56" i="68"/>
  <c r="G56" i="68" s="1"/>
  <c r="E55" i="67"/>
  <c r="G55" i="67" s="1"/>
  <c r="E46" i="56"/>
  <c r="G46" i="56" s="1"/>
  <c r="E60" i="60"/>
  <c r="G60" i="60" s="1"/>
  <c r="J66" i="60"/>
  <c r="K66" i="60" s="1"/>
  <c r="J111" i="63"/>
  <c r="K111" i="63" s="1"/>
  <c r="E60" i="64"/>
  <c r="G60" i="64" s="1"/>
  <c r="L59" i="64"/>
  <c r="H59" i="64"/>
  <c r="J65" i="64"/>
  <c r="K65" i="64" s="1"/>
  <c r="E56" i="63"/>
  <c r="G56" i="63" s="1"/>
  <c r="I57" i="62"/>
  <c r="J99" i="62"/>
  <c r="K99" i="62" s="1"/>
  <c r="E58" i="62"/>
  <c r="G58" i="62" s="1"/>
  <c r="J125" i="75"/>
  <c r="K125" i="75" s="1"/>
  <c r="J117" i="66"/>
  <c r="K117" i="66" s="1"/>
  <c r="J126" i="65"/>
  <c r="K126" i="65" s="1"/>
  <c r="J119" i="68"/>
  <c r="K119" i="68" s="1"/>
  <c r="J119" i="70"/>
  <c r="K119" i="70" s="1"/>
  <c r="J133" i="69"/>
  <c r="K133" i="69" s="1"/>
  <c r="J119" i="59"/>
  <c r="K119" i="59" s="1"/>
  <c r="J36" i="6"/>
  <c r="L46" i="70" l="1"/>
  <c r="L46" i="69"/>
  <c r="H46" i="69"/>
  <c r="P27" i="80"/>
  <c r="I46" i="71"/>
  <c r="L46" i="71"/>
  <c r="R27" i="80"/>
  <c r="H46" i="71"/>
  <c r="Q27" i="80"/>
  <c r="I46" i="70"/>
  <c r="H46" i="70"/>
  <c r="F26" i="80"/>
  <c r="I46" i="72"/>
  <c r="J56" i="72"/>
  <c r="K56" i="72" s="1"/>
  <c r="E47" i="72"/>
  <c r="G47" i="72" s="1"/>
  <c r="E48" i="65"/>
  <c r="G48" i="65" s="1"/>
  <c r="L45" i="57"/>
  <c r="H45" i="57"/>
  <c r="D26" i="80"/>
  <c r="T29" i="80"/>
  <c r="H48" i="73"/>
  <c r="L48" i="73"/>
  <c r="J58" i="57"/>
  <c r="K58" i="57" s="1"/>
  <c r="I44" i="57"/>
  <c r="L44" i="58"/>
  <c r="H44" i="58"/>
  <c r="E25" i="80"/>
  <c r="C27" i="80"/>
  <c r="I36" i="6"/>
  <c r="M31" i="80"/>
  <c r="E50" i="61"/>
  <c r="G50" i="61" s="1"/>
  <c r="H30" i="80"/>
  <c r="L56" i="68"/>
  <c r="H51" i="74"/>
  <c r="I51" i="74"/>
  <c r="L45" i="59"/>
  <c r="I36" i="56"/>
  <c r="I36" i="59"/>
  <c r="L49" i="61"/>
  <c r="H49" i="61"/>
  <c r="E49" i="75"/>
  <c r="V30" i="80" s="1"/>
  <c r="H45" i="59"/>
  <c r="H50" i="66"/>
  <c r="L50" i="66"/>
  <c r="L51" i="74"/>
  <c r="H56" i="68"/>
  <c r="I53" i="60"/>
  <c r="E59" i="62"/>
  <c r="G59" i="62" s="1"/>
  <c r="H60" i="60"/>
  <c r="H55" i="67"/>
  <c r="L55" i="67"/>
  <c r="H46" i="56"/>
  <c r="L46" i="56"/>
  <c r="L60" i="60"/>
  <c r="I60" i="60"/>
  <c r="J67" i="64"/>
  <c r="K67" i="64" s="1"/>
  <c r="L60" i="64"/>
  <c r="H60" i="64"/>
  <c r="L56" i="63"/>
  <c r="H56" i="63"/>
  <c r="E57" i="63"/>
  <c r="G57" i="63" s="1"/>
  <c r="J66" i="64"/>
  <c r="K66" i="64" s="1"/>
  <c r="L58" i="62"/>
  <c r="H58" i="62"/>
  <c r="I36" i="68"/>
  <c r="I36" i="67" s="1"/>
  <c r="J118" i="71"/>
  <c r="K118" i="71" s="1"/>
  <c r="J120" i="74"/>
  <c r="K120" i="74" s="1"/>
  <c r="J127" i="65"/>
  <c r="K127" i="65" s="1"/>
  <c r="J120" i="68"/>
  <c r="K120" i="68" s="1"/>
  <c r="J134" i="69"/>
  <c r="K134" i="69" s="1"/>
  <c r="J120" i="70"/>
  <c r="K120" i="70" s="1"/>
  <c r="J126" i="67"/>
  <c r="K126" i="67" s="1"/>
  <c r="J118" i="56"/>
  <c r="K118" i="56" s="1"/>
  <c r="K36" i="6"/>
  <c r="E37" i="6"/>
  <c r="G37" i="6" s="1"/>
  <c r="I46" i="69" l="1"/>
  <c r="E47" i="69"/>
  <c r="G47" i="69" s="1"/>
  <c r="E47" i="71"/>
  <c r="G47" i="71" s="1"/>
  <c r="E47" i="70"/>
  <c r="G47" i="70" s="1"/>
  <c r="S28" i="80"/>
  <c r="L47" i="72"/>
  <c r="H47" i="72"/>
  <c r="E48" i="72"/>
  <c r="G48" i="72" s="1"/>
  <c r="H48" i="65"/>
  <c r="L48" i="65"/>
  <c r="L29" i="80"/>
  <c r="I48" i="65"/>
  <c r="E49" i="65"/>
  <c r="G49" i="65" s="1"/>
  <c r="E49" i="73"/>
  <c r="G49" i="73" s="1"/>
  <c r="J69" i="73"/>
  <c r="K69" i="73" s="1"/>
  <c r="E46" i="57"/>
  <c r="G46" i="57" s="1"/>
  <c r="J59" i="57"/>
  <c r="K59" i="57" s="1"/>
  <c r="I45" i="57"/>
  <c r="E45" i="58"/>
  <c r="G45" i="58" s="1"/>
  <c r="J51" i="58"/>
  <c r="K51" i="58" s="1"/>
  <c r="I44" i="58"/>
  <c r="B18" i="80"/>
  <c r="H31" i="80"/>
  <c r="L49" i="75"/>
  <c r="G49" i="75"/>
  <c r="L50" i="61"/>
  <c r="H50" i="61"/>
  <c r="J63" i="61"/>
  <c r="K63" i="61" s="1"/>
  <c r="I49" i="61"/>
  <c r="H49" i="75"/>
  <c r="E46" i="59"/>
  <c r="G46" i="59" s="1"/>
  <c r="I53" i="64"/>
  <c r="I50" i="66"/>
  <c r="E51" i="66"/>
  <c r="G51" i="66" s="1"/>
  <c r="I54" i="60"/>
  <c r="I54" i="64" s="1"/>
  <c r="E52" i="74"/>
  <c r="G52" i="74" s="1"/>
  <c r="E57" i="68"/>
  <c r="G57" i="68" s="1"/>
  <c r="E60" i="62"/>
  <c r="G60" i="62" s="1"/>
  <c r="E61" i="60"/>
  <c r="G61" i="60" s="1"/>
  <c r="E56" i="67"/>
  <c r="G56" i="67" s="1"/>
  <c r="J67" i="60"/>
  <c r="K67" i="60" s="1"/>
  <c r="E47" i="56"/>
  <c r="G47" i="56" s="1"/>
  <c r="L57" i="63"/>
  <c r="H57" i="63"/>
  <c r="E61" i="64"/>
  <c r="G61" i="64" s="1"/>
  <c r="J112" i="63"/>
  <c r="K112" i="63" s="1"/>
  <c r="I56" i="63"/>
  <c r="H59" i="62"/>
  <c r="L59" i="62"/>
  <c r="J100" i="62"/>
  <c r="K100" i="62" s="1"/>
  <c r="I58" i="62"/>
  <c r="J126" i="75"/>
  <c r="K126" i="75" s="1"/>
  <c r="J121" i="74"/>
  <c r="K121" i="74" s="1"/>
  <c r="J127" i="67"/>
  <c r="K127" i="67" s="1"/>
  <c r="J118" i="66"/>
  <c r="K118" i="66" s="1"/>
  <c r="J135" i="69"/>
  <c r="K135" i="69" s="1"/>
  <c r="J120" i="59"/>
  <c r="K120" i="59" s="1"/>
  <c r="H37" i="6"/>
  <c r="L37" i="6"/>
  <c r="L47" i="69" l="1"/>
  <c r="P28" i="80"/>
  <c r="H47" i="69"/>
  <c r="I47" i="71"/>
  <c r="E48" i="71"/>
  <c r="G48" i="71" s="1"/>
  <c r="H47" i="71"/>
  <c r="R28" i="80"/>
  <c r="L47" i="71"/>
  <c r="E48" i="70"/>
  <c r="H47" i="70"/>
  <c r="L47" i="70"/>
  <c r="Q28" i="80"/>
  <c r="H49" i="65"/>
  <c r="I49" i="65"/>
  <c r="S29" i="80"/>
  <c r="L48" i="72"/>
  <c r="J58" i="72"/>
  <c r="K58" i="72" s="1"/>
  <c r="H48" i="72"/>
  <c r="I47" i="72"/>
  <c r="J57" i="72"/>
  <c r="K57" i="72" s="1"/>
  <c r="L49" i="65"/>
  <c r="L30" i="80"/>
  <c r="H45" i="58"/>
  <c r="E46" i="58"/>
  <c r="G46" i="58" s="1"/>
  <c r="L45" i="58"/>
  <c r="E26" i="80"/>
  <c r="D27" i="80"/>
  <c r="H46" i="57"/>
  <c r="L46" i="57"/>
  <c r="L49" i="73"/>
  <c r="T30" i="80"/>
  <c r="H49" i="73"/>
  <c r="C28" i="80"/>
  <c r="E47" i="59"/>
  <c r="G47" i="59" s="1"/>
  <c r="F27" i="80"/>
  <c r="H57" i="68"/>
  <c r="E58" i="68"/>
  <c r="G58" i="68" s="1"/>
  <c r="H52" i="74"/>
  <c r="I52" i="74"/>
  <c r="E51" i="61"/>
  <c r="G51" i="61" s="1"/>
  <c r="J64" i="61"/>
  <c r="K64" i="61" s="1"/>
  <c r="I50" i="61"/>
  <c r="E50" i="75"/>
  <c r="V31" i="80" s="1"/>
  <c r="L46" i="59"/>
  <c r="H46" i="59"/>
  <c r="L51" i="66"/>
  <c r="H51" i="66"/>
  <c r="L52" i="74"/>
  <c r="L57" i="68"/>
  <c r="L56" i="67"/>
  <c r="H56" i="67"/>
  <c r="H61" i="60"/>
  <c r="L61" i="60"/>
  <c r="L47" i="56"/>
  <c r="H47" i="56"/>
  <c r="I57" i="63"/>
  <c r="J113" i="63"/>
  <c r="K113" i="63" s="1"/>
  <c r="E62" i="64"/>
  <c r="G62" i="64" s="1"/>
  <c r="L61" i="64"/>
  <c r="H61" i="64"/>
  <c r="E58" i="63"/>
  <c r="G58" i="63" s="1"/>
  <c r="H60" i="62"/>
  <c r="L60" i="62"/>
  <c r="I59" i="62"/>
  <c r="J101" i="62"/>
  <c r="K101" i="62" s="1"/>
  <c r="J119" i="71"/>
  <c r="K119" i="71" s="1"/>
  <c r="J127" i="75"/>
  <c r="K127" i="75" s="1"/>
  <c r="J121" i="68"/>
  <c r="K121" i="68" s="1"/>
  <c r="J121" i="70"/>
  <c r="K121" i="70" s="1"/>
  <c r="J136" i="69"/>
  <c r="K136" i="69" s="1"/>
  <c r="J128" i="65"/>
  <c r="K128" i="65" s="1"/>
  <c r="J119" i="56"/>
  <c r="K119" i="56" s="1"/>
  <c r="J37" i="6"/>
  <c r="L48" i="71" l="1"/>
  <c r="R29" i="80"/>
  <c r="H48" i="71"/>
  <c r="E49" i="71"/>
  <c r="G49" i="71" s="1"/>
  <c r="I49" i="71" s="1"/>
  <c r="G48" i="70"/>
  <c r="E49" i="70" s="1"/>
  <c r="H48" i="70"/>
  <c r="L48" i="70"/>
  <c r="Q29" i="80"/>
  <c r="I47" i="69"/>
  <c r="E48" i="69"/>
  <c r="G48" i="69" s="1"/>
  <c r="E49" i="72"/>
  <c r="G49" i="72" s="1"/>
  <c r="E50" i="65"/>
  <c r="G50" i="65" s="1"/>
  <c r="E50" i="73"/>
  <c r="G50" i="73" s="1"/>
  <c r="J70" i="73"/>
  <c r="K70" i="73" s="1"/>
  <c r="I49" i="73"/>
  <c r="E47" i="57"/>
  <c r="G47" i="57" s="1"/>
  <c r="I46" i="57"/>
  <c r="J60" i="57"/>
  <c r="K60" i="57" s="1"/>
  <c r="E27" i="80"/>
  <c r="L46" i="58"/>
  <c r="H46" i="58"/>
  <c r="J52" i="58"/>
  <c r="K52" i="58" s="1"/>
  <c r="I45" i="58"/>
  <c r="I37" i="6"/>
  <c r="E48" i="59"/>
  <c r="G48" i="59" s="1"/>
  <c r="F28" i="80"/>
  <c r="I37" i="71"/>
  <c r="I37" i="66" s="1"/>
  <c r="H50" i="75"/>
  <c r="G50" i="75"/>
  <c r="I50" i="75" s="1"/>
  <c r="H58" i="68"/>
  <c r="E59" i="68"/>
  <c r="G59" i="68" s="1"/>
  <c r="H51" i="61"/>
  <c r="L51" i="61"/>
  <c r="L50" i="75"/>
  <c r="H47" i="59"/>
  <c r="L47" i="59"/>
  <c r="I51" i="66"/>
  <c r="E52" i="66"/>
  <c r="G52" i="66" s="1"/>
  <c r="E53" i="74"/>
  <c r="G53" i="74" s="1"/>
  <c r="L58" i="68"/>
  <c r="I37" i="68"/>
  <c r="I37" i="67" s="1"/>
  <c r="E57" i="67"/>
  <c r="G57" i="67" s="1"/>
  <c r="E62" i="60"/>
  <c r="G62" i="60" s="1"/>
  <c r="J68" i="60"/>
  <c r="K68" i="60" s="1"/>
  <c r="E48" i="56"/>
  <c r="G48" i="56" s="1"/>
  <c r="J68" i="64"/>
  <c r="K68" i="64" s="1"/>
  <c r="L62" i="64"/>
  <c r="H62" i="64"/>
  <c r="H58" i="63"/>
  <c r="L58" i="63"/>
  <c r="I60" i="62"/>
  <c r="J102" i="62"/>
  <c r="K102" i="62" s="1"/>
  <c r="E61" i="62"/>
  <c r="G61" i="62" s="1"/>
  <c r="J122" i="74"/>
  <c r="K122" i="74" s="1"/>
  <c r="J120" i="71"/>
  <c r="K120" i="71" s="1"/>
  <c r="J119" i="66"/>
  <c r="K119" i="66" s="1"/>
  <c r="J128" i="67"/>
  <c r="K128" i="67" s="1"/>
  <c r="J122" i="70"/>
  <c r="K122" i="70" s="1"/>
  <c r="J129" i="65"/>
  <c r="K129" i="65" s="1"/>
  <c r="J121" i="59"/>
  <c r="K121" i="59" s="1"/>
  <c r="K37" i="6"/>
  <c r="E50" i="71" l="1"/>
  <c r="G50" i="71" s="1"/>
  <c r="I50" i="71" s="1"/>
  <c r="L49" i="71"/>
  <c r="R30" i="80"/>
  <c r="H49" i="71"/>
  <c r="G49" i="70"/>
  <c r="E50" i="70" s="1"/>
  <c r="G50" i="70" s="1"/>
  <c r="Q30" i="80"/>
  <c r="H49" i="70"/>
  <c r="L49" i="70"/>
  <c r="P29" i="80"/>
  <c r="L48" i="69"/>
  <c r="H48" i="69"/>
  <c r="E50" i="72"/>
  <c r="G50" i="72" s="1"/>
  <c r="L50" i="65"/>
  <c r="S30" i="80"/>
  <c r="L49" i="72"/>
  <c r="H49" i="72"/>
  <c r="L31" i="80"/>
  <c r="I50" i="65"/>
  <c r="H50" i="65"/>
  <c r="J53" i="58"/>
  <c r="K53" i="58" s="1"/>
  <c r="I46" i="58"/>
  <c r="E47" i="58"/>
  <c r="G47" i="58" s="1"/>
  <c r="D28" i="80"/>
  <c r="L47" i="57"/>
  <c r="H47" i="57"/>
  <c r="E48" i="57"/>
  <c r="G48" i="57" s="1"/>
  <c r="H50" i="73"/>
  <c r="L50" i="73"/>
  <c r="T31" i="80"/>
  <c r="C29" i="80"/>
  <c r="E49" i="59"/>
  <c r="G49" i="59" s="1"/>
  <c r="F29" i="80"/>
  <c r="H53" i="74"/>
  <c r="I53" i="74"/>
  <c r="I56" i="60"/>
  <c r="I56" i="64" s="1"/>
  <c r="E52" i="61"/>
  <c r="G52" i="61" s="1"/>
  <c r="J65" i="61"/>
  <c r="K65" i="61" s="1"/>
  <c r="I51" i="61"/>
  <c r="E51" i="75"/>
  <c r="H52" i="66"/>
  <c r="L52" i="66"/>
  <c r="L53" i="74"/>
  <c r="E62" i="62"/>
  <c r="G62" i="62" s="1"/>
  <c r="H48" i="59"/>
  <c r="H59" i="68"/>
  <c r="L59" i="68"/>
  <c r="L48" i="59"/>
  <c r="L62" i="60"/>
  <c r="H62" i="60"/>
  <c r="L57" i="67"/>
  <c r="H57" i="67"/>
  <c r="H48" i="56"/>
  <c r="L48" i="56"/>
  <c r="J69" i="64"/>
  <c r="K69" i="64" s="1"/>
  <c r="E59" i="63"/>
  <c r="G59" i="63" s="1"/>
  <c r="J114" i="63"/>
  <c r="K114" i="63" s="1"/>
  <c r="E63" i="64"/>
  <c r="G63" i="64" s="1"/>
  <c r="L61" i="62"/>
  <c r="H61" i="62"/>
  <c r="J128" i="75"/>
  <c r="K128" i="75" s="1"/>
  <c r="J129" i="67"/>
  <c r="K129" i="67" s="1"/>
  <c r="J122" i="68"/>
  <c r="K122" i="68" s="1"/>
  <c r="J137" i="69"/>
  <c r="K137" i="69" s="1"/>
  <c r="J130" i="65"/>
  <c r="K130" i="65" s="1"/>
  <c r="J120" i="56"/>
  <c r="K120" i="56" s="1"/>
  <c r="E38" i="6"/>
  <c r="G38" i="6" s="1"/>
  <c r="L50" i="71" l="1"/>
  <c r="R31" i="80"/>
  <c r="H50" i="71"/>
  <c r="L50" i="70"/>
  <c r="H50" i="70"/>
  <c r="E51" i="70"/>
  <c r="G51" i="70" s="1"/>
  <c r="Q31" i="80"/>
  <c r="I48" i="69"/>
  <c r="E49" i="69"/>
  <c r="G49" i="69" s="1"/>
  <c r="J59" i="72"/>
  <c r="K59" i="72" s="1"/>
  <c r="I49" i="72"/>
  <c r="E51" i="72"/>
  <c r="G51" i="72" s="1"/>
  <c r="H50" i="72"/>
  <c r="S31" i="80"/>
  <c r="L50" i="72"/>
  <c r="E51" i="65"/>
  <c r="G51" i="65" s="1"/>
  <c r="E51" i="71"/>
  <c r="G51" i="71" s="1"/>
  <c r="J61" i="57"/>
  <c r="K61" i="57" s="1"/>
  <c r="I47" i="57"/>
  <c r="D29" i="80"/>
  <c r="L48" i="57"/>
  <c r="H48" i="57"/>
  <c r="E28" i="80"/>
  <c r="H47" i="58"/>
  <c r="L47" i="58"/>
  <c r="E48" i="58"/>
  <c r="G48" i="58" s="1"/>
  <c r="E51" i="73"/>
  <c r="G51" i="73" s="1"/>
  <c r="J71" i="73"/>
  <c r="K71" i="73" s="1"/>
  <c r="I50" i="73"/>
  <c r="B19" i="80"/>
  <c r="E50" i="59"/>
  <c r="G50" i="59" s="1"/>
  <c r="F30" i="80"/>
  <c r="H51" i="75"/>
  <c r="G51" i="75"/>
  <c r="I51" i="75" s="1"/>
  <c r="H52" i="61"/>
  <c r="E53" i="61"/>
  <c r="G53" i="61" s="1"/>
  <c r="L52" i="61"/>
  <c r="L51" i="75"/>
  <c r="I52" i="66"/>
  <c r="E53" i="66"/>
  <c r="G53" i="66" s="1"/>
  <c r="E54" i="74"/>
  <c r="G54" i="74" s="1"/>
  <c r="J104" i="62"/>
  <c r="K104" i="62" s="1"/>
  <c r="E60" i="68"/>
  <c r="G60" i="68" s="1"/>
  <c r="E63" i="60"/>
  <c r="G63" i="60" s="1"/>
  <c r="J69" i="60"/>
  <c r="K69" i="60" s="1"/>
  <c r="E58" i="67"/>
  <c r="G58" i="67" s="1"/>
  <c r="E49" i="56"/>
  <c r="G49" i="56" s="1"/>
  <c r="L49" i="59"/>
  <c r="H49" i="59"/>
  <c r="L59" i="63"/>
  <c r="H59" i="63"/>
  <c r="H63" i="64"/>
  <c r="L63" i="64"/>
  <c r="E64" i="64"/>
  <c r="G64" i="64" s="1"/>
  <c r="H62" i="62"/>
  <c r="L62" i="62"/>
  <c r="I61" i="62"/>
  <c r="J103" i="62"/>
  <c r="K103" i="62" s="1"/>
  <c r="J129" i="75"/>
  <c r="K129" i="75" s="1"/>
  <c r="J121" i="71"/>
  <c r="K121" i="71" s="1"/>
  <c r="J123" i="74"/>
  <c r="K123" i="74" s="1"/>
  <c r="J123" i="70"/>
  <c r="K123" i="70" s="1"/>
  <c r="J120" i="66"/>
  <c r="K120" i="66" s="1"/>
  <c r="J123" i="68"/>
  <c r="K123" i="68" s="1"/>
  <c r="J138" i="69"/>
  <c r="K138" i="69" s="1"/>
  <c r="J131" i="65"/>
  <c r="K131" i="65" s="1"/>
  <c r="J122" i="59"/>
  <c r="K122" i="59" s="1"/>
  <c r="H38" i="6"/>
  <c r="L38" i="6"/>
  <c r="J38" i="6"/>
  <c r="L51" i="70" l="1"/>
  <c r="E52" i="70"/>
  <c r="G52" i="70" s="1"/>
  <c r="H51" i="70"/>
  <c r="H49" i="69"/>
  <c r="P30" i="80"/>
  <c r="L49" i="69"/>
  <c r="I50" i="72"/>
  <c r="J60" i="72"/>
  <c r="K60" i="72" s="1"/>
  <c r="E52" i="72"/>
  <c r="G52" i="72" s="1"/>
  <c r="H51" i="72"/>
  <c r="L51" i="72"/>
  <c r="L51" i="71"/>
  <c r="E52" i="71"/>
  <c r="G52" i="71" s="1"/>
  <c r="H51" i="65"/>
  <c r="I51" i="65"/>
  <c r="L51" i="65"/>
  <c r="H51" i="71"/>
  <c r="L52" i="70"/>
  <c r="E49" i="57"/>
  <c r="G49" i="57" s="1"/>
  <c r="J62" i="57"/>
  <c r="K62" i="57" s="1"/>
  <c r="L51" i="73"/>
  <c r="E52" i="73"/>
  <c r="G52" i="73" s="1"/>
  <c r="H51" i="73"/>
  <c r="E29" i="80"/>
  <c r="H48" i="58"/>
  <c r="L48" i="58"/>
  <c r="J54" i="58"/>
  <c r="K54" i="58" s="1"/>
  <c r="I47" i="58"/>
  <c r="I47" i="60" s="1"/>
  <c r="C30" i="80"/>
  <c r="F31" i="80"/>
  <c r="L54" i="74"/>
  <c r="I54" i="74"/>
  <c r="E54" i="61"/>
  <c r="G54" i="61" s="1"/>
  <c r="L53" i="61"/>
  <c r="H53" i="61"/>
  <c r="J66" i="61"/>
  <c r="K66" i="61" s="1"/>
  <c r="I52" i="61"/>
  <c r="E52" i="75"/>
  <c r="I57" i="64"/>
  <c r="H53" i="66"/>
  <c r="L53" i="66"/>
  <c r="H54" i="74"/>
  <c r="H50" i="59"/>
  <c r="L50" i="59"/>
  <c r="I38" i="6"/>
  <c r="I49" i="56"/>
  <c r="E61" i="68"/>
  <c r="G61" i="68" s="1"/>
  <c r="H60" i="68"/>
  <c r="L60" i="68"/>
  <c r="L58" i="67"/>
  <c r="H58" i="67"/>
  <c r="L63" i="60"/>
  <c r="H63" i="60"/>
  <c r="L49" i="56"/>
  <c r="H49" i="56"/>
  <c r="E60" i="63"/>
  <c r="G60" i="63" s="1"/>
  <c r="I59" i="63"/>
  <c r="J115" i="63"/>
  <c r="K115" i="63" s="1"/>
  <c r="E65" i="64"/>
  <c r="G65" i="64" s="1"/>
  <c r="H64" i="64"/>
  <c r="L64" i="64"/>
  <c r="J70" i="64"/>
  <c r="K70" i="64" s="1"/>
  <c r="E63" i="62"/>
  <c r="G63" i="62" s="1"/>
  <c r="J124" i="74"/>
  <c r="K124" i="74" s="1"/>
  <c r="J122" i="71"/>
  <c r="K122" i="71" s="1"/>
  <c r="J130" i="67"/>
  <c r="K130" i="67" s="1"/>
  <c r="J132" i="65"/>
  <c r="K132" i="65" s="1"/>
  <c r="J139" i="69"/>
  <c r="K139" i="69" s="1"/>
  <c r="J121" i="56"/>
  <c r="K121" i="56" s="1"/>
  <c r="K38" i="6"/>
  <c r="E53" i="70" l="1"/>
  <c r="G53" i="70" s="1"/>
  <c r="H52" i="70"/>
  <c r="J61" i="72"/>
  <c r="K61" i="72" s="1"/>
  <c r="I51" i="72"/>
  <c r="I49" i="69"/>
  <c r="E50" i="69"/>
  <c r="G50" i="69" s="1"/>
  <c r="E53" i="72"/>
  <c r="G53" i="72" s="1"/>
  <c r="L52" i="72"/>
  <c r="H52" i="72"/>
  <c r="E52" i="65"/>
  <c r="G52" i="65" s="1"/>
  <c r="I51" i="71"/>
  <c r="I52" i="71"/>
  <c r="H52" i="71"/>
  <c r="L52" i="71"/>
  <c r="J72" i="73"/>
  <c r="K72" i="73" s="1"/>
  <c r="I51" i="73"/>
  <c r="H52" i="73"/>
  <c r="L52" i="73"/>
  <c r="E49" i="58"/>
  <c r="G49" i="58" s="1"/>
  <c r="J55" i="58"/>
  <c r="K55" i="58" s="1"/>
  <c r="I48" i="58"/>
  <c r="L49" i="57"/>
  <c r="D30" i="80"/>
  <c r="H49" i="57"/>
  <c r="H52" i="75"/>
  <c r="G52" i="75"/>
  <c r="E53" i="75" s="1"/>
  <c r="I58" i="60"/>
  <c r="H54" i="61"/>
  <c r="L54" i="61"/>
  <c r="I53" i="61"/>
  <c r="I53" i="62" s="1"/>
  <c r="J67" i="61"/>
  <c r="K67" i="61" s="1"/>
  <c r="L52" i="75"/>
  <c r="I38" i="68"/>
  <c r="I38" i="59"/>
  <c r="I38" i="74" s="1"/>
  <c r="I58" i="64"/>
  <c r="I53" i="66"/>
  <c r="E54" i="66"/>
  <c r="G54" i="66" s="1"/>
  <c r="E55" i="74"/>
  <c r="G55" i="74" s="1"/>
  <c r="E51" i="59"/>
  <c r="G51" i="59" s="1"/>
  <c r="L61" i="68"/>
  <c r="H61" i="68"/>
  <c r="E59" i="67"/>
  <c r="G59" i="67" s="1"/>
  <c r="I58" i="67"/>
  <c r="E64" i="60"/>
  <c r="G64" i="60" s="1"/>
  <c r="J70" i="60"/>
  <c r="K70" i="60" s="1"/>
  <c r="E50" i="56"/>
  <c r="G50" i="56" s="1"/>
  <c r="H60" i="63"/>
  <c r="E61" i="63"/>
  <c r="G61" i="63" s="1"/>
  <c r="L60" i="63"/>
  <c r="J71" i="64"/>
  <c r="K71" i="64" s="1"/>
  <c r="L65" i="64"/>
  <c r="H65" i="64"/>
  <c r="L63" i="62"/>
  <c r="H63" i="62"/>
  <c r="J130" i="75"/>
  <c r="K130" i="75" s="1"/>
  <c r="J124" i="70"/>
  <c r="K124" i="70" s="1"/>
  <c r="J140" i="69"/>
  <c r="K140" i="69" s="1"/>
  <c r="J131" i="67"/>
  <c r="K131" i="67" s="1"/>
  <c r="J121" i="66"/>
  <c r="K121" i="66" s="1"/>
  <c r="J124" i="68"/>
  <c r="K124" i="68" s="1"/>
  <c r="J123" i="59"/>
  <c r="K123" i="59" s="1"/>
  <c r="J122" i="56"/>
  <c r="K122" i="56" s="1"/>
  <c r="E39" i="6"/>
  <c r="G39" i="6" s="1"/>
  <c r="H53" i="70" l="1"/>
  <c r="E54" i="70"/>
  <c r="G54" i="70" s="1"/>
  <c r="L53" i="70"/>
  <c r="J62" i="72"/>
  <c r="K62" i="72" s="1"/>
  <c r="L50" i="69"/>
  <c r="P31" i="80"/>
  <c r="I50" i="69"/>
  <c r="H50" i="69"/>
  <c r="I52" i="72"/>
  <c r="E54" i="72"/>
  <c r="G54" i="72" s="1"/>
  <c r="H53" i="72"/>
  <c r="L53" i="72"/>
  <c r="L52" i="65"/>
  <c r="I52" i="65"/>
  <c r="H52" i="65"/>
  <c r="I48" i="64"/>
  <c r="I48" i="72" s="1"/>
  <c r="I48" i="57" s="1"/>
  <c r="I48" i="63" s="1"/>
  <c r="E53" i="71"/>
  <c r="G53" i="71" s="1"/>
  <c r="E50" i="57"/>
  <c r="G50" i="57" s="1"/>
  <c r="J63" i="57"/>
  <c r="K63" i="57" s="1"/>
  <c r="I49" i="57"/>
  <c r="E30" i="80"/>
  <c r="H49" i="58"/>
  <c r="L49" i="58"/>
  <c r="E50" i="58"/>
  <c r="G50" i="58" s="1"/>
  <c r="I48" i="60"/>
  <c r="E53" i="73"/>
  <c r="G53" i="73" s="1"/>
  <c r="I52" i="73"/>
  <c r="J73" i="73"/>
  <c r="K73" i="73" s="1"/>
  <c r="J63" i="72"/>
  <c r="K63" i="72" s="1"/>
  <c r="I53" i="72"/>
  <c r="I38" i="56"/>
  <c r="C31" i="80"/>
  <c r="B20" i="80"/>
  <c r="L53" i="75"/>
  <c r="G53" i="75"/>
  <c r="I53" i="75" s="1"/>
  <c r="H51" i="59"/>
  <c r="E55" i="61"/>
  <c r="G55" i="61" s="1"/>
  <c r="J68" i="61"/>
  <c r="K68" i="61" s="1"/>
  <c r="I54" i="61"/>
  <c r="I52" i="75"/>
  <c r="H53" i="75"/>
  <c r="L54" i="66"/>
  <c r="H54" i="66"/>
  <c r="L55" i="74"/>
  <c r="H55" i="74"/>
  <c r="L51" i="59"/>
  <c r="H50" i="56"/>
  <c r="E62" i="68"/>
  <c r="G62" i="68" s="1"/>
  <c r="H64" i="60"/>
  <c r="L64" i="60"/>
  <c r="L50" i="56"/>
  <c r="L59" i="67"/>
  <c r="H59" i="67"/>
  <c r="L61" i="63"/>
  <c r="H61" i="63"/>
  <c r="J116" i="63"/>
  <c r="K116" i="63" s="1"/>
  <c r="I60" i="63"/>
  <c r="E66" i="64"/>
  <c r="G66" i="64" s="1"/>
  <c r="J72" i="64"/>
  <c r="K72" i="64" s="1"/>
  <c r="E64" i="62"/>
  <c r="G64" i="62" s="1"/>
  <c r="I63" i="62"/>
  <c r="J105" i="62"/>
  <c r="K105" i="62" s="1"/>
  <c r="J125" i="74"/>
  <c r="K125" i="74" s="1"/>
  <c r="J123" i="71"/>
  <c r="K123" i="71" s="1"/>
  <c r="J122" i="66"/>
  <c r="K122" i="66" s="1"/>
  <c r="J133" i="65"/>
  <c r="K133" i="65" s="1"/>
  <c r="J124" i="59"/>
  <c r="K124" i="59" s="1"/>
  <c r="L39" i="6"/>
  <c r="H39" i="6"/>
  <c r="J39" i="6"/>
  <c r="L54" i="70" l="1"/>
  <c r="E55" i="70"/>
  <c r="G55" i="70" s="1"/>
  <c r="H54" i="70"/>
  <c r="E51" i="69"/>
  <c r="G51" i="69" s="1"/>
  <c r="I54" i="72"/>
  <c r="H54" i="72"/>
  <c r="L54" i="72"/>
  <c r="E53" i="65"/>
  <c r="G53" i="65" s="1"/>
  <c r="L53" i="71"/>
  <c r="H53" i="71"/>
  <c r="H50" i="58"/>
  <c r="L50" i="58"/>
  <c r="E31" i="80"/>
  <c r="I48" i="61"/>
  <c r="J56" i="58"/>
  <c r="K56" i="58" s="1"/>
  <c r="I49" i="58"/>
  <c r="I49" i="64" s="1"/>
  <c r="E54" i="73"/>
  <c r="G54" i="73" s="1"/>
  <c r="L53" i="73"/>
  <c r="H53" i="73"/>
  <c r="H50" i="57"/>
  <c r="L50" i="57"/>
  <c r="D31" i="80"/>
  <c r="E51" i="57"/>
  <c r="G51" i="57" s="1"/>
  <c r="E56" i="74"/>
  <c r="G56" i="74" s="1"/>
  <c r="H55" i="61"/>
  <c r="L55" i="61"/>
  <c r="E54" i="75"/>
  <c r="I54" i="66"/>
  <c r="E55" i="66"/>
  <c r="G55" i="66" s="1"/>
  <c r="I59" i="64"/>
  <c r="E52" i="59"/>
  <c r="G52" i="59" s="1"/>
  <c r="E65" i="62"/>
  <c r="G65" i="62" s="1"/>
  <c r="I39" i="6"/>
  <c r="L62" i="68"/>
  <c r="H62" i="68"/>
  <c r="E65" i="60"/>
  <c r="G65" i="60" s="1"/>
  <c r="I64" i="60"/>
  <c r="J71" i="60"/>
  <c r="K71" i="60" s="1"/>
  <c r="E60" i="67"/>
  <c r="G60" i="67" s="1"/>
  <c r="E51" i="56"/>
  <c r="G51" i="56" s="1"/>
  <c r="H66" i="64"/>
  <c r="L66" i="64"/>
  <c r="I61" i="63"/>
  <c r="J117" i="63"/>
  <c r="K117" i="63" s="1"/>
  <c r="E62" i="63"/>
  <c r="G62" i="63" s="1"/>
  <c r="H64" i="62"/>
  <c r="L64" i="62"/>
  <c r="J131" i="75"/>
  <c r="K131" i="75" s="1"/>
  <c r="J125" i="70"/>
  <c r="K125" i="70" s="1"/>
  <c r="J132" i="67"/>
  <c r="K132" i="67" s="1"/>
  <c r="J123" i="66"/>
  <c r="K123" i="66" s="1"/>
  <c r="J125" i="68"/>
  <c r="K125" i="68" s="1"/>
  <c r="J134" i="65"/>
  <c r="K134" i="65" s="1"/>
  <c r="J141" i="69"/>
  <c r="K141" i="69" s="1"/>
  <c r="J125" i="59"/>
  <c r="K125" i="59" s="1"/>
  <c r="J123" i="56"/>
  <c r="K123" i="56" s="1"/>
  <c r="K39" i="6"/>
  <c r="H55" i="70" l="1"/>
  <c r="E56" i="70"/>
  <c r="G56" i="70" s="1"/>
  <c r="L55" i="70"/>
  <c r="H51" i="69"/>
  <c r="L51" i="69"/>
  <c r="I51" i="69"/>
  <c r="J64" i="72"/>
  <c r="K64" i="72" s="1"/>
  <c r="E55" i="72"/>
  <c r="G55" i="72" s="1"/>
  <c r="L56" i="74"/>
  <c r="E57" i="74"/>
  <c r="G57" i="74" s="1"/>
  <c r="H53" i="65"/>
  <c r="L53" i="65"/>
  <c r="I48" i="73"/>
  <c r="I48" i="62" s="1"/>
  <c r="I53" i="65"/>
  <c r="E54" i="65"/>
  <c r="G54" i="65" s="1"/>
  <c r="E54" i="71"/>
  <c r="G54" i="71" s="1"/>
  <c r="I53" i="71"/>
  <c r="J74" i="73"/>
  <c r="K74" i="73" s="1"/>
  <c r="I53" i="73"/>
  <c r="E52" i="57"/>
  <c r="G52" i="57" s="1"/>
  <c r="L51" i="57"/>
  <c r="H51" i="57"/>
  <c r="E51" i="58"/>
  <c r="G51" i="58" s="1"/>
  <c r="J57" i="58"/>
  <c r="K57" i="58" s="1"/>
  <c r="I50" i="58"/>
  <c r="E55" i="73"/>
  <c r="G55" i="73" s="1"/>
  <c r="H54" i="73"/>
  <c r="L54" i="73"/>
  <c r="J64" i="57"/>
  <c r="K64" i="57" s="1"/>
  <c r="I50" i="57"/>
  <c r="H54" i="75"/>
  <c r="G54" i="75"/>
  <c r="I54" i="75" s="1"/>
  <c r="H56" i="74"/>
  <c r="L52" i="59"/>
  <c r="I39" i="68"/>
  <c r="I39" i="63"/>
  <c r="E56" i="61"/>
  <c r="G56" i="61" s="1"/>
  <c r="J69" i="61"/>
  <c r="K69" i="61" s="1"/>
  <c r="I55" i="61"/>
  <c r="L54" i="75"/>
  <c r="L55" i="66"/>
  <c r="H55" i="66"/>
  <c r="H52" i="59"/>
  <c r="E66" i="62"/>
  <c r="G66" i="62" s="1"/>
  <c r="I51" i="56"/>
  <c r="E63" i="68"/>
  <c r="G63" i="68" s="1"/>
  <c r="L51" i="56"/>
  <c r="H51" i="56"/>
  <c r="H60" i="67"/>
  <c r="L60" i="67"/>
  <c r="E61" i="67"/>
  <c r="G61" i="67" s="1"/>
  <c r="L65" i="60"/>
  <c r="H65" i="60"/>
  <c r="J73" i="64"/>
  <c r="K73" i="64" s="1"/>
  <c r="E67" i="64"/>
  <c r="G67" i="64" s="1"/>
  <c r="I66" i="64"/>
  <c r="L62" i="63"/>
  <c r="H62" i="63"/>
  <c r="L65" i="62"/>
  <c r="H65" i="62"/>
  <c r="J106" i="62"/>
  <c r="K106" i="62" s="1"/>
  <c r="J126" i="74"/>
  <c r="K126" i="74" s="1"/>
  <c r="J124" i="71"/>
  <c r="K124" i="71" s="1"/>
  <c r="J133" i="67"/>
  <c r="K133" i="67" s="1"/>
  <c r="J126" i="68"/>
  <c r="K126" i="68" s="1"/>
  <c r="J135" i="65"/>
  <c r="K135" i="65" s="1"/>
  <c r="J142" i="69"/>
  <c r="K142" i="69" s="1"/>
  <c r="E40" i="6"/>
  <c r="G40" i="6" s="1"/>
  <c r="E57" i="70" l="1"/>
  <c r="G57" i="70" s="1"/>
  <c r="H56" i="70"/>
  <c r="L56" i="70"/>
  <c r="E52" i="69"/>
  <c r="G52" i="69" s="1"/>
  <c r="L55" i="72"/>
  <c r="H55" i="72"/>
  <c r="I48" i="71"/>
  <c r="I48" i="74" s="1"/>
  <c r="H54" i="65"/>
  <c r="L54" i="65"/>
  <c r="E58" i="70"/>
  <c r="G58" i="70" s="1"/>
  <c r="H57" i="70"/>
  <c r="L57" i="70"/>
  <c r="I54" i="71"/>
  <c r="L54" i="71"/>
  <c r="H54" i="71"/>
  <c r="E52" i="58"/>
  <c r="G52" i="58" s="1"/>
  <c r="L51" i="58"/>
  <c r="H51" i="58"/>
  <c r="J76" i="73"/>
  <c r="K76" i="73" s="1"/>
  <c r="H55" i="73"/>
  <c r="L55" i="73"/>
  <c r="E53" i="57"/>
  <c r="G53" i="57" s="1"/>
  <c r="H52" i="57"/>
  <c r="L52" i="57"/>
  <c r="J75" i="73"/>
  <c r="K75" i="73" s="1"/>
  <c r="I54" i="73"/>
  <c r="J65" i="57"/>
  <c r="K65" i="57" s="1"/>
  <c r="I51" i="57"/>
  <c r="B21" i="80"/>
  <c r="H57" i="74"/>
  <c r="L57" i="74"/>
  <c r="E57" i="61"/>
  <c r="G57" i="61" s="1"/>
  <c r="L56" i="61"/>
  <c r="H56" i="61"/>
  <c r="E55" i="75"/>
  <c r="I61" i="60"/>
  <c r="I61" i="64"/>
  <c r="E56" i="66"/>
  <c r="G56" i="66" s="1"/>
  <c r="E58" i="74"/>
  <c r="G58" i="74" s="1"/>
  <c r="E53" i="59"/>
  <c r="G53" i="59" s="1"/>
  <c r="E52" i="56"/>
  <c r="G52" i="56" s="1"/>
  <c r="L66" i="62"/>
  <c r="E67" i="62"/>
  <c r="G67" i="62" s="1"/>
  <c r="H63" i="68"/>
  <c r="L63" i="68"/>
  <c r="E66" i="60"/>
  <c r="G66" i="60" s="1"/>
  <c r="J72" i="60"/>
  <c r="K72" i="60" s="1"/>
  <c r="H61" i="67"/>
  <c r="L61" i="67"/>
  <c r="E63" i="63"/>
  <c r="G63" i="63" s="1"/>
  <c r="J118" i="63"/>
  <c r="K118" i="63" s="1"/>
  <c r="H67" i="64"/>
  <c r="L67" i="64"/>
  <c r="H66" i="62"/>
  <c r="J107" i="62"/>
  <c r="K107" i="62" s="1"/>
  <c r="I65" i="62"/>
  <c r="J132" i="75"/>
  <c r="K132" i="75" s="1"/>
  <c r="J127" i="74"/>
  <c r="K127" i="74" s="1"/>
  <c r="J136" i="65"/>
  <c r="K136" i="65" s="1"/>
  <c r="J143" i="69"/>
  <c r="K143" i="69" s="1"/>
  <c r="J126" i="70"/>
  <c r="K126" i="70" s="1"/>
  <c r="J124" i="66"/>
  <c r="K124" i="66" s="1"/>
  <c r="J126" i="59"/>
  <c r="K126" i="59" s="1"/>
  <c r="J124" i="56"/>
  <c r="K124" i="56" s="1"/>
  <c r="L40" i="6"/>
  <c r="H40" i="6"/>
  <c r="J40" i="6"/>
  <c r="H52" i="69" l="1"/>
  <c r="I52" i="69"/>
  <c r="L52" i="69"/>
  <c r="E53" i="69"/>
  <c r="G53" i="69" s="1"/>
  <c r="J65" i="72"/>
  <c r="K65" i="72" s="1"/>
  <c r="E56" i="72"/>
  <c r="G56" i="72" s="1"/>
  <c r="I54" i="65"/>
  <c r="E55" i="65"/>
  <c r="G55" i="65" s="1"/>
  <c r="E59" i="70"/>
  <c r="G59" i="70" s="1"/>
  <c r="H58" i="70"/>
  <c r="L58" i="70"/>
  <c r="E55" i="71"/>
  <c r="G55" i="71" s="1"/>
  <c r="I55" i="73"/>
  <c r="E56" i="73"/>
  <c r="G56" i="73" s="1"/>
  <c r="E54" i="57"/>
  <c r="G54" i="57" s="1"/>
  <c r="H53" i="57"/>
  <c r="L53" i="57"/>
  <c r="E53" i="58"/>
  <c r="G53" i="58" s="1"/>
  <c r="L52" i="58"/>
  <c r="H52" i="58"/>
  <c r="J58" i="58"/>
  <c r="K58" i="58" s="1"/>
  <c r="I51" i="58"/>
  <c r="J66" i="57"/>
  <c r="K66" i="57" s="1"/>
  <c r="I52" i="57"/>
  <c r="G55" i="75"/>
  <c r="E56" i="75" s="1"/>
  <c r="H57" i="61"/>
  <c r="L57" i="61"/>
  <c r="E58" i="61"/>
  <c r="G58" i="61" s="1"/>
  <c r="J70" i="61"/>
  <c r="K70" i="61" s="1"/>
  <c r="I56" i="61"/>
  <c r="L55" i="75"/>
  <c r="H55" i="75"/>
  <c r="L56" i="66"/>
  <c r="H56" i="66"/>
  <c r="L58" i="74"/>
  <c r="H58" i="74"/>
  <c r="L53" i="59"/>
  <c r="H53" i="59"/>
  <c r="I40" i="6"/>
  <c r="I40" i="59" s="1"/>
  <c r="H52" i="56"/>
  <c r="L52" i="56"/>
  <c r="E53" i="56"/>
  <c r="G53" i="56" s="1"/>
  <c r="E54" i="59"/>
  <c r="G54" i="59" s="1"/>
  <c r="E64" i="68"/>
  <c r="G64" i="68" s="1"/>
  <c r="E62" i="67"/>
  <c r="G62" i="67" s="1"/>
  <c r="L66" i="60"/>
  <c r="H66" i="60"/>
  <c r="L63" i="63"/>
  <c r="H63" i="63"/>
  <c r="J74" i="64"/>
  <c r="K74" i="64" s="1"/>
  <c r="E68" i="64"/>
  <c r="G68" i="64" s="1"/>
  <c r="J108" i="62"/>
  <c r="K108" i="62" s="1"/>
  <c r="I66" i="62"/>
  <c r="H67" i="62"/>
  <c r="L67" i="62"/>
  <c r="J125" i="71"/>
  <c r="K125" i="71" s="1"/>
  <c r="J128" i="74"/>
  <c r="K128" i="74" s="1"/>
  <c r="J134" i="67"/>
  <c r="K134" i="67" s="1"/>
  <c r="J127" i="68"/>
  <c r="K127" i="68" s="1"/>
  <c r="J144" i="69"/>
  <c r="K144" i="69" s="1"/>
  <c r="J125" i="66"/>
  <c r="K125" i="66" s="1"/>
  <c r="J127" i="59"/>
  <c r="K127" i="59" s="1"/>
  <c r="K40" i="6"/>
  <c r="H53" i="69" l="1"/>
  <c r="L53" i="69"/>
  <c r="L56" i="72"/>
  <c r="H56" i="72"/>
  <c r="H56" i="73"/>
  <c r="J77" i="73"/>
  <c r="K77" i="73" s="1"/>
  <c r="L55" i="71"/>
  <c r="H55" i="71"/>
  <c r="E56" i="71"/>
  <c r="G56" i="71" s="1"/>
  <c r="E56" i="65"/>
  <c r="G56" i="65" s="1"/>
  <c r="H55" i="65"/>
  <c r="L55" i="65"/>
  <c r="H59" i="70"/>
  <c r="L59" i="70"/>
  <c r="E60" i="70"/>
  <c r="G60" i="70" s="1"/>
  <c r="L56" i="73"/>
  <c r="I52" i="58"/>
  <c r="I52" i="64" s="1"/>
  <c r="J59" i="58"/>
  <c r="K59" i="58" s="1"/>
  <c r="H54" i="57"/>
  <c r="L54" i="57"/>
  <c r="E54" i="58"/>
  <c r="G54" i="58" s="1"/>
  <c r="L53" i="58"/>
  <c r="H53" i="58"/>
  <c r="J67" i="57"/>
  <c r="K67" i="57" s="1"/>
  <c r="I53" i="57"/>
  <c r="G56" i="75"/>
  <c r="I56" i="75" s="1"/>
  <c r="I57" i="61"/>
  <c r="J71" i="61"/>
  <c r="K71" i="61" s="1"/>
  <c r="H58" i="61"/>
  <c r="L58" i="61"/>
  <c r="E59" i="61"/>
  <c r="G59" i="61" s="1"/>
  <c r="H56" i="75"/>
  <c r="L56" i="75"/>
  <c r="I40" i="68"/>
  <c r="I40" i="67" s="1"/>
  <c r="I56" i="66"/>
  <c r="E57" i="66"/>
  <c r="G57" i="66" s="1"/>
  <c r="I58" i="74"/>
  <c r="E59" i="74"/>
  <c r="G59" i="74" s="1"/>
  <c r="I54" i="59"/>
  <c r="I52" i="56"/>
  <c r="L54" i="59"/>
  <c r="H54" i="59"/>
  <c r="H64" i="68"/>
  <c r="L64" i="68"/>
  <c r="E65" i="68"/>
  <c r="G65" i="68" s="1"/>
  <c r="H53" i="56"/>
  <c r="L53" i="56"/>
  <c r="E67" i="60"/>
  <c r="G67" i="60" s="1"/>
  <c r="I66" i="60"/>
  <c r="J73" i="60"/>
  <c r="K73" i="60" s="1"/>
  <c r="L62" i="67"/>
  <c r="H62" i="67"/>
  <c r="E64" i="63"/>
  <c r="G64" i="63" s="1"/>
  <c r="I63" i="63"/>
  <c r="J119" i="63"/>
  <c r="K119" i="63" s="1"/>
  <c r="H68" i="64"/>
  <c r="L68" i="64"/>
  <c r="J109" i="62"/>
  <c r="K109" i="62" s="1"/>
  <c r="E68" i="62"/>
  <c r="G68" i="62" s="1"/>
  <c r="J133" i="75"/>
  <c r="K133" i="75" s="1"/>
  <c r="J129" i="74"/>
  <c r="K129" i="74" s="1"/>
  <c r="J137" i="65"/>
  <c r="K137" i="65" s="1"/>
  <c r="J126" i="66"/>
  <c r="K126" i="66" s="1"/>
  <c r="J145" i="69"/>
  <c r="K145" i="69" s="1"/>
  <c r="J127" i="70"/>
  <c r="K127" i="70" s="1"/>
  <c r="J128" i="68"/>
  <c r="K128" i="68" s="1"/>
  <c r="J125" i="56"/>
  <c r="K125" i="56" s="1"/>
  <c r="E41" i="6"/>
  <c r="G41" i="6" s="1"/>
  <c r="I53" i="69" l="1"/>
  <c r="E54" i="69"/>
  <c r="G54" i="69" s="1"/>
  <c r="I56" i="72"/>
  <c r="J66" i="72"/>
  <c r="K66" i="72" s="1"/>
  <c r="E57" i="72"/>
  <c r="G57" i="72" s="1"/>
  <c r="H56" i="71"/>
  <c r="E57" i="71"/>
  <c r="G57" i="71" s="1"/>
  <c r="L56" i="65"/>
  <c r="L56" i="71"/>
  <c r="H56" i="65"/>
  <c r="I56" i="71"/>
  <c r="I56" i="65"/>
  <c r="E57" i="73"/>
  <c r="G57" i="73" s="1"/>
  <c r="I56" i="73"/>
  <c r="E61" i="70"/>
  <c r="G61" i="70" s="1"/>
  <c r="H60" i="70"/>
  <c r="L60" i="70"/>
  <c r="I54" i="57"/>
  <c r="J68" i="57"/>
  <c r="K68" i="57" s="1"/>
  <c r="E55" i="58"/>
  <c r="G55" i="58" s="1"/>
  <c r="L54" i="58"/>
  <c r="H54" i="58"/>
  <c r="I53" i="58"/>
  <c r="J60" i="58"/>
  <c r="K60" i="58" s="1"/>
  <c r="E55" i="57"/>
  <c r="G55" i="57" s="1"/>
  <c r="B22" i="80"/>
  <c r="E57" i="75"/>
  <c r="H57" i="75" s="1"/>
  <c r="I58" i="61"/>
  <c r="J72" i="61"/>
  <c r="K72" i="61" s="1"/>
  <c r="E60" i="61"/>
  <c r="G60" i="61" s="1"/>
  <c r="L59" i="61"/>
  <c r="H59" i="61"/>
  <c r="I63" i="60"/>
  <c r="I63" i="64"/>
  <c r="L57" i="66"/>
  <c r="H57" i="66"/>
  <c r="L59" i="74"/>
  <c r="H59" i="74"/>
  <c r="E55" i="59"/>
  <c r="G55" i="59" s="1"/>
  <c r="H65" i="68"/>
  <c r="L65" i="68"/>
  <c r="E63" i="67"/>
  <c r="G63" i="67" s="1"/>
  <c r="I53" i="56"/>
  <c r="E54" i="56"/>
  <c r="G54" i="56" s="1"/>
  <c r="L67" i="60"/>
  <c r="H67" i="60"/>
  <c r="L64" i="63"/>
  <c r="H64" i="63"/>
  <c r="E69" i="64"/>
  <c r="G69" i="64" s="1"/>
  <c r="J75" i="64"/>
  <c r="K75" i="64" s="1"/>
  <c r="H68" i="62"/>
  <c r="L68" i="62"/>
  <c r="J126" i="71"/>
  <c r="K126" i="71" s="1"/>
  <c r="J130" i="74"/>
  <c r="K130" i="74" s="1"/>
  <c r="J135" i="67"/>
  <c r="K135" i="67" s="1"/>
  <c r="J129" i="68"/>
  <c r="K129" i="68" s="1"/>
  <c r="J146" i="69"/>
  <c r="K146" i="69" s="1"/>
  <c r="J128" i="59"/>
  <c r="K128" i="59" s="1"/>
  <c r="H41" i="6"/>
  <c r="L41" i="6"/>
  <c r="J41" i="6"/>
  <c r="I54" i="69" l="1"/>
  <c r="L54" i="69"/>
  <c r="H54" i="69"/>
  <c r="L57" i="72"/>
  <c r="H57" i="72"/>
  <c r="E58" i="72"/>
  <c r="G58" i="72" s="1"/>
  <c r="E57" i="65"/>
  <c r="G57" i="65" s="1"/>
  <c r="H57" i="73"/>
  <c r="L57" i="73"/>
  <c r="E62" i="70"/>
  <c r="G62" i="70" s="1"/>
  <c r="L61" i="70"/>
  <c r="H61" i="70"/>
  <c r="H57" i="71"/>
  <c r="L57" i="71"/>
  <c r="E56" i="58"/>
  <c r="G56" i="58" s="1"/>
  <c r="H55" i="58"/>
  <c r="L55" i="58"/>
  <c r="E56" i="57"/>
  <c r="G56" i="57" s="1"/>
  <c r="L55" i="57"/>
  <c r="H55" i="57"/>
  <c r="I54" i="58"/>
  <c r="J61" i="58"/>
  <c r="K61" i="58" s="1"/>
  <c r="L57" i="75"/>
  <c r="G57" i="75"/>
  <c r="I57" i="75" s="1"/>
  <c r="J73" i="61"/>
  <c r="K73" i="61" s="1"/>
  <c r="I59" i="61"/>
  <c r="H60" i="61"/>
  <c r="L60" i="61"/>
  <c r="I57" i="66"/>
  <c r="E58" i="66"/>
  <c r="G58" i="66" s="1"/>
  <c r="I59" i="74"/>
  <c r="E60" i="74"/>
  <c r="G60" i="74" s="1"/>
  <c r="H55" i="59"/>
  <c r="I63" i="67"/>
  <c r="L55" i="59"/>
  <c r="I41" i="6"/>
  <c r="E66" i="68"/>
  <c r="G66" i="68" s="1"/>
  <c r="H63" i="67"/>
  <c r="L63" i="67"/>
  <c r="H54" i="56"/>
  <c r="L54" i="56"/>
  <c r="E68" i="60"/>
  <c r="G68" i="60" s="1"/>
  <c r="I67" i="60"/>
  <c r="J74" i="60"/>
  <c r="K74" i="60" s="1"/>
  <c r="H69" i="64"/>
  <c r="L69" i="64"/>
  <c r="E65" i="63"/>
  <c r="G65" i="63" s="1"/>
  <c r="I64" i="63"/>
  <c r="J120" i="63"/>
  <c r="K120" i="63" s="1"/>
  <c r="E69" i="62"/>
  <c r="G69" i="62" s="1"/>
  <c r="I68" i="62"/>
  <c r="J110" i="62"/>
  <c r="K110" i="62" s="1"/>
  <c r="J134" i="75"/>
  <c r="K134" i="75" s="1"/>
  <c r="J147" i="69"/>
  <c r="K147" i="69" s="1"/>
  <c r="J128" i="70"/>
  <c r="K128" i="70" s="1"/>
  <c r="J138" i="65"/>
  <c r="K138" i="65" s="1"/>
  <c r="J127" i="66"/>
  <c r="K127" i="66" s="1"/>
  <c r="J126" i="56"/>
  <c r="K126" i="56" s="1"/>
  <c r="K41" i="6"/>
  <c r="E55" i="69" l="1"/>
  <c r="L55" i="69" s="1"/>
  <c r="E59" i="72"/>
  <c r="G59" i="72" s="1"/>
  <c r="H58" i="72"/>
  <c r="L58" i="72"/>
  <c r="J67" i="72"/>
  <c r="K67" i="72" s="1"/>
  <c r="I57" i="72"/>
  <c r="L57" i="65"/>
  <c r="I57" i="65"/>
  <c r="H57" i="65"/>
  <c r="E58" i="73"/>
  <c r="G58" i="73" s="1"/>
  <c r="I57" i="73"/>
  <c r="J78" i="73"/>
  <c r="K78" i="73" s="1"/>
  <c r="E63" i="70"/>
  <c r="G63" i="70" s="1"/>
  <c r="H62" i="70"/>
  <c r="L62" i="70"/>
  <c r="E58" i="71"/>
  <c r="G58" i="71" s="1"/>
  <c r="I57" i="71"/>
  <c r="E57" i="57"/>
  <c r="G57" i="57" s="1"/>
  <c r="H56" i="57"/>
  <c r="L56" i="57"/>
  <c r="J69" i="57"/>
  <c r="K69" i="57" s="1"/>
  <c r="E57" i="58"/>
  <c r="G57" i="58" s="1"/>
  <c r="H56" i="58"/>
  <c r="L56" i="58"/>
  <c r="J62" i="58"/>
  <c r="K62" i="58" s="1"/>
  <c r="I55" i="58"/>
  <c r="E58" i="75"/>
  <c r="L58" i="75" s="1"/>
  <c r="E61" i="61"/>
  <c r="G61" i="61" s="1"/>
  <c r="J74" i="61"/>
  <c r="K74" i="61" s="1"/>
  <c r="I60" i="61"/>
  <c r="L58" i="66"/>
  <c r="H58" i="66"/>
  <c r="I41" i="56"/>
  <c r="H60" i="74"/>
  <c r="L60" i="74"/>
  <c r="E64" i="67"/>
  <c r="G64" i="67" s="1"/>
  <c r="E56" i="59"/>
  <c r="G56" i="59" s="1"/>
  <c r="H66" i="68"/>
  <c r="L66" i="68"/>
  <c r="I54" i="56"/>
  <c r="E55" i="56"/>
  <c r="G55" i="56" s="1"/>
  <c r="E69" i="60"/>
  <c r="G69" i="60" s="1"/>
  <c r="H68" i="60"/>
  <c r="L68" i="60"/>
  <c r="L65" i="63"/>
  <c r="H65" i="63"/>
  <c r="E70" i="64"/>
  <c r="G70" i="64" s="1"/>
  <c r="J76" i="64"/>
  <c r="K76" i="64" s="1"/>
  <c r="H69" i="62"/>
  <c r="L69" i="62"/>
  <c r="J131" i="74"/>
  <c r="K131" i="74" s="1"/>
  <c r="J127" i="71"/>
  <c r="K127" i="71" s="1"/>
  <c r="J136" i="67"/>
  <c r="K136" i="67" s="1"/>
  <c r="J130" i="68"/>
  <c r="K130" i="68" s="1"/>
  <c r="J129" i="70"/>
  <c r="K129" i="70" s="1"/>
  <c r="J148" i="69"/>
  <c r="K148" i="69" s="1"/>
  <c r="J129" i="59"/>
  <c r="K129" i="59" s="1"/>
  <c r="E42" i="6"/>
  <c r="G42" i="6" s="1"/>
  <c r="G55" i="69" l="1"/>
  <c r="E56" i="69" s="1"/>
  <c r="H55" i="69"/>
  <c r="E60" i="72"/>
  <c r="G60" i="72" s="1"/>
  <c r="H59" i="72"/>
  <c r="L59" i="72"/>
  <c r="E58" i="65"/>
  <c r="H58" i="65" s="1"/>
  <c r="J68" i="72"/>
  <c r="K68" i="72" s="1"/>
  <c r="I58" i="72"/>
  <c r="I55" i="64"/>
  <c r="I55" i="72" s="1"/>
  <c r="I55" i="57" s="1"/>
  <c r="L58" i="73"/>
  <c r="H58" i="73"/>
  <c r="I58" i="71"/>
  <c r="L58" i="71"/>
  <c r="H58" i="71"/>
  <c r="E58" i="58"/>
  <c r="G58" i="58" s="1"/>
  <c r="H57" i="58"/>
  <c r="L57" i="58"/>
  <c r="I56" i="58"/>
  <c r="J63" i="58"/>
  <c r="K63" i="58" s="1"/>
  <c r="I55" i="60"/>
  <c r="E58" i="57"/>
  <c r="G58" i="57" s="1"/>
  <c r="H57" i="57"/>
  <c r="L57" i="57"/>
  <c r="I56" i="57"/>
  <c r="J70" i="57"/>
  <c r="K70" i="57" s="1"/>
  <c r="B23" i="80"/>
  <c r="I41" i="74"/>
  <c r="I41" i="66" s="1"/>
  <c r="H58" i="75"/>
  <c r="G58" i="75"/>
  <c r="E59" i="75" s="1"/>
  <c r="G59" i="75" s="1"/>
  <c r="H64" i="67"/>
  <c r="E62" i="61"/>
  <c r="G62" i="61" s="1"/>
  <c r="H61" i="61"/>
  <c r="L61" i="61"/>
  <c r="I41" i="68"/>
  <c r="I41" i="67" s="1"/>
  <c r="I58" i="66"/>
  <c r="E59" i="66"/>
  <c r="G59" i="66" s="1"/>
  <c r="I60" i="74"/>
  <c r="E61" i="74"/>
  <c r="G61" i="74" s="1"/>
  <c r="L64" i="67"/>
  <c r="I56" i="59"/>
  <c r="L56" i="59"/>
  <c r="H56" i="59"/>
  <c r="E67" i="68"/>
  <c r="G67" i="68" s="1"/>
  <c r="H55" i="56"/>
  <c r="L55" i="56"/>
  <c r="L69" i="60"/>
  <c r="J76" i="60"/>
  <c r="K76" i="60" s="1"/>
  <c r="H69" i="60"/>
  <c r="J75" i="60"/>
  <c r="K75" i="60" s="1"/>
  <c r="H63" i="70"/>
  <c r="L63" i="70"/>
  <c r="H70" i="64"/>
  <c r="L70" i="64"/>
  <c r="E66" i="63"/>
  <c r="G66" i="63" s="1"/>
  <c r="J121" i="63"/>
  <c r="K121" i="63" s="1"/>
  <c r="E70" i="62"/>
  <c r="G70" i="62" s="1"/>
  <c r="J111" i="62"/>
  <c r="K111" i="62" s="1"/>
  <c r="J135" i="75"/>
  <c r="K135" i="75" s="1"/>
  <c r="J131" i="68"/>
  <c r="K131" i="68" s="1"/>
  <c r="J139" i="65"/>
  <c r="K139" i="65" s="1"/>
  <c r="J149" i="69"/>
  <c r="K149" i="69" s="1"/>
  <c r="J128" i="66"/>
  <c r="K128" i="66" s="1"/>
  <c r="J137" i="67"/>
  <c r="K137" i="67" s="1"/>
  <c r="J130" i="59"/>
  <c r="K130" i="59" s="1"/>
  <c r="J127" i="56"/>
  <c r="K127" i="56" s="1"/>
  <c r="H42" i="6"/>
  <c r="L42" i="6"/>
  <c r="J42" i="6"/>
  <c r="G56" i="69" l="1"/>
  <c r="I56" i="69" s="1"/>
  <c r="H56" i="69"/>
  <c r="L56" i="69"/>
  <c r="L58" i="65"/>
  <c r="G58" i="65"/>
  <c r="I58" i="65" s="1"/>
  <c r="E61" i="72"/>
  <c r="G61" i="72" s="1"/>
  <c r="L60" i="72"/>
  <c r="H60" i="72"/>
  <c r="J69" i="72"/>
  <c r="K69" i="72" s="1"/>
  <c r="I59" i="72"/>
  <c r="I55" i="63"/>
  <c r="I55" i="65" s="1"/>
  <c r="I55" i="62"/>
  <c r="E59" i="73"/>
  <c r="G59" i="73" s="1"/>
  <c r="I58" i="73"/>
  <c r="J79" i="73"/>
  <c r="K79" i="73" s="1"/>
  <c r="E59" i="71"/>
  <c r="G59" i="71" s="1"/>
  <c r="E59" i="57"/>
  <c r="G59" i="57" s="1"/>
  <c r="L58" i="57"/>
  <c r="H58" i="57"/>
  <c r="J71" i="57"/>
  <c r="K71" i="57" s="1"/>
  <c r="I57" i="57"/>
  <c r="E59" i="58"/>
  <c r="G59" i="58" s="1"/>
  <c r="H58" i="58"/>
  <c r="L58" i="58"/>
  <c r="I57" i="58"/>
  <c r="J64" i="58"/>
  <c r="K64" i="58" s="1"/>
  <c r="H59" i="75"/>
  <c r="E60" i="75"/>
  <c r="G60" i="75" s="1"/>
  <c r="I60" i="75" s="1"/>
  <c r="L59" i="75"/>
  <c r="I65" i="64"/>
  <c r="I65" i="60"/>
  <c r="H62" i="61"/>
  <c r="E63" i="61"/>
  <c r="G63" i="61" s="1"/>
  <c r="L62" i="61"/>
  <c r="J75" i="61"/>
  <c r="K75" i="61" s="1"/>
  <c r="I61" i="61"/>
  <c r="L59" i="66"/>
  <c r="H59" i="66"/>
  <c r="L61" i="74"/>
  <c r="H61" i="74"/>
  <c r="E65" i="67"/>
  <c r="G65" i="67" s="1"/>
  <c r="E57" i="59"/>
  <c r="G57" i="59" s="1"/>
  <c r="I42" i="6"/>
  <c r="I42" i="56" s="1"/>
  <c r="H67" i="68"/>
  <c r="E68" i="68"/>
  <c r="G68" i="68" s="1"/>
  <c r="L67" i="68"/>
  <c r="E70" i="60"/>
  <c r="G70" i="60" s="1"/>
  <c r="E56" i="56"/>
  <c r="G56" i="56" s="1"/>
  <c r="E64" i="70"/>
  <c r="G64" i="70" s="1"/>
  <c r="E71" i="64"/>
  <c r="G71" i="64" s="1"/>
  <c r="J77" i="64"/>
  <c r="K77" i="64" s="1"/>
  <c r="L66" i="63"/>
  <c r="E67" i="63"/>
  <c r="G67" i="63" s="1"/>
  <c r="H66" i="63"/>
  <c r="H70" i="62"/>
  <c r="L70" i="62"/>
  <c r="J128" i="71"/>
  <c r="K128" i="71" s="1"/>
  <c r="J136" i="75"/>
  <c r="K136" i="75" s="1"/>
  <c r="J132" i="74"/>
  <c r="K132" i="74" s="1"/>
  <c r="J138" i="67"/>
  <c r="K138" i="67" s="1"/>
  <c r="J150" i="69"/>
  <c r="K150" i="69" s="1"/>
  <c r="J130" i="70"/>
  <c r="K130" i="70" s="1"/>
  <c r="J131" i="59"/>
  <c r="K131" i="59" s="1"/>
  <c r="K42" i="6"/>
  <c r="E59" i="65" l="1"/>
  <c r="G59" i="65" s="1"/>
  <c r="E57" i="69"/>
  <c r="G57" i="69" s="1"/>
  <c r="I57" i="69" s="1"/>
  <c r="E62" i="72"/>
  <c r="G62" i="72" s="1"/>
  <c r="H61" i="72"/>
  <c r="L61" i="72"/>
  <c r="J70" i="72"/>
  <c r="K70" i="72" s="1"/>
  <c r="I60" i="72"/>
  <c r="L59" i="73"/>
  <c r="H59" i="73"/>
  <c r="L59" i="71"/>
  <c r="H59" i="71"/>
  <c r="I59" i="71"/>
  <c r="E60" i="71"/>
  <c r="G60" i="71" s="1"/>
  <c r="J65" i="58"/>
  <c r="K65" i="58" s="1"/>
  <c r="I58" i="58"/>
  <c r="E60" i="58"/>
  <c r="G60" i="58" s="1"/>
  <c r="L59" i="58"/>
  <c r="H59" i="58"/>
  <c r="L59" i="57"/>
  <c r="H59" i="57"/>
  <c r="I58" i="57"/>
  <c r="J72" i="57"/>
  <c r="K72" i="57" s="1"/>
  <c r="H60" i="75"/>
  <c r="L60" i="75"/>
  <c r="L65" i="67"/>
  <c r="E61" i="75"/>
  <c r="G61" i="75" s="1"/>
  <c r="H57" i="59"/>
  <c r="E64" i="61"/>
  <c r="G64" i="61" s="1"/>
  <c r="H63" i="61"/>
  <c r="L63" i="61"/>
  <c r="J76" i="61"/>
  <c r="K76" i="61" s="1"/>
  <c r="I59" i="66"/>
  <c r="E60" i="66"/>
  <c r="G60" i="66" s="1"/>
  <c r="I42" i="68"/>
  <c r="I42" i="69" s="1"/>
  <c r="I42" i="67"/>
  <c r="I61" i="74"/>
  <c r="E62" i="74"/>
  <c r="G62" i="74" s="1"/>
  <c r="H65" i="67"/>
  <c r="L57" i="59"/>
  <c r="L70" i="60"/>
  <c r="H68" i="68"/>
  <c r="L68" i="68"/>
  <c r="E71" i="60"/>
  <c r="G71" i="60" s="1"/>
  <c r="H70" i="60"/>
  <c r="H56" i="56"/>
  <c r="L56" i="56"/>
  <c r="I64" i="70"/>
  <c r="H64" i="70"/>
  <c r="L64" i="70"/>
  <c r="L67" i="63"/>
  <c r="H67" i="63"/>
  <c r="I66" i="63"/>
  <c r="J122" i="63"/>
  <c r="K122" i="63" s="1"/>
  <c r="E72" i="64"/>
  <c r="G72" i="64" s="1"/>
  <c r="H71" i="64"/>
  <c r="L71" i="64"/>
  <c r="I70" i="62"/>
  <c r="J112" i="62"/>
  <c r="K112" i="62" s="1"/>
  <c r="E71" i="62"/>
  <c r="G71" i="62" s="1"/>
  <c r="J137" i="75"/>
  <c r="K137" i="75" s="1"/>
  <c r="J140" i="65"/>
  <c r="K140" i="65" s="1"/>
  <c r="J151" i="69"/>
  <c r="K151" i="69" s="1"/>
  <c r="J139" i="67"/>
  <c r="K139" i="67" s="1"/>
  <c r="J131" i="70"/>
  <c r="K131" i="70" s="1"/>
  <c r="J132" i="68"/>
  <c r="K132" i="68" s="1"/>
  <c r="J129" i="66"/>
  <c r="K129" i="66" s="1"/>
  <c r="J132" i="59"/>
  <c r="K132" i="59" s="1"/>
  <c r="J128" i="56"/>
  <c r="K128" i="56" s="1"/>
  <c r="E43" i="6"/>
  <c r="G43" i="6" s="1"/>
  <c r="E60" i="65" l="1"/>
  <c r="H60" i="65" s="1"/>
  <c r="L59" i="65"/>
  <c r="H59" i="65"/>
  <c r="E58" i="69"/>
  <c r="G58" i="69" s="1"/>
  <c r="I58" i="69" s="1"/>
  <c r="L57" i="69"/>
  <c r="H57" i="69"/>
  <c r="J72" i="72"/>
  <c r="K72" i="72" s="1"/>
  <c r="H62" i="72"/>
  <c r="L62" i="72"/>
  <c r="I61" i="72"/>
  <c r="J71" i="72"/>
  <c r="K71" i="72" s="1"/>
  <c r="L60" i="71"/>
  <c r="I60" i="71"/>
  <c r="H60" i="71"/>
  <c r="E60" i="73"/>
  <c r="G60" i="73" s="1"/>
  <c r="I59" i="73"/>
  <c r="J80" i="73"/>
  <c r="K80" i="73" s="1"/>
  <c r="I59" i="57"/>
  <c r="J73" i="57"/>
  <c r="K73" i="57" s="1"/>
  <c r="E61" i="58"/>
  <c r="G61" i="58" s="1"/>
  <c r="H60" i="58"/>
  <c r="L60" i="58"/>
  <c r="J66" i="58"/>
  <c r="K66" i="58" s="1"/>
  <c r="I59" i="58"/>
  <c r="E60" i="57"/>
  <c r="G60" i="57" s="1"/>
  <c r="B24" i="80"/>
  <c r="H61" i="75"/>
  <c r="E62" i="75"/>
  <c r="H62" i="75" s="1"/>
  <c r="L61" i="75"/>
  <c r="E65" i="61"/>
  <c r="G65" i="61" s="1"/>
  <c r="H64" i="61"/>
  <c r="L64" i="61"/>
  <c r="J77" i="61"/>
  <c r="K77" i="61" s="1"/>
  <c r="I63" i="61"/>
  <c r="H60" i="66"/>
  <c r="L60" i="66"/>
  <c r="E66" i="67"/>
  <c r="G66" i="67" s="1"/>
  <c r="L62" i="74"/>
  <c r="H62" i="74"/>
  <c r="E58" i="59"/>
  <c r="G58" i="59" s="1"/>
  <c r="E72" i="62"/>
  <c r="G72" i="62" s="1"/>
  <c r="E72" i="60"/>
  <c r="G72" i="60" s="1"/>
  <c r="E69" i="68"/>
  <c r="G69" i="68" s="1"/>
  <c r="J77" i="60"/>
  <c r="K77" i="60" s="1"/>
  <c r="H71" i="60"/>
  <c r="L71" i="60"/>
  <c r="E57" i="56"/>
  <c r="G57" i="56" s="1"/>
  <c r="E65" i="70"/>
  <c r="G65" i="70" s="1"/>
  <c r="E73" i="64"/>
  <c r="G73" i="64" s="1"/>
  <c r="H72" i="64"/>
  <c r="L72" i="64"/>
  <c r="J123" i="63"/>
  <c r="K123" i="63" s="1"/>
  <c r="J78" i="64"/>
  <c r="K78" i="64" s="1"/>
  <c r="E68" i="63"/>
  <c r="G68" i="63" s="1"/>
  <c r="H71" i="62"/>
  <c r="L71" i="62"/>
  <c r="J133" i="74"/>
  <c r="K133" i="74" s="1"/>
  <c r="J129" i="71"/>
  <c r="K129" i="71" s="1"/>
  <c r="J133" i="68"/>
  <c r="K133" i="68" s="1"/>
  <c r="J140" i="67"/>
  <c r="K140" i="67" s="1"/>
  <c r="J132" i="70"/>
  <c r="K132" i="70" s="1"/>
  <c r="J130" i="66"/>
  <c r="K130" i="66" s="1"/>
  <c r="J133" i="59"/>
  <c r="K133" i="59" s="1"/>
  <c r="H43" i="6"/>
  <c r="L43" i="6"/>
  <c r="J43" i="6"/>
  <c r="L60" i="65" l="1"/>
  <c r="G60" i="65"/>
  <c r="I60" i="65" s="1"/>
  <c r="H58" i="69"/>
  <c r="L58" i="69"/>
  <c r="E59" i="69"/>
  <c r="G59" i="69" s="1"/>
  <c r="E63" i="72"/>
  <c r="E61" i="71"/>
  <c r="G61" i="71" s="1"/>
  <c r="E61" i="73"/>
  <c r="G61" i="73" s="1"/>
  <c r="L60" i="73"/>
  <c r="H60" i="73"/>
  <c r="E61" i="57"/>
  <c r="G61" i="57" s="1"/>
  <c r="H60" i="57"/>
  <c r="L60" i="57"/>
  <c r="E62" i="58"/>
  <c r="G62" i="58" s="1"/>
  <c r="L61" i="58"/>
  <c r="H61" i="58"/>
  <c r="J67" i="58"/>
  <c r="K67" i="58" s="1"/>
  <c r="I60" i="58"/>
  <c r="I60" i="64" s="1"/>
  <c r="G62" i="75"/>
  <c r="E63" i="75" s="1"/>
  <c r="G63" i="75" s="1"/>
  <c r="E64" i="75" s="1"/>
  <c r="L62" i="75"/>
  <c r="I62" i="62"/>
  <c r="H58" i="59"/>
  <c r="I58" i="59"/>
  <c r="H65" i="61"/>
  <c r="L65" i="61"/>
  <c r="J78" i="61"/>
  <c r="K78" i="61" s="1"/>
  <c r="I64" i="61"/>
  <c r="I64" i="62" s="1"/>
  <c r="I60" i="66"/>
  <c r="E61" i="66"/>
  <c r="G61" i="66" s="1"/>
  <c r="E63" i="74"/>
  <c r="G63" i="74" s="1"/>
  <c r="H66" i="67"/>
  <c r="L66" i="67"/>
  <c r="E67" i="67"/>
  <c r="G67" i="67" s="1"/>
  <c r="L58" i="59"/>
  <c r="H65" i="70"/>
  <c r="L69" i="68"/>
  <c r="E73" i="62"/>
  <c r="G73" i="62" s="1"/>
  <c r="L72" i="60"/>
  <c r="J78" i="60"/>
  <c r="K78" i="60" s="1"/>
  <c r="E73" i="60"/>
  <c r="G73" i="60" s="1"/>
  <c r="H72" i="60"/>
  <c r="I43" i="6"/>
  <c r="L57" i="56"/>
  <c r="E58" i="56"/>
  <c r="G58" i="56" s="1"/>
  <c r="H69" i="68"/>
  <c r="I65" i="70"/>
  <c r="H57" i="56"/>
  <c r="L65" i="70"/>
  <c r="L68" i="63"/>
  <c r="E69" i="63"/>
  <c r="G69" i="63" s="1"/>
  <c r="H68" i="63"/>
  <c r="L73" i="64"/>
  <c r="H73" i="64"/>
  <c r="J79" i="64"/>
  <c r="K79" i="64" s="1"/>
  <c r="H72" i="62"/>
  <c r="L72" i="62"/>
  <c r="I71" i="62"/>
  <c r="J113" i="62"/>
  <c r="K113" i="62" s="1"/>
  <c r="J134" i="74"/>
  <c r="K134" i="74" s="1"/>
  <c r="J138" i="75"/>
  <c r="K138" i="75" s="1"/>
  <c r="J152" i="69"/>
  <c r="K152" i="69" s="1"/>
  <c r="J141" i="65"/>
  <c r="K141" i="65" s="1"/>
  <c r="J141" i="67"/>
  <c r="K141" i="67" s="1"/>
  <c r="J133" i="70"/>
  <c r="K133" i="70" s="1"/>
  <c r="J134" i="59"/>
  <c r="K134" i="59" s="1"/>
  <c r="J129" i="56"/>
  <c r="K129" i="56" s="1"/>
  <c r="K43" i="6"/>
  <c r="E61" i="65" l="1"/>
  <c r="G61" i="65" s="1"/>
  <c r="I61" i="65" s="1"/>
  <c r="G63" i="72"/>
  <c r="E64" i="72" s="1"/>
  <c r="L59" i="69"/>
  <c r="H59" i="69"/>
  <c r="I59" i="69"/>
  <c r="E60" i="69"/>
  <c r="G60" i="69" s="1"/>
  <c r="L63" i="72"/>
  <c r="H63" i="72"/>
  <c r="I61" i="71"/>
  <c r="H61" i="71"/>
  <c r="L61" i="71"/>
  <c r="E62" i="73"/>
  <c r="G62" i="73" s="1"/>
  <c r="L61" i="73"/>
  <c r="H61" i="73"/>
  <c r="I60" i="73"/>
  <c r="J81" i="73"/>
  <c r="K81" i="73" s="1"/>
  <c r="J68" i="58"/>
  <c r="K68" i="58" s="1"/>
  <c r="I61" i="58"/>
  <c r="E62" i="57"/>
  <c r="G62" i="57" s="1"/>
  <c r="H61" i="57"/>
  <c r="L61" i="57"/>
  <c r="J74" i="57"/>
  <c r="K74" i="57" s="1"/>
  <c r="I60" i="57"/>
  <c r="E63" i="58"/>
  <c r="G63" i="58" s="1"/>
  <c r="L62" i="58"/>
  <c r="H62" i="58"/>
  <c r="H63" i="75"/>
  <c r="L63" i="75"/>
  <c r="L67" i="67"/>
  <c r="E68" i="67"/>
  <c r="G68" i="67" s="1"/>
  <c r="G64" i="75"/>
  <c r="E65" i="75" s="1"/>
  <c r="G65" i="75" s="1"/>
  <c r="L64" i="75"/>
  <c r="H64" i="75"/>
  <c r="I43" i="59"/>
  <c r="I43" i="70" s="1"/>
  <c r="I43" i="71"/>
  <c r="E66" i="61"/>
  <c r="G66" i="61" s="1"/>
  <c r="J79" i="61"/>
  <c r="K79" i="61" s="1"/>
  <c r="I65" i="61"/>
  <c r="H67" i="67"/>
  <c r="H63" i="74"/>
  <c r="L63" i="74"/>
  <c r="H61" i="66"/>
  <c r="L61" i="66"/>
  <c r="I63" i="74"/>
  <c r="E64" i="74"/>
  <c r="G64" i="74" s="1"/>
  <c r="E59" i="59"/>
  <c r="G59" i="59" s="1"/>
  <c r="I43" i="68"/>
  <c r="I43" i="67" s="1"/>
  <c r="I67" i="62"/>
  <c r="I67" i="64"/>
  <c r="J79" i="60"/>
  <c r="K79" i="60" s="1"/>
  <c r="E70" i="68"/>
  <c r="G70" i="68" s="1"/>
  <c r="E66" i="70"/>
  <c r="G66" i="70" s="1"/>
  <c r="H58" i="56"/>
  <c r="L58" i="56"/>
  <c r="H73" i="60"/>
  <c r="E74" i="60"/>
  <c r="G74" i="60" s="1"/>
  <c r="L73" i="60"/>
  <c r="E74" i="64"/>
  <c r="G74" i="64" s="1"/>
  <c r="I73" i="64"/>
  <c r="J80" i="64"/>
  <c r="K80" i="64" s="1"/>
  <c r="H69" i="63"/>
  <c r="L69" i="63"/>
  <c r="I68" i="63"/>
  <c r="J124" i="63"/>
  <c r="K124" i="63" s="1"/>
  <c r="L73" i="62"/>
  <c r="H73" i="62"/>
  <c r="I72" i="62"/>
  <c r="J114" i="62"/>
  <c r="K114" i="62" s="1"/>
  <c r="J139" i="75"/>
  <c r="K139" i="75" s="1"/>
  <c r="J130" i="71"/>
  <c r="K130" i="71" s="1"/>
  <c r="J142" i="65"/>
  <c r="K142" i="65" s="1"/>
  <c r="J134" i="70"/>
  <c r="K134" i="70" s="1"/>
  <c r="J142" i="67"/>
  <c r="K142" i="67" s="1"/>
  <c r="J153" i="69"/>
  <c r="K153" i="69" s="1"/>
  <c r="J134" i="68"/>
  <c r="K134" i="68" s="1"/>
  <c r="J131" i="66"/>
  <c r="K131" i="66" s="1"/>
  <c r="E44" i="6"/>
  <c r="G44" i="6" s="1"/>
  <c r="E62" i="65" l="1"/>
  <c r="G62" i="65" s="1"/>
  <c r="I62" i="65" s="1"/>
  <c r="L61" i="65"/>
  <c r="H61" i="65"/>
  <c r="J73" i="72"/>
  <c r="K73" i="72" s="1"/>
  <c r="I63" i="72"/>
  <c r="H60" i="69"/>
  <c r="G64" i="72"/>
  <c r="E65" i="72" s="1"/>
  <c r="H64" i="72"/>
  <c r="L64" i="72"/>
  <c r="L60" i="69"/>
  <c r="I60" i="69"/>
  <c r="E61" i="69"/>
  <c r="G61" i="69" s="1"/>
  <c r="E62" i="71"/>
  <c r="L62" i="73"/>
  <c r="E63" i="73"/>
  <c r="G63" i="73" s="1"/>
  <c r="H62" i="73"/>
  <c r="J82" i="73"/>
  <c r="K82" i="73" s="1"/>
  <c r="I61" i="73"/>
  <c r="E64" i="58"/>
  <c r="G64" i="58" s="1"/>
  <c r="H63" i="58"/>
  <c r="L63" i="58"/>
  <c r="J69" i="58"/>
  <c r="K69" i="58" s="1"/>
  <c r="I62" i="58"/>
  <c r="E63" i="57"/>
  <c r="G63" i="57" s="1"/>
  <c r="H62" i="57"/>
  <c r="L62" i="57"/>
  <c r="I61" i="57"/>
  <c r="J75" i="57"/>
  <c r="K75" i="57" s="1"/>
  <c r="B25" i="80"/>
  <c r="H66" i="61"/>
  <c r="L66" i="61"/>
  <c r="I61" i="66"/>
  <c r="E62" i="66"/>
  <c r="G62" i="66" s="1"/>
  <c r="L65" i="75"/>
  <c r="H65" i="75"/>
  <c r="H64" i="74"/>
  <c r="L64" i="74"/>
  <c r="L59" i="59"/>
  <c r="H59" i="59"/>
  <c r="H70" i="68"/>
  <c r="L66" i="70"/>
  <c r="E69" i="67"/>
  <c r="G69" i="67" s="1"/>
  <c r="E71" i="68"/>
  <c r="G71" i="68" s="1"/>
  <c r="L70" i="68"/>
  <c r="H68" i="67"/>
  <c r="L68" i="67"/>
  <c r="H66" i="70"/>
  <c r="I58" i="56"/>
  <c r="E59" i="56"/>
  <c r="G59" i="56" s="1"/>
  <c r="L74" i="60"/>
  <c r="E75" i="60"/>
  <c r="G75" i="60" s="1"/>
  <c r="H74" i="60"/>
  <c r="I73" i="60"/>
  <c r="J80" i="60"/>
  <c r="K80" i="60" s="1"/>
  <c r="E70" i="63"/>
  <c r="G70" i="63" s="1"/>
  <c r="J125" i="63"/>
  <c r="K125" i="63" s="1"/>
  <c r="H74" i="64"/>
  <c r="L74" i="64"/>
  <c r="I73" i="62"/>
  <c r="J115" i="62"/>
  <c r="K115" i="62" s="1"/>
  <c r="E74" i="62"/>
  <c r="G74" i="62" s="1"/>
  <c r="J135" i="74"/>
  <c r="K135" i="74" s="1"/>
  <c r="J132" i="66"/>
  <c r="K132" i="66" s="1"/>
  <c r="J135" i="59"/>
  <c r="K135" i="59" s="1"/>
  <c r="J130" i="56"/>
  <c r="K130" i="56" s="1"/>
  <c r="L44" i="6"/>
  <c r="H44" i="6"/>
  <c r="J44" i="6"/>
  <c r="L62" i="65" l="1"/>
  <c r="H62" i="65"/>
  <c r="I64" i="72"/>
  <c r="J74" i="72"/>
  <c r="K74" i="72" s="1"/>
  <c r="G65" i="72"/>
  <c r="E66" i="72" s="1"/>
  <c r="L65" i="72"/>
  <c r="H65" i="72"/>
  <c r="G62" i="71"/>
  <c r="E63" i="71" s="1"/>
  <c r="L61" i="69"/>
  <c r="H61" i="69"/>
  <c r="H62" i="71"/>
  <c r="L62" i="71"/>
  <c r="I62" i="60"/>
  <c r="H63" i="73"/>
  <c r="L63" i="73"/>
  <c r="J83" i="73"/>
  <c r="K83" i="73" s="1"/>
  <c r="I62" i="64"/>
  <c r="I62" i="72" s="1"/>
  <c r="I62" i="57" s="1"/>
  <c r="I62" i="63" s="1"/>
  <c r="J76" i="57"/>
  <c r="K76" i="57" s="1"/>
  <c r="E65" i="58"/>
  <c r="G65" i="58" s="1"/>
  <c r="L64" i="58"/>
  <c r="H64" i="58"/>
  <c r="E64" i="57"/>
  <c r="G64" i="57" s="1"/>
  <c r="L63" i="57"/>
  <c r="H63" i="57"/>
  <c r="J70" i="58"/>
  <c r="K70" i="58" s="1"/>
  <c r="I63" i="58"/>
  <c r="E63" i="65"/>
  <c r="G63" i="65" s="1"/>
  <c r="I68" i="60"/>
  <c r="I68" i="64" s="1"/>
  <c r="E67" i="61"/>
  <c r="G67" i="61" s="1"/>
  <c r="J80" i="61"/>
  <c r="K80" i="61" s="1"/>
  <c r="I66" i="61"/>
  <c r="L62" i="66"/>
  <c r="H62" i="66"/>
  <c r="I65" i="75"/>
  <c r="E66" i="75"/>
  <c r="G66" i="75" s="1"/>
  <c r="E65" i="74"/>
  <c r="G65" i="74" s="1"/>
  <c r="I64" i="74"/>
  <c r="I59" i="59"/>
  <c r="E60" i="59"/>
  <c r="G60" i="59" s="1"/>
  <c r="L69" i="67"/>
  <c r="L71" i="68"/>
  <c r="E70" i="67"/>
  <c r="G70" i="67" s="1"/>
  <c r="E75" i="62"/>
  <c r="G75" i="62" s="1"/>
  <c r="H69" i="67"/>
  <c r="I44" i="6"/>
  <c r="I44" i="59" s="1"/>
  <c r="H71" i="68"/>
  <c r="E67" i="70"/>
  <c r="G67" i="70" s="1"/>
  <c r="H59" i="56"/>
  <c r="L59" i="56"/>
  <c r="L75" i="60"/>
  <c r="H75" i="60"/>
  <c r="E76" i="60"/>
  <c r="G76" i="60" s="1"/>
  <c r="J81" i="60"/>
  <c r="K81" i="60" s="1"/>
  <c r="L70" i="63"/>
  <c r="H70" i="63"/>
  <c r="E75" i="64"/>
  <c r="G75" i="64" s="1"/>
  <c r="J81" i="64"/>
  <c r="K81" i="64" s="1"/>
  <c r="H74" i="62"/>
  <c r="L74" i="62"/>
  <c r="J131" i="71"/>
  <c r="K131" i="71" s="1"/>
  <c r="J136" i="74"/>
  <c r="K136" i="74" s="1"/>
  <c r="J140" i="75"/>
  <c r="K140" i="75" s="1"/>
  <c r="J143" i="65"/>
  <c r="K143" i="65" s="1"/>
  <c r="J135" i="68"/>
  <c r="K135" i="68" s="1"/>
  <c r="J143" i="67"/>
  <c r="K143" i="67" s="1"/>
  <c r="J133" i="66"/>
  <c r="K133" i="66" s="1"/>
  <c r="J135" i="70"/>
  <c r="K135" i="70" s="1"/>
  <c r="J154" i="69"/>
  <c r="K154" i="69" s="1"/>
  <c r="K44" i="6"/>
  <c r="I65" i="72" l="1"/>
  <c r="J75" i="72"/>
  <c r="K75" i="72" s="1"/>
  <c r="G66" i="72"/>
  <c r="E67" i="72" s="1"/>
  <c r="L66" i="72"/>
  <c r="H66" i="72"/>
  <c r="G63" i="71"/>
  <c r="I63" i="71" s="1"/>
  <c r="L63" i="71"/>
  <c r="H63" i="71"/>
  <c r="E62" i="69"/>
  <c r="G62" i="69" s="1"/>
  <c r="I61" i="69"/>
  <c r="E64" i="73"/>
  <c r="G64" i="73" s="1"/>
  <c r="I63" i="73"/>
  <c r="J84" i="73"/>
  <c r="K84" i="73" s="1"/>
  <c r="I63" i="57"/>
  <c r="J77" i="57"/>
  <c r="K77" i="57" s="1"/>
  <c r="I64" i="58"/>
  <c r="I64" i="64" s="1"/>
  <c r="J71" i="58"/>
  <c r="K71" i="58" s="1"/>
  <c r="E66" i="58"/>
  <c r="G66" i="58" s="1"/>
  <c r="L65" i="58"/>
  <c r="H65" i="58"/>
  <c r="E65" i="57"/>
  <c r="G65" i="57" s="1"/>
  <c r="H64" i="57"/>
  <c r="L64" i="57"/>
  <c r="I62" i="61"/>
  <c r="I44" i="56"/>
  <c r="H63" i="65"/>
  <c r="L63" i="65"/>
  <c r="E71" i="67"/>
  <c r="G71" i="67" s="1"/>
  <c r="L67" i="61"/>
  <c r="E68" i="61"/>
  <c r="G68" i="61" s="1"/>
  <c r="H67" i="61"/>
  <c r="I63" i="65"/>
  <c r="E64" i="65"/>
  <c r="G64" i="65" s="1"/>
  <c r="I44" i="68"/>
  <c r="I44" i="67" s="1"/>
  <c r="E63" i="66"/>
  <c r="G63" i="66" s="1"/>
  <c r="H66" i="75"/>
  <c r="L66" i="75"/>
  <c r="I66" i="75"/>
  <c r="L65" i="74"/>
  <c r="H65" i="74"/>
  <c r="H60" i="59"/>
  <c r="L60" i="59"/>
  <c r="L70" i="67"/>
  <c r="H70" i="67"/>
  <c r="L67" i="70"/>
  <c r="E76" i="62"/>
  <c r="G76" i="62" s="1"/>
  <c r="E72" i="68"/>
  <c r="G72" i="68" s="1"/>
  <c r="H67" i="70"/>
  <c r="E60" i="56"/>
  <c r="G60" i="56" s="1"/>
  <c r="E77" i="60"/>
  <c r="G77" i="60" s="1"/>
  <c r="H76" i="60"/>
  <c r="L76" i="60"/>
  <c r="I75" i="60"/>
  <c r="J82" i="60"/>
  <c r="K82" i="60" s="1"/>
  <c r="E71" i="63"/>
  <c r="G71" i="63" s="1"/>
  <c r="J126" i="63"/>
  <c r="K126" i="63" s="1"/>
  <c r="I70" i="63"/>
  <c r="E76" i="64"/>
  <c r="G76" i="64" s="1"/>
  <c r="L75" i="64"/>
  <c r="H75" i="64"/>
  <c r="H75" i="62"/>
  <c r="L75" i="62"/>
  <c r="I74" i="62"/>
  <c r="J116" i="62"/>
  <c r="K116" i="62" s="1"/>
  <c r="J141" i="75"/>
  <c r="K141" i="75" s="1"/>
  <c r="J155" i="69"/>
  <c r="K155" i="69" s="1"/>
  <c r="J136" i="70"/>
  <c r="K136" i="70" s="1"/>
  <c r="J136" i="59"/>
  <c r="K136" i="59" s="1"/>
  <c r="J131" i="56"/>
  <c r="K131" i="56" s="1"/>
  <c r="E45" i="6"/>
  <c r="G45" i="6" s="1"/>
  <c r="E64" i="71" l="1"/>
  <c r="G64" i="71" s="1"/>
  <c r="I64" i="71" s="1"/>
  <c r="G67" i="72"/>
  <c r="I67" i="72" s="1"/>
  <c r="H67" i="72"/>
  <c r="L67" i="72"/>
  <c r="J76" i="72"/>
  <c r="K76" i="72" s="1"/>
  <c r="I66" i="72"/>
  <c r="E63" i="69"/>
  <c r="G63" i="69" s="1"/>
  <c r="H62" i="69"/>
  <c r="L62" i="69"/>
  <c r="I62" i="73"/>
  <c r="I62" i="71" s="1"/>
  <c r="I62" i="74" s="1"/>
  <c r="E65" i="73"/>
  <c r="G65" i="73" s="1"/>
  <c r="H64" i="73"/>
  <c r="L64" i="73"/>
  <c r="J78" i="57"/>
  <c r="K78" i="57" s="1"/>
  <c r="I64" i="57"/>
  <c r="E66" i="57"/>
  <c r="G66" i="57" s="1"/>
  <c r="H65" i="57"/>
  <c r="L65" i="57"/>
  <c r="E67" i="58"/>
  <c r="G67" i="58" s="1"/>
  <c r="L66" i="58"/>
  <c r="H66" i="58"/>
  <c r="I65" i="58"/>
  <c r="J72" i="58"/>
  <c r="K72" i="58" s="1"/>
  <c r="B26" i="80"/>
  <c r="E72" i="67"/>
  <c r="G72" i="67" s="1"/>
  <c r="L71" i="67"/>
  <c r="H71" i="67"/>
  <c r="H68" i="61"/>
  <c r="L68" i="61"/>
  <c r="J81" i="61"/>
  <c r="K81" i="61" s="1"/>
  <c r="I67" i="61"/>
  <c r="H64" i="65"/>
  <c r="L64" i="65"/>
  <c r="H63" i="66"/>
  <c r="L63" i="66"/>
  <c r="E66" i="74"/>
  <c r="G66" i="74" s="1"/>
  <c r="E67" i="75"/>
  <c r="E61" i="59"/>
  <c r="G61" i="59" s="1"/>
  <c r="L72" i="68"/>
  <c r="H72" i="68"/>
  <c r="E68" i="70"/>
  <c r="G68" i="70" s="1"/>
  <c r="I67" i="70"/>
  <c r="H60" i="56"/>
  <c r="L60" i="56"/>
  <c r="L77" i="60"/>
  <c r="J84" i="60"/>
  <c r="K84" i="60" s="1"/>
  <c r="H77" i="60"/>
  <c r="J83" i="60"/>
  <c r="K83" i="60" s="1"/>
  <c r="L76" i="64"/>
  <c r="J83" i="64"/>
  <c r="K83" i="64" s="1"/>
  <c r="H76" i="64"/>
  <c r="J82" i="64"/>
  <c r="K82" i="64" s="1"/>
  <c r="L71" i="63"/>
  <c r="H71" i="63"/>
  <c r="L76" i="62"/>
  <c r="H76" i="62"/>
  <c r="J117" i="62"/>
  <c r="K117" i="62" s="1"/>
  <c r="J132" i="71"/>
  <c r="K132" i="71" s="1"/>
  <c r="J137" i="74"/>
  <c r="K137" i="74" s="1"/>
  <c r="J142" i="75"/>
  <c r="K142" i="75" s="1"/>
  <c r="J136" i="68"/>
  <c r="K136" i="68" s="1"/>
  <c r="J144" i="67"/>
  <c r="K144" i="67" s="1"/>
  <c r="J156" i="69"/>
  <c r="K156" i="69" s="1"/>
  <c r="J134" i="66"/>
  <c r="K134" i="66" s="1"/>
  <c r="J144" i="65"/>
  <c r="K144" i="65" s="1"/>
  <c r="J137" i="59"/>
  <c r="K137" i="59" s="1"/>
  <c r="L45" i="6"/>
  <c r="H45" i="6"/>
  <c r="J45" i="6"/>
  <c r="L64" i="71" l="1"/>
  <c r="H64" i="71"/>
  <c r="E65" i="71"/>
  <c r="G65" i="71" s="1"/>
  <c r="I65" i="71" s="1"/>
  <c r="J77" i="72"/>
  <c r="K77" i="72" s="1"/>
  <c r="E68" i="72"/>
  <c r="G68" i="72" s="1"/>
  <c r="I63" i="69"/>
  <c r="L63" i="69"/>
  <c r="H63" i="69"/>
  <c r="L65" i="73"/>
  <c r="H65" i="73"/>
  <c r="I64" i="73"/>
  <c r="J85" i="73"/>
  <c r="K85" i="73" s="1"/>
  <c r="E67" i="57"/>
  <c r="G67" i="57" s="1"/>
  <c r="H66" i="57"/>
  <c r="L66" i="57"/>
  <c r="J79" i="57"/>
  <c r="K79" i="57" s="1"/>
  <c r="I65" i="57"/>
  <c r="I66" i="58"/>
  <c r="J73" i="58"/>
  <c r="K73" i="58" s="1"/>
  <c r="E68" i="58"/>
  <c r="G68" i="58" s="1"/>
  <c r="L67" i="58"/>
  <c r="H67" i="58"/>
  <c r="G67" i="75"/>
  <c r="I67" i="75" s="1"/>
  <c r="H66" i="74"/>
  <c r="E67" i="74"/>
  <c r="G67" i="74" s="1"/>
  <c r="E69" i="61"/>
  <c r="G69" i="61" s="1"/>
  <c r="J82" i="61"/>
  <c r="K82" i="61" s="1"/>
  <c r="I68" i="61"/>
  <c r="I64" i="65"/>
  <c r="E65" i="65"/>
  <c r="G65" i="65" s="1"/>
  <c r="E64" i="66"/>
  <c r="G64" i="66" s="1"/>
  <c r="I63" i="66"/>
  <c r="L66" i="74"/>
  <c r="H67" i="75"/>
  <c r="L67" i="75"/>
  <c r="H61" i="59"/>
  <c r="L61" i="59"/>
  <c r="E62" i="59"/>
  <c r="G62" i="59" s="1"/>
  <c r="I45" i="6"/>
  <c r="E73" i="68"/>
  <c r="G73" i="68" s="1"/>
  <c r="H68" i="70"/>
  <c r="L68" i="70"/>
  <c r="E78" i="60"/>
  <c r="G78" i="60" s="1"/>
  <c r="E61" i="56"/>
  <c r="G61" i="56" s="1"/>
  <c r="H72" i="67"/>
  <c r="L72" i="67"/>
  <c r="E77" i="64"/>
  <c r="G77" i="64" s="1"/>
  <c r="I71" i="63"/>
  <c r="J127" i="63"/>
  <c r="K127" i="63" s="1"/>
  <c r="E72" i="63"/>
  <c r="G72" i="63" s="1"/>
  <c r="E77" i="62"/>
  <c r="G77" i="62" s="1"/>
  <c r="J118" i="62"/>
  <c r="K118" i="62" s="1"/>
  <c r="J138" i="74"/>
  <c r="K138" i="74" s="1"/>
  <c r="J133" i="71"/>
  <c r="K133" i="71" s="1"/>
  <c r="J137" i="70"/>
  <c r="K137" i="70" s="1"/>
  <c r="J137" i="68"/>
  <c r="K137" i="68" s="1"/>
  <c r="J145" i="65"/>
  <c r="K145" i="65" s="1"/>
  <c r="J138" i="59"/>
  <c r="K138" i="59" s="1"/>
  <c r="J132" i="56"/>
  <c r="K132" i="56" s="1"/>
  <c r="K45" i="6"/>
  <c r="L68" i="72" l="1"/>
  <c r="H68" i="72"/>
  <c r="E66" i="71"/>
  <c r="L66" i="71" s="1"/>
  <c r="L65" i="71"/>
  <c r="H65" i="71"/>
  <c r="I45" i="59"/>
  <c r="I45" i="56"/>
  <c r="E64" i="69"/>
  <c r="G64" i="69" s="1"/>
  <c r="I68" i="72"/>
  <c r="J78" i="72"/>
  <c r="K78" i="72" s="1"/>
  <c r="E69" i="72"/>
  <c r="G69" i="72" s="1"/>
  <c r="I65" i="73"/>
  <c r="E66" i="73"/>
  <c r="G66" i="73" s="1"/>
  <c r="J86" i="73"/>
  <c r="K86" i="73" s="1"/>
  <c r="E69" i="58"/>
  <c r="G69" i="58" s="1"/>
  <c r="H68" i="58"/>
  <c r="L68" i="58"/>
  <c r="E68" i="57"/>
  <c r="G68" i="57" s="1"/>
  <c r="H67" i="57"/>
  <c r="L67" i="57"/>
  <c r="J74" i="58"/>
  <c r="K74" i="58" s="1"/>
  <c r="I67" i="58"/>
  <c r="J80" i="57"/>
  <c r="K80" i="57" s="1"/>
  <c r="I66" i="57"/>
  <c r="E68" i="75"/>
  <c r="G68" i="75" s="1"/>
  <c r="I68" i="75" s="1"/>
  <c r="H69" i="61"/>
  <c r="E70" i="61"/>
  <c r="G70" i="61" s="1"/>
  <c r="L69" i="61"/>
  <c r="H65" i="65"/>
  <c r="L65" i="65"/>
  <c r="I66" i="74"/>
  <c r="H64" i="66"/>
  <c r="L64" i="66"/>
  <c r="I70" i="60"/>
  <c r="L67" i="74"/>
  <c r="H67" i="74"/>
  <c r="L62" i="59"/>
  <c r="H62" i="59"/>
  <c r="I45" i="68"/>
  <c r="I45" i="67" s="1"/>
  <c r="L73" i="68"/>
  <c r="E78" i="62"/>
  <c r="G78" i="62" s="1"/>
  <c r="L77" i="64"/>
  <c r="L78" i="60"/>
  <c r="H73" i="68"/>
  <c r="E69" i="70"/>
  <c r="G69" i="70" s="1"/>
  <c r="E79" i="60"/>
  <c r="G79" i="60" s="1"/>
  <c r="H78" i="60"/>
  <c r="L61" i="56"/>
  <c r="H61" i="56"/>
  <c r="E73" i="67"/>
  <c r="G73" i="67" s="1"/>
  <c r="H77" i="64"/>
  <c r="E78" i="64"/>
  <c r="G78" i="64" s="1"/>
  <c r="L72" i="63"/>
  <c r="H72" i="63"/>
  <c r="H77" i="62"/>
  <c r="L77" i="62"/>
  <c r="J143" i="75"/>
  <c r="K143" i="75" s="1"/>
  <c r="J146" i="65"/>
  <c r="K146" i="65" s="1"/>
  <c r="J138" i="70"/>
  <c r="K138" i="70" s="1"/>
  <c r="J135" i="66"/>
  <c r="K135" i="66" s="1"/>
  <c r="J145" i="67"/>
  <c r="K145" i="67" s="1"/>
  <c r="J138" i="68"/>
  <c r="K138" i="68" s="1"/>
  <c r="J157" i="69"/>
  <c r="K157" i="69" s="1"/>
  <c r="J139" i="59"/>
  <c r="K139" i="59" s="1"/>
  <c r="E46" i="6"/>
  <c r="G46" i="6" s="1"/>
  <c r="H66" i="71" l="1"/>
  <c r="G66" i="71"/>
  <c r="E67" i="71" s="1"/>
  <c r="L64" i="69"/>
  <c r="H64" i="69"/>
  <c r="E65" i="69"/>
  <c r="G65" i="69" s="1"/>
  <c r="I64" i="69"/>
  <c r="L69" i="72"/>
  <c r="J79" i="72"/>
  <c r="K79" i="72" s="1"/>
  <c r="H69" i="72"/>
  <c r="L66" i="73"/>
  <c r="H66" i="73"/>
  <c r="J75" i="58"/>
  <c r="K75" i="58" s="1"/>
  <c r="I68" i="58"/>
  <c r="E70" i="58"/>
  <c r="G70" i="58" s="1"/>
  <c r="L69" i="58"/>
  <c r="H69" i="58"/>
  <c r="E69" i="57"/>
  <c r="G69" i="57" s="1"/>
  <c r="L68" i="57"/>
  <c r="H68" i="57"/>
  <c r="J81" i="57"/>
  <c r="K81" i="57" s="1"/>
  <c r="I67" i="57"/>
  <c r="B27" i="80"/>
  <c r="L68" i="75"/>
  <c r="H68" i="75"/>
  <c r="E69" i="75"/>
  <c r="H69" i="75" s="1"/>
  <c r="L70" i="61"/>
  <c r="J84" i="61"/>
  <c r="K84" i="61" s="1"/>
  <c r="H70" i="61"/>
  <c r="J83" i="61"/>
  <c r="K83" i="61" s="1"/>
  <c r="I69" i="61"/>
  <c r="I65" i="65"/>
  <c r="E66" i="65"/>
  <c r="G66" i="65" s="1"/>
  <c r="I70" i="64"/>
  <c r="E65" i="66"/>
  <c r="G65" i="66" s="1"/>
  <c r="E68" i="74"/>
  <c r="G68" i="74" s="1"/>
  <c r="I67" i="74"/>
  <c r="E63" i="59"/>
  <c r="G63" i="59" s="1"/>
  <c r="I62" i="59"/>
  <c r="E79" i="64"/>
  <c r="G79" i="64" s="1"/>
  <c r="E74" i="68"/>
  <c r="G74" i="68" s="1"/>
  <c r="L69" i="70"/>
  <c r="H69" i="70"/>
  <c r="J85" i="60"/>
  <c r="K85" i="60" s="1"/>
  <c r="E62" i="56"/>
  <c r="G62" i="56" s="1"/>
  <c r="I61" i="56"/>
  <c r="H79" i="60"/>
  <c r="L79" i="60"/>
  <c r="E80" i="60"/>
  <c r="G80" i="60" s="1"/>
  <c r="H73" i="67"/>
  <c r="L73" i="67"/>
  <c r="L78" i="64"/>
  <c r="H78" i="64"/>
  <c r="J84" i="64"/>
  <c r="K84" i="64" s="1"/>
  <c r="J128" i="63"/>
  <c r="K128" i="63" s="1"/>
  <c r="I72" i="63"/>
  <c r="E73" i="63"/>
  <c r="G73" i="63" s="1"/>
  <c r="L78" i="62"/>
  <c r="H78" i="62"/>
  <c r="I77" i="62"/>
  <c r="J119" i="62"/>
  <c r="K119" i="62" s="1"/>
  <c r="J139" i="74"/>
  <c r="K139" i="74" s="1"/>
  <c r="J144" i="75"/>
  <c r="K144" i="75" s="1"/>
  <c r="J134" i="71"/>
  <c r="K134" i="71" s="1"/>
  <c r="J158" i="69"/>
  <c r="K158" i="69" s="1"/>
  <c r="J139" i="68"/>
  <c r="K139" i="68" s="1"/>
  <c r="J140" i="59"/>
  <c r="K140" i="59" s="1"/>
  <c r="J133" i="56"/>
  <c r="K133" i="56" s="1"/>
  <c r="L46" i="6"/>
  <c r="H46" i="6"/>
  <c r="J46" i="6"/>
  <c r="G67" i="71" l="1"/>
  <c r="I67" i="71" s="1"/>
  <c r="L67" i="71"/>
  <c r="H67" i="71"/>
  <c r="E66" i="69"/>
  <c r="H66" i="69" s="1"/>
  <c r="H65" i="69"/>
  <c r="L65" i="69"/>
  <c r="E70" i="72"/>
  <c r="G70" i="72" s="1"/>
  <c r="E67" i="73"/>
  <c r="G67" i="73" s="1"/>
  <c r="J87" i="73"/>
  <c r="K87" i="73" s="1"/>
  <c r="I66" i="73"/>
  <c r="I69" i="58"/>
  <c r="J76" i="58"/>
  <c r="K76" i="58" s="1"/>
  <c r="E71" i="58"/>
  <c r="G71" i="58" s="1"/>
  <c r="H70" i="58"/>
  <c r="L70" i="58"/>
  <c r="J83" i="57"/>
  <c r="K83" i="57" s="1"/>
  <c r="L69" i="57"/>
  <c r="H69" i="57"/>
  <c r="J82" i="57"/>
  <c r="K82" i="57" s="1"/>
  <c r="I68" i="57"/>
  <c r="L65" i="66"/>
  <c r="I65" i="66"/>
  <c r="L69" i="75"/>
  <c r="G69" i="75"/>
  <c r="E70" i="75" s="1"/>
  <c r="G70" i="75" s="1"/>
  <c r="I70" i="75" s="1"/>
  <c r="E71" i="61"/>
  <c r="G71" i="61" s="1"/>
  <c r="I70" i="61"/>
  <c r="H66" i="65"/>
  <c r="L66" i="65"/>
  <c r="H65" i="66"/>
  <c r="I71" i="60"/>
  <c r="I71" i="64" s="1"/>
  <c r="I68" i="74"/>
  <c r="H68" i="74"/>
  <c r="L68" i="74"/>
  <c r="H63" i="59"/>
  <c r="L63" i="59"/>
  <c r="J85" i="64"/>
  <c r="K85" i="64" s="1"/>
  <c r="E75" i="68"/>
  <c r="G75" i="68" s="1"/>
  <c r="I46" i="6"/>
  <c r="H74" i="68"/>
  <c r="L74" i="68"/>
  <c r="I69" i="70"/>
  <c r="E70" i="70"/>
  <c r="G70" i="70" s="1"/>
  <c r="L62" i="56"/>
  <c r="H62" i="56"/>
  <c r="L80" i="60"/>
  <c r="H80" i="60"/>
  <c r="J86" i="60"/>
  <c r="K86" i="60" s="1"/>
  <c r="E74" i="67"/>
  <c r="G74" i="67" s="1"/>
  <c r="H73" i="63"/>
  <c r="L73" i="63"/>
  <c r="H79" i="64"/>
  <c r="L79" i="64"/>
  <c r="J120" i="62"/>
  <c r="K120" i="62" s="1"/>
  <c r="E79" i="62"/>
  <c r="G79" i="62" s="1"/>
  <c r="J140" i="74"/>
  <c r="K140" i="74" s="1"/>
  <c r="J136" i="66"/>
  <c r="K136" i="66" s="1"/>
  <c r="J147" i="65"/>
  <c r="K147" i="65" s="1"/>
  <c r="J140" i="68"/>
  <c r="K140" i="68" s="1"/>
  <c r="J146" i="67"/>
  <c r="K146" i="67" s="1"/>
  <c r="J159" i="69"/>
  <c r="K159" i="69" s="1"/>
  <c r="J139" i="70"/>
  <c r="K139" i="70" s="1"/>
  <c r="K46" i="6"/>
  <c r="E47" i="6"/>
  <c r="G47" i="6" s="1"/>
  <c r="E68" i="71" l="1"/>
  <c r="G68" i="71" s="1"/>
  <c r="L66" i="69"/>
  <c r="G66" i="69"/>
  <c r="I66" i="69" s="1"/>
  <c r="E71" i="72"/>
  <c r="G71" i="72" s="1"/>
  <c r="H70" i="72"/>
  <c r="L70" i="72"/>
  <c r="I69" i="60"/>
  <c r="I69" i="64" s="1"/>
  <c r="I69" i="72" s="1"/>
  <c r="I69" i="57" s="1"/>
  <c r="H67" i="73"/>
  <c r="L67" i="73"/>
  <c r="E70" i="57"/>
  <c r="G70" i="57" s="1"/>
  <c r="I70" i="58"/>
  <c r="J77" i="58"/>
  <c r="K77" i="58" s="1"/>
  <c r="E72" i="58"/>
  <c r="G72" i="58" s="1"/>
  <c r="H71" i="58"/>
  <c r="L71" i="58"/>
  <c r="B28" i="80"/>
  <c r="I69" i="75"/>
  <c r="L70" i="75"/>
  <c r="H70" i="75"/>
  <c r="L71" i="61"/>
  <c r="J85" i="61"/>
  <c r="K85" i="61" s="1"/>
  <c r="H71" i="61"/>
  <c r="I66" i="65"/>
  <c r="E67" i="65"/>
  <c r="G67" i="65" s="1"/>
  <c r="E66" i="66"/>
  <c r="G66" i="66" s="1"/>
  <c r="E69" i="74"/>
  <c r="G69" i="74" s="1"/>
  <c r="E64" i="59"/>
  <c r="G64" i="59" s="1"/>
  <c r="I46" i="59"/>
  <c r="I46" i="68" s="1"/>
  <c r="H75" i="68"/>
  <c r="L75" i="68"/>
  <c r="E71" i="75"/>
  <c r="G71" i="75" s="1"/>
  <c r="I70" i="70"/>
  <c r="L70" i="70"/>
  <c r="H70" i="70"/>
  <c r="E63" i="56"/>
  <c r="G63" i="56" s="1"/>
  <c r="J87" i="60"/>
  <c r="K87" i="60" s="1"/>
  <c r="E81" i="60"/>
  <c r="G81" i="60" s="1"/>
  <c r="H74" i="67"/>
  <c r="L74" i="67"/>
  <c r="I73" i="63"/>
  <c r="J129" i="63"/>
  <c r="K129" i="63" s="1"/>
  <c r="J86" i="64"/>
  <c r="K86" i="64" s="1"/>
  <c r="E80" i="64"/>
  <c r="G80" i="64" s="1"/>
  <c r="E74" i="63"/>
  <c r="G74" i="63" s="1"/>
  <c r="L79" i="62"/>
  <c r="H79" i="62"/>
  <c r="J135" i="71"/>
  <c r="K135" i="71" s="1"/>
  <c r="J145" i="75"/>
  <c r="K145" i="75" s="1"/>
  <c r="J140" i="70"/>
  <c r="K140" i="70" s="1"/>
  <c r="J160" i="69"/>
  <c r="K160" i="69" s="1"/>
  <c r="J148" i="65"/>
  <c r="K148" i="65" s="1"/>
  <c r="J141" i="59"/>
  <c r="K141" i="59" s="1"/>
  <c r="J134" i="56"/>
  <c r="K134" i="56" s="1"/>
  <c r="L47" i="6"/>
  <c r="H47" i="6"/>
  <c r="L68" i="71" l="1"/>
  <c r="H68" i="71"/>
  <c r="E67" i="69"/>
  <c r="G67" i="69" s="1"/>
  <c r="E69" i="71"/>
  <c r="I68" i="71"/>
  <c r="H71" i="72"/>
  <c r="L71" i="72"/>
  <c r="E72" i="72"/>
  <c r="G72" i="72" s="1"/>
  <c r="J80" i="72"/>
  <c r="K80" i="72" s="1"/>
  <c r="I70" i="72"/>
  <c r="E71" i="57"/>
  <c r="G71" i="57" s="1"/>
  <c r="I69" i="63"/>
  <c r="E68" i="73"/>
  <c r="G68" i="73" s="1"/>
  <c r="I67" i="73"/>
  <c r="J88" i="73"/>
  <c r="K88" i="73" s="1"/>
  <c r="H70" i="57"/>
  <c r="L70" i="57"/>
  <c r="E73" i="58"/>
  <c r="G73" i="58" s="1"/>
  <c r="H72" i="58"/>
  <c r="L72" i="58"/>
  <c r="J78" i="58"/>
  <c r="K78" i="58" s="1"/>
  <c r="I71" i="58"/>
  <c r="I46" i="56"/>
  <c r="H66" i="66"/>
  <c r="I66" i="66"/>
  <c r="H69" i="74"/>
  <c r="E70" i="74"/>
  <c r="G70" i="74" s="1"/>
  <c r="I72" i="64"/>
  <c r="I72" i="60"/>
  <c r="I71" i="61"/>
  <c r="E72" i="61"/>
  <c r="G72" i="61" s="1"/>
  <c r="H67" i="65"/>
  <c r="L67" i="65"/>
  <c r="L66" i="66"/>
  <c r="L69" i="74"/>
  <c r="H64" i="59"/>
  <c r="L64" i="59"/>
  <c r="I46" i="67"/>
  <c r="I46" i="66" s="1"/>
  <c r="E76" i="68"/>
  <c r="G76" i="68" s="1"/>
  <c r="H71" i="75"/>
  <c r="E64" i="56"/>
  <c r="G64" i="56" s="1"/>
  <c r="L71" i="75"/>
  <c r="I71" i="75"/>
  <c r="E71" i="70"/>
  <c r="G71" i="70" s="1"/>
  <c r="H63" i="56"/>
  <c r="L63" i="56"/>
  <c r="L81" i="60"/>
  <c r="H81" i="60"/>
  <c r="E75" i="67"/>
  <c r="G75" i="67" s="1"/>
  <c r="H80" i="64"/>
  <c r="L80" i="64"/>
  <c r="H74" i="63"/>
  <c r="L74" i="63"/>
  <c r="I79" i="62"/>
  <c r="J121" i="62"/>
  <c r="K121" i="62" s="1"/>
  <c r="E80" i="62"/>
  <c r="G80" i="62" s="1"/>
  <c r="J141" i="74"/>
  <c r="K141" i="74" s="1"/>
  <c r="J146" i="75"/>
  <c r="K146" i="75" s="1"/>
  <c r="J137" i="66"/>
  <c r="K137" i="66" s="1"/>
  <c r="J141" i="68"/>
  <c r="K141" i="68" s="1"/>
  <c r="J149" i="65"/>
  <c r="K149" i="65" s="1"/>
  <c r="J147" i="67"/>
  <c r="K147" i="67" s="1"/>
  <c r="J142" i="59"/>
  <c r="K142" i="59" s="1"/>
  <c r="J47" i="6"/>
  <c r="L67" i="69" l="1"/>
  <c r="E68" i="69"/>
  <c r="G68" i="69" s="1"/>
  <c r="H67" i="69"/>
  <c r="G69" i="71"/>
  <c r="I69" i="71" s="1"/>
  <c r="H69" i="71"/>
  <c r="L69" i="71"/>
  <c r="H72" i="72"/>
  <c r="E73" i="72"/>
  <c r="G73" i="72" s="1"/>
  <c r="L72" i="72"/>
  <c r="J81" i="72"/>
  <c r="K81" i="72" s="1"/>
  <c r="I71" i="72"/>
  <c r="I70" i="57"/>
  <c r="J84" i="57"/>
  <c r="K84" i="57" s="1"/>
  <c r="J85" i="57"/>
  <c r="K85" i="57" s="1"/>
  <c r="H71" i="57"/>
  <c r="L71" i="57"/>
  <c r="H68" i="73"/>
  <c r="L68" i="73"/>
  <c r="H73" i="58"/>
  <c r="L73" i="58"/>
  <c r="I72" i="58"/>
  <c r="J79" i="58"/>
  <c r="K79" i="58" s="1"/>
  <c r="I47" i="6"/>
  <c r="L72" i="61"/>
  <c r="E73" i="61"/>
  <c r="G73" i="61" s="1"/>
  <c r="H72" i="61"/>
  <c r="I67" i="65"/>
  <c r="E68" i="65"/>
  <c r="G68" i="65" s="1"/>
  <c r="E67" i="66"/>
  <c r="G67" i="66" s="1"/>
  <c r="H70" i="74"/>
  <c r="L70" i="74"/>
  <c r="I67" i="69"/>
  <c r="E65" i="59"/>
  <c r="G65" i="59" s="1"/>
  <c r="L76" i="68"/>
  <c r="H76" i="68"/>
  <c r="L71" i="70"/>
  <c r="I63" i="56"/>
  <c r="E65" i="56"/>
  <c r="G65" i="56" s="1"/>
  <c r="I47" i="59"/>
  <c r="I47" i="68" s="1"/>
  <c r="E72" i="75"/>
  <c r="G72" i="75" s="1"/>
  <c r="H71" i="70"/>
  <c r="I71" i="70"/>
  <c r="E77" i="68"/>
  <c r="G77" i="68" s="1"/>
  <c r="L64" i="56"/>
  <c r="H64" i="56"/>
  <c r="J88" i="60"/>
  <c r="K88" i="60" s="1"/>
  <c r="E82" i="60"/>
  <c r="G82" i="60" s="1"/>
  <c r="I81" i="60"/>
  <c r="L75" i="67"/>
  <c r="H75" i="67"/>
  <c r="E81" i="64"/>
  <c r="G81" i="64" s="1"/>
  <c r="J87" i="64"/>
  <c r="K87" i="64" s="1"/>
  <c r="E75" i="63"/>
  <c r="G75" i="63" s="1"/>
  <c r="J130" i="63"/>
  <c r="K130" i="63" s="1"/>
  <c r="I74" i="63"/>
  <c r="H80" i="62"/>
  <c r="L80" i="62"/>
  <c r="J136" i="71"/>
  <c r="K136" i="71" s="1"/>
  <c r="J141" i="70"/>
  <c r="K141" i="70" s="1"/>
  <c r="J161" i="69"/>
  <c r="K161" i="69" s="1"/>
  <c r="J135" i="56"/>
  <c r="K135" i="56" s="1"/>
  <c r="K47" i="6"/>
  <c r="E48" i="6"/>
  <c r="G48" i="6" s="1"/>
  <c r="L68" i="69" l="1"/>
  <c r="E70" i="71"/>
  <c r="G70" i="71" s="1"/>
  <c r="I70" i="71" s="1"/>
  <c r="H68" i="69"/>
  <c r="H73" i="72"/>
  <c r="J83" i="72"/>
  <c r="K83" i="72" s="1"/>
  <c r="L73" i="72"/>
  <c r="J82" i="72"/>
  <c r="K82" i="72" s="1"/>
  <c r="I72" i="72"/>
  <c r="I71" i="57"/>
  <c r="E72" i="57"/>
  <c r="E69" i="73"/>
  <c r="G69" i="73" s="1"/>
  <c r="I68" i="73"/>
  <c r="J89" i="73"/>
  <c r="K89" i="73" s="1"/>
  <c r="E74" i="72"/>
  <c r="G74" i="72" s="1"/>
  <c r="I73" i="58"/>
  <c r="I73" i="72" s="1"/>
  <c r="J80" i="58"/>
  <c r="K80" i="58" s="1"/>
  <c r="E74" i="58"/>
  <c r="G74" i="58" s="1"/>
  <c r="I47" i="56"/>
  <c r="B29" i="80"/>
  <c r="I67" i="66"/>
  <c r="I47" i="74"/>
  <c r="I47" i="67" s="1"/>
  <c r="I47" i="70" s="1"/>
  <c r="H73" i="61"/>
  <c r="L73" i="61"/>
  <c r="I72" i="61"/>
  <c r="J87" i="61"/>
  <c r="K87" i="61" s="1"/>
  <c r="E74" i="61"/>
  <c r="G74" i="61" s="1"/>
  <c r="J86" i="61"/>
  <c r="K86" i="61" s="1"/>
  <c r="I73" i="61"/>
  <c r="L68" i="65"/>
  <c r="H68" i="65"/>
  <c r="H67" i="66"/>
  <c r="L67" i="66"/>
  <c r="I70" i="74"/>
  <c r="E71" i="74"/>
  <c r="G71" i="74" s="1"/>
  <c r="E69" i="69"/>
  <c r="G69" i="69" s="1"/>
  <c r="I68" i="69"/>
  <c r="L65" i="59"/>
  <c r="H65" i="59"/>
  <c r="L72" i="75"/>
  <c r="H65" i="56"/>
  <c r="H72" i="75"/>
  <c r="E72" i="70"/>
  <c r="G72" i="70" s="1"/>
  <c r="L77" i="68"/>
  <c r="E78" i="68"/>
  <c r="G78" i="68" s="1"/>
  <c r="H77" i="68"/>
  <c r="L65" i="56"/>
  <c r="L82" i="60"/>
  <c r="H82" i="60"/>
  <c r="E76" i="67"/>
  <c r="G76" i="67" s="1"/>
  <c r="H75" i="63"/>
  <c r="E76" i="63"/>
  <c r="G76" i="63" s="1"/>
  <c r="L75" i="63"/>
  <c r="H81" i="64"/>
  <c r="L81" i="64"/>
  <c r="I80" i="62"/>
  <c r="J122" i="62"/>
  <c r="K122" i="62" s="1"/>
  <c r="E81" i="62"/>
  <c r="G81" i="62" s="1"/>
  <c r="J142" i="74"/>
  <c r="K142" i="74" s="1"/>
  <c r="J147" i="75"/>
  <c r="K147" i="75" s="1"/>
  <c r="J137" i="71"/>
  <c r="K137" i="71" s="1"/>
  <c r="J138" i="66"/>
  <c r="K138" i="66" s="1"/>
  <c r="J150" i="65"/>
  <c r="K150" i="65" s="1"/>
  <c r="J148" i="67"/>
  <c r="K148" i="67" s="1"/>
  <c r="J142" i="68"/>
  <c r="K142" i="68" s="1"/>
  <c r="J143" i="59"/>
  <c r="K143" i="59" s="1"/>
  <c r="L48" i="6"/>
  <c r="H48" i="6"/>
  <c r="H70" i="71" l="1"/>
  <c r="L70" i="71"/>
  <c r="E71" i="71"/>
  <c r="G71" i="71" s="1"/>
  <c r="L72" i="57"/>
  <c r="G72" i="57"/>
  <c r="E73" i="57" s="1"/>
  <c r="G73" i="57" s="1"/>
  <c r="J84" i="72"/>
  <c r="K84" i="72" s="1"/>
  <c r="H72" i="57"/>
  <c r="L69" i="73"/>
  <c r="H69" i="73"/>
  <c r="H74" i="72"/>
  <c r="L74" i="72"/>
  <c r="E75" i="58"/>
  <c r="G75" i="58" s="1"/>
  <c r="L74" i="58"/>
  <c r="H74" i="58"/>
  <c r="E68" i="66"/>
  <c r="G68" i="66" s="1"/>
  <c r="H74" i="61"/>
  <c r="E75" i="61"/>
  <c r="G75" i="61" s="1"/>
  <c r="L74" i="61"/>
  <c r="I74" i="60"/>
  <c r="I74" i="64"/>
  <c r="I68" i="65"/>
  <c r="E69" i="65"/>
  <c r="G69" i="65" s="1"/>
  <c r="H71" i="74"/>
  <c r="L71" i="74"/>
  <c r="L69" i="69"/>
  <c r="H69" i="69"/>
  <c r="E66" i="59"/>
  <c r="G66" i="59" s="1"/>
  <c r="L72" i="70"/>
  <c r="E73" i="75"/>
  <c r="G73" i="75" s="1"/>
  <c r="H72" i="70"/>
  <c r="E73" i="70"/>
  <c r="G73" i="70" s="1"/>
  <c r="L78" i="68"/>
  <c r="H78" i="68"/>
  <c r="E66" i="56"/>
  <c r="G66" i="56" s="1"/>
  <c r="E83" i="60"/>
  <c r="G83" i="60" s="1"/>
  <c r="J89" i="60"/>
  <c r="K89" i="60" s="1"/>
  <c r="I82" i="60"/>
  <c r="H76" i="67"/>
  <c r="E77" i="67"/>
  <c r="G77" i="67" s="1"/>
  <c r="L76" i="67"/>
  <c r="H76" i="63"/>
  <c r="L76" i="63"/>
  <c r="E82" i="64"/>
  <c r="G82" i="64" s="1"/>
  <c r="I81" i="64"/>
  <c r="J88" i="64"/>
  <c r="K88" i="64" s="1"/>
  <c r="I75" i="63"/>
  <c r="J131" i="63"/>
  <c r="K131" i="63" s="1"/>
  <c r="H81" i="62"/>
  <c r="L81" i="62"/>
  <c r="J162" i="69"/>
  <c r="K162" i="69" s="1"/>
  <c r="J149" i="67"/>
  <c r="K149" i="67" s="1"/>
  <c r="J142" i="70"/>
  <c r="K142" i="70" s="1"/>
  <c r="J144" i="59"/>
  <c r="K144" i="59" s="1"/>
  <c r="J136" i="56"/>
  <c r="K136" i="56" s="1"/>
  <c r="J48" i="6"/>
  <c r="H71" i="71" l="1"/>
  <c r="L71" i="71"/>
  <c r="E72" i="71"/>
  <c r="I71" i="71"/>
  <c r="E75" i="72"/>
  <c r="G75" i="72" s="1"/>
  <c r="I74" i="72"/>
  <c r="L68" i="66"/>
  <c r="I68" i="66"/>
  <c r="I75" i="61"/>
  <c r="E74" i="57"/>
  <c r="G74" i="57" s="1"/>
  <c r="L73" i="57"/>
  <c r="H73" i="57"/>
  <c r="I72" i="57"/>
  <c r="J86" i="57"/>
  <c r="K86" i="57" s="1"/>
  <c r="E70" i="73"/>
  <c r="G70" i="73" s="1"/>
  <c r="J90" i="73"/>
  <c r="K90" i="73" s="1"/>
  <c r="I69" i="73"/>
  <c r="I69" i="62" s="1"/>
  <c r="L75" i="58"/>
  <c r="H75" i="58"/>
  <c r="J81" i="58"/>
  <c r="K81" i="58" s="1"/>
  <c r="I74" i="58"/>
  <c r="I48" i="6"/>
  <c r="H68" i="66"/>
  <c r="L75" i="61"/>
  <c r="I74" i="61"/>
  <c r="J88" i="61"/>
  <c r="K88" i="61" s="1"/>
  <c r="H75" i="61"/>
  <c r="L69" i="65"/>
  <c r="H69" i="65"/>
  <c r="I71" i="74"/>
  <c r="E72" i="74"/>
  <c r="G72" i="74" s="1"/>
  <c r="I69" i="69"/>
  <c r="E70" i="69"/>
  <c r="G70" i="69" s="1"/>
  <c r="L66" i="59"/>
  <c r="H66" i="59"/>
  <c r="I75" i="64"/>
  <c r="I73" i="75"/>
  <c r="H77" i="67"/>
  <c r="H66" i="56"/>
  <c r="I48" i="59"/>
  <c r="I48" i="56" s="1"/>
  <c r="L73" i="75"/>
  <c r="H73" i="75"/>
  <c r="I72" i="70"/>
  <c r="E79" i="68"/>
  <c r="G79" i="68" s="1"/>
  <c r="I73" i="70"/>
  <c r="H73" i="70"/>
  <c r="L73" i="70"/>
  <c r="L66" i="56"/>
  <c r="L83" i="60"/>
  <c r="H83" i="60"/>
  <c r="E78" i="67"/>
  <c r="G78" i="67" s="1"/>
  <c r="L77" i="67"/>
  <c r="H82" i="64"/>
  <c r="L82" i="64"/>
  <c r="E77" i="63"/>
  <c r="G77" i="63" s="1"/>
  <c r="J132" i="63"/>
  <c r="K132" i="63" s="1"/>
  <c r="I81" i="62"/>
  <c r="J123" i="62"/>
  <c r="K123" i="62" s="1"/>
  <c r="E82" i="62"/>
  <c r="G82" i="62" s="1"/>
  <c r="J143" i="74"/>
  <c r="K143" i="74" s="1"/>
  <c r="J138" i="71"/>
  <c r="K138" i="71" s="1"/>
  <c r="J148" i="75"/>
  <c r="K148" i="75" s="1"/>
  <c r="J139" i="66"/>
  <c r="K139" i="66" s="1"/>
  <c r="J143" i="68"/>
  <c r="K143" i="68" s="1"/>
  <c r="J143" i="70"/>
  <c r="K143" i="70" s="1"/>
  <c r="J151" i="65"/>
  <c r="K151" i="65" s="1"/>
  <c r="J163" i="69"/>
  <c r="K163" i="69" s="1"/>
  <c r="K48" i="6"/>
  <c r="G72" i="71" l="1"/>
  <c r="H72" i="71"/>
  <c r="L72" i="71"/>
  <c r="L75" i="72"/>
  <c r="H75" i="72"/>
  <c r="E76" i="61"/>
  <c r="J89" i="61"/>
  <c r="K89" i="61" s="1"/>
  <c r="L74" i="57"/>
  <c r="H74" i="57"/>
  <c r="J87" i="57"/>
  <c r="K87" i="57" s="1"/>
  <c r="I73" i="57"/>
  <c r="I74" i="57"/>
  <c r="L70" i="73"/>
  <c r="H70" i="73"/>
  <c r="J85" i="72"/>
  <c r="K85" i="72" s="1"/>
  <c r="E76" i="72"/>
  <c r="G76" i="72" s="1"/>
  <c r="J82" i="58"/>
  <c r="K82" i="58" s="1"/>
  <c r="I75" i="58"/>
  <c r="E76" i="58"/>
  <c r="G76" i="58" s="1"/>
  <c r="E69" i="66"/>
  <c r="G69" i="66" s="1"/>
  <c r="I69" i="65"/>
  <c r="E70" i="65"/>
  <c r="G70" i="65" s="1"/>
  <c r="H72" i="74"/>
  <c r="L72" i="74"/>
  <c r="I48" i="68"/>
  <c r="I48" i="67" s="1"/>
  <c r="L70" i="69"/>
  <c r="H70" i="69"/>
  <c r="I66" i="59"/>
  <c r="E67" i="59"/>
  <c r="G67" i="59" s="1"/>
  <c r="I75" i="72"/>
  <c r="I75" i="62" s="1"/>
  <c r="E74" i="75"/>
  <c r="G74" i="75" s="1"/>
  <c r="L79" i="68"/>
  <c r="H78" i="67"/>
  <c r="H79" i="68"/>
  <c r="E74" i="70"/>
  <c r="G74" i="70" s="1"/>
  <c r="E67" i="56"/>
  <c r="G67" i="56" s="1"/>
  <c r="L78" i="67"/>
  <c r="E84" i="60"/>
  <c r="G84" i="60" s="1"/>
  <c r="J90" i="60"/>
  <c r="K90" i="60" s="1"/>
  <c r="L77" i="63"/>
  <c r="H77" i="63"/>
  <c r="J133" i="63"/>
  <c r="K133" i="63" s="1"/>
  <c r="E83" i="64"/>
  <c r="G83" i="64" s="1"/>
  <c r="J89" i="64"/>
  <c r="K89" i="64" s="1"/>
  <c r="I82" i="64"/>
  <c r="H82" i="62"/>
  <c r="L82" i="62"/>
  <c r="J149" i="75"/>
  <c r="K149" i="75" s="1"/>
  <c r="J144" i="74"/>
  <c r="K144" i="74" s="1"/>
  <c r="J139" i="71"/>
  <c r="K139" i="71" s="1"/>
  <c r="J152" i="65"/>
  <c r="K152" i="65" s="1"/>
  <c r="J144" i="70"/>
  <c r="K144" i="70" s="1"/>
  <c r="J164" i="69"/>
  <c r="K164" i="69" s="1"/>
  <c r="J150" i="67"/>
  <c r="K150" i="67" s="1"/>
  <c r="J145" i="59"/>
  <c r="K145" i="59" s="1"/>
  <c r="J137" i="56"/>
  <c r="K137" i="56" s="1"/>
  <c r="E49" i="6"/>
  <c r="G49" i="6" s="1"/>
  <c r="I72" i="71" l="1"/>
  <c r="E73" i="71"/>
  <c r="H76" i="61"/>
  <c r="G76" i="61"/>
  <c r="E77" i="61" s="1"/>
  <c r="G77" i="61" s="1"/>
  <c r="E70" i="66"/>
  <c r="G70" i="66" s="1"/>
  <c r="L76" i="61"/>
  <c r="E75" i="57"/>
  <c r="G75" i="57" s="1"/>
  <c r="J88" i="57"/>
  <c r="K88" i="57" s="1"/>
  <c r="J91" i="73"/>
  <c r="K91" i="73" s="1"/>
  <c r="I70" i="73"/>
  <c r="E71" i="73"/>
  <c r="G71" i="73" s="1"/>
  <c r="H76" i="72"/>
  <c r="J86" i="72"/>
  <c r="K86" i="72" s="1"/>
  <c r="L76" i="72"/>
  <c r="E77" i="58"/>
  <c r="G77" i="58" s="1"/>
  <c r="H76" i="58"/>
  <c r="L76" i="58"/>
  <c r="B30" i="80"/>
  <c r="L69" i="66"/>
  <c r="H69" i="66"/>
  <c r="H70" i="65"/>
  <c r="L70" i="65"/>
  <c r="I48" i="70"/>
  <c r="I48" i="66" s="1"/>
  <c r="I72" i="74"/>
  <c r="E73" i="74"/>
  <c r="G73" i="74" s="1"/>
  <c r="E71" i="69"/>
  <c r="G71" i="69" s="1"/>
  <c r="I70" i="69"/>
  <c r="L67" i="59"/>
  <c r="H67" i="59"/>
  <c r="H74" i="75"/>
  <c r="I74" i="75"/>
  <c r="L74" i="75"/>
  <c r="L67" i="56"/>
  <c r="E80" i="68"/>
  <c r="G80" i="68" s="1"/>
  <c r="H74" i="70"/>
  <c r="L74" i="70"/>
  <c r="H67" i="56"/>
  <c r="E79" i="67"/>
  <c r="G79" i="67" s="1"/>
  <c r="L84" i="60"/>
  <c r="H84" i="60"/>
  <c r="E85" i="60"/>
  <c r="G85" i="60" s="1"/>
  <c r="E78" i="63"/>
  <c r="G78" i="63" s="1"/>
  <c r="H83" i="64"/>
  <c r="L83" i="64"/>
  <c r="J124" i="62"/>
  <c r="K124" i="62" s="1"/>
  <c r="I82" i="62"/>
  <c r="E83" i="62"/>
  <c r="G83" i="62" s="1"/>
  <c r="J145" i="74"/>
  <c r="K145" i="74" s="1"/>
  <c r="J150" i="75"/>
  <c r="K150" i="75" s="1"/>
  <c r="J140" i="66"/>
  <c r="K140" i="66" s="1"/>
  <c r="J151" i="67"/>
  <c r="K151" i="67" s="1"/>
  <c r="J144" i="68"/>
  <c r="K144" i="68" s="1"/>
  <c r="J146" i="59"/>
  <c r="K146" i="59" s="1"/>
  <c r="L49" i="6"/>
  <c r="H49" i="6"/>
  <c r="J49" i="6"/>
  <c r="G73" i="71" l="1"/>
  <c r="E74" i="71" s="1"/>
  <c r="L73" i="71"/>
  <c r="H73" i="71"/>
  <c r="I70" i="66"/>
  <c r="L70" i="66"/>
  <c r="H70" i="66"/>
  <c r="J90" i="61"/>
  <c r="K90" i="61" s="1"/>
  <c r="L75" i="57"/>
  <c r="H75" i="57"/>
  <c r="E77" i="72"/>
  <c r="G77" i="72" s="1"/>
  <c r="E72" i="73"/>
  <c r="G72" i="73" s="1"/>
  <c r="H71" i="73"/>
  <c r="L71" i="73"/>
  <c r="L77" i="58"/>
  <c r="H77" i="58"/>
  <c r="I76" i="58"/>
  <c r="J83" i="58"/>
  <c r="K83" i="58" s="1"/>
  <c r="E78" i="61"/>
  <c r="G78" i="61" s="1"/>
  <c r="L77" i="61"/>
  <c r="H77" i="61"/>
  <c r="I70" i="65"/>
  <c r="E71" i="65"/>
  <c r="G71" i="65" s="1"/>
  <c r="E71" i="66"/>
  <c r="G71" i="66" s="1"/>
  <c r="I77" i="60"/>
  <c r="I77" i="64"/>
  <c r="L73" i="74"/>
  <c r="H73" i="74"/>
  <c r="H71" i="69"/>
  <c r="L71" i="69"/>
  <c r="E68" i="59"/>
  <c r="G68" i="59" s="1"/>
  <c r="E75" i="75"/>
  <c r="G75" i="75" s="1"/>
  <c r="J125" i="62"/>
  <c r="K125" i="62" s="1"/>
  <c r="H79" i="67"/>
  <c r="I49" i="6"/>
  <c r="L80" i="68"/>
  <c r="H80" i="68"/>
  <c r="E75" i="70"/>
  <c r="G75" i="70" s="1"/>
  <c r="L79" i="67"/>
  <c r="E68" i="56"/>
  <c r="G68" i="56" s="1"/>
  <c r="H85" i="60"/>
  <c r="L85" i="60"/>
  <c r="J92" i="60"/>
  <c r="K92" i="60" s="1"/>
  <c r="I84" i="60"/>
  <c r="J91" i="60"/>
  <c r="K91" i="60" s="1"/>
  <c r="L78" i="63"/>
  <c r="H78" i="63"/>
  <c r="E84" i="64"/>
  <c r="G84" i="64" s="1"/>
  <c r="J90" i="64"/>
  <c r="K90" i="64" s="1"/>
  <c r="H83" i="62"/>
  <c r="L83" i="62"/>
  <c r="J151" i="75"/>
  <c r="K151" i="75" s="1"/>
  <c r="J140" i="71"/>
  <c r="K140" i="71" s="1"/>
  <c r="J146" i="74"/>
  <c r="K146" i="74" s="1"/>
  <c r="J153" i="65"/>
  <c r="K153" i="65" s="1"/>
  <c r="J141" i="66"/>
  <c r="K141" i="66" s="1"/>
  <c r="J165" i="69"/>
  <c r="K165" i="69" s="1"/>
  <c r="J145" i="70"/>
  <c r="K145" i="70" s="1"/>
  <c r="J145" i="68"/>
  <c r="K145" i="68" s="1"/>
  <c r="J138" i="56"/>
  <c r="K138" i="56" s="1"/>
  <c r="K49" i="6"/>
  <c r="G74" i="71" l="1"/>
  <c r="I74" i="71" s="1"/>
  <c r="L74" i="71"/>
  <c r="H74" i="71"/>
  <c r="I75" i="57"/>
  <c r="J89" i="57"/>
  <c r="K89" i="57" s="1"/>
  <c r="E76" i="57"/>
  <c r="G76" i="57" s="1"/>
  <c r="L77" i="72"/>
  <c r="H77" i="72"/>
  <c r="I76" i="60"/>
  <c r="I76" i="64"/>
  <c r="I76" i="72" s="1"/>
  <c r="L72" i="73"/>
  <c r="E73" i="73"/>
  <c r="G73" i="73" s="1"/>
  <c r="H72" i="73"/>
  <c r="J92" i="73"/>
  <c r="K92" i="73" s="1"/>
  <c r="I71" i="73"/>
  <c r="J87" i="72"/>
  <c r="K87" i="72" s="1"/>
  <c r="E78" i="72"/>
  <c r="G78" i="72" s="1"/>
  <c r="E78" i="58"/>
  <c r="G78" i="58" s="1"/>
  <c r="J84" i="58"/>
  <c r="K84" i="58" s="1"/>
  <c r="I77" i="58"/>
  <c r="H71" i="66"/>
  <c r="I71" i="66"/>
  <c r="I76" i="62"/>
  <c r="J92" i="61"/>
  <c r="K92" i="61" s="1"/>
  <c r="L78" i="61"/>
  <c r="H78" i="61"/>
  <c r="I77" i="61"/>
  <c r="J91" i="61"/>
  <c r="K91" i="61" s="1"/>
  <c r="I77" i="72"/>
  <c r="H71" i="65"/>
  <c r="I71" i="65"/>
  <c r="L71" i="65"/>
  <c r="L71" i="66"/>
  <c r="I73" i="74"/>
  <c r="E74" i="74"/>
  <c r="G74" i="74" s="1"/>
  <c r="I71" i="69"/>
  <c r="E72" i="69"/>
  <c r="G72" i="69" s="1"/>
  <c r="I49" i="59"/>
  <c r="I49" i="68" s="1"/>
  <c r="L68" i="59"/>
  <c r="H68" i="59"/>
  <c r="L75" i="75"/>
  <c r="H75" i="75"/>
  <c r="J134" i="63"/>
  <c r="K134" i="63" s="1"/>
  <c r="H75" i="70"/>
  <c r="E79" i="63"/>
  <c r="G79" i="63" s="1"/>
  <c r="H68" i="56"/>
  <c r="E69" i="56"/>
  <c r="G69" i="56" s="1"/>
  <c r="E81" i="68"/>
  <c r="G81" i="68" s="1"/>
  <c r="E80" i="67"/>
  <c r="G80" i="67" s="1"/>
  <c r="L75" i="70"/>
  <c r="L68" i="56"/>
  <c r="E86" i="60"/>
  <c r="G86" i="60" s="1"/>
  <c r="H84" i="64"/>
  <c r="L84" i="64"/>
  <c r="J91" i="64"/>
  <c r="K91" i="64" s="1"/>
  <c r="E84" i="62"/>
  <c r="G84" i="62" s="1"/>
  <c r="J152" i="67"/>
  <c r="K152" i="67" s="1"/>
  <c r="J142" i="66"/>
  <c r="K142" i="66" s="1"/>
  <c r="J146" i="68"/>
  <c r="K146" i="68" s="1"/>
  <c r="J154" i="65"/>
  <c r="K154" i="65" s="1"/>
  <c r="J146" i="70"/>
  <c r="K146" i="70" s="1"/>
  <c r="J147" i="59"/>
  <c r="K147" i="59" s="1"/>
  <c r="E50" i="6"/>
  <c r="G50" i="6" s="1"/>
  <c r="E75" i="71" l="1"/>
  <c r="J90" i="57"/>
  <c r="K90" i="57" s="1"/>
  <c r="H76" i="57"/>
  <c r="L76" i="57"/>
  <c r="H73" i="73"/>
  <c r="L73" i="73"/>
  <c r="I72" i="73"/>
  <c r="J93" i="73"/>
  <c r="K93" i="73" s="1"/>
  <c r="H78" i="72"/>
  <c r="L78" i="72"/>
  <c r="L78" i="58"/>
  <c r="H78" i="58"/>
  <c r="B31" i="80"/>
  <c r="I49" i="75"/>
  <c r="E79" i="61"/>
  <c r="G79" i="61" s="1"/>
  <c r="E72" i="65"/>
  <c r="G72" i="65" s="1"/>
  <c r="E72" i="66"/>
  <c r="G72" i="66" s="1"/>
  <c r="I49" i="67"/>
  <c r="I49" i="70" s="1"/>
  <c r="I78" i="62"/>
  <c r="I78" i="60"/>
  <c r="L74" i="74"/>
  <c r="H74" i="74"/>
  <c r="L72" i="69"/>
  <c r="H72" i="69"/>
  <c r="I68" i="59"/>
  <c r="E69" i="59"/>
  <c r="G69" i="59" s="1"/>
  <c r="I75" i="75"/>
  <c r="E76" i="75"/>
  <c r="G76" i="75" s="1"/>
  <c r="H79" i="63"/>
  <c r="L79" i="63"/>
  <c r="E80" i="63"/>
  <c r="G80" i="63" s="1"/>
  <c r="E81" i="67"/>
  <c r="G81" i="67" s="1"/>
  <c r="H69" i="56"/>
  <c r="H84" i="62"/>
  <c r="E85" i="62"/>
  <c r="G85" i="62" s="1"/>
  <c r="H80" i="67"/>
  <c r="L80" i="67"/>
  <c r="L81" i="68"/>
  <c r="H81" i="68"/>
  <c r="E82" i="68"/>
  <c r="G82" i="68" s="1"/>
  <c r="E76" i="70"/>
  <c r="G76" i="70" s="1"/>
  <c r="L69" i="56"/>
  <c r="H86" i="60"/>
  <c r="L86" i="60"/>
  <c r="E85" i="64"/>
  <c r="G85" i="64" s="1"/>
  <c r="L84" i="62"/>
  <c r="J147" i="74"/>
  <c r="K147" i="74" s="1"/>
  <c r="J141" i="71"/>
  <c r="K141" i="71" s="1"/>
  <c r="J152" i="75"/>
  <c r="K152" i="75" s="1"/>
  <c r="J166" i="69"/>
  <c r="K166" i="69" s="1"/>
  <c r="J147" i="68"/>
  <c r="K147" i="68" s="1"/>
  <c r="J153" i="67"/>
  <c r="K153" i="67" s="1"/>
  <c r="J147" i="70"/>
  <c r="K147" i="70" s="1"/>
  <c r="J148" i="59"/>
  <c r="K148" i="59" s="1"/>
  <c r="J139" i="56"/>
  <c r="K139" i="56" s="1"/>
  <c r="H50" i="6"/>
  <c r="L50" i="6"/>
  <c r="J50" i="6"/>
  <c r="G75" i="71" l="1"/>
  <c r="H75" i="71"/>
  <c r="L75" i="71"/>
  <c r="E77" i="57"/>
  <c r="I76" i="57"/>
  <c r="I76" i="61" s="1"/>
  <c r="J94" i="73"/>
  <c r="K94" i="73" s="1"/>
  <c r="I73" i="73"/>
  <c r="E74" i="73"/>
  <c r="G74" i="73" s="1"/>
  <c r="J88" i="72"/>
  <c r="K88" i="72" s="1"/>
  <c r="E79" i="72"/>
  <c r="G79" i="72" s="1"/>
  <c r="E79" i="58"/>
  <c r="G79" i="58" s="1"/>
  <c r="J85" i="58"/>
  <c r="K85" i="58" s="1"/>
  <c r="I78" i="58"/>
  <c r="H72" i="66"/>
  <c r="I72" i="66"/>
  <c r="I72" i="65"/>
  <c r="J93" i="61"/>
  <c r="K93" i="61" s="1"/>
  <c r="L79" i="61"/>
  <c r="H79" i="61"/>
  <c r="L72" i="65"/>
  <c r="H72" i="65"/>
  <c r="L72" i="66"/>
  <c r="I78" i="64"/>
  <c r="I78" i="72" s="1"/>
  <c r="E75" i="74"/>
  <c r="G75" i="74" s="1"/>
  <c r="E73" i="69"/>
  <c r="G73" i="69" s="1"/>
  <c r="I72" i="69"/>
  <c r="H69" i="59"/>
  <c r="L69" i="59"/>
  <c r="J135" i="63"/>
  <c r="K135" i="63" s="1"/>
  <c r="H76" i="75"/>
  <c r="L76" i="75"/>
  <c r="J92" i="64"/>
  <c r="K92" i="64" s="1"/>
  <c r="I50" i="6"/>
  <c r="E86" i="62"/>
  <c r="G86" i="62" s="1"/>
  <c r="L82" i="68"/>
  <c r="H82" i="68"/>
  <c r="L76" i="70"/>
  <c r="H76" i="70"/>
  <c r="E70" i="56"/>
  <c r="G70" i="56" s="1"/>
  <c r="E87" i="60"/>
  <c r="G87" i="60" s="1"/>
  <c r="J93" i="60"/>
  <c r="K93" i="60" s="1"/>
  <c r="L85" i="64"/>
  <c r="H85" i="64"/>
  <c r="L80" i="63"/>
  <c r="H80" i="63"/>
  <c r="H81" i="67"/>
  <c r="L81" i="67"/>
  <c r="J126" i="62"/>
  <c r="K126" i="62" s="1"/>
  <c r="I84" i="62"/>
  <c r="L85" i="62"/>
  <c r="H85" i="62"/>
  <c r="J143" i="66"/>
  <c r="K143" i="66" s="1"/>
  <c r="J155" i="65"/>
  <c r="K155" i="65" s="1"/>
  <c r="J148" i="70"/>
  <c r="K148" i="70" s="1"/>
  <c r="J148" i="68"/>
  <c r="K148" i="68" s="1"/>
  <c r="K50" i="6"/>
  <c r="E51" i="6"/>
  <c r="G51" i="6" s="1"/>
  <c r="I75" i="71" l="1"/>
  <c r="E76" i="71"/>
  <c r="G77" i="57"/>
  <c r="E78" i="57" s="1"/>
  <c r="H77" i="57"/>
  <c r="L77" i="57"/>
  <c r="H74" i="73"/>
  <c r="L74" i="73"/>
  <c r="H79" i="72"/>
  <c r="L79" i="72"/>
  <c r="I79" i="72"/>
  <c r="L79" i="58"/>
  <c r="H79" i="58"/>
  <c r="E73" i="65"/>
  <c r="G73" i="65" s="1"/>
  <c r="I50" i="63"/>
  <c r="I50" i="59" s="1"/>
  <c r="E80" i="61"/>
  <c r="G80" i="61" s="1"/>
  <c r="I79" i="60"/>
  <c r="I79" i="64" s="1"/>
  <c r="E73" i="66"/>
  <c r="G73" i="66" s="1"/>
  <c r="I50" i="56"/>
  <c r="H75" i="74"/>
  <c r="L75" i="74"/>
  <c r="H73" i="69"/>
  <c r="L73" i="69"/>
  <c r="I69" i="59"/>
  <c r="E70" i="59"/>
  <c r="G70" i="59" s="1"/>
  <c r="I76" i="75"/>
  <c r="E77" i="75"/>
  <c r="G77" i="75" s="1"/>
  <c r="E77" i="70"/>
  <c r="G77" i="70" s="1"/>
  <c r="E86" i="64"/>
  <c r="G86" i="64" s="1"/>
  <c r="J127" i="62"/>
  <c r="K127" i="62" s="1"/>
  <c r="I50" i="68"/>
  <c r="L70" i="56"/>
  <c r="I70" i="56"/>
  <c r="I85" i="62"/>
  <c r="E87" i="62"/>
  <c r="G87" i="62" s="1"/>
  <c r="L86" i="62"/>
  <c r="H86" i="62"/>
  <c r="E83" i="68"/>
  <c r="G83" i="68" s="1"/>
  <c r="H70" i="56"/>
  <c r="H87" i="60"/>
  <c r="E88" i="60"/>
  <c r="G88" i="60" s="1"/>
  <c r="L87" i="60"/>
  <c r="E81" i="63"/>
  <c r="G81" i="63" s="1"/>
  <c r="J136" i="63"/>
  <c r="K136" i="63" s="1"/>
  <c r="I80" i="63"/>
  <c r="E82" i="67"/>
  <c r="G82" i="67" s="1"/>
  <c r="J153" i="75"/>
  <c r="K153" i="75" s="1"/>
  <c r="J142" i="71"/>
  <c r="K142" i="71" s="1"/>
  <c r="J148" i="74"/>
  <c r="K148" i="74" s="1"/>
  <c r="J154" i="67"/>
  <c r="K154" i="67" s="1"/>
  <c r="J149" i="68"/>
  <c r="K149" i="68" s="1"/>
  <c r="J167" i="69"/>
  <c r="K167" i="69" s="1"/>
  <c r="J149" i="59"/>
  <c r="K149" i="59" s="1"/>
  <c r="J140" i="56"/>
  <c r="K140" i="56" s="1"/>
  <c r="L51" i="6"/>
  <c r="H51" i="6"/>
  <c r="G76" i="71" l="1"/>
  <c r="E77" i="71" s="1"/>
  <c r="H76" i="71"/>
  <c r="L76" i="71"/>
  <c r="I77" i="57"/>
  <c r="J91" i="57"/>
  <c r="K91" i="57" s="1"/>
  <c r="G78" i="57"/>
  <c r="J92" i="57" s="1"/>
  <c r="K92" i="57" s="1"/>
  <c r="L78" i="57"/>
  <c r="H78" i="57"/>
  <c r="I73" i="65"/>
  <c r="J95" i="73"/>
  <c r="K95" i="73" s="1"/>
  <c r="I74" i="73"/>
  <c r="E75" i="73"/>
  <c r="G75" i="73" s="1"/>
  <c r="J89" i="72"/>
  <c r="K89" i="72" s="1"/>
  <c r="E80" i="72"/>
  <c r="G80" i="72" s="1"/>
  <c r="E80" i="58"/>
  <c r="G80" i="58" s="1"/>
  <c r="J86" i="58"/>
  <c r="K86" i="58" s="1"/>
  <c r="I79" i="58"/>
  <c r="H73" i="65"/>
  <c r="H73" i="66"/>
  <c r="L73" i="65"/>
  <c r="H80" i="61"/>
  <c r="L80" i="61"/>
  <c r="E81" i="61"/>
  <c r="G81" i="61" s="1"/>
  <c r="J94" i="61"/>
  <c r="K94" i="61" s="1"/>
  <c r="L73" i="66"/>
  <c r="I50" i="67"/>
  <c r="I50" i="70" s="1"/>
  <c r="I75" i="74"/>
  <c r="E76" i="74"/>
  <c r="G76" i="74" s="1"/>
  <c r="I73" i="69"/>
  <c r="E74" i="69"/>
  <c r="G74" i="69" s="1"/>
  <c r="L70" i="59"/>
  <c r="H70" i="59"/>
  <c r="L77" i="70"/>
  <c r="L77" i="75"/>
  <c r="H77" i="75"/>
  <c r="H77" i="70"/>
  <c r="H86" i="64"/>
  <c r="E87" i="64"/>
  <c r="G87" i="64" s="1"/>
  <c r="L86" i="64"/>
  <c r="J128" i="62"/>
  <c r="K128" i="62" s="1"/>
  <c r="E88" i="62"/>
  <c r="G88" i="62" s="1"/>
  <c r="L87" i="62"/>
  <c r="H87" i="62"/>
  <c r="E71" i="56"/>
  <c r="G71" i="56" s="1"/>
  <c r="L83" i="68"/>
  <c r="H83" i="68"/>
  <c r="E89" i="60"/>
  <c r="G89" i="60" s="1"/>
  <c r="L88" i="60"/>
  <c r="H88" i="60"/>
  <c r="J94" i="60"/>
  <c r="K94" i="60" s="1"/>
  <c r="H81" i="63"/>
  <c r="L81" i="63"/>
  <c r="L82" i="67"/>
  <c r="H82" i="67"/>
  <c r="J149" i="74"/>
  <c r="K149" i="74" s="1"/>
  <c r="J168" i="69"/>
  <c r="K168" i="69" s="1"/>
  <c r="J144" i="66"/>
  <c r="K144" i="66" s="1"/>
  <c r="J149" i="70"/>
  <c r="K149" i="70" s="1"/>
  <c r="J156" i="65"/>
  <c r="K156" i="65" s="1"/>
  <c r="J150" i="59"/>
  <c r="K150" i="59" s="1"/>
  <c r="J51" i="6"/>
  <c r="G77" i="71" l="1"/>
  <c r="L77" i="71"/>
  <c r="H77" i="71"/>
  <c r="E79" i="57"/>
  <c r="G79" i="57" s="1"/>
  <c r="I78" i="57"/>
  <c r="I78" i="61" s="1"/>
  <c r="E74" i="65"/>
  <c r="L75" i="73"/>
  <c r="H75" i="73"/>
  <c r="J90" i="72"/>
  <c r="K90" i="72" s="1"/>
  <c r="L80" i="72"/>
  <c r="H80" i="72"/>
  <c r="H80" i="58"/>
  <c r="L80" i="58"/>
  <c r="I51" i="6"/>
  <c r="I51" i="59" s="1"/>
  <c r="H81" i="61"/>
  <c r="L81" i="61"/>
  <c r="I80" i="64"/>
  <c r="I80" i="60"/>
  <c r="E74" i="66"/>
  <c r="G74" i="66" s="1"/>
  <c r="L76" i="74"/>
  <c r="H76" i="74"/>
  <c r="H74" i="69"/>
  <c r="L74" i="69"/>
  <c r="E71" i="59"/>
  <c r="G71" i="59" s="1"/>
  <c r="I51" i="68"/>
  <c r="I51" i="67" s="1"/>
  <c r="J93" i="64"/>
  <c r="K93" i="64" s="1"/>
  <c r="E78" i="75"/>
  <c r="G78" i="75" s="1"/>
  <c r="E78" i="70"/>
  <c r="G78" i="70" s="1"/>
  <c r="I87" i="62"/>
  <c r="H71" i="56"/>
  <c r="I71" i="56"/>
  <c r="J129" i="62"/>
  <c r="K129" i="62" s="1"/>
  <c r="E89" i="62"/>
  <c r="G89" i="62" s="1"/>
  <c r="H88" i="62"/>
  <c r="L88" i="62"/>
  <c r="L71" i="56"/>
  <c r="E84" i="68"/>
  <c r="G84" i="68" s="1"/>
  <c r="H89" i="60"/>
  <c r="L89" i="60"/>
  <c r="E90" i="60"/>
  <c r="G90" i="60" s="1"/>
  <c r="I88" i="60"/>
  <c r="J95" i="60"/>
  <c r="K95" i="60" s="1"/>
  <c r="E82" i="63"/>
  <c r="G82" i="63" s="1"/>
  <c r="J137" i="63"/>
  <c r="K137" i="63" s="1"/>
  <c r="L87" i="64"/>
  <c r="H87" i="64"/>
  <c r="E83" i="67"/>
  <c r="G83" i="67" s="1"/>
  <c r="J154" i="75"/>
  <c r="K154" i="75" s="1"/>
  <c r="J150" i="74"/>
  <c r="K150" i="74" s="1"/>
  <c r="J143" i="71"/>
  <c r="K143" i="71" s="1"/>
  <c r="J155" i="67"/>
  <c r="K155" i="67" s="1"/>
  <c r="J157" i="65"/>
  <c r="K157" i="65" s="1"/>
  <c r="J150" i="68"/>
  <c r="K150" i="68" s="1"/>
  <c r="J151" i="59"/>
  <c r="K151" i="59" s="1"/>
  <c r="J141" i="56"/>
  <c r="K141" i="56" s="1"/>
  <c r="K51" i="6"/>
  <c r="E52" i="6"/>
  <c r="G52" i="6" s="1"/>
  <c r="I77" i="71" l="1"/>
  <c r="E78" i="71"/>
  <c r="L79" i="57"/>
  <c r="E80" i="57"/>
  <c r="G80" i="57" s="1"/>
  <c r="H79" i="57"/>
  <c r="G74" i="65"/>
  <c r="I74" i="65" s="1"/>
  <c r="H74" i="65"/>
  <c r="L74" i="65"/>
  <c r="J93" i="57"/>
  <c r="K93" i="57" s="1"/>
  <c r="I79" i="57"/>
  <c r="I79" i="61" s="1"/>
  <c r="E81" i="72"/>
  <c r="G81" i="72" s="1"/>
  <c r="I80" i="72"/>
  <c r="E76" i="73"/>
  <c r="G76" i="73" s="1"/>
  <c r="I75" i="73"/>
  <c r="J96" i="73"/>
  <c r="K96" i="73" s="1"/>
  <c r="I80" i="58"/>
  <c r="J87" i="58"/>
  <c r="K87" i="58" s="1"/>
  <c r="E81" i="58"/>
  <c r="G81" i="58" s="1"/>
  <c r="H74" i="66"/>
  <c r="E72" i="59"/>
  <c r="G72" i="59" s="1"/>
  <c r="E82" i="61"/>
  <c r="G82" i="61" s="1"/>
  <c r="J95" i="61"/>
  <c r="K95" i="61" s="1"/>
  <c r="L74" i="66"/>
  <c r="E77" i="74"/>
  <c r="G77" i="74" s="1"/>
  <c r="L71" i="59"/>
  <c r="H71" i="59"/>
  <c r="E75" i="69"/>
  <c r="G75" i="69" s="1"/>
  <c r="I74" i="69"/>
  <c r="I51" i="70"/>
  <c r="H78" i="75"/>
  <c r="I78" i="75"/>
  <c r="L78" i="75"/>
  <c r="L78" i="70"/>
  <c r="H78" i="70"/>
  <c r="L84" i="68"/>
  <c r="I88" i="62"/>
  <c r="J130" i="62"/>
  <c r="K130" i="62" s="1"/>
  <c r="J131" i="62"/>
  <c r="K131" i="62" s="1"/>
  <c r="H89" i="62"/>
  <c r="L89" i="62"/>
  <c r="E72" i="56"/>
  <c r="G72" i="56" s="1"/>
  <c r="E85" i="68"/>
  <c r="G85" i="68" s="1"/>
  <c r="H84" i="68"/>
  <c r="E91" i="60"/>
  <c r="G91" i="60" s="1"/>
  <c r="H90" i="60"/>
  <c r="L90" i="60"/>
  <c r="I89" i="60"/>
  <c r="J96" i="60"/>
  <c r="K96" i="60" s="1"/>
  <c r="J94" i="64"/>
  <c r="K94" i="64" s="1"/>
  <c r="I87" i="64"/>
  <c r="H82" i="63"/>
  <c r="L82" i="63"/>
  <c r="E88" i="64"/>
  <c r="G88" i="64" s="1"/>
  <c r="H83" i="67"/>
  <c r="L83" i="67"/>
  <c r="J144" i="71"/>
  <c r="K144" i="71" s="1"/>
  <c r="J169" i="69"/>
  <c r="K169" i="69" s="1"/>
  <c r="J158" i="65"/>
  <c r="K158" i="65" s="1"/>
  <c r="J150" i="70"/>
  <c r="K150" i="70" s="1"/>
  <c r="J145" i="66"/>
  <c r="K145" i="66" s="1"/>
  <c r="L52" i="6"/>
  <c r="H52" i="6"/>
  <c r="G78" i="71" l="1"/>
  <c r="H78" i="71"/>
  <c r="L78" i="71"/>
  <c r="L80" i="57"/>
  <c r="H80" i="57"/>
  <c r="E75" i="65"/>
  <c r="G75" i="65" s="1"/>
  <c r="I75" i="65" s="1"/>
  <c r="L81" i="72"/>
  <c r="J94" i="57"/>
  <c r="K94" i="57" s="1"/>
  <c r="E81" i="57"/>
  <c r="G81" i="57" s="1"/>
  <c r="I80" i="57"/>
  <c r="I80" i="61" s="1"/>
  <c r="H81" i="72"/>
  <c r="J91" i="72"/>
  <c r="K91" i="72" s="1"/>
  <c r="E77" i="73"/>
  <c r="G77" i="73" s="1"/>
  <c r="L76" i="73"/>
  <c r="H76" i="73"/>
  <c r="L81" i="58"/>
  <c r="H81" i="58"/>
  <c r="E73" i="59"/>
  <c r="G73" i="59" s="1"/>
  <c r="H72" i="59"/>
  <c r="L72" i="59"/>
  <c r="H82" i="61"/>
  <c r="L82" i="61"/>
  <c r="I74" i="66"/>
  <c r="E75" i="66"/>
  <c r="G75" i="66" s="1"/>
  <c r="I81" i="61"/>
  <c r="L77" i="74"/>
  <c r="H77" i="74"/>
  <c r="H75" i="69"/>
  <c r="L75" i="69"/>
  <c r="E79" i="75"/>
  <c r="G79" i="75" s="1"/>
  <c r="E79" i="70"/>
  <c r="G79" i="70" s="1"/>
  <c r="H72" i="56"/>
  <c r="I89" i="62"/>
  <c r="E90" i="62"/>
  <c r="G90" i="62" s="1"/>
  <c r="L72" i="56"/>
  <c r="H85" i="68"/>
  <c r="L85" i="68"/>
  <c r="E92" i="60"/>
  <c r="G92" i="60" s="1"/>
  <c r="H91" i="60"/>
  <c r="L91" i="60"/>
  <c r="J97" i="60"/>
  <c r="K97" i="60" s="1"/>
  <c r="E83" i="63"/>
  <c r="G83" i="63" s="1"/>
  <c r="J138" i="63"/>
  <c r="K138" i="63" s="1"/>
  <c r="H88" i="64"/>
  <c r="L88" i="64"/>
  <c r="E89" i="64"/>
  <c r="G89" i="64" s="1"/>
  <c r="E84" i="67"/>
  <c r="G84" i="67" s="1"/>
  <c r="J155" i="75"/>
  <c r="K155" i="75" s="1"/>
  <c r="J151" i="74"/>
  <c r="K151" i="74" s="1"/>
  <c r="J156" i="67"/>
  <c r="K156" i="67" s="1"/>
  <c r="J159" i="65"/>
  <c r="K159" i="65" s="1"/>
  <c r="J151" i="70"/>
  <c r="K151" i="70" s="1"/>
  <c r="J170" i="69"/>
  <c r="K170" i="69" s="1"/>
  <c r="J146" i="66"/>
  <c r="K146" i="66" s="1"/>
  <c r="J151" i="68"/>
  <c r="K151" i="68" s="1"/>
  <c r="J152" i="59"/>
  <c r="K152" i="59" s="1"/>
  <c r="J142" i="56"/>
  <c r="K142" i="56" s="1"/>
  <c r="J52" i="6"/>
  <c r="I78" i="71" l="1"/>
  <c r="E79" i="71"/>
  <c r="E76" i="65"/>
  <c r="G76" i="65" s="1"/>
  <c r="H75" i="65"/>
  <c r="L75" i="65"/>
  <c r="H81" i="57"/>
  <c r="L81" i="57"/>
  <c r="E82" i="72"/>
  <c r="G82" i="72" s="1"/>
  <c r="H77" i="73"/>
  <c r="L77" i="73"/>
  <c r="J97" i="73"/>
  <c r="K97" i="73" s="1"/>
  <c r="I76" i="73"/>
  <c r="I81" i="58"/>
  <c r="I81" i="72" s="1"/>
  <c r="E82" i="58"/>
  <c r="G82" i="58" s="1"/>
  <c r="J88" i="58"/>
  <c r="K88" i="58" s="1"/>
  <c r="I52" i="6"/>
  <c r="E74" i="59"/>
  <c r="G74" i="59" s="1"/>
  <c r="L73" i="59"/>
  <c r="H73" i="59"/>
  <c r="E83" i="61"/>
  <c r="G83" i="61" s="1"/>
  <c r="J96" i="61"/>
  <c r="K96" i="61" s="1"/>
  <c r="I52" i="59"/>
  <c r="I52" i="68" s="1"/>
  <c r="I52" i="67" s="1"/>
  <c r="I52" i="70" s="1"/>
  <c r="L75" i="66"/>
  <c r="H75" i="66"/>
  <c r="I75" i="66"/>
  <c r="I77" i="74"/>
  <c r="E78" i="74"/>
  <c r="G78" i="74" s="1"/>
  <c r="I75" i="69"/>
  <c r="E76" i="69"/>
  <c r="G76" i="69" s="1"/>
  <c r="H79" i="70"/>
  <c r="L79" i="70"/>
  <c r="I79" i="75"/>
  <c r="L79" i="75"/>
  <c r="H79" i="75"/>
  <c r="E86" i="68"/>
  <c r="G86" i="68" s="1"/>
  <c r="E91" i="62"/>
  <c r="G91" i="62" s="1"/>
  <c r="H90" i="62"/>
  <c r="L90" i="62"/>
  <c r="E73" i="56"/>
  <c r="G73" i="56" s="1"/>
  <c r="H92" i="60"/>
  <c r="L92" i="60"/>
  <c r="I91" i="60"/>
  <c r="J98" i="60"/>
  <c r="K98" i="60" s="1"/>
  <c r="H89" i="64"/>
  <c r="L89" i="64"/>
  <c r="J95" i="64"/>
  <c r="K95" i="64" s="1"/>
  <c r="I88" i="64"/>
  <c r="H83" i="63"/>
  <c r="L83" i="63"/>
  <c r="H84" i="67"/>
  <c r="L84" i="67"/>
  <c r="J152" i="74"/>
  <c r="K152" i="74" s="1"/>
  <c r="J145" i="71"/>
  <c r="K145" i="71" s="1"/>
  <c r="J160" i="65"/>
  <c r="K160" i="65" s="1"/>
  <c r="J171" i="69"/>
  <c r="K171" i="69" s="1"/>
  <c r="J157" i="67"/>
  <c r="K157" i="67" s="1"/>
  <c r="J152" i="68"/>
  <c r="K152" i="68" s="1"/>
  <c r="J153" i="59"/>
  <c r="K153" i="59" s="1"/>
  <c r="K52" i="6"/>
  <c r="E53" i="6"/>
  <c r="G53" i="6" s="1"/>
  <c r="G79" i="71" l="1"/>
  <c r="H79" i="71"/>
  <c r="L79" i="71"/>
  <c r="H76" i="65"/>
  <c r="L76" i="65"/>
  <c r="I81" i="57"/>
  <c r="J95" i="57"/>
  <c r="K95" i="57" s="1"/>
  <c r="E82" i="57"/>
  <c r="G82" i="57" s="1"/>
  <c r="H82" i="72"/>
  <c r="L82" i="72"/>
  <c r="I76" i="71"/>
  <c r="I76" i="74" s="1"/>
  <c r="E78" i="73"/>
  <c r="G78" i="73" s="1"/>
  <c r="I77" i="73"/>
  <c r="J98" i="73"/>
  <c r="K98" i="73" s="1"/>
  <c r="L82" i="58"/>
  <c r="H82" i="58"/>
  <c r="H74" i="59"/>
  <c r="L74" i="59"/>
  <c r="L83" i="61"/>
  <c r="H83" i="61"/>
  <c r="E76" i="66"/>
  <c r="G76" i="66" s="1"/>
  <c r="E77" i="65"/>
  <c r="G77" i="65" s="1"/>
  <c r="H78" i="74"/>
  <c r="L78" i="74"/>
  <c r="L76" i="69"/>
  <c r="H76" i="69"/>
  <c r="E75" i="59"/>
  <c r="G75" i="59" s="1"/>
  <c r="E80" i="70"/>
  <c r="G80" i="70" s="1"/>
  <c r="L86" i="68"/>
  <c r="E80" i="75"/>
  <c r="G80" i="75" s="1"/>
  <c r="J132" i="62"/>
  <c r="K132" i="62" s="1"/>
  <c r="H86" i="68"/>
  <c r="L73" i="56"/>
  <c r="H73" i="56"/>
  <c r="E93" i="60"/>
  <c r="G93" i="60" s="1"/>
  <c r="J99" i="60"/>
  <c r="K99" i="60" s="1"/>
  <c r="J96" i="64"/>
  <c r="K96" i="64" s="1"/>
  <c r="I89" i="64"/>
  <c r="E90" i="64"/>
  <c r="G90" i="64" s="1"/>
  <c r="E84" i="63"/>
  <c r="G84" i="63" s="1"/>
  <c r="J139" i="63"/>
  <c r="K139" i="63" s="1"/>
  <c r="E85" i="67"/>
  <c r="G85" i="67" s="1"/>
  <c r="L91" i="62"/>
  <c r="H91" i="62"/>
  <c r="J153" i="74"/>
  <c r="K153" i="74" s="1"/>
  <c r="J146" i="71"/>
  <c r="K146" i="71" s="1"/>
  <c r="J156" i="75"/>
  <c r="K156" i="75" s="1"/>
  <c r="J147" i="66"/>
  <c r="K147" i="66" s="1"/>
  <c r="J172" i="69"/>
  <c r="K172" i="69" s="1"/>
  <c r="J152" i="70"/>
  <c r="K152" i="70" s="1"/>
  <c r="J153" i="68"/>
  <c r="K153" i="68" s="1"/>
  <c r="J143" i="56"/>
  <c r="K143" i="56" s="1"/>
  <c r="L53" i="6"/>
  <c r="H53" i="6"/>
  <c r="I79" i="71" l="1"/>
  <c r="E80" i="71"/>
  <c r="H82" i="57"/>
  <c r="L82" i="57"/>
  <c r="J92" i="72"/>
  <c r="K92" i="72" s="1"/>
  <c r="E83" i="72"/>
  <c r="G83" i="72" s="1"/>
  <c r="E79" i="73"/>
  <c r="G79" i="73" s="1"/>
  <c r="H78" i="73"/>
  <c r="L78" i="73"/>
  <c r="E83" i="58"/>
  <c r="G83" i="58" s="1"/>
  <c r="I82" i="58"/>
  <c r="I82" i="72" s="1"/>
  <c r="J89" i="58"/>
  <c r="K89" i="58" s="1"/>
  <c r="L76" i="66"/>
  <c r="E77" i="66"/>
  <c r="G77" i="66" s="1"/>
  <c r="J97" i="61"/>
  <c r="K97" i="61" s="1"/>
  <c r="E84" i="61"/>
  <c r="G84" i="61" s="1"/>
  <c r="H76" i="66"/>
  <c r="L77" i="65"/>
  <c r="H77" i="65"/>
  <c r="I82" i="63"/>
  <c r="I82" i="61"/>
  <c r="I78" i="74"/>
  <c r="E79" i="74"/>
  <c r="G79" i="74" s="1"/>
  <c r="E77" i="69"/>
  <c r="G77" i="69" s="1"/>
  <c r="I76" i="69"/>
  <c r="L75" i="59"/>
  <c r="H75" i="59"/>
  <c r="L80" i="70"/>
  <c r="H80" i="70"/>
  <c r="E87" i="68"/>
  <c r="G87" i="68" s="1"/>
  <c r="E74" i="56"/>
  <c r="G74" i="56" s="1"/>
  <c r="L80" i="75"/>
  <c r="H80" i="75"/>
  <c r="I80" i="75"/>
  <c r="E81" i="70"/>
  <c r="G81" i="70" s="1"/>
  <c r="L93" i="60"/>
  <c r="J100" i="60"/>
  <c r="K100" i="60" s="1"/>
  <c r="H93" i="60"/>
  <c r="E91" i="64"/>
  <c r="G91" i="64" s="1"/>
  <c r="H90" i="64"/>
  <c r="L90" i="64"/>
  <c r="H84" i="63"/>
  <c r="L84" i="63"/>
  <c r="E86" i="67"/>
  <c r="G86" i="67" s="1"/>
  <c r="H85" i="67"/>
  <c r="L85" i="67"/>
  <c r="E92" i="62"/>
  <c r="G92" i="62" s="1"/>
  <c r="J133" i="62"/>
  <c r="K133" i="62" s="1"/>
  <c r="J154" i="74"/>
  <c r="K154" i="74" s="1"/>
  <c r="J157" i="75"/>
  <c r="K157" i="75" s="1"/>
  <c r="J161" i="65"/>
  <c r="K161" i="65" s="1"/>
  <c r="J173" i="69"/>
  <c r="K173" i="69" s="1"/>
  <c r="J154" i="68"/>
  <c r="K154" i="68" s="1"/>
  <c r="J158" i="67"/>
  <c r="K158" i="67" s="1"/>
  <c r="J154" i="59"/>
  <c r="K154" i="59" s="1"/>
  <c r="J53" i="6"/>
  <c r="G80" i="71" l="1"/>
  <c r="L80" i="71"/>
  <c r="H80" i="71"/>
  <c r="J96" i="57"/>
  <c r="K96" i="57" s="1"/>
  <c r="E83" i="57"/>
  <c r="G83" i="57" s="1"/>
  <c r="I82" i="57"/>
  <c r="H83" i="72"/>
  <c r="L83" i="72"/>
  <c r="L79" i="73"/>
  <c r="H79" i="73"/>
  <c r="I78" i="73"/>
  <c r="J99" i="73"/>
  <c r="K99" i="73" s="1"/>
  <c r="H83" i="58"/>
  <c r="L83" i="58"/>
  <c r="L74" i="56"/>
  <c r="I53" i="6"/>
  <c r="H87" i="68"/>
  <c r="E88" i="68"/>
  <c r="G88" i="68" s="1"/>
  <c r="L84" i="61"/>
  <c r="H84" i="61"/>
  <c r="H77" i="66"/>
  <c r="L77" i="66"/>
  <c r="I77" i="65"/>
  <c r="E78" i="65"/>
  <c r="G78" i="65" s="1"/>
  <c r="I53" i="59"/>
  <c r="I53" i="68" s="1"/>
  <c r="I53" i="67" s="1"/>
  <c r="H79" i="74"/>
  <c r="L79" i="74"/>
  <c r="H77" i="69"/>
  <c r="L77" i="69"/>
  <c r="E76" i="59"/>
  <c r="G76" i="59" s="1"/>
  <c r="H74" i="56"/>
  <c r="L87" i="68"/>
  <c r="E81" i="75"/>
  <c r="G81" i="75" s="1"/>
  <c r="H81" i="70"/>
  <c r="L81" i="70"/>
  <c r="E82" i="70"/>
  <c r="G82" i="70" s="1"/>
  <c r="E94" i="60"/>
  <c r="G94" i="60" s="1"/>
  <c r="L91" i="64"/>
  <c r="H91" i="64"/>
  <c r="E85" i="63"/>
  <c r="G85" i="63" s="1"/>
  <c r="I84" i="63"/>
  <c r="J140" i="63"/>
  <c r="K140" i="63" s="1"/>
  <c r="J97" i="64"/>
  <c r="K97" i="64" s="1"/>
  <c r="L86" i="67"/>
  <c r="H86" i="67"/>
  <c r="H92" i="62"/>
  <c r="L92" i="62"/>
  <c r="J158" i="75"/>
  <c r="K158" i="75" s="1"/>
  <c r="J155" i="74"/>
  <c r="K155" i="74" s="1"/>
  <c r="J147" i="71"/>
  <c r="K147" i="71" s="1"/>
  <c r="J153" i="70"/>
  <c r="K153" i="70" s="1"/>
  <c r="J162" i="65"/>
  <c r="K162" i="65" s="1"/>
  <c r="J174" i="69"/>
  <c r="K174" i="69" s="1"/>
  <c r="J155" i="68"/>
  <c r="K155" i="68" s="1"/>
  <c r="J159" i="67"/>
  <c r="K159" i="67" s="1"/>
  <c r="J148" i="66"/>
  <c r="K148" i="66" s="1"/>
  <c r="J155" i="59"/>
  <c r="K155" i="59" s="1"/>
  <c r="J144" i="56"/>
  <c r="K144" i="56" s="1"/>
  <c r="K53" i="6"/>
  <c r="I80" i="71" l="1"/>
  <c r="E81" i="71"/>
  <c r="L83" i="57"/>
  <c r="H83" i="57"/>
  <c r="J93" i="72"/>
  <c r="K93" i="72" s="1"/>
  <c r="E84" i="72"/>
  <c r="G84" i="72" s="1"/>
  <c r="I79" i="73"/>
  <c r="J100" i="73"/>
  <c r="K100" i="73" s="1"/>
  <c r="E80" i="73"/>
  <c r="G80" i="73" s="1"/>
  <c r="J90" i="58"/>
  <c r="K90" i="58" s="1"/>
  <c r="E84" i="58"/>
  <c r="G84" i="58" s="1"/>
  <c r="I83" i="58"/>
  <c r="L88" i="68"/>
  <c r="I84" i="61"/>
  <c r="J98" i="61"/>
  <c r="K98" i="61" s="1"/>
  <c r="E85" i="61"/>
  <c r="G85" i="61" s="1"/>
  <c r="E78" i="66"/>
  <c r="G78" i="66" s="1"/>
  <c r="I77" i="66"/>
  <c r="L78" i="65"/>
  <c r="H78" i="65"/>
  <c r="I53" i="70"/>
  <c r="I84" i="64"/>
  <c r="I79" i="74"/>
  <c r="E80" i="74"/>
  <c r="G80" i="74" s="1"/>
  <c r="E78" i="69"/>
  <c r="G78" i="69" s="1"/>
  <c r="I77" i="69"/>
  <c r="L76" i="59"/>
  <c r="H76" i="59"/>
  <c r="H88" i="68"/>
  <c r="E75" i="56"/>
  <c r="G75" i="56" s="1"/>
  <c r="L81" i="75"/>
  <c r="I81" i="75"/>
  <c r="H81" i="75"/>
  <c r="E83" i="70"/>
  <c r="G83" i="70" s="1"/>
  <c r="L82" i="70"/>
  <c r="H82" i="70"/>
  <c r="L94" i="60"/>
  <c r="H94" i="60"/>
  <c r="E92" i="64"/>
  <c r="G92" i="64" s="1"/>
  <c r="J98" i="64"/>
  <c r="K98" i="64" s="1"/>
  <c r="L85" i="63"/>
  <c r="H85" i="63"/>
  <c r="E86" i="63"/>
  <c r="G86" i="63" s="1"/>
  <c r="E87" i="67"/>
  <c r="G87" i="67" s="1"/>
  <c r="I92" i="62"/>
  <c r="J134" i="62"/>
  <c r="K134" i="62" s="1"/>
  <c r="E93" i="62"/>
  <c r="G93" i="62" s="1"/>
  <c r="J156" i="74"/>
  <c r="K156" i="74" s="1"/>
  <c r="J148" i="71"/>
  <c r="K148" i="71" s="1"/>
  <c r="J149" i="66"/>
  <c r="K149" i="66" s="1"/>
  <c r="J160" i="67"/>
  <c r="K160" i="67" s="1"/>
  <c r="E54" i="6"/>
  <c r="G54" i="6" s="1"/>
  <c r="G81" i="71" l="1"/>
  <c r="H81" i="71"/>
  <c r="L81" i="71"/>
  <c r="J97" i="57"/>
  <c r="K97" i="57" s="1"/>
  <c r="E84" i="57"/>
  <c r="G84" i="57" s="1"/>
  <c r="H84" i="72"/>
  <c r="L84" i="72"/>
  <c r="I83" i="60"/>
  <c r="I83" i="64"/>
  <c r="I83" i="72" s="1"/>
  <c r="I83" i="57" s="1"/>
  <c r="I83" i="63" s="1"/>
  <c r="L80" i="73"/>
  <c r="H80" i="73"/>
  <c r="H84" i="58"/>
  <c r="L84" i="58"/>
  <c r="H75" i="56"/>
  <c r="J99" i="61"/>
  <c r="K99" i="61" s="1"/>
  <c r="L85" i="61"/>
  <c r="H85" i="61"/>
  <c r="I78" i="66"/>
  <c r="H78" i="66"/>
  <c r="L78" i="66"/>
  <c r="I78" i="65"/>
  <c r="E79" i="65"/>
  <c r="G79" i="65" s="1"/>
  <c r="I80" i="74"/>
  <c r="L80" i="74"/>
  <c r="H80" i="74"/>
  <c r="H78" i="69"/>
  <c r="L78" i="69"/>
  <c r="E77" i="59"/>
  <c r="G77" i="59" s="1"/>
  <c r="E89" i="68"/>
  <c r="G89" i="68" s="1"/>
  <c r="L75" i="56"/>
  <c r="E76" i="56"/>
  <c r="G76" i="56" s="1"/>
  <c r="E95" i="60"/>
  <c r="G95" i="60" s="1"/>
  <c r="E82" i="75"/>
  <c r="J101" i="60"/>
  <c r="K101" i="60" s="1"/>
  <c r="L87" i="67"/>
  <c r="E94" i="62"/>
  <c r="G94" i="62" s="1"/>
  <c r="H83" i="70"/>
  <c r="L83" i="70"/>
  <c r="J141" i="63"/>
  <c r="K141" i="63" s="1"/>
  <c r="I85" i="63"/>
  <c r="H86" i="63"/>
  <c r="L86" i="63"/>
  <c r="L92" i="64"/>
  <c r="H92" i="64"/>
  <c r="H87" i="67"/>
  <c r="L93" i="62"/>
  <c r="H93" i="62"/>
  <c r="J157" i="74"/>
  <c r="K157" i="74" s="1"/>
  <c r="J159" i="75"/>
  <c r="K159" i="75" s="1"/>
  <c r="J175" i="69"/>
  <c r="K175" i="69" s="1"/>
  <c r="J156" i="68"/>
  <c r="K156" i="68" s="1"/>
  <c r="J154" i="70"/>
  <c r="K154" i="70" s="1"/>
  <c r="J163" i="65"/>
  <c r="K163" i="65" s="1"/>
  <c r="J156" i="59"/>
  <c r="K156" i="59" s="1"/>
  <c r="J145" i="56"/>
  <c r="K145" i="56" s="1"/>
  <c r="L54" i="6"/>
  <c r="H54" i="6"/>
  <c r="J54" i="6"/>
  <c r="I81" i="71" l="1"/>
  <c r="E82" i="71"/>
  <c r="H84" i="57"/>
  <c r="L84" i="57"/>
  <c r="E85" i="72"/>
  <c r="G85" i="72" s="1"/>
  <c r="J94" i="72"/>
  <c r="K94" i="72" s="1"/>
  <c r="I84" i="72"/>
  <c r="E81" i="73"/>
  <c r="G81" i="73" s="1"/>
  <c r="I80" i="73"/>
  <c r="J101" i="73"/>
  <c r="K101" i="73" s="1"/>
  <c r="I84" i="58"/>
  <c r="J91" i="58"/>
  <c r="K91" i="58" s="1"/>
  <c r="E85" i="58"/>
  <c r="G85" i="58" s="1"/>
  <c r="E77" i="56"/>
  <c r="G77" i="56" s="1"/>
  <c r="L82" i="75"/>
  <c r="G82" i="75"/>
  <c r="I82" i="75" s="1"/>
  <c r="L89" i="68"/>
  <c r="E90" i="68"/>
  <c r="G90" i="68" s="1"/>
  <c r="I83" i="61"/>
  <c r="I83" i="62"/>
  <c r="E86" i="61"/>
  <c r="G86" i="61" s="1"/>
  <c r="L95" i="60"/>
  <c r="E79" i="66"/>
  <c r="G79" i="66" s="1"/>
  <c r="L79" i="65"/>
  <c r="I79" i="65"/>
  <c r="H79" i="65"/>
  <c r="E81" i="74"/>
  <c r="G81" i="74" s="1"/>
  <c r="I78" i="69"/>
  <c r="E79" i="69"/>
  <c r="G79" i="69" s="1"/>
  <c r="H77" i="59"/>
  <c r="L77" i="59"/>
  <c r="H89" i="68"/>
  <c r="L76" i="56"/>
  <c r="H76" i="56"/>
  <c r="I75" i="56"/>
  <c r="H82" i="75"/>
  <c r="H95" i="60"/>
  <c r="I54" i="6"/>
  <c r="E95" i="62"/>
  <c r="G95" i="62" s="1"/>
  <c r="E84" i="70"/>
  <c r="G84" i="70" s="1"/>
  <c r="E93" i="64"/>
  <c r="G93" i="64" s="1"/>
  <c r="J99" i="64"/>
  <c r="K99" i="64" s="1"/>
  <c r="J142" i="63"/>
  <c r="K142" i="63" s="1"/>
  <c r="E87" i="63"/>
  <c r="G87" i="63" s="1"/>
  <c r="E88" i="67"/>
  <c r="G88" i="67" s="1"/>
  <c r="H94" i="62"/>
  <c r="L94" i="62"/>
  <c r="J135" i="62"/>
  <c r="K135" i="62" s="1"/>
  <c r="J149" i="71"/>
  <c r="K149" i="71" s="1"/>
  <c r="J160" i="75"/>
  <c r="K160" i="75" s="1"/>
  <c r="J157" i="68"/>
  <c r="K157" i="68" s="1"/>
  <c r="J161" i="67"/>
  <c r="K161" i="67" s="1"/>
  <c r="J164" i="65"/>
  <c r="K164" i="65" s="1"/>
  <c r="J150" i="66"/>
  <c r="K150" i="66" s="1"/>
  <c r="J146" i="56"/>
  <c r="K146" i="56" s="1"/>
  <c r="K54" i="6"/>
  <c r="G82" i="71" l="1"/>
  <c r="L82" i="71"/>
  <c r="H82" i="71"/>
  <c r="I84" i="57"/>
  <c r="J98" i="57"/>
  <c r="K98" i="57" s="1"/>
  <c r="E85" i="57"/>
  <c r="G85" i="57" s="1"/>
  <c r="L85" i="72"/>
  <c r="H85" i="72"/>
  <c r="H81" i="73"/>
  <c r="L81" i="73"/>
  <c r="E82" i="73"/>
  <c r="G82" i="73" s="1"/>
  <c r="H85" i="58"/>
  <c r="L85" i="58"/>
  <c r="I77" i="56"/>
  <c r="H77" i="56"/>
  <c r="L77" i="56"/>
  <c r="L79" i="66"/>
  <c r="E80" i="66"/>
  <c r="G80" i="66" s="1"/>
  <c r="H86" i="61"/>
  <c r="L86" i="61"/>
  <c r="J100" i="61"/>
  <c r="K100" i="61" s="1"/>
  <c r="E87" i="61"/>
  <c r="G87" i="61" s="1"/>
  <c r="H79" i="66"/>
  <c r="E80" i="65"/>
  <c r="G80" i="65" s="1"/>
  <c r="I85" i="60"/>
  <c r="I85" i="64"/>
  <c r="L81" i="74"/>
  <c r="H81" i="74"/>
  <c r="I81" i="74"/>
  <c r="E82" i="74"/>
  <c r="G82" i="74" s="1"/>
  <c r="H79" i="69"/>
  <c r="L79" i="69"/>
  <c r="E78" i="59"/>
  <c r="G78" i="59" s="1"/>
  <c r="E83" i="75"/>
  <c r="J102" i="60"/>
  <c r="K102" i="60" s="1"/>
  <c r="I54" i="68"/>
  <c r="I54" i="67" s="1"/>
  <c r="E96" i="60"/>
  <c r="G96" i="60" s="1"/>
  <c r="L90" i="68"/>
  <c r="H90" i="68"/>
  <c r="H84" i="70"/>
  <c r="E96" i="62"/>
  <c r="G96" i="62" s="1"/>
  <c r="H88" i="67"/>
  <c r="L84" i="70"/>
  <c r="E78" i="56"/>
  <c r="G78" i="56" s="1"/>
  <c r="L93" i="64"/>
  <c r="H93" i="64"/>
  <c r="L87" i="63"/>
  <c r="H87" i="63"/>
  <c r="E88" i="63"/>
  <c r="G88" i="63" s="1"/>
  <c r="L88" i="67"/>
  <c r="H95" i="62"/>
  <c r="L95" i="62"/>
  <c r="I94" i="62"/>
  <c r="J136" i="62"/>
  <c r="K136" i="62" s="1"/>
  <c r="J158" i="74"/>
  <c r="K158" i="74" s="1"/>
  <c r="J162" i="67"/>
  <c r="K162" i="67" s="1"/>
  <c r="J151" i="66"/>
  <c r="K151" i="66" s="1"/>
  <c r="J155" i="70"/>
  <c r="K155" i="70" s="1"/>
  <c r="J165" i="65"/>
  <c r="K165" i="65" s="1"/>
  <c r="J176" i="69"/>
  <c r="K176" i="69" s="1"/>
  <c r="J157" i="59"/>
  <c r="K157" i="59" s="1"/>
  <c r="E55" i="6"/>
  <c r="G55" i="6" s="1"/>
  <c r="I82" i="71" l="1"/>
  <c r="E83" i="71"/>
  <c r="L85" i="57"/>
  <c r="H85" i="57"/>
  <c r="E86" i="72"/>
  <c r="G86" i="72" s="1"/>
  <c r="I85" i="72"/>
  <c r="J95" i="72"/>
  <c r="K95" i="72" s="1"/>
  <c r="E83" i="73"/>
  <c r="G83" i="73" s="1"/>
  <c r="H82" i="73"/>
  <c r="L82" i="73"/>
  <c r="J102" i="73"/>
  <c r="K102" i="73" s="1"/>
  <c r="I81" i="73"/>
  <c r="E86" i="58"/>
  <c r="G86" i="58" s="1"/>
  <c r="J92" i="58"/>
  <c r="K92" i="58" s="1"/>
  <c r="I85" i="58"/>
  <c r="G83" i="75"/>
  <c r="E84" i="75" s="1"/>
  <c r="L87" i="61"/>
  <c r="H87" i="61"/>
  <c r="I79" i="66"/>
  <c r="I80" i="66"/>
  <c r="L80" i="66"/>
  <c r="H80" i="66"/>
  <c r="L80" i="65"/>
  <c r="I80" i="65"/>
  <c r="H80" i="65"/>
  <c r="I85" i="61"/>
  <c r="I54" i="70"/>
  <c r="I86" i="60"/>
  <c r="H82" i="74"/>
  <c r="L82" i="74"/>
  <c r="I79" i="69"/>
  <c r="E80" i="69"/>
  <c r="G80" i="69" s="1"/>
  <c r="H78" i="59"/>
  <c r="L78" i="59"/>
  <c r="L83" i="75"/>
  <c r="H83" i="75"/>
  <c r="H96" i="60"/>
  <c r="L96" i="60"/>
  <c r="E91" i="68"/>
  <c r="G91" i="68" s="1"/>
  <c r="E97" i="62"/>
  <c r="G97" i="62" s="1"/>
  <c r="I78" i="56"/>
  <c r="E85" i="70"/>
  <c r="G85" i="70" s="1"/>
  <c r="L78" i="56"/>
  <c r="H78" i="56"/>
  <c r="I96" i="60"/>
  <c r="J103" i="60"/>
  <c r="K103" i="60" s="1"/>
  <c r="E97" i="60"/>
  <c r="G97" i="60" s="1"/>
  <c r="H88" i="63"/>
  <c r="L88" i="63"/>
  <c r="E94" i="64"/>
  <c r="G94" i="64" s="1"/>
  <c r="J100" i="64"/>
  <c r="K100" i="64" s="1"/>
  <c r="I87" i="63"/>
  <c r="J143" i="63"/>
  <c r="K143" i="63" s="1"/>
  <c r="E89" i="67"/>
  <c r="G89" i="67" s="1"/>
  <c r="L96" i="62"/>
  <c r="H96" i="62"/>
  <c r="J137" i="62"/>
  <c r="K137" i="62" s="1"/>
  <c r="I95" i="62"/>
  <c r="J159" i="74"/>
  <c r="K159" i="74" s="1"/>
  <c r="J161" i="75"/>
  <c r="K161" i="75" s="1"/>
  <c r="J150" i="71"/>
  <c r="K150" i="71" s="1"/>
  <c r="J166" i="65"/>
  <c r="K166" i="65" s="1"/>
  <c r="J163" i="67"/>
  <c r="K163" i="67" s="1"/>
  <c r="J156" i="70"/>
  <c r="K156" i="70" s="1"/>
  <c r="J158" i="68"/>
  <c r="K158" i="68" s="1"/>
  <c r="J177" i="69"/>
  <c r="K177" i="69" s="1"/>
  <c r="J158" i="59"/>
  <c r="K158" i="59" s="1"/>
  <c r="J147" i="56"/>
  <c r="K147" i="56" s="1"/>
  <c r="L55" i="6"/>
  <c r="H55" i="6"/>
  <c r="J55" i="6"/>
  <c r="G83" i="71" l="1"/>
  <c r="L83" i="71"/>
  <c r="H83" i="71"/>
  <c r="J99" i="57"/>
  <c r="K99" i="57" s="1"/>
  <c r="E86" i="57"/>
  <c r="G86" i="57" s="1"/>
  <c r="I85" i="57"/>
  <c r="J96" i="72"/>
  <c r="K96" i="72" s="1"/>
  <c r="H86" i="72"/>
  <c r="L86" i="72"/>
  <c r="E84" i="73"/>
  <c r="G84" i="73" s="1"/>
  <c r="L83" i="73"/>
  <c r="H83" i="73"/>
  <c r="J103" i="73"/>
  <c r="K103" i="73" s="1"/>
  <c r="I82" i="73"/>
  <c r="E87" i="58"/>
  <c r="G87" i="58" s="1"/>
  <c r="H86" i="58"/>
  <c r="L86" i="58"/>
  <c r="I83" i="75"/>
  <c r="G84" i="75"/>
  <c r="I84" i="75" s="1"/>
  <c r="L84" i="75"/>
  <c r="H84" i="75"/>
  <c r="E88" i="61"/>
  <c r="G88" i="61" s="1"/>
  <c r="I87" i="61"/>
  <c r="J101" i="61"/>
  <c r="K101" i="61" s="1"/>
  <c r="E81" i="66"/>
  <c r="G81" i="66" s="1"/>
  <c r="E81" i="65"/>
  <c r="G81" i="65" s="1"/>
  <c r="I86" i="64"/>
  <c r="E83" i="74"/>
  <c r="G83" i="74" s="1"/>
  <c r="I80" i="69"/>
  <c r="L80" i="69"/>
  <c r="H80" i="69"/>
  <c r="E79" i="59"/>
  <c r="G79" i="59" s="1"/>
  <c r="L91" i="68"/>
  <c r="E92" i="68"/>
  <c r="G92" i="68" s="1"/>
  <c r="H91" i="68"/>
  <c r="I55" i="6"/>
  <c r="L89" i="67"/>
  <c r="E98" i="62"/>
  <c r="G98" i="62" s="1"/>
  <c r="L85" i="70"/>
  <c r="H85" i="70"/>
  <c r="E79" i="56"/>
  <c r="G79" i="56" s="1"/>
  <c r="H97" i="60"/>
  <c r="L97" i="60"/>
  <c r="L94" i="64"/>
  <c r="H94" i="64"/>
  <c r="E89" i="63"/>
  <c r="G89" i="63" s="1"/>
  <c r="J144" i="63"/>
  <c r="K144" i="63" s="1"/>
  <c r="I88" i="63"/>
  <c r="I89" i="67"/>
  <c r="H89" i="67"/>
  <c r="H97" i="62"/>
  <c r="L97" i="62"/>
  <c r="J138" i="62"/>
  <c r="K138" i="62" s="1"/>
  <c r="I96" i="62"/>
  <c r="J151" i="71"/>
  <c r="K151" i="71" s="1"/>
  <c r="J162" i="75"/>
  <c r="K162" i="75" s="1"/>
  <c r="J152" i="66"/>
  <c r="K152" i="66" s="1"/>
  <c r="J164" i="67"/>
  <c r="K164" i="67" s="1"/>
  <c r="J178" i="69"/>
  <c r="K178" i="69" s="1"/>
  <c r="K55" i="6"/>
  <c r="E56" i="6"/>
  <c r="G56" i="6" s="1"/>
  <c r="I83" i="71" l="1"/>
  <c r="E84" i="71"/>
  <c r="L86" i="57"/>
  <c r="H86" i="57"/>
  <c r="E87" i="72"/>
  <c r="G87" i="72" s="1"/>
  <c r="E85" i="73"/>
  <c r="G85" i="73" s="1"/>
  <c r="H84" i="73"/>
  <c r="L84" i="73"/>
  <c r="J104" i="73"/>
  <c r="K104" i="73" s="1"/>
  <c r="I83" i="73"/>
  <c r="L87" i="58"/>
  <c r="H87" i="58"/>
  <c r="J93" i="58"/>
  <c r="K93" i="58" s="1"/>
  <c r="I86" i="58"/>
  <c r="L81" i="66"/>
  <c r="I81" i="66"/>
  <c r="E85" i="75"/>
  <c r="G85" i="75" s="1"/>
  <c r="I85" i="75" s="1"/>
  <c r="I55" i="59"/>
  <c r="I55" i="56" s="1"/>
  <c r="I55" i="71"/>
  <c r="I86" i="72"/>
  <c r="E89" i="61"/>
  <c r="G89" i="61" s="1"/>
  <c r="H88" i="61"/>
  <c r="L88" i="61"/>
  <c r="H81" i="66"/>
  <c r="I86" i="61"/>
  <c r="I86" i="62" s="1"/>
  <c r="L81" i="65"/>
  <c r="H81" i="65"/>
  <c r="L83" i="74"/>
  <c r="H83" i="74"/>
  <c r="E81" i="69"/>
  <c r="G81" i="69" s="1"/>
  <c r="L79" i="59"/>
  <c r="H79" i="59"/>
  <c r="E86" i="70"/>
  <c r="G86" i="70" s="1"/>
  <c r="L92" i="68"/>
  <c r="H92" i="68"/>
  <c r="L79" i="56"/>
  <c r="E80" i="56"/>
  <c r="G80" i="56" s="1"/>
  <c r="E99" i="62"/>
  <c r="G99" i="62" s="1"/>
  <c r="H79" i="56"/>
  <c r="J104" i="60"/>
  <c r="K104" i="60" s="1"/>
  <c r="E98" i="60"/>
  <c r="G98" i="60" s="1"/>
  <c r="E90" i="67"/>
  <c r="G90" i="67" s="1"/>
  <c r="L89" i="63"/>
  <c r="H89" i="63"/>
  <c r="E95" i="64"/>
  <c r="G95" i="64" s="1"/>
  <c r="J101" i="64"/>
  <c r="K101" i="64" s="1"/>
  <c r="H98" i="62"/>
  <c r="J139" i="62"/>
  <c r="K139" i="62" s="1"/>
  <c r="L98" i="62"/>
  <c r="J160" i="74"/>
  <c r="K160" i="74" s="1"/>
  <c r="J159" i="68"/>
  <c r="K159" i="68" s="1"/>
  <c r="J157" i="70"/>
  <c r="K157" i="70" s="1"/>
  <c r="J153" i="66"/>
  <c r="K153" i="66" s="1"/>
  <c r="J179" i="69"/>
  <c r="K179" i="69" s="1"/>
  <c r="J167" i="65"/>
  <c r="K167" i="65" s="1"/>
  <c r="J159" i="59"/>
  <c r="K159" i="59" s="1"/>
  <c r="J148" i="56"/>
  <c r="K148" i="56" s="1"/>
  <c r="L56" i="6"/>
  <c r="H56" i="6"/>
  <c r="G84" i="71" l="1"/>
  <c r="L84" i="71"/>
  <c r="H84" i="71"/>
  <c r="H87" i="72"/>
  <c r="J100" i="57"/>
  <c r="K100" i="57" s="1"/>
  <c r="I86" i="57"/>
  <c r="E87" i="57"/>
  <c r="G87" i="57" s="1"/>
  <c r="J97" i="72"/>
  <c r="K97" i="72" s="1"/>
  <c r="L87" i="72"/>
  <c r="E86" i="73"/>
  <c r="G86" i="73" s="1"/>
  <c r="H85" i="73"/>
  <c r="L85" i="73"/>
  <c r="J105" i="73"/>
  <c r="K105" i="73" s="1"/>
  <c r="I84" i="73"/>
  <c r="E88" i="58"/>
  <c r="G88" i="58" s="1"/>
  <c r="I87" i="58"/>
  <c r="I87" i="60" s="1"/>
  <c r="J94" i="58"/>
  <c r="K94" i="58" s="1"/>
  <c r="H86" i="70"/>
  <c r="E87" i="70"/>
  <c r="G87" i="70" s="1"/>
  <c r="L85" i="75"/>
  <c r="H85" i="75"/>
  <c r="L81" i="69"/>
  <c r="I81" i="69"/>
  <c r="E86" i="75"/>
  <c r="G86" i="75" s="1"/>
  <c r="I55" i="68"/>
  <c r="I55" i="74"/>
  <c r="E90" i="61"/>
  <c r="G90" i="61" s="1"/>
  <c r="L89" i="61"/>
  <c r="H89" i="61"/>
  <c r="J102" i="61"/>
  <c r="K102" i="61" s="1"/>
  <c r="I88" i="61"/>
  <c r="E82" i="66"/>
  <c r="G82" i="66" s="1"/>
  <c r="I81" i="65"/>
  <c r="E82" i="65"/>
  <c r="G82" i="65" s="1"/>
  <c r="E84" i="74"/>
  <c r="G84" i="74" s="1"/>
  <c r="H81" i="69"/>
  <c r="E80" i="59"/>
  <c r="G80" i="59" s="1"/>
  <c r="E93" i="68"/>
  <c r="G93" i="68" s="1"/>
  <c r="L86" i="70"/>
  <c r="H90" i="67"/>
  <c r="J140" i="62"/>
  <c r="K140" i="62" s="1"/>
  <c r="E100" i="62"/>
  <c r="G100" i="62" s="1"/>
  <c r="H99" i="62"/>
  <c r="L99" i="62"/>
  <c r="H80" i="56"/>
  <c r="L80" i="56"/>
  <c r="H98" i="60"/>
  <c r="L98" i="60"/>
  <c r="L90" i="67"/>
  <c r="H95" i="64"/>
  <c r="L95" i="64"/>
  <c r="E90" i="63"/>
  <c r="G90" i="63" s="1"/>
  <c r="I89" i="63"/>
  <c r="J145" i="63"/>
  <c r="K145" i="63" s="1"/>
  <c r="J163" i="75"/>
  <c r="K163" i="75" s="1"/>
  <c r="J152" i="71"/>
  <c r="K152" i="71" s="1"/>
  <c r="J161" i="74"/>
  <c r="K161" i="74" s="1"/>
  <c r="J168" i="65"/>
  <c r="K168" i="65" s="1"/>
  <c r="J165" i="67"/>
  <c r="K165" i="67" s="1"/>
  <c r="J180" i="69"/>
  <c r="K180" i="69" s="1"/>
  <c r="J158" i="70"/>
  <c r="K158" i="70" s="1"/>
  <c r="J149" i="56"/>
  <c r="K149" i="56" s="1"/>
  <c r="J56" i="6"/>
  <c r="I84" i="71" l="1"/>
  <c r="E85" i="71"/>
  <c r="L87" i="57"/>
  <c r="E88" i="57"/>
  <c r="G88" i="57" s="1"/>
  <c r="H87" i="57"/>
  <c r="E88" i="72"/>
  <c r="G88" i="72" s="1"/>
  <c r="I87" i="72"/>
  <c r="E87" i="73"/>
  <c r="G87" i="73" s="1"/>
  <c r="L86" i="73"/>
  <c r="H86" i="73"/>
  <c r="J106" i="73"/>
  <c r="K106" i="73" s="1"/>
  <c r="I85" i="73"/>
  <c r="L88" i="58"/>
  <c r="H88" i="58"/>
  <c r="I56" i="6"/>
  <c r="L82" i="66"/>
  <c r="H86" i="75"/>
  <c r="H87" i="70"/>
  <c r="L86" i="75"/>
  <c r="I55" i="75"/>
  <c r="I55" i="69" s="1"/>
  <c r="E91" i="61"/>
  <c r="G91" i="61" s="1"/>
  <c r="H90" i="61"/>
  <c r="L90" i="61"/>
  <c r="J103" i="61"/>
  <c r="K103" i="61" s="1"/>
  <c r="I89" i="61"/>
  <c r="H82" i="66"/>
  <c r="L82" i="65"/>
  <c r="H82" i="65"/>
  <c r="I56" i="68"/>
  <c r="I56" i="67"/>
  <c r="I84" i="74"/>
  <c r="H84" i="74"/>
  <c r="L84" i="74"/>
  <c r="E82" i="69"/>
  <c r="G82" i="69" s="1"/>
  <c r="L80" i="59"/>
  <c r="H80" i="59"/>
  <c r="L87" i="70"/>
  <c r="L93" i="68"/>
  <c r="H93" i="68"/>
  <c r="E94" i="68"/>
  <c r="G94" i="68" s="1"/>
  <c r="I86" i="75"/>
  <c r="E87" i="75"/>
  <c r="G87" i="75" s="1"/>
  <c r="E101" i="62"/>
  <c r="G101" i="62" s="1"/>
  <c r="L100" i="62"/>
  <c r="J141" i="62"/>
  <c r="K141" i="62" s="1"/>
  <c r="H100" i="62"/>
  <c r="E81" i="56"/>
  <c r="G81" i="56" s="1"/>
  <c r="E99" i="60"/>
  <c r="G99" i="60" s="1"/>
  <c r="J105" i="60"/>
  <c r="K105" i="60" s="1"/>
  <c r="E91" i="67"/>
  <c r="G91" i="67" s="1"/>
  <c r="L90" i="63"/>
  <c r="E91" i="63"/>
  <c r="G91" i="63" s="1"/>
  <c r="H90" i="63"/>
  <c r="J102" i="64"/>
  <c r="K102" i="64" s="1"/>
  <c r="I95" i="64"/>
  <c r="E96" i="64"/>
  <c r="G96" i="64" s="1"/>
  <c r="J164" i="75"/>
  <c r="K164" i="75" s="1"/>
  <c r="J162" i="74"/>
  <c r="K162" i="74" s="1"/>
  <c r="J181" i="69"/>
  <c r="K181" i="69" s="1"/>
  <c r="J154" i="66"/>
  <c r="K154" i="66" s="1"/>
  <c r="J166" i="67"/>
  <c r="K166" i="67" s="1"/>
  <c r="J160" i="68"/>
  <c r="K160" i="68" s="1"/>
  <c r="J160" i="59"/>
  <c r="K160" i="59" s="1"/>
  <c r="J150" i="56"/>
  <c r="K150" i="56" s="1"/>
  <c r="K56" i="6"/>
  <c r="G85" i="71" l="1"/>
  <c r="I85" i="71" s="1"/>
  <c r="L85" i="71"/>
  <c r="H85" i="71"/>
  <c r="H88" i="72"/>
  <c r="L88" i="57"/>
  <c r="H88" i="57"/>
  <c r="J101" i="57"/>
  <c r="K101" i="57" s="1"/>
  <c r="I87" i="57"/>
  <c r="L88" i="72"/>
  <c r="J98" i="72"/>
  <c r="K98" i="72" s="1"/>
  <c r="H87" i="73"/>
  <c r="L87" i="73"/>
  <c r="E88" i="73"/>
  <c r="G88" i="73" s="1"/>
  <c r="J107" i="73"/>
  <c r="K107" i="73" s="1"/>
  <c r="I86" i="73"/>
  <c r="I88" i="58"/>
  <c r="I88" i="72" s="1"/>
  <c r="E89" i="58"/>
  <c r="G89" i="58" s="1"/>
  <c r="J95" i="58"/>
  <c r="K95" i="58" s="1"/>
  <c r="I56" i="74"/>
  <c r="I56" i="56"/>
  <c r="I55" i="67"/>
  <c r="I55" i="70" s="1"/>
  <c r="L82" i="69"/>
  <c r="I82" i="69"/>
  <c r="H94" i="68"/>
  <c r="E95" i="68"/>
  <c r="G95" i="68" s="1"/>
  <c r="E92" i="61"/>
  <c r="G92" i="61" s="1"/>
  <c r="H91" i="61"/>
  <c r="L91" i="61"/>
  <c r="J104" i="61"/>
  <c r="K104" i="61" s="1"/>
  <c r="E83" i="66"/>
  <c r="G83" i="66" s="1"/>
  <c r="I82" i="65"/>
  <c r="E83" i="65"/>
  <c r="G83" i="65" s="1"/>
  <c r="I56" i="70"/>
  <c r="E85" i="74"/>
  <c r="G85" i="74" s="1"/>
  <c r="H82" i="69"/>
  <c r="E81" i="59"/>
  <c r="G81" i="59" s="1"/>
  <c r="E88" i="70"/>
  <c r="G88" i="70" s="1"/>
  <c r="H87" i="75"/>
  <c r="L87" i="75"/>
  <c r="L94" i="68"/>
  <c r="L91" i="67"/>
  <c r="I81" i="56"/>
  <c r="J142" i="62"/>
  <c r="K142" i="62" s="1"/>
  <c r="I100" i="62"/>
  <c r="I101" i="62"/>
  <c r="H101" i="62"/>
  <c r="L101" i="62"/>
  <c r="H91" i="67"/>
  <c r="H81" i="56"/>
  <c r="L81" i="56"/>
  <c r="E100" i="60"/>
  <c r="G100" i="60" s="1"/>
  <c r="H99" i="60"/>
  <c r="L99" i="60"/>
  <c r="J146" i="63"/>
  <c r="K146" i="63" s="1"/>
  <c r="L91" i="63"/>
  <c r="H91" i="63"/>
  <c r="H96" i="64"/>
  <c r="E97" i="64"/>
  <c r="G97" i="64" s="1"/>
  <c r="L96" i="64"/>
  <c r="J153" i="71"/>
  <c r="K153" i="71" s="1"/>
  <c r="J159" i="70"/>
  <c r="K159" i="70" s="1"/>
  <c r="J169" i="65"/>
  <c r="K169" i="65" s="1"/>
  <c r="J161" i="68"/>
  <c r="K161" i="68" s="1"/>
  <c r="E57" i="6"/>
  <c r="G57" i="6" s="1"/>
  <c r="E86" i="71" l="1"/>
  <c r="G86" i="71" s="1"/>
  <c r="I86" i="71" s="1"/>
  <c r="E89" i="57"/>
  <c r="G89" i="57" s="1"/>
  <c r="J102" i="57"/>
  <c r="K102" i="57" s="1"/>
  <c r="I88" i="57"/>
  <c r="E89" i="72"/>
  <c r="G89" i="72" s="1"/>
  <c r="E89" i="73"/>
  <c r="G89" i="73" s="1"/>
  <c r="L88" i="73"/>
  <c r="H88" i="73"/>
  <c r="J108" i="73"/>
  <c r="K108" i="73" s="1"/>
  <c r="I87" i="73"/>
  <c r="I55" i="66"/>
  <c r="H89" i="58"/>
  <c r="L89" i="58"/>
  <c r="H83" i="66"/>
  <c r="E84" i="66"/>
  <c r="G84" i="66" s="1"/>
  <c r="H88" i="70"/>
  <c r="E89" i="70"/>
  <c r="G89" i="70" s="1"/>
  <c r="L85" i="74"/>
  <c r="I85" i="74"/>
  <c r="L92" i="61"/>
  <c r="H92" i="61"/>
  <c r="I91" i="61"/>
  <c r="J105" i="61"/>
  <c r="K105" i="61" s="1"/>
  <c r="L83" i="66"/>
  <c r="L83" i="65"/>
  <c r="H83" i="65"/>
  <c r="H85" i="74"/>
  <c r="E83" i="69"/>
  <c r="G83" i="69" s="1"/>
  <c r="L88" i="70"/>
  <c r="L81" i="59"/>
  <c r="H81" i="59"/>
  <c r="I87" i="75"/>
  <c r="E88" i="75"/>
  <c r="G88" i="75" s="1"/>
  <c r="H95" i="68"/>
  <c r="L95" i="68"/>
  <c r="E102" i="62"/>
  <c r="G102" i="62" s="1"/>
  <c r="J143" i="62"/>
  <c r="K143" i="62" s="1"/>
  <c r="E92" i="67"/>
  <c r="G92" i="67" s="1"/>
  <c r="E82" i="56"/>
  <c r="G82" i="56" s="1"/>
  <c r="E101" i="60"/>
  <c r="G101" i="60" s="1"/>
  <c r="H100" i="60"/>
  <c r="L100" i="60"/>
  <c r="J106" i="60"/>
  <c r="K106" i="60" s="1"/>
  <c r="I99" i="60"/>
  <c r="H97" i="64"/>
  <c r="L97" i="64"/>
  <c r="E98" i="64"/>
  <c r="G98" i="64" s="1"/>
  <c r="E92" i="63"/>
  <c r="G92" i="63" s="1"/>
  <c r="I91" i="63"/>
  <c r="J147" i="63"/>
  <c r="K147" i="63" s="1"/>
  <c r="J103" i="64"/>
  <c r="K103" i="64" s="1"/>
  <c r="I96" i="64"/>
  <c r="J163" i="74"/>
  <c r="K163" i="74" s="1"/>
  <c r="J165" i="75"/>
  <c r="K165" i="75" s="1"/>
  <c r="J182" i="69"/>
  <c r="K182" i="69" s="1"/>
  <c r="J167" i="67"/>
  <c r="K167" i="67" s="1"/>
  <c r="J170" i="65"/>
  <c r="K170" i="65" s="1"/>
  <c r="J160" i="70"/>
  <c r="K160" i="70" s="1"/>
  <c r="J155" i="66"/>
  <c r="K155" i="66" s="1"/>
  <c r="J162" i="68"/>
  <c r="K162" i="68" s="1"/>
  <c r="J161" i="59"/>
  <c r="K161" i="59" s="1"/>
  <c r="J151" i="56"/>
  <c r="K151" i="56" s="1"/>
  <c r="L57" i="6"/>
  <c r="H57" i="6"/>
  <c r="J57" i="6"/>
  <c r="E87" i="71" l="1"/>
  <c r="L86" i="71"/>
  <c r="H86" i="71"/>
  <c r="J99" i="72"/>
  <c r="K99" i="72" s="1"/>
  <c r="L89" i="57"/>
  <c r="H89" i="57"/>
  <c r="L89" i="72"/>
  <c r="H89" i="72"/>
  <c r="L89" i="73"/>
  <c r="H89" i="73"/>
  <c r="J109" i="73"/>
  <c r="K109" i="73" s="1"/>
  <c r="I88" i="73"/>
  <c r="I89" i="58"/>
  <c r="I89" i="72" s="1"/>
  <c r="E90" i="58"/>
  <c r="G90" i="58" s="1"/>
  <c r="J96" i="58"/>
  <c r="K96" i="58" s="1"/>
  <c r="H89" i="70"/>
  <c r="J106" i="61"/>
  <c r="K106" i="61" s="1"/>
  <c r="E93" i="61"/>
  <c r="G93" i="61" s="1"/>
  <c r="I92" i="61"/>
  <c r="H84" i="66"/>
  <c r="L84" i="66"/>
  <c r="E84" i="65"/>
  <c r="G84" i="65" s="1"/>
  <c r="I83" i="65"/>
  <c r="E86" i="74"/>
  <c r="G86" i="74" s="1"/>
  <c r="L89" i="70"/>
  <c r="I88" i="70"/>
  <c r="L83" i="69"/>
  <c r="H83" i="69"/>
  <c r="I83" i="69"/>
  <c r="E84" i="69"/>
  <c r="G84" i="69" s="1"/>
  <c r="E82" i="59"/>
  <c r="G82" i="59" s="1"/>
  <c r="I57" i="6"/>
  <c r="L88" i="75"/>
  <c r="I88" i="75"/>
  <c r="H88" i="75"/>
  <c r="E96" i="68"/>
  <c r="G96" i="68" s="1"/>
  <c r="H92" i="67"/>
  <c r="I102" i="62"/>
  <c r="L102" i="62"/>
  <c r="H102" i="62"/>
  <c r="L92" i="67"/>
  <c r="E93" i="67"/>
  <c r="G93" i="67" s="1"/>
  <c r="H82" i="56"/>
  <c r="L82" i="56"/>
  <c r="H101" i="60"/>
  <c r="L101" i="60"/>
  <c r="J108" i="60"/>
  <c r="K108" i="60" s="1"/>
  <c r="I100" i="60"/>
  <c r="J107" i="60"/>
  <c r="K107" i="60" s="1"/>
  <c r="H98" i="64"/>
  <c r="E99" i="64"/>
  <c r="G99" i="64" s="1"/>
  <c r="L98" i="64"/>
  <c r="J104" i="64"/>
  <c r="K104" i="64" s="1"/>
  <c r="L92" i="63"/>
  <c r="H92" i="63"/>
  <c r="J154" i="71"/>
  <c r="K154" i="71" s="1"/>
  <c r="J166" i="75"/>
  <c r="K166" i="75" s="1"/>
  <c r="J163" i="68"/>
  <c r="K163" i="68" s="1"/>
  <c r="J183" i="69"/>
  <c r="K183" i="69" s="1"/>
  <c r="J171" i="65"/>
  <c r="K171" i="65" s="1"/>
  <c r="J156" i="66"/>
  <c r="K156" i="66" s="1"/>
  <c r="J162" i="59"/>
  <c r="K162" i="59" s="1"/>
  <c r="J152" i="56"/>
  <c r="K152" i="56" s="1"/>
  <c r="K57" i="6"/>
  <c r="G87" i="71" l="1"/>
  <c r="L87" i="71"/>
  <c r="H87" i="71"/>
  <c r="E90" i="72"/>
  <c r="G90" i="72" s="1"/>
  <c r="E90" i="57"/>
  <c r="G90" i="57" s="1"/>
  <c r="J103" i="57"/>
  <c r="K103" i="57" s="1"/>
  <c r="I89" i="57"/>
  <c r="E90" i="73"/>
  <c r="G90" i="73" s="1"/>
  <c r="I89" i="73"/>
  <c r="J110" i="73"/>
  <c r="K110" i="73" s="1"/>
  <c r="E91" i="58"/>
  <c r="G91" i="58" s="1"/>
  <c r="H90" i="58"/>
  <c r="L90" i="58"/>
  <c r="H86" i="74"/>
  <c r="I86" i="74"/>
  <c r="I57" i="59"/>
  <c r="I57" i="56" s="1"/>
  <c r="I57" i="74"/>
  <c r="H82" i="59"/>
  <c r="E83" i="59"/>
  <c r="G83" i="59" s="1"/>
  <c r="J107" i="61"/>
  <c r="K107" i="61" s="1"/>
  <c r="L93" i="61"/>
  <c r="H93" i="61"/>
  <c r="E85" i="66"/>
  <c r="G85" i="66" s="1"/>
  <c r="I84" i="66"/>
  <c r="H84" i="65"/>
  <c r="L84" i="65"/>
  <c r="I84" i="65"/>
  <c r="L86" i="74"/>
  <c r="E90" i="70"/>
  <c r="G90" i="70" s="1"/>
  <c r="L84" i="69"/>
  <c r="H84" i="69"/>
  <c r="L82" i="59"/>
  <c r="I57" i="68"/>
  <c r="I57" i="67" s="1"/>
  <c r="E89" i="75"/>
  <c r="H96" i="68"/>
  <c r="L96" i="68"/>
  <c r="E103" i="62"/>
  <c r="G103" i="62" s="1"/>
  <c r="J144" i="62"/>
  <c r="K144" i="62" s="1"/>
  <c r="E102" i="60"/>
  <c r="G102" i="60" s="1"/>
  <c r="E83" i="56"/>
  <c r="G83" i="56" s="1"/>
  <c r="E93" i="63"/>
  <c r="G93" i="63" s="1"/>
  <c r="J148" i="63"/>
  <c r="K148" i="63" s="1"/>
  <c r="I92" i="63"/>
  <c r="J105" i="64"/>
  <c r="K105" i="64" s="1"/>
  <c r="H99" i="64"/>
  <c r="L99" i="64"/>
  <c r="E100" i="64"/>
  <c r="G100" i="64" s="1"/>
  <c r="H93" i="67"/>
  <c r="E94" i="67"/>
  <c r="G94" i="67" s="1"/>
  <c r="L93" i="67"/>
  <c r="J164" i="74"/>
  <c r="K164" i="74" s="1"/>
  <c r="J168" i="67"/>
  <c r="K168" i="67" s="1"/>
  <c r="J161" i="70"/>
  <c r="K161" i="70" s="1"/>
  <c r="J172" i="65"/>
  <c r="K172" i="65" s="1"/>
  <c r="E58" i="6"/>
  <c r="G58" i="6" s="1"/>
  <c r="I87" i="71" l="1"/>
  <c r="E88" i="71"/>
  <c r="J100" i="72"/>
  <c r="K100" i="72" s="1"/>
  <c r="H90" i="72"/>
  <c r="L90" i="72"/>
  <c r="H90" i="57"/>
  <c r="L90" i="57"/>
  <c r="H90" i="73"/>
  <c r="J111" i="73"/>
  <c r="K111" i="73" s="1"/>
  <c r="L90" i="73"/>
  <c r="L91" i="58"/>
  <c r="H91" i="58"/>
  <c r="I90" i="58"/>
  <c r="J97" i="58"/>
  <c r="K97" i="58" s="1"/>
  <c r="E91" i="70"/>
  <c r="G91" i="70" s="1"/>
  <c r="H89" i="75"/>
  <c r="G89" i="75"/>
  <c r="I89" i="75" s="1"/>
  <c r="E94" i="61"/>
  <c r="G94" i="61" s="1"/>
  <c r="L85" i="66"/>
  <c r="H85" i="66"/>
  <c r="E85" i="65"/>
  <c r="G85" i="65" s="1"/>
  <c r="I57" i="70"/>
  <c r="H90" i="70"/>
  <c r="L90" i="70"/>
  <c r="E87" i="74"/>
  <c r="G87" i="74" s="1"/>
  <c r="I84" i="69"/>
  <c r="E85" i="69"/>
  <c r="G85" i="69" s="1"/>
  <c r="L83" i="59"/>
  <c r="H83" i="59"/>
  <c r="I91" i="62"/>
  <c r="I91" i="64"/>
  <c r="L89" i="75"/>
  <c r="I103" i="62"/>
  <c r="H103" i="62"/>
  <c r="E97" i="68"/>
  <c r="G97" i="68" s="1"/>
  <c r="L103" i="62"/>
  <c r="L102" i="60"/>
  <c r="H102" i="60"/>
  <c r="E103" i="60"/>
  <c r="G103" i="60" s="1"/>
  <c r="H83" i="56"/>
  <c r="L83" i="56"/>
  <c r="J106" i="64"/>
  <c r="K106" i="64" s="1"/>
  <c r="L93" i="63"/>
  <c r="H93" i="63"/>
  <c r="H100" i="64"/>
  <c r="L100" i="64"/>
  <c r="J107" i="64"/>
  <c r="K107" i="64" s="1"/>
  <c r="L94" i="67"/>
  <c r="H94" i="67"/>
  <c r="J155" i="71"/>
  <c r="K155" i="71" s="1"/>
  <c r="J165" i="74"/>
  <c r="K165" i="74" s="1"/>
  <c r="J167" i="75"/>
  <c r="K167" i="75" s="1"/>
  <c r="J164" i="68"/>
  <c r="K164" i="68" s="1"/>
  <c r="J157" i="66"/>
  <c r="K157" i="66" s="1"/>
  <c r="J162" i="70"/>
  <c r="K162" i="70" s="1"/>
  <c r="J184" i="69"/>
  <c r="K184" i="69" s="1"/>
  <c r="J163" i="59"/>
  <c r="K163" i="59" s="1"/>
  <c r="J153" i="56"/>
  <c r="K153" i="56" s="1"/>
  <c r="L58" i="6"/>
  <c r="H58" i="6"/>
  <c r="J58" i="6"/>
  <c r="G88" i="71" l="1"/>
  <c r="H88" i="71"/>
  <c r="L88" i="71"/>
  <c r="E91" i="72"/>
  <c r="J104" i="57"/>
  <c r="K104" i="57" s="1"/>
  <c r="E91" i="57"/>
  <c r="G91" i="57" s="1"/>
  <c r="I90" i="60"/>
  <c r="I90" i="64"/>
  <c r="I90" i="72" s="1"/>
  <c r="I90" i="57" s="1"/>
  <c r="E91" i="73"/>
  <c r="G91" i="73" s="1"/>
  <c r="J98" i="58"/>
  <c r="K98" i="58" s="1"/>
  <c r="E92" i="58"/>
  <c r="G92" i="58" s="1"/>
  <c r="I91" i="58"/>
  <c r="E92" i="70"/>
  <c r="G92" i="70" s="1"/>
  <c r="H91" i="70"/>
  <c r="L91" i="70"/>
  <c r="L94" i="61"/>
  <c r="H94" i="61"/>
  <c r="J108" i="61"/>
  <c r="K108" i="61" s="1"/>
  <c r="E95" i="61"/>
  <c r="G95" i="61" s="1"/>
  <c r="I85" i="66"/>
  <c r="E86" i="66"/>
  <c r="G86" i="66" s="1"/>
  <c r="L85" i="65"/>
  <c r="H85" i="65"/>
  <c r="I85" i="65"/>
  <c r="I92" i="64"/>
  <c r="L87" i="74"/>
  <c r="H87" i="74"/>
  <c r="E88" i="74"/>
  <c r="G88" i="74" s="1"/>
  <c r="I87" i="74"/>
  <c r="H85" i="69"/>
  <c r="L85" i="69"/>
  <c r="E84" i="59"/>
  <c r="G84" i="59" s="1"/>
  <c r="I83" i="59"/>
  <c r="E90" i="75"/>
  <c r="E104" i="62"/>
  <c r="G104" i="62" s="1"/>
  <c r="J145" i="62"/>
  <c r="K145" i="62" s="1"/>
  <c r="L97" i="68"/>
  <c r="H97" i="68"/>
  <c r="I58" i="6"/>
  <c r="I58" i="63" s="1"/>
  <c r="H103" i="60"/>
  <c r="J109" i="60"/>
  <c r="K109" i="60" s="1"/>
  <c r="L103" i="60"/>
  <c r="E84" i="56"/>
  <c r="G84" i="56" s="1"/>
  <c r="E101" i="64"/>
  <c r="G101" i="64" s="1"/>
  <c r="E94" i="63"/>
  <c r="G94" i="63" s="1"/>
  <c r="J149" i="63"/>
  <c r="K149" i="63" s="1"/>
  <c r="I93" i="63"/>
  <c r="E95" i="67"/>
  <c r="G95" i="67" s="1"/>
  <c r="J168" i="75"/>
  <c r="K168" i="75" s="1"/>
  <c r="J185" i="69"/>
  <c r="K185" i="69" s="1"/>
  <c r="J158" i="66"/>
  <c r="K158" i="66" s="1"/>
  <c r="J169" i="67"/>
  <c r="K169" i="67" s="1"/>
  <c r="J173" i="65"/>
  <c r="K173" i="65" s="1"/>
  <c r="J164" i="59"/>
  <c r="K164" i="59" s="1"/>
  <c r="K58" i="6"/>
  <c r="I88" i="71" l="1"/>
  <c r="E89" i="71"/>
  <c r="G91" i="72"/>
  <c r="I91" i="72" s="1"/>
  <c r="L91" i="72"/>
  <c r="H91" i="72"/>
  <c r="H91" i="73"/>
  <c r="J112" i="73"/>
  <c r="K112" i="73" s="1"/>
  <c r="H104" i="62"/>
  <c r="E96" i="61"/>
  <c r="G96" i="61" s="1"/>
  <c r="J105" i="57"/>
  <c r="K105" i="57" s="1"/>
  <c r="L91" i="57"/>
  <c r="H91" i="57"/>
  <c r="E92" i="57"/>
  <c r="G92" i="57" s="1"/>
  <c r="I90" i="61"/>
  <c r="I90" i="73" s="1"/>
  <c r="I90" i="62" s="1"/>
  <c r="I90" i="63"/>
  <c r="L91" i="73"/>
  <c r="H92" i="58"/>
  <c r="L92" i="58"/>
  <c r="G90" i="75"/>
  <c r="E91" i="75" s="1"/>
  <c r="L95" i="61"/>
  <c r="H95" i="61"/>
  <c r="L86" i="66"/>
  <c r="H86" i="66"/>
  <c r="E86" i="65"/>
  <c r="G86" i="65" s="1"/>
  <c r="I58" i="68"/>
  <c r="I58" i="70" s="1"/>
  <c r="I58" i="75"/>
  <c r="I88" i="74"/>
  <c r="H88" i="74"/>
  <c r="L88" i="74"/>
  <c r="I85" i="69"/>
  <c r="E86" i="69"/>
  <c r="G86" i="69" s="1"/>
  <c r="H90" i="75"/>
  <c r="L84" i="59"/>
  <c r="H84" i="59"/>
  <c r="L90" i="75"/>
  <c r="L104" i="62"/>
  <c r="E98" i="68"/>
  <c r="G98" i="68" s="1"/>
  <c r="L101" i="64"/>
  <c r="I84" i="56"/>
  <c r="H92" i="70"/>
  <c r="L92" i="70"/>
  <c r="E104" i="60"/>
  <c r="G104" i="60" s="1"/>
  <c r="J110" i="60"/>
  <c r="K110" i="60" s="1"/>
  <c r="L84" i="56"/>
  <c r="H84" i="56"/>
  <c r="H101" i="64"/>
  <c r="E102" i="64"/>
  <c r="G102" i="64" s="1"/>
  <c r="E95" i="63"/>
  <c r="G95" i="63" s="1"/>
  <c r="H94" i="63"/>
  <c r="L94" i="63"/>
  <c r="H95" i="67"/>
  <c r="L95" i="67"/>
  <c r="J156" i="71"/>
  <c r="K156" i="71" s="1"/>
  <c r="J166" i="74"/>
  <c r="K166" i="74" s="1"/>
  <c r="J174" i="65"/>
  <c r="K174" i="65" s="1"/>
  <c r="J165" i="68"/>
  <c r="K165" i="68" s="1"/>
  <c r="J163" i="70"/>
  <c r="K163" i="70" s="1"/>
  <c r="J154" i="56"/>
  <c r="K154" i="56" s="1"/>
  <c r="E59" i="6"/>
  <c r="G59" i="6" s="1"/>
  <c r="G89" i="71" l="1"/>
  <c r="H89" i="71"/>
  <c r="L89" i="71"/>
  <c r="E92" i="72"/>
  <c r="G92" i="72" s="1"/>
  <c r="J101" i="72"/>
  <c r="K101" i="72" s="1"/>
  <c r="J109" i="61"/>
  <c r="K109" i="61" s="1"/>
  <c r="E97" i="61"/>
  <c r="G97" i="61" s="1"/>
  <c r="H96" i="61"/>
  <c r="L96" i="61"/>
  <c r="L92" i="57"/>
  <c r="I92" i="57"/>
  <c r="H92" i="57"/>
  <c r="I91" i="57"/>
  <c r="I91" i="73"/>
  <c r="E92" i="73"/>
  <c r="G92" i="73" s="1"/>
  <c r="I92" i="58"/>
  <c r="I92" i="60" s="1"/>
  <c r="E93" i="58"/>
  <c r="G93" i="58" s="1"/>
  <c r="J99" i="58"/>
  <c r="K99" i="58" s="1"/>
  <c r="H86" i="65"/>
  <c r="I86" i="65"/>
  <c r="L91" i="75"/>
  <c r="G91" i="75"/>
  <c r="I86" i="66"/>
  <c r="E87" i="66"/>
  <c r="G87" i="66" s="1"/>
  <c r="L86" i="65"/>
  <c r="I93" i="60"/>
  <c r="I93" i="64"/>
  <c r="E89" i="74"/>
  <c r="G89" i="74" s="1"/>
  <c r="L86" i="69"/>
  <c r="H86" i="69"/>
  <c r="E85" i="59"/>
  <c r="G85" i="59" s="1"/>
  <c r="H91" i="75"/>
  <c r="J146" i="62"/>
  <c r="K146" i="62" s="1"/>
  <c r="E105" i="62"/>
  <c r="G105" i="62" s="1"/>
  <c r="E99" i="68"/>
  <c r="G99" i="68" s="1"/>
  <c r="L98" i="68"/>
  <c r="H98" i="68"/>
  <c r="E93" i="70"/>
  <c r="G93" i="70" s="1"/>
  <c r="E85" i="56"/>
  <c r="G85" i="56" s="1"/>
  <c r="H102" i="64"/>
  <c r="H104" i="60"/>
  <c r="E105" i="60"/>
  <c r="G105" i="60" s="1"/>
  <c r="L104" i="60"/>
  <c r="J108" i="64"/>
  <c r="K108" i="64" s="1"/>
  <c r="L102" i="64"/>
  <c r="E103" i="64"/>
  <c r="G103" i="64" s="1"/>
  <c r="L95" i="63"/>
  <c r="H95" i="63"/>
  <c r="E96" i="63"/>
  <c r="G96" i="63" s="1"/>
  <c r="I94" i="63"/>
  <c r="J150" i="63"/>
  <c r="K150" i="63" s="1"/>
  <c r="E96" i="67"/>
  <c r="G96" i="67" s="1"/>
  <c r="J167" i="74"/>
  <c r="K167" i="74" s="1"/>
  <c r="J169" i="75"/>
  <c r="K169" i="75" s="1"/>
  <c r="J170" i="67"/>
  <c r="K170" i="67" s="1"/>
  <c r="J164" i="70"/>
  <c r="K164" i="70" s="1"/>
  <c r="J159" i="66"/>
  <c r="K159" i="66" s="1"/>
  <c r="J186" i="69"/>
  <c r="K186" i="69" s="1"/>
  <c r="J165" i="59"/>
  <c r="K165" i="59" s="1"/>
  <c r="H59" i="6"/>
  <c r="L59" i="6"/>
  <c r="J59" i="6"/>
  <c r="I89" i="71" l="1"/>
  <c r="E90" i="71"/>
  <c r="H92" i="72"/>
  <c r="L92" i="72"/>
  <c r="L92" i="73"/>
  <c r="J102" i="72"/>
  <c r="K102" i="72" s="1"/>
  <c r="I92" i="72"/>
  <c r="E93" i="72"/>
  <c r="G93" i="72" s="1"/>
  <c r="J110" i="61"/>
  <c r="K110" i="61" s="1"/>
  <c r="L105" i="62"/>
  <c r="J147" i="62"/>
  <c r="K147" i="62" s="1"/>
  <c r="J106" i="57"/>
  <c r="K106" i="57" s="1"/>
  <c r="E93" i="57"/>
  <c r="G93" i="57" s="1"/>
  <c r="H92" i="73"/>
  <c r="E93" i="73"/>
  <c r="G93" i="73" s="1"/>
  <c r="E94" i="58"/>
  <c r="G94" i="58" s="1"/>
  <c r="H93" i="58"/>
  <c r="L93" i="58"/>
  <c r="H85" i="56"/>
  <c r="H93" i="70"/>
  <c r="E94" i="70"/>
  <c r="G94" i="70" s="1"/>
  <c r="L89" i="74"/>
  <c r="I89" i="74"/>
  <c r="H97" i="61"/>
  <c r="L87" i="66"/>
  <c r="H87" i="66"/>
  <c r="E87" i="65"/>
  <c r="G87" i="65" s="1"/>
  <c r="I93" i="62"/>
  <c r="H89" i="74"/>
  <c r="I86" i="69"/>
  <c r="E87" i="69"/>
  <c r="G87" i="69" s="1"/>
  <c r="H85" i="59"/>
  <c r="L85" i="59"/>
  <c r="E92" i="75"/>
  <c r="H105" i="62"/>
  <c r="L97" i="61"/>
  <c r="L93" i="70"/>
  <c r="L99" i="68"/>
  <c r="H99" i="68"/>
  <c r="L85" i="56"/>
  <c r="E86" i="56"/>
  <c r="G86" i="56" s="1"/>
  <c r="L103" i="64"/>
  <c r="I59" i="6"/>
  <c r="I59" i="56" s="1"/>
  <c r="J111" i="60"/>
  <c r="K111" i="60" s="1"/>
  <c r="H105" i="60"/>
  <c r="L105" i="60"/>
  <c r="E104" i="64"/>
  <c r="G104" i="64" s="1"/>
  <c r="J109" i="64"/>
  <c r="K109" i="64" s="1"/>
  <c r="H103" i="64"/>
  <c r="J151" i="63"/>
  <c r="K151" i="63" s="1"/>
  <c r="H96" i="63"/>
  <c r="L96" i="63"/>
  <c r="H96" i="67"/>
  <c r="L96" i="67"/>
  <c r="J170" i="75"/>
  <c r="K170" i="75" s="1"/>
  <c r="J157" i="71"/>
  <c r="K157" i="71" s="1"/>
  <c r="J175" i="65"/>
  <c r="K175" i="65" s="1"/>
  <c r="J187" i="69"/>
  <c r="K187" i="69" s="1"/>
  <c r="J160" i="66"/>
  <c r="K160" i="66" s="1"/>
  <c r="J166" i="68"/>
  <c r="K166" i="68" s="1"/>
  <c r="J155" i="56"/>
  <c r="K155" i="56" s="1"/>
  <c r="K59" i="6"/>
  <c r="E60" i="6"/>
  <c r="G60" i="6" s="1"/>
  <c r="G90" i="71" l="1"/>
  <c r="I90" i="71" s="1"/>
  <c r="H90" i="71"/>
  <c r="L90" i="71"/>
  <c r="L93" i="72"/>
  <c r="H93" i="72"/>
  <c r="H93" i="57"/>
  <c r="J107" i="57"/>
  <c r="K107" i="57" s="1"/>
  <c r="L93" i="57"/>
  <c r="J113" i="73"/>
  <c r="K113" i="73" s="1"/>
  <c r="I92" i="73"/>
  <c r="H93" i="73"/>
  <c r="L93" i="73"/>
  <c r="E95" i="58"/>
  <c r="G95" i="58" s="1"/>
  <c r="H94" i="58"/>
  <c r="L94" i="58"/>
  <c r="I93" i="58"/>
  <c r="J100" i="58"/>
  <c r="K100" i="58" s="1"/>
  <c r="I87" i="65"/>
  <c r="L92" i="75"/>
  <c r="G92" i="75"/>
  <c r="I92" i="75" s="1"/>
  <c r="E88" i="66"/>
  <c r="G88" i="66" s="1"/>
  <c r="I87" i="66"/>
  <c r="H87" i="65"/>
  <c r="L87" i="65"/>
  <c r="I59" i="75"/>
  <c r="I94" i="60"/>
  <c r="E90" i="74"/>
  <c r="G90" i="74" s="1"/>
  <c r="I59" i="68"/>
  <c r="I59" i="67" s="1"/>
  <c r="H87" i="69"/>
  <c r="L87" i="69"/>
  <c r="I87" i="69"/>
  <c r="E86" i="59"/>
  <c r="G86" i="59" s="1"/>
  <c r="H92" i="75"/>
  <c r="J111" i="61"/>
  <c r="K111" i="61" s="1"/>
  <c r="E98" i="61"/>
  <c r="G98" i="61" s="1"/>
  <c r="E106" i="62"/>
  <c r="G106" i="62" s="1"/>
  <c r="E100" i="68"/>
  <c r="G100" i="68" s="1"/>
  <c r="H104" i="64"/>
  <c r="L94" i="70"/>
  <c r="H94" i="70"/>
  <c r="I103" i="64"/>
  <c r="L86" i="56"/>
  <c r="H86" i="56"/>
  <c r="E106" i="60"/>
  <c r="G106" i="60" s="1"/>
  <c r="I105" i="60"/>
  <c r="J112" i="60"/>
  <c r="K112" i="60" s="1"/>
  <c r="J110" i="64"/>
  <c r="K110" i="64" s="1"/>
  <c r="E105" i="64"/>
  <c r="G105" i="64" s="1"/>
  <c r="L104" i="64"/>
  <c r="E97" i="63"/>
  <c r="G97" i="63" s="1"/>
  <c r="J152" i="63"/>
  <c r="K152" i="63" s="1"/>
  <c r="E97" i="67"/>
  <c r="G97" i="67" s="1"/>
  <c r="J168" i="74"/>
  <c r="K168" i="74" s="1"/>
  <c r="J158" i="71"/>
  <c r="K158" i="71" s="1"/>
  <c r="J171" i="67"/>
  <c r="K171" i="67" s="1"/>
  <c r="J165" i="70"/>
  <c r="K165" i="70" s="1"/>
  <c r="J176" i="65"/>
  <c r="K176" i="65" s="1"/>
  <c r="J166" i="59"/>
  <c r="K166" i="59" s="1"/>
  <c r="J156" i="56"/>
  <c r="K156" i="56" s="1"/>
  <c r="L60" i="6"/>
  <c r="H60" i="6"/>
  <c r="E91" i="71" l="1"/>
  <c r="G91" i="71" s="1"/>
  <c r="J103" i="72"/>
  <c r="K103" i="72" s="1"/>
  <c r="E94" i="72"/>
  <c r="G94" i="72" s="1"/>
  <c r="I93" i="72"/>
  <c r="L106" i="62"/>
  <c r="E107" i="62"/>
  <c r="G107" i="62" s="1"/>
  <c r="E94" i="57"/>
  <c r="G94" i="57" s="1"/>
  <c r="I93" i="57"/>
  <c r="I93" i="61" s="1"/>
  <c r="J114" i="73"/>
  <c r="K114" i="73" s="1"/>
  <c r="I93" i="73"/>
  <c r="E94" i="73"/>
  <c r="G94" i="73" s="1"/>
  <c r="H95" i="58"/>
  <c r="L95" i="58"/>
  <c r="J101" i="58"/>
  <c r="K101" i="58" s="1"/>
  <c r="I94" i="58"/>
  <c r="E88" i="65"/>
  <c r="G88" i="65" s="1"/>
  <c r="L88" i="66"/>
  <c r="H88" i="66"/>
  <c r="I59" i="70"/>
  <c r="I59" i="65" s="1"/>
  <c r="I94" i="64"/>
  <c r="H90" i="74"/>
  <c r="L90" i="74"/>
  <c r="E88" i="69"/>
  <c r="G88" i="69" s="1"/>
  <c r="H98" i="61"/>
  <c r="L98" i="61"/>
  <c r="L86" i="59"/>
  <c r="H86" i="59"/>
  <c r="E93" i="75"/>
  <c r="H106" i="62"/>
  <c r="L100" i="68"/>
  <c r="H100" i="68"/>
  <c r="E95" i="70"/>
  <c r="G95" i="70" s="1"/>
  <c r="E87" i="56"/>
  <c r="G87" i="56" s="1"/>
  <c r="L106" i="60"/>
  <c r="H106" i="60"/>
  <c r="J111" i="64"/>
  <c r="K111" i="64" s="1"/>
  <c r="L105" i="64"/>
  <c r="H105" i="64"/>
  <c r="L97" i="63"/>
  <c r="H97" i="63"/>
  <c r="E98" i="63"/>
  <c r="G98" i="63" s="1"/>
  <c r="H97" i="67"/>
  <c r="L97" i="67"/>
  <c r="E99" i="61"/>
  <c r="G99" i="61" s="1"/>
  <c r="I98" i="61"/>
  <c r="J102" i="58"/>
  <c r="K102" i="58" s="1"/>
  <c r="I95" i="58"/>
  <c r="J112" i="61"/>
  <c r="K112" i="61" s="1"/>
  <c r="J171" i="75"/>
  <c r="K171" i="75" s="1"/>
  <c r="J188" i="69"/>
  <c r="K188" i="69" s="1"/>
  <c r="J167" i="68"/>
  <c r="K167" i="68" s="1"/>
  <c r="J161" i="66"/>
  <c r="K161" i="66" s="1"/>
  <c r="E96" i="58"/>
  <c r="G96" i="58" s="1"/>
  <c r="J60" i="6"/>
  <c r="L91" i="71" l="1"/>
  <c r="H91" i="71"/>
  <c r="I91" i="71"/>
  <c r="E92" i="71"/>
  <c r="L94" i="72"/>
  <c r="H94" i="72"/>
  <c r="L88" i="65"/>
  <c r="I88" i="65"/>
  <c r="J108" i="57"/>
  <c r="K108" i="57" s="1"/>
  <c r="H94" i="57"/>
  <c r="L94" i="57"/>
  <c r="J115" i="73"/>
  <c r="K115" i="73" s="1"/>
  <c r="H94" i="73"/>
  <c r="L94" i="73"/>
  <c r="I60" i="6"/>
  <c r="H88" i="65"/>
  <c r="H88" i="69"/>
  <c r="H93" i="75"/>
  <c r="G93" i="75"/>
  <c r="E94" i="75" s="1"/>
  <c r="G94" i="75" s="1"/>
  <c r="I95" i="60"/>
  <c r="I88" i="66"/>
  <c r="E89" i="66"/>
  <c r="G89" i="66" s="1"/>
  <c r="I90" i="74"/>
  <c r="E91" i="74"/>
  <c r="G91" i="74" s="1"/>
  <c r="L88" i="69"/>
  <c r="J148" i="62"/>
  <c r="K148" i="62" s="1"/>
  <c r="E87" i="59"/>
  <c r="G87" i="59" s="1"/>
  <c r="L93" i="75"/>
  <c r="I106" i="62"/>
  <c r="H107" i="62"/>
  <c r="L107" i="62"/>
  <c r="E101" i="68"/>
  <c r="G101" i="68" s="1"/>
  <c r="L99" i="61"/>
  <c r="I87" i="56"/>
  <c r="H95" i="70"/>
  <c r="L95" i="70"/>
  <c r="H87" i="56"/>
  <c r="L87" i="56"/>
  <c r="I106" i="60"/>
  <c r="J113" i="60"/>
  <c r="K113" i="60" s="1"/>
  <c r="E107" i="60"/>
  <c r="G107" i="60" s="1"/>
  <c r="L98" i="63"/>
  <c r="H98" i="63"/>
  <c r="E99" i="63"/>
  <c r="G99" i="63" s="1"/>
  <c r="J153" i="63"/>
  <c r="K153" i="63" s="1"/>
  <c r="E106" i="64"/>
  <c r="G106" i="64" s="1"/>
  <c r="J112" i="64"/>
  <c r="K112" i="64" s="1"/>
  <c r="E98" i="67"/>
  <c r="G98" i="67" s="1"/>
  <c r="I60" i="68"/>
  <c r="I60" i="67" s="1"/>
  <c r="H99" i="61"/>
  <c r="I99" i="61"/>
  <c r="J172" i="75"/>
  <c r="K172" i="75" s="1"/>
  <c r="J169" i="74"/>
  <c r="K169" i="74" s="1"/>
  <c r="J159" i="71"/>
  <c r="K159" i="71" s="1"/>
  <c r="J172" i="67"/>
  <c r="K172" i="67" s="1"/>
  <c r="J162" i="66"/>
  <c r="K162" i="66" s="1"/>
  <c r="J168" i="68"/>
  <c r="K168" i="68" s="1"/>
  <c r="J166" i="70"/>
  <c r="K166" i="70" s="1"/>
  <c r="J177" i="65"/>
  <c r="K177" i="65" s="1"/>
  <c r="J167" i="59"/>
  <c r="K167" i="59" s="1"/>
  <c r="L96" i="58"/>
  <c r="H96" i="58"/>
  <c r="J157" i="56"/>
  <c r="K157" i="56" s="1"/>
  <c r="K60" i="6"/>
  <c r="G92" i="71" l="1"/>
  <c r="I92" i="71" s="1"/>
  <c r="L92" i="71"/>
  <c r="H92" i="71"/>
  <c r="I94" i="72"/>
  <c r="E95" i="72"/>
  <c r="G95" i="72" s="1"/>
  <c r="J104" i="72"/>
  <c r="K104" i="72" s="1"/>
  <c r="E95" i="57"/>
  <c r="I94" i="57"/>
  <c r="I94" i="61" s="1"/>
  <c r="I60" i="56"/>
  <c r="I60" i="59"/>
  <c r="E95" i="73"/>
  <c r="G95" i="73" s="1"/>
  <c r="I94" i="73"/>
  <c r="E89" i="65"/>
  <c r="G89" i="65" s="1"/>
  <c r="L89" i="66"/>
  <c r="H89" i="66"/>
  <c r="I60" i="70"/>
  <c r="H91" i="74"/>
  <c r="L91" i="74"/>
  <c r="I93" i="75"/>
  <c r="E89" i="69"/>
  <c r="G89" i="69" s="1"/>
  <c r="I87" i="59"/>
  <c r="H87" i="59"/>
  <c r="L87" i="59"/>
  <c r="L101" i="68"/>
  <c r="E102" i="68"/>
  <c r="G102" i="68" s="1"/>
  <c r="H101" i="68"/>
  <c r="I107" i="62"/>
  <c r="J149" i="62"/>
  <c r="K149" i="62" s="1"/>
  <c r="H94" i="75"/>
  <c r="I94" i="75"/>
  <c r="L94" i="75"/>
  <c r="E108" i="62"/>
  <c r="G108" i="62" s="1"/>
  <c r="H98" i="67"/>
  <c r="E96" i="70"/>
  <c r="G96" i="70" s="1"/>
  <c r="E88" i="56"/>
  <c r="G88" i="56" s="1"/>
  <c r="H107" i="60"/>
  <c r="E108" i="60"/>
  <c r="G108" i="60" s="1"/>
  <c r="L107" i="60"/>
  <c r="I98" i="63"/>
  <c r="J154" i="63"/>
  <c r="K154" i="63" s="1"/>
  <c r="E107" i="64"/>
  <c r="G107" i="64" s="1"/>
  <c r="L106" i="64"/>
  <c r="H106" i="64"/>
  <c r="H99" i="63"/>
  <c r="L99" i="63"/>
  <c r="E100" i="63"/>
  <c r="G100" i="63" s="1"/>
  <c r="L98" i="67"/>
  <c r="J113" i="61"/>
  <c r="K113" i="61" s="1"/>
  <c r="E100" i="61"/>
  <c r="G100" i="61" s="1"/>
  <c r="J103" i="58"/>
  <c r="K103" i="58" s="1"/>
  <c r="I96" i="58"/>
  <c r="J160" i="71"/>
  <c r="K160" i="71" s="1"/>
  <c r="J170" i="74"/>
  <c r="K170" i="74" s="1"/>
  <c r="J178" i="65"/>
  <c r="K178" i="65" s="1"/>
  <c r="J167" i="70"/>
  <c r="K167" i="70" s="1"/>
  <c r="J189" i="69"/>
  <c r="K189" i="69" s="1"/>
  <c r="J168" i="59"/>
  <c r="K168" i="59" s="1"/>
  <c r="E97" i="58"/>
  <c r="G97" i="58" s="1"/>
  <c r="E61" i="6"/>
  <c r="G61" i="6" s="1"/>
  <c r="E93" i="71" l="1"/>
  <c r="G93" i="71" s="1"/>
  <c r="G95" i="57"/>
  <c r="I95" i="57" s="1"/>
  <c r="I95" i="61" s="1"/>
  <c r="H95" i="73"/>
  <c r="E96" i="72"/>
  <c r="G96" i="72" s="1"/>
  <c r="H95" i="72"/>
  <c r="L95" i="72"/>
  <c r="L95" i="57"/>
  <c r="I89" i="65"/>
  <c r="H95" i="57"/>
  <c r="E96" i="73"/>
  <c r="G96" i="73" s="1"/>
  <c r="L95" i="73"/>
  <c r="H89" i="65"/>
  <c r="L89" i="65"/>
  <c r="H89" i="69"/>
  <c r="I89" i="69"/>
  <c r="E90" i="66"/>
  <c r="G90" i="66" s="1"/>
  <c r="I89" i="66"/>
  <c r="E92" i="74"/>
  <c r="G92" i="74" s="1"/>
  <c r="L89" i="69"/>
  <c r="E88" i="59"/>
  <c r="G88" i="59" s="1"/>
  <c r="E95" i="75"/>
  <c r="H102" i="68"/>
  <c r="L102" i="68"/>
  <c r="J150" i="62"/>
  <c r="K150" i="62" s="1"/>
  <c r="L108" i="62"/>
  <c r="H108" i="62"/>
  <c r="H96" i="70"/>
  <c r="L96" i="70"/>
  <c r="H88" i="56"/>
  <c r="L88" i="56"/>
  <c r="E109" i="60"/>
  <c r="G109" i="60" s="1"/>
  <c r="H108" i="60"/>
  <c r="L108" i="60"/>
  <c r="I107" i="60"/>
  <c r="J114" i="60"/>
  <c r="K114" i="60" s="1"/>
  <c r="L100" i="63"/>
  <c r="H100" i="63"/>
  <c r="I99" i="63"/>
  <c r="J155" i="63"/>
  <c r="K155" i="63" s="1"/>
  <c r="L107" i="64"/>
  <c r="H107" i="64"/>
  <c r="E108" i="64"/>
  <c r="G108" i="64" s="1"/>
  <c r="J113" i="64"/>
  <c r="K113" i="64" s="1"/>
  <c r="E99" i="67"/>
  <c r="G99" i="67" s="1"/>
  <c r="H100" i="61"/>
  <c r="L100" i="61"/>
  <c r="J173" i="75"/>
  <c r="K173" i="75" s="1"/>
  <c r="J163" i="66"/>
  <c r="K163" i="66" s="1"/>
  <c r="J168" i="70"/>
  <c r="K168" i="70" s="1"/>
  <c r="J190" i="69"/>
  <c r="K190" i="69" s="1"/>
  <c r="J173" i="67"/>
  <c r="K173" i="67" s="1"/>
  <c r="J169" i="68"/>
  <c r="K169" i="68" s="1"/>
  <c r="L97" i="58"/>
  <c r="H97" i="58"/>
  <c r="J158" i="56"/>
  <c r="K158" i="56" s="1"/>
  <c r="H61" i="6"/>
  <c r="L61" i="6"/>
  <c r="J61" i="6"/>
  <c r="L93" i="71" l="1"/>
  <c r="H93" i="71"/>
  <c r="E94" i="71"/>
  <c r="I93" i="71"/>
  <c r="J109" i="57"/>
  <c r="K109" i="57" s="1"/>
  <c r="E96" i="57"/>
  <c r="G96" i="57" s="1"/>
  <c r="J110" i="57" s="1"/>
  <c r="K110" i="57" s="1"/>
  <c r="H96" i="72"/>
  <c r="L96" i="72"/>
  <c r="E90" i="65"/>
  <c r="I95" i="72"/>
  <c r="J105" i="72"/>
  <c r="K105" i="72" s="1"/>
  <c r="J116" i="73"/>
  <c r="K116" i="73" s="1"/>
  <c r="I95" i="73"/>
  <c r="L96" i="73"/>
  <c r="E97" i="73"/>
  <c r="G97" i="73" s="1"/>
  <c r="H96" i="73"/>
  <c r="L95" i="75"/>
  <c r="G95" i="75"/>
  <c r="I95" i="75" s="1"/>
  <c r="H92" i="74"/>
  <c r="I92" i="74"/>
  <c r="L88" i="59"/>
  <c r="I88" i="59"/>
  <c r="L90" i="66"/>
  <c r="H90" i="66"/>
  <c r="L92" i="74"/>
  <c r="E90" i="69"/>
  <c r="G90" i="69" s="1"/>
  <c r="H88" i="59"/>
  <c r="H95" i="75"/>
  <c r="E109" i="62"/>
  <c r="G109" i="62" s="1"/>
  <c r="E103" i="68"/>
  <c r="G103" i="68" s="1"/>
  <c r="E97" i="70"/>
  <c r="G97" i="70" s="1"/>
  <c r="I61" i="6"/>
  <c r="I61" i="59" s="1"/>
  <c r="E101" i="61"/>
  <c r="G101" i="61" s="1"/>
  <c r="J114" i="61"/>
  <c r="K114" i="61" s="1"/>
  <c r="E89" i="56"/>
  <c r="G89" i="56" s="1"/>
  <c r="H109" i="60"/>
  <c r="J116" i="60"/>
  <c r="K116" i="60" s="1"/>
  <c r="L109" i="60"/>
  <c r="J115" i="60"/>
  <c r="K115" i="60" s="1"/>
  <c r="E101" i="63"/>
  <c r="G101" i="63" s="1"/>
  <c r="J156" i="63"/>
  <c r="K156" i="63" s="1"/>
  <c r="I100" i="63"/>
  <c r="J114" i="64"/>
  <c r="K114" i="64" s="1"/>
  <c r="L108" i="64"/>
  <c r="J115" i="64"/>
  <c r="K115" i="64" s="1"/>
  <c r="H108" i="64"/>
  <c r="H99" i="67"/>
  <c r="L99" i="67"/>
  <c r="J104" i="58"/>
  <c r="K104" i="58" s="1"/>
  <c r="I97" i="58"/>
  <c r="J161" i="71"/>
  <c r="K161" i="71" s="1"/>
  <c r="J171" i="74"/>
  <c r="K171" i="74" s="1"/>
  <c r="J174" i="75"/>
  <c r="K174" i="75" s="1"/>
  <c r="J179" i="65"/>
  <c r="K179" i="65" s="1"/>
  <c r="J174" i="67"/>
  <c r="K174" i="67" s="1"/>
  <c r="J170" i="68"/>
  <c r="K170" i="68" s="1"/>
  <c r="J169" i="59"/>
  <c r="K169" i="59" s="1"/>
  <c r="E98" i="58"/>
  <c r="G98" i="58" s="1"/>
  <c r="K61" i="6"/>
  <c r="E62" i="6"/>
  <c r="G62" i="6" s="1"/>
  <c r="G94" i="71" l="1"/>
  <c r="L94" i="71"/>
  <c r="H94" i="71"/>
  <c r="E97" i="57"/>
  <c r="G97" i="57" s="1"/>
  <c r="I96" i="57"/>
  <c r="I96" i="61" s="1"/>
  <c r="H96" i="57"/>
  <c r="L96" i="57"/>
  <c r="H90" i="65"/>
  <c r="G90" i="65"/>
  <c r="I90" i="65" s="1"/>
  <c r="L90" i="65"/>
  <c r="I96" i="72"/>
  <c r="J106" i="72"/>
  <c r="K106" i="72" s="1"/>
  <c r="E97" i="72"/>
  <c r="G97" i="72" s="1"/>
  <c r="H109" i="62"/>
  <c r="L97" i="73"/>
  <c r="H97" i="73"/>
  <c r="I96" i="73"/>
  <c r="J117" i="73"/>
  <c r="K117" i="73" s="1"/>
  <c r="H97" i="70"/>
  <c r="E98" i="70"/>
  <c r="G98" i="70" s="1"/>
  <c r="L90" i="69"/>
  <c r="I97" i="64"/>
  <c r="I97" i="60"/>
  <c r="E91" i="66"/>
  <c r="G91" i="66" s="1"/>
  <c r="E93" i="74"/>
  <c r="G93" i="74" s="1"/>
  <c r="H90" i="69"/>
  <c r="E89" i="59"/>
  <c r="G89" i="59" s="1"/>
  <c r="I61" i="68"/>
  <c r="L109" i="62"/>
  <c r="E110" i="62"/>
  <c r="G110" i="62" s="1"/>
  <c r="E96" i="75"/>
  <c r="G96" i="75" s="1"/>
  <c r="L97" i="70"/>
  <c r="H103" i="68"/>
  <c r="L103" i="68"/>
  <c r="J115" i="61"/>
  <c r="K115" i="61" s="1"/>
  <c r="E100" i="67"/>
  <c r="G100" i="67" s="1"/>
  <c r="H101" i="61"/>
  <c r="L101" i="61"/>
  <c r="H89" i="56"/>
  <c r="I89" i="56"/>
  <c r="L89" i="56"/>
  <c r="E110" i="60"/>
  <c r="G110" i="60" s="1"/>
  <c r="E109" i="64"/>
  <c r="G109" i="64" s="1"/>
  <c r="L101" i="63"/>
  <c r="H101" i="63"/>
  <c r="J164" i="66"/>
  <c r="K164" i="66" s="1"/>
  <c r="J171" i="68"/>
  <c r="K171" i="68" s="1"/>
  <c r="J191" i="69"/>
  <c r="K191" i="69" s="1"/>
  <c r="J169" i="70"/>
  <c r="K169" i="70" s="1"/>
  <c r="L98" i="58"/>
  <c r="H98" i="58"/>
  <c r="J159" i="56"/>
  <c r="K159" i="56" s="1"/>
  <c r="L62" i="6"/>
  <c r="H62" i="6"/>
  <c r="E95" i="71" l="1"/>
  <c r="I94" i="71"/>
  <c r="L97" i="57"/>
  <c r="H97" i="57"/>
  <c r="E91" i="65"/>
  <c r="L91" i="65" s="1"/>
  <c r="I97" i="72"/>
  <c r="I97" i="57" s="1"/>
  <c r="I97" i="63" s="1"/>
  <c r="L97" i="72"/>
  <c r="H97" i="72"/>
  <c r="L110" i="62"/>
  <c r="I110" i="62"/>
  <c r="J111" i="57"/>
  <c r="K111" i="57" s="1"/>
  <c r="E98" i="57"/>
  <c r="G98" i="57" s="1"/>
  <c r="J118" i="73"/>
  <c r="K118" i="73" s="1"/>
  <c r="E98" i="73"/>
  <c r="G98" i="73" s="1"/>
  <c r="L91" i="66"/>
  <c r="E92" i="66"/>
  <c r="G92" i="66" s="1"/>
  <c r="L98" i="70"/>
  <c r="E99" i="70"/>
  <c r="G99" i="70" s="1"/>
  <c r="H93" i="74"/>
  <c r="I93" i="74"/>
  <c r="I61" i="75"/>
  <c r="I61" i="67" s="1"/>
  <c r="H91" i="66"/>
  <c r="I61" i="70"/>
  <c r="L93" i="74"/>
  <c r="E91" i="69"/>
  <c r="G91" i="69" s="1"/>
  <c r="H89" i="59"/>
  <c r="L89" i="59"/>
  <c r="H110" i="62"/>
  <c r="I109" i="62"/>
  <c r="H98" i="70"/>
  <c r="J151" i="62"/>
  <c r="K151" i="62" s="1"/>
  <c r="I97" i="70"/>
  <c r="H96" i="75"/>
  <c r="L96" i="75"/>
  <c r="L100" i="67"/>
  <c r="E102" i="61"/>
  <c r="G102" i="61" s="1"/>
  <c r="E104" i="68"/>
  <c r="G104" i="68" s="1"/>
  <c r="E97" i="75"/>
  <c r="G97" i="75" s="1"/>
  <c r="H100" i="67"/>
  <c r="H109" i="64"/>
  <c r="L110" i="60"/>
  <c r="E90" i="56"/>
  <c r="G90" i="56" s="1"/>
  <c r="J117" i="60"/>
  <c r="K117" i="60" s="1"/>
  <c r="H110" i="60"/>
  <c r="L109" i="64"/>
  <c r="E110" i="64"/>
  <c r="G110" i="64" s="1"/>
  <c r="E102" i="63"/>
  <c r="G102" i="63" s="1"/>
  <c r="I101" i="63"/>
  <c r="J157" i="63"/>
  <c r="K157" i="63" s="1"/>
  <c r="E101" i="67"/>
  <c r="G101" i="67" s="1"/>
  <c r="J105" i="58"/>
  <c r="K105" i="58" s="1"/>
  <c r="I98" i="58"/>
  <c r="J175" i="75"/>
  <c r="K175" i="75" s="1"/>
  <c r="J172" i="74"/>
  <c r="K172" i="74" s="1"/>
  <c r="J162" i="71"/>
  <c r="K162" i="71" s="1"/>
  <c r="J165" i="66"/>
  <c r="K165" i="66" s="1"/>
  <c r="J192" i="69"/>
  <c r="K192" i="69" s="1"/>
  <c r="J175" i="67"/>
  <c r="K175" i="67" s="1"/>
  <c r="J170" i="70"/>
  <c r="K170" i="70" s="1"/>
  <c r="J180" i="65"/>
  <c r="K180" i="65" s="1"/>
  <c r="J170" i="59"/>
  <c r="K170" i="59" s="1"/>
  <c r="E99" i="58"/>
  <c r="G99" i="58" s="1"/>
  <c r="J62" i="6"/>
  <c r="G95" i="71" l="1"/>
  <c r="L95" i="71"/>
  <c r="H95" i="71"/>
  <c r="H91" i="65"/>
  <c r="G91" i="65"/>
  <c r="J107" i="72"/>
  <c r="K107" i="72" s="1"/>
  <c r="E98" i="72"/>
  <c r="G98" i="72" s="1"/>
  <c r="H98" i="57"/>
  <c r="L98" i="57"/>
  <c r="H98" i="73"/>
  <c r="L98" i="73"/>
  <c r="I62" i="6"/>
  <c r="H104" i="68"/>
  <c r="E105" i="68"/>
  <c r="G105" i="68" s="1"/>
  <c r="L102" i="61"/>
  <c r="I102" i="61"/>
  <c r="I98" i="60"/>
  <c r="I98" i="64" s="1"/>
  <c r="L92" i="66"/>
  <c r="I92" i="66"/>
  <c r="H92" i="66"/>
  <c r="I97" i="61"/>
  <c r="E94" i="74"/>
  <c r="G94" i="74" s="1"/>
  <c r="L91" i="69"/>
  <c r="H91" i="69"/>
  <c r="I62" i="56"/>
  <c r="I91" i="69"/>
  <c r="E92" i="69"/>
  <c r="G92" i="69" s="1"/>
  <c r="I89" i="59"/>
  <c r="E90" i="59"/>
  <c r="G90" i="59" s="1"/>
  <c r="E111" i="62"/>
  <c r="G111" i="62" s="1"/>
  <c r="J152" i="62"/>
  <c r="K152" i="62" s="1"/>
  <c r="I98" i="70"/>
  <c r="H102" i="61"/>
  <c r="L104" i="68"/>
  <c r="L97" i="75"/>
  <c r="H97" i="75"/>
  <c r="H90" i="56"/>
  <c r="L99" i="70"/>
  <c r="H99" i="70"/>
  <c r="E111" i="60"/>
  <c r="G111" i="60" s="1"/>
  <c r="L90" i="56"/>
  <c r="J116" i="64"/>
  <c r="K116" i="64" s="1"/>
  <c r="L102" i="63"/>
  <c r="H102" i="63"/>
  <c r="H110" i="64"/>
  <c r="L110" i="64"/>
  <c r="E102" i="67"/>
  <c r="G102" i="67" s="1"/>
  <c r="L101" i="67"/>
  <c r="H101" i="67"/>
  <c r="J181" i="65"/>
  <c r="K181" i="65" s="1"/>
  <c r="J176" i="67"/>
  <c r="K176" i="67" s="1"/>
  <c r="J171" i="70"/>
  <c r="K171" i="70" s="1"/>
  <c r="J172" i="68"/>
  <c r="K172" i="68" s="1"/>
  <c r="J193" i="69"/>
  <c r="K193" i="69" s="1"/>
  <c r="H99" i="58"/>
  <c r="L99" i="58"/>
  <c r="J160" i="56"/>
  <c r="K160" i="56" s="1"/>
  <c r="K62" i="6"/>
  <c r="E96" i="71" l="1"/>
  <c r="I95" i="71"/>
  <c r="I91" i="65"/>
  <c r="E92" i="65"/>
  <c r="J108" i="72"/>
  <c r="K108" i="72" s="1"/>
  <c r="H98" i="72"/>
  <c r="L98" i="72"/>
  <c r="I98" i="72"/>
  <c r="I98" i="62" s="1"/>
  <c r="L111" i="62"/>
  <c r="E99" i="57"/>
  <c r="G99" i="57" s="1"/>
  <c r="J112" i="57"/>
  <c r="K112" i="57" s="1"/>
  <c r="I98" i="57"/>
  <c r="E99" i="73"/>
  <c r="G99" i="73" s="1"/>
  <c r="J119" i="73"/>
  <c r="K119" i="73" s="1"/>
  <c r="I98" i="73"/>
  <c r="I62" i="68"/>
  <c r="I62" i="75" s="1"/>
  <c r="I62" i="66"/>
  <c r="I62" i="69"/>
  <c r="L105" i="68"/>
  <c r="I97" i="73"/>
  <c r="I97" i="62" s="1"/>
  <c r="E93" i="66"/>
  <c r="G93" i="66" s="1"/>
  <c r="H94" i="74"/>
  <c r="L94" i="74"/>
  <c r="E95" i="74"/>
  <c r="G95" i="74" s="1"/>
  <c r="I62" i="67"/>
  <c r="I62" i="70" s="1"/>
  <c r="H92" i="69"/>
  <c r="L92" i="69"/>
  <c r="L90" i="59"/>
  <c r="H90" i="59"/>
  <c r="H111" i="62"/>
  <c r="H105" i="68"/>
  <c r="E103" i="61"/>
  <c r="G103" i="61" s="1"/>
  <c r="J116" i="61"/>
  <c r="K116" i="61" s="1"/>
  <c r="E98" i="75"/>
  <c r="G98" i="75" s="1"/>
  <c r="L111" i="60"/>
  <c r="E100" i="70"/>
  <c r="G100" i="70" s="1"/>
  <c r="I99" i="70"/>
  <c r="E112" i="60"/>
  <c r="G112" i="60" s="1"/>
  <c r="H111" i="60"/>
  <c r="E91" i="56"/>
  <c r="G91" i="56" s="1"/>
  <c r="I102" i="63"/>
  <c r="J158" i="63"/>
  <c r="K158" i="63" s="1"/>
  <c r="E103" i="63"/>
  <c r="G103" i="63" s="1"/>
  <c r="E111" i="64"/>
  <c r="G111" i="64" s="1"/>
  <c r="J117" i="64"/>
  <c r="K117" i="64" s="1"/>
  <c r="H102" i="67"/>
  <c r="L102" i="67"/>
  <c r="J106" i="58"/>
  <c r="K106" i="58" s="1"/>
  <c r="I99" i="58"/>
  <c r="J163" i="71"/>
  <c r="K163" i="71" s="1"/>
  <c r="J173" i="74"/>
  <c r="K173" i="74" s="1"/>
  <c r="J176" i="75"/>
  <c r="K176" i="75" s="1"/>
  <c r="J173" i="68"/>
  <c r="K173" i="68" s="1"/>
  <c r="J194" i="69"/>
  <c r="K194" i="69" s="1"/>
  <c r="J182" i="65"/>
  <c r="K182" i="65" s="1"/>
  <c r="J166" i="66"/>
  <c r="K166" i="66" s="1"/>
  <c r="J171" i="59"/>
  <c r="K171" i="59" s="1"/>
  <c r="E100" i="58"/>
  <c r="G100" i="58" s="1"/>
  <c r="E63" i="6"/>
  <c r="G63" i="6" s="1"/>
  <c r="G96" i="71" l="1"/>
  <c r="H96" i="71"/>
  <c r="L96" i="71"/>
  <c r="G92" i="65"/>
  <c r="H92" i="65"/>
  <c r="L92" i="65"/>
  <c r="E99" i="72"/>
  <c r="G99" i="72" s="1"/>
  <c r="H99" i="57"/>
  <c r="L99" i="57"/>
  <c r="J113" i="57"/>
  <c r="K113" i="57" s="1"/>
  <c r="L99" i="73"/>
  <c r="H99" i="73"/>
  <c r="H103" i="61"/>
  <c r="I103" i="61"/>
  <c r="H93" i="66"/>
  <c r="L93" i="66"/>
  <c r="I93" i="66"/>
  <c r="L95" i="74"/>
  <c r="H95" i="74"/>
  <c r="I92" i="69"/>
  <c r="E93" i="69"/>
  <c r="G93" i="69" s="1"/>
  <c r="E91" i="59"/>
  <c r="G91" i="59" s="1"/>
  <c r="E112" i="62"/>
  <c r="G112" i="62" s="1"/>
  <c r="J153" i="62"/>
  <c r="K153" i="62" s="1"/>
  <c r="I99" i="62"/>
  <c r="I99" i="64"/>
  <c r="I99" i="57" s="1"/>
  <c r="L103" i="61"/>
  <c r="E106" i="68"/>
  <c r="G106" i="68" s="1"/>
  <c r="H98" i="75"/>
  <c r="L98" i="75"/>
  <c r="I98" i="75"/>
  <c r="E113" i="60"/>
  <c r="G113" i="60" s="1"/>
  <c r="L100" i="70"/>
  <c r="H100" i="70"/>
  <c r="L112" i="60"/>
  <c r="J118" i="60"/>
  <c r="K118" i="60" s="1"/>
  <c r="H112" i="60"/>
  <c r="H91" i="56"/>
  <c r="L91" i="56"/>
  <c r="L103" i="63"/>
  <c r="E104" i="63"/>
  <c r="G104" i="63" s="1"/>
  <c r="H103" i="63"/>
  <c r="H111" i="64"/>
  <c r="L111" i="64"/>
  <c r="E103" i="67"/>
  <c r="G103" i="67" s="1"/>
  <c r="J174" i="74"/>
  <c r="K174" i="74" s="1"/>
  <c r="J177" i="75"/>
  <c r="K177" i="75" s="1"/>
  <c r="J167" i="66"/>
  <c r="K167" i="66" s="1"/>
  <c r="J177" i="67"/>
  <c r="K177" i="67" s="1"/>
  <c r="J195" i="69"/>
  <c r="K195" i="69" s="1"/>
  <c r="J183" i="65"/>
  <c r="K183" i="65" s="1"/>
  <c r="J172" i="70"/>
  <c r="K172" i="70" s="1"/>
  <c r="J172" i="59"/>
  <c r="K172" i="59" s="1"/>
  <c r="L100" i="58"/>
  <c r="H100" i="58"/>
  <c r="J161" i="56"/>
  <c r="K161" i="56" s="1"/>
  <c r="H63" i="6"/>
  <c r="L63" i="6"/>
  <c r="J63" i="6"/>
  <c r="E97" i="71" l="1"/>
  <c r="I96" i="71"/>
  <c r="I92" i="65"/>
  <c r="E93" i="65"/>
  <c r="L99" i="72"/>
  <c r="H99" i="72"/>
  <c r="J109" i="72"/>
  <c r="K109" i="72" s="1"/>
  <c r="E100" i="72"/>
  <c r="G100" i="72" s="1"/>
  <c r="L112" i="62"/>
  <c r="E100" i="57"/>
  <c r="G100" i="57" s="1"/>
  <c r="E100" i="73"/>
  <c r="G100" i="73" s="1"/>
  <c r="J120" i="73"/>
  <c r="K120" i="73" s="1"/>
  <c r="I99" i="73"/>
  <c r="I99" i="72"/>
  <c r="E94" i="66"/>
  <c r="G94" i="66" s="1"/>
  <c r="J154" i="62"/>
  <c r="K154" i="62" s="1"/>
  <c r="H112" i="62"/>
  <c r="I95" i="74"/>
  <c r="E96" i="74"/>
  <c r="G96" i="74" s="1"/>
  <c r="I93" i="69"/>
  <c r="L93" i="69"/>
  <c r="H93" i="69"/>
  <c r="L91" i="59"/>
  <c r="H91" i="59"/>
  <c r="H106" i="68"/>
  <c r="L106" i="68"/>
  <c r="E104" i="61"/>
  <c r="G104" i="61" s="1"/>
  <c r="J117" i="61"/>
  <c r="K117" i="61" s="1"/>
  <c r="E99" i="75"/>
  <c r="G99" i="75" s="1"/>
  <c r="I63" i="6"/>
  <c r="I63" i="59" s="1"/>
  <c r="H103" i="67"/>
  <c r="I112" i="60"/>
  <c r="H113" i="60"/>
  <c r="L113" i="60"/>
  <c r="J119" i="60"/>
  <c r="K119" i="60" s="1"/>
  <c r="E114" i="60"/>
  <c r="G114" i="60" s="1"/>
  <c r="E101" i="70"/>
  <c r="G101" i="70" s="1"/>
  <c r="I91" i="56"/>
  <c r="E92" i="56"/>
  <c r="G92" i="56" s="1"/>
  <c r="H104" i="63"/>
  <c r="L104" i="63"/>
  <c r="E105" i="63"/>
  <c r="G105" i="63" s="1"/>
  <c r="E112" i="64"/>
  <c r="G112" i="64" s="1"/>
  <c r="J118" i="64"/>
  <c r="K118" i="64" s="1"/>
  <c r="I103" i="63"/>
  <c r="J159" i="63"/>
  <c r="K159" i="63" s="1"/>
  <c r="L103" i="67"/>
  <c r="J107" i="58"/>
  <c r="K107" i="58" s="1"/>
  <c r="I100" i="58"/>
  <c r="J164" i="71"/>
  <c r="K164" i="71" s="1"/>
  <c r="J184" i="65"/>
  <c r="K184" i="65" s="1"/>
  <c r="J173" i="70"/>
  <c r="K173" i="70" s="1"/>
  <c r="J174" i="68"/>
  <c r="K174" i="68" s="1"/>
  <c r="E101" i="58"/>
  <c r="G101" i="58" s="1"/>
  <c r="J162" i="56"/>
  <c r="K162" i="56" s="1"/>
  <c r="K63" i="6"/>
  <c r="G97" i="71" l="1"/>
  <c r="H97" i="71"/>
  <c r="L97" i="71"/>
  <c r="G93" i="65"/>
  <c r="H93" i="65"/>
  <c r="L93" i="65"/>
  <c r="H100" i="72"/>
  <c r="L100" i="72"/>
  <c r="H100" i="57"/>
  <c r="L100" i="57"/>
  <c r="J114" i="57"/>
  <c r="K114" i="57" s="1"/>
  <c r="H100" i="73"/>
  <c r="L100" i="73"/>
  <c r="L94" i="66"/>
  <c r="I94" i="66"/>
  <c r="H94" i="66"/>
  <c r="I100" i="64"/>
  <c r="E113" i="62"/>
  <c r="G113" i="62" s="1"/>
  <c r="L96" i="74"/>
  <c r="H96" i="74"/>
  <c r="I96" i="74"/>
  <c r="E92" i="59"/>
  <c r="G92" i="59" s="1"/>
  <c r="E94" i="69"/>
  <c r="G94" i="69" s="1"/>
  <c r="I63" i="68"/>
  <c r="I63" i="75" s="1"/>
  <c r="E107" i="68"/>
  <c r="G107" i="68" s="1"/>
  <c r="E105" i="61"/>
  <c r="G105" i="61" s="1"/>
  <c r="L104" i="61"/>
  <c r="H104" i="61"/>
  <c r="H99" i="75"/>
  <c r="I99" i="75"/>
  <c r="L99" i="75"/>
  <c r="E115" i="60"/>
  <c r="G115" i="60" s="1"/>
  <c r="L114" i="60"/>
  <c r="J120" i="60"/>
  <c r="K120" i="60" s="1"/>
  <c r="H114" i="60"/>
  <c r="I113" i="60"/>
  <c r="L101" i="70"/>
  <c r="H101" i="70"/>
  <c r="H92" i="56"/>
  <c r="L92" i="56"/>
  <c r="L105" i="63"/>
  <c r="E106" i="63"/>
  <c r="G106" i="63" s="1"/>
  <c r="H105" i="63"/>
  <c r="J160" i="63"/>
  <c r="K160" i="63" s="1"/>
  <c r="H112" i="64"/>
  <c r="L112" i="64"/>
  <c r="E104" i="67"/>
  <c r="G104" i="67" s="1"/>
  <c r="J175" i="74"/>
  <c r="K175" i="74" s="1"/>
  <c r="J178" i="75"/>
  <c r="K178" i="75" s="1"/>
  <c r="J165" i="71"/>
  <c r="K165" i="71" s="1"/>
  <c r="J178" i="67"/>
  <c r="K178" i="67" s="1"/>
  <c r="J175" i="68"/>
  <c r="K175" i="68" s="1"/>
  <c r="J196" i="69"/>
  <c r="K196" i="69" s="1"/>
  <c r="J168" i="66"/>
  <c r="K168" i="66" s="1"/>
  <c r="J174" i="70"/>
  <c r="K174" i="70" s="1"/>
  <c r="J173" i="59"/>
  <c r="K173" i="59" s="1"/>
  <c r="L101" i="58"/>
  <c r="H101" i="58"/>
  <c r="I101" i="58"/>
  <c r="E64" i="6"/>
  <c r="G64" i="6" s="1"/>
  <c r="E98" i="71" l="1"/>
  <c r="I97" i="71"/>
  <c r="I93" i="65"/>
  <c r="E94" i="65"/>
  <c r="I100" i="72"/>
  <c r="J110" i="72"/>
  <c r="K110" i="72" s="1"/>
  <c r="E101" i="72"/>
  <c r="G101" i="72" s="1"/>
  <c r="E114" i="62"/>
  <c r="G114" i="62" s="1"/>
  <c r="I100" i="57"/>
  <c r="I100" i="61" s="1"/>
  <c r="E101" i="57"/>
  <c r="G101" i="57" s="1"/>
  <c r="I100" i="73"/>
  <c r="E101" i="73"/>
  <c r="G101" i="73" s="1"/>
  <c r="J121" i="73"/>
  <c r="K121" i="73" s="1"/>
  <c r="L94" i="69"/>
  <c r="I94" i="69"/>
  <c r="H92" i="59"/>
  <c r="E93" i="59"/>
  <c r="G93" i="59" s="1"/>
  <c r="E95" i="66"/>
  <c r="G95" i="66" s="1"/>
  <c r="I63" i="70"/>
  <c r="H113" i="62"/>
  <c r="L113" i="62"/>
  <c r="E97" i="74"/>
  <c r="G97" i="74" s="1"/>
  <c r="L92" i="59"/>
  <c r="H94" i="69"/>
  <c r="I101" i="60"/>
  <c r="H107" i="68"/>
  <c r="L107" i="68"/>
  <c r="H105" i="61"/>
  <c r="L105" i="61"/>
  <c r="J118" i="61"/>
  <c r="K118" i="61" s="1"/>
  <c r="E100" i="75"/>
  <c r="G100" i="75" s="1"/>
  <c r="E116" i="60"/>
  <c r="G116" i="60" s="1"/>
  <c r="H115" i="60"/>
  <c r="I114" i="60"/>
  <c r="J121" i="60"/>
  <c r="K121" i="60" s="1"/>
  <c r="L115" i="60"/>
  <c r="L104" i="67"/>
  <c r="E102" i="70"/>
  <c r="G102" i="70" s="1"/>
  <c r="E93" i="56"/>
  <c r="G93" i="56" s="1"/>
  <c r="E113" i="64"/>
  <c r="G113" i="64" s="1"/>
  <c r="J119" i="64"/>
  <c r="K119" i="64" s="1"/>
  <c r="L106" i="63"/>
  <c r="E107" i="63"/>
  <c r="G107" i="63" s="1"/>
  <c r="H106" i="63"/>
  <c r="J161" i="63"/>
  <c r="K161" i="63" s="1"/>
  <c r="E105" i="67"/>
  <c r="G105" i="67" s="1"/>
  <c r="H104" i="67"/>
  <c r="E102" i="58"/>
  <c r="G102" i="58" s="1"/>
  <c r="J108" i="58"/>
  <c r="K108" i="58" s="1"/>
  <c r="J169" i="66"/>
  <c r="K169" i="66" s="1"/>
  <c r="J175" i="70"/>
  <c r="K175" i="70" s="1"/>
  <c r="J185" i="65"/>
  <c r="K185" i="65" s="1"/>
  <c r="J197" i="69"/>
  <c r="K197" i="69" s="1"/>
  <c r="J174" i="59"/>
  <c r="K174" i="59" s="1"/>
  <c r="J163" i="56"/>
  <c r="K163" i="56" s="1"/>
  <c r="H64" i="6"/>
  <c r="L64" i="6"/>
  <c r="J64" i="6"/>
  <c r="G98" i="71" l="1"/>
  <c r="L98" i="71"/>
  <c r="H98" i="71"/>
  <c r="G94" i="65"/>
  <c r="H94" i="65"/>
  <c r="L94" i="65"/>
  <c r="L101" i="72"/>
  <c r="H101" i="72"/>
  <c r="J155" i="62"/>
  <c r="K155" i="62" s="1"/>
  <c r="I113" i="62"/>
  <c r="I114" i="62"/>
  <c r="L114" i="62"/>
  <c r="H114" i="62"/>
  <c r="J115" i="57"/>
  <c r="K115" i="57" s="1"/>
  <c r="L101" i="57"/>
  <c r="H101" i="57"/>
  <c r="H101" i="73"/>
  <c r="L101" i="73"/>
  <c r="J122" i="73"/>
  <c r="K122" i="73" s="1"/>
  <c r="H95" i="66"/>
  <c r="I95" i="66"/>
  <c r="H97" i="74"/>
  <c r="L95" i="66"/>
  <c r="I101" i="64"/>
  <c r="I101" i="72" s="1"/>
  <c r="L97" i="74"/>
  <c r="E95" i="69"/>
  <c r="G95" i="69" s="1"/>
  <c r="I93" i="59"/>
  <c r="H93" i="59"/>
  <c r="L93" i="59"/>
  <c r="E108" i="68"/>
  <c r="G108" i="68" s="1"/>
  <c r="E106" i="61"/>
  <c r="G106" i="61" s="1"/>
  <c r="J119" i="61"/>
  <c r="K119" i="61" s="1"/>
  <c r="L100" i="75"/>
  <c r="H100" i="75"/>
  <c r="I115" i="60"/>
  <c r="J122" i="60"/>
  <c r="K122" i="60" s="1"/>
  <c r="I64" i="6"/>
  <c r="I64" i="59" s="1"/>
  <c r="L102" i="58"/>
  <c r="I64" i="56"/>
  <c r="L102" i="70"/>
  <c r="H102" i="70"/>
  <c r="L93" i="56"/>
  <c r="H93" i="56"/>
  <c r="L116" i="60"/>
  <c r="E117" i="60"/>
  <c r="G117" i="60" s="1"/>
  <c r="H116" i="60"/>
  <c r="H107" i="63"/>
  <c r="L107" i="63"/>
  <c r="E108" i="63"/>
  <c r="G108" i="63" s="1"/>
  <c r="I106" i="63"/>
  <c r="J162" i="63"/>
  <c r="K162" i="63" s="1"/>
  <c r="E114" i="64"/>
  <c r="G114" i="64" s="1"/>
  <c r="H113" i="64"/>
  <c r="L113" i="64"/>
  <c r="H105" i="67"/>
  <c r="L105" i="67"/>
  <c r="H102" i="58"/>
  <c r="J179" i="75"/>
  <c r="K179" i="75" s="1"/>
  <c r="J166" i="71"/>
  <c r="K166" i="71" s="1"/>
  <c r="J176" i="74"/>
  <c r="K176" i="74" s="1"/>
  <c r="J176" i="68"/>
  <c r="K176" i="68" s="1"/>
  <c r="J186" i="65"/>
  <c r="K186" i="65" s="1"/>
  <c r="J179" i="67"/>
  <c r="K179" i="67" s="1"/>
  <c r="K64" i="6"/>
  <c r="E99" i="71" l="1"/>
  <c r="I98" i="71"/>
  <c r="I94" i="65"/>
  <c r="E95" i="65"/>
  <c r="E102" i="57"/>
  <c r="G102" i="57" s="1"/>
  <c r="J156" i="62"/>
  <c r="K156" i="62" s="1"/>
  <c r="E115" i="62"/>
  <c r="G115" i="62" s="1"/>
  <c r="J157" i="62" s="1"/>
  <c r="K157" i="62" s="1"/>
  <c r="J111" i="72"/>
  <c r="K111" i="72" s="1"/>
  <c r="E102" i="72"/>
  <c r="G102" i="72" s="1"/>
  <c r="I101" i="57"/>
  <c r="I101" i="61" s="1"/>
  <c r="I101" i="73"/>
  <c r="E102" i="73"/>
  <c r="G102" i="73" s="1"/>
  <c r="E96" i="66"/>
  <c r="G96" i="66" s="1"/>
  <c r="I64" i="68"/>
  <c r="I64" i="75"/>
  <c r="E98" i="74"/>
  <c r="G98" i="74" s="1"/>
  <c r="H95" i="69"/>
  <c r="I95" i="69"/>
  <c r="L95" i="69"/>
  <c r="E94" i="59"/>
  <c r="G94" i="59" s="1"/>
  <c r="L108" i="68"/>
  <c r="E109" i="68"/>
  <c r="G109" i="68" s="1"/>
  <c r="H108" i="68"/>
  <c r="L106" i="61"/>
  <c r="H106" i="61"/>
  <c r="I100" i="75"/>
  <c r="E101" i="75"/>
  <c r="G101" i="75" s="1"/>
  <c r="E103" i="70"/>
  <c r="G103" i="70" s="1"/>
  <c r="E94" i="56"/>
  <c r="G94" i="56" s="1"/>
  <c r="L117" i="60"/>
  <c r="H117" i="60"/>
  <c r="J123" i="60"/>
  <c r="K123" i="60" s="1"/>
  <c r="L108" i="63"/>
  <c r="H108" i="63"/>
  <c r="H114" i="64"/>
  <c r="E115" i="64"/>
  <c r="G115" i="64" s="1"/>
  <c r="L114" i="64"/>
  <c r="J163" i="63"/>
  <c r="K163" i="63" s="1"/>
  <c r="I107" i="63"/>
  <c r="J120" i="64"/>
  <c r="K120" i="64" s="1"/>
  <c r="E106" i="67"/>
  <c r="G106" i="67" s="1"/>
  <c r="J109" i="58"/>
  <c r="K109" i="58" s="1"/>
  <c r="I102" i="58"/>
  <c r="E103" i="58"/>
  <c r="G103" i="58" s="1"/>
  <c r="J180" i="75"/>
  <c r="K180" i="75" s="1"/>
  <c r="J180" i="67"/>
  <c r="K180" i="67" s="1"/>
  <c r="J177" i="68"/>
  <c r="K177" i="68" s="1"/>
  <c r="J187" i="65"/>
  <c r="K187" i="65" s="1"/>
  <c r="J170" i="66"/>
  <c r="K170" i="66" s="1"/>
  <c r="J198" i="69"/>
  <c r="K198" i="69" s="1"/>
  <c r="J176" i="70"/>
  <c r="K176" i="70" s="1"/>
  <c r="J175" i="59"/>
  <c r="K175" i="59" s="1"/>
  <c r="J164" i="56"/>
  <c r="K164" i="56" s="1"/>
  <c r="E65" i="6"/>
  <c r="G65" i="6" s="1"/>
  <c r="G99" i="71" l="1"/>
  <c r="H99" i="71"/>
  <c r="L99" i="71"/>
  <c r="H102" i="57"/>
  <c r="E103" i="57"/>
  <c r="G103" i="57" s="1"/>
  <c r="L102" i="57"/>
  <c r="L115" i="62"/>
  <c r="H115" i="62"/>
  <c r="G95" i="65"/>
  <c r="H95" i="65"/>
  <c r="L95" i="65"/>
  <c r="L102" i="72"/>
  <c r="J112" i="72"/>
  <c r="K112" i="72" s="1"/>
  <c r="H102" i="72"/>
  <c r="J116" i="57"/>
  <c r="K116" i="57" s="1"/>
  <c r="I102" i="57"/>
  <c r="H102" i="73"/>
  <c r="L102" i="73"/>
  <c r="H98" i="74"/>
  <c r="I98" i="74"/>
  <c r="L94" i="59"/>
  <c r="I94" i="59"/>
  <c r="L96" i="66"/>
  <c r="H96" i="66"/>
  <c r="I64" i="67"/>
  <c r="I64" i="66" s="1"/>
  <c r="I102" i="60"/>
  <c r="I102" i="64" s="1"/>
  <c r="I102" i="72" s="1"/>
  <c r="L98" i="74"/>
  <c r="E96" i="69"/>
  <c r="G96" i="69" s="1"/>
  <c r="H94" i="59"/>
  <c r="H109" i="68"/>
  <c r="L109" i="68"/>
  <c r="I106" i="61"/>
  <c r="E107" i="61"/>
  <c r="G107" i="61" s="1"/>
  <c r="J120" i="61"/>
  <c r="K120" i="61" s="1"/>
  <c r="H101" i="75"/>
  <c r="L101" i="75"/>
  <c r="E116" i="62"/>
  <c r="G116" i="62" s="1"/>
  <c r="H103" i="70"/>
  <c r="L103" i="58"/>
  <c r="L103" i="70"/>
  <c r="H94" i="56"/>
  <c r="L94" i="56"/>
  <c r="E118" i="60"/>
  <c r="G118" i="60" s="1"/>
  <c r="J124" i="60"/>
  <c r="K124" i="60" s="1"/>
  <c r="L115" i="64"/>
  <c r="H115" i="64"/>
  <c r="J122" i="64"/>
  <c r="K122" i="64" s="1"/>
  <c r="E109" i="63"/>
  <c r="G109" i="63" s="1"/>
  <c r="I108" i="63"/>
  <c r="J164" i="63"/>
  <c r="K164" i="63" s="1"/>
  <c r="J121" i="64"/>
  <c r="K121" i="64" s="1"/>
  <c r="H106" i="67"/>
  <c r="L106" i="67"/>
  <c r="H103" i="58"/>
  <c r="J177" i="74"/>
  <c r="K177" i="74" s="1"/>
  <c r="J181" i="75"/>
  <c r="K181" i="75" s="1"/>
  <c r="J167" i="71"/>
  <c r="K167" i="71" s="1"/>
  <c r="J188" i="65"/>
  <c r="K188" i="65" s="1"/>
  <c r="J178" i="68"/>
  <c r="K178" i="68" s="1"/>
  <c r="J177" i="70"/>
  <c r="K177" i="70" s="1"/>
  <c r="J199" i="69"/>
  <c r="K199" i="69" s="1"/>
  <c r="J176" i="59"/>
  <c r="K176" i="59" s="1"/>
  <c r="L65" i="6"/>
  <c r="H65" i="6"/>
  <c r="J65" i="6"/>
  <c r="K65" i="6" s="1"/>
  <c r="L103" i="57" l="1"/>
  <c r="E104" i="57"/>
  <c r="G104" i="57" s="1"/>
  <c r="H103" i="57"/>
  <c r="E100" i="71"/>
  <c r="I99" i="71"/>
  <c r="I95" i="65"/>
  <c r="E96" i="65"/>
  <c r="E103" i="72"/>
  <c r="G103" i="72" s="1"/>
  <c r="L104" i="57"/>
  <c r="H104" i="57"/>
  <c r="J117" i="57"/>
  <c r="K117" i="57" s="1"/>
  <c r="I103" i="57"/>
  <c r="E103" i="73"/>
  <c r="G103" i="73" s="1"/>
  <c r="J123" i="73"/>
  <c r="K123" i="73" s="1"/>
  <c r="I102" i="73"/>
  <c r="I65" i="6"/>
  <c r="I96" i="69"/>
  <c r="I96" i="66"/>
  <c r="E97" i="66"/>
  <c r="G97" i="66" s="1"/>
  <c r="E95" i="59"/>
  <c r="G95" i="59" s="1"/>
  <c r="L96" i="69"/>
  <c r="H96" i="69"/>
  <c r="E99" i="74"/>
  <c r="G99" i="74" s="1"/>
  <c r="E110" i="68"/>
  <c r="G110" i="68" s="1"/>
  <c r="H107" i="61"/>
  <c r="L107" i="61"/>
  <c r="H116" i="62"/>
  <c r="L116" i="62"/>
  <c r="E117" i="62"/>
  <c r="G117" i="62" s="1"/>
  <c r="I101" i="75"/>
  <c r="E102" i="75"/>
  <c r="G102" i="75" s="1"/>
  <c r="I116" i="62"/>
  <c r="J158" i="62"/>
  <c r="K158" i="62" s="1"/>
  <c r="E116" i="64"/>
  <c r="G116" i="64" s="1"/>
  <c r="E104" i="70"/>
  <c r="G104" i="70" s="1"/>
  <c r="E95" i="56"/>
  <c r="G95" i="56" s="1"/>
  <c r="L118" i="60"/>
  <c r="H118" i="60"/>
  <c r="H109" i="63"/>
  <c r="L109" i="63"/>
  <c r="E107" i="67"/>
  <c r="G107" i="67" s="1"/>
  <c r="E104" i="58"/>
  <c r="G104" i="58" s="1"/>
  <c r="I103" i="58"/>
  <c r="J110" i="58"/>
  <c r="K110" i="58" s="1"/>
  <c r="J168" i="71"/>
  <c r="K168" i="71" s="1"/>
  <c r="J178" i="70"/>
  <c r="K178" i="70" s="1"/>
  <c r="J200" i="69"/>
  <c r="K200" i="69" s="1"/>
  <c r="J171" i="66"/>
  <c r="K171" i="66" s="1"/>
  <c r="J181" i="67"/>
  <c r="K181" i="67" s="1"/>
  <c r="J177" i="59"/>
  <c r="K177" i="59" s="1"/>
  <c r="J165" i="56"/>
  <c r="K165" i="56" s="1"/>
  <c r="G100" i="71" l="1"/>
  <c r="L100" i="71"/>
  <c r="H100" i="71"/>
  <c r="G96" i="65"/>
  <c r="H96" i="65"/>
  <c r="L96" i="65"/>
  <c r="J113" i="72"/>
  <c r="K113" i="72" s="1"/>
  <c r="L103" i="72"/>
  <c r="H103" i="72"/>
  <c r="L117" i="62"/>
  <c r="J118" i="57"/>
  <c r="K118" i="57" s="1"/>
  <c r="E105" i="57"/>
  <c r="G105" i="57" s="1"/>
  <c r="E104" i="73"/>
  <c r="G104" i="73" s="1"/>
  <c r="H103" i="73"/>
  <c r="L103" i="73"/>
  <c r="E97" i="69"/>
  <c r="G97" i="69" s="1"/>
  <c r="L99" i="74"/>
  <c r="I99" i="74"/>
  <c r="I65" i="63"/>
  <c r="I65" i="59" s="1"/>
  <c r="I65" i="74"/>
  <c r="H95" i="59"/>
  <c r="E96" i="59"/>
  <c r="G96" i="59" s="1"/>
  <c r="H97" i="66"/>
  <c r="L97" i="66"/>
  <c r="I103" i="60"/>
  <c r="I103" i="72" s="1"/>
  <c r="L95" i="59"/>
  <c r="I65" i="68"/>
  <c r="I65" i="67" s="1"/>
  <c r="H99" i="74"/>
  <c r="I117" i="62"/>
  <c r="H117" i="62"/>
  <c r="L110" i="68"/>
  <c r="H110" i="68"/>
  <c r="I107" i="61"/>
  <c r="E108" i="61"/>
  <c r="G108" i="61" s="1"/>
  <c r="J121" i="61"/>
  <c r="K121" i="61" s="1"/>
  <c r="H102" i="75"/>
  <c r="L102" i="75"/>
  <c r="E105" i="70"/>
  <c r="G105" i="70" s="1"/>
  <c r="L116" i="64"/>
  <c r="L104" i="58"/>
  <c r="H104" i="70"/>
  <c r="H116" i="64"/>
  <c r="E117" i="64"/>
  <c r="G117" i="64" s="1"/>
  <c r="L104" i="70"/>
  <c r="L95" i="56"/>
  <c r="H95" i="56"/>
  <c r="J125" i="60"/>
  <c r="K125" i="60" s="1"/>
  <c r="E119" i="60"/>
  <c r="G119" i="60" s="1"/>
  <c r="J165" i="63"/>
  <c r="K165" i="63" s="1"/>
  <c r="I109" i="63"/>
  <c r="E110" i="63"/>
  <c r="G110" i="63" s="1"/>
  <c r="H107" i="67"/>
  <c r="L107" i="67"/>
  <c r="I104" i="58"/>
  <c r="H104" i="58"/>
  <c r="J182" i="75"/>
  <c r="K182" i="75" s="1"/>
  <c r="J178" i="74"/>
  <c r="K178" i="74" s="1"/>
  <c r="J189" i="65"/>
  <c r="K189" i="65" s="1"/>
  <c r="J172" i="66"/>
  <c r="K172" i="66" s="1"/>
  <c r="J179" i="68"/>
  <c r="K179" i="68" s="1"/>
  <c r="J178" i="59"/>
  <c r="K178" i="59" s="1"/>
  <c r="E66" i="6"/>
  <c r="G66" i="6" s="1"/>
  <c r="I100" i="71" l="1"/>
  <c r="E101" i="71"/>
  <c r="I65" i="56"/>
  <c r="I96" i="65"/>
  <c r="E97" i="65"/>
  <c r="E104" i="72"/>
  <c r="G104" i="72" s="1"/>
  <c r="H97" i="69"/>
  <c r="I97" i="69"/>
  <c r="L105" i="57"/>
  <c r="H105" i="57"/>
  <c r="L104" i="73"/>
  <c r="H104" i="73"/>
  <c r="I103" i="73"/>
  <c r="J124" i="73"/>
  <c r="K124" i="73" s="1"/>
  <c r="L97" i="69"/>
  <c r="I65" i="69"/>
  <c r="L96" i="59"/>
  <c r="E97" i="59"/>
  <c r="G97" i="59" s="1"/>
  <c r="I104" i="60"/>
  <c r="E98" i="66"/>
  <c r="G98" i="66" s="1"/>
  <c r="I104" i="64"/>
  <c r="H96" i="59"/>
  <c r="E100" i="74"/>
  <c r="G100" i="74" s="1"/>
  <c r="E118" i="62"/>
  <c r="G118" i="62" s="1"/>
  <c r="J159" i="62"/>
  <c r="K159" i="62" s="1"/>
  <c r="E111" i="68"/>
  <c r="G111" i="68" s="1"/>
  <c r="L108" i="61"/>
  <c r="H108" i="61"/>
  <c r="E103" i="75"/>
  <c r="G103" i="75" s="1"/>
  <c r="I102" i="75"/>
  <c r="J123" i="64"/>
  <c r="K123" i="64" s="1"/>
  <c r="L105" i="70"/>
  <c r="H105" i="70"/>
  <c r="E96" i="56"/>
  <c r="G96" i="56" s="1"/>
  <c r="L119" i="60"/>
  <c r="H119" i="60"/>
  <c r="H110" i="63"/>
  <c r="L110" i="63"/>
  <c r="E108" i="67"/>
  <c r="G108" i="67" s="1"/>
  <c r="E105" i="58"/>
  <c r="G105" i="58" s="1"/>
  <c r="J111" i="58"/>
  <c r="K111" i="58" s="1"/>
  <c r="L117" i="64"/>
  <c r="H117" i="64"/>
  <c r="J179" i="74"/>
  <c r="K179" i="74" s="1"/>
  <c r="J183" i="75"/>
  <c r="K183" i="75" s="1"/>
  <c r="J169" i="71"/>
  <c r="K169" i="71" s="1"/>
  <c r="J182" i="67"/>
  <c r="K182" i="67" s="1"/>
  <c r="J190" i="65"/>
  <c r="K190" i="65" s="1"/>
  <c r="J180" i="68"/>
  <c r="K180" i="68" s="1"/>
  <c r="J179" i="70"/>
  <c r="K179" i="70" s="1"/>
  <c r="J201" i="69"/>
  <c r="K201" i="69" s="1"/>
  <c r="J166" i="56"/>
  <c r="K166" i="56" s="1"/>
  <c r="H66" i="6"/>
  <c r="L66" i="6"/>
  <c r="J66" i="6"/>
  <c r="G101" i="71" l="1"/>
  <c r="L101" i="71"/>
  <c r="H101" i="71"/>
  <c r="G97" i="65"/>
  <c r="L97" i="65"/>
  <c r="H97" i="65"/>
  <c r="L104" i="72"/>
  <c r="H104" i="72"/>
  <c r="J114" i="72"/>
  <c r="K114" i="72" s="1"/>
  <c r="L118" i="62"/>
  <c r="E119" i="62"/>
  <c r="G119" i="62" s="1"/>
  <c r="J119" i="57"/>
  <c r="K119" i="57" s="1"/>
  <c r="E106" i="57"/>
  <c r="G106" i="57" s="1"/>
  <c r="E105" i="73"/>
  <c r="G105" i="73" s="1"/>
  <c r="J125" i="73"/>
  <c r="K125" i="73" s="1"/>
  <c r="E98" i="69"/>
  <c r="G98" i="69" s="1"/>
  <c r="H100" i="74"/>
  <c r="L97" i="59"/>
  <c r="E98" i="59"/>
  <c r="G98" i="59" s="1"/>
  <c r="H98" i="66"/>
  <c r="L98" i="66"/>
  <c r="H97" i="59"/>
  <c r="L100" i="74"/>
  <c r="H118" i="62"/>
  <c r="L111" i="68"/>
  <c r="H111" i="68"/>
  <c r="E112" i="68"/>
  <c r="G112" i="68" s="1"/>
  <c r="E109" i="61"/>
  <c r="G109" i="61" s="1"/>
  <c r="J122" i="61"/>
  <c r="K122" i="61" s="1"/>
  <c r="L103" i="75"/>
  <c r="H103" i="75"/>
  <c r="I66" i="6"/>
  <c r="I66" i="71" s="1"/>
  <c r="L105" i="58"/>
  <c r="I96" i="56"/>
  <c r="E106" i="70"/>
  <c r="G106" i="70" s="1"/>
  <c r="L96" i="56"/>
  <c r="H96" i="56"/>
  <c r="E120" i="60"/>
  <c r="G120" i="60" s="1"/>
  <c r="J126" i="60"/>
  <c r="K126" i="60" s="1"/>
  <c r="E111" i="63"/>
  <c r="G111" i="63" s="1"/>
  <c r="J166" i="63"/>
  <c r="K166" i="63" s="1"/>
  <c r="I110" i="63"/>
  <c r="L108" i="67"/>
  <c r="H108" i="67"/>
  <c r="H105" i="58"/>
  <c r="J112" i="58"/>
  <c r="K112" i="58" s="1"/>
  <c r="J124" i="64"/>
  <c r="K124" i="64" s="1"/>
  <c r="E118" i="64"/>
  <c r="G118" i="64" s="1"/>
  <c r="J173" i="66"/>
  <c r="K173" i="66" s="1"/>
  <c r="J180" i="70"/>
  <c r="K180" i="70" s="1"/>
  <c r="J202" i="69"/>
  <c r="K202" i="69" s="1"/>
  <c r="J179" i="59"/>
  <c r="K179" i="59" s="1"/>
  <c r="K66" i="6"/>
  <c r="E102" i="71" l="1"/>
  <c r="I101" i="71"/>
  <c r="I97" i="65"/>
  <c r="E98" i="65"/>
  <c r="E105" i="72"/>
  <c r="G105" i="72" s="1"/>
  <c r="I104" i="72"/>
  <c r="I104" i="57" s="1"/>
  <c r="I104" i="63" s="1"/>
  <c r="L98" i="69"/>
  <c r="I98" i="69"/>
  <c r="H119" i="62"/>
  <c r="E120" i="62"/>
  <c r="G120" i="62" s="1"/>
  <c r="J120" i="57"/>
  <c r="K120" i="57" s="1"/>
  <c r="L106" i="57"/>
  <c r="H106" i="57"/>
  <c r="L105" i="73"/>
  <c r="H105" i="73"/>
  <c r="H98" i="69"/>
  <c r="L98" i="59"/>
  <c r="E99" i="59"/>
  <c r="G99" i="59" s="1"/>
  <c r="I98" i="66"/>
  <c r="E99" i="66"/>
  <c r="G99" i="66" s="1"/>
  <c r="H98" i="59"/>
  <c r="E101" i="74"/>
  <c r="G101" i="74" s="1"/>
  <c r="L119" i="62"/>
  <c r="J160" i="62"/>
  <c r="K160" i="62" s="1"/>
  <c r="I66" i="56"/>
  <c r="I66" i="68" s="1"/>
  <c r="L112" i="68"/>
  <c r="H112" i="68"/>
  <c r="H109" i="61"/>
  <c r="L109" i="61"/>
  <c r="J123" i="61"/>
  <c r="K123" i="61" s="1"/>
  <c r="E104" i="75"/>
  <c r="G104" i="75" s="1"/>
  <c r="I103" i="75"/>
  <c r="L106" i="70"/>
  <c r="H106" i="70"/>
  <c r="E107" i="70"/>
  <c r="G107" i="70" s="1"/>
  <c r="E97" i="56"/>
  <c r="G97" i="56" s="1"/>
  <c r="E121" i="60"/>
  <c r="G121" i="60" s="1"/>
  <c r="H120" i="60"/>
  <c r="L120" i="60"/>
  <c r="H111" i="63"/>
  <c r="L111" i="63"/>
  <c r="I105" i="58"/>
  <c r="E106" i="58"/>
  <c r="G106" i="58" s="1"/>
  <c r="E109" i="67"/>
  <c r="G109" i="67" s="1"/>
  <c r="L118" i="64"/>
  <c r="H118" i="64"/>
  <c r="E119" i="64"/>
  <c r="G119" i="64" s="1"/>
  <c r="J184" i="75"/>
  <c r="K184" i="75" s="1"/>
  <c r="J170" i="71"/>
  <c r="K170" i="71" s="1"/>
  <c r="J180" i="74"/>
  <c r="K180" i="74" s="1"/>
  <c r="J203" i="69"/>
  <c r="K203" i="69" s="1"/>
  <c r="J181" i="68"/>
  <c r="K181" i="68" s="1"/>
  <c r="J183" i="67"/>
  <c r="K183" i="67" s="1"/>
  <c r="J191" i="65"/>
  <c r="K191" i="65" s="1"/>
  <c r="J174" i="66"/>
  <c r="K174" i="66" s="1"/>
  <c r="J167" i="56"/>
  <c r="K167" i="56" s="1"/>
  <c r="E67" i="6"/>
  <c r="G67" i="6" s="1"/>
  <c r="G102" i="71" l="1"/>
  <c r="L102" i="71"/>
  <c r="H102" i="71"/>
  <c r="G98" i="65"/>
  <c r="L98" i="65"/>
  <c r="H98" i="65"/>
  <c r="I104" i="61"/>
  <c r="I104" i="73" s="1"/>
  <c r="H105" i="72"/>
  <c r="L105" i="72"/>
  <c r="E107" i="57"/>
  <c r="G107" i="57" s="1"/>
  <c r="E106" i="73"/>
  <c r="G106" i="73" s="1"/>
  <c r="J126" i="73"/>
  <c r="K126" i="73" s="1"/>
  <c r="E99" i="69"/>
  <c r="G99" i="69" s="1"/>
  <c r="L101" i="74"/>
  <c r="I101" i="74"/>
  <c r="E100" i="59"/>
  <c r="G100" i="59" s="1"/>
  <c r="I104" i="62"/>
  <c r="I66" i="67"/>
  <c r="I66" i="70" s="1"/>
  <c r="H99" i="66"/>
  <c r="L99" i="66"/>
  <c r="I105" i="64"/>
  <c r="I105" i="57" s="1"/>
  <c r="I105" i="61" s="1"/>
  <c r="I105" i="62"/>
  <c r="I105" i="73"/>
  <c r="H99" i="59"/>
  <c r="L99" i="59"/>
  <c r="J161" i="62"/>
  <c r="K161" i="62" s="1"/>
  <c r="H101" i="74"/>
  <c r="E113" i="68"/>
  <c r="G113" i="68" s="1"/>
  <c r="E110" i="61"/>
  <c r="G110" i="61" s="1"/>
  <c r="H104" i="75"/>
  <c r="L104" i="75"/>
  <c r="E105" i="75"/>
  <c r="G105" i="75" s="1"/>
  <c r="H106" i="58"/>
  <c r="L107" i="70"/>
  <c r="H107" i="70"/>
  <c r="H97" i="56"/>
  <c r="L97" i="56"/>
  <c r="E122" i="60"/>
  <c r="G122" i="60" s="1"/>
  <c r="H121" i="60"/>
  <c r="L121" i="60"/>
  <c r="I120" i="60"/>
  <c r="J127" i="60"/>
  <c r="K127" i="60" s="1"/>
  <c r="E112" i="63"/>
  <c r="G112" i="63" s="1"/>
  <c r="J167" i="63"/>
  <c r="K167" i="63" s="1"/>
  <c r="L106" i="58"/>
  <c r="E107" i="58"/>
  <c r="G107" i="58" s="1"/>
  <c r="H109" i="67"/>
  <c r="L109" i="67"/>
  <c r="E110" i="67"/>
  <c r="G110" i="67" s="1"/>
  <c r="H119" i="64"/>
  <c r="E120" i="64"/>
  <c r="G120" i="64" s="1"/>
  <c r="L119" i="64"/>
  <c r="J125" i="64"/>
  <c r="K125" i="64" s="1"/>
  <c r="H120" i="62"/>
  <c r="L120" i="62"/>
  <c r="J181" i="74"/>
  <c r="K181" i="74" s="1"/>
  <c r="J171" i="71"/>
  <c r="K171" i="71" s="1"/>
  <c r="J184" i="67"/>
  <c r="K184" i="67" s="1"/>
  <c r="J192" i="65"/>
  <c r="K192" i="65" s="1"/>
  <c r="J181" i="70"/>
  <c r="K181" i="70" s="1"/>
  <c r="J180" i="59"/>
  <c r="K180" i="59" s="1"/>
  <c r="J168" i="56"/>
  <c r="K168" i="56" s="1"/>
  <c r="H67" i="6"/>
  <c r="L67" i="6"/>
  <c r="J67" i="6"/>
  <c r="E103" i="71" l="1"/>
  <c r="I102" i="71"/>
  <c r="I98" i="65"/>
  <c r="E99" i="65"/>
  <c r="E106" i="72"/>
  <c r="G106" i="72" s="1"/>
  <c r="J115" i="72"/>
  <c r="K115" i="72" s="1"/>
  <c r="I105" i="72"/>
  <c r="E100" i="69"/>
  <c r="G100" i="69" s="1"/>
  <c r="L107" i="57"/>
  <c r="J121" i="57"/>
  <c r="K121" i="57" s="1"/>
  <c r="H107" i="57"/>
  <c r="J127" i="73"/>
  <c r="K127" i="73" s="1"/>
  <c r="H106" i="73"/>
  <c r="L106" i="73"/>
  <c r="H99" i="69"/>
  <c r="L99" i="69"/>
  <c r="H113" i="68"/>
  <c r="E114" i="68"/>
  <c r="G114" i="68" s="1"/>
  <c r="E101" i="59"/>
  <c r="G101" i="59" s="1"/>
  <c r="L100" i="59"/>
  <c r="H100" i="59"/>
  <c r="H110" i="61"/>
  <c r="I99" i="66"/>
  <c r="E100" i="66"/>
  <c r="G100" i="66" s="1"/>
  <c r="E102" i="74"/>
  <c r="G102" i="74" s="1"/>
  <c r="L113" i="68"/>
  <c r="L110" i="61"/>
  <c r="E106" i="75"/>
  <c r="G106" i="75" s="1"/>
  <c r="L105" i="75"/>
  <c r="H105" i="75"/>
  <c r="I67" i="6"/>
  <c r="E121" i="64"/>
  <c r="G121" i="64" s="1"/>
  <c r="I107" i="58"/>
  <c r="E108" i="70"/>
  <c r="G108" i="70" s="1"/>
  <c r="E98" i="56"/>
  <c r="G98" i="56" s="1"/>
  <c r="H122" i="60"/>
  <c r="L122" i="60"/>
  <c r="I121" i="60"/>
  <c r="J128" i="60"/>
  <c r="K128" i="60" s="1"/>
  <c r="H112" i="63"/>
  <c r="L112" i="63"/>
  <c r="I106" i="58"/>
  <c r="I106" i="64" s="1"/>
  <c r="J113" i="58"/>
  <c r="K113" i="58" s="1"/>
  <c r="H110" i="67"/>
  <c r="L110" i="67"/>
  <c r="L120" i="64"/>
  <c r="H120" i="64"/>
  <c r="J126" i="64"/>
  <c r="K126" i="64" s="1"/>
  <c r="E121" i="62"/>
  <c r="G121" i="62" s="1"/>
  <c r="I120" i="62"/>
  <c r="J162" i="62"/>
  <c r="K162" i="62" s="1"/>
  <c r="H107" i="58"/>
  <c r="L107" i="58"/>
  <c r="J172" i="71"/>
  <c r="K172" i="71" s="1"/>
  <c r="J185" i="75"/>
  <c r="K185" i="75" s="1"/>
  <c r="J175" i="66"/>
  <c r="K175" i="66" s="1"/>
  <c r="J193" i="65"/>
  <c r="K193" i="65" s="1"/>
  <c r="J204" i="69"/>
  <c r="K204" i="69" s="1"/>
  <c r="J182" i="70"/>
  <c r="K182" i="70" s="1"/>
  <c r="J182" i="68"/>
  <c r="K182" i="68" s="1"/>
  <c r="J181" i="59"/>
  <c r="K181" i="59" s="1"/>
  <c r="J169" i="56"/>
  <c r="K169" i="56" s="1"/>
  <c r="K67" i="6"/>
  <c r="G103" i="71" l="1"/>
  <c r="L103" i="71"/>
  <c r="H103" i="71"/>
  <c r="G99" i="65"/>
  <c r="E100" i="65" s="1"/>
  <c r="L99" i="65"/>
  <c r="H99" i="65"/>
  <c r="I99" i="69"/>
  <c r="H106" i="72"/>
  <c r="L106" i="72"/>
  <c r="E107" i="72"/>
  <c r="G107" i="72" s="1"/>
  <c r="E101" i="69"/>
  <c r="G101" i="69" s="1"/>
  <c r="H100" i="69"/>
  <c r="L100" i="69"/>
  <c r="E108" i="57"/>
  <c r="G108" i="57" s="1"/>
  <c r="E107" i="73"/>
  <c r="G107" i="73" s="1"/>
  <c r="H102" i="74"/>
  <c r="E103" i="74"/>
  <c r="G103" i="74" s="1"/>
  <c r="I67" i="59"/>
  <c r="I67" i="63"/>
  <c r="I67" i="56" s="1"/>
  <c r="L100" i="66"/>
  <c r="H100" i="66"/>
  <c r="I106" i="57"/>
  <c r="I106" i="73"/>
  <c r="I107" i="64"/>
  <c r="I107" i="57"/>
  <c r="L102" i="74"/>
  <c r="I67" i="68"/>
  <c r="I67" i="67" s="1"/>
  <c r="H101" i="59"/>
  <c r="L101" i="59"/>
  <c r="H114" i="68"/>
  <c r="L114" i="68"/>
  <c r="E115" i="68"/>
  <c r="G115" i="68" s="1"/>
  <c r="J124" i="61"/>
  <c r="K124" i="61" s="1"/>
  <c r="E111" i="61"/>
  <c r="G111" i="61" s="1"/>
  <c r="H106" i="75"/>
  <c r="L106" i="75"/>
  <c r="J127" i="64"/>
  <c r="K127" i="64" s="1"/>
  <c r="J114" i="58"/>
  <c r="K114" i="58" s="1"/>
  <c r="E108" i="58"/>
  <c r="G108" i="58" s="1"/>
  <c r="L121" i="64"/>
  <c r="E122" i="62"/>
  <c r="G122" i="62" s="1"/>
  <c r="H98" i="56"/>
  <c r="H108" i="70"/>
  <c r="L108" i="70"/>
  <c r="L98" i="56"/>
  <c r="J129" i="60"/>
  <c r="K129" i="60" s="1"/>
  <c r="E123" i="60"/>
  <c r="G123" i="60" s="1"/>
  <c r="E113" i="63"/>
  <c r="G113" i="63" s="1"/>
  <c r="J168" i="63"/>
  <c r="K168" i="63" s="1"/>
  <c r="I112" i="63"/>
  <c r="E111" i="67"/>
  <c r="G111" i="67" s="1"/>
  <c r="H121" i="64"/>
  <c r="H121" i="62"/>
  <c r="L121" i="62"/>
  <c r="J182" i="74"/>
  <c r="K182" i="74" s="1"/>
  <c r="J173" i="71"/>
  <c r="K173" i="71" s="1"/>
  <c r="J186" i="75"/>
  <c r="K186" i="75" s="1"/>
  <c r="J205" i="69"/>
  <c r="K205" i="69" s="1"/>
  <c r="J185" i="67"/>
  <c r="K185" i="67" s="1"/>
  <c r="J183" i="68"/>
  <c r="K183" i="68" s="1"/>
  <c r="J182" i="59"/>
  <c r="K182" i="59" s="1"/>
  <c r="E68" i="6"/>
  <c r="G68" i="6" s="1"/>
  <c r="E104" i="71" l="1"/>
  <c r="I103" i="71"/>
  <c r="G100" i="65"/>
  <c r="I100" i="65" s="1"/>
  <c r="H100" i="65"/>
  <c r="L100" i="65"/>
  <c r="I100" i="69"/>
  <c r="J128" i="73"/>
  <c r="K128" i="73" s="1"/>
  <c r="H107" i="72"/>
  <c r="L107" i="72"/>
  <c r="E108" i="72"/>
  <c r="G108" i="72" s="1"/>
  <c r="J116" i="72"/>
  <c r="K116" i="72" s="1"/>
  <c r="I106" i="72"/>
  <c r="H108" i="57"/>
  <c r="J122" i="57"/>
  <c r="K122" i="57" s="1"/>
  <c r="L108" i="57"/>
  <c r="L107" i="73"/>
  <c r="H107" i="73"/>
  <c r="E108" i="73"/>
  <c r="G108" i="73" s="1"/>
  <c r="E116" i="68"/>
  <c r="G116" i="68" s="1"/>
  <c r="E112" i="61"/>
  <c r="G112" i="61" s="1"/>
  <c r="E101" i="66"/>
  <c r="G101" i="66" s="1"/>
  <c r="I102" i="74"/>
  <c r="L103" i="74"/>
  <c r="H103" i="74"/>
  <c r="H101" i="69"/>
  <c r="L101" i="69"/>
  <c r="E102" i="59"/>
  <c r="G102" i="59" s="1"/>
  <c r="L115" i="68"/>
  <c r="H115" i="68"/>
  <c r="H111" i="61"/>
  <c r="L111" i="61"/>
  <c r="E107" i="75"/>
  <c r="G107" i="75" s="1"/>
  <c r="L108" i="58"/>
  <c r="H108" i="58"/>
  <c r="J115" i="58"/>
  <c r="K115" i="58" s="1"/>
  <c r="E123" i="62"/>
  <c r="G123" i="62" s="1"/>
  <c r="E112" i="67"/>
  <c r="G112" i="67" s="1"/>
  <c r="E109" i="70"/>
  <c r="G109" i="70" s="1"/>
  <c r="E99" i="56"/>
  <c r="G99" i="56" s="1"/>
  <c r="L123" i="60"/>
  <c r="H123" i="60"/>
  <c r="H113" i="63"/>
  <c r="L113" i="63"/>
  <c r="L111" i="67"/>
  <c r="H111" i="67"/>
  <c r="E122" i="64"/>
  <c r="G122" i="64" s="1"/>
  <c r="J128" i="64"/>
  <c r="K128" i="64" s="1"/>
  <c r="H122" i="62"/>
  <c r="L122" i="62"/>
  <c r="I121" i="62"/>
  <c r="J163" i="62"/>
  <c r="K163" i="62" s="1"/>
  <c r="J174" i="71"/>
  <c r="K174" i="71" s="1"/>
  <c r="J184" i="68"/>
  <c r="K184" i="68" s="1"/>
  <c r="J183" i="70"/>
  <c r="K183" i="70" s="1"/>
  <c r="J194" i="65"/>
  <c r="K194" i="65" s="1"/>
  <c r="J206" i="69"/>
  <c r="K206" i="69" s="1"/>
  <c r="J176" i="66"/>
  <c r="K176" i="66" s="1"/>
  <c r="J186" i="67"/>
  <c r="K186" i="67" s="1"/>
  <c r="J183" i="59"/>
  <c r="K183" i="59" s="1"/>
  <c r="J170" i="56"/>
  <c r="K170" i="56" s="1"/>
  <c r="H68" i="6"/>
  <c r="L68" i="6"/>
  <c r="J68" i="6"/>
  <c r="G104" i="71" l="1"/>
  <c r="E105" i="71" s="1"/>
  <c r="G105" i="71" s="1"/>
  <c r="L104" i="71"/>
  <c r="H104" i="71"/>
  <c r="E101" i="65"/>
  <c r="G101" i="65" s="1"/>
  <c r="I101" i="65" s="1"/>
  <c r="I107" i="73"/>
  <c r="J129" i="73"/>
  <c r="K129" i="73" s="1"/>
  <c r="J118" i="72"/>
  <c r="K118" i="72" s="1"/>
  <c r="L108" i="72"/>
  <c r="H108" i="72"/>
  <c r="I107" i="72"/>
  <c r="J117" i="72"/>
  <c r="K117" i="72" s="1"/>
  <c r="E109" i="57"/>
  <c r="G109" i="57" s="1"/>
  <c r="L108" i="73"/>
  <c r="H108" i="73"/>
  <c r="E109" i="73"/>
  <c r="G109" i="73" s="1"/>
  <c r="E117" i="68"/>
  <c r="G117" i="68" s="1"/>
  <c r="H116" i="68"/>
  <c r="L116" i="68"/>
  <c r="J125" i="61"/>
  <c r="K125" i="61" s="1"/>
  <c r="E113" i="61"/>
  <c r="G113" i="61" s="1"/>
  <c r="H112" i="61"/>
  <c r="L112" i="61"/>
  <c r="H101" i="66"/>
  <c r="L101" i="66"/>
  <c r="I103" i="74"/>
  <c r="E104" i="74"/>
  <c r="G104" i="74" s="1"/>
  <c r="I101" i="69"/>
  <c r="E102" i="69"/>
  <c r="G102" i="69" s="1"/>
  <c r="H102" i="59"/>
  <c r="L102" i="59"/>
  <c r="L107" i="75"/>
  <c r="H107" i="75"/>
  <c r="I108" i="58"/>
  <c r="I108" i="60" s="1"/>
  <c r="E109" i="58"/>
  <c r="G109" i="58" s="1"/>
  <c r="I68" i="6"/>
  <c r="I68" i="56" s="1"/>
  <c r="H99" i="56"/>
  <c r="H109" i="70"/>
  <c r="L109" i="70"/>
  <c r="L99" i="56"/>
  <c r="J130" i="60"/>
  <c r="K130" i="60" s="1"/>
  <c r="E124" i="60"/>
  <c r="G124" i="60" s="1"/>
  <c r="J169" i="63"/>
  <c r="K169" i="63" s="1"/>
  <c r="I113" i="63"/>
  <c r="E114" i="63"/>
  <c r="G114" i="63" s="1"/>
  <c r="L112" i="67"/>
  <c r="H112" i="67"/>
  <c r="H122" i="64"/>
  <c r="L122" i="64"/>
  <c r="H123" i="62"/>
  <c r="L123" i="62"/>
  <c r="I122" i="62"/>
  <c r="J164" i="62"/>
  <c r="K164" i="62" s="1"/>
  <c r="J175" i="71"/>
  <c r="K175" i="71" s="1"/>
  <c r="J183" i="74"/>
  <c r="K183" i="74" s="1"/>
  <c r="J187" i="75"/>
  <c r="K187" i="75" s="1"/>
  <c r="J177" i="66"/>
  <c r="K177" i="66" s="1"/>
  <c r="J187" i="67"/>
  <c r="K187" i="67" s="1"/>
  <c r="J184" i="59"/>
  <c r="K184" i="59" s="1"/>
  <c r="J171" i="56"/>
  <c r="K171" i="56" s="1"/>
  <c r="K68" i="6"/>
  <c r="E69" i="6"/>
  <c r="G69" i="6" s="1"/>
  <c r="H105" i="71" l="1"/>
  <c r="E106" i="71"/>
  <c r="G106" i="71" s="1"/>
  <c r="L105" i="71"/>
  <c r="L101" i="65"/>
  <c r="H101" i="65"/>
  <c r="E102" i="65"/>
  <c r="G102" i="65" s="1"/>
  <c r="E109" i="72"/>
  <c r="J123" i="57"/>
  <c r="K123" i="57" s="1"/>
  <c r="H109" i="57"/>
  <c r="L109" i="57"/>
  <c r="J130" i="73"/>
  <c r="K130" i="73" s="1"/>
  <c r="L109" i="73"/>
  <c r="H109" i="73"/>
  <c r="E118" i="68"/>
  <c r="G118" i="68" s="1"/>
  <c r="J126" i="61"/>
  <c r="K126" i="61" s="1"/>
  <c r="I113" i="61"/>
  <c r="H113" i="61"/>
  <c r="L113" i="61"/>
  <c r="I101" i="66"/>
  <c r="E102" i="66"/>
  <c r="G102" i="66" s="1"/>
  <c r="H104" i="74"/>
  <c r="L104" i="74"/>
  <c r="L102" i="69"/>
  <c r="H102" i="69"/>
  <c r="E103" i="59"/>
  <c r="G103" i="59" s="1"/>
  <c r="I108" i="64"/>
  <c r="I108" i="72" s="1"/>
  <c r="I108" i="57" s="1"/>
  <c r="I108" i="61" s="1"/>
  <c r="I68" i="68"/>
  <c r="I68" i="67" s="1"/>
  <c r="L117" i="68"/>
  <c r="H117" i="68"/>
  <c r="I107" i="75"/>
  <c r="E108" i="75"/>
  <c r="G108" i="75" s="1"/>
  <c r="E110" i="58"/>
  <c r="G110" i="58" s="1"/>
  <c r="L109" i="58"/>
  <c r="H109" i="58"/>
  <c r="E110" i="70"/>
  <c r="G110" i="70" s="1"/>
  <c r="E100" i="56"/>
  <c r="G100" i="56" s="1"/>
  <c r="H124" i="60"/>
  <c r="L124" i="60"/>
  <c r="H114" i="63"/>
  <c r="E115" i="63"/>
  <c r="G115" i="63" s="1"/>
  <c r="L114" i="63"/>
  <c r="E113" i="67"/>
  <c r="G113" i="67" s="1"/>
  <c r="J129" i="64"/>
  <c r="K129" i="64" s="1"/>
  <c r="E123" i="64"/>
  <c r="G123" i="64" s="1"/>
  <c r="J165" i="62"/>
  <c r="K165" i="62" s="1"/>
  <c r="E124" i="62"/>
  <c r="G124" i="62" s="1"/>
  <c r="J188" i="75"/>
  <c r="K188" i="75" s="1"/>
  <c r="J195" i="65"/>
  <c r="K195" i="65" s="1"/>
  <c r="J188" i="67"/>
  <c r="K188" i="67" s="1"/>
  <c r="J185" i="68"/>
  <c r="K185" i="68" s="1"/>
  <c r="J184" i="70"/>
  <c r="K184" i="70" s="1"/>
  <c r="J207" i="69"/>
  <c r="K207" i="69" s="1"/>
  <c r="J185" i="59"/>
  <c r="K185" i="59" s="1"/>
  <c r="L69" i="6"/>
  <c r="H69" i="6"/>
  <c r="H106" i="71" l="1"/>
  <c r="L106" i="71"/>
  <c r="H102" i="65"/>
  <c r="L102" i="65"/>
  <c r="E103" i="65"/>
  <c r="I102" i="65"/>
  <c r="H109" i="72"/>
  <c r="G109" i="72"/>
  <c r="J119" i="72" s="1"/>
  <c r="K119" i="72" s="1"/>
  <c r="L109" i="72"/>
  <c r="E110" i="57"/>
  <c r="E110" i="73"/>
  <c r="G110" i="73" s="1"/>
  <c r="E114" i="61"/>
  <c r="G114" i="61" s="1"/>
  <c r="E119" i="68"/>
  <c r="G119" i="68" s="1"/>
  <c r="H118" i="68"/>
  <c r="L118" i="68"/>
  <c r="J127" i="61"/>
  <c r="K127" i="61" s="1"/>
  <c r="L102" i="66"/>
  <c r="H102" i="66"/>
  <c r="I68" i="70"/>
  <c r="E107" i="71"/>
  <c r="G107" i="71" s="1"/>
  <c r="E105" i="74"/>
  <c r="G105" i="74" s="1"/>
  <c r="I102" i="69"/>
  <c r="E103" i="69"/>
  <c r="G103" i="69" s="1"/>
  <c r="L103" i="59"/>
  <c r="H103" i="59"/>
  <c r="I108" i="73"/>
  <c r="I108" i="62" s="1"/>
  <c r="H108" i="75"/>
  <c r="L108" i="75"/>
  <c r="J116" i="58"/>
  <c r="K116" i="58" s="1"/>
  <c r="I109" i="58"/>
  <c r="L110" i="58"/>
  <c r="L100" i="56"/>
  <c r="I100" i="56"/>
  <c r="L110" i="70"/>
  <c r="H110" i="70"/>
  <c r="H100" i="56"/>
  <c r="E125" i="60"/>
  <c r="G125" i="60" s="1"/>
  <c r="I124" i="60"/>
  <c r="J131" i="60"/>
  <c r="K131" i="60" s="1"/>
  <c r="H115" i="63"/>
  <c r="L115" i="63"/>
  <c r="J170" i="63"/>
  <c r="K170" i="63" s="1"/>
  <c r="H113" i="67"/>
  <c r="L113" i="67"/>
  <c r="H123" i="64"/>
  <c r="E124" i="64"/>
  <c r="G124" i="64" s="1"/>
  <c r="L123" i="64"/>
  <c r="H124" i="62"/>
  <c r="L124" i="62"/>
  <c r="J117" i="58"/>
  <c r="K117" i="58" s="1"/>
  <c r="H110" i="58"/>
  <c r="J176" i="71"/>
  <c r="K176" i="71" s="1"/>
  <c r="J184" i="74"/>
  <c r="K184" i="74" s="1"/>
  <c r="J186" i="68"/>
  <c r="K186" i="68" s="1"/>
  <c r="J208" i="69"/>
  <c r="K208" i="69" s="1"/>
  <c r="J196" i="65"/>
  <c r="K196" i="65" s="1"/>
  <c r="J178" i="66"/>
  <c r="K178" i="66" s="1"/>
  <c r="J186" i="59"/>
  <c r="K186" i="59" s="1"/>
  <c r="J172" i="56"/>
  <c r="K172" i="56" s="1"/>
  <c r="J69" i="6"/>
  <c r="G103" i="65" l="1"/>
  <c r="L103" i="65"/>
  <c r="H103" i="65"/>
  <c r="H110" i="57"/>
  <c r="G110" i="57"/>
  <c r="J124" i="57" s="1"/>
  <c r="K124" i="57" s="1"/>
  <c r="E110" i="72"/>
  <c r="G110" i="72" s="1"/>
  <c r="J131" i="73"/>
  <c r="K131" i="73" s="1"/>
  <c r="L110" i="73"/>
  <c r="H114" i="61"/>
  <c r="L110" i="57"/>
  <c r="H110" i="73"/>
  <c r="E111" i="73"/>
  <c r="G111" i="73" s="1"/>
  <c r="I69" i="6"/>
  <c r="J128" i="61"/>
  <c r="K128" i="61" s="1"/>
  <c r="L114" i="61"/>
  <c r="E120" i="68"/>
  <c r="G120" i="68" s="1"/>
  <c r="H119" i="68"/>
  <c r="L119" i="68"/>
  <c r="I69" i="56"/>
  <c r="I69" i="74"/>
  <c r="E103" i="66"/>
  <c r="G103" i="66" s="1"/>
  <c r="I102" i="66"/>
  <c r="L107" i="71"/>
  <c r="H107" i="71"/>
  <c r="I109" i="60"/>
  <c r="I109" i="64"/>
  <c r="H105" i="74"/>
  <c r="L105" i="74"/>
  <c r="I105" i="74"/>
  <c r="I69" i="68"/>
  <c r="I69" i="67" s="1"/>
  <c r="H103" i="69"/>
  <c r="L103" i="69"/>
  <c r="E104" i="59"/>
  <c r="G104" i="59" s="1"/>
  <c r="E109" i="75"/>
  <c r="G109" i="75" s="1"/>
  <c r="E111" i="70"/>
  <c r="G111" i="70" s="1"/>
  <c r="E101" i="56"/>
  <c r="G101" i="56" s="1"/>
  <c r="L125" i="60"/>
  <c r="H125" i="60"/>
  <c r="E116" i="63"/>
  <c r="G116" i="63" s="1"/>
  <c r="J171" i="63"/>
  <c r="K171" i="63" s="1"/>
  <c r="I115" i="63"/>
  <c r="E114" i="67"/>
  <c r="G114" i="67" s="1"/>
  <c r="L124" i="64"/>
  <c r="H124" i="64"/>
  <c r="J130" i="64"/>
  <c r="K130" i="64" s="1"/>
  <c r="I124" i="62"/>
  <c r="J166" i="62"/>
  <c r="K166" i="62" s="1"/>
  <c r="E125" i="62"/>
  <c r="G125" i="62" s="1"/>
  <c r="I110" i="58"/>
  <c r="E111" i="58"/>
  <c r="G111" i="58" s="1"/>
  <c r="J189" i="75"/>
  <c r="K189" i="75" s="1"/>
  <c r="J185" i="74"/>
  <c r="K185" i="74" s="1"/>
  <c r="J189" i="67"/>
  <c r="K189" i="67" s="1"/>
  <c r="J209" i="69"/>
  <c r="K209" i="69" s="1"/>
  <c r="J185" i="70"/>
  <c r="K185" i="70" s="1"/>
  <c r="K69" i="6"/>
  <c r="I103" i="65" l="1"/>
  <c r="E104" i="65"/>
  <c r="H110" i="72"/>
  <c r="L110" i="72"/>
  <c r="E111" i="57"/>
  <c r="G111" i="57" s="1"/>
  <c r="J132" i="73"/>
  <c r="K132" i="73" s="1"/>
  <c r="H111" i="73"/>
  <c r="L111" i="73"/>
  <c r="I69" i="66"/>
  <c r="E115" i="61"/>
  <c r="G115" i="61" s="1"/>
  <c r="I114" i="61"/>
  <c r="I109" i="72"/>
  <c r="I109" i="57" s="1"/>
  <c r="I109" i="61" s="1"/>
  <c r="I109" i="73" s="1"/>
  <c r="H103" i="66"/>
  <c r="L103" i="66"/>
  <c r="E108" i="71"/>
  <c r="G108" i="71" s="1"/>
  <c r="I110" i="60"/>
  <c r="E106" i="74"/>
  <c r="G106" i="74" s="1"/>
  <c r="I103" i="69"/>
  <c r="E104" i="69"/>
  <c r="G104" i="69" s="1"/>
  <c r="L104" i="59"/>
  <c r="H104" i="59"/>
  <c r="L109" i="75"/>
  <c r="H109" i="75"/>
  <c r="H111" i="58"/>
  <c r="I101" i="56"/>
  <c r="L101" i="56"/>
  <c r="H111" i="70"/>
  <c r="L111" i="70"/>
  <c r="H101" i="56"/>
  <c r="H120" i="68"/>
  <c r="L120" i="68"/>
  <c r="E126" i="60"/>
  <c r="G126" i="60" s="1"/>
  <c r="J132" i="60"/>
  <c r="K132" i="60" s="1"/>
  <c r="L116" i="63"/>
  <c r="H116" i="63"/>
  <c r="H114" i="67"/>
  <c r="L114" i="67"/>
  <c r="J131" i="64"/>
  <c r="K131" i="64" s="1"/>
  <c r="E125" i="64"/>
  <c r="G125" i="64" s="1"/>
  <c r="L111" i="58"/>
  <c r="I111" i="58"/>
  <c r="H125" i="62"/>
  <c r="L125" i="62"/>
  <c r="J190" i="75"/>
  <c r="K190" i="75" s="1"/>
  <c r="J186" i="74"/>
  <c r="K186" i="74" s="1"/>
  <c r="J177" i="71"/>
  <c r="K177" i="71" s="1"/>
  <c r="J187" i="68"/>
  <c r="K187" i="68" s="1"/>
  <c r="J179" i="66"/>
  <c r="K179" i="66" s="1"/>
  <c r="J197" i="65"/>
  <c r="K197" i="65" s="1"/>
  <c r="J190" i="67"/>
  <c r="K190" i="67" s="1"/>
  <c r="J187" i="59"/>
  <c r="K187" i="59" s="1"/>
  <c r="J173" i="56"/>
  <c r="K173" i="56" s="1"/>
  <c r="E70" i="6"/>
  <c r="G70" i="6" s="1"/>
  <c r="G104" i="65" l="1"/>
  <c r="H104" i="65"/>
  <c r="L104" i="65"/>
  <c r="J120" i="72"/>
  <c r="K120" i="72" s="1"/>
  <c r="E111" i="72"/>
  <c r="G111" i="72" s="1"/>
  <c r="L111" i="57"/>
  <c r="H111" i="57"/>
  <c r="L115" i="61"/>
  <c r="E116" i="61"/>
  <c r="G116" i="61" s="1"/>
  <c r="E112" i="73"/>
  <c r="G112" i="73" s="1"/>
  <c r="H115" i="61"/>
  <c r="H106" i="74"/>
  <c r="I106" i="74"/>
  <c r="I111" i="60"/>
  <c r="I103" i="66"/>
  <c r="E104" i="66"/>
  <c r="G104" i="66" s="1"/>
  <c r="H108" i="71"/>
  <c r="L108" i="71"/>
  <c r="I111" i="64"/>
  <c r="I110" i="64"/>
  <c r="I110" i="72" s="1"/>
  <c r="L106" i="74"/>
  <c r="H104" i="69"/>
  <c r="L104" i="69"/>
  <c r="E105" i="59"/>
  <c r="G105" i="59" s="1"/>
  <c r="I109" i="75"/>
  <c r="E110" i="75"/>
  <c r="G110" i="75" s="1"/>
  <c r="E102" i="56"/>
  <c r="G102" i="56" s="1"/>
  <c r="E112" i="70"/>
  <c r="G112" i="70" s="1"/>
  <c r="E121" i="68"/>
  <c r="G121" i="68" s="1"/>
  <c r="J118" i="58"/>
  <c r="K118" i="58" s="1"/>
  <c r="H126" i="60"/>
  <c r="E127" i="60"/>
  <c r="G127" i="60" s="1"/>
  <c r="L126" i="60"/>
  <c r="E117" i="63"/>
  <c r="G117" i="63" s="1"/>
  <c r="J172" i="63"/>
  <c r="K172" i="63" s="1"/>
  <c r="I116" i="63"/>
  <c r="E115" i="67"/>
  <c r="G115" i="67" s="1"/>
  <c r="H125" i="64"/>
  <c r="L125" i="64"/>
  <c r="E112" i="58"/>
  <c r="G112" i="58" s="1"/>
  <c r="E126" i="62"/>
  <c r="G126" i="62" s="1"/>
  <c r="J167" i="62"/>
  <c r="K167" i="62" s="1"/>
  <c r="J178" i="71"/>
  <c r="K178" i="71" s="1"/>
  <c r="J210" i="69"/>
  <c r="K210" i="69" s="1"/>
  <c r="J186" i="70"/>
  <c r="K186" i="70" s="1"/>
  <c r="J198" i="65"/>
  <c r="K198" i="65" s="1"/>
  <c r="J188" i="59"/>
  <c r="K188" i="59" s="1"/>
  <c r="L70" i="6"/>
  <c r="H70" i="6"/>
  <c r="J70" i="6"/>
  <c r="I104" i="65" l="1"/>
  <c r="E105" i="65"/>
  <c r="H111" i="72"/>
  <c r="J121" i="72"/>
  <c r="K121" i="72" s="1"/>
  <c r="L111" i="72"/>
  <c r="J125" i="57"/>
  <c r="K125" i="57" s="1"/>
  <c r="E112" i="57"/>
  <c r="G112" i="57" s="1"/>
  <c r="J133" i="73"/>
  <c r="K133" i="73" s="1"/>
  <c r="H112" i="73"/>
  <c r="L112" i="73"/>
  <c r="J129" i="61"/>
  <c r="K129" i="61" s="1"/>
  <c r="L116" i="61"/>
  <c r="H104" i="66"/>
  <c r="L104" i="66"/>
  <c r="E109" i="71"/>
  <c r="G109" i="71" s="1"/>
  <c r="I111" i="61"/>
  <c r="I111" i="73" s="1"/>
  <c r="I110" i="57"/>
  <c r="I110" i="61" s="1"/>
  <c r="I110" i="73" s="1"/>
  <c r="H116" i="61"/>
  <c r="E107" i="74"/>
  <c r="G107" i="74" s="1"/>
  <c r="E105" i="69"/>
  <c r="G105" i="69" s="1"/>
  <c r="L105" i="59"/>
  <c r="H105" i="59"/>
  <c r="I110" i="75"/>
  <c r="L110" i="75"/>
  <c r="H110" i="75"/>
  <c r="I70" i="6"/>
  <c r="E122" i="68"/>
  <c r="G122" i="68" s="1"/>
  <c r="J168" i="62"/>
  <c r="K168" i="62" s="1"/>
  <c r="L112" i="58"/>
  <c r="I102" i="56"/>
  <c r="H102" i="56"/>
  <c r="L102" i="56"/>
  <c r="H112" i="70"/>
  <c r="L112" i="70"/>
  <c r="L121" i="68"/>
  <c r="H121" i="68"/>
  <c r="L127" i="60"/>
  <c r="H127" i="60"/>
  <c r="J133" i="60"/>
  <c r="K133" i="60" s="1"/>
  <c r="L117" i="63"/>
  <c r="H117" i="63"/>
  <c r="H115" i="67"/>
  <c r="L115" i="67"/>
  <c r="E126" i="64"/>
  <c r="G126" i="64" s="1"/>
  <c r="J132" i="64"/>
  <c r="K132" i="64" s="1"/>
  <c r="E113" i="58"/>
  <c r="G113" i="58" s="1"/>
  <c r="H112" i="58"/>
  <c r="L126" i="62"/>
  <c r="H126" i="62"/>
  <c r="J179" i="71"/>
  <c r="K179" i="71" s="1"/>
  <c r="J187" i="74"/>
  <c r="K187" i="74" s="1"/>
  <c r="J191" i="75"/>
  <c r="K191" i="75" s="1"/>
  <c r="J187" i="70"/>
  <c r="K187" i="70" s="1"/>
  <c r="J199" i="65"/>
  <c r="K199" i="65" s="1"/>
  <c r="J180" i="66"/>
  <c r="K180" i="66" s="1"/>
  <c r="J211" i="69"/>
  <c r="K211" i="69" s="1"/>
  <c r="J191" i="67"/>
  <c r="K191" i="67" s="1"/>
  <c r="J188" i="68"/>
  <c r="K188" i="68" s="1"/>
  <c r="J174" i="56"/>
  <c r="K174" i="56" s="1"/>
  <c r="K70" i="6"/>
  <c r="G105" i="65" l="1"/>
  <c r="H105" i="65"/>
  <c r="L105" i="65"/>
  <c r="I111" i="72"/>
  <c r="E112" i="72"/>
  <c r="G112" i="72" s="1"/>
  <c r="J126" i="57"/>
  <c r="K126" i="57" s="1"/>
  <c r="L112" i="57"/>
  <c r="H112" i="57"/>
  <c r="E113" i="73"/>
  <c r="G113" i="73" s="1"/>
  <c r="L107" i="74"/>
  <c r="I107" i="74"/>
  <c r="I111" i="62"/>
  <c r="I70" i="59"/>
  <c r="I70" i="68" s="1"/>
  <c r="E105" i="66"/>
  <c r="G105" i="66" s="1"/>
  <c r="L109" i="71"/>
  <c r="H109" i="71"/>
  <c r="E117" i="61"/>
  <c r="G117" i="61" s="1"/>
  <c r="J130" i="61"/>
  <c r="K130" i="61" s="1"/>
  <c r="H107" i="74"/>
  <c r="H105" i="69"/>
  <c r="L105" i="69"/>
  <c r="E106" i="59"/>
  <c r="G106" i="59" s="1"/>
  <c r="E111" i="75"/>
  <c r="G111" i="75" s="1"/>
  <c r="L122" i="68"/>
  <c r="E103" i="56"/>
  <c r="G103" i="56" s="1"/>
  <c r="H122" i="68"/>
  <c r="E113" i="70"/>
  <c r="G113" i="70" s="1"/>
  <c r="J134" i="60"/>
  <c r="K134" i="60" s="1"/>
  <c r="E128" i="60"/>
  <c r="G128" i="60" s="1"/>
  <c r="E118" i="63"/>
  <c r="G118" i="63" s="1"/>
  <c r="I117" i="63"/>
  <c r="J173" i="63"/>
  <c r="K173" i="63" s="1"/>
  <c r="E116" i="67"/>
  <c r="G116" i="67" s="1"/>
  <c r="H126" i="64"/>
  <c r="L126" i="64"/>
  <c r="H113" i="58"/>
  <c r="L113" i="58"/>
  <c r="I112" i="58"/>
  <c r="I112" i="64" s="1"/>
  <c r="J119" i="58"/>
  <c r="K119" i="58" s="1"/>
  <c r="E127" i="62"/>
  <c r="G127" i="62" s="1"/>
  <c r="J180" i="71"/>
  <c r="K180" i="71" s="1"/>
  <c r="J189" i="68"/>
  <c r="K189" i="68" s="1"/>
  <c r="J212" i="69"/>
  <c r="K212" i="69" s="1"/>
  <c r="J200" i="65"/>
  <c r="K200" i="65" s="1"/>
  <c r="J192" i="67"/>
  <c r="K192" i="67" s="1"/>
  <c r="J189" i="59"/>
  <c r="K189" i="59" s="1"/>
  <c r="J175" i="56"/>
  <c r="K175" i="56" s="1"/>
  <c r="E71" i="6"/>
  <c r="G71" i="6" s="1"/>
  <c r="E106" i="65" l="1"/>
  <c r="I105" i="65"/>
  <c r="L112" i="72"/>
  <c r="H112" i="72"/>
  <c r="I111" i="57"/>
  <c r="I111" i="63" s="1"/>
  <c r="E113" i="57"/>
  <c r="G113" i="57" s="1"/>
  <c r="L113" i="73"/>
  <c r="H113" i="73"/>
  <c r="J134" i="73"/>
  <c r="K134" i="73" s="1"/>
  <c r="E114" i="73"/>
  <c r="G114" i="73" s="1"/>
  <c r="H103" i="56"/>
  <c r="L117" i="61"/>
  <c r="E118" i="61"/>
  <c r="G118" i="61" s="1"/>
  <c r="I70" i="67"/>
  <c r="I105" i="66"/>
  <c r="H105" i="66"/>
  <c r="L105" i="66"/>
  <c r="E110" i="71"/>
  <c r="G110" i="71" s="1"/>
  <c r="H117" i="61"/>
  <c r="E108" i="74"/>
  <c r="G108" i="74" s="1"/>
  <c r="E106" i="69"/>
  <c r="G106" i="69" s="1"/>
  <c r="H106" i="59"/>
  <c r="L106" i="59"/>
  <c r="I112" i="62"/>
  <c r="I112" i="72"/>
  <c r="I112" i="57" s="1"/>
  <c r="I112" i="61" s="1"/>
  <c r="I112" i="73" s="1"/>
  <c r="L111" i="75"/>
  <c r="H111" i="75"/>
  <c r="I111" i="75"/>
  <c r="E112" i="75"/>
  <c r="G112" i="75" s="1"/>
  <c r="I103" i="56"/>
  <c r="E123" i="68"/>
  <c r="G123" i="68" s="1"/>
  <c r="L103" i="56"/>
  <c r="E128" i="62"/>
  <c r="G128" i="62" s="1"/>
  <c r="L113" i="70"/>
  <c r="E114" i="70"/>
  <c r="G114" i="70" s="1"/>
  <c r="H113" i="70"/>
  <c r="L128" i="60"/>
  <c r="H128" i="60"/>
  <c r="H118" i="63"/>
  <c r="L118" i="63"/>
  <c r="L116" i="67"/>
  <c r="H116" i="67"/>
  <c r="J133" i="64"/>
  <c r="K133" i="64" s="1"/>
  <c r="E127" i="64"/>
  <c r="G127" i="64" s="1"/>
  <c r="I113" i="58"/>
  <c r="I113" i="64" s="1"/>
  <c r="J120" i="58"/>
  <c r="K120" i="58" s="1"/>
  <c r="E114" i="58"/>
  <c r="G114" i="58" s="1"/>
  <c r="H127" i="62"/>
  <c r="L127" i="62"/>
  <c r="J192" i="75"/>
  <c r="K192" i="75" s="1"/>
  <c r="J181" i="71"/>
  <c r="K181" i="71" s="1"/>
  <c r="J188" i="74"/>
  <c r="K188" i="74" s="1"/>
  <c r="J181" i="66"/>
  <c r="K181" i="66" s="1"/>
  <c r="J213" i="69"/>
  <c r="K213" i="69" s="1"/>
  <c r="J188" i="70"/>
  <c r="K188" i="70" s="1"/>
  <c r="J176" i="56"/>
  <c r="K176" i="56" s="1"/>
  <c r="H71" i="6"/>
  <c r="L71" i="6"/>
  <c r="J71" i="6"/>
  <c r="G106" i="65" l="1"/>
  <c r="H106" i="65"/>
  <c r="L106" i="65"/>
  <c r="J122" i="72"/>
  <c r="K122" i="72" s="1"/>
  <c r="E113" i="72"/>
  <c r="G113" i="72" s="1"/>
  <c r="J135" i="73"/>
  <c r="K135" i="73" s="1"/>
  <c r="L113" i="57"/>
  <c r="H113" i="57"/>
  <c r="E114" i="57"/>
  <c r="G114" i="57" s="1"/>
  <c r="J127" i="57"/>
  <c r="K127" i="57" s="1"/>
  <c r="I113" i="57"/>
  <c r="H114" i="73"/>
  <c r="L114" i="73"/>
  <c r="E115" i="73"/>
  <c r="G115" i="73" s="1"/>
  <c r="L123" i="68"/>
  <c r="H108" i="74"/>
  <c r="I108" i="74"/>
  <c r="H110" i="71"/>
  <c r="E111" i="71"/>
  <c r="G111" i="71" s="1"/>
  <c r="L110" i="71"/>
  <c r="E106" i="66"/>
  <c r="G106" i="66" s="1"/>
  <c r="I117" i="61"/>
  <c r="J131" i="61"/>
  <c r="K131" i="61" s="1"/>
  <c r="L108" i="74"/>
  <c r="J190" i="59"/>
  <c r="K190" i="59" s="1"/>
  <c r="E107" i="59"/>
  <c r="G107" i="59" s="1"/>
  <c r="H106" i="69"/>
  <c r="L106" i="69"/>
  <c r="L112" i="75"/>
  <c r="H112" i="75"/>
  <c r="E104" i="56"/>
  <c r="G104" i="56" s="1"/>
  <c r="H123" i="68"/>
  <c r="I71" i="6"/>
  <c r="I127" i="62"/>
  <c r="J169" i="62"/>
  <c r="K169" i="62" s="1"/>
  <c r="E129" i="62"/>
  <c r="G129" i="62" s="1"/>
  <c r="H128" i="62"/>
  <c r="L128" i="62"/>
  <c r="H114" i="70"/>
  <c r="L114" i="70"/>
  <c r="E129" i="60"/>
  <c r="G129" i="60" s="1"/>
  <c r="J135" i="60"/>
  <c r="K135" i="60" s="1"/>
  <c r="E119" i="63"/>
  <c r="G119" i="63" s="1"/>
  <c r="J174" i="63"/>
  <c r="K174" i="63" s="1"/>
  <c r="E117" i="67"/>
  <c r="G117" i="67" s="1"/>
  <c r="E128" i="64"/>
  <c r="G128" i="64" s="1"/>
  <c r="H127" i="64"/>
  <c r="L127" i="64"/>
  <c r="L118" i="61"/>
  <c r="H118" i="61"/>
  <c r="L114" i="58"/>
  <c r="H114" i="58"/>
  <c r="J182" i="71"/>
  <c r="K182" i="71" s="1"/>
  <c r="J193" i="67"/>
  <c r="K193" i="67" s="1"/>
  <c r="J201" i="65"/>
  <c r="K201" i="65" s="1"/>
  <c r="J190" i="68"/>
  <c r="K190" i="68" s="1"/>
  <c r="J189" i="70"/>
  <c r="K189" i="70" s="1"/>
  <c r="J177" i="56"/>
  <c r="K177" i="56" s="1"/>
  <c r="K71" i="6"/>
  <c r="I106" i="65" l="1"/>
  <c r="E107" i="65"/>
  <c r="E114" i="72"/>
  <c r="G114" i="72" s="1"/>
  <c r="L113" i="72"/>
  <c r="H113" i="72"/>
  <c r="J128" i="57"/>
  <c r="K128" i="57" s="1"/>
  <c r="L114" i="57"/>
  <c r="H114" i="57"/>
  <c r="L115" i="73"/>
  <c r="H115" i="73"/>
  <c r="J136" i="73"/>
  <c r="K136" i="73" s="1"/>
  <c r="E116" i="73"/>
  <c r="G116" i="73" s="1"/>
  <c r="H106" i="66"/>
  <c r="I106" i="66"/>
  <c r="L111" i="71"/>
  <c r="E112" i="71"/>
  <c r="G112" i="71" s="1"/>
  <c r="H107" i="59"/>
  <c r="L106" i="66"/>
  <c r="H111" i="71"/>
  <c r="E109" i="74"/>
  <c r="G109" i="74" s="1"/>
  <c r="L107" i="59"/>
  <c r="I106" i="69"/>
  <c r="E107" i="69"/>
  <c r="G107" i="69" s="1"/>
  <c r="I71" i="59"/>
  <c r="I112" i="75"/>
  <c r="E113" i="75"/>
  <c r="G113" i="75" s="1"/>
  <c r="L104" i="56"/>
  <c r="E124" i="68"/>
  <c r="G124" i="68" s="1"/>
  <c r="E105" i="56"/>
  <c r="G105" i="56" s="1"/>
  <c r="H104" i="56"/>
  <c r="J170" i="62"/>
  <c r="K170" i="62" s="1"/>
  <c r="I128" i="62"/>
  <c r="J171" i="62"/>
  <c r="K171" i="62" s="1"/>
  <c r="H129" i="62"/>
  <c r="L129" i="62"/>
  <c r="E115" i="70"/>
  <c r="G115" i="70" s="1"/>
  <c r="H129" i="60"/>
  <c r="L129" i="60"/>
  <c r="E130" i="60"/>
  <c r="G130" i="60" s="1"/>
  <c r="H119" i="63"/>
  <c r="L119" i="63"/>
  <c r="H117" i="67"/>
  <c r="L117" i="67"/>
  <c r="E129" i="64"/>
  <c r="G129" i="64" s="1"/>
  <c r="L128" i="64"/>
  <c r="H128" i="64"/>
  <c r="J134" i="64"/>
  <c r="K134" i="64" s="1"/>
  <c r="E119" i="61"/>
  <c r="G119" i="61" s="1"/>
  <c r="J132" i="61"/>
  <c r="K132" i="61" s="1"/>
  <c r="J121" i="58"/>
  <c r="K121" i="58" s="1"/>
  <c r="I114" i="58"/>
  <c r="E115" i="58"/>
  <c r="G115" i="58" s="1"/>
  <c r="J189" i="74"/>
  <c r="K189" i="74" s="1"/>
  <c r="J193" i="75"/>
  <c r="K193" i="75" s="1"/>
  <c r="J183" i="71"/>
  <c r="K183" i="71" s="1"/>
  <c r="J182" i="66"/>
  <c r="K182" i="66" s="1"/>
  <c r="J190" i="70"/>
  <c r="K190" i="70" s="1"/>
  <c r="J191" i="68"/>
  <c r="K191" i="68" s="1"/>
  <c r="J194" i="67"/>
  <c r="K194" i="67" s="1"/>
  <c r="J202" i="65"/>
  <c r="K202" i="65" s="1"/>
  <c r="J214" i="69"/>
  <c r="K214" i="69" s="1"/>
  <c r="E72" i="6"/>
  <c r="G72" i="6" s="1"/>
  <c r="G107" i="65" l="1"/>
  <c r="H107" i="65"/>
  <c r="L107" i="65"/>
  <c r="J124" i="72"/>
  <c r="K124" i="72" s="1"/>
  <c r="H114" i="72"/>
  <c r="L114" i="72"/>
  <c r="J123" i="72"/>
  <c r="K123" i="72" s="1"/>
  <c r="I113" i="72"/>
  <c r="I113" i="73" s="1"/>
  <c r="J137" i="73"/>
  <c r="K137" i="73" s="1"/>
  <c r="E115" i="57"/>
  <c r="G115" i="57" s="1"/>
  <c r="L116" i="73"/>
  <c r="H116" i="73"/>
  <c r="L105" i="56"/>
  <c r="H109" i="74"/>
  <c r="I114" i="64"/>
  <c r="E107" i="66"/>
  <c r="G107" i="66" s="1"/>
  <c r="H112" i="71"/>
  <c r="L112" i="71"/>
  <c r="L109" i="74"/>
  <c r="J191" i="59"/>
  <c r="K191" i="59" s="1"/>
  <c r="E108" i="59"/>
  <c r="G108" i="59" s="1"/>
  <c r="I71" i="68"/>
  <c r="I71" i="67" s="1"/>
  <c r="H107" i="69"/>
  <c r="L107" i="69"/>
  <c r="H113" i="75"/>
  <c r="L113" i="75"/>
  <c r="H105" i="56"/>
  <c r="H124" i="68"/>
  <c r="L124" i="68"/>
  <c r="E130" i="62"/>
  <c r="G130" i="62" s="1"/>
  <c r="I129" i="62"/>
  <c r="H115" i="70"/>
  <c r="L115" i="70"/>
  <c r="L130" i="60"/>
  <c r="H130" i="60"/>
  <c r="I129" i="60"/>
  <c r="J136" i="60"/>
  <c r="K136" i="60" s="1"/>
  <c r="E120" i="63"/>
  <c r="G120" i="63" s="1"/>
  <c r="J175" i="63"/>
  <c r="K175" i="63" s="1"/>
  <c r="I119" i="63"/>
  <c r="E118" i="67"/>
  <c r="G118" i="67" s="1"/>
  <c r="H129" i="64"/>
  <c r="L129" i="64"/>
  <c r="I129" i="64"/>
  <c r="J135" i="64"/>
  <c r="K135" i="64" s="1"/>
  <c r="H119" i="61"/>
  <c r="L119" i="61"/>
  <c r="H115" i="58"/>
  <c r="L115" i="58"/>
  <c r="J194" i="75"/>
  <c r="K194" i="75" s="1"/>
  <c r="J184" i="71"/>
  <c r="K184" i="71" s="1"/>
  <c r="J215" i="69"/>
  <c r="K215" i="69" s="1"/>
  <c r="J192" i="68"/>
  <c r="K192" i="68" s="1"/>
  <c r="J203" i="65"/>
  <c r="K203" i="65" s="1"/>
  <c r="J178" i="56"/>
  <c r="K178" i="56" s="1"/>
  <c r="L72" i="6"/>
  <c r="H72" i="6"/>
  <c r="J72" i="6"/>
  <c r="I107" i="65" l="1"/>
  <c r="E108" i="65"/>
  <c r="E115" i="72"/>
  <c r="I114" i="72"/>
  <c r="E117" i="73"/>
  <c r="G117" i="73" s="1"/>
  <c r="E118" i="73" s="1"/>
  <c r="G118" i="73" s="1"/>
  <c r="J129" i="57"/>
  <c r="K129" i="57" s="1"/>
  <c r="E116" i="57"/>
  <c r="G116" i="57" s="1"/>
  <c r="H115" i="57"/>
  <c r="L115" i="57"/>
  <c r="L108" i="59"/>
  <c r="L107" i="66"/>
  <c r="H107" i="66"/>
  <c r="E113" i="71"/>
  <c r="G113" i="71" s="1"/>
  <c r="I112" i="71"/>
  <c r="I114" i="57"/>
  <c r="I114" i="73" s="1"/>
  <c r="E110" i="74"/>
  <c r="G110" i="74" s="1"/>
  <c r="H108" i="59"/>
  <c r="I107" i="69"/>
  <c r="E108" i="69"/>
  <c r="G108" i="69" s="1"/>
  <c r="I113" i="75"/>
  <c r="E114" i="75"/>
  <c r="G114" i="75" s="1"/>
  <c r="E106" i="56"/>
  <c r="G106" i="56" s="1"/>
  <c r="E125" i="68"/>
  <c r="G125" i="68" s="1"/>
  <c r="E131" i="62"/>
  <c r="G131" i="62" s="1"/>
  <c r="I72" i="6"/>
  <c r="H130" i="62"/>
  <c r="E119" i="67"/>
  <c r="G119" i="67" s="1"/>
  <c r="L130" i="62"/>
  <c r="E116" i="70"/>
  <c r="G116" i="70" s="1"/>
  <c r="E131" i="60"/>
  <c r="G131" i="60" s="1"/>
  <c r="J137" i="60"/>
  <c r="K137" i="60" s="1"/>
  <c r="L120" i="63"/>
  <c r="H120" i="63"/>
  <c r="E121" i="63"/>
  <c r="G121" i="63" s="1"/>
  <c r="H118" i="67"/>
  <c r="L118" i="67"/>
  <c r="E130" i="64"/>
  <c r="G130" i="64" s="1"/>
  <c r="J136" i="64"/>
  <c r="K136" i="64" s="1"/>
  <c r="E120" i="61"/>
  <c r="G120" i="61" s="1"/>
  <c r="J133" i="61"/>
  <c r="K133" i="61" s="1"/>
  <c r="I119" i="61"/>
  <c r="E116" i="58"/>
  <c r="G116" i="58" s="1"/>
  <c r="J122" i="58"/>
  <c r="K122" i="58" s="1"/>
  <c r="I115" i="58"/>
  <c r="J190" i="74"/>
  <c r="K190" i="74" s="1"/>
  <c r="J185" i="71"/>
  <c r="K185" i="71" s="1"/>
  <c r="J191" i="70"/>
  <c r="K191" i="70" s="1"/>
  <c r="J195" i="67"/>
  <c r="K195" i="67" s="1"/>
  <c r="J183" i="66"/>
  <c r="K183" i="66" s="1"/>
  <c r="J216" i="69"/>
  <c r="K216" i="69" s="1"/>
  <c r="J204" i="65"/>
  <c r="K204" i="65" s="1"/>
  <c r="J179" i="56"/>
  <c r="K179" i="56" s="1"/>
  <c r="K72" i="6"/>
  <c r="L117" i="73" l="1"/>
  <c r="H117" i="73"/>
  <c r="G108" i="65"/>
  <c r="H108" i="65"/>
  <c r="L108" i="65"/>
  <c r="L115" i="72"/>
  <c r="G115" i="72"/>
  <c r="I115" i="72" s="1"/>
  <c r="H115" i="72"/>
  <c r="L116" i="57"/>
  <c r="H116" i="57"/>
  <c r="J130" i="57"/>
  <c r="K130" i="57" s="1"/>
  <c r="E117" i="57"/>
  <c r="G117" i="57" s="1"/>
  <c r="J139" i="73"/>
  <c r="K139" i="73" s="1"/>
  <c r="H118" i="73"/>
  <c r="L118" i="73"/>
  <c r="I117" i="73"/>
  <c r="J138" i="73"/>
  <c r="K138" i="73" s="1"/>
  <c r="I72" i="56"/>
  <c r="H125" i="68"/>
  <c r="E126" i="68"/>
  <c r="G126" i="68" s="1"/>
  <c r="I107" i="66"/>
  <c r="E108" i="66"/>
  <c r="G108" i="66" s="1"/>
  <c r="H113" i="71"/>
  <c r="L113" i="71"/>
  <c r="L110" i="74"/>
  <c r="H110" i="74"/>
  <c r="E111" i="74"/>
  <c r="G111" i="74" s="1"/>
  <c r="I110" i="74"/>
  <c r="J192" i="59"/>
  <c r="K192" i="59" s="1"/>
  <c r="E109" i="59"/>
  <c r="G109" i="59" s="1"/>
  <c r="H108" i="69"/>
  <c r="L108" i="69"/>
  <c r="I72" i="59"/>
  <c r="I115" i="62"/>
  <c r="I115" i="64"/>
  <c r="H114" i="75"/>
  <c r="I114" i="75"/>
  <c r="L114" i="75"/>
  <c r="L106" i="56"/>
  <c r="H106" i="56"/>
  <c r="L125" i="68"/>
  <c r="H131" i="62"/>
  <c r="L131" i="62"/>
  <c r="E132" i="62"/>
  <c r="G132" i="62" s="1"/>
  <c r="J172" i="62"/>
  <c r="K172" i="62" s="1"/>
  <c r="H119" i="67"/>
  <c r="I130" i="64"/>
  <c r="E120" i="67"/>
  <c r="G120" i="67" s="1"/>
  <c r="L119" i="67"/>
  <c r="L116" i="70"/>
  <c r="H116" i="70"/>
  <c r="H131" i="60"/>
  <c r="L131" i="60"/>
  <c r="H121" i="63"/>
  <c r="E122" i="63"/>
  <c r="G122" i="63" s="1"/>
  <c r="L121" i="63"/>
  <c r="I120" i="63"/>
  <c r="J176" i="63"/>
  <c r="K176" i="63" s="1"/>
  <c r="L130" i="64"/>
  <c r="H130" i="64"/>
  <c r="H120" i="61"/>
  <c r="L120" i="61"/>
  <c r="E121" i="61"/>
  <c r="G121" i="61" s="1"/>
  <c r="E117" i="58"/>
  <c r="G117" i="58" s="1"/>
  <c r="H116" i="58"/>
  <c r="L116" i="58"/>
  <c r="J186" i="71"/>
  <c r="K186" i="71" s="1"/>
  <c r="J195" i="75"/>
  <c r="K195" i="75" s="1"/>
  <c r="J205" i="65"/>
  <c r="K205" i="65" s="1"/>
  <c r="J193" i="68"/>
  <c r="K193" i="68" s="1"/>
  <c r="J184" i="66"/>
  <c r="K184" i="66" s="1"/>
  <c r="J217" i="69"/>
  <c r="K217" i="69" s="1"/>
  <c r="J196" i="67"/>
  <c r="K196" i="67" s="1"/>
  <c r="E73" i="6"/>
  <c r="G73" i="6" s="1"/>
  <c r="I108" i="65" l="1"/>
  <c r="E109" i="65"/>
  <c r="E116" i="72"/>
  <c r="J125" i="72"/>
  <c r="K125" i="72" s="1"/>
  <c r="E118" i="57"/>
  <c r="G118" i="57" s="1"/>
  <c r="H117" i="57"/>
  <c r="L117" i="57"/>
  <c r="E119" i="73"/>
  <c r="G119" i="73" s="1"/>
  <c r="H109" i="59"/>
  <c r="J193" i="59"/>
  <c r="K193" i="59" s="1"/>
  <c r="H108" i="66"/>
  <c r="L108" i="66"/>
  <c r="I72" i="68"/>
  <c r="I72" i="67" s="1"/>
  <c r="I113" i="71"/>
  <c r="E114" i="71"/>
  <c r="G114" i="71" s="1"/>
  <c r="I115" i="57"/>
  <c r="I115" i="61" s="1"/>
  <c r="I115" i="73" s="1"/>
  <c r="L109" i="59"/>
  <c r="L111" i="74"/>
  <c r="H111" i="74"/>
  <c r="I108" i="69"/>
  <c r="E109" i="69"/>
  <c r="G109" i="69" s="1"/>
  <c r="L126" i="68"/>
  <c r="H126" i="68"/>
  <c r="E115" i="75"/>
  <c r="G115" i="75" s="1"/>
  <c r="E127" i="68"/>
  <c r="G127" i="68" s="1"/>
  <c r="E107" i="56"/>
  <c r="G107" i="56" s="1"/>
  <c r="E133" i="62"/>
  <c r="G133" i="62" s="1"/>
  <c r="J173" i="62"/>
  <c r="K173" i="62" s="1"/>
  <c r="L132" i="62"/>
  <c r="H132" i="62"/>
  <c r="J137" i="64"/>
  <c r="K137" i="64" s="1"/>
  <c r="E131" i="64"/>
  <c r="G131" i="64" s="1"/>
  <c r="E121" i="67"/>
  <c r="G121" i="67" s="1"/>
  <c r="E117" i="70"/>
  <c r="G117" i="70" s="1"/>
  <c r="E132" i="60"/>
  <c r="G132" i="60" s="1"/>
  <c r="I131" i="60"/>
  <c r="J138" i="60"/>
  <c r="K138" i="60" s="1"/>
  <c r="L122" i="63"/>
  <c r="H122" i="63"/>
  <c r="E123" i="63"/>
  <c r="G123" i="63" s="1"/>
  <c r="I121" i="63"/>
  <c r="J177" i="63"/>
  <c r="K177" i="63" s="1"/>
  <c r="H120" i="67"/>
  <c r="L120" i="67"/>
  <c r="H121" i="61"/>
  <c r="E122" i="61"/>
  <c r="G122" i="61" s="1"/>
  <c r="L121" i="61"/>
  <c r="I120" i="61"/>
  <c r="J134" i="61"/>
  <c r="K134" i="61" s="1"/>
  <c r="H117" i="58"/>
  <c r="L117" i="58"/>
  <c r="J123" i="58"/>
  <c r="K123" i="58" s="1"/>
  <c r="I116" i="58"/>
  <c r="J191" i="74"/>
  <c r="K191" i="74" s="1"/>
  <c r="J185" i="66"/>
  <c r="K185" i="66" s="1"/>
  <c r="J192" i="70"/>
  <c r="K192" i="70" s="1"/>
  <c r="J197" i="67"/>
  <c r="K197" i="67" s="1"/>
  <c r="J194" i="68"/>
  <c r="K194" i="68" s="1"/>
  <c r="J180" i="56"/>
  <c r="K180" i="56" s="1"/>
  <c r="L73" i="6"/>
  <c r="H73" i="6"/>
  <c r="J73" i="6"/>
  <c r="G109" i="65" l="1"/>
  <c r="H109" i="65"/>
  <c r="L109" i="65"/>
  <c r="H116" i="72"/>
  <c r="G116" i="72"/>
  <c r="J126" i="72" s="1"/>
  <c r="K126" i="72" s="1"/>
  <c r="L116" i="72"/>
  <c r="E120" i="73"/>
  <c r="G120" i="73" s="1"/>
  <c r="H118" i="57"/>
  <c r="L118" i="57"/>
  <c r="J131" i="57"/>
  <c r="K131" i="57" s="1"/>
  <c r="I117" i="57"/>
  <c r="H119" i="73"/>
  <c r="L119" i="73"/>
  <c r="I119" i="73"/>
  <c r="J140" i="73"/>
  <c r="K140" i="73" s="1"/>
  <c r="I72" i="75"/>
  <c r="H127" i="68"/>
  <c r="I116" i="60"/>
  <c r="I108" i="66"/>
  <c r="E109" i="66"/>
  <c r="G109" i="66" s="1"/>
  <c r="E110" i="59"/>
  <c r="G110" i="59" s="1"/>
  <c r="H114" i="71"/>
  <c r="L114" i="71"/>
  <c r="I116" i="64"/>
  <c r="I116" i="57"/>
  <c r="I109" i="59"/>
  <c r="E112" i="74"/>
  <c r="G112" i="74" s="1"/>
  <c r="H109" i="69"/>
  <c r="L109" i="69"/>
  <c r="L127" i="68"/>
  <c r="L115" i="75"/>
  <c r="H115" i="75"/>
  <c r="I115" i="75"/>
  <c r="E108" i="56"/>
  <c r="G108" i="56" s="1"/>
  <c r="H107" i="56"/>
  <c r="L107" i="56"/>
  <c r="L133" i="62"/>
  <c r="J175" i="62"/>
  <c r="K175" i="62" s="1"/>
  <c r="J174" i="62"/>
  <c r="K174" i="62" s="1"/>
  <c r="H133" i="62"/>
  <c r="H131" i="64"/>
  <c r="L131" i="64"/>
  <c r="I73" i="6"/>
  <c r="H117" i="70"/>
  <c r="L117" i="70"/>
  <c r="L132" i="60"/>
  <c r="H132" i="60"/>
  <c r="L123" i="63"/>
  <c r="H123" i="63"/>
  <c r="E124" i="63"/>
  <c r="G124" i="63" s="1"/>
  <c r="I122" i="63"/>
  <c r="J178" i="63"/>
  <c r="K178" i="63" s="1"/>
  <c r="L121" i="67"/>
  <c r="H121" i="67"/>
  <c r="L122" i="61"/>
  <c r="H122" i="61"/>
  <c r="E123" i="61"/>
  <c r="G123" i="61" s="1"/>
  <c r="I121" i="61"/>
  <c r="J135" i="61"/>
  <c r="K135" i="61" s="1"/>
  <c r="I117" i="58"/>
  <c r="E118" i="58"/>
  <c r="G118" i="58" s="1"/>
  <c r="J124" i="58"/>
  <c r="K124" i="58" s="1"/>
  <c r="J187" i="71"/>
  <c r="K187" i="71" s="1"/>
  <c r="J192" i="74"/>
  <c r="K192" i="74" s="1"/>
  <c r="J196" i="75"/>
  <c r="K196" i="75" s="1"/>
  <c r="J206" i="65"/>
  <c r="K206" i="65" s="1"/>
  <c r="J218" i="69"/>
  <c r="K218" i="69" s="1"/>
  <c r="J181" i="56"/>
  <c r="K181" i="56" s="1"/>
  <c r="K73" i="6"/>
  <c r="E74" i="6"/>
  <c r="G74" i="6" s="1"/>
  <c r="I116" i="72" l="1"/>
  <c r="I109" i="65"/>
  <c r="E110" i="65"/>
  <c r="E117" i="72"/>
  <c r="E121" i="73"/>
  <c r="G121" i="73" s="1"/>
  <c r="H120" i="73"/>
  <c r="L120" i="73"/>
  <c r="J132" i="57"/>
  <c r="K132" i="57" s="1"/>
  <c r="E119" i="57"/>
  <c r="G119" i="57" s="1"/>
  <c r="J141" i="73"/>
  <c r="K141" i="73" s="1"/>
  <c r="I108" i="56"/>
  <c r="H110" i="59"/>
  <c r="E111" i="59"/>
  <c r="G111" i="59" s="1"/>
  <c r="L109" i="66"/>
  <c r="H109" i="66"/>
  <c r="I116" i="61"/>
  <c r="I116" i="73" s="1"/>
  <c r="L110" i="59"/>
  <c r="E115" i="71"/>
  <c r="G115" i="71" s="1"/>
  <c r="I117" i="60"/>
  <c r="I117" i="64"/>
  <c r="H112" i="74"/>
  <c r="L112" i="74"/>
  <c r="I109" i="69"/>
  <c r="E110" i="69"/>
  <c r="G110" i="69" s="1"/>
  <c r="I73" i="59"/>
  <c r="I73" i="68" s="1"/>
  <c r="E128" i="68"/>
  <c r="G128" i="68" s="1"/>
  <c r="E116" i="75"/>
  <c r="L108" i="56"/>
  <c r="H108" i="56"/>
  <c r="E134" i="62"/>
  <c r="G134" i="62" s="1"/>
  <c r="E132" i="64"/>
  <c r="G132" i="64" s="1"/>
  <c r="J138" i="64"/>
  <c r="K138" i="64" s="1"/>
  <c r="H123" i="61"/>
  <c r="E118" i="70"/>
  <c r="G118" i="70" s="1"/>
  <c r="E133" i="60"/>
  <c r="G133" i="60" s="1"/>
  <c r="J139" i="60"/>
  <c r="K139" i="60" s="1"/>
  <c r="H124" i="63"/>
  <c r="L124" i="63"/>
  <c r="J179" i="63"/>
  <c r="K179" i="63" s="1"/>
  <c r="E122" i="67"/>
  <c r="G122" i="67" s="1"/>
  <c r="J137" i="61"/>
  <c r="K137" i="61" s="1"/>
  <c r="L123" i="61"/>
  <c r="I122" i="61"/>
  <c r="J136" i="61"/>
  <c r="K136" i="61" s="1"/>
  <c r="H118" i="58"/>
  <c r="L118" i="58"/>
  <c r="J197" i="75"/>
  <c r="K197" i="75" s="1"/>
  <c r="J193" i="74"/>
  <c r="K193" i="74" s="1"/>
  <c r="J188" i="71"/>
  <c r="K188" i="71" s="1"/>
  <c r="J195" i="68"/>
  <c r="K195" i="68" s="1"/>
  <c r="J193" i="70"/>
  <c r="K193" i="70" s="1"/>
  <c r="J186" i="66"/>
  <c r="K186" i="66" s="1"/>
  <c r="J198" i="67"/>
  <c r="K198" i="67" s="1"/>
  <c r="L74" i="6"/>
  <c r="H74" i="6"/>
  <c r="G110" i="65" l="1"/>
  <c r="L110" i="65"/>
  <c r="H110" i="65"/>
  <c r="H117" i="72"/>
  <c r="G117" i="72"/>
  <c r="J127" i="72" s="1"/>
  <c r="K127" i="72" s="1"/>
  <c r="L117" i="72"/>
  <c r="I120" i="73"/>
  <c r="J142" i="73"/>
  <c r="K142" i="73" s="1"/>
  <c r="L121" i="73"/>
  <c r="H121" i="73"/>
  <c r="I134" i="62"/>
  <c r="H119" i="57"/>
  <c r="J133" i="57"/>
  <c r="K133" i="57" s="1"/>
  <c r="L119" i="57"/>
  <c r="E109" i="56"/>
  <c r="G109" i="56" s="1"/>
  <c r="L116" i="75"/>
  <c r="G116" i="75"/>
  <c r="I116" i="75" s="1"/>
  <c r="H128" i="68"/>
  <c r="E129" i="68"/>
  <c r="G129" i="68" s="1"/>
  <c r="I73" i="71"/>
  <c r="I73" i="66" s="1"/>
  <c r="J194" i="59"/>
  <c r="K194" i="59" s="1"/>
  <c r="E110" i="66"/>
  <c r="G110" i="66" s="1"/>
  <c r="H115" i="71"/>
  <c r="L115" i="71"/>
  <c r="I73" i="67"/>
  <c r="I112" i="74"/>
  <c r="E113" i="74"/>
  <c r="G113" i="74" s="1"/>
  <c r="L128" i="68"/>
  <c r="L110" i="69"/>
  <c r="H110" i="69"/>
  <c r="L111" i="59"/>
  <c r="H111" i="59"/>
  <c r="J195" i="59"/>
  <c r="K195" i="59" s="1"/>
  <c r="H116" i="75"/>
  <c r="L134" i="62"/>
  <c r="H134" i="62"/>
  <c r="L132" i="64"/>
  <c r="H132" i="64"/>
  <c r="L118" i="70"/>
  <c r="H118" i="70"/>
  <c r="H133" i="60"/>
  <c r="L133" i="60"/>
  <c r="E125" i="63"/>
  <c r="G125" i="63" s="1"/>
  <c r="I124" i="63"/>
  <c r="J180" i="63"/>
  <c r="K180" i="63" s="1"/>
  <c r="L122" i="67"/>
  <c r="H122" i="67"/>
  <c r="E124" i="61"/>
  <c r="G124" i="61" s="1"/>
  <c r="J125" i="58"/>
  <c r="K125" i="58" s="1"/>
  <c r="E119" i="58"/>
  <c r="G119" i="58" s="1"/>
  <c r="I118" i="58"/>
  <c r="J139" i="64"/>
  <c r="K139" i="64" s="1"/>
  <c r="E133" i="64"/>
  <c r="G133" i="64" s="1"/>
  <c r="J189" i="71"/>
  <c r="K189" i="71" s="1"/>
  <c r="J198" i="75"/>
  <c r="K198" i="75" s="1"/>
  <c r="J219" i="69"/>
  <c r="K219" i="69" s="1"/>
  <c r="J207" i="65"/>
  <c r="K207" i="65" s="1"/>
  <c r="J194" i="70"/>
  <c r="K194" i="70" s="1"/>
  <c r="J182" i="56"/>
  <c r="K182" i="56" s="1"/>
  <c r="J74" i="6"/>
  <c r="I117" i="72" l="1"/>
  <c r="E118" i="72"/>
  <c r="G118" i="72" s="1"/>
  <c r="J128" i="72" s="1"/>
  <c r="K128" i="72" s="1"/>
  <c r="I110" i="65"/>
  <c r="E111" i="65"/>
  <c r="E122" i="73"/>
  <c r="G122" i="73" s="1"/>
  <c r="E123" i="73" s="1"/>
  <c r="G123" i="73" s="1"/>
  <c r="J176" i="62"/>
  <c r="K176" i="62" s="1"/>
  <c r="E135" i="62"/>
  <c r="E120" i="57"/>
  <c r="G120" i="57" s="1"/>
  <c r="L109" i="56"/>
  <c r="I73" i="56"/>
  <c r="H109" i="56"/>
  <c r="I109" i="56"/>
  <c r="I74" i="6"/>
  <c r="L129" i="68"/>
  <c r="E130" i="68"/>
  <c r="G130" i="68" s="1"/>
  <c r="H110" i="66"/>
  <c r="L110" i="66"/>
  <c r="E116" i="71"/>
  <c r="G116" i="71" s="1"/>
  <c r="I115" i="71"/>
  <c r="I118" i="60"/>
  <c r="L113" i="74"/>
  <c r="H113" i="74"/>
  <c r="H129" i="68"/>
  <c r="I110" i="69"/>
  <c r="E111" i="69"/>
  <c r="G111" i="69" s="1"/>
  <c r="I74" i="59"/>
  <c r="I74" i="68" s="1"/>
  <c r="E112" i="59"/>
  <c r="G112" i="59" s="1"/>
  <c r="E117" i="75"/>
  <c r="E110" i="56"/>
  <c r="G110" i="56" s="1"/>
  <c r="J138" i="61"/>
  <c r="K138" i="61" s="1"/>
  <c r="E119" i="70"/>
  <c r="G119" i="70" s="1"/>
  <c r="E134" i="60"/>
  <c r="G134" i="60" s="1"/>
  <c r="J140" i="60"/>
  <c r="K140" i="60" s="1"/>
  <c r="H125" i="63"/>
  <c r="L125" i="63"/>
  <c r="E126" i="63"/>
  <c r="G126" i="63" s="1"/>
  <c r="E123" i="67"/>
  <c r="G123" i="67" s="1"/>
  <c r="L124" i="61"/>
  <c r="H124" i="61"/>
  <c r="L119" i="58"/>
  <c r="H119" i="58"/>
  <c r="L133" i="64"/>
  <c r="H133" i="64"/>
  <c r="J190" i="71"/>
  <c r="K190" i="71" s="1"/>
  <c r="J194" i="74"/>
  <c r="K194" i="74" s="1"/>
  <c r="J199" i="75"/>
  <c r="K199" i="75" s="1"/>
  <c r="J199" i="67"/>
  <c r="K199" i="67" s="1"/>
  <c r="J208" i="65"/>
  <c r="K208" i="65" s="1"/>
  <c r="J196" i="68"/>
  <c r="K196" i="68" s="1"/>
  <c r="J187" i="66"/>
  <c r="K187" i="66" s="1"/>
  <c r="J183" i="56"/>
  <c r="K183" i="56" s="1"/>
  <c r="K74" i="6"/>
  <c r="E75" i="6"/>
  <c r="G75" i="6" s="1"/>
  <c r="H122" i="73" l="1"/>
  <c r="J143" i="73"/>
  <c r="K143" i="73" s="1"/>
  <c r="I122" i="73"/>
  <c r="L118" i="72"/>
  <c r="L122" i="73"/>
  <c r="H118" i="72"/>
  <c r="G111" i="65"/>
  <c r="I111" i="65" s="1"/>
  <c r="H111" i="65"/>
  <c r="L111" i="65"/>
  <c r="H135" i="62"/>
  <c r="G135" i="62"/>
  <c r="I135" i="62" s="1"/>
  <c r="E119" i="72"/>
  <c r="G119" i="72" s="1"/>
  <c r="E124" i="73"/>
  <c r="G124" i="73" s="1"/>
  <c r="L123" i="73"/>
  <c r="H123" i="73"/>
  <c r="L135" i="62"/>
  <c r="J134" i="57"/>
  <c r="K134" i="57" s="1"/>
  <c r="L120" i="57"/>
  <c r="H120" i="57"/>
  <c r="E121" i="57"/>
  <c r="G121" i="57" s="1"/>
  <c r="J144" i="73"/>
  <c r="K144" i="73" s="1"/>
  <c r="I123" i="73"/>
  <c r="I74" i="56"/>
  <c r="L117" i="75"/>
  <c r="G117" i="75"/>
  <c r="I117" i="75" s="1"/>
  <c r="I74" i="74"/>
  <c r="I118" i="64"/>
  <c r="I110" i="66"/>
  <c r="E111" i="66"/>
  <c r="G111" i="66" s="1"/>
  <c r="H116" i="71"/>
  <c r="L116" i="71"/>
  <c r="I74" i="67"/>
  <c r="I74" i="70" s="1"/>
  <c r="E114" i="74"/>
  <c r="G114" i="74" s="1"/>
  <c r="H111" i="69"/>
  <c r="L111" i="69"/>
  <c r="E113" i="59"/>
  <c r="G113" i="59" s="1"/>
  <c r="L112" i="59"/>
  <c r="H112" i="59"/>
  <c r="H117" i="75"/>
  <c r="H110" i="56"/>
  <c r="L110" i="56"/>
  <c r="E125" i="61"/>
  <c r="G125" i="61" s="1"/>
  <c r="L130" i="68"/>
  <c r="L119" i="70"/>
  <c r="E120" i="70"/>
  <c r="G120" i="70" s="1"/>
  <c r="H119" i="70"/>
  <c r="H130" i="68"/>
  <c r="E111" i="56"/>
  <c r="G111" i="56" s="1"/>
  <c r="L134" i="60"/>
  <c r="H134" i="60"/>
  <c r="E135" i="60"/>
  <c r="G135" i="60" s="1"/>
  <c r="L126" i="63"/>
  <c r="H126" i="63"/>
  <c r="E127" i="63"/>
  <c r="G127" i="63" s="1"/>
  <c r="J181" i="63"/>
  <c r="K181" i="63" s="1"/>
  <c r="L123" i="67"/>
  <c r="H123" i="67"/>
  <c r="I119" i="58"/>
  <c r="E120" i="58"/>
  <c r="G120" i="58" s="1"/>
  <c r="J126" i="58"/>
  <c r="K126" i="58" s="1"/>
  <c r="J140" i="64"/>
  <c r="K140" i="64" s="1"/>
  <c r="E134" i="64"/>
  <c r="G134" i="64" s="1"/>
  <c r="J191" i="71"/>
  <c r="K191" i="71" s="1"/>
  <c r="J200" i="75"/>
  <c r="K200" i="75" s="1"/>
  <c r="J195" i="74"/>
  <c r="K195" i="74" s="1"/>
  <c r="J188" i="66"/>
  <c r="K188" i="66" s="1"/>
  <c r="J195" i="70"/>
  <c r="K195" i="70" s="1"/>
  <c r="J220" i="69"/>
  <c r="K220" i="69" s="1"/>
  <c r="J209" i="65"/>
  <c r="K209" i="65" s="1"/>
  <c r="J184" i="56"/>
  <c r="K184" i="56" s="1"/>
  <c r="L75" i="6"/>
  <c r="H75" i="6"/>
  <c r="E112" i="65" l="1"/>
  <c r="G112" i="65" s="1"/>
  <c r="H119" i="72"/>
  <c r="J129" i="72"/>
  <c r="K129" i="72" s="1"/>
  <c r="L119" i="72"/>
  <c r="I124" i="73"/>
  <c r="L124" i="73"/>
  <c r="H124" i="73"/>
  <c r="E136" i="62"/>
  <c r="J177" i="62"/>
  <c r="K177" i="62" s="1"/>
  <c r="J135" i="57"/>
  <c r="K135" i="57" s="1"/>
  <c r="L121" i="57"/>
  <c r="H121" i="57"/>
  <c r="J145" i="73"/>
  <c r="K145" i="73" s="1"/>
  <c r="I118" i="72"/>
  <c r="I118" i="57" s="1"/>
  <c r="I118" i="61" s="1"/>
  <c r="I118" i="73" s="1"/>
  <c r="I118" i="62"/>
  <c r="L125" i="61"/>
  <c r="E126" i="61"/>
  <c r="G126" i="61" s="1"/>
  <c r="L111" i="66"/>
  <c r="H111" i="66"/>
  <c r="I119" i="60"/>
  <c r="I119" i="64"/>
  <c r="E117" i="71"/>
  <c r="G117" i="71" s="1"/>
  <c r="I116" i="71"/>
  <c r="H114" i="74"/>
  <c r="L114" i="74"/>
  <c r="E112" i="69"/>
  <c r="G112" i="69" s="1"/>
  <c r="H113" i="59"/>
  <c r="L113" i="59"/>
  <c r="I112" i="59"/>
  <c r="J196" i="59"/>
  <c r="K196" i="59" s="1"/>
  <c r="E118" i="75"/>
  <c r="H125" i="61"/>
  <c r="H120" i="70"/>
  <c r="L120" i="70"/>
  <c r="E131" i="68"/>
  <c r="G131" i="68" s="1"/>
  <c r="H111" i="56"/>
  <c r="L111" i="56"/>
  <c r="H135" i="60"/>
  <c r="L135" i="60"/>
  <c r="J141" i="60"/>
  <c r="K141" i="60" s="1"/>
  <c r="H127" i="63"/>
  <c r="E128" i="63"/>
  <c r="G128" i="63" s="1"/>
  <c r="L127" i="63"/>
  <c r="J182" i="63"/>
  <c r="K182" i="63" s="1"/>
  <c r="I126" i="63"/>
  <c r="E124" i="67"/>
  <c r="G124" i="67" s="1"/>
  <c r="L120" i="58"/>
  <c r="H120" i="58"/>
  <c r="H134" i="64"/>
  <c r="L134" i="64"/>
  <c r="J210" i="65"/>
  <c r="K210" i="65" s="1"/>
  <c r="J196" i="70"/>
  <c r="K196" i="70" s="1"/>
  <c r="J221" i="69"/>
  <c r="K221" i="69" s="1"/>
  <c r="J200" i="67"/>
  <c r="K200" i="67" s="1"/>
  <c r="J197" i="68"/>
  <c r="K197" i="68" s="1"/>
  <c r="J185" i="56"/>
  <c r="K185" i="56" s="1"/>
  <c r="J75" i="6"/>
  <c r="L112" i="65" l="1"/>
  <c r="H112" i="65"/>
  <c r="I112" i="65"/>
  <c r="E113" i="65"/>
  <c r="H136" i="62"/>
  <c r="G136" i="62"/>
  <c r="J178" i="62" s="1"/>
  <c r="K178" i="62" s="1"/>
  <c r="E125" i="73"/>
  <c r="I119" i="72"/>
  <c r="E120" i="72"/>
  <c r="L136" i="62"/>
  <c r="E122" i="57"/>
  <c r="G122" i="57" s="1"/>
  <c r="I75" i="6"/>
  <c r="I75" i="59" s="1"/>
  <c r="H118" i="75"/>
  <c r="G118" i="75"/>
  <c r="I118" i="75" s="1"/>
  <c r="I118" i="63"/>
  <c r="H126" i="61"/>
  <c r="E127" i="61"/>
  <c r="G127" i="61" s="1"/>
  <c r="E112" i="66"/>
  <c r="G112" i="66" s="1"/>
  <c r="J197" i="59"/>
  <c r="K197" i="59" s="1"/>
  <c r="I119" i="57"/>
  <c r="I119" i="62" s="1"/>
  <c r="H117" i="71"/>
  <c r="L117" i="71"/>
  <c r="I114" i="74"/>
  <c r="E115" i="74"/>
  <c r="G115" i="74" s="1"/>
  <c r="H112" i="69"/>
  <c r="I112" i="69"/>
  <c r="L112" i="69"/>
  <c r="E114" i="59"/>
  <c r="G114" i="59" s="1"/>
  <c r="L118" i="75"/>
  <c r="J139" i="61"/>
  <c r="K139" i="61" s="1"/>
  <c r="L126" i="61"/>
  <c r="H131" i="68"/>
  <c r="I120" i="70"/>
  <c r="E121" i="70"/>
  <c r="G121" i="70" s="1"/>
  <c r="L131" i="68"/>
  <c r="E112" i="56"/>
  <c r="G112" i="56" s="1"/>
  <c r="E136" i="60"/>
  <c r="G136" i="60" s="1"/>
  <c r="J142" i="60"/>
  <c r="K142" i="60" s="1"/>
  <c r="H128" i="63"/>
  <c r="L128" i="63"/>
  <c r="J183" i="63"/>
  <c r="K183" i="63" s="1"/>
  <c r="H124" i="67"/>
  <c r="L124" i="67"/>
  <c r="I120" i="58"/>
  <c r="E121" i="58"/>
  <c r="G121" i="58" s="1"/>
  <c r="J127" i="58"/>
  <c r="K127" i="58" s="1"/>
  <c r="J141" i="64"/>
  <c r="K141" i="64" s="1"/>
  <c r="E135" i="64"/>
  <c r="G135" i="64" s="1"/>
  <c r="J192" i="71"/>
  <c r="K192" i="71" s="1"/>
  <c r="J196" i="74"/>
  <c r="K196" i="74" s="1"/>
  <c r="J201" i="75"/>
  <c r="K201" i="75" s="1"/>
  <c r="J189" i="66"/>
  <c r="K189" i="66" s="1"/>
  <c r="J197" i="70"/>
  <c r="K197" i="70" s="1"/>
  <c r="J201" i="67"/>
  <c r="K201" i="67" s="1"/>
  <c r="J198" i="68"/>
  <c r="K198" i="68" s="1"/>
  <c r="K75" i="6"/>
  <c r="I136" i="62" l="1"/>
  <c r="E137" i="62"/>
  <c r="G137" i="62" s="1"/>
  <c r="G113" i="65"/>
  <c r="H113" i="65"/>
  <c r="L113" i="65"/>
  <c r="G125" i="73"/>
  <c r="J146" i="73" s="1"/>
  <c r="K146" i="73" s="1"/>
  <c r="L120" i="72"/>
  <c r="G120" i="72"/>
  <c r="J130" i="72" s="1"/>
  <c r="K130" i="72" s="1"/>
  <c r="L125" i="73"/>
  <c r="H125" i="73"/>
  <c r="H120" i="72"/>
  <c r="J179" i="62"/>
  <c r="K179" i="62" s="1"/>
  <c r="L122" i="57"/>
  <c r="H122" i="57"/>
  <c r="H114" i="59"/>
  <c r="H112" i="66"/>
  <c r="L112" i="66"/>
  <c r="I120" i="64"/>
  <c r="I117" i="71"/>
  <c r="E118" i="71"/>
  <c r="G118" i="71" s="1"/>
  <c r="I75" i="68"/>
  <c r="I75" i="67" s="1"/>
  <c r="L115" i="74"/>
  <c r="H115" i="74"/>
  <c r="L137" i="62"/>
  <c r="L114" i="59"/>
  <c r="E113" i="69"/>
  <c r="G113" i="69" s="1"/>
  <c r="E119" i="75"/>
  <c r="J140" i="61"/>
  <c r="K140" i="61" s="1"/>
  <c r="L127" i="61"/>
  <c r="H127" i="61"/>
  <c r="E128" i="61"/>
  <c r="G128" i="61" s="1"/>
  <c r="H121" i="70"/>
  <c r="L121" i="70"/>
  <c r="E132" i="68"/>
  <c r="G132" i="68" s="1"/>
  <c r="H112" i="56"/>
  <c r="L112" i="56"/>
  <c r="E137" i="60"/>
  <c r="G137" i="60" s="1"/>
  <c r="L136" i="60"/>
  <c r="H136" i="60"/>
  <c r="E129" i="63"/>
  <c r="G129" i="63" s="1"/>
  <c r="J184" i="63"/>
  <c r="K184" i="63" s="1"/>
  <c r="I128" i="63"/>
  <c r="E125" i="67"/>
  <c r="G125" i="67" s="1"/>
  <c r="L121" i="58"/>
  <c r="H121" i="58"/>
  <c r="L135" i="64"/>
  <c r="H135" i="64"/>
  <c r="J193" i="71"/>
  <c r="K193" i="71" s="1"/>
  <c r="J197" i="74"/>
  <c r="K197" i="74" s="1"/>
  <c r="J202" i="75"/>
  <c r="K202" i="75" s="1"/>
  <c r="J198" i="70"/>
  <c r="K198" i="70" s="1"/>
  <c r="J222" i="69"/>
  <c r="K222" i="69" s="1"/>
  <c r="J190" i="66"/>
  <c r="K190" i="66" s="1"/>
  <c r="J202" i="67"/>
  <c r="K202" i="67" s="1"/>
  <c r="J211" i="65"/>
  <c r="K211" i="65" s="1"/>
  <c r="J199" i="68"/>
  <c r="K199" i="68" s="1"/>
  <c r="J186" i="56"/>
  <c r="K186" i="56" s="1"/>
  <c r="E76" i="6"/>
  <c r="G76" i="6" s="1"/>
  <c r="H137" i="62" l="1"/>
  <c r="I113" i="65"/>
  <c r="E114" i="65"/>
  <c r="E126" i="73"/>
  <c r="I120" i="72"/>
  <c r="E121" i="72"/>
  <c r="E138" i="62"/>
  <c r="G138" i="62" s="1"/>
  <c r="J136" i="57"/>
  <c r="K136" i="57" s="1"/>
  <c r="E123" i="57"/>
  <c r="G123" i="57" s="1"/>
  <c r="G119" i="75"/>
  <c r="E120" i="75" s="1"/>
  <c r="H128" i="61"/>
  <c r="E129" i="61"/>
  <c r="G129" i="61" s="1"/>
  <c r="I112" i="66"/>
  <c r="E113" i="66"/>
  <c r="G113" i="66" s="1"/>
  <c r="I120" i="57"/>
  <c r="I75" i="70"/>
  <c r="H118" i="71"/>
  <c r="L118" i="71"/>
  <c r="J198" i="59"/>
  <c r="K198" i="59" s="1"/>
  <c r="H113" i="69"/>
  <c r="L113" i="69"/>
  <c r="I115" i="74"/>
  <c r="E116" i="74"/>
  <c r="G116" i="74" s="1"/>
  <c r="E115" i="59"/>
  <c r="G115" i="59" s="1"/>
  <c r="H119" i="75"/>
  <c r="L119" i="75"/>
  <c r="I113" i="69"/>
  <c r="E114" i="69"/>
  <c r="G114" i="69" s="1"/>
  <c r="J141" i="61"/>
  <c r="K141" i="61" s="1"/>
  <c r="L128" i="61"/>
  <c r="L132" i="68"/>
  <c r="E133" i="68"/>
  <c r="G133" i="68" s="1"/>
  <c r="I121" i="70"/>
  <c r="E122" i="70"/>
  <c r="G122" i="70" s="1"/>
  <c r="H132" i="68"/>
  <c r="E113" i="56"/>
  <c r="G113" i="56" s="1"/>
  <c r="E138" i="60"/>
  <c r="G138" i="60" s="1"/>
  <c r="H137" i="60"/>
  <c r="L137" i="60"/>
  <c r="I136" i="60"/>
  <c r="J143" i="60"/>
  <c r="K143" i="60" s="1"/>
  <c r="L129" i="63"/>
  <c r="H129" i="63"/>
  <c r="H125" i="67"/>
  <c r="L125" i="67"/>
  <c r="E122" i="58"/>
  <c r="G122" i="58" s="1"/>
  <c r="J128" i="58"/>
  <c r="K128" i="58" s="1"/>
  <c r="I121" i="58"/>
  <c r="I121" i="64" s="1"/>
  <c r="E136" i="64"/>
  <c r="G136" i="64" s="1"/>
  <c r="J142" i="64"/>
  <c r="K142" i="64" s="1"/>
  <c r="J198" i="74"/>
  <c r="K198" i="74" s="1"/>
  <c r="J194" i="71"/>
  <c r="K194" i="71" s="1"/>
  <c r="J203" i="75"/>
  <c r="K203" i="75" s="1"/>
  <c r="J200" i="68"/>
  <c r="K200" i="68" s="1"/>
  <c r="J212" i="65"/>
  <c r="K212" i="65" s="1"/>
  <c r="L76" i="6"/>
  <c r="H76" i="6"/>
  <c r="J76" i="6"/>
  <c r="G114" i="65" l="1"/>
  <c r="I114" i="65" s="1"/>
  <c r="H114" i="65"/>
  <c r="L114" i="65"/>
  <c r="G126" i="73"/>
  <c r="H126" i="73"/>
  <c r="L126" i="73"/>
  <c r="G121" i="72"/>
  <c r="J131" i="72" s="1"/>
  <c r="K131" i="72" s="1"/>
  <c r="H121" i="72"/>
  <c r="L121" i="72"/>
  <c r="L138" i="62"/>
  <c r="E139" i="62"/>
  <c r="G139" i="62" s="1"/>
  <c r="H138" i="62"/>
  <c r="J137" i="57"/>
  <c r="K137" i="57" s="1"/>
  <c r="H123" i="57"/>
  <c r="L123" i="57"/>
  <c r="E124" i="57"/>
  <c r="G124" i="57" s="1"/>
  <c r="I119" i="75"/>
  <c r="G120" i="75"/>
  <c r="E121" i="75" s="1"/>
  <c r="G121" i="75" s="1"/>
  <c r="H120" i="75"/>
  <c r="L120" i="75"/>
  <c r="L115" i="59"/>
  <c r="I129" i="61"/>
  <c r="L113" i="66"/>
  <c r="H113" i="66"/>
  <c r="I118" i="71"/>
  <c r="E119" i="71"/>
  <c r="G119" i="71" s="1"/>
  <c r="L116" i="74"/>
  <c r="H116" i="74"/>
  <c r="H115" i="59"/>
  <c r="L114" i="69"/>
  <c r="H114" i="69"/>
  <c r="H129" i="61"/>
  <c r="L129" i="61"/>
  <c r="I128" i="61"/>
  <c r="J142" i="61"/>
  <c r="K142" i="61" s="1"/>
  <c r="J180" i="62"/>
  <c r="K180" i="62" s="1"/>
  <c r="I138" i="62"/>
  <c r="I76" i="6"/>
  <c r="L133" i="68"/>
  <c r="I136" i="64"/>
  <c r="L113" i="56"/>
  <c r="I113" i="56"/>
  <c r="H133" i="68"/>
  <c r="L122" i="70"/>
  <c r="H122" i="70"/>
  <c r="H113" i="56"/>
  <c r="H138" i="60"/>
  <c r="E139" i="60"/>
  <c r="G139" i="60" s="1"/>
  <c r="L138" i="60"/>
  <c r="J144" i="60"/>
  <c r="K144" i="60" s="1"/>
  <c r="E130" i="63"/>
  <c r="G130" i="63" s="1"/>
  <c r="I129" i="63"/>
  <c r="J185" i="63"/>
  <c r="K185" i="63" s="1"/>
  <c r="E126" i="67"/>
  <c r="G126" i="67" s="1"/>
  <c r="L136" i="64"/>
  <c r="H136" i="64"/>
  <c r="H122" i="58"/>
  <c r="L122" i="58"/>
  <c r="J195" i="71"/>
  <c r="K195" i="71" s="1"/>
  <c r="J204" i="75"/>
  <c r="K204" i="75" s="1"/>
  <c r="J199" i="70"/>
  <c r="K199" i="70" s="1"/>
  <c r="J203" i="67"/>
  <c r="K203" i="67" s="1"/>
  <c r="J191" i="66"/>
  <c r="K191" i="66" s="1"/>
  <c r="J223" i="69"/>
  <c r="K223" i="69" s="1"/>
  <c r="J213" i="65"/>
  <c r="K213" i="65" s="1"/>
  <c r="J187" i="56"/>
  <c r="K187" i="56" s="1"/>
  <c r="K76" i="6"/>
  <c r="E77" i="6"/>
  <c r="G77" i="6" s="1"/>
  <c r="E115" i="65" l="1"/>
  <c r="G115" i="65" s="1"/>
  <c r="I121" i="72"/>
  <c r="I121" i="57" s="1"/>
  <c r="E122" i="72"/>
  <c r="H122" i="72" s="1"/>
  <c r="J147" i="73"/>
  <c r="K147" i="73" s="1"/>
  <c r="E127" i="73"/>
  <c r="L139" i="62"/>
  <c r="H139" i="62"/>
  <c r="J138" i="57"/>
  <c r="K138" i="57" s="1"/>
  <c r="H124" i="57"/>
  <c r="L124" i="57"/>
  <c r="J143" i="61"/>
  <c r="K143" i="61" s="1"/>
  <c r="E130" i="61"/>
  <c r="G130" i="61" s="1"/>
  <c r="I121" i="73"/>
  <c r="E114" i="66"/>
  <c r="G114" i="66" s="1"/>
  <c r="I113" i="66"/>
  <c r="H119" i="71"/>
  <c r="L119" i="71"/>
  <c r="I76" i="59"/>
  <c r="I76" i="63"/>
  <c r="I76" i="65" s="1"/>
  <c r="I116" i="74"/>
  <c r="E117" i="74"/>
  <c r="G117" i="74" s="1"/>
  <c r="J199" i="59"/>
  <c r="K199" i="59" s="1"/>
  <c r="E116" i="59"/>
  <c r="G116" i="59" s="1"/>
  <c r="I114" i="69"/>
  <c r="E115" i="69"/>
  <c r="G115" i="69" s="1"/>
  <c r="E140" i="62"/>
  <c r="G140" i="62" s="1"/>
  <c r="L121" i="75"/>
  <c r="H121" i="75"/>
  <c r="J181" i="62"/>
  <c r="K181" i="62" s="1"/>
  <c r="J143" i="64"/>
  <c r="K143" i="64" s="1"/>
  <c r="E137" i="64"/>
  <c r="G137" i="64" s="1"/>
  <c r="E134" i="68"/>
  <c r="G134" i="68" s="1"/>
  <c r="E123" i="70"/>
  <c r="G123" i="70" s="1"/>
  <c r="E114" i="56"/>
  <c r="G114" i="56" s="1"/>
  <c r="H139" i="60"/>
  <c r="L139" i="60"/>
  <c r="I138" i="60"/>
  <c r="J145" i="60"/>
  <c r="K145" i="60" s="1"/>
  <c r="L130" i="63"/>
  <c r="H130" i="63"/>
  <c r="L126" i="67"/>
  <c r="E127" i="67"/>
  <c r="G127" i="67" s="1"/>
  <c r="H126" i="67"/>
  <c r="J129" i="58"/>
  <c r="K129" i="58" s="1"/>
  <c r="I122" i="58"/>
  <c r="E123" i="58"/>
  <c r="G123" i="58" s="1"/>
  <c r="J196" i="71"/>
  <c r="K196" i="71" s="1"/>
  <c r="J205" i="75"/>
  <c r="K205" i="75" s="1"/>
  <c r="J199" i="74"/>
  <c r="K199" i="74" s="1"/>
  <c r="J201" i="68"/>
  <c r="K201" i="68" s="1"/>
  <c r="J192" i="66"/>
  <c r="K192" i="66" s="1"/>
  <c r="J224" i="69"/>
  <c r="K224" i="69" s="1"/>
  <c r="J214" i="65"/>
  <c r="K214" i="65" s="1"/>
  <c r="L77" i="6"/>
  <c r="H77" i="6"/>
  <c r="L115" i="65" l="1"/>
  <c r="G122" i="72"/>
  <c r="J132" i="72" s="1"/>
  <c r="K132" i="72" s="1"/>
  <c r="H115" i="65"/>
  <c r="L122" i="72"/>
  <c r="I115" i="65"/>
  <c r="E116" i="65"/>
  <c r="G127" i="73"/>
  <c r="H127" i="73"/>
  <c r="L127" i="73"/>
  <c r="E123" i="72"/>
  <c r="H123" i="72" s="1"/>
  <c r="E125" i="57"/>
  <c r="L130" i="61"/>
  <c r="H130" i="61"/>
  <c r="L137" i="64"/>
  <c r="I137" i="64"/>
  <c r="I122" i="60"/>
  <c r="I122" i="64" s="1"/>
  <c r="I122" i="72" s="1"/>
  <c r="I122" i="57" s="1"/>
  <c r="I76" i="56"/>
  <c r="I114" i="66"/>
  <c r="L114" i="66"/>
  <c r="H114" i="66"/>
  <c r="I119" i="71"/>
  <c r="E120" i="71"/>
  <c r="G120" i="71" s="1"/>
  <c r="L117" i="74"/>
  <c r="H117" i="74"/>
  <c r="L116" i="59"/>
  <c r="H116" i="59"/>
  <c r="H115" i="69"/>
  <c r="L115" i="69"/>
  <c r="H140" i="62"/>
  <c r="L140" i="62"/>
  <c r="I121" i="75"/>
  <c r="E122" i="75"/>
  <c r="G122" i="75" s="1"/>
  <c r="E131" i="61"/>
  <c r="G131" i="61" s="1"/>
  <c r="J144" i="61"/>
  <c r="K144" i="61" s="1"/>
  <c r="H137" i="64"/>
  <c r="H123" i="70"/>
  <c r="H134" i="68"/>
  <c r="I114" i="56"/>
  <c r="L134" i="68"/>
  <c r="E124" i="70"/>
  <c r="G124" i="70" s="1"/>
  <c r="L123" i="70"/>
  <c r="L114" i="56"/>
  <c r="H114" i="56"/>
  <c r="E140" i="60"/>
  <c r="G140" i="60" s="1"/>
  <c r="J146" i="60"/>
  <c r="K146" i="60" s="1"/>
  <c r="E131" i="63"/>
  <c r="G131" i="63" s="1"/>
  <c r="I130" i="63"/>
  <c r="J186" i="63"/>
  <c r="K186" i="63" s="1"/>
  <c r="L127" i="67"/>
  <c r="H127" i="67"/>
  <c r="H123" i="58"/>
  <c r="L123" i="58"/>
  <c r="J182" i="62"/>
  <c r="K182" i="62" s="1"/>
  <c r="E141" i="62"/>
  <c r="G141" i="62" s="1"/>
  <c r="J197" i="71"/>
  <c r="K197" i="71" s="1"/>
  <c r="J200" i="74"/>
  <c r="K200" i="74" s="1"/>
  <c r="J200" i="70"/>
  <c r="K200" i="70" s="1"/>
  <c r="J204" i="67"/>
  <c r="K204" i="67" s="1"/>
  <c r="J188" i="56"/>
  <c r="K188" i="56" s="1"/>
  <c r="J77" i="6"/>
  <c r="G116" i="65" l="1"/>
  <c r="L116" i="65"/>
  <c r="H116" i="65"/>
  <c r="L123" i="72"/>
  <c r="G123" i="72"/>
  <c r="J148" i="73"/>
  <c r="K148" i="73" s="1"/>
  <c r="E128" i="73"/>
  <c r="G125" i="57"/>
  <c r="J139" i="57" s="1"/>
  <c r="K139" i="57" s="1"/>
  <c r="H125" i="57"/>
  <c r="L125" i="57"/>
  <c r="I77" i="6"/>
  <c r="I76" i="68"/>
  <c r="I76" i="67" s="1"/>
  <c r="E115" i="66"/>
  <c r="G115" i="66" s="1"/>
  <c r="I76" i="70"/>
  <c r="I76" i="66" s="1"/>
  <c r="L120" i="71"/>
  <c r="I120" i="71"/>
  <c r="H120" i="71"/>
  <c r="I117" i="74"/>
  <c r="E118" i="74"/>
  <c r="G118" i="74" s="1"/>
  <c r="J200" i="59"/>
  <c r="K200" i="59" s="1"/>
  <c r="E117" i="59"/>
  <c r="G117" i="59" s="1"/>
  <c r="I115" i="69"/>
  <c r="E116" i="69"/>
  <c r="G116" i="69" s="1"/>
  <c r="L131" i="61"/>
  <c r="H131" i="61"/>
  <c r="L122" i="75"/>
  <c r="I122" i="75"/>
  <c r="H122" i="75"/>
  <c r="J144" i="64"/>
  <c r="K144" i="64" s="1"/>
  <c r="E138" i="64"/>
  <c r="G138" i="64" s="1"/>
  <c r="E115" i="56"/>
  <c r="G115" i="56" s="1"/>
  <c r="E142" i="62"/>
  <c r="G142" i="62" s="1"/>
  <c r="E135" i="68"/>
  <c r="G135" i="68" s="1"/>
  <c r="L124" i="70"/>
  <c r="H124" i="70"/>
  <c r="L140" i="60"/>
  <c r="H140" i="60"/>
  <c r="H131" i="63"/>
  <c r="L131" i="63"/>
  <c r="E128" i="67"/>
  <c r="G128" i="67" s="1"/>
  <c r="E132" i="61"/>
  <c r="G132" i="61" s="1"/>
  <c r="J145" i="61"/>
  <c r="K145" i="61" s="1"/>
  <c r="I123" i="58"/>
  <c r="J130" i="58"/>
  <c r="K130" i="58" s="1"/>
  <c r="E124" i="58"/>
  <c r="G124" i="58" s="1"/>
  <c r="I77" i="63"/>
  <c r="L141" i="62"/>
  <c r="H141" i="62"/>
  <c r="J201" i="74"/>
  <c r="K201" i="74" s="1"/>
  <c r="J206" i="75"/>
  <c r="K206" i="75" s="1"/>
  <c r="J198" i="71"/>
  <c r="K198" i="71" s="1"/>
  <c r="J193" i="66"/>
  <c r="K193" i="66" s="1"/>
  <c r="J215" i="65"/>
  <c r="K215" i="65" s="1"/>
  <c r="J205" i="67"/>
  <c r="K205" i="67" s="1"/>
  <c r="J225" i="69"/>
  <c r="K225" i="69" s="1"/>
  <c r="J202" i="68"/>
  <c r="K202" i="68" s="1"/>
  <c r="K77" i="6"/>
  <c r="I116" i="65" l="1"/>
  <c r="E117" i="65"/>
  <c r="J133" i="72"/>
  <c r="K133" i="72" s="1"/>
  <c r="E124" i="72"/>
  <c r="G128" i="73"/>
  <c r="J149" i="73" s="1"/>
  <c r="K149" i="73" s="1"/>
  <c r="L128" i="73"/>
  <c r="H128" i="73"/>
  <c r="E126" i="57"/>
  <c r="G126" i="57" s="1"/>
  <c r="J140" i="57" s="1"/>
  <c r="K140" i="57" s="1"/>
  <c r="H115" i="56"/>
  <c r="H115" i="66"/>
  <c r="E116" i="66"/>
  <c r="G116" i="66" s="1"/>
  <c r="I123" i="60"/>
  <c r="E139" i="64"/>
  <c r="G139" i="64" s="1"/>
  <c r="L115" i="66"/>
  <c r="E121" i="71"/>
  <c r="G121" i="71" s="1"/>
  <c r="I118" i="74"/>
  <c r="L118" i="74"/>
  <c r="H118" i="74"/>
  <c r="H117" i="59"/>
  <c r="L117" i="59"/>
  <c r="I77" i="59"/>
  <c r="H116" i="69"/>
  <c r="L116" i="69"/>
  <c r="I116" i="69"/>
  <c r="I123" i="62"/>
  <c r="I123" i="64"/>
  <c r="I123" i="72" s="1"/>
  <c r="I123" i="57" s="1"/>
  <c r="I123" i="61" s="1"/>
  <c r="E123" i="75"/>
  <c r="L138" i="64"/>
  <c r="H138" i="64"/>
  <c r="I115" i="56"/>
  <c r="J183" i="62"/>
  <c r="K183" i="62" s="1"/>
  <c r="L115" i="56"/>
  <c r="E136" i="68"/>
  <c r="G136" i="68" s="1"/>
  <c r="L142" i="62"/>
  <c r="I142" i="62"/>
  <c r="H135" i="68"/>
  <c r="L135" i="68"/>
  <c r="E125" i="70"/>
  <c r="G125" i="70" s="1"/>
  <c r="E141" i="60"/>
  <c r="G141" i="60" s="1"/>
  <c r="J147" i="60"/>
  <c r="K147" i="60" s="1"/>
  <c r="E132" i="63"/>
  <c r="G132" i="63" s="1"/>
  <c r="I131" i="63"/>
  <c r="J187" i="63"/>
  <c r="K187" i="63" s="1"/>
  <c r="H128" i="67"/>
  <c r="L128" i="67"/>
  <c r="H132" i="61"/>
  <c r="L132" i="61"/>
  <c r="H124" i="58"/>
  <c r="L124" i="58"/>
  <c r="H142" i="62"/>
  <c r="J202" i="74"/>
  <c r="K202" i="74" s="1"/>
  <c r="J199" i="71"/>
  <c r="K199" i="71" s="1"/>
  <c r="J207" i="75"/>
  <c r="K207" i="75" s="1"/>
  <c r="J216" i="65"/>
  <c r="K216" i="65" s="1"/>
  <c r="J201" i="70"/>
  <c r="K201" i="70" s="1"/>
  <c r="J226" i="69"/>
  <c r="K226" i="69" s="1"/>
  <c r="J189" i="56"/>
  <c r="K189" i="56" s="1"/>
  <c r="E78" i="6"/>
  <c r="G78" i="6" s="1"/>
  <c r="E129" i="73" l="1"/>
  <c r="H129" i="73" s="1"/>
  <c r="G117" i="65"/>
  <c r="L117" i="65"/>
  <c r="H117" i="65"/>
  <c r="L126" i="57"/>
  <c r="H126" i="57"/>
  <c r="G124" i="72"/>
  <c r="J134" i="72" s="1"/>
  <c r="K134" i="72" s="1"/>
  <c r="L124" i="72"/>
  <c r="H124" i="72"/>
  <c r="E127" i="57"/>
  <c r="G127" i="57" s="1"/>
  <c r="G123" i="75"/>
  <c r="I123" i="75" s="1"/>
  <c r="I138" i="64"/>
  <c r="L136" i="68"/>
  <c r="J145" i="64"/>
  <c r="K145" i="64" s="1"/>
  <c r="E140" i="64"/>
  <c r="G140" i="64" s="1"/>
  <c r="H139" i="64"/>
  <c r="L139" i="64"/>
  <c r="I115" i="66"/>
  <c r="L116" i="66"/>
  <c r="H116" i="66"/>
  <c r="H121" i="71"/>
  <c r="L121" i="71"/>
  <c r="I121" i="71"/>
  <c r="I77" i="68"/>
  <c r="I77" i="70" s="1"/>
  <c r="E119" i="74"/>
  <c r="G119" i="74" s="1"/>
  <c r="J201" i="59"/>
  <c r="K201" i="59" s="1"/>
  <c r="E118" i="59"/>
  <c r="G118" i="59" s="1"/>
  <c r="E117" i="69"/>
  <c r="G117" i="69" s="1"/>
  <c r="L123" i="75"/>
  <c r="H123" i="75"/>
  <c r="E116" i="56"/>
  <c r="G116" i="56" s="1"/>
  <c r="H136" i="68"/>
  <c r="L125" i="70"/>
  <c r="H125" i="70"/>
  <c r="L141" i="60"/>
  <c r="H141" i="60"/>
  <c r="H132" i="63"/>
  <c r="L132" i="63"/>
  <c r="J184" i="62"/>
  <c r="K184" i="62" s="1"/>
  <c r="E143" i="62"/>
  <c r="G143" i="62" s="1"/>
  <c r="E129" i="67"/>
  <c r="G129" i="67" s="1"/>
  <c r="J146" i="61"/>
  <c r="K146" i="61" s="1"/>
  <c r="E133" i="61"/>
  <c r="G133" i="61" s="1"/>
  <c r="I124" i="58"/>
  <c r="J131" i="58"/>
  <c r="K131" i="58" s="1"/>
  <c r="E125" i="58"/>
  <c r="G125" i="58" s="1"/>
  <c r="J200" i="71"/>
  <c r="K200" i="71" s="1"/>
  <c r="J203" i="68"/>
  <c r="K203" i="68" s="1"/>
  <c r="J206" i="67"/>
  <c r="K206" i="67" s="1"/>
  <c r="J194" i="66"/>
  <c r="K194" i="66" s="1"/>
  <c r="J202" i="70"/>
  <c r="K202" i="70" s="1"/>
  <c r="J227" i="69"/>
  <c r="K227" i="69" s="1"/>
  <c r="J190" i="56"/>
  <c r="K190" i="56" s="1"/>
  <c r="H78" i="6"/>
  <c r="L78" i="6"/>
  <c r="J78" i="6"/>
  <c r="L129" i="73" l="1"/>
  <c r="G129" i="73"/>
  <c r="E130" i="73" s="1"/>
  <c r="G130" i="73" s="1"/>
  <c r="E125" i="72"/>
  <c r="L125" i="72" s="1"/>
  <c r="I117" i="65"/>
  <c r="E118" i="65"/>
  <c r="L127" i="57"/>
  <c r="H127" i="57"/>
  <c r="J141" i="57"/>
  <c r="K141" i="57" s="1"/>
  <c r="E128" i="57"/>
  <c r="G128" i="57" s="1"/>
  <c r="L116" i="56"/>
  <c r="E124" i="75"/>
  <c r="G124" i="75" s="1"/>
  <c r="I124" i="75" s="1"/>
  <c r="L117" i="69"/>
  <c r="I117" i="69"/>
  <c r="I77" i="75"/>
  <c r="J146" i="64"/>
  <c r="K146" i="64" s="1"/>
  <c r="I77" i="67"/>
  <c r="I116" i="66"/>
  <c r="E117" i="66"/>
  <c r="G117" i="66" s="1"/>
  <c r="E122" i="71"/>
  <c r="G122" i="71" s="1"/>
  <c r="H119" i="74"/>
  <c r="L119" i="74"/>
  <c r="H118" i="59"/>
  <c r="J202" i="59"/>
  <c r="K202" i="59" s="1"/>
  <c r="L118" i="59"/>
  <c r="H117" i="69"/>
  <c r="H116" i="56"/>
  <c r="E137" i="68"/>
  <c r="G137" i="68" s="1"/>
  <c r="I78" i="6"/>
  <c r="L140" i="64"/>
  <c r="L143" i="62"/>
  <c r="I143" i="62"/>
  <c r="E126" i="70"/>
  <c r="G126" i="70" s="1"/>
  <c r="E142" i="60"/>
  <c r="G142" i="60" s="1"/>
  <c r="J148" i="60"/>
  <c r="K148" i="60" s="1"/>
  <c r="E133" i="63"/>
  <c r="G133" i="63" s="1"/>
  <c r="J188" i="63"/>
  <c r="K188" i="63" s="1"/>
  <c r="H143" i="62"/>
  <c r="E141" i="64"/>
  <c r="G141" i="64" s="1"/>
  <c r="H140" i="64"/>
  <c r="L129" i="67"/>
  <c r="H129" i="67"/>
  <c r="H133" i="61"/>
  <c r="L133" i="61"/>
  <c r="H125" i="58"/>
  <c r="L125" i="58"/>
  <c r="E126" i="58"/>
  <c r="G126" i="58" s="1"/>
  <c r="I124" i="64"/>
  <c r="J201" i="71"/>
  <c r="K201" i="71" s="1"/>
  <c r="J208" i="75"/>
  <c r="K208" i="75" s="1"/>
  <c r="J203" i="74"/>
  <c r="K203" i="74" s="1"/>
  <c r="J203" i="70"/>
  <c r="K203" i="70" s="1"/>
  <c r="J217" i="65"/>
  <c r="K217" i="65" s="1"/>
  <c r="J207" i="67"/>
  <c r="K207" i="67" s="1"/>
  <c r="J228" i="69"/>
  <c r="K228" i="69" s="1"/>
  <c r="K78" i="6"/>
  <c r="I129" i="73" l="1"/>
  <c r="J150" i="73"/>
  <c r="K150" i="73" s="1"/>
  <c r="H130" i="73"/>
  <c r="L130" i="73"/>
  <c r="H125" i="72"/>
  <c r="G125" i="72"/>
  <c r="J135" i="72" s="1"/>
  <c r="K135" i="72" s="1"/>
  <c r="G118" i="65"/>
  <c r="H118" i="65"/>
  <c r="L118" i="65"/>
  <c r="J151" i="73"/>
  <c r="K151" i="73" s="1"/>
  <c r="E131" i="73"/>
  <c r="L128" i="57"/>
  <c r="H128" i="57"/>
  <c r="H124" i="75"/>
  <c r="L124" i="75"/>
  <c r="H122" i="71"/>
  <c r="E123" i="71"/>
  <c r="G123" i="71" s="1"/>
  <c r="L117" i="66"/>
  <c r="H117" i="66"/>
  <c r="L122" i="71"/>
  <c r="I124" i="72"/>
  <c r="I124" i="57" s="1"/>
  <c r="I124" i="61" s="1"/>
  <c r="I78" i="63"/>
  <c r="I78" i="59" s="1"/>
  <c r="I78" i="68" s="1"/>
  <c r="I78" i="67" s="1"/>
  <c r="I119" i="74"/>
  <c r="E120" i="74"/>
  <c r="G120" i="74" s="1"/>
  <c r="E119" i="59"/>
  <c r="G119" i="59" s="1"/>
  <c r="E118" i="69"/>
  <c r="G118" i="69" s="1"/>
  <c r="E117" i="56"/>
  <c r="G117" i="56" s="1"/>
  <c r="E125" i="75"/>
  <c r="L137" i="68"/>
  <c r="H137" i="68"/>
  <c r="L126" i="70"/>
  <c r="H126" i="70"/>
  <c r="H142" i="60"/>
  <c r="L142" i="60"/>
  <c r="H133" i="63"/>
  <c r="E134" i="63"/>
  <c r="G134" i="63" s="1"/>
  <c r="L133" i="63"/>
  <c r="E144" i="62"/>
  <c r="G144" i="62" s="1"/>
  <c r="J185" i="62"/>
  <c r="K185" i="62" s="1"/>
  <c r="J147" i="64"/>
  <c r="K147" i="64" s="1"/>
  <c r="E130" i="67"/>
  <c r="G130" i="67" s="1"/>
  <c r="E134" i="61"/>
  <c r="G134" i="61" s="1"/>
  <c r="J147" i="61"/>
  <c r="K147" i="61" s="1"/>
  <c r="I133" i="61"/>
  <c r="L126" i="58"/>
  <c r="E127" i="58"/>
  <c r="G127" i="58" s="1"/>
  <c r="H126" i="58"/>
  <c r="I125" i="58"/>
  <c r="J132" i="58"/>
  <c r="K132" i="58" s="1"/>
  <c r="H141" i="64"/>
  <c r="L141" i="64"/>
  <c r="J202" i="71"/>
  <c r="K202" i="71" s="1"/>
  <c r="J204" i="70"/>
  <c r="K204" i="70" s="1"/>
  <c r="J204" i="68"/>
  <c r="K204" i="68" s="1"/>
  <c r="J195" i="66"/>
  <c r="K195" i="66" s="1"/>
  <c r="J229" i="69"/>
  <c r="K229" i="69" s="1"/>
  <c r="J218" i="65"/>
  <c r="K218" i="65" s="1"/>
  <c r="J191" i="56"/>
  <c r="K191" i="56" s="1"/>
  <c r="E79" i="6"/>
  <c r="G79" i="6" s="1"/>
  <c r="E126" i="72" l="1"/>
  <c r="G126" i="72" s="1"/>
  <c r="J136" i="72" s="1"/>
  <c r="K136" i="72" s="1"/>
  <c r="E119" i="65"/>
  <c r="I118" i="65"/>
  <c r="L131" i="73"/>
  <c r="H131" i="73"/>
  <c r="G131" i="73"/>
  <c r="E129" i="57"/>
  <c r="G129" i="57" s="1"/>
  <c r="J142" i="57"/>
  <c r="K142" i="57" s="1"/>
  <c r="I128" i="57"/>
  <c r="L117" i="56"/>
  <c r="L118" i="69"/>
  <c r="I118" i="69"/>
  <c r="H125" i="75"/>
  <c r="G125" i="75"/>
  <c r="I117" i="66"/>
  <c r="E118" i="66"/>
  <c r="G118" i="66" s="1"/>
  <c r="I122" i="71"/>
  <c r="L123" i="71"/>
  <c r="H123" i="71"/>
  <c r="I78" i="70"/>
  <c r="I125" i="60"/>
  <c r="H118" i="69"/>
  <c r="L120" i="74"/>
  <c r="H120" i="74"/>
  <c r="L119" i="59"/>
  <c r="H119" i="59"/>
  <c r="H117" i="56"/>
  <c r="L125" i="75"/>
  <c r="E138" i="68"/>
  <c r="G138" i="68" s="1"/>
  <c r="J134" i="58"/>
  <c r="K134" i="58" s="1"/>
  <c r="L144" i="62"/>
  <c r="J186" i="62"/>
  <c r="K186" i="62" s="1"/>
  <c r="E127" i="70"/>
  <c r="G127" i="70" s="1"/>
  <c r="H144" i="62"/>
  <c r="E143" i="60"/>
  <c r="G143" i="60" s="1"/>
  <c r="J149" i="60"/>
  <c r="K149" i="60" s="1"/>
  <c r="L134" i="63"/>
  <c r="H134" i="63"/>
  <c r="J190" i="63"/>
  <c r="K190" i="63" s="1"/>
  <c r="J189" i="63"/>
  <c r="K189" i="63" s="1"/>
  <c r="L130" i="67"/>
  <c r="H130" i="67"/>
  <c r="H134" i="61"/>
  <c r="L134" i="61"/>
  <c r="L127" i="58"/>
  <c r="H127" i="58"/>
  <c r="I126" i="58"/>
  <c r="J133" i="58"/>
  <c r="K133" i="58" s="1"/>
  <c r="E142" i="64"/>
  <c r="G142" i="64" s="1"/>
  <c r="J148" i="64"/>
  <c r="K148" i="64" s="1"/>
  <c r="J209" i="75"/>
  <c r="K209" i="75" s="1"/>
  <c r="J203" i="71"/>
  <c r="K203" i="71" s="1"/>
  <c r="J204" i="74"/>
  <c r="K204" i="74" s="1"/>
  <c r="J205" i="68"/>
  <c r="K205" i="68" s="1"/>
  <c r="J208" i="67"/>
  <c r="K208" i="67" s="1"/>
  <c r="J192" i="56"/>
  <c r="K192" i="56" s="1"/>
  <c r="L79" i="6"/>
  <c r="H79" i="6"/>
  <c r="J79" i="6"/>
  <c r="H126" i="72" l="1"/>
  <c r="L126" i="72"/>
  <c r="G119" i="65"/>
  <c r="L119" i="65"/>
  <c r="H119" i="65"/>
  <c r="E127" i="72"/>
  <c r="J152" i="73"/>
  <c r="K152" i="73" s="1"/>
  <c r="E132" i="73"/>
  <c r="H129" i="57"/>
  <c r="L129" i="57"/>
  <c r="E139" i="68"/>
  <c r="G139" i="68" s="1"/>
  <c r="H118" i="66"/>
  <c r="L118" i="66"/>
  <c r="E119" i="69"/>
  <c r="G119" i="69" s="1"/>
  <c r="E124" i="71"/>
  <c r="G124" i="71" s="1"/>
  <c r="I123" i="71"/>
  <c r="I125" i="64"/>
  <c r="I126" i="62"/>
  <c r="I126" i="60"/>
  <c r="I120" i="74"/>
  <c r="E121" i="74"/>
  <c r="G121" i="74" s="1"/>
  <c r="J203" i="59"/>
  <c r="K203" i="59" s="1"/>
  <c r="E120" i="59"/>
  <c r="G120" i="59" s="1"/>
  <c r="E118" i="56"/>
  <c r="G118" i="56" s="1"/>
  <c r="E126" i="75"/>
  <c r="H138" i="68"/>
  <c r="L138" i="68"/>
  <c r="I79" i="6"/>
  <c r="I127" i="58"/>
  <c r="E128" i="58"/>
  <c r="G128" i="58" s="1"/>
  <c r="I79" i="56"/>
  <c r="L127" i="70"/>
  <c r="H127" i="70"/>
  <c r="E145" i="62"/>
  <c r="G145" i="62" s="1"/>
  <c r="I144" i="62"/>
  <c r="L143" i="60"/>
  <c r="H143" i="60"/>
  <c r="E144" i="60"/>
  <c r="G144" i="60" s="1"/>
  <c r="E135" i="63"/>
  <c r="G135" i="63" s="1"/>
  <c r="E131" i="67"/>
  <c r="G131" i="67" s="1"/>
  <c r="E135" i="61"/>
  <c r="G135" i="61" s="1"/>
  <c r="I134" i="61"/>
  <c r="J148" i="61"/>
  <c r="K148" i="61" s="1"/>
  <c r="L142" i="64"/>
  <c r="H142" i="64"/>
  <c r="J204" i="71"/>
  <c r="K204" i="71" s="1"/>
  <c r="J210" i="75"/>
  <c r="K210" i="75" s="1"/>
  <c r="J205" i="74"/>
  <c r="K205" i="74" s="1"/>
  <c r="J196" i="66"/>
  <c r="K196" i="66" s="1"/>
  <c r="J205" i="70"/>
  <c r="K205" i="70" s="1"/>
  <c r="J219" i="65"/>
  <c r="K219" i="65" s="1"/>
  <c r="J209" i="67"/>
  <c r="K209" i="67" s="1"/>
  <c r="J230" i="69"/>
  <c r="K230" i="69" s="1"/>
  <c r="J206" i="68"/>
  <c r="K206" i="68" s="1"/>
  <c r="J193" i="56"/>
  <c r="K193" i="56" s="1"/>
  <c r="K79" i="6"/>
  <c r="E80" i="6"/>
  <c r="G80" i="6" s="1"/>
  <c r="I119" i="65" l="1"/>
  <c r="E120" i="65"/>
  <c r="G127" i="72"/>
  <c r="E128" i="72" s="1"/>
  <c r="H127" i="72"/>
  <c r="L127" i="72"/>
  <c r="G132" i="73"/>
  <c r="L132" i="73"/>
  <c r="H132" i="73"/>
  <c r="J143" i="57"/>
  <c r="K143" i="57" s="1"/>
  <c r="E130" i="57"/>
  <c r="G130" i="57" s="1"/>
  <c r="L118" i="56"/>
  <c r="L119" i="69"/>
  <c r="E120" i="69"/>
  <c r="G120" i="69" s="1"/>
  <c r="G126" i="75"/>
  <c r="I126" i="75" s="1"/>
  <c r="E140" i="68"/>
  <c r="G140" i="68" s="1"/>
  <c r="L139" i="68"/>
  <c r="H139" i="68"/>
  <c r="I125" i="72"/>
  <c r="I125" i="57" s="1"/>
  <c r="I79" i="63"/>
  <c r="I79" i="59" s="1"/>
  <c r="I79" i="68" s="1"/>
  <c r="I79" i="67" s="1"/>
  <c r="E119" i="66"/>
  <c r="G119" i="66" s="1"/>
  <c r="H119" i="69"/>
  <c r="L124" i="71"/>
  <c r="H124" i="71"/>
  <c r="I127" i="60"/>
  <c r="I127" i="61" s="1"/>
  <c r="I127" i="73" s="1"/>
  <c r="I126" i="64"/>
  <c r="H121" i="74"/>
  <c r="L121" i="74"/>
  <c r="H120" i="59"/>
  <c r="L120" i="59"/>
  <c r="E119" i="56"/>
  <c r="G119" i="56" s="1"/>
  <c r="H118" i="56"/>
  <c r="L126" i="75"/>
  <c r="H126" i="75"/>
  <c r="J149" i="64"/>
  <c r="K149" i="64" s="1"/>
  <c r="E143" i="64"/>
  <c r="G143" i="64" s="1"/>
  <c r="I128" i="58"/>
  <c r="L128" i="58"/>
  <c r="H128" i="58"/>
  <c r="L135" i="63"/>
  <c r="H145" i="62"/>
  <c r="I145" i="62"/>
  <c r="E128" i="70"/>
  <c r="G128" i="70" s="1"/>
  <c r="L145" i="62"/>
  <c r="E145" i="60"/>
  <c r="G145" i="60" s="1"/>
  <c r="H144" i="60"/>
  <c r="L144" i="60"/>
  <c r="J150" i="60"/>
  <c r="K150" i="60" s="1"/>
  <c r="H135" i="63"/>
  <c r="L131" i="67"/>
  <c r="H131" i="67"/>
  <c r="H135" i="61"/>
  <c r="L135" i="61"/>
  <c r="E136" i="61"/>
  <c r="G136" i="61" s="1"/>
  <c r="J211" i="75"/>
  <c r="K211" i="75" s="1"/>
  <c r="J205" i="71"/>
  <c r="K205" i="71" s="1"/>
  <c r="J231" i="69"/>
  <c r="K231" i="69" s="1"/>
  <c r="J220" i="65"/>
  <c r="K220" i="65" s="1"/>
  <c r="J194" i="56"/>
  <c r="K194" i="56" s="1"/>
  <c r="L80" i="6"/>
  <c r="H80" i="6"/>
  <c r="G120" i="65" l="1"/>
  <c r="H120" i="65"/>
  <c r="L120" i="65"/>
  <c r="G128" i="72"/>
  <c r="J138" i="72" s="1"/>
  <c r="K138" i="72" s="1"/>
  <c r="H128" i="72"/>
  <c r="L128" i="72"/>
  <c r="J137" i="72"/>
  <c r="K137" i="72" s="1"/>
  <c r="I127" i="72"/>
  <c r="J153" i="73"/>
  <c r="K153" i="73" s="1"/>
  <c r="E133" i="73"/>
  <c r="L130" i="57"/>
  <c r="H130" i="57"/>
  <c r="H119" i="56"/>
  <c r="E127" i="75"/>
  <c r="L127" i="75" s="1"/>
  <c r="I125" i="63"/>
  <c r="I128" i="60"/>
  <c r="I126" i="72"/>
  <c r="I126" i="57" s="1"/>
  <c r="I126" i="61" s="1"/>
  <c r="I126" i="73" s="1"/>
  <c r="I125" i="61"/>
  <c r="I125" i="73" s="1"/>
  <c r="L119" i="66"/>
  <c r="H119" i="66"/>
  <c r="I127" i="64"/>
  <c r="I119" i="69"/>
  <c r="I128" i="73"/>
  <c r="I128" i="64"/>
  <c r="I124" i="71"/>
  <c r="E125" i="71"/>
  <c r="G125" i="71" s="1"/>
  <c r="I79" i="70"/>
  <c r="I121" i="74"/>
  <c r="E122" i="74"/>
  <c r="G122" i="74" s="1"/>
  <c r="J204" i="59"/>
  <c r="K204" i="59" s="1"/>
  <c r="E121" i="59"/>
  <c r="G121" i="59" s="1"/>
  <c r="I119" i="56"/>
  <c r="L119" i="56"/>
  <c r="H120" i="69"/>
  <c r="L120" i="69"/>
  <c r="J135" i="58"/>
  <c r="K135" i="58" s="1"/>
  <c r="E129" i="58"/>
  <c r="G129" i="58" s="1"/>
  <c r="L143" i="64"/>
  <c r="H143" i="64"/>
  <c r="H128" i="70"/>
  <c r="L128" i="70"/>
  <c r="J187" i="62"/>
  <c r="K187" i="62" s="1"/>
  <c r="L140" i="68"/>
  <c r="H140" i="68"/>
  <c r="E146" i="62"/>
  <c r="G146" i="62" s="1"/>
  <c r="H145" i="60"/>
  <c r="L145" i="60"/>
  <c r="E146" i="60"/>
  <c r="G146" i="60" s="1"/>
  <c r="I144" i="60"/>
  <c r="J151" i="60"/>
  <c r="K151" i="60" s="1"/>
  <c r="J191" i="63"/>
  <c r="K191" i="63" s="1"/>
  <c r="E136" i="63"/>
  <c r="G136" i="63" s="1"/>
  <c r="E132" i="67"/>
  <c r="G132" i="67" s="1"/>
  <c r="E137" i="61"/>
  <c r="G137" i="61" s="1"/>
  <c r="H136" i="61"/>
  <c r="L136" i="61"/>
  <c r="I135" i="61"/>
  <c r="J149" i="61"/>
  <c r="K149" i="61" s="1"/>
  <c r="E144" i="64"/>
  <c r="G144" i="64" s="1"/>
  <c r="I143" i="64"/>
  <c r="J150" i="64"/>
  <c r="K150" i="64" s="1"/>
  <c r="J206" i="74"/>
  <c r="K206" i="74" s="1"/>
  <c r="J212" i="75"/>
  <c r="K212" i="75" s="1"/>
  <c r="J206" i="71"/>
  <c r="K206" i="71" s="1"/>
  <c r="J221" i="65"/>
  <c r="K221" i="65" s="1"/>
  <c r="J197" i="66"/>
  <c r="K197" i="66" s="1"/>
  <c r="J207" i="68"/>
  <c r="K207" i="68" s="1"/>
  <c r="J210" i="67"/>
  <c r="K210" i="67" s="1"/>
  <c r="J206" i="70"/>
  <c r="K206" i="70" s="1"/>
  <c r="J195" i="56"/>
  <c r="K195" i="56" s="1"/>
  <c r="J80" i="6"/>
  <c r="I128" i="72" l="1"/>
  <c r="E129" i="72"/>
  <c r="G129" i="72" s="1"/>
  <c r="E130" i="72" s="1"/>
  <c r="E121" i="65"/>
  <c r="I120" i="65"/>
  <c r="G133" i="73"/>
  <c r="L133" i="73"/>
  <c r="H133" i="73"/>
  <c r="J144" i="57"/>
  <c r="K144" i="57" s="1"/>
  <c r="E131" i="57"/>
  <c r="G131" i="57" s="1"/>
  <c r="I80" i="6"/>
  <c r="H127" i="75"/>
  <c r="G127" i="75"/>
  <c r="I127" i="75" s="1"/>
  <c r="I127" i="57"/>
  <c r="I125" i="62"/>
  <c r="I119" i="66"/>
  <c r="E120" i="66"/>
  <c r="G120" i="66" s="1"/>
  <c r="H125" i="71"/>
  <c r="L125" i="71"/>
  <c r="L122" i="74"/>
  <c r="H122" i="74"/>
  <c r="L121" i="59"/>
  <c r="H121" i="59"/>
  <c r="E120" i="56"/>
  <c r="G120" i="56" s="1"/>
  <c r="I120" i="69"/>
  <c r="E121" i="69"/>
  <c r="G121" i="69" s="1"/>
  <c r="I80" i="68"/>
  <c r="I80" i="67" s="1"/>
  <c r="H129" i="58"/>
  <c r="L129" i="58"/>
  <c r="L144" i="64"/>
  <c r="L136" i="63"/>
  <c r="H146" i="62"/>
  <c r="J188" i="62"/>
  <c r="K188" i="62" s="1"/>
  <c r="E129" i="70"/>
  <c r="G129" i="70" s="1"/>
  <c r="E141" i="68"/>
  <c r="G141" i="68" s="1"/>
  <c r="L146" i="62"/>
  <c r="H146" i="60"/>
  <c r="E147" i="60"/>
  <c r="G147" i="60" s="1"/>
  <c r="L146" i="60"/>
  <c r="J152" i="60"/>
  <c r="K152" i="60" s="1"/>
  <c r="E137" i="63"/>
  <c r="G137" i="63" s="1"/>
  <c r="H136" i="63"/>
  <c r="L132" i="67"/>
  <c r="H132" i="67"/>
  <c r="L137" i="61"/>
  <c r="E138" i="61"/>
  <c r="G138" i="61" s="1"/>
  <c r="H137" i="61"/>
  <c r="J150" i="61"/>
  <c r="K150" i="61" s="1"/>
  <c r="I144" i="64"/>
  <c r="I129" i="58"/>
  <c r="I129" i="57" s="1"/>
  <c r="J136" i="58"/>
  <c r="K136" i="58" s="1"/>
  <c r="E130" i="58"/>
  <c r="G130" i="58" s="1"/>
  <c r="H144" i="64"/>
  <c r="J207" i="71"/>
  <c r="K207" i="71" s="1"/>
  <c r="J232" i="69"/>
  <c r="K232" i="69" s="1"/>
  <c r="J208" i="68"/>
  <c r="K208" i="68" s="1"/>
  <c r="J207" i="70"/>
  <c r="K207" i="70" s="1"/>
  <c r="K80" i="6"/>
  <c r="L129" i="72" l="1"/>
  <c r="H129" i="72"/>
  <c r="G121" i="65"/>
  <c r="L121" i="65"/>
  <c r="H121" i="65"/>
  <c r="G130" i="72"/>
  <c r="L130" i="72"/>
  <c r="H130" i="72"/>
  <c r="I129" i="72"/>
  <c r="J139" i="72"/>
  <c r="K139" i="72" s="1"/>
  <c r="I133" i="73"/>
  <c r="E134" i="73"/>
  <c r="J154" i="73"/>
  <c r="K154" i="73" s="1"/>
  <c r="J145" i="57"/>
  <c r="K145" i="57" s="1"/>
  <c r="L131" i="57"/>
  <c r="H131" i="57"/>
  <c r="E132" i="57"/>
  <c r="G132" i="57" s="1"/>
  <c r="I80" i="59"/>
  <c r="I80" i="56" s="1"/>
  <c r="H120" i="56"/>
  <c r="E128" i="75"/>
  <c r="G128" i="75" s="1"/>
  <c r="I128" i="75" s="1"/>
  <c r="L120" i="66"/>
  <c r="H120" i="66"/>
  <c r="I125" i="71"/>
  <c r="E126" i="71"/>
  <c r="G126" i="71" s="1"/>
  <c r="I80" i="70"/>
  <c r="I122" i="74"/>
  <c r="E123" i="74"/>
  <c r="G123" i="74" s="1"/>
  <c r="J205" i="59"/>
  <c r="K205" i="59" s="1"/>
  <c r="E122" i="59"/>
  <c r="G122" i="59" s="1"/>
  <c r="L120" i="56"/>
  <c r="I120" i="56"/>
  <c r="H121" i="69"/>
  <c r="L121" i="69"/>
  <c r="E147" i="62"/>
  <c r="G147" i="62" s="1"/>
  <c r="H129" i="70"/>
  <c r="L129" i="70"/>
  <c r="L141" i="68"/>
  <c r="H141" i="68"/>
  <c r="L147" i="60"/>
  <c r="E148" i="60"/>
  <c r="G148" i="60" s="1"/>
  <c r="H147" i="60"/>
  <c r="J153" i="60"/>
  <c r="K153" i="60" s="1"/>
  <c r="J192" i="63"/>
  <c r="K192" i="63" s="1"/>
  <c r="L137" i="63"/>
  <c r="H137" i="63"/>
  <c r="E133" i="67"/>
  <c r="G133" i="67" s="1"/>
  <c r="H138" i="61"/>
  <c r="L138" i="61"/>
  <c r="J151" i="61"/>
  <c r="K151" i="61" s="1"/>
  <c r="I137" i="61"/>
  <c r="E145" i="64"/>
  <c r="G145" i="64" s="1"/>
  <c r="J151" i="64"/>
  <c r="K151" i="64" s="1"/>
  <c r="H130" i="58"/>
  <c r="L130" i="58"/>
  <c r="J208" i="71"/>
  <c r="K208" i="71" s="1"/>
  <c r="J207" i="74"/>
  <c r="K207" i="74" s="1"/>
  <c r="J213" i="75"/>
  <c r="K213" i="75" s="1"/>
  <c r="J211" i="67"/>
  <c r="K211" i="67" s="1"/>
  <c r="J198" i="66"/>
  <c r="K198" i="66" s="1"/>
  <c r="J222" i="65"/>
  <c r="K222" i="65" s="1"/>
  <c r="J209" i="68"/>
  <c r="K209" i="68" s="1"/>
  <c r="J196" i="56"/>
  <c r="K196" i="56" s="1"/>
  <c r="E81" i="6"/>
  <c r="G81" i="6" s="1"/>
  <c r="E122" i="65" l="1"/>
  <c r="I121" i="65"/>
  <c r="J140" i="72"/>
  <c r="K140" i="72" s="1"/>
  <c r="E131" i="72"/>
  <c r="G134" i="73"/>
  <c r="H134" i="73"/>
  <c r="L134" i="73"/>
  <c r="H132" i="57"/>
  <c r="L132" i="57"/>
  <c r="L128" i="75"/>
  <c r="H128" i="75"/>
  <c r="I120" i="66"/>
  <c r="E121" i="66"/>
  <c r="G121" i="66" s="1"/>
  <c r="H126" i="71"/>
  <c r="L126" i="71"/>
  <c r="I123" i="74"/>
  <c r="H123" i="74"/>
  <c r="L123" i="74"/>
  <c r="E121" i="56"/>
  <c r="G121" i="56" s="1"/>
  <c r="H122" i="59"/>
  <c r="L122" i="59"/>
  <c r="E122" i="69"/>
  <c r="G122" i="69" s="1"/>
  <c r="I121" i="69"/>
  <c r="E129" i="75"/>
  <c r="E134" i="67"/>
  <c r="G134" i="67" s="1"/>
  <c r="H145" i="64"/>
  <c r="J189" i="62"/>
  <c r="K189" i="62" s="1"/>
  <c r="H147" i="62"/>
  <c r="L147" i="62"/>
  <c r="E130" i="70"/>
  <c r="G130" i="70" s="1"/>
  <c r="E142" i="68"/>
  <c r="G142" i="68" s="1"/>
  <c r="H148" i="60"/>
  <c r="L148" i="60"/>
  <c r="J154" i="60"/>
  <c r="K154" i="60" s="1"/>
  <c r="I147" i="60"/>
  <c r="E138" i="63"/>
  <c r="G138" i="63" s="1"/>
  <c r="J193" i="63"/>
  <c r="K193" i="63" s="1"/>
  <c r="I137" i="63"/>
  <c r="L133" i="67"/>
  <c r="H133" i="67"/>
  <c r="L145" i="64"/>
  <c r="E139" i="61"/>
  <c r="G139" i="61" s="1"/>
  <c r="J152" i="61"/>
  <c r="K152" i="61" s="1"/>
  <c r="I145" i="64"/>
  <c r="I130" i="58"/>
  <c r="I130" i="60" s="1"/>
  <c r="J137" i="58"/>
  <c r="K137" i="58" s="1"/>
  <c r="E131" i="58"/>
  <c r="G131" i="58" s="1"/>
  <c r="J209" i="71"/>
  <c r="K209" i="71" s="1"/>
  <c r="J214" i="75"/>
  <c r="K214" i="75" s="1"/>
  <c r="J233" i="69"/>
  <c r="K233" i="69" s="1"/>
  <c r="J208" i="70"/>
  <c r="K208" i="70" s="1"/>
  <c r="J210" i="68"/>
  <c r="K210" i="68" s="1"/>
  <c r="L81" i="6"/>
  <c r="H81" i="6"/>
  <c r="J81" i="6"/>
  <c r="G122" i="65" l="1"/>
  <c r="H122" i="65"/>
  <c r="L122" i="65"/>
  <c r="L131" i="72"/>
  <c r="H131" i="72"/>
  <c r="G131" i="72"/>
  <c r="E135" i="73"/>
  <c r="J155" i="73"/>
  <c r="K155" i="73" s="1"/>
  <c r="J146" i="57"/>
  <c r="K146" i="57" s="1"/>
  <c r="E133" i="57"/>
  <c r="G133" i="57" s="1"/>
  <c r="L121" i="56"/>
  <c r="H129" i="75"/>
  <c r="G129" i="75"/>
  <c r="L121" i="66"/>
  <c r="H121" i="66"/>
  <c r="E127" i="71"/>
  <c r="G127" i="71" s="1"/>
  <c r="E122" i="56"/>
  <c r="G122" i="56" s="1"/>
  <c r="H121" i="56"/>
  <c r="E124" i="74"/>
  <c r="G124" i="74" s="1"/>
  <c r="J206" i="59"/>
  <c r="K206" i="59" s="1"/>
  <c r="E123" i="59"/>
  <c r="G123" i="59" s="1"/>
  <c r="L122" i="69"/>
  <c r="H122" i="69"/>
  <c r="I130" i="72"/>
  <c r="L129" i="75"/>
  <c r="I81" i="6"/>
  <c r="I81" i="63" s="1"/>
  <c r="L134" i="67"/>
  <c r="E148" i="62"/>
  <c r="G148" i="62" s="1"/>
  <c r="L130" i="70"/>
  <c r="H130" i="70"/>
  <c r="L142" i="68"/>
  <c r="E143" i="68"/>
  <c r="G143" i="68" s="1"/>
  <c r="H142" i="68"/>
  <c r="I148" i="60"/>
  <c r="J155" i="60"/>
  <c r="K155" i="60" s="1"/>
  <c r="E149" i="60"/>
  <c r="G149" i="60" s="1"/>
  <c r="H138" i="63"/>
  <c r="L138" i="63"/>
  <c r="H134" i="67"/>
  <c r="E135" i="67"/>
  <c r="G135" i="67" s="1"/>
  <c r="J152" i="64"/>
  <c r="K152" i="64" s="1"/>
  <c r="E146" i="64"/>
  <c r="G146" i="64" s="1"/>
  <c r="L139" i="61"/>
  <c r="H139" i="61"/>
  <c r="J153" i="61"/>
  <c r="K153" i="61" s="1"/>
  <c r="H131" i="58"/>
  <c r="L131" i="58"/>
  <c r="J210" i="71"/>
  <c r="K210" i="71" s="1"/>
  <c r="J208" i="74"/>
  <c r="K208" i="74" s="1"/>
  <c r="J223" i="65"/>
  <c r="K223" i="65" s="1"/>
  <c r="J212" i="67"/>
  <c r="K212" i="67" s="1"/>
  <c r="J234" i="69"/>
  <c r="K234" i="69" s="1"/>
  <c r="J199" i="66"/>
  <c r="K199" i="66" s="1"/>
  <c r="J209" i="70"/>
  <c r="K209" i="70" s="1"/>
  <c r="J211" i="68"/>
  <c r="K211" i="68" s="1"/>
  <c r="J197" i="56"/>
  <c r="K197" i="56" s="1"/>
  <c r="K81" i="6"/>
  <c r="E82" i="6"/>
  <c r="G82" i="6" s="1"/>
  <c r="I122" i="65" l="1"/>
  <c r="E123" i="65"/>
  <c r="J141" i="72"/>
  <c r="K141" i="72" s="1"/>
  <c r="E132" i="72"/>
  <c r="G135" i="73"/>
  <c r="L135" i="73"/>
  <c r="H135" i="73"/>
  <c r="H133" i="57"/>
  <c r="L133" i="57"/>
  <c r="I121" i="66"/>
  <c r="E122" i="66"/>
  <c r="G122" i="66" s="1"/>
  <c r="L127" i="71"/>
  <c r="H127" i="71"/>
  <c r="J211" i="71"/>
  <c r="K211" i="71" s="1"/>
  <c r="I130" i="73"/>
  <c r="I130" i="57"/>
  <c r="I124" i="74"/>
  <c r="H124" i="74"/>
  <c r="L124" i="74"/>
  <c r="L123" i="59"/>
  <c r="J207" i="59"/>
  <c r="K207" i="59" s="1"/>
  <c r="H123" i="59"/>
  <c r="E123" i="69"/>
  <c r="G123" i="69" s="1"/>
  <c r="I122" i="69"/>
  <c r="I81" i="59"/>
  <c r="I81" i="68" s="1"/>
  <c r="E130" i="75"/>
  <c r="E136" i="67"/>
  <c r="G136" i="67" s="1"/>
  <c r="H148" i="62"/>
  <c r="J153" i="64"/>
  <c r="K153" i="64" s="1"/>
  <c r="E123" i="56"/>
  <c r="G123" i="56" s="1"/>
  <c r="I148" i="62"/>
  <c r="L148" i="62"/>
  <c r="E131" i="70"/>
  <c r="G131" i="70" s="1"/>
  <c r="H122" i="56"/>
  <c r="L122" i="56"/>
  <c r="H143" i="68"/>
  <c r="L143" i="68"/>
  <c r="L149" i="60"/>
  <c r="H149" i="60"/>
  <c r="E139" i="63"/>
  <c r="G139" i="63" s="1"/>
  <c r="J194" i="63"/>
  <c r="K194" i="63" s="1"/>
  <c r="L146" i="64"/>
  <c r="H146" i="64"/>
  <c r="H135" i="67"/>
  <c r="L135" i="67"/>
  <c r="E140" i="61"/>
  <c r="G140" i="61" s="1"/>
  <c r="J138" i="58"/>
  <c r="K138" i="58" s="1"/>
  <c r="I131" i="58"/>
  <c r="I131" i="64" s="1"/>
  <c r="E132" i="58"/>
  <c r="G132" i="58" s="1"/>
  <c r="J215" i="75"/>
  <c r="K215" i="75" s="1"/>
  <c r="J209" i="74"/>
  <c r="K209" i="74" s="1"/>
  <c r="J224" i="65"/>
  <c r="K224" i="65" s="1"/>
  <c r="J200" i="66"/>
  <c r="K200" i="66" s="1"/>
  <c r="J210" i="70"/>
  <c r="K210" i="70" s="1"/>
  <c r="J198" i="56"/>
  <c r="K198" i="56" s="1"/>
  <c r="H82" i="6"/>
  <c r="L82" i="6"/>
  <c r="G123" i="65" l="1"/>
  <c r="H123" i="65"/>
  <c r="L123" i="65"/>
  <c r="H132" i="72"/>
  <c r="L132" i="72"/>
  <c r="G132" i="72"/>
  <c r="J142" i="72" s="1"/>
  <c r="K142" i="72" s="1"/>
  <c r="E136" i="73"/>
  <c r="J156" i="73"/>
  <c r="K156" i="73" s="1"/>
  <c r="J147" i="57"/>
  <c r="K147" i="57" s="1"/>
  <c r="E134" i="57"/>
  <c r="G134" i="57" s="1"/>
  <c r="G130" i="75"/>
  <c r="I130" i="75" s="1"/>
  <c r="I122" i="66"/>
  <c r="L122" i="66"/>
  <c r="H122" i="66"/>
  <c r="I130" i="61"/>
  <c r="I130" i="62" s="1"/>
  <c r="I127" i="71"/>
  <c r="E128" i="71"/>
  <c r="G128" i="71" s="1"/>
  <c r="I81" i="67"/>
  <c r="I81" i="70" s="1"/>
  <c r="E125" i="74"/>
  <c r="G125" i="74" s="1"/>
  <c r="E124" i="59"/>
  <c r="G124" i="59" s="1"/>
  <c r="H123" i="69"/>
  <c r="L123" i="69"/>
  <c r="L130" i="75"/>
  <c r="H130" i="75"/>
  <c r="E147" i="64"/>
  <c r="G147" i="64" s="1"/>
  <c r="L136" i="67"/>
  <c r="H123" i="56"/>
  <c r="I123" i="56"/>
  <c r="J190" i="62"/>
  <c r="K190" i="62" s="1"/>
  <c r="E149" i="62"/>
  <c r="G149" i="62" s="1"/>
  <c r="L123" i="56"/>
  <c r="L131" i="70"/>
  <c r="H131" i="70"/>
  <c r="E144" i="68"/>
  <c r="G144" i="68" s="1"/>
  <c r="E150" i="60"/>
  <c r="G150" i="60" s="1"/>
  <c r="J156" i="60"/>
  <c r="K156" i="60" s="1"/>
  <c r="H139" i="63"/>
  <c r="E140" i="63"/>
  <c r="G140" i="63" s="1"/>
  <c r="L139" i="63"/>
  <c r="H136" i="67"/>
  <c r="I131" i="72"/>
  <c r="L140" i="61"/>
  <c r="H140" i="61"/>
  <c r="H132" i="58"/>
  <c r="L132" i="58"/>
  <c r="J201" i="66"/>
  <c r="K201" i="66" s="1"/>
  <c r="J212" i="68"/>
  <c r="K212" i="68" s="1"/>
  <c r="J213" i="67"/>
  <c r="K213" i="67" s="1"/>
  <c r="J235" i="69"/>
  <c r="K235" i="69" s="1"/>
  <c r="J82" i="6"/>
  <c r="I123" i="65" l="1"/>
  <c r="E124" i="65"/>
  <c r="E133" i="72"/>
  <c r="G136" i="73"/>
  <c r="H136" i="73"/>
  <c r="L136" i="73"/>
  <c r="H134" i="57"/>
  <c r="L134" i="57"/>
  <c r="I82" i="6"/>
  <c r="I82" i="56" s="1"/>
  <c r="E131" i="75"/>
  <c r="G131" i="75" s="1"/>
  <c r="I131" i="75" s="1"/>
  <c r="I82" i="59"/>
  <c r="I82" i="74"/>
  <c r="L124" i="59"/>
  <c r="J208" i="59"/>
  <c r="K208" i="59" s="1"/>
  <c r="L147" i="64"/>
  <c r="E123" i="66"/>
  <c r="G123" i="66" s="1"/>
  <c r="L128" i="71"/>
  <c r="H128" i="71"/>
  <c r="I131" i="57"/>
  <c r="I131" i="61" s="1"/>
  <c r="I131" i="73" s="1"/>
  <c r="L125" i="74"/>
  <c r="H125" i="74"/>
  <c r="E126" i="74"/>
  <c r="G126" i="74" s="1"/>
  <c r="H124" i="59"/>
  <c r="I123" i="69"/>
  <c r="E124" i="69"/>
  <c r="G124" i="69" s="1"/>
  <c r="I82" i="68"/>
  <c r="H147" i="64"/>
  <c r="I149" i="62"/>
  <c r="L149" i="62"/>
  <c r="H149" i="62"/>
  <c r="I131" i="62"/>
  <c r="E132" i="70"/>
  <c r="G132" i="70" s="1"/>
  <c r="E124" i="56"/>
  <c r="G124" i="56" s="1"/>
  <c r="H144" i="68"/>
  <c r="L144" i="68"/>
  <c r="L150" i="60"/>
  <c r="H150" i="60"/>
  <c r="H140" i="63"/>
  <c r="L140" i="63"/>
  <c r="E141" i="63"/>
  <c r="G141" i="63" s="1"/>
  <c r="J195" i="63"/>
  <c r="K195" i="63" s="1"/>
  <c r="E137" i="67"/>
  <c r="G137" i="67" s="1"/>
  <c r="E141" i="61"/>
  <c r="G141" i="61" s="1"/>
  <c r="J154" i="61"/>
  <c r="K154" i="61" s="1"/>
  <c r="J139" i="58"/>
  <c r="K139" i="58" s="1"/>
  <c r="I132" i="58"/>
  <c r="I132" i="60" s="1"/>
  <c r="E133" i="58"/>
  <c r="G133" i="58" s="1"/>
  <c r="J216" i="75"/>
  <c r="K216" i="75" s="1"/>
  <c r="J210" i="74"/>
  <c r="K210" i="74" s="1"/>
  <c r="J225" i="65"/>
  <c r="K225" i="65" s="1"/>
  <c r="J214" i="67"/>
  <c r="K214" i="67" s="1"/>
  <c r="J213" i="68"/>
  <c r="K213" i="68" s="1"/>
  <c r="J211" i="70"/>
  <c r="K211" i="70" s="1"/>
  <c r="J236" i="69"/>
  <c r="K236" i="69" s="1"/>
  <c r="J199" i="56"/>
  <c r="K199" i="56" s="1"/>
  <c r="K82" i="6"/>
  <c r="G124" i="65" l="1"/>
  <c r="I124" i="65" s="1"/>
  <c r="L124" i="65"/>
  <c r="H124" i="65"/>
  <c r="G133" i="72"/>
  <c r="J143" i="72" s="1"/>
  <c r="K143" i="72" s="1"/>
  <c r="H133" i="72"/>
  <c r="L133" i="72"/>
  <c r="J157" i="73"/>
  <c r="K157" i="73" s="1"/>
  <c r="E137" i="73"/>
  <c r="J148" i="57"/>
  <c r="K148" i="57" s="1"/>
  <c r="E135" i="57"/>
  <c r="G135" i="57" s="1"/>
  <c r="I82" i="66"/>
  <c r="L131" i="75"/>
  <c r="E132" i="75"/>
  <c r="G132" i="75" s="1"/>
  <c r="H131" i="75"/>
  <c r="L126" i="74"/>
  <c r="L123" i="66"/>
  <c r="I123" i="66"/>
  <c r="H123" i="66"/>
  <c r="I128" i="71"/>
  <c r="J212" i="71"/>
  <c r="K212" i="71" s="1"/>
  <c r="E129" i="71"/>
  <c r="G129" i="71" s="1"/>
  <c r="I132" i="64"/>
  <c r="I82" i="67"/>
  <c r="I82" i="70" s="1"/>
  <c r="H126" i="74"/>
  <c r="E125" i="59"/>
  <c r="G125" i="59" s="1"/>
  <c r="L124" i="69"/>
  <c r="H124" i="69"/>
  <c r="J154" i="64"/>
  <c r="K154" i="64" s="1"/>
  <c r="J191" i="62"/>
  <c r="K191" i="62" s="1"/>
  <c r="E150" i="62"/>
  <c r="G150" i="62" s="1"/>
  <c r="E148" i="64"/>
  <c r="G148" i="64" s="1"/>
  <c r="H137" i="67"/>
  <c r="H124" i="56"/>
  <c r="H132" i="70"/>
  <c r="L132" i="70"/>
  <c r="L124" i="56"/>
  <c r="E145" i="68"/>
  <c r="G145" i="68" s="1"/>
  <c r="J157" i="60"/>
  <c r="K157" i="60" s="1"/>
  <c r="E151" i="60"/>
  <c r="G151" i="60" s="1"/>
  <c r="L141" i="63"/>
  <c r="H141" i="63"/>
  <c r="I140" i="63"/>
  <c r="J196" i="63"/>
  <c r="K196" i="63" s="1"/>
  <c r="E138" i="67"/>
  <c r="G138" i="67" s="1"/>
  <c r="L137" i="67"/>
  <c r="H141" i="61"/>
  <c r="L141" i="61"/>
  <c r="H133" i="58"/>
  <c r="L133" i="58"/>
  <c r="J212" i="70"/>
  <c r="K212" i="70" s="1"/>
  <c r="J237" i="69"/>
  <c r="K237" i="69" s="1"/>
  <c r="J214" i="68"/>
  <c r="K214" i="68" s="1"/>
  <c r="J202" i="66"/>
  <c r="K202" i="66" s="1"/>
  <c r="J200" i="56"/>
  <c r="K200" i="56" s="1"/>
  <c r="E83" i="6"/>
  <c r="G83" i="6" s="1"/>
  <c r="E125" i="65" l="1"/>
  <c r="E134" i="72"/>
  <c r="G134" i="72" s="1"/>
  <c r="G137" i="73"/>
  <c r="H137" i="73"/>
  <c r="L137" i="73"/>
  <c r="H150" i="62"/>
  <c r="E151" i="62"/>
  <c r="G151" i="62" s="1"/>
  <c r="H135" i="57"/>
  <c r="L135" i="57"/>
  <c r="L132" i="75"/>
  <c r="H132" i="75"/>
  <c r="L125" i="59"/>
  <c r="E126" i="59"/>
  <c r="G126" i="59" s="1"/>
  <c r="H148" i="64"/>
  <c r="J155" i="64"/>
  <c r="K155" i="64" s="1"/>
  <c r="E124" i="66"/>
  <c r="G124" i="66" s="1"/>
  <c r="I132" i="72"/>
  <c r="I132" i="57" s="1"/>
  <c r="L129" i="71"/>
  <c r="H129" i="71"/>
  <c r="H125" i="59"/>
  <c r="E127" i="74"/>
  <c r="G127" i="74" s="1"/>
  <c r="E125" i="69"/>
  <c r="G125" i="69" s="1"/>
  <c r="I124" i="69"/>
  <c r="I132" i="75"/>
  <c r="E133" i="75"/>
  <c r="G133" i="75" s="1"/>
  <c r="L148" i="64"/>
  <c r="L150" i="62"/>
  <c r="H138" i="67"/>
  <c r="E133" i="70"/>
  <c r="G133" i="70" s="1"/>
  <c r="E125" i="56"/>
  <c r="G125" i="56" s="1"/>
  <c r="H145" i="68"/>
  <c r="L145" i="68"/>
  <c r="E146" i="68"/>
  <c r="G146" i="68" s="1"/>
  <c r="L151" i="60"/>
  <c r="H151" i="60"/>
  <c r="E152" i="60"/>
  <c r="G152" i="60" s="1"/>
  <c r="L138" i="67"/>
  <c r="J197" i="63"/>
  <c r="K197" i="63" s="1"/>
  <c r="I141" i="63"/>
  <c r="E142" i="63"/>
  <c r="G142" i="63" s="1"/>
  <c r="E142" i="61"/>
  <c r="G142" i="61" s="1"/>
  <c r="J155" i="61"/>
  <c r="K155" i="61" s="1"/>
  <c r="J140" i="58"/>
  <c r="K140" i="58" s="1"/>
  <c r="I133" i="58"/>
  <c r="E134" i="58"/>
  <c r="G134" i="58" s="1"/>
  <c r="J211" i="74"/>
  <c r="K211" i="74" s="1"/>
  <c r="J217" i="75"/>
  <c r="K217" i="75" s="1"/>
  <c r="J226" i="65"/>
  <c r="K226" i="65" s="1"/>
  <c r="J215" i="67"/>
  <c r="K215" i="67" s="1"/>
  <c r="J203" i="66"/>
  <c r="K203" i="66" s="1"/>
  <c r="J238" i="69"/>
  <c r="K238" i="69" s="1"/>
  <c r="L83" i="6"/>
  <c r="H83" i="6"/>
  <c r="J83" i="6"/>
  <c r="H134" i="72" l="1"/>
  <c r="L134" i="72"/>
  <c r="G125" i="65"/>
  <c r="I125" i="65" s="1"/>
  <c r="L125" i="65"/>
  <c r="H125" i="65"/>
  <c r="J144" i="72"/>
  <c r="K144" i="72" s="1"/>
  <c r="E135" i="72"/>
  <c r="G135" i="72" s="1"/>
  <c r="J158" i="73"/>
  <c r="K158" i="73" s="1"/>
  <c r="E138" i="73"/>
  <c r="J149" i="57"/>
  <c r="K149" i="57" s="1"/>
  <c r="E136" i="57"/>
  <c r="G136" i="57" s="1"/>
  <c r="L124" i="66"/>
  <c r="I124" i="66"/>
  <c r="L127" i="74"/>
  <c r="E128" i="74"/>
  <c r="G128" i="74" s="1"/>
  <c r="I132" i="63"/>
  <c r="I132" i="61"/>
  <c r="I132" i="73" s="1"/>
  <c r="H124" i="66"/>
  <c r="J213" i="71"/>
  <c r="K213" i="71" s="1"/>
  <c r="E130" i="71"/>
  <c r="G130" i="71" s="1"/>
  <c r="I129" i="71"/>
  <c r="J209" i="59"/>
  <c r="K209" i="59" s="1"/>
  <c r="H127" i="74"/>
  <c r="H126" i="59"/>
  <c r="L126" i="59"/>
  <c r="H125" i="69"/>
  <c r="L125" i="69"/>
  <c r="E149" i="64"/>
  <c r="G149" i="64" s="1"/>
  <c r="J192" i="62"/>
  <c r="K192" i="62" s="1"/>
  <c r="H133" i="75"/>
  <c r="L133" i="75"/>
  <c r="I150" i="62"/>
  <c r="L151" i="62"/>
  <c r="I151" i="62"/>
  <c r="H151" i="62"/>
  <c r="I83" i="6"/>
  <c r="L133" i="70"/>
  <c r="L125" i="56"/>
  <c r="H133" i="70"/>
  <c r="E134" i="70"/>
  <c r="G134" i="70" s="1"/>
  <c r="H125" i="56"/>
  <c r="H146" i="68"/>
  <c r="L146" i="68"/>
  <c r="J158" i="60"/>
  <c r="K158" i="60" s="1"/>
  <c r="H152" i="60"/>
  <c r="L152" i="60"/>
  <c r="E139" i="67"/>
  <c r="G139" i="67" s="1"/>
  <c r="H142" i="63"/>
  <c r="L142" i="63"/>
  <c r="I133" i="60"/>
  <c r="I133" i="62" s="1"/>
  <c r="E143" i="61"/>
  <c r="G143" i="61" s="1"/>
  <c r="L142" i="61"/>
  <c r="H142" i="61"/>
  <c r="H134" i="58"/>
  <c r="E135" i="58"/>
  <c r="G135" i="58" s="1"/>
  <c r="L134" i="58"/>
  <c r="J215" i="68"/>
  <c r="K215" i="68" s="1"/>
  <c r="J216" i="67"/>
  <c r="K216" i="67" s="1"/>
  <c r="J213" i="70"/>
  <c r="K213" i="70" s="1"/>
  <c r="J201" i="56"/>
  <c r="K201" i="56" s="1"/>
  <c r="K83" i="6"/>
  <c r="E126" i="65" l="1"/>
  <c r="L135" i="72"/>
  <c r="H135" i="72"/>
  <c r="J145" i="72"/>
  <c r="K145" i="72" s="1"/>
  <c r="E136" i="72"/>
  <c r="G138" i="73"/>
  <c r="H138" i="73"/>
  <c r="L138" i="73"/>
  <c r="J150" i="57"/>
  <c r="K150" i="57" s="1"/>
  <c r="H136" i="57"/>
  <c r="L136" i="57"/>
  <c r="I132" i="62"/>
  <c r="E125" i="66"/>
  <c r="G125" i="66" s="1"/>
  <c r="L130" i="71"/>
  <c r="H130" i="71"/>
  <c r="I133" i="64"/>
  <c r="I133" i="72"/>
  <c r="I127" i="74"/>
  <c r="L128" i="74"/>
  <c r="I128" i="74"/>
  <c r="H128" i="74"/>
  <c r="E127" i="59"/>
  <c r="G127" i="59" s="1"/>
  <c r="J210" i="59"/>
  <c r="K210" i="59" s="1"/>
  <c r="H149" i="64"/>
  <c r="L149" i="64"/>
  <c r="E126" i="69"/>
  <c r="G126" i="69" s="1"/>
  <c r="I83" i="56"/>
  <c r="E152" i="62"/>
  <c r="G152" i="62" s="1"/>
  <c r="I133" i="75"/>
  <c r="E134" i="75"/>
  <c r="G134" i="75" s="1"/>
  <c r="J193" i="62"/>
  <c r="K193" i="62" s="1"/>
  <c r="H139" i="67"/>
  <c r="E126" i="56"/>
  <c r="G126" i="56" s="1"/>
  <c r="L134" i="70"/>
  <c r="H134" i="70"/>
  <c r="E147" i="68"/>
  <c r="G147" i="68" s="1"/>
  <c r="J156" i="64"/>
  <c r="K156" i="64" s="1"/>
  <c r="E150" i="64"/>
  <c r="G150" i="64" s="1"/>
  <c r="E153" i="60"/>
  <c r="G153" i="60" s="1"/>
  <c r="J159" i="60"/>
  <c r="K159" i="60" s="1"/>
  <c r="L139" i="67"/>
  <c r="E143" i="63"/>
  <c r="G143" i="63" s="1"/>
  <c r="J198" i="63"/>
  <c r="K198" i="63" s="1"/>
  <c r="L143" i="61"/>
  <c r="E144" i="61"/>
  <c r="G144" i="61" s="1"/>
  <c r="H143" i="61"/>
  <c r="J156" i="61"/>
  <c r="K156" i="61" s="1"/>
  <c r="E136" i="58"/>
  <c r="G136" i="58" s="1"/>
  <c r="H135" i="58"/>
  <c r="L135" i="58"/>
  <c r="I134" i="58"/>
  <c r="J141" i="58"/>
  <c r="K141" i="58" s="1"/>
  <c r="J212" i="74"/>
  <c r="K212" i="74" s="1"/>
  <c r="J218" i="75"/>
  <c r="K218" i="75" s="1"/>
  <c r="J214" i="70"/>
  <c r="K214" i="70" s="1"/>
  <c r="J217" i="67"/>
  <c r="K217" i="67" s="1"/>
  <c r="J239" i="69"/>
  <c r="K239" i="69" s="1"/>
  <c r="J204" i="66"/>
  <c r="K204" i="66" s="1"/>
  <c r="J227" i="65"/>
  <c r="K227" i="65" s="1"/>
  <c r="E84" i="6"/>
  <c r="G84" i="6" s="1"/>
  <c r="G126" i="65" l="1"/>
  <c r="I126" i="65" s="1"/>
  <c r="L126" i="65"/>
  <c r="H126" i="65"/>
  <c r="G136" i="72"/>
  <c r="L136" i="72"/>
  <c r="H136" i="72"/>
  <c r="J159" i="73"/>
  <c r="K159" i="73" s="1"/>
  <c r="E139" i="73"/>
  <c r="E137" i="57"/>
  <c r="G137" i="57" s="1"/>
  <c r="L152" i="62"/>
  <c r="J194" i="62"/>
  <c r="K194" i="62" s="1"/>
  <c r="H125" i="66"/>
  <c r="I83" i="68"/>
  <c r="I83" i="74"/>
  <c r="I83" i="66" s="1"/>
  <c r="L125" i="66"/>
  <c r="I133" i="57"/>
  <c r="I130" i="71"/>
  <c r="E131" i="71"/>
  <c r="G131" i="71" s="1"/>
  <c r="J214" i="71"/>
  <c r="K214" i="71" s="1"/>
  <c r="I134" i="60"/>
  <c r="E129" i="74"/>
  <c r="G129" i="74" s="1"/>
  <c r="H127" i="59"/>
  <c r="L127" i="59"/>
  <c r="I83" i="67"/>
  <c r="I83" i="70" s="1"/>
  <c r="L126" i="69"/>
  <c r="H126" i="69"/>
  <c r="H152" i="62"/>
  <c r="L134" i="75"/>
  <c r="H134" i="75"/>
  <c r="H150" i="64"/>
  <c r="H126" i="56"/>
  <c r="I126" i="56"/>
  <c r="L126" i="56"/>
  <c r="E135" i="70"/>
  <c r="G135" i="70" s="1"/>
  <c r="L150" i="64"/>
  <c r="L147" i="68"/>
  <c r="H147" i="68"/>
  <c r="E154" i="60"/>
  <c r="G154" i="60" s="1"/>
  <c r="H153" i="60"/>
  <c r="L153" i="60"/>
  <c r="E140" i="67"/>
  <c r="G140" i="67" s="1"/>
  <c r="H143" i="63"/>
  <c r="L143" i="63"/>
  <c r="H144" i="61"/>
  <c r="E145" i="61"/>
  <c r="G145" i="61" s="1"/>
  <c r="L144" i="61"/>
  <c r="I143" i="61"/>
  <c r="J157" i="61"/>
  <c r="K157" i="61" s="1"/>
  <c r="L136" i="58"/>
  <c r="H136" i="58"/>
  <c r="I135" i="58"/>
  <c r="J142" i="58"/>
  <c r="K142" i="58" s="1"/>
  <c r="J213" i="74"/>
  <c r="K213" i="74" s="1"/>
  <c r="J219" i="75"/>
  <c r="K219" i="75" s="1"/>
  <c r="J216" i="68"/>
  <c r="K216" i="68" s="1"/>
  <c r="J202" i="56"/>
  <c r="K202" i="56" s="1"/>
  <c r="H84" i="6"/>
  <c r="L84" i="6"/>
  <c r="J84" i="6"/>
  <c r="E127" i="65" l="1"/>
  <c r="G127" i="65" s="1"/>
  <c r="J146" i="72"/>
  <c r="K146" i="72" s="1"/>
  <c r="E137" i="72"/>
  <c r="G139" i="73"/>
  <c r="H139" i="73"/>
  <c r="L139" i="73"/>
  <c r="H137" i="57"/>
  <c r="E138" i="57"/>
  <c r="G138" i="57" s="1"/>
  <c r="J152" i="57" s="1"/>
  <c r="K152" i="57" s="1"/>
  <c r="L137" i="57"/>
  <c r="I137" i="57"/>
  <c r="J151" i="57"/>
  <c r="K151" i="57" s="1"/>
  <c r="H129" i="74"/>
  <c r="E130" i="74"/>
  <c r="G130" i="74" s="1"/>
  <c r="I134" i="64"/>
  <c r="I134" i="72" s="1"/>
  <c r="I134" i="57" s="1"/>
  <c r="I134" i="73"/>
  <c r="E126" i="66"/>
  <c r="G126" i="66" s="1"/>
  <c r="H131" i="71"/>
  <c r="L131" i="71"/>
  <c r="I135" i="60"/>
  <c r="I135" i="64" s="1"/>
  <c r="I135" i="72" s="1"/>
  <c r="L129" i="74"/>
  <c r="E128" i="59"/>
  <c r="G128" i="59" s="1"/>
  <c r="J211" i="59"/>
  <c r="K211" i="59" s="1"/>
  <c r="E127" i="69"/>
  <c r="G127" i="69" s="1"/>
  <c r="I126" i="69"/>
  <c r="E153" i="62"/>
  <c r="G153" i="62" s="1"/>
  <c r="E135" i="75"/>
  <c r="I84" i="6"/>
  <c r="I84" i="59" s="1"/>
  <c r="H140" i="67"/>
  <c r="E151" i="64"/>
  <c r="G151" i="64" s="1"/>
  <c r="E127" i="56"/>
  <c r="G127" i="56" s="1"/>
  <c r="J157" i="64"/>
  <c r="K157" i="64" s="1"/>
  <c r="H135" i="70"/>
  <c r="L135" i="70"/>
  <c r="E148" i="68"/>
  <c r="G148" i="68" s="1"/>
  <c r="L140" i="67"/>
  <c r="E141" i="67"/>
  <c r="G141" i="67" s="1"/>
  <c r="H154" i="60"/>
  <c r="L154" i="60"/>
  <c r="J160" i="60"/>
  <c r="K160" i="60" s="1"/>
  <c r="E144" i="63"/>
  <c r="G144" i="63" s="1"/>
  <c r="J199" i="63"/>
  <c r="K199" i="63" s="1"/>
  <c r="I143" i="63"/>
  <c r="L145" i="61"/>
  <c r="E146" i="61"/>
  <c r="G146" i="61" s="1"/>
  <c r="H145" i="61"/>
  <c r="I144" i="61"/>
  <c r="J158" i="61"/>
  <c r="K158" i="61" s="1"/>
  <c r="J143" i="58"/>
  <c r="K143" i="58" s="1"/>
  <c r="I136" i="58"/>
  <c r="I136" i="72" s="1"/>
  <c r="I136" i="57" s="1"/>
  <c r="I136" i="61" s="1"/>
  <c r="E137" i="58"/>
  <c r="G137" i="58" s="1"/>
  <c r="J217" i="68"/>
  <c r="K217" i="68" s="1"/>
  <c r="J215" i="70"/>
  <c r="K215" i="70" s="1"/>
  <c r="J205" i="66"/>
  <c r="K205" i="66" s="1"/>
  <c r="J240" i="69"/>
  <c r="K240" i="69" s="1"/>
  <c r="J228" i="65"/>
  <c r="K228" i="65" s="1"/>
  <c r="J218" i="67"/>
  <c r="K218" i="67" s="1"/>
  <c r="K84" i="6"/>
  <c r="L127" i="65" l="1"/>
  <c r="H127" i="65"/>
  <c r="I127" i="65"/>
  <c r="E128" i="65"/>
  <c r="G128" i="65" s="1"/>
  <c r="H138" i="57"/>
  <c r="L138" i="57"/>
  <c r="G137" i="72"/>
  <c r="H137" i="72"/>
  <c r="L137" i="72"/>
  <c r="J160" i="73"/>
  <c r="K160" i="73" s="1"/>
  <c r="E140" i="73"/>
  <c r="E139" i="57"/>
  <c r="G139" i="57" s="1"/>
  <c r="H126" i="66"/>
  <c r="I126" i="66"/>
  <c r="L135" i="75"/>
  <c r="G135" i="75"/>
  <c r="I135" i="75" s="1"/>
  <c r="L126" i="66"/>
  <c r="I135" i="57"/>
  <c r="I135" i="73" s="1"/>
  <c r="I131" i="71"/>
  <c r="J215" i="71"/>
  <c r="K215" i="71" s="1"/>
  <c r="E132" i="71"/>
  <c r="G132" i="71" s="1"/>
  <c r="I136" i="73"/>
  <c r="I129" i="74"/>
  <c r="I130" i="74"/>
  <c r="H130" i="74"/>
  <c r="L130" i="74"/>
  <c r="H128" i="59"/>
  <c r="L128" i="59"/>
  <c r="H127" i="69"/>
  <c r="L127" i="69"/>
  <c r="L153" i="62"/>
  <c r="H153" i="62"/>
  <c r="I84" i="68"/>
  <c r="I84" i="67" s="1"/>
  <c r="I84" i="70" s="1"/>
  <c r="H135" i="75"/>
  <c r="L151" i="64"/>
  <c r="H127" i="56"/>
  <c r="E128" i="56"/>
  <c r="G128" i="56" s="1"/>
  <c r="J195" i="62"/>
  <c r="K195" i="62" s="1"/>
  <c r="E154" i="62"/>
  <c r="G154" i="62" s="1"/>
  <c r="I151" i="64"/>
  <c r="H151" i="64"/>
  <c r="L127" i="56"/>
  <c r="E136" i="70"/>
  <c r="G136" i="70" s="1"/>
  <c r="H148" i="68"/>
  <c r="L148" i="68"/>
  <c r="I154" i="60"/>
  <c r="J161" i="60"/>
  <c r="K161" i="60" s="1"/>
  <c r="E155" i="60"/>
  <c r="G155" i="60" s="1"/>
  <c r="L144" i="63"/>
  <c r="H144" i="63"/>
  <c r="H141" i="67"/>
  <c r="L141" i="67"/>
  <c r="J159" i="61"/>
  <c r="K159" i="61" s="1"/>
  <c r="L146" i="61"/>
  <c r="H146" i="61"/>
  <c r="H137" i="58"/>
  <c r="E138" i="58"/>
  <c r="G138" i="58" s="1"/>
  <c r="L137" i="58"/>
  <c r="J214" i="74"/>
  <c r="K214" i="74" s="1"/>
  <c r="J220" i="75"/>
  <c r="K220" i="75" s="1"/>
  <c r="J241" i="69"/>
  <c r="K241" i="69" s="1"/>
  <c r="J218" i="68"/>
  <c r="K218" i="68" s="1"/>
  <c r="J206" i="66"/>
  <c r="K206" i="66" s="1"/>
  <c r="J203" i="56"/>
  <c r="K203" i="56" s="1"/>
  <c r="E85" i="6"/>
  <c r="G85" i="6" s="1"/>
  <c r="H128" i="65" l="1"/>
  <c r="L128" i="65"/>
  <c r="I128" i="65"/>
  <c r="E129" i="65"/>
  <c r="I137" i="72"/>
  <c r="J147" i="72"/>
  <c r="K147" i="72" s="1"/>
  <c r="E138" i="72"/>
  <c r="G140" i="73"/>
  <c r="E141" i="73" s="1"/>
  <c r="H140" i="73"/>
  <c r="L140" i="73"/>
  <c r="H139" i="57"/>
  <c r="L139" i="57"/>
  <c r="E127" i="66"/>
  <c r="G127" i="66" s="1"/>
  <c r="H132" i="71"/>
  <c r="L132" i="71"/>
  <c r="E131" i="74"/>
  <c r="G131" i="74" s="1"/>
  <c r="E129" i="59"/>
  <c r="G129" i="59" s="1"/>
  <c r="J212" i="59"/>
  <c r="K212" i="59" s="1"/>
  <c r="I127" i="69"/>
  <c r="E128" i="69"/>
  <c r="G128" i="69" s="1"/>
  <c r="E136" i="75"/>
  <c r="G136" i="75" s="1"/>
  <c r="E149" i="68"/>
  <c r="G149" i="68" s="1"/>
  <c r="H136" i="70"/>
  <c r="H154" i="62"/>
  <c r="J196" i="62"/>
  <c r="K196" i="62" s="1"/>
  <c r="L154" i="62"/>
  <c r="J158" i="64"/>
  <c r="K158" i="64" s="1"/>
  <c r="E152" i="64"/>
  <c r="G152" i="64" s="1"/>
  <c r="I127" i="56"/>
  <c r="H128" i="56"/>
  <c r="L128" i="56"/>
  <c r="L136" i="70"/>
  <c r="L155" i="60"/>
  <c r="H155" i="60"/>
  <c r="E145" i="63"/>
  <c r="G145" i="63" s="1"/>
  <c r="I144" i="63"/>
  <c r="J200" i="63"/>
  <c r="K200" i="63" s="1"/>
  <c r="E142" i="67"/>
  <c r="G142" i="67" s="1"/>
  <c r="J160" i="61"/>
  <c r="K160" i="61" s="1"/>
  <c r="E147" i="61"/>
  <c r="G147" i="61" s="1"/>
  <c r="L138" i="58"/>
  <c r="H138" i="58"/>
  <c r="I137" i="58"/>
  <c r="I137" i="60" s="1"/>
  <c r="J144" i="58"/>
  <c r="K144" i="58" s="1"/>
  <c r="J221" i="75"/>
  <c r="K221" i="75" s="1"/>
  <c r="J215" i="74"/>
  <c r="K215" i="74" s="1"/>
  <c r="J219" i="68"/>
  <c r="K219" i="68" s="1"/>
  <c r="J219" i="67"/>
  <c r="K219" i="67" s="1"/>
  <c r="J216" i="70"/>
  <c r="K216" i="70" s="1"/>
  <c r="J229" i="65"/>
  <c r="K229" i="65" s="1"/>
  <c r="L85" i="6"/>
  <c r="H85" i="6"/>
  <c r="J85" i="6"/>
  <c r="G129" i="65" l="1"/>
  <c r="H129" i="65"/>
  <c r="L129" i="65"/>
  <c r="G138" i="72"/>
  <c r="H138" i="72"/>
  <c r="L138" i="72"/>
  <c r="G141" i="73"/>
  <c r="J162" i="73" s="1"/>
  <c r="K162" i="73" s="1"/>
  <c r="H141" i="73"/>
  <c r="L141" i="73"/>
  <c r="J161" i="73"/>
  <c r="K161" i="73" s="1"/>
  <c r="I140" i="73"/>
  <c r="J153" i="57"/>
  <c r="K153" i="57" s="1"/>
  <c r="E140" i="57"/>
  <c r="G140" i="57" s="1"/>
  <c r="H127" i="66"/>
  <c r="L149" i="68"/>
  <c r="E150" i="68"/>
  <c r="G150" i="68" s="1"/>
  <c r="L131" i="74"/>
  <c r="E132" i="74"/>
  <c r="G132" i="74" s="1"/>
  <c r="L127" i="66"/>
  <c r="I132" i="71"/>
  <c r="E133" i="71"/>
  <c r="G133" i="71" s="1"/>
  <c r="J216" i="71"/>
  <c r="K216" i="71" s="1"/>
  <c r="I137" i="62"/>
  <c r="I137" i="73"/>
  <c r="H131" i="74"/>
  <c r="J213" i="59"/>
  <c r="K213" i="59" s="1"/>
  <c r="H129" i="59"/>
  <c r="L129" i="59"/>
  <c r="L128" i="69"/>
  <c r="H128" i="69"/>
  <c r="L136" i="75"/>
  <c r="H136" i="75"/>
  <c r="I136" i="75"/>
  <c r="E137" i="75"/>
  <c r="G137" i="75" s="1"/>
  <c r="H149" i="68"/>
  <c r="I85" i="6"/>
  <c r="L152" i="64"/>
  <c r="E155" i="62"/>
  <c r="G155" i="62" s="1"/>
  <c r="H152" i="64"/>
  <c r="E129" i="56"/>
  <c r="G129" i="56" s="1"/>
  <c r="E137" i="70"/>
  <c r="G137" i="70" s="1"/>
  <c r="E156" i="60"/>
  <c r="G156" i="60" s="1"/>
  <c r="I155" i="60"/>
  <c r="J162" i="60"/>
  <c r="K162" i="60" s="1"/>
  <c r="L145" i="63"/>
  <c r="H145" i="63"/>
  <c r="H142" i="67"/>
  <c r="L142" i="67"/>
  <c r="E143" i="67"/>
  <c r="G143" i="67" s="1"/>
  <c r="L147" i="61"/>
  <c r="H147" i="61"/>
  <c r="I138" i="58"/>
  <c r="I138" i="57" s="1"/>
  <c r="I138" i="61" s="1"/>
  <c r="E139" i="58"/>
  <c r="G139" i="58" s="1"/>
  <c r="J145" i="58"/>
  <c r="K145" i="58" s="1"/>
  <c r="J217" i="70"/>
  <c r="K217" i="70" s="1"/>
  <c r="J207" i="66"/>
  <c r="K207" i="66" s="1"/>
  <c r="J242" i="69"/>
  <c r="K242" i="69" s="1"/>
  <c r="J230" i="65"/>
  <c r="K230" i="65" s="1"/>
  <c r="J220" i="67"/>
  <c r="K220" i="67" s="1"/>
  <c r="J204" i="56"/>
  <c r="K204" i="56" s="1"/>
  <c r="K85" i="6"/>
  <c r="E142" i="73" l="1"/>
  <c r="G142" i="73" s="1"/>
  <c r="I129" i="65"/>
  <c r="E130" i="65"/>
  <c r="J148" i="72"/>
  <c r="K148" i="72" s="1"/>
  <c r="I138" i="72"/>
  <c r="E139" i="72"/>
  <c r="L140" i="57"/>
  <c r="H140" i="57"/>
  <c r="L150" i="68"/>
  <c r="E128" i="66"/>
  <c r="G128" i="66" s="1"/>
  <c r="E134" i="71"/>
  <c r="G134" i="71" s="1"/>
  <c r="L133" i="71"/>
  <c r="H133" i="71"/>
  <c r="I138" i="73"/>
  <c r="I138" i="63"/>
  <c r="I131" i="74"/>
  <c r="L132" i="74"/>
  <c r="H132" i="74"/>
  <c r="E130" i="59"/>
  <c r="G130" i="59" s="1"/>
  <c r="I85" i="59"/>
  <c r="I85" i="68" s="1"/>
  <c r="I128" i="69"/>
  <c r="E129" i="69"/>
  <c r="G129" i="69" s="1"/>
  <c r="H150" i="68"/>
  <c r="L137" i="75"/>
  <c r="H137" i="75"/>
  <c r="L155" i="62"/>
  <c r="H129" i="56"/>
  <c r="H155" i="62"/>
  <c r="I155" i="62"/>
  <c r="E153" i="64"/>
  <c r="G153" i="64" s="1"/>
  <c r="J159" i="64"/>
  <c r="K159" i="64" s="1"/>
  <c r="L129" i="56"/>
  <c r="H137" i="70"/>
  <c r="L137" i="70"/>
  <c r="L156" i="60"/>
  <c r="H156" i="60"/>
  <c r="E146" i="63"/>
  <c r="G146" i="63" s="1"/>
  <c r="I145" i="63"/>
  <c r="J201" i="63"/>
  <c r="K201" i="63" s="1"/>
  <c r="L143" i="67"/>
  <c r="H143" i="67"/>
  <c r="E148" i="61"/>
  <c r="G148" i="61" s="1"/>
  <c r="J161" i="61"/>
  <c r="K161" i="61" s="1"/>
  <c r="H139" i="58"/>
  <c r="L139" i="58"/>
  <c r="J222" i="75"/>
  <c r="K222" i="75" s="1"/>
  <c r="J216" i="74"/>
  <c r="K216" i="74" s="1"/>
  <c r="J221" i="67"/>
  <c r="K221" i="67" s="1"/>
  <c r="J243" i="69"/>
  <c r="K243" i="69" s="1"/>
  <c r="J220" i="68"/>
  <c r="K220" i="68" s="1"/>
  <c r="E86" i="6"/>
  <c r="G86" i="6" s="1"/>
  <c r="L142" i="73" l="1"/>
  <c r="H142" i="73"/>
  <c r="G130" i="65"/>
  <c r="I130" i="65" s="1"/>
  <c r="L130" i="65"/>
  <c r="H130" i="65"/>
  <c r="G139" i="72"/>
  <c r="H139" i="72"/>
  <c r="L139" i="72"/>
  <c r="E143" i="73"/>
  <c r="J163" i="73"/>
  <c r="K163" i="73" s="1"/>
  <c r="I142" i="73"/>
  <c r="J154" i="57"/>
  <c r="K154" i="57" s="1"/>
  <c r="E141" i="57"/>
  <c r="G141" i="57" s="1"/>
  <c r="I85" i="56"/>
  <c r="I128" i="66"/>
  <c r="L130" i="59"/>
  <c r="E131" i="59"/>
  <c r="G131" i="59" s="1"/>
  <c r="L128" i="66"/>
  <c r="H128" i="66"/>
  <c r="H134" i="71"/>
  <c r="L134" i="71"/>
  <c r="J217" i="71"/>
  <c r="K217" i="71" s="1"/>
  <c r="I133" i="71"/>
  <c r="I85" i="67"/>
  <c r="I85" i="70" s="1"/>
  <c r="E133" i="74"/>
  <c r="G133" i="74" s="1"/>
  <c r="H130" i="59"/>
  <c r="H129" i="69"/>
  <c r="L129" i="69"/>
  <c r="I137" i="75"/>
  <c r="E138" i="75"/>
  <c r="G138" i="75" s="1"/>
  <c r="E151" i="68"/>
  <c r="G151" i="68" s="1"/>
  <c r="E138" i="70"/>
  <c r="G138" i="70" s="1"/>
  <c r="L153" i="64"/>
  <c r="J197" i="62"/>
  <c r="K197" i="62" s="1"/>
  <c r="E156" i="62"/>
  <c r="G156" i="62" s="1"/>
  <c r="H153" i="64"/>
  <c r="E130" i="56"/>
  <c r="G130" i="56" s="1"/>
  <c r="E157" i="60"/>
  <c r="G157" i="60" s="1"/>
  <c r="I156" i="60"/>
  <c r="J163" i="60"/>
  <c r="K163" i="60" s="1"/>
  <c r="L146" i="63"/>
  <c r="H146" i="63"/>
  <c r="E144" i="67"/>
  <c r="G144" i="67" s="1"/>
  <c r="L148" i="61"/>
  <c r="H148" i="61"/>
  <c r="E149" i="61"/>
  <c r="G149" i="61" s="1"/>
  <c r="J146" i="58"/>
  <c r="K146" i="58" s="1"/>
  <c r="I139" i="58"/>
  <c r="E140" i="58"/>
  <c r="G140" i="58" s="1"/>
  <c r="J217" i="74"/>
  <c r="K217" i="74" s="1"/>
  <c r="J244" i="69"/>
  <c r="K244" i="69" s="1"/>
  <c r="J208" i="66"/>
  <c r="K208" i="66" s="1"/>
  <c r="J231" i="65"/>
  <c r="K231" i="65" s="1"/>
  <c r="J218" i="70"/>
  <c r="K218" i="70" s="1"/>
  <c r="J221" i="68"/>
  <c r="K221" i="68" s="1"/>
  <c r="J205" i="56"/>
  <c r="K205" i="56" s="1"/>
  <c r="H86" i="6"/>
  <c r="L86" i="6"/>
  <c r="J86" i="6"/>
  <c r="E131" i="65" l="1"/>
  <c r="G131" i="65" s="1"/>
  <c r="I131" i="65" s="1"/>
  <c r="J149" i="72"/>
  <c r="K149" i="72" s="1"/>
  <c r="E140" i="72"/>
  <c r="H143" i="73"/>
  <c r="G143" i="73"/>
  <c r="L143" i="73"/>
  <c r="L141" i="57"/>
  <c r="H141" i="57"/>
  <c r="J155" i="57"/>
  <c r="K155" i="57" s="1"/>
  <c r="E129" i="66"/>
  <c r="G129" i="66" s="1"/>
  <c r="E134" i="74"/>
  <c r="G134" i="74" s="1"/>
  <c r="I139" i="60"/>
  <c r="J218" i="71"/>
  <c r="K218" i="71" s="1"/>
  <c r="E135" i="71"/>
  <c r="G135" i="71" s="1"/>
  <c r="I134" i="71"/>
  <c r="H133" i="74"/>
  <c r="L133" i="74"/>
  <c r="J214" i="59"/>
  <c r="K214" i="59" s="1"/>
  <c r="L131" i="59"/>
  <c r="H131" i="59"/>
  <c r="I129" i="69"/>
  <c r="E130" i="69"/>
  <c r="G130" i="69" s="1"/>
  <c r="I139" i="64"/>
  <c r="H151" i="68"/>
  <c r="E152" i="68"/>
  <c r="G152" i="68" s="1"/>
  <c r="L151" i="68"/>
  <c r="H138" i="75"/>
  <c r="L138" i="75"/>
  <c r="L138" i="70"/>
  <c r="H138" i="70"/>
  <c r="I156" i="62"/>
  <c r="J160" i="64"/>
  <c r="K160" i="64" s="1"/>
  <c r="E154" i="64"/>
  <c r="G154" i="64" s="1"/>
  <c r="I86" i="6"/>
  <c r="H130" i="56"/>
  <c r="I130" i="56"/>
  <c r="H156" i="62"/>
  <c r="L156" i="62"/>
  <c r="L130" i="56"/>
  <c r="H157" i="60"/>
  <c r="L157" i="60"/>
  <c r="E147" i="63"/>
  <c r="G147" i="63" s="1"/>
  <c r="J202" i="63"/>
  <c r="K202" i="63" s="1"/>
  <c r="L144" i="67"/>
  <c r="H144" i="67"/>
  <c r="L149" i="61"/>
  <c r="H149" i="61"/>
  <c r="I148" i="61"/>
  <c r="J162" i="61"/>
  <c r="K162" i="61" s="1"/>
  <c r="E141" i="58"/>
  <c r="G141" i="58" s="1"/>
  <c r="H140" i="58"/>
  <c r="L140" i="58"/>
  <c r="J218" i="74"/>
  <c r="K218" i="74" s="1"/>
  <c r="J223" i="75"/>
  <c r="K223" i="75" s="1"/>
  <c r="J232" i="65"/>
  <c r="K232" i="65" s="1"/>
  <c r="J222" i="67"/>
  <c r="K222" i="67" s="1"/>
  <c r="J219" i="70"/>
  <c r="K219" i="70" s="1"/>
  <c r="J245" i="69"/>
  <c r="K245" i="69" s="1"/>
  <c r="J222" i="68"/>
  <c r="K222" i="68" s="1"/>
  <c r="K86" i="6"/>
  <c r="H131" i="65" l="1"/>
  <c r="L131" i="65"/>
  <c r="E132" i="65"/>
  <c r="G140" i="72"/>
  <c r="H140" i="72"/>
  <c r="L140" i="72"/>
  <c r="J164" i="73"/>
  <c r="K164" i="73" s="1"/>
  <c r="I143" i="73"/>
  <c r="E144" i="73"/>
  <c r="I129" i="66"/>
  <c r="E142" i="57"/>
  <c r="G142" i="57" s="1"/>
  <c r="I86" i="63"/>
  <c r="L129" i="66"/>
  <c r="H129" i="66"/>
  <c r="E153" i="68"/>
  <c r="G153" i="68" s="1"/>
  <c r="E135" i="74"/>
  <c r="G135" i="74" s="1"/>
  <c r="L134" i="74"/>
  <c r="H134" i="74"/>
  <c r="I139" i="72"/>
  <c r="I139" i="57" s="1"/>
  <c r="I139" i="61" s="1"/>
  <c r="I139" i="73" s="1"/>
  <c r="E136" i="71"/>
  <c r="G136" i="71" s="1"/>
  <c r="L135" i="71"/>
  <c r="H135" i="71"/>
  <c r="E132" i="59"/>
  <c r="G132" i="59" s="1"/>
  <c r="J215" i="59"/>
  <c r="K215" i="59" s="1"/>
  <c r="I86" i="59"/>
  <c r="I86" i="56" s="1"/>
  <c r="H130" i="69"/>
  <c r="L130" i="69"/>
  <c r="I130" i="69"/>
  <c r="L152" i="68"/>
  <c r="H152" i="68"/>
  <c r="I138" i="75"/>
  <c r="E139" i="75"/>
  <c r="G139" i="75" s="1"/>
  <c r="E139" i="70"/>
  <c r="G139" i="70" s="1"/>
  <c r="L154" i="64"/>
  <c r="J198" i="62"/>
  <c r="K198" i="62" s="1"/>
  <c r="E157" i="62"/>
  <c r="G157" i="62" s="1"/>
  <c r="H154" i="64"/>
  <c r="E131" i="56"/>
  <c r="G131" i="56" s="1"/>
  <c r="E158" i="60"/>
  <c r="G158" i="60" s="1"/>
  <c r="J164" i="60"/>
  <c r="K164" i="60" s="1"/>
  <c r="H147" i="63"/>
  <c r="L147" i="63"/>
  <c r="E145" i="67"/>
  <c r="G145" i="67" s="1"/>
  <c r="E150" i="61"/>
  <c r="G150" i="61" s="1"/>
  <c r="I149" i="61"/>
  <c r="J163" i="61"/>
  <c r="K163" i="61" s="1"/>
  <c r="L141" i="58"/>
  <c r="H141" i="58"/>
  <c r="I140" i="58"/>
  <c r="I140" i="60" s="1"/>
  <c r="J147" i="58"/>
  <c r="K147" i="58" s="1"/>
  <c r="J223" i="68"/>
  <c r="K223" i="68" s="1"/>
  <c r="J220" i="70"/>
  <c r="K220" i="70" s="1"/>
  <c r="J209" i="66"/>
  <c r="K209" i="66" s="1"/>
  <c r="J206" i="56"/>
  <c r="K206" i="56" s="1"/>
  <c r="E87" i="6"/>
  <c r="G87" i="6" s="1"/>
  <c r="G132" i="65" l="1"/>
  <c r="H132" i="65"/>
  <c r="L132" i="65"/>
  <c r="J150" i="72"/>
  <c r="K150" i="72" s="1"/>
  <c r="E141" i="72"/>
  <c r="G144" i="73"/>
  <c r="J165" i="73" s="1"/>
  <c r="K165" i="73" s="1"/>
  <c r="H144" i="73"/>
  <c r="L144" i="73"/>
  <c r="E130" i="66"/>
  <c r="H142" i="57"/>
  <c r="L142" i="57"/>
  <c r="L157" i="62"/>
  <c r="I157" i="62"/>
  <c r="J156" i="57"/>
  <c r="K156" i="57" s="1"/>
  <c r="E143" i="57"/>
  <c r="G143" i="57" s="1"/>
  <c r="H139" i="70"/>
  <c r="E140" i="70"/>
  <c r="G140" i="70" s="1"/>
  <c r="H153" i="68"/>
  <c r="E154" i="68"/>
  <c r="G154" i="68" s="1"/>
  <c r="L153" i="68"/>
  <c r="E136" i="74"/>
  <c r="G136" i="74" s="1"/>
  <c r="L135" i="74"/>
  <c r="H135" i="74"/>
  <c r="I139" i="62"/>
  <c r="E137" i="71"/>
  <c r="G137" i="71" s="1"/>
  <c r="H136" i="71"/>
  <c r="L136" i="71"/>
  <c r="J219" i="71"/>
  <c r="K219" i="71" s="1"/>
  <c r="I135" i="71"/>
  <c r="H132" i="59"/>
  <c r="L132" i="59"/>
  <c r="J216" i="59"/>
  <c r="K216" i="59" s="1"/>
  <c r="I86" i="68"/>
  <c r="I86" i="67" s="1"/>
  <c r="I86" i="70" s="1"/>
  <c r="E131" i="69"/>
  <c r="G131" i="69" s="1"/>
  <c r="I140" i="64"/>
  <c r="I140" i="62" s="1"/>
  <c r="L139" i="70"/>
  <c r="H139" i="75"/>
  <c r="L139" i="75"/>
  <c r="H157" i="62"/>
  <c r="E155" i="64"/>
  <c r="G155" i="64" s="1"/>
  <c r="J161" i="64"/>
  <c r="K161" i="64" s="1"/>
  <c r="E146" i="67"/>
  <c r="G146" i="67" s="1"/>
  <c r="H131" i="56"/>
  <c r="L131" i="56"/>
  <c r="H158" i="60"/>
  <c r="L158" i="60"/>
  <c r="E148" i="63"/>
  <c r="G148" i="63" s="1"/>
  <c r="I147" i="63"/>
  <c r="J203" i="63"/>
  <c r="K203" i="63" s="1"/>
  <c r="L145" i="67"/>
  <c r="H145" i="67"/>
  <c r="H150" i="61"/>
  <c r="L150" i="61"/>
  <c r="I141" i="58"/>
  <c r="J148" i="58"/>
  <c r="K148" i="58" s="1"/>
  <c r="E142" i="58"/>
  <c r="G142" i="58" s="1"/>
  <c r="J224" i="75"/>
  <c r="K224" i="75" s="1"/>
  <c r="J219" i="74"/>
  <c r="K219" i="74" s="1"/>
  <c r="J246" i="69"/>
  <c r="K246" i="69" s="1"/>
  <c r="J223" i="67"/>
  <c r="K223" i="67" s="1"/>
  <c r="J210" i="66"/>
  <c r="K210" i="66" s="1"/>
  <c r="J233" i="65"/>
  <c r="K233" i="65" s="1"/>
  <c r="J207" i="56"/>
  <c r="K207" i="56" s="1"/>
  <c r="L87" i="6"/>
  <c r="H87" i="6"/>
  <c r="J87" i="6"/>
  <c r="E145" i="73" l="1"/>
  <c r="G145" i="73" s="1"/>
  <c r="I132" i="65"/>
  <c r="E133" i="65"/>
  <c r="G141" i="72"/>
  <c r="J151" i="72" s="1"/>
  <c r="K151" i="72" s="1"/>
  <c r="L141" i="72"/>
  <c r="H141" i="72"/>
  <c r="G130" i="66"/>
  <c r="I130" i="66" s="1"/>
  <c r="L130" i="66"/>
  <c r="H130" i="66"/>
  <c r="L143" i="57"/>
  <c r="H143" i="57"/>
  <c r="E155" i="68"/>
  <c r="G155" i="68" s="1"/>
  <c r="H154" i="68"/>
  <c r="L154" i="68"/>
  <c r="L136" i="74"/>
  <c r="I136" i="74"/>
  <c r="H155" i="64"/>
  <c r="L137" i="71"/>
  <c r="H137" i="71"/>
  <c r="E138" i="71"/>
  <c r="G138" i="71" s="1"/>
  <c r="I136" i="71"/>
  <c r="J220" i="71"/>
  <c r="K220" i="71" s="1"/>
  <c r="I140" i="72"/>
  <c r="I140" i="57" s="1"/>
  <c r="I140" i="61" s="1"/>
  <c r="H136" i="74"/>
  <c r="E133" i="59"/>
  <c r="G133" i="59" s="1"/>
  <c r="L131" i="69"/>
  <c r="H131" i="69"/>
  <c r="I131" i="69"/>
  <c r="I141" i="60"/>
  <c r="I139" i="75"/>
  <c r="E140" i="75"/>
  <c r="G140" i="75" s="1"/>
  <c r="I87" i="6"/>
  <c r="J199" i="62"/>
  <c r="K199" i="62" s="1"/>
  <c r="E158" i="62"/>
  <c r="G158" i="62" s="1"/>
  <c r="L155" i="64"/>
  <c r="E132" i="56"/>
  <c r="G132" i="56" s="1"/>
  <c r="L140" i="70"/>
  <c r="H140" i="70"/>
  <c r="E159" i="60"/>
  <c r="G159" i="60" s="1"/>
  <c r="J165" i="60"/>
  <c r="K165" i="60" s="1"/>
  <c r="H148" i="63"/>
  <c r="L148" i="63"/>
  <c r="L146" i="67"/>
  <c r="H146" i="67"/>
  <c r="E151" i="61"/>
  <c r="G151" i="61" s="1"/>
  <c r="J164" i="61"/>
  <c r="K164" i="61" s="1"/>
  <c r="I150" i="61"/>
  <c r="L142" i="58"/>
  <c r="H142" i="58"/>
  <c r="J225" i="75"/>
  <c r="K225" i="75" s="1"/>
  <c r="J234" i="65"/>
  <c r="K234" i="65" s="1"/>
  <c r="J224" i="67"/>
  <c r="K224" i="67" s="1"/>
  <c r="J221" i="70"/>
  <c r="K221" i="70" s="1"/>
  <c r="J224" i="68"/>
  <c r="K224" i="68" s="1"/>
  <c r="K87" i="6"/>
  <c r="L145" i="73" l="1"/>
  <c r="H145" i="73"/>
  <c r="E142" i="72"/>
  <c r="L142" i="72" s="1"/>
  <c r="G133" i="65"/>
  <c r="E134" i="65" s="1"/>
  <c r="G134" i="65" s="1"/>
  <c r="I134" i="65" s="1"/>
  <c r="H133" i="65"/>
  <c r="L133" i="65"/>
  <c r="I145" i="73"/>
  <c r="J166" i="73"/>
  <c r="K166" i="73" s="1"/>
  <c r="E146" i="73"/>
  <c r="E131" i="66"/>
  <c r="G131" i="66" s="1"/>
  <c r="I131" i="66" s="1"/>
  <c r="H158" i="62"/>
  <c r="I158" i="62"/>
  <c r="E144" i="57"/>
  <c r="G144" i="57" s="1"/>
  <c r="J157" i="57"/>
  <c r="K157" i="57" s="1"/>
  <c r="I143" i="57"/>
  <c r="H138" i="71"/>
  <c r="J222" i="71"/>
  <c r="K222" i="71" s="1"/>
  <c r="I137" i="71"/>
  <c r="J221" i="71"/>
  <c r="K221" i="71" s="1"/>
  <c r="L138" i="71"/>
  <c r="I87" i="68"/>
  <c r="I87" i="67" s="1"/>
  <c r="I141" i="64"/>
  <c r="I141" i="72" s="1"/>
  <c r="E137" i="74"/>
  <c r="G137" i="74" s="1"/>
  <c r="J217" i="59"/>
  <c r="K217" i="59" s="1"/>
  <c r="L133" i="59"/>
  <c r="H133" i="59"/>
  <c r="E132" i="69"/>
  <c r="G132" i="69" s="1"/>
  <c r="L140" i="75"/>
  <c r="H140" i="75"/>
  <c r="I140" i="75"/>
  <c r="J162" i="64"/>
  <c r="K162" i="64" s="1"/>
  <c r="L158" i="62"/>
  <c r="E156" i="64"/>
  <c r="G156" i="64" s="1"/>
  <c r="H132" i="56"/>
  <c r="L132" i="56"/>
  <c r="E141" i="70"/>
  <c r="G141" i="70" s="1"/>
  <c r="H155" i="68"/>
  <c r="L155" i="68"/>
  <c r="E156" i="68"/>
  <c r="G156" i="68" s="1"/>
  <c r="H159" i="60"/>
  <c r="L159" i="60"/>
  <c r="E160" i="60"/>
  <c r="G160" i="60" s="1"/>
  <c r="E149" i="63"/>
  <c r="G149" i="63" s="1"/>
  <c r="I148" i="63"/>
  <c r="J204" i="63"/>
  <c r="K204" i="63" s="1"/>
  <c r="E147" i="67"/>
  <c r="G147" i="67" s="1"/>
  <c r="H151" i="61"/>
  <c r="L151" i="61"/>
  <c r="J149" i="58"/>
  <c r="K149" i="58" s="1"/>
  <c r="E143" i="58"/>
  <c r="G143" i="58" s="1"/>
  <c r="I142" i="58"/>
  <c r="J220" i="74"/>
  <c r="K220" i="74" s="1"/>
  <c r="J226" i="75"/>
  <c r="K226" i="75" s="1"/>
  <c r="J211" i="66"/>
  <c r="K211" i="66" s="1"/>
  <c r="J225" i="68"/>
  <c r="K225" i="68" s="1"/>
  <c r="J247" i="69"/>
  <c r="K247" i="69" s="1"/>
  <c r="J208" i="56"/>
  <c r="K208" i="56" s="1"/>
  <c r="E88" i="6"/>
  <c r="G88" i="6" s="1"/>
  <c r="G142" i="72" l="1"/>
  <c r="J152" i="72" s="1"/>
  <c r="K152" i="72" s="1"/>
  <c r="H142" i="72"/>
  <c r="L134" i="65"/>
  <c r="H134" i="65"/>
  <c r="L131" i="66"/>
  <c r="G146" i="73"/>
  <c r="J167" i="73" s="1"/>
  <c r="K167" i="73" s="1"/>
  <c r="L146" i="73"/>
  <c r="H146" i="73"/>
  <c r="H131" i="66"/>
  <c r="H144" i="57"/>
  <c r="L144" i="57"/>
  <c r="H137" i="74"/>
  <c r="H156" i="64"/>
  <c r="E157" i="64"/>
  <c r="G157" i="64" s="1"/>
  <c r="E132" i="66"/>
  <c r="G132" i="66" s="1"/>
  <c r="E135" i="65"/>
  <c r="G135" i="65" s="1"/>
  <c r="E139" i="71"/>
  <c r="G139" i="71" s="1"/>
  <c r="I87" i="70"/>
  <c r="I141" i="57"/>
  <c r="I141" i="61" s="1"/>
  <c r="I142" i="60"/>
  <c r="L137" i="74"/>
  <c r="E134" i="59"/>
  <c r="G134" i="59" s="1"/>
  <c r="H132" i="69"/>
  <c r="L132" i="69"/>
  <c r="I132" i="69"/>
  <c r="E141" i="75"/>
  <c r="L156" i="64"/>
  <c r="E159" i="62"/>
  <c r="G159" i="62" s="1"/>
  <c r="J200" i="62"/>
  <c r="K200" i="62" s="1"/>
  <c r="E148" i="67"/>
  <c r="G148" i="67" s="1"/>
  <c r="E133" i="56"/>
  <c r="G133" i="56" s="1"/>
  <c r="H141" i="70"/>
  <c r="L141" i="70"/>
  <c r="L156" i="68"/>
  <c r="H156" i="68"/>
  <c r="E161" i="60"/>
  <c r="G161" i="60" s="1"/>
  <c r="H160" i="60"/>
  <c r="L160" i="60"/>
  <c r="J166" i="60"/>
  <c r="K166" i="60" s="1"/>
  <c r="E150" i="63"/>
  <c r="G150" i="63" s="1"/>
  <c r="H149" i="63"/>
  <c r="L149" i="63"/>
  <c r="H147" i="67"/>
  <c r="L147" i="67"/>
  <c r="I151" i="61"/>
  <c r="J165" i="61"/>
  <c r="K165" i="61" s="1"/>
  <c r="E152" i="61"/>
  <c r="G152" i="61" s="1"/>
  <c r="L143" i="58"/>
  <c r="H143" i="58"/>
  <c r="J221" i="74"/>
  <c r="K221" i="74" s="1"/>
  <c r="J227" i="75"/>
  <c r="K227" i="75" s="1"/>
  <c r="J225" i="67"/>
  <c r="K225" i="67" s="1"/>
  <c r="J235" i="65"/>
  <c r="K235" i="65" s="1"/>
  <c r="J222" i="70"/>
  <c r="K222" i="70" s="1"/>
  <c r="J226" i="68"/>
  <c r="K226" i="68" s="1"/>
  <c r="J209" i="56"/>
  <c r="K209" i="56" s="1"/>
  <c r="L88" i="6"/>
  <c r="H88" i="6"/>
  <c r="J88" i="6"/>
  <c r="E143" i="72" l="1"/>
  <c r="G143" i="72" s="1"/>
  <c r="E147" i="73"/>
  <c r="I159" i="62"/>
  <c r="J158" i="57"/>
  <c r="K158" i="57" s="1"/>
  <c r="E145" i="57"/>
  <c r="G145" i="57" s="1"/>
  <c r="I135" i="65"/>
  <c r="H141" i="75"/>
  <c r="G141" i="75"/>
  <c r="E142" i="75" s="1"/>
  <c r="G142" i="75" s="1"/>
  <c r="H139" i="71"/>
  <c r="I139" i="71"/>
  <c r="E135" i="59"/>
  <c r="G135" i="59" s="1"/>
  <c r="I141" i="73"/>
  <c r="I141" i="62" s="1"/>
  <c r="L157" i="64"/>
  <c r="H132" i="66"/>
  <c r="L132" i="66"/>
  <c r="E133" i="66"/>
  <c r="G133" i="66" s="1"/>
  <c r="H135" i="65"/>
  <c r="L135" i="65"/>
  <c r="L139" i="71"/>
  <c r="I142" i="64"/>
  <c r="E138" i="74"/>
  <c r="G138" i="74" s="1"/>
  <c r="L134" i="59"/>
  <c r="H134" i="59"/>
  <c r="E133" i="69"/>
  <c r="G133" i="69" s="1"/>
  <c r="L141" i="75"/>
  <c r="J163" i="64"/>
  <c r="K163" i="64" s="1"/>
  <c r="H157" i="64"/>
  <c r="L159" i="62"/>
  <c r="H159" i="62"/>
  <c r="I88" i="6"/>
  <c r="I88" i="56"/>
  <c r="H133" i="56"/>
  <c r="L133" i="56"/>
  <c r="E142" i="70"/>
  <c r="G142" i="70" s="1"/>
  <c r="E157" i="68"/>
  <c r="G157" i="68" s="1"/>
  <c r="L161" i="60"/>
  <c r="E162" i="60"/>
  <c r="G162" i="60" s="1"/>
  <c r="H161" i="60"/>
  <c r="J167" i="60"/>
  <c r="K167" i="60" s="1"/>
  <c r="H150" i="63"/>
  <c r="L150" i="63"/>
  <c r="I149" i="63"/>
  <c r="J205" i="63"/>
  <c r="K205" i="63" s="1"/>
  <c r="L148" i="67"/>
  <c r="H148" i="67"/>
  <c r="H152" i="61"/>
  <c r="L152" i="61"/>
  <c r="I143" i="58"/>
  <c r="J150" i="58"/>
  <c r="K150" i="58" s="1"/>
  <c r="E144" i="58"/>
  <c r="G144" i="58" s="1"/>
  <c r="J222" i="74"/>
  <c r="K222" i="74" s="1"/>
  <c r="J228" i="75"/>
  <c r="K228" i="75" s="1"/>
  <c r="J248" i="69"/>
  <c r="K248" i="69" s="1"/>
  <c r="J236" i="65"/>
  <c r="K236" i="65" s="1"/>
  <c r="J212" i="66"/>
  <c r="K212" i="66" s="1"/>
  <c r="J227" i="68"/>
  <c r="K227" i="68" s="1"/>
  <c r="J210" i="56"/>
  <c r="K210" i="56" s="1"/>
  <c r="K88" i="6"/>
  <c r="L143" i="72" l="1"/>
  <c r="H143" i="72"/>
  <c r="E144" i="72"/>
  <c r="J153" i="72"/>
  <c r="K153" i="72" s="1"/>
  <c r="L147" i="73"/>
  <c r="G147" i="73"/>
  <c r="H147" i="73"/>
  <c r="E160" i="62"/>
  <c r="G160" i="62" s="1"/>
  <c r="J201" i="62"/>
  <c r="K201" i="62" s="1"/>
  <c r="J159" i="57"/>
  <c r="K159" i="57" s="1"/>
  <c r="L145" i="57"/>
  <c r="H145" i="57"/>
  <c r="H133" i="66"/>
  <c r="E136" i="65"/>
  <c r="G136" i="65" s="1"/>
  <c r="L133" i="69"/>
  <c r="I133" i="69"/>
  <c r="H138" i="74"/>
  <c r="E139" i="74"/>
  <c r="G139" i="74" s="1"/>
  <c r="E136" i="59"/>
  <c r="G136" i="59" s="1"/>
  <c r="L135" i="59"/>
  <c r="H135" i="59"/>
  <c r="J218" i="59"/>
  <c r="K218" i="59" s="1"/>
  <c r="I142" i="72"/>
  <c r="I142" i="57" s="1"/>
  <c r="I142" i="61" s="1"/>
  <c r="L133" i="66"/>
  <c r="E140" i="71"/>
  <c r="G140" i="71" s="1"/>
  <c r="J223" i="71"/>
  <c r="K223" i="71" s="1"/>
  <c r="I143" i="60"/>
  <c r="I143" i="72"/>
  <c r="L138" i="74"/>
  <c r="I88" i="68"/>
  <c r="I88" i="67" s="1"/>
  <c r="H133" i="69"/>
  <c r="I141" i="75"/>
  <c r="E158" i="64"/>
  <c r="G158" i="64" s="1"/>
  <c r="J164" i="64"/>
  <c r="K164" i="64" s="1"/>
  <c r="H142" i="75"/>
  <c r="L142" i="75"/>
  <c r="E134" i="56"/>
  <c r="G134" i="56" s="1"/>
  <c r="H142" i="70"/>
  <c r="L142" i="70"/>
  <c r="L157" i="68"/>
  <c r="H157" i="68"/>
  <c r="L162" i="60"/>
  <c r="H162" i="60"/>
  <c r="I161" i="60"/>
  <c r="J168" i="60"/>
  <c r="K168" i="60" s="1"/>
  <c r="E151" i="63"/>
  <c r="G151" i="63" s="1"/>
  <c r="I150" i="63"/>
  <c r="J206" i="63"/>
  <c r="K206" i="63" s="1"/>
  <c r="E149" i="67"/>
  <c r="G149" i="67" s="1"/>
  <c r="E153" i="61"/>
  <c r="G153" i="61" s="1"/>
  <c r="J166" i="61"/>
  <c r="K166" i="61" s="1"/>
  <c r="I152" i="61"/>
  <c r="H144" i="58"/>
  <c r="L144" i="58"/>
  <c r="J229" i="75"/>
  <c r="K229" i="75" s="1"/>
  <c r="J223" i="70"/>
  <c r="K223" i="70" s="1"/>
  <c r="J213" i="66"/>
  <c r="K213" i="66" s="1"/>
  <c r="J226" i="67"/>
  <c r="K226" i="67" s="1"/>
  <c r="J228" i="68"/>
  <c r="K228" i="68" s="1"/>
  <c r="J211" i="56"/>
  <c r="K211" i="56" s="1"/>
  <c r="E89" i="6"/>
  <c r="G89" i="6" s="1"/>
  <c r="H160" i="62" l="1"/>
  <c r="G144" i="72"/>
  <c r="L144" i="72"/>
  <c r="H144" i="72"/>
  <c r="J168" i="73"/>
  <c r="K168" i="73" s="1"/>
  <c r="E148" i="73"/>
  <c r="E161" i="62"/>
  <c r="G161" i="62" s="1"/>
  <c r="L160" i="62"/>
  <c r="E146" i="57"/>
  <c r="G146" i="57" s="1"/>
  <c r="H136" i="65"/>
  <c r="L136" i="65"/>
  <c r="J219" i="59"/>
  <c r="K219" i="59" s="1"/>
  <c r="I88" i="69"/>
  <c r="H140" i="71"/>
  <c r="J224" i="71"/>
  <c r="K224" i="71" s="1"/>
  <c r="E137" i="59"/>
  <c r="G137" i="59" s="1"/>
  <c r="L136" i="59"/>
  <c r="H136" i="59"/>
  <c r="L158" i="64"/>
  <c r="J165" i="64"/>
  <c r="K165" i="64" s="1"/>
  <c r="E134" i="66"/>
  <c r="G134" i="66" s="1"/>
  <c r="L140" i="71"/>
  <c r="I136" i="65"/>
  <c r="E137" i="65"/>
  <c r="G137" i="65" s="1"/>
  <c r="H139" i="74"/>
  <c r="L139" i="74"/>
  <c r="E134" i="69"/>
  <c r="G134" i="69" s="1"/>
  <c r="H158" i="64"/>
  <c r="E143" i="75"/>
  <c r="G143" i="75" s="1"/>
  <c r="I142" i="75"/>
  <c r="J202" i="62"/>
  <c r="K202" i="62" s="1"/>
  <c r="H149" i="67"/>
  <c r="E135" i="56"/>
  <c r="G135" i="56" s="1"/>
  <c r="L134" i="56"/>
  <c r="H134" i="56"/>
  <c r="E143" i="70"/>
  <c r="G143" i="70" s="1"/>
  <c r="E158" i="68"/>
  <c r="G158" i="68" s="1"/>
  <c r="E163" i="60"/>
  <c r="G163" i="60" s="1"/>
  <c r="I162" i="60"/>
  <c r="J169" i="60"/>
  <c r="K169" i="60" s="1"/>
  <c r="L151" i="63"/>
  <c r="H151" i="63"/>
  <c r="L149" i="67"/>
  <c r="L153" i="61"/>
  <c r="H153" i="61"/>
  <c r="I144" i="58"/>
  <c r="J151" i="58"/>
  <c r="K151" i="58" s="1"/>
  <c r="E145" i="58"/>
  <c r="G145" i="58" s="1"/>
  <c r="J223" i="74"/>
  <c r="K223" i="74" s="1"/>
  <c r="J227" i="67"/>
  <c r="K227" i="67" s="1"/>
  <c r="J249" i="69"/>
  <c r="K249" i="69" s="1"/>
  <c r="J229" i="68"/>
  <c r="K229" i="68" s="1"/>
  <c r="J237" i="65"/>
  <c r="K237" i="65" s="1"/>
  <c r="L89" i="6"/>
  <c r="H89" i="6"/>
  <c r="J89" i="6"/>
  <c r="L146" i="57" l="1"/>
  <c r="H146" i="57"/>
  <c r="E162" i="62"/>
  <c r="G162" i="62" s="1"/>
  <c r="E163" i="62" s="1"/>
  <c r="G163" i="62" s="1"/>
  <c r="L161" i="62"/>
  <c r="J154" i="72"/>
  <c r="K154" i="72" s="1"/>
  <c r="E145" i="72"/>
  <c r="G148" i="73"/>
  <c r="H148" i="73"/>
  <c r="L148" i="73"/>
  <c r="H161" i="62"/>
  <c r="L162" i="62"/>
  <c r="J160" i="57"/>
  <c r="K160" i="57" s="1"/>
  <c r="E147" i="57"/>
  <c r="G147" i="57" s="1"/>
  <c r="L134" i="66"/>
  <c r="I134" i="66"/>
  <c r="J220" i="59"/>
  <c r="K220" i="59" s="1"/>
  <c r="I144" i="72"/>
  <c r="I144" i="57" s="1"/>
  <c r="I144" i="73"/>
  <c r="I140" i="71"/>
  <c r="E141" i="71"/>
  <c r="G141" i="71" s="1"/>
  <c r="H134" i="66"/>
  <c r="I137" i="65"/>
  <c r="L137" i="65"/>
  <c r="H137" i="65"/>
  <c r="E140" i="74"/>
  <c r="G140" i="74" s="1"/>
  <c r="L137" i="59"/>
  <c r="H137" i="59"/>
  <c r="E138" i="59"/>
  <c r="G138" i="59" s="1"/>
  <c r="H134" i="69"/>
  <c r="L134" i="69"/>
  <c r="E159" i="64"/>
  <c r="G159" i="64" s="1"/>
  <c r="J203" i="62"/>
  <c r="K203" i="62" s="1"/>
  <c r="H143" i="75"/>
  <c r="L143" i="75"/>
  <c r="I161" i="62"/>
  <c r="H158" i="68"/>
  <c r="I89" i="6"/>
  <c r="L135" i="56"/>
  <c r="H135" i="56"/>
  <c r="L143" i="70"/>
  <c r="H143" i="70"/>
  <c r="L158" i="68"/>
  <c r="L163" i="60"/>
  <c r="H163" i="60"/>
  <c r="I151" i="63"/>
  <c r="J207" i="63"/>
  <c r="K207" i="63" s="1"/>
  <c r="E152" i="63"/>
  <c r="G152" i="63" s="1"/>
  <c r="E150" i="67"/>
  <c r="G150" i="67" s="1"/>
  <c r="J167" i="61"/>
  <c r="K167" i="61" s="1"/>
  <c r="E154" i="61"/>
  <c r="G154" i="61" s="1"/>
  <c r="H145" i="58"/>
  <c r="L145" i="58"/>
  <c r="J230" i="75"/>
  <c r="K230" i="75" s="1"/>
  <c r="J238" i="65"/>
  <c r="K238" i="65" s="1"/>
  <c r="J224" i="70"/>
  <c r="K224" i="70" s="1"/>
  <c r="J228" i="67"/>
  <c r="K228" i="67" s="1"/>
  <c r="J230" i="68"/>
  <c r="K230" i="68" s="1"/>
  <c r="J214" i="66"/>
  <c r="K214" i="66" s="1"/>
  <c r="J250" i="69"/>
  <c r="K250" i="69" s="1"/>
  <c r="J212" i="56"/>
  <c r="K212" i="56" s="1"/>
  <c r="K89" i="6"/>
  <c r="H162" i="62" l="1"/>
  <c r="H145" i="72"/>
  <c r="L145" i="72"/>
  <c r="G145" i="72"/>
  <c r="J155" i="72" s="1"/>
  <c r="K155" i="72" s="1"/>
  <c r="J169" i="73"/>
  <c r="K169" i="73" s="1"/>
  <c r="E149" i="73"/>
  <c r="L163" i="62"/>
  <c r="E164" i="62"/>
  <c r="G164" i="62" s="1"/>
  <c r="L147" i="57"/>
  <c r="H147" i="57"/>
  <c r="H141" i="71"/>
  <c r="I141" i="71"/>
  <c r="H159" i="64"/>
  <c r="I159" i="64"/>
  <c r="L141" i="71"/>
  <c r="E135" i="66"/>
  <c r="G135" i="66" s="1"/>
  <c r="E138" i="65"/>
  <c r="G138" i="65" s="1"/>
  <c r="I89" i="68"/>
  <c r="I89" i="70" s="1"/>
  <c r="H140" i="74"/>
  <c r="L140" i="74"/>
  <c r="L138" i="59"/>
  <c r="H138" i="59"/>
  <c r="J221" i="59"/>
  <c r="K221" i="59" s="1"/>
  <c r="E135" i="69"/>
  <c r="G135" i="69" s="1"/>
  <c r="L159" i="64"/>
  <c r="I143" i="75"/>
  <c r="E144" i="75"/>
  <c r="G144" i="75" s="1"/>
  <c r="H163" i="62"/>
  <c r="J204" i="62"/>
  <c r="K204" i="62" s="1"/>
  <c r="H150" i="67"/>
  <c r="E136" i="56"/>
  <c r="G136" i="56" s="1"/>
  <c r="E144" i="70"/>
  <c r="G144" i="70" s="1"/>
  <c r="E159" i="68"/>
  <c r="G159" i="68" s="1"/>
  <c r="I163" i="60"/>
  <c r="J170" i="60"/>
  <c r="K170" i="60" s="1"/>
  <c r="E164" i="60"/>
  <c r="G164" i="60" s="1"/>
  <c r="L152" i="63"/>
  <c r="H152" i="63"/>
  <c r="E153" i="63"/>
  <c r="G153" i="63" s="1"/>
  <c r="L150" i="67"/>
  <c r="E151" i="67"/>
  <c r="G151" i="67" s="1"/>
  <c r="J168" i="61"/>
  <c r="K168" i="61" s="1"/>
  <c r="L154" i="61"/>
  <c r="H154" i="61"/>
  <c r="I145" i="58"/>
  <c r="J152" i="58"/>
  <c r="K152" i="58" s="1"/>
  <c r="E146" i="58"/>
  <c r="G146" i="58" s="1"/>
  <c r="J224" i="74"/>
  <c r="K224" i="74" s="1"/>
  <c r="J229" i="67"/>
  <c r="K229" i="67" s="1"/>
  <c r="J231" i="68"/>
  <c r="K231" i="68" s="1"/>
  <c r="J215" i="66"/>
  <c r="K215" i="66" s="1"/>
  <c r="E90" i="6"/>
  <c r="G90" i="6" s="1"/>
  <c r="E146" i="72" l="1"/>
  <c r="G146" i="72" s="1"/>
  <c r="G149" i="73"/>
  <c r="L149" i="73"/>
  <c r="H149" i="73"/>
  <c r="I164" i="62"/>
  <c r="J161" i="57"/>
  <c r="K161" i="57" s="1"/>
  <c r="E148" i="57"/>
  <c r="G148" i="57" s="1"/>
  <c r="L135" i="66"/>
  <c r="I135" i="66"/>
  <c r="H138" i="65"/>
  <c r="I138" i="65"/>
  <c r="I145" i="72"/>
  <c r="I145" i="57" s="1"/>
  <c r="I145" i="61" s="1"/>
  <c r="I145" i="60"/>
  <c r="E142" i="71"/>
  <c r="G142" i="71" s="1"/>
  <c r="J225" i="71"/>
  <c r="K225" i="71" s="1"/>
  <c r="H135" i="66"/>
  <c r="L138" i="65"/>
  <c r="E160" i="64"/>
  <c r="G160" i="64" s="1"/>
  <c r="E141" i="74"/>
  <c r="G141" i="74" s="1"/>
  <c r="J166" i="64"/>
  <c r="K166" i="64" s="1"/>
  <c r="E139" i="59"/>
  <c r="G139" i="59" s="1"/>
  <c r="I138" i="59"/>
  <c r="J222" i="59"/>
  <c r="K222" i="59" s="1"/>
  <c r="L135" i="69"/>
  <c r="H135" i="69"/>
  <c r="I135" i="69"/>
  <c r="L164" i="62"/>
  <c r="H164" i="62"/>
  <c r="J205" i="62"/>
  <c r="K205" i="62" s="1"/>
  <c r="H144" i="75"/>
  <c r="L144" i="75"/>
  <c r="E160" i="68"/>
  <c r="G160" i="68" s="1"/>
  <c r="L136" i="56"/>
  <c r="H136" i="56"/>
  <c r="H144" i="70"/>
  <c r="E145" i="70"/>
  <c r="G145" i="70" s="1"/>
  <c r="L144" i="70"/>
  <c r="L159" i="68"/>
  <c r="H159" i="68"/>
  <c r="L164" i="60"/>
  <c r="H164" i="60"/>
  <c r="H153" i="63"/>
  <c r="E154" i="63"/>
  <c r="G154" i="63" s="1"/>
  <c r="L153" i="63"/>
  <c r="J208" i="63"/>
  <c r="K208" i="63" s="1"/>
  <c r="L151" i="67"/>
  <c r="H151" i="67"/>
  <c r="E155" i="61"/>
  <c r="G155" i="61" s="1"/>
  <c r="L146" i="58"/>
  <c r="H146" i="58"/>
  <c r="J231" i="75"/>
  <c r="K231" i="75" s="1"/>
  <c r="J232" i="68"/>
  <c r="K232" i="68" s="1"/>
  <c r="J239" i="65"/>
  <c r="K239" i="65" s="1"/>
  <c r="J251" i="69"/>
  <c r="K251" i="69" s="1"/>
  <c r="J216" i="66"/>
  <c r="K216" i="66" s="1"/>
  <c r="J225" i="70"/>
  <c r="K225" i="70" s="1"/>
  <c r="J213" i="56"/>
  <c r="K213" i="56" s="1"/>
  <c r="L90" i="6"/>
  <c r="H90" i="6"/>
  <c r="J90" i="6"/>
  <c r="L146" i="72" l="1"/>
  <c r="H146" i="72"/>
  <c r="J156" i="72"/>
  <c r="K156" i="72" s="1"/>
  <c r="E147" i="72"/>
  <c r="G147" i="72" s="1"/>
  <c r="J170" i="73"/>
  <c r="K170" i="73" s="1"/>
  <c r="E150" i="73"/>
  <c r="J206" i="62"/>
  <c r="K206" i="62" s="1"/>
  <c r="E165" i="62"/>
  <c r="L165" i="62" s="1"/>
  <c r="L148" i="57"/>
  <c r="H148" i="57"/>
  <c r="H160" i="68"/>
  <c r="J226" i="71"/>
  <c r="K226" i="71" s="1"/>
  <c r="L160" i="64"/>
  <c r="E161" i="64"/>
  <c r="G161" i="64" s="1"/>
  <c r="L142" i="71"/>
  <c r="H142" i="71"/>
  <c r="E139" i="65"/>
  <c r="G139" i="65" s="1"/>
  <c r="E136" i="66"/>
  <c r="G136" i="66" s="1"/>
  <c r="H160" i="64"/>
  <c r="H141" i="74"/>
  <c r="L141" i="74"/>
  <c r="E142" i="74"/>
  <c r="G142" i="74" s="1"/>
  <c r="L139" i="59"/>
  <c r="H139" i="59"/>
  <c r="E136" i="69"/>
  <c r="G136" i="69" s="1"/>
  <c r="I144" i="75"/>
  <c r="E145" i="75"/>
  <c r="G145" i="75" s="1"/>
  <c r="L160" i="68"/>
  <c r="I90" i="6"/>
  <c r="E137" i="56"/>
  <c r="G137" i="56" s="1"/>
  <c r="E146" i="70"/>
  <c r="G146" i="70" s="1"/>
  <c r="L145" i="70"/>
  <c r="H145" i="70"/>
  <c r="E165" i="60"/>
  <c r="G165" i="60" s="1"/>
  <c r="J171" i="60"/>
  <c r="K171" i="60" s="1"/>
  <c r="J209" i="63"/>
  <c r="K209" i="63" s="1"/>
  <c r="H154" i="63"/>
  <c r="L154" i="63"/>
  <c r="E152" i="67"/>
  <c r="G152" i="67" s="1"/>
  <c r="L155" i="61"/>
  <c r="H155" i="61"/>
  <c r="I146" i="58"/>
  <c r="J153" i="58"/>
  <c r="K153" i="58" s="1"/>
  <c r="E147" i="58"/>
  <c r="G147" i="58" s="1"/>
  <c r="J232" i="75"/>
  <c r="K232" i="75" s="1"/>
  <c r="J225" i="74"/>
  <c r="K225" i="74" s="1"/>
  <c r="J240" i="65"/>
  <c r="K240" i="65" s="1"/>
  <c r="J252" i="69"/>
  <c r="K252" i="69" s="1"/>
  <c r="J226" i="70"/>
  <c r="K226" i="70" s="1"/>
  <c r="J233" i="68"/>
  <c r="K233" i="68" s="1"/>
  <c r="J230" i="67"/>
  <c r="K230" i="67" s="1"/>
  <c r="J214" i="56"/>
  <c r="K214" i="56" s="1"/>
  <c r="K90" i="6"/>
  <c r="H147" i="72" l="1"/>
  <c r="L147" i="72"/>
  <c r="E148" i="72"/>
  <c r="J157" i="72"/>
  <c r="K157" i="72" s="1"/>
  <c r="G150" i="73"/>
  <c r="E151" i="73" s="1"/>
  <c r="L150" i="73"/>
  <c r="H150" i="73"/>
  <c r="H165" i="62"/>
  <c r="G165" i="62"/>
  <c r="I165" i="62" s="1"/>
  <c r="E149" i="57"/>
  <c r="G149" i="57" s="1"/>
  <c r="J162" i="57"/>
  <c r="K162" i="57" s="1"/>
  <c r="L139" i="65"/>
  <c r="I139" i="65"/>
  <c r="I90" i="59"/>
  <c r="L142" i="74"/>
  <c r="E143" i="74"/>
  <c r="G143" i="74" s="1"/>
  <c r="E143" i="71"/>
  <c r="G143" i="71" s="1"/>
  <c r="I142" i="71"/>
  <c r="H161" i="64"/>
  <c r="J168" i="64"/>
  <c r="K168" i="64" s="1"/>
  <c r="I146" i="64"/>
  <c r="I146" i="72" s="1"/>
  <c r="I146" i="57" s="1"/>
  <c r="I146" i="60"/>
  <c r="H139" i="65"/>
  <c r="H136" i="66"/>
  <c r="E137" i="66"/>
  <c r="G137" i="66" s="1"/>
  <c r="L136" i="66"/>
  <c r="L161" i="64"/>
  <c r="J167" i="64"/>
  <c r="K167" i="64" s="1"/>
  <c r="H142" i="74"/>
  <c r="E140" i="59"/>
  <c r="G140" i="59" s="1"/>
  <c r="I139" i="59"/>
  <c r="J223" i="59"/>
  <c r="K223" i="59" s="1"/>
  <c r="H136" i="69"/>
  <c r="I136" i="69"/>
  <c r="L136" i="69"/>
  <c r="I90" i="56"/>
  <c r="L145" i="75"/>
  <c r="H145" i="75"/>
  <c r="I145" i="75"/>
  <c r="E161" i="68"/>
  <c r="G161" i="68" s="1"/>
  <c r="L137" i="56"/>
  <c r="H137" i="56"/>
  <c r="H146" i="70"/>
  <c r="L146" i="70"/>
  <c r="L165" i="60"/>
  <c r="H165" i="60"/>
  <c r="E155" i="63"/>
  <c r="G155" i="63" s="1"/>
  <c r="I154" i="63"/>
  <c r="J210" i="63"/>
  <c r="K210" i="63" s="1"/>
  <c r="H152" i="67"/>
  <c r="L152" i="67"/>
  <c r="E156" i="61"/>
  <c r="G156" i="61" s="1"/>
  <c r="J169" i="61"/>
  <c r="K169" i="61" s="1"/>
  <c r="L147" i="58"/>
  <c r="H147" i="58"/>
  <c r="J226" i="74"/>
  <c r="K226" i="74" s="1"/>
  <c r="J231" i="67"/>
  <c r="K231" i="67" s="1"/>
  <c r="J253" i="69"/>
  <c r="K253" i="69" s="1"/>
  <c r="J234" i="68"/>
  <c r="K234" i="68" s="1"/>
  <c r="J227" i="70"/>
  <c r="K227" i="70" s="1"/>
  <c r="J217" i="66"/>
  <c r="K217" i="66" s="1"/>
  <c r="E91" i="6"/>
  <c r="G91" i="6" s="1"/>
  <c r="G148" i="72" l="1"/>
  <c r="E149" i="72" s="1"/>
  <c r="L148" i="72"/>
  <c r="H148" i="72"/>
  <c r="G151" i="73"/>
  <c r="J172" i="73" s="1"/>
  <c r="K172" i="73" s="1"/>
  <c r="L151" i="73"/>
  <c r="H151" i="73"/>
  <c r="I150" i="73"/>
  <c r="J171" i="73"/>
  <c r="K171" i="73" s="1"/>
  <c r="E166" i="62"/>
  <c r="G166" i="62" s="1"/>
  <c r="J207" i="62"/>
  <c r="K207" i="62" s="1"/>
  <c r="J227" i="71"/>
  <c r="K227" i="71" s="1"/>
  <c r="L149" i="57"/>
  <c r="H149" i="57"/>
  <c r="I143" i="71"/>
  <c r="I90" i="68"/>
  <c r="L161" i="68"/>
  <c r="H143" i="71"/>
  <c r="L143" i="71"/>
  <c r="I146" i="63"/>
  <c r="I146" i="61"/>
  <c r="I146" i="73" s="1"/>
  <c r="E140" i="65"/>
  <c r="G140" i="65" s="1"/>
  <c r="L137" i="66"/>
  <c r="H137" i="66"/>
  <c r="I137" i="66"/>
  <c r="E138" i="66"/>
  <c r="G138" i="66" s="1"/>
  <c r="E162" i="64"/>
  <c r="G162" i="64" s="1"/>
  <c r="I142" i="74"/>
  <c r="L143" i="74"/>
  <c r="H143" i="74"/>
  <c r="I143" i="74"/>
  <c r="L140" i="59"/>
  <c r="H140" i="59"/>
  <c r="E137" i="69"/>
  <c r="G137" i="69" s="1"/>
  <c r="E146" i="75"/>
  <c r="G146" i="75" s="1"/>
  <c r="H161" i="68"/>
  <c r="E138" i="56"/>
  <c r="G138" i="56" s="1"/>
  <c r="E147" i="70"/>
  <c r="G147" i="70" s="1"/>
  <c r="E166" i="60"/>
  <c r="G166" i="60" s="1"/>
  <c r="J172" i="60"/>
  <c r="K172" i="60" s="1"/>
  <c r="L155" i="63"/>
  <c r="E156" i="63"/>
  <c r="G156" i="63" s="1"/>
  <c r="H155" i="63"/>
  <c r="E153" i="67"/>
  <c r="G153" i="67" s="1"/>
  <c r="H156" i="61"/>
  <c r="E157" i="61"/>
  <c r="G157" i="61" s="1"/>
  <c r="L156" i="61"/>
  <c r="I147" i="58"/>
  <c r="J154" i="58"/>
  <c r="K154" i="58" s="1"/>
  <c r="E148" i="58"/>
  <c r="G148" i="58" s="1"/>
  <c r="J233" i="75"/>
  <c r="K233" i="75" s="1"/>
  <c r="J241" i="65"/>
  <c r="K241" i="65" s="1"/>
  <c r="J218" i="66"/>
  <c r="K218" i="66" s="1"/>
  <c r="J228" i="70"/>
  <c r="K228" i="70" s="1"/>
  <c r="J235" i="68"/>
  <c r="K235" i="68" s="1"/>
  <c r="J215" i="56"/>
  <c r="K215" i="56" s="1"/>
  <c r="L91" i="6"/>
  <c r="H91" i="6"/>
  <c r="J91" i="6"/>
  <c r="E152" i="73" l="1"/>
  <c r="G152" i="73" s="1"/>
  <c r="G149" i="72"/>
  <c r="E150" i="72" s="1"/>
  <c r="L149" i="72"/>
  <c r="H149" i="72"/>
  <c r="J158" i="72"/>
  <c r="K158" i="72" s="1"/>
  <c r="I148" i="72"/>
  <c r="L166" i="62"/>
  <c r="E144" i="71"/>
  <c r="G144" i="71" s="1"/>
  <c r="J228" i="71" s="1"/>
  <c r="K228" i="71" s="1"/>
  <c r="E167" i="62"/>
  <c r="G167" i="62" s="1"/>
  <c r="H166" i="62"/>
  <c r="E150" i="57"/>
  <c r="G150" i="57" s="1"/>
  <c r="J163" i="57"/>
  <c r="K163" i="57" s="1"/>
  <c r="L140" i="65"/>
  <c r="I137" i="69"/>
  <c r="I90" i="75"/>
  <c r="I146" i="62"/>
  <c r="H162" i="64"/>
  <c r="E163" i="64"/>
  <c r="G163" i="64" s="1"/>
  <c r="H140" i="65"/>
  <c r="I138" i="66"/>
  <c r="H138" i="66"/>
  <c r="L138" i="66"/>
  <c r="L162" i="64"/>
  <c r="E144" i="74"/>
  <c r="G144" i="74" s="1"/>
  <c r="E141" i="59"/>
  <c r="G141" i="59" s="1"/>
  <c r="J224" i="59"/>
  <c r="K224" i="59" s="1"/>
  <c r="H137" i="69"/>
  <c r="L137" i="69"/>
  <c r="I147" i="62"/>
  <c r="I147" i="64"/>
  <c r="H146" i="75"/>
  <c r="L146" i="75"/>
  <c r="E147" i="75"/>
  <c r="G147" i="75" s="1"/>
  <c r="E162" i="68"/>
  <c r="G162" i="68" s="1"/>
  <c r="I91" i="6"/>
  <c r="I91" i="59" s="1"/>
  <c r="E154" i="67"/>
  <c r="G154" i="67" s="1"/>
  <c r="H138" i="56"/>
  <c r="L138" i="56"/>
  <c r="H147" i="70"/>
  <c r="L147" i="70"/>
  <c r="H166" i="60"/>
  <c r="L166" i="60"/>
  <c r="H156" i="63"/>
  <c r="E157" i="63"/>
  <c r="G157" i="63" s="1"/>
  <c r="L156" i="63"/>
  <c r="I155" i="63"/>
  <c r="J211" i="63"/>
  <c r="K211" i="63" s="1"/>
  <c r="J208" i="62"/>
  <c r="K208" i="62" s="1"/>
  <c r="I166" i="62"/>
  <c r="L153" i="67"/>
  <c r="H153" i="67"/>
  <c r="E158" i="61"/>
  <c r="G158" i="61" s="1"/>
  <c r="L157" i="61"/>
  <c r="H157" i="61"/>
  <c r="J170" i="61"/>
  <c r="K170" i="61" s="1"/>
  <c r="H148" i="58"/>
  <c r="L148" i="58"/>
  <c r="J227" i="74"/>
  <c r="K227" i="74" s="1"/>
  <c r="J232" i="67"/>
  <c r="K232" i="67" s="1"/>
  <c r="J254" i="69"/>
  <c r="K254" i="69" s="1"/>
  <c r="K91" i="6"/>
  <c r="L152" i="73" l="1"/>
  <c r="H152" i="73"/>
  <c r="E145" i="71"/>
  <c r="G145" i="71" s="1"/>
  <c r="L144" i="71"/>
  <c r="G150" i="72"/>
  <c r="J160" i="72" s="1"/>
  <c r="K160" i="72" s="1"/>
  <c r="H150" i="72"/>
  <c r="L150" i="72"/>
  <c r="I149" i="72"/>
  <c r="J159" i="72"/>
  <c r="K159" i="72" s="1"/>
  <c r="E153" i="73"/>
  <c r="J173" i="73"/>
  <c r="K173" i="73" s="1"/>
  <c r="H167" i="62"/>
  <c r="L167" i="62"/>
  <c r="H144" i="71"/>
  <c r="H150" i="57"/>
  <c r="L150" i="57"/>
  <c r="E138" i="69"/>
  <c r="G138" i="69" s="1"/>
  <c r="I90" i="69"/>
  <c r="I90" i="67" s="1"/>
  <c r="I90" i="70" s="1"/>
  <c r="I91" i="74"/>
  <c r="E163" i="68"/>
  <c r="G163" i="68" s="1"/>
  <c r="H163" i="64"/>
  <c r="E164" i="64"/>
  <c r="G164" i="64" s="1"/>
  <c r="E141" i="65"/>
  <c r="G141" i="65" s="1"/>
  <c r="E139" i="66"/>
  <c r="G139" i="66" s="1"/>
  <c r="I147" i="72"/>
  <c r="I147" i="57" s="1"/>
  <c r="I147" i="61" s="1"/>
  <c r="I147" i="73"/>
  <c r="J169" i="64"/>
  <c r="K169" i="64" s="1"/>
  <c r="L163" i="64"/>
  <c r="L144" i="74"/>
  <c r="H144" i="74"/>
  <c r="H141" i="59"/>
  <c r="L141" i="59"/>
  <c r="I91" i="68"/>
  <c r="I91" i="67" s="1"/>
  <c r="L162" i="68"/>
  <c r="H162" i="68"/>
  <c r="H147" i="75"/>
  <c r="L147" i="75"/>
  <c r="E148" i="75"/>
  <c r="G148" i="75" s="1"/>
  <c r="H154" i="67"/>
  <c r="E139" i="56"/>
  <c r="G139" i="56" s="1"/>
  <c r="E148" i="70"/>
  <c r="G148" i="70" s="1"/>
  <c r="L145" i="71"/>
  <c r="E167" i="60"/>
  <c r="G167" i="60" s="1"/>
  <c r="J173" i="60"/>
  <c r="K173" i="60" s="1"/>
  <c r="E168" i="62"/>
  <c r="G168" i="62" s="1"/>
  <c r="H157" i="63"/>
  <c r="L157" i="63"/>
  <c r="E158" i="63"/>
  <c r="G158" i="63" s="1"/>
  <c r="I156" i="63"/>
  <c r="J212" i="63"/>
  <c r="K212" i="63" s="1"/>
  <c r="J209" i="62"/>
  <c r="K209" i="62" s="1"/>
  <c r="E155" i="67"/>
  <c r="G155" i="67" s="1"/>
  <c r="L154" i="67"/>
  <c r="H158" i="61"/>
  <c r="L158" i="61"/>
  <c r="J171" i="61"/>
  <c r="K171" i="61" s="1"/>
  <c r="E149" i="58"/>
  <c r="G149" i="58" s="1"/>
  <c r="I148" i="58"/>
  <c r="J155" i="58"/>
  <c r="K155" i="58" s="1"/>
  <c r="J228" i="74"/>
  <c r="K228" i="74" s="1"/>
  <c r="J234" i="75"/>
  <c r="K234" i="75" s="1"/>
  <c r="J229" i="70"/>
  <c r="K229" i="70" s="1"/>
  <c r="J233" i="67"/>
  <c r="K233" i="67" s="1"/>
  <c r="J219" i="66"/>
  <c r="K219" i="66" s="1"/>
  <c r="J242" i="65"/>
  <c r="K242" i="65" s="1"/>
  <c r="J236" i="68"/>
  <c r="K236" i="68" s="1"/>
  <c r="J216" i="56"/>
  <c r="K216" i="56" s="1"/>
  <c r="E92" i="6"/>
  <c r="G92" i="6" s="1"/>
  <c r="H145" i="71" l="1"/>
  <c r="E146" i="71"/>
  <c r="G146" i="71" s="1"/>
  <c r="E151" i="72"/>
  <c r="G151" i="72" s="1"/>
  <c r="L153" i="73"/>
  <c r="H153" i="73"/>
  <c r="G153" i="73"/>
  <c r="J174" i="73" s="1"/>
  <c r="K174" i="73" s="1"/>
  <c r="J164" i="57"/>
  <c r="K164" i="57" s="1"/>
  <c r="E151" i="57"/>
  <c r="G151" i="57" s="1"/>
  <c r="I90" i="66"/>
  <c r="H138" i="69"/>
  <c r="L138" i="69"/>
  <c r="I141" i="65"/>
  <c r="I91" i="75"/>
  <c r="E164" i="68"/>
  <c r="G164" i="68" s="1"/>
  <c r="L163" i="68"/>
  <c r="H163" i="68"/>
  <c r="J171" i="64"/>
  <c r="K171" i="64" s="1"/>
  <c r="H141" i="65"/>
  <c r="L141" i="65"/>
  <c r="H139" i="66"/>
  <c r="L139" i="66"/>
  <c r="E140" i="66"/>
  <c r="G140" i="66" s="1"/>
  <c r="J170" i="64"/>
  <c r="K170" i="64" s="1"/>
  <c r="H164" i="64"/>
  <c r="I148" i="64"/>
  <c r="I148" i="57"/>
  <c r="L164" i="64"/>
  <c r="I91" i="70"/>
  <c r="E145" i="74"/>
  <c r="G145" i="74" s="1"/>
  <c r="E142" i="59"/>
  <c r="G142" i="59" s="1"/>
  <c r="J225" i="59"/>
  <c r="K225" i="59" s="1"/>
  <c r="I138" i="69"/>
  <c r="E139" i="69"/>
  <c r="G139" i="69" s="1"/>
  <c r="E149" i="75"/>
  <c r="G149" i="75" s="1"/>
  <c r="L148" i="75"/>
  <c r="H148" i="75"/>
  <c r="I168" i="62"/>
  <c r="H139" i="56"/>
  <c r="L139" i="56"/>
  <c r="H148" i="70"/>
  <c r="L148" i="70"/>
  <c r="L146" i="71"/>
  <c r="E147" i="71"/>
  <c r="G147" i="71" s="1"/>
  <c r="H146" i="71"/>
  <c r="I145" i="71"/>
  <c r="J229" i="71"/>
  <c r="K229" i="71" s="1"/>
  <c r="L167" i="60"/>
  <c r="H167" i="60"/>
  <c r="H168" i="62"/>
  <c r="L168" i="62"/>
  <c r="J213" i="63"/>
  <c r="K213" i="63" s="1"/>
  <c r="H158" i="63"/>
  <c r="L158" i="63"/>
  <c r="H155" i="67"/>
  <c r="L155" i="67"/>
  <c r="J172" i="61"/>
  <c r="K172" i="61" s="1"/>
  <c r="I158" i="61"/>
  <c r="E159" i="61"/>
  <c r="G159" i="61" s="1"/>
  <c r="H149" i="58"/>
  <c r="L149" i="58"/>
  <c r="J235" i="75"/>
  <c r="K235" i="75" s="1"/>
  <c r="J255" i="69"/>
  <c r="K255" i="69" s="1"/>
  <c r="J237" i="68"/>
  <c r="K237" i="68" s="1"/>
  <c r="J220" i="66"/>
  <c r="K220" i="66" s="1"/>
  <c r="J217" i="56"/>
  <c r="K217" i="56" s="1"/>
  <c r="H92" i="6"/>
  <c r="L92" i="6"/>
  <c r="J92" i="6"/>
  <c r="H151" i="72" l="1"/>
  <c r="L151" i="72"/>
  <c r="E154" i="73"/>
  <c r="G154" i="73" s="1"/>
  <c r="J175" i="73" s="1"/>
  <c r="K175" i="73" s="1"/>
  <c r="E152" i="72"/>
  <c r="J161" i="72"/>
  <c r="K161" i="72" s="1"/>
  <c r="E152" i="57"/>
  <c r="G152" i="57" s="1"/>
  <c r="H151" i="57"/>
  <c r="L151" i="57"/>
  <c r="I91" i="66"/>
  <c r="E142" i="65"/>
  <c r="G142" i="65" s="1"/>
  <c r="L164" i="68"/>
  <c r="H145" i="74"/>
  <c r="I145" i="74"/>
  <c r="E165" i="64"/>
  <c r="G165" i="64" s="1"/>
  <c r="H140" i="66"/>
  <c r="L140" i="66"/>
  <c r="I148" i="73"/>
  <c r="L145" i="74"/>
  <c r="L142" i="59"/>
  <c r="H142" i="59"/>
  <c r="E143" i="59"/>
  <c r="G143" i="59" s="1"/>
  <c r="L139" i="69"/>
  <c r="H139" i="69"/>
  <c r="H149" i="75"/>
  <c r="L149" i="75"/>
  <c r="H164" i="68"/>
  <c r="I92" i="6"/>
  <c r="J210" i="62"/>
  <c r="K210" i="62" s="1"/>
  <c r="E169" i="62"/>
  <c r="G169" i="62" s="1"/>
  <c r="E140" i="56"/>
  <c r="G140" i="56" s="1"/>
  <c r="E149" i="70"/>
  <c r="G149" i="70" s="1"/>
  <c r="L147" i="71"/>
  <c r="H147" i="71"/>
  <c r="I146" i="71"/>
  <c r="J230" i="71"/>
  <c r="K230" i="71" s="1"/>
  <c r="E168" i="60"/>
  <c r="G168" i="60" s="1"/>
  <c r="J174" i="60"/>
  <c r="K174" i="60" s="1"/>
  <c r="I158" i="63"/>
  <c r="J214" i="63"/>
  <c r="K214" i="63" s="1"/>
  <c r="E159" i="63"/>
  <c r="G159" i="63" s="1"/>
  <c r="E156" i="67"/>
  <c r="G156" i="67" s="1"/>
  <c r="L159" i="61"/>
  <c r="H159" i="61"/>
  <c r="E160" i="61"/>
  <c r="G160" i="61" s="1"/>
  <c r="J156" i="58"/>
  <c r="K156" i="58" s="1"/>
  <c r="I149" i="58"/>
  <c r="E150" i="58"/>
  <c r="G150" i="58" s="1"/>
  <c r="J229" i="74"/>
  <c r="K229" i="74" s="1"/>
  <c r="J236" i="75"/>
  <c r="K236" i="75" s="1"/>
  <c r="J234" i="67"/>
  <c r="K234" i="67" s="1"/>
  <c r="J243" i="65"/>
  <c r="K243" i="65" s="1"/>
  <c r="J230" i="70"/>
  <c r="K230" i="70" s="1"/>
  <c r="J256" i="69"/>
  <c r="K256" i="69" s="1"/>
  <c r="K92" i="6"/>
  <c r="H154" i="73" l="1"/>
  <c r="L154" i="73"/>
  <c r="E155" i="73"/>
  <c r="G155" i="73" s="1"/>
  <c r="E156" i="73" s="1"/>
  <c r="G152" i="72"/>
  <c r="H152" i="72"/>
  <c r="L152" i="72"/>
  <c r="E153" i="57"/>
  <c r="G153" i="57" s="1"/>
  <c r="H152" i="57"/>
  <c r="L152" i="57"/>
  <c r="J165" i="57"/>
  <c r="K165" i="57" s="1"/>
  <c r="I151" i="57"/>
  <c r="I92" i="59"/>
  <c r="I92" i="56"/>
  <c r="I142" i="65"/>
  <c r="E143" i="65"/>
  <c r="G143" i="65" s="1"/>
  <c r="L142" i="65"/>
  <c r="H142" i="65"/>
  <c r="L165" i="64"/>
  <c r="E166" i="64"/>
  <c r="G166" i="64" s="1"/>
  <c r="H165" i="64"/>
  <c r="I140" i="66"/>
  <c r="E141" i="66"/>
  <c r="G141" i="66" s="1"/>
  <c r="I149" i="60"/>
  <c r="I149" i="73" s="1"/>
  <c r="I149" i="64"/>
  <c r="I149" i="57" s="1"/>
  <c r="E146" i="74"/>
  <c r="G146" i="74" s="1"/>
  <c r="H143" i="59"/>
  <c r="E144" i="59"/>
  <c r="G144" i="59" s="1"/>
  <c r="L143" i="59"/>
  <c r="J226" i="59"/>
  <c r="K226" i="59" s="1"/>
  <c r="I142" i="59"/>
  <c r="I139" i="69"/>
  <c r="E140" i="69"/>
  <c r="G140" i="69" s="1"/>
  <c r="I92" i="68"/>
  <c r="I92" i="67" s="1"/>
  <c r="E150" i="75"/>
  <c r="E165" i="68"/>
  <c r="G165" i="68" s="1"/>
  <c r="H149" i="70"/>
  <c r="L169" i="62"/>
  <c r="H140" i="56"/>
  <c r="H169" i="62"/>
  <c r="E170" i="62"/>
  <c r="G170" i="62" s="1"/>
  <c r="L140" i="56"/>
  <c r="L149" i="70"/>
  <c r="I147" i="71"/>
  <c r="J231" i="71"/>
  <c r="K231" i="71" s="1"/>
  <c r="E148" i="71"/>
  <c r="G148" i="71" s="1"/>
  <c r="L168" i="60"/>
  <c r="H168" i="60"/>
  <c r="L159" i="63"/>
  <c r="H159" i="63"/>
  <c r="E160" i="63"/>
  <c r="G160" i="63" s="1"/>
  <c r="L156" i="67"/>
  <c r="H156" i="67"/>
  <c r="E161" i="61"/>
  <c r="G161" i="61" s="1"/>
  <c r="H160" i="61"/>
  <c r="L160" i="61"/>
  <c r="I159" i="61"/>
  <c r="J173" i="61"/>
  <c r="K173" i="61" s="1"/>
  <c r="L150" i="58"/>
  <c r="E151" i="58"/>
  <c r="G151" i="58" s="1"/>
  <c r="H150" i="58"/>
  <c r="J172" i="64"/>
  <c r="K172" i="64" s="1"/>
  <c r="J230" i="74"/>
  <c r="K230" i="74" s="1"/>
  <c r="J244" i="65"/>
  <c r="K244" i="65" s="1"/>
  <c r="J238" i="68"/>
  <c r="K238" i="68" s="1"/>
  <c r="J231" i="70"/>
  <c r="K231" i="70" s="1"/>
  <c r="J221" i="66"/>
  <c r="K221" i="66" s="1"/>
  <c r="J257" i="69"/>
  <c r="K257" i="69" s="1"/>
  <c r="J218" i="56"/>
  <c r="K218" i="56" s="1"/>
  <c r="E93" i="6"/>
  <c r="G93" i="6" s="1"/>
  <c r="L155" i="73" l="1"/>
  <c r="H155" i="73"/>
  <c r="E153" i="72"/>
  <c r="J162" i="72"/>
  <c r="K162" i="72" s="1"/>
  <c r="L156" i="73"/>
  <c r="H156" i="73"/>
  <c r="G156" i="73"/>
  <c r="J177" i="73" s="1"/>
  <c r="K177" i="73" s="1"/>
  <c r="I155" i="73"/>
  <c r="J176" i="73"/>
  <c r="K176" i="73" s="1"/>
  <c r="H143" i="65"/>
  <c r="E144" i="65"/>
  <c r="G144" i="65" s="1"/>
  <c r="L153" i="57"/>
  <c r="H153" i="57"/>
  <c r="I152" i="57"/>
  <c r="J166" i="57"/>
  <c r="K166" i="57" s="1"/>
  <c r="L143" i="65"/>
  <c r="L166" i="64"/>
  <c r="E167" i="64"/>
  <c r="G167" i="64" s="1"/>
  <c r="H150" i="75"/>
  <c r="G150" i="75"/>
  <c r="E151" i="75" s="1"/>
  <c r="G151" i="75" s="1"/>
  <c r="H146" i="74"/>
  <c r="I146" i="74"/>
  <c r="H166" i="64"/>
  <c r="L141" i="66"/>
  <c r="H141" i="66"/>
  <c r="I92" i="70"/>
  <c r="L146" i="74"/>
  <c r="H144" i="59"/>
  <c r="L144" i="59"/>
  <c r="J227" i="59"/>
  <c r="K227" i="59" s="1"/>
  <c r="L140" i="69"/>
  <c r="H140" i="69"/>
  <c r="L150" i="75"/>
  <c r="H165" i="68"/>
  <c r="L165" i="68"/>
  <c r="L170" i="62"/>
  <c r="H170" i="62"/>
  <c r="J211" i="62"/>
  <c r="K211" i="62" s="1"/>
  <c r="I170" i="62"/>
  <c r="E141" i="56"/>
  <c r="G141" i="56" s="1"/>
  <c r="E150" i="70"/>
  <c r="G150" i="70" s="1"/>
  <c r="E149" i="71"/>
  <c r="G149" i="71" s="1"/>
  <c r="H148" i="71"/>
  <c r="L148" i="71"/>
  <c r="J175" i="60"/>
  <c r="K175" i="60" s="1"/>
  <c r="I168" i="60"/>
  <c r="E169" i="60"/>
  <c r="G169" i="60" s="1"/>
  <c r="L160" i="63"/>
  <c r="E161" i="63"/>
  <c r="G161" i="63" s="1"/>
  <c r="H160" i="63"/>
  <c r="J215" i="63"/>
  <c r="K215" i="63" s="1"/>
  <c r="I159" i="63"/>
  <c r="E157" i="67"/>
  <c r="G157" i="67" s="1"/>
  <c r="L161" i="61"/>
  <c r="H161" i="61"/>
  <c r="J174" i="61"/>
  <c r="K174" i="61" s="1"/>
  <c r="E152" i="58"/>
  <c r="G152" i="58" s="1"/>
  <c r="H151" i="58"/>
  <c r="L151" i="58"/>
  <c r="I150" i="58"/>
  <c r="J157" i="58"/>
  <c r="K157" i="58" s="1"/>
  <c r="J173" i="64"/>
  <c r="K173" i="64" s="1"/>
  <c r="J237" i="75"/>
  <c r="K237" i="75" s="1"/>
  <c r="J231" i="74"/>
  <c r="K231" i="74" s="1"/>
  <c r="J235" i="67"/>
  <c r="K235" i="67" s="1"/>
  <c r="J258" i="69"/>
  <c r="K258" i="69" s="1"/>
  <c r="J239" i="68"/>
  <c r="K239" i="68" s="1"/>
  <c r="J245" i="65"/>
  <c r="K245" i="65" s="1"/>
  <c r="H93" i="6"/>
  <c r="L93" i="6"/>
  <c r="J93" i="6"/>
  <c r="G153" i="72" l="1"/>
  <c r="L153" i="72"/>
  <c r="H153" i="72"/>
  <c r="E157" i="73"/>
  <c r="G157" i="73" s="1"/>
  <c r="J167" i="57"/>
  <c r="K167" i="57" s="1"/>
  <c r="E154" i="57"/>
  <c r="G154" i="57" s="1"/>
  <c r="H144" i="65"/>
  <c r="H167" i="64"/>
  <c r="L144" i="65"/>
  <c r="I143" i="65"/>
  <c r="E168" i="64"/>
  <c r="G168" i="64" s="1"/>
  <c r="L167" i="64"/>
  <c r="I141" i="66"/>
  <c r="E142" i="66"/>
  <c r="G142" i="66" s="1"/>
  <c r="I144" i="65"/>
  <c r="E145" i="65"/>
  <c r="G145" i="65" s="1"/>
  <c r="I150" i="60"/>
  <c r="I150" i="64"/>
  <c r="I150" i="72" s="1"/>
  <c r="I150" i="57" s="1"/>
  <c r="E147" i="74"/>
  <c r="G147" i="74" s="1"/>
  <c r="E145" i="59"/>
  <c r="G145" i="59" s="1"/>
  <c r="J228" i="59"/>
  <c r="K228" i="59" s="1"/>
  <c r="I140" i="69"/>
  <c r="E141" i="69"/>
  <c r="G141" i="69" s="1"/>
  <c r="I150" i="75"/>
  <c r="H151" i="75"/>
  <c r="L151" i="75"/>
  <c r="E166" i="68"/>
  <c r="G166" i="68" s="1"/>
  <c r="I93" i="6"/>
  <c r="I93" i="56" s="1"/>
  <c r="L150" i="70"/>
  <c r="E171" i="62"/>
  <c r="G171" i="62" s="1"/>
  <c r="J212" i="62"/>
  <c r="K212" i="62" s="1"/>
  <c r="L141" i="56"/>
  <c r="H141" i="56"/>
  <c r="H150" i="70"/>
  <c r="E150" i="71"/>
  <c r="G150" i="71" s="1"/>
  <c r="H149" i="71"/>
  <c r="L149" i="71"/>
  <c r="I148" i="71"/>
  <c r="J232" i="71"/>
  <c r="K232" i="71" s="1"/>
  <c r="H169" i="60"/>
  <c r="L169" i="60"/>
  <c r="L161" i="63"/>
  <c r="H161" i="63"/>
  <c r="J216" i="63"/>
  <c r="K216" i="63" s="1"/>
  <c r="L157" i="67"/>
  <c r="H157" i="67"/>
  <c r="E162" i="61"/>
  <c r="G162" i="61" s="1"/>
  <c r="J175" i="61"/>
  <c r="K175" i="61" s="1"/>
  <c r="L152" i="58"/>
  <c r="H152" i="58"/>
  <c r="I151" i="58"/>
  <c r="J158" i="58"/>
  <c r="K158" i="58" s="1"/>
  <c r="J174" i="64"/>
  <c r="K174" i="64" s="1"/>
  <c r="J232" i="74"/>
  <c r="K232" i="74" s="1"/>
  <c r="J222" i="66"/>
  <c r="K222" i="66" s="1"/>
  <c r="J240" i="68"/>
  <c r="K240" i="68" s="1"/>
  <c r="J232" i="70"/>
  <c r="K232" i="70" s="1"/>
  <c r="J246" i="65"/>
  <c r="K246" i="65" s="1"/>
  <c r="J219" i="56"/>
  <c r="K219" i="56" s="1"/>
  <c r="K93" i="6"/>
  <c r="E94" i="6"/>
  <c r="G94" i="6" s="1"/>
  <c r="H157" i="73" l="1"/>
  <c r="L157" i="73"/>
  <c r="J163" i="72"/>
  <c r="K163" i="72" s="1"/>
  <c r="E154" i="72"/>
  <c r="J178" i="73"/>
  <c r="K178" i="73" s="1"/>
  <c r="E158" i="73"/>
  <c r="E169" i="64"/>
  <c r="G169" i="64" s="1"/>
  <c r="H154" i="57"/>
  <c r="L154" i="57"/>
  <c r="H168" i="64"/>
  <c r="L168" i="64"/>
  <c r="H142" i="66"/>
  <c r="L142" i="66"/>
  <c r="L145" i="65"/>
  <c r="I145" i="65"/>
  <c r="H145" i="65"/>
  <c r="I151" i="60"/>
  <c r="I151" i="72"/>
  <c r="H147" i="74"/>
  <c r="L147" i="74"/>
  <c r="I147" i="74"/>
  <c r="E148" i="74"/>
  <c r="G148" i="74" s="1"/>
  <c r="J229" i="59"/>
  <c r="K229" i="59" s="1"/>
  <c r="H145" i="59"/>
  <c r="L145" i="59"/>
  <c r="I141" i="69"/>
  <c r="H141" i="69"/>
  <c r="L141" i="69"/>
  <c r="I93" i="68"/>
  <c r="I93" i="67" s="1"/>
  <c r="E152" i="75"/>
  <c r="G152" i="75" s="1"/>
  <c r="L171" i="62"/>
  <c r="E167" i="68"/>
  <c r="G167" i="68" s="1"/>
  <c r="H166" i="68"/>
  <c r="L166" i="68"/>
  <c r="H171" i="62"/>
  <c r="E172" i="62"/>
  <c r="G172" i="62" s="1"/>
  <c r="E142" i="56"/>
  <c r="G142" i="56" s="1"/>
  <c r="E151" i="70"/>
  <c r="G151" i="70" s="1"/>
  <c r="H150" i="71"/>
  <c r="L150" i="71"/>
  <c r="J233" i="71"/>
  <c r="K233" i="71" s="1"/>
  <c r="I149" i="71"/>
  <c r="E170" i="60"/>
  <c r="G170" i="60" s="1"/>
  <c r="I169" i="60"/>
  <c r="J176" i="60"/>
  <c r="K176" i="60" s="1"/>
  <c r="E162" i="63"/>
  <c r="G162" i="63" s="1"/>
  <c r="J217" i="63"/>
  <c r="K217" i="63" s="1"/>
  <c r="E158" i="67"/>
  <c r="G158" i="67" s="1"/>
  <c r="H162" i="61"/>
  <c r="L162" i="61"/>
  <c r="I152" i="58"/>
  <c r="J159" i="58"/>
  <c r="K159" i="58" s="1"/>
  <c r="E153" i="58"/>
  <c r="G153" i="58" s="1"/>
  <c r="J238" i="75"/>
  <c r="K238" i="75" s="1"/>
  <c r="J259" i="69"/>
  <c r="K259" i="69" s="1"/>
  <c r="J236" i="67"/>
  <c r="K236" i="67" s="1"/>
  <c r="J247" i="65"/>
  <c r="K247" i="65" s="1"/>
  <c r="J233" i="70"/>
  <c r="K233" i="70" s="1"/>
  <c r="L94" i="6"/>
  <c r="H94" i="6"/>
  <c r="G154" i="72" l="1"/>
  <c r="H154" i="72"/>
  <c r="L154" i="72"/>
  <c r="G158" i="73"/>
  <c r="J179" i="73" s="1"/>
  <c r="K179" i="73" s="1"/>
  <c r="H158" i="73"/>
  <c r="L158" i="73"/>
  <c r="J175" i="64"/>
  <c r="K175" i="64" s="1"/>
  <c r="E170" i="64"/>
  <c r="G170" i="64" s="1"/>
  <c r="H169" i="64"/>
  <c r="L169" i="64"/>
  <c r="J168" i="57"/>
  <c r="K168" i="57" s="1"/>
  <c r="E155" i="57"/>
  <c r="G155" i="57" s="1"/>
  <c r="L148" i="74"/>
  <c r="I151" i="73"/>
  <c r="I152" i="60"/>
  <c r="I152" i="64"/>
  <c r="I142" i="66"/>
  <c r="E143" i="66"/>
  <c r="G143" i="66" s="1"/>
  <c r="E146" i="65"/>
  <c r="G146" i="65" s="1"/>
  <c r="I93" i="70"/>
  <c r="E146" i="59"/>
  <c r="G146" i="59" s="1"/>
  <c r="H148" i="74"/>
  <c r="E142" i="69"/>
  <c r="G142" i="69" s="1"/>
  <c r="I152" i="72"/>
  <c r="I152" i="73" s="1"/>
  <c r="L152" i="75"/>
  <c r="H152" i="75"/>
  <c r="I152" i="75"/>
  <c r="H167" i="68"/>
  <c r="L167" i="68"/>
  <c r="L151" i="70"/>
  <c r="H172" i="62"/>
  <c r="I171" i="62"/>
  <c r="E173" i="62"/>
  <c r="G173" i="62" s="1"/>
  <c r="L172" i="62"/>
  <c r="J213" i="62"/>
  <c r="K213" i="62" s="1"/>
  <c r="L142" i="56"/>
  <c r="H142" i="56"/>
  <c r="H151" i="70"/>
  <c r="E151" i="71"/>
  <c r="G151" i="71" s="1"/>
  <c r="J234" i="71"/>
  <c r="K234" i="71" s="1"/>
  <c r="I150" i="71"/>
  <c r="L170" i="60"/>
  <c r="H170" i="60"/>
  <c r="H162" i="63"/>
  <c r="L162" i="63"/>
  <c r="E159" i="67"/>
  <c r="G159" i="67" s="1"/>
  <c r="L158" i="67"/>
  <c r="H158" i="67"/>
  <c r="E163" i="61"/>
  <c r="G163" i="61" s="1"/>
  <c r="J176" i="61"/>
  <c r="K176" i="61" s="1"/>
  <c r="I162" i="61"/>
  <c r="H153" i="58"/>
  <c r="L153" i="58"/>
  <c r="E154" i="58"/>
  <c r="G154" i="58" s="1"/>
  <c r="J233" i="74"/>
  <c r="K233" i="74" s="1"/>
  <c r="J241" i="68"/>
  <c r="K241" i="68" s="1"/>
  <c r="J248" i="65"/>
  <c r="K248" i="65" s="1"/>
  <c r="J234" i="70"/>
  <c r="K234" i="70" s="1"/>
  <c r="J223" i="66"/>
  <c r="K223" i="66" s="1"/>
  <c r="J220" i="56"/>
  <c r="K220" i="56" s="1"/>
  <c r="J94" i="6"/>
  <c r="E159" i="73" l="1"/>
  <c r="L159" i="73" s="1"/>
  <c r="J164" i="72"/>
  <c r="K164" i="72" s="1"/>
  <c r="E155" i="72"/>
  <c r="J176" i="64"/>
  <c r="K176" i="64" s="1"/>
  <c r="L170" i="64"/>
  <c r="H170" i="64"/>
  <c r="E171" i="64"/>
  <c r="G171" i="64" s="1"/>
  <c r="H173" i="62"/>
  <c r="E174" i="62"/>
  <c r="G174" i="62" s="1"/>
  <c r="L155" i="57"/>
  <c r="H155" i="57"/>
  <c r="J169" i="57"/>
  <c r="K169" i="57" s="1"/>
  <c r="I94" i="6"/>
  <c r="L146" i="65"/>
  <c r="I146" i="65"/>
  <c r="H142" i="69"/>
  <c r="I142" i="69"/>
  <c r="H146" i="59"/>
  <c r="J230" i="59"/>
  <c r="K230" i="59" s="1"/>
  <c r="L143" i="66"/>
  <c r="H143" i="66"/>
  <c r="H146" i="65"/>
  <c r="L146" i="59"/>
  <c r="I148" i="74"/>
  <c r="E149" i="74"/>
  <c r="G149" i="74" s="1"/>
  <c r="L142" i="69"/>
  <c r="I152" i="62"/>
  <c r="E153" i="75"/>
  <c r="G153" i="75" s="1"/>
  <c r="E168" i="68"/>
  <c r="G168" i="68" s="1"/>
  <c r="L173" i="62"/>
  <c r="J214" i="62"/>
  <c r="K214" i="62" s="1"/>
  <c r="I172" i="62"/>
  <c r="I94" i="68"/>
  <c r="I94" i="67" s="1"/>
  <c r="E152" i="70"/>
  <c r="G152" i="70" s="1"/>
  <c r="E143" i="56"/>
  <c r="G143" i="56" s="1"/>
  <c r="H151" i="71"/>
  <c r="L151" i="71"/>
  <c r="E171" i="60"/>
  <c r="G171" i="60" s="1"/>
  <c r="J177" i="60"/>
  <c r="K177" i="60" s="1"/>
  <c r="E163" i="63"/>
  <c r="G163" i="63" s="1"/>
  <c r="J218" i="63"/>
  <c r="K218" i="63" s="1"/>
  <c r="I162" i="63"/>
  <c r="L159" i="67"/>
  <c r="H159" i="67"/>
  <c r="H163" i="61"/>
  <c r="L163" i="61"/>
  <c r="E164" i="61"/>
  <c r="G164" i="61" s="1"/>
  <c r="L154" i="58"/>
  <c r="H154" i="58"/>
  <c r="I153" i="58"/>
  <c r="J160" i="58"/>
  <c r="K160" i="58" s="1"/>
  <c r="J177" i="64"/>
  <c r="K177" i="64" s="1"/>
  <c r="J234" i="74"/>
  <c r="K234" i="74" s="1"/>
  <c r="J239" i="75"/>
  <c r="K239" i="75" s="1"/>
  <c r="J224" i="66"/>
  <c r="K224" i="66" s="1"/>
  <c r="J249" i="65"/>
  <c r="K249" i="65" s="1"/>
  <c r="J237" i="67"/>
  <c r="K237" i="67" s="1"/>
  <c r="J260" i="69"/>
  <c r="K260" i="69" s="1"/>
  <c r="J242" i="68"/>
  <c r="K242" i="68" s="1"/>
  <c r="J221" i="56"/>
  <c r="K221" i="56" s="1"/>
  <c r="K94" i="6"/>
  <c r="E95" i="6"/>
  <c r="G95" i="6" s="1"/>
  <c r="I94" i="74" l="1"/>
  <c r="I94" i="56"/>
  <c r="H159" i="73"/>
  <c r="G159" i="73"/>
  <c r="J180" i="73" s="1"/>
  <c r="K180" i="73" s="1"/>
  <c r="G155" i="72"/>
  <c r="J165" i="72" s="1"/>
  <c r="K165" i="72" s="1"/>
  <c r="L155" i="72"/>
  <c r="H155" i="72"/>
  <c r="L171" i="64"/>
  <c r="H171" i="64"/>
  <c r="E156" i="57"/>
  <c r="G156" i="57" s="1"/>
  <c r="L168" i="68"/>
  <c r="I153" i="64"/>
  <c r="I153" i="72" s="1"/>
  <c r="I153" i="60"/>
  <c r="I143" i="66"/>
  <c r="E144" i="66"/>
  <c r="G144" i="66" s="1"/>
  <c r="E147" i="65"/>
  <c r="G147" i="65" s="1"/>
  <c r="I94" i="70"/>
  <c r="E147" i="59"/>
  <c r="G147" i="59" s="1"/>
  <c r="H149" i="74"/>
  <c r="I149" i="74"/>
  <c r="L149" i="74"/>
  <c r="E143" i="69"/>
  <c r="G143" i="69" s="1"/>
  <c r="H168" i="68"/>
  <c r="I153" i="75"/>
  <c r="L153" i="75"/>
  <c r="H153" i="75"/>
  <c r="J215" i="62"/>
  <c r="K215" i="62" s="1"/>
  <c r="I173" i="62"/>
  <c r="L174" i="62"/>
  <c r="H174" i="62"/>
  <c r="E153" i="70"/>
  <c r="G153" i="70" s="1"/>
  <c r="L143" i="56"/>
  <c r="H152" i="70"/>
  <c r="H143" i="56"/>
  <c r="L152" i="70"/>
  <c r="E152" i="71"/>
  <c r="G152" i="71" s="1"/>
  <c r="I151" i="71"/>
  <c r="J235" i="71"/>
  <c r="K235" i="71" s="1"/>
  <c r="L171" i="60"/>
  <c r="E172" i="60"/>
  <c r="G172" i="60" s="1"/>
  <c r="H171" i="60"/>
  <c r="E164" i="63"/>
  <c r="G164" i="63" s="1"/>
  <c r="L163" i="63"/>
  <c r="H163" i="63"/>
  <c r="E160" i="67"/>
  <c r="G160" i="67" s="1"/>
  <c r="E175" i="62"/>
  <c r="G175" i="62" s="1"/>
  <c r="J216" i="62"/>
  <c r="K216" i="62" s="1"/>
  <c r="I163" i="61"/>
  <c r="J177" i="61"/>
  <c r="K177" i="61" s="1"/>
  <c r="L164" i="61"/>
  <c r="H164" i="61"/>
  <c r="E165" i="61"/>
  <c r="G165" i="61" s="1"/>
  <c r="E155" i="58"/>
  <c r="G155" i="58" s="1"/>
  <c r="I154" i="58"/>
  <c r="J161" i="58"/>
  <c r="K161" i="58" s="1"/>
  <c r="E172" i="64"/>
  <c r="G172" i="64" s="1"/>
  <c r="J178" i="64"/>
  <c r="K178" i="64" s="1"/>
  <c r="J240" i="75"/>
  <c r="K240" i="75" s="1"/>
  <c r="J243" i="68"/>
  <c r="K243" i="68" s="1"/>
  <c r="J235" i="70"/>
  <c r="K235" i="70" s="1"/>
  <c r="H95" i="6"/>
  <c r="L95" i="6"/>
  <c r="E160" i="73" l="1"/>
  <c r="H160" i="73" s="1"/>
  <c r="E156" i="72"/>
  <c r="G156" i="72" s="1"/>
  <c r="H156" i="57"/>
  <c r="L156" i="57"/>
  <c r="J170" i="57"/>
  <c r="K170" i="57" s="1"/>
  <c r="E157" i="57"/>
  <c r="G157" i="57" s="1"/>
  <c r="L147" i="65"/>
  <c r="I147" i="65"/>
  <c r="L143" i="69"/>
  <c r="E144" i="69"/>
  <c r="G144" i="69" s="1"/>
  <c r="J231" i="59"/>
  <c r="K231" i="59" s="1"/>
  <c r="H144" i="66"/>
  <c r="L144" i="66"/>
  <c r="H147" i="65"/>
  <c r="I154" i="64"/>
  <c r="I153" i="57"/>
  <c r="I153" i="61" s="1"/>
  <c r="I153" i="73" s="1"/>
  <c r="L147" i="59"/>
  <c r="H147" i="59"/>
  <c r="E150" i="74"/>
  <c r="G150" i="74" s="1"/>
  <c r="H143" i="69"/>
  <c r="E169" i="68"/>
  <c r="G169" i="68" s="1"/>
  <c r="E154" i="75"/>
  <c r="E154" i="70"/>
  <c r="G154" i="70" s="1"/>
  <c r="H175" i="62"/>
  <c r="J217" i="62"/>
  <c r="K217" i="62" s="1"/>
  <c r="L153" i="70"/>
  <c r="E144" i="56"/>
  <c r="G144" i="56" s="1"/>
  <c r="H153" i="70"/>
  <c r="E153" i="71"/>
  <c r="G153" i="71" s="1"/>
  <c r="L152" i="71"/>
  <c r="H152" i="71"/>
  <c r="L172" i="60"/>
  <c r="E173" i="60"/>
  <c r="G173" i="60" s="1"/>
  <c r="H172" i="60"/>
  <c r="J178" i="60"/>
  <c r="K178" i="60" s="1"/>
  <c r="I171" i="60"/>
  <c r="E165" i="63"/>
  <c r="G165" i="63" s="1"/>
  <c r="L164" i="63"/>
  <c r="H164" i="63"/>
  <c r="I163" i="63"/>
  <c r="J219" i="63"/>
  <c r="K219" i="63" s="1"/>
  <c r="L160" i="67"/>
  <c r="H160" i="67"/>
  <c r="L175" i="62"/>
  <c r="E166" i="61"/>
  <c r="G166" i="61" s="1"/>
  <c r="H165" i="61"/>
  <c r="L165" i="61"/>
  <c r="I164" i="61"/>
  <c r="J178" i="61"/>
  <c r="K178" i="61" s="1"/>
  <c r="I154" i="62"/>
  <c r="L155" i="58"/>
  <c r="H155" i="58"/>
  <c r="E156" i="58"/>
  <c r="G156" i="58" s="1"/>
  <c r="H172" i="64"/>
  <c r="L172" i="64"/>
  <c r="J235" i="74"/>
  <c r="K235" i="74" s="1"/>
  <c r="J225" i="66"/>
  <c r="K225" i="66" s="1"/>
  <c r="J250" i="65"/>
  <c r="K250" i="65" s="1"/>
  <c r="J238" i="67"/>
  <c r="K238" i="67" s="1"/>
  <c r="J261" i="69"/>
  <c r="K261" i="69" s="1"/>
  <c r="J222" i="56"/>
  <c r="K222" i="56" s="1"/>
  <c r="J95" i="6"/>
  <c r="G160" i="73" l="1"/>
  <c r="J181" i="73" s="1"/>
  <c r="K181" i="73" s="1"/>
  <c r="L160" i="73"/>
  <c r="L156" i="72"/>
  <c r="H156" i="72"/>
  <c r="J166" i="72"/>
  <c r="K166" i="72" s="1"/>
  <c r="E157" i="72"/>
  <c r="H157" i="57"/>
  <c r="L157" i="57"/>
  <c r="I95" i="6"/>
  <c r="E148" i="59"/>
  <c r="G148" i="59" s="1"/>
  <c r="H154" i="75"/>
  <c r="G154" i="75"/>
  <c r="E155" i="75" s="1"/>
  <c r="G155" i="75" s="1"/>
  <c r="E170" i="68"/>
  <c r="G170" i="68" s="1"/>
  <c r="L150" i="74"/>
  <c r="I150" i="74"/>
  <c r="I153" i="63"/>
  <c r="I153" i="62"/>
  <c r="I144" i="66"/>
  <c r="E145" i="66"/>
  <c r="G145" i="66" s="1"/>
  <c r="E148" i="65"/>
  <c r="G148" i="65" s="1"/>
  <c r="I154" i="72"/>
  <c r="I154" i="57" s="1"/>
  <c r="I154" i="61" s="1"/>
  <c r="I154" i="73" s="1"/>
  <c r="H150" i="74"/>
  <c r="I143" i="69"/>
  <c r="L169" i="68"/>
  <c r="H169" i="68"/>
  <c r="L144" i="69"/>
  <c r="H144" i="69"/>
  <c r="I95" i="59"/>
  <c r="L154" i="75"/>
  <c r="H154" i="70"/>
  <c r="L154" i="70"/>
  <c r="H144" i="56"/>
  <c r="L144" i="56"/>
  <c r="H153" i="71"/>
  <c r="L153" i="71"/>
  <c r="I152" i="71"/>
  <c r="J236" i="71"/>
  <c r="K236" i="71" s="1"/>
  <c r="H173" i="60"/>
  <c r="L173" i="60"/>
  <c r="J179" i="60"/>
  <c r="K179" i="60" s="1"/>
  <c r="I172" i="60"/>
  <c r="L165" i="63"/>
  <c r="E166" i="63"/>
  <c r="G166" i="63" s="1"/>
  <c r="H165" i="63"/>
  <c r="I164" i="63"/>
  <c r="J220" i="63"/>
  <c r="K220" i="63" s="1"/>
  <c r="E161" i="67"/>
  <c r="G161" i="67" s="1"/>
  <c r="E176" i="62"/>
  <c r="G176" i="62" s="1"/>
  <c r="I175" i="62"/>
  <c r="I165" i="61"/>
  <c r="J179" i="61"/>
  <c r="K179" i="61" s="1"/>
  <c r="L166" i="61"/>
  <c r="H166" i="61"/>
  <c r="H156" i="58"/>
  <c r="L156" i="58"/>
  <c r="E157" i="58"/>
  <c r="G157" i="58" s="1"/>
  <c r="I155" i="58"/>
  <c r="J162" i="58"/>
  <c r="K162" i="58" s="1"/>
  <c r="J179" i="64"/>
  <c r="K179" i="64" s="1"/>
  <c r="E173" i="64"/>
  <c r="G173" i="64" s="1"/>
  <c r="J241" i="75"/>
  <c r="K241" i="75" s="1"/>
  <c r="J236" i="70"/>
  <c r="K236" i="70" s="1"/>
  <c r="J239" i="67"/>
  <c r="K239" i="67" s="1"/>
  <c r="J244" i="68"/>
  <c r="K244" i="68" s="1"/>
  <c r="K95" i="6"/>
  <c r="E161" i="73" l="1"/>
  <c r="I95" i="63"/>
  <c r="I95" i="56"/>
  <c r="G157" i="72"/>
  <c r="J167" i="72" s="1"/>
  <c r="K167" i="72" s="1"/>
  <c r="H157" i="72"/>
  <c r="L157" i="72"/>
  <c r="J171" i="57"/>
  <c r="K171" i="57" s="1"/>
  <c r="E158" i="57"/>
  <c r="G158" i="57" s="1"/>
  <c r="L148" i="59"/>
  <c r="E149" i="59"/>
  <c r="G149" i="59" s="1"/>
  <c r="H148" i="59"/>
  <c r="H148" i="65"/>
  <c r="I148" i="65"/>
  <c r="H170" i="68"/>
  <c r="E171" i="68"/>
  <c r="G171" i="68" s="1"/>
  <c r="L170" i="68"/>
  <c r="L148" i="65"/>
  <c r="H145" i="66"/>
  <c r="L145" i="66"/>
  <c r="E151" i="74"/>
  <c r="G151" i="74" s="1"/>
  <c r="I144" i="69"/>
  <c r="E145" i="69"/>
  <c r="G145" i="69" s="1"/>
  <c r="I95" i="68"/>
  <c r="I95" i="67" s="1"/>
  <c r="I155" i="64"/>
  <c r="L155" i="75"/>
  <c r="H155" i="75"/>
  <c r="I155" i="75"/>
  <c r="E155" i="70"/>
  <c r="G155" i="70" s="1"/>
  <c r="L176" i="62"/>
  <c r="E177" i="62"/>
  <c r="G177" i="62" s="1"/>
  <c r="I144" i="56"/>
  <c r="E145" i="56"/>
  <c r="G145" i="56" s="1"/>
  <c r="E154" i="71"/>
  <c r="G154" i="71" s="1"/>
  <c r="J237" i="71"/>
  <c r="K237" i="71" s="1"/>
  <c r="I153" i="71"/>
  <c r="E174" i="60"/>
  <c r="G174" i="60" s="1"/>
  <c r="J180" i="60"/>
  <c r="K180" i="60" s="1"/>
  <c r="E167" i="63"/>
  <c r="G167" i="63" s="1"/>
  <c r="H166" i="63"/>
  <c r="L166" i="63"/>
  <c r="I165" i="63"/>
  <c r="J221" i="63"/>
  <c r="K221" i="63" s="1"/>
  <c r="H161" i="67"/>
  <c r="L161" i="67"/>
  <c r="H176" i="62"/>
  <c r="E167" i="61"/>
  <c r="G167" i="61" s="1"/>
  <c r="I166" i="61"/>
  <c r="J180" i="61"/>
  <c r="K180" i="61" s="1"/>
  <c r="H157" i="58"/>
  <c r="L157" i="58"/>
  <c r="E158" i="58"/>
  <c r="G158" i="58" s="1"/>
  <c r="I156" i="58"/>
  <c r="J163" i="58"/>
  <c r="K163" i="58" s="1"/>
  <c r="L173" i="64"/>
  <c r="H173" i="64"/>
  <c r="J236" i="74"/>
  <c r="K236" i="74" s="1"/>
  <c r="J226" i="66"/>
  <c r="K226" i="66" s="1"/>
  <c r="J245" i="68"/>
  <c r="K245" i="68" s="1"/>
  <c r="J237" i="70"/>
  <c r="K237" i="70" s="1"/>
  <c r="J262" i="69"/>
  <c r="K262" i="69" s="1"/>
  <c r="J251" i="65"/>
  <c r="K251" i="65" s="1"/>
  <c r="J223" i="56"/>
  <c r="K223" i="56" s="1"/>
  <c r="E96" i="6"/>
  <c r="G96" i="6" s="1"/>
  <c r="G161" i="73" l="1"/>
  <c r="J182" i="73" s="1"/>
  <c r="K182" i="73" s="1"/>
  <c r="L161" i="73"/>
  <c r="H161" i="73"/>
  <c r="E158" i="72"/>
  <c r="G158" i="72" s="1"/>
  <c r="E159" i="57"/>
  <c r="G159" i="57" s="1"/>
  <c r="L158" i="57"/>
  <c r="H158" i="57"/>
  <c r="J233" i="59"/>
  <c r="K233" i="59" s="1"/>
  <c r="J232" i="59"/>
  <c r="K232" i="59" s="1"/>
  <c r="H149" i="59"/>
  <c r="L149" i="59"/>
  <c r="E152" i="74"/>
  <c r="G152" i="74" s="1"/>
  <c r="E149" i="65"/>
  <c r="G149" i="65" s="1"/>
  <c r="E146" i="66"/>
  <c r="G146" i="66" s="1"/>
  <c r="I95" i="70"/>
  <c r="I155" i="72"/>
  <c r="L151" i="74"/>
  <c r="H151" i="74"/>
  <c r="H145" i="69"/>
  <c r="L145" i="69"/>
  <c r="I156" i="64"/>
  <c r="I156" i="72" s="1"/>
  <c r="H171" i="68"/>
  <c r="L171" i="68"/>
  <c r="E156" i="75"/>
  <c r="G156" i="75" s="1"/>
  <c r="E172" i="68"/>
  <c r="G172" i="68" s="1"/>
  <c r="H155" i="70"/>
  <c r="L155" i="70"/>
  <c r="I145" i="56"/>
  <c r="L145" i="56"/>
  <c r="H145" i="56"/>
  <c r="H154" i="71"/>
  <c r="E155" i="71"/>
  <c r="G155" i="71" s="1"/>
  <c r="L154" i="71"/>
  <c r="H174" i="60"/>
  <c r="L174" i="60"/>
  <c r="L167" i="63"/>
  <c r="H167" i="63"/>
  <c r="J222" i="63"/>
  <c r="K222" i="63" s="1"/>
  <c r="I166" i="63"/>
  <c r="J218" i="62"/>
  <c r="K218" i="62" s="1"/>
  <c r="E162" i="67"/>
  <c r="G162" i="67" s="1"/>
  <c r="H167" i="61"/>
  <c r="L167" i="61"/>
  <c r="L158" i="58"/>
  <c r="H158" i="58"/>
  <c r="I157" i="58"/>
  <c r="J164" i="58"/>
  <c r="K164" i="58" s="1"/>
  <c r="E174" i="64"/>
  <c r="G174" i="64" s="1"/>
  <c r="J180" i="64"/>
  <c r="K180" i="64" s="1"/>
  <c r="J237" i="74"/>
  <c r="K237" i="74" s="1"/>
  <c r="J242" i="75"/>
  <c r="K242" i="75" s="1"/>
  <c r="J263" i="69"/>
  <c r="K263" i="69" s="1"/>
  <c r="J240" i="67"/>
  <c r="K240" i="67" s="1"/>
  <c r="H177" i="62"/>
  <c r="L177" i="62"/>
  <c r="H96" i="6"/>
  <c r="L96" i="6"/>
  <c r="J96" i="6"/>
  <c r="E162" i="73" l="1"/>
  <c r="L158" i="72"/>
  <c r="H158" i="72"/>
  <c r="E159" i="72"/>
  <c r="J168" i="72"/>
  <c r="K168" i="72" s="1"/>
  <c r="H159" i="57"/>
  <c r="L159" i="57"/>
  <c r="I158" i="57"/>
  <c r="J172" i="57"/>
  <c r="K172" i="57" s="1"/>
  <c r="E150" i="59"/>
  <c r="G150" i="59" s="1"/>
  <c r="L149" i="65"/>
  <c r="I149" i="65"/>
  <c r="H172" i="68"/>
  <c r="E173" i="68"/>
  <c r="G173" i="68" s="1"/>
  <c r="E153" i="74"/>
  <c r="G153" i="74" s="1"/>
  <c r="L152" i="74"/>
  <c r="H152" i="74"/>
  <c r="H149" i="65"/>
  <c r="L146" i="66"/>
  <c r="H146" i="66"/>
  <c r="I156" i="57"/>
  <c r="I156" i="61" s="1"/>
  <c r="I156" i="73" s="1"/>
  <c r="I157" i="60"/>
  <c r="I157" i="64"/>
  <c r="I155" i="57"/>
  <c r="I155" i="61" s="1"/>
  <c r="I145" i="69"/>
  <c r="E146" i="69"/>
  <c r="G146" i="69" s="1"/>
  <c r="H156" i="75"/>
  <c r="I156" i="75"/>
  <c r="L156" i="75"/>
  <c r="L172" i="68"/>
  <c r="E156" i="70"/>
  <c r="G156" i="70" s="1"/>
  <c r="I96" i="6"/>
  <c r="I96" i="63" s="1"/>
  <c r="E163" i="67"/>
  <c r="G163" i="67" s="1"/>
  <c r="E146" i="56"/>
  <c r="G146" i="56" s="1"/>
  <c r="I154" i="71"/>
  <c r="J238" i="71"/>
  <c r="K238" i="71" s="1"/>
  <c r="L155" i="71"/>
  <c r="H155" i="71"/>
  <c r="E175" i="60"/>
  <c r="G175" i="60" s="1"/>
  <c r="J181" i="60"/>
  <c r="K181" i="60" s="1"/>
  <c r="E168" i="63"/>
  <c r="G168" i="63" s="1"/>
  <c r="J223" i="63"/>
  <c r="K223" i="63" s="1"/>
  <c r="H162" i="67"/>
  <c r="L162" i="67"/>
  <c r="E168" i="61"/>
  <c r="G168" i="61" s="1"/>
  <c r="J181" i="61"/>
  <c r="K181" i="61" s="1"/>
  <c r="I158" i="58"/>
  <c r="J165" i="58"/>
  <c r="K165" i="58" s="1"/>
  <c r="E159" i="58"/>
  <c r="G159" i="58" s="1"/>
  <c r="L174" i="64"/>
  <c r="H174" i="64"/>
  <c r="J219" i="62"/>
  <c r="K219" i="62" s="1"/>
  <c r="I177" i="62"/>
  <c r="J252" i="65"/>
  <c r="K252" i="65" s="1"/>
  <c r="J241" i="67"/>
  <c r="K241" i="67" s="1"/>
  <c r="J246" i="68"/>
  <c r="K246" i="68" s="1"/>
  <c r="J227" i="66"/>
  <c r="K227" i="66" s="1"/>
  <c r="J238" i="70"/>
  <c r="K238" i="70" s="1"/>
  <c r="E178" i="62"/>
  <c r="G178" i="62" s="1"/>
  <c r="J224" i="56"/>
  <c r="K224" i="56" s="1"/>
  <c r="K96" i="6"/>
  <c r="G162" i="73" l="1"/>
  <c r="J183" i="73" s="1"/>
  <c r="K183" i="73" s="1"/>
  <c r="H162" i="73"/>
  <c r="L162" i="73"/>
  <c r="G159" i="72"/>
  <c r="H159" i="72"/>
  <c r="L159" i="72"/>
  <c r="J173" i="57"/>
  <c r="K173" i="57" s="1"/>
  <c r="E160" i="57"/>
  <c r="G160" i="57" s="1"/>
  <c r="H150" i="59"/>
  <c r="E151" i="59"/>
  <c r="G151" i="59" s="1"/>
  <c r="L150" i="59"/>
  <c r="I152" i="74"/>
  <c r="H173" i="68"/>
  <c r="E150" i="65"/>
  <c r="G150" i="65" s="1"/>
  <c r="E147" i="66"/>
  <c r="G147" i="66" s="1"/>
  <c r="I157" i="72"/>
  <c r="I157" i="57" s="1"/>
  <c r="I157" i="61" s="1"/>
  <c r="I157" i="73" s="1"/>
  <c r="I158" i="60"/>
  <c r="I158" i="64" s="1"/>
  <c r="I158" i="72" s="1"/>
  <c r="L153" i="74"/>
  <c r="H153" i="74"/>
  <c r="J234" i="59"/>
  <c r="K234" i="59" s="1"/>
  <c r="H146" i="69"/>
  <c r="L146" i="69"/>
  <c r="I96" i="59"/>
  <c r="E157" i="75"/>
  <c r="L173" i="68"/>
  <c r="E157" i="70"/>
  <c r="G157" i="70" s="1"/>
  <c r="L156" i="70"/>
  <c r="H156" i="70"/>
  <c r="E164" i="67"/>
  <c r="G164" i="67" s="1"/>
  <c r="H146" i="56"/>
  <c r="L146" i="56"/>
  <c r="E156" i="71"/>
  <c r="G156" i="71" s="1"/>
  <c r="I155" i="71"/>
  <c r="J239" i="71"/>
  <c r="K239" i="71" s="1"/>
  <c r="H175" i="60"/>
  <c r="E176" i="60"/>
  <c r="G176" i="60" s="1"/>
  <c r="L175" i="60"/>
  <c r="H168" i="63"/>
  <c r="L168" i="63"/>
  <c r="E169" i="63"/>
  <c r="G169" i="63" s="1"/>
  <c r="L163" i="67"/>
  <c r="H163" i="67"/>
  <c r="H168" i="61"/>
  <c r="L168" i="61"/>
  <c r="E160" i="58"/>
  <c r="G160" i="58" s="1"/>
  <c r="H159" i="58"/>
  <c r="L159" i="58"/>
  <c r="J181" i="64"/>
  <c r="K181" i="64" s="1"/>
  <c r="E175" i="64"/>
  <c r="G175" i="64" s="1"/>
  <c r="J243" i="75"/>
  <c r="K243" i="75" s="1"/>
  <c r="J238" i="74"/>
  <c r="K238" i="74" s="1"/>
  <c r="J228" i="66"/>
  <c r="K228" i="66" s="1"/>
  <c r="J247" i="68"/>
  <c r="K247" i="68" s="1"/>
  <c r="J239" i="70"/>
  <c r="K239" i="70" s="1"/>
  <c r="J264" i="69"/>
  <c r="K264" i="69" s="1"/>
  <c r="L178" i="62"/>
  <c r="H178" i="62"/>
  <c r="E97" i="6"/>
  <c r="G97" i="6" s="1"/>
  <c r="E163" i="73" l="1"/>
  <c r="L163" i="73" s="1"/>
  <c r="J169" i="72"/>
  <c r="K169" i="72" s="1"/>
  <c r="I159" i="72"/>
  <c r="E160" i="72"/>
  <c r="H160" i="57"/>
  <c r="L160" i="57"/>
  <c r="J235" i="59"/>
  <c r="K235" i="59" s="1"/>
  <c r="L151" i="59"/>
  <c r="H151" i="59"/>
  <c r="H147" i="66"/>
  <c r="I147" i="66"/>
  <c r="L150" i="65"/>
  <c r="I150" i="65"/>
  <c r="I157" i="70"/>
  <c r="H157" i="75"/>
  <c r="G157" i="75"/>
  <c r="I157" i="75" s="1"/>
  <c r="H150" i="65"/>
  <c r="L147" i="66"/>
  <c r="I158" i="73"/>
  <c r="E154" i="74"/>
  <c r="G154" i="74" s="1"/>
  <c r="E152" i="59"/>
  <c r="G152" i="59" s="1"/>
  <c r="E147" i="69"/>
  <c r="G147" i="69" s="1"/>
  <c r="I96" i="68"/>
  <c r="L157" i="75"/>
  <c r="E174" i="68"/>
  <c r="G174" i="68" s="1"/>
  <c r="H157" i="70"/>
  <c r="L157" i="70"/>
  <c r="E147" i="56"/>
  <c r="G147" i="56" s="1"/>
  <c r="H156" i="71"/>
  <c r="L156" i="71"/>
  <c r="H176" i="60"/>
  <c r="E177" i="60"/>
  <c r="G177" i="60" s="1"/>
  <c r="L176" i="60"/>
  <c r="J182" i="60"/>
  <c r="K182" i="60" s="1"/>
  <c r="L169" i="63"/>
  <c r="H169" i="63"/>
  <c r="I168" i="63"/>
  <c r="J224" i="63"/>
  <c r="K224" i="63" s="1"/>
  <c r="L164" i="67"/>
  <c r="H164" i="67"/>
  <c r="E169" i="61"/>
  <c r="G169" i="61" s="1"/>
  <c r="J182" i="61"/>
  <c r="K182" i="61" s="1"/>
  <c r="H160" i="58"/>
  <c r="L160" i="58"/>
  <c r="E161" i="58"/>
  <c r="G161" i="58" s="1"/>
  <c r="I159" i="58"/>
  <c r="I159" i="60" s="1"/>
  <c r="J166" i="58"/>
  <c r="K166" i="58" s="1"/>
  <c r="H175" i="64"/>
  <c r="L175" i="64"/>
  <c r="E176" i="64"/>
  <c r="G176" i="64" s="1"/>
  <c r="J220" i="62"/>
  <c r="K220" i="62" s="1"/>
  <c r="I178" i="62"/>
  <c r="J265" i="69"/>
  <c r="K265" i="69" s="1"/>
  <c r="J248" i="68"/>
  <c r="K248" i="68" s="1"/>
  <c r="J242" i="67"/>
  <c r="K242" i="67" s="1"/>
  <c r="J253" i="65"/>
  <c r="K253" i="65" s="1"/>
  <c r="E179" i="62"/>
  <c r="G179" i="62" s="1"/>
  <c r="J225" i="56"/>
  <c r="K225" i="56" s="1"/>
  <c r="L97" i="6"/>
  <c r="H97" i="6"/>
  <c r="J97" i="6"/>
  <c r="H163" i="73" l="1"/>
  <c r="G163" i="73"/>
  <c r="E164" i="73" s="1"/>
  <c r="G160" i="72"/>
  <c r="H160" i="72"/>
  <c r="L160" i="72"/>
  <c r="J174" i="57"/>
  <c r="K174" i="57" s="1"/>
  <c r="E161" i="57"/>
  <c r="G161" i="57" s="1"/>
  <c r="E158" i="70"/>
  <c r="G158" i="70" s="1"/>
  <c r="I147" i="69"/>
  <c r="L174" i="68"/>
  <c r="H152" i="59"/>
  <c r="J236" i="59"/>
  <c r="K236" i="59" s="1"/>
  <c r="E151" i="65"/>
  <c r="G151" i="65" s="1"/>
  <c r="E148" i="66"/>
  <c r="G148" i="66" s="1"/>
  <c r="I159" i="57"/>
  <c r="I159" i="73"/>
  <c r="I96" i="75"/>
  <c r="I96" i="70" s="1"/>
  <c r="L154" i="74"/>
  <c r="H154" i="74"/>
  <c r="L152" i="59"/>
  <c r="L147" i="69"/>
  <c r="H147" i="69"/>
  <c r="H174" i="68"/>
  <c r="E158" i="75"/>
  <c r="G158" i="75" s="1"/>
  <c r="I97" i="6"/>
  <c r="I147" i="56"/>
  <c r="I97" i="59"/>
  <c r="L147" i="56"/>
  <c r="H147" i="56"/>
  <c r="E157" i="71"/>
  <c r="G157" i="71" s="1"/>
  <c r="I156" i="71"/>
  <c r="J240" i="71"/>
  <c r="K240" i="71" s="1"/>
  <c r="E178" i="60"/>
  <c r="G178" i="60" s="1"/>
  <c r="L177" i="60"/>
  <c r="H177" i="60"/>
  <c r="J183" i="60"/>
  <c r="K183" i="60" s="1"/>
  <c r="E170" i="63"/>
  <c r="G170" i="63" s="1"/>
  <c r="J225" i="63"/>
  <c r="K225" i="63" s="1"/>
  <c r="I169" i="63"/>
  <c r="E165" i="67"/>
  <c r="G165" i="67" s="1"/>
  <c r="H169" i="61"/>
  <c r="J183" i="61"/>
  <c r="K183" i="61" s="1"/>
  <c r="L169" i="61"/>
  <c r="H161" i="58"/>
  <c r="L161" i="58"/>
  <c r="J167" i="58"/>
  <c r="K167" i="58" s="1"/>
  <c r="I160" i="58"/>
  <c r="L176" i="64"/>
  <c r="H176" i="64"/>
  <c r="J182" i="64"/>
  <c r="K182" i="64" s="1"/>
  <c r="J244" i="75"/>
  <c r="K244" i="75" s="1"/>
  <c r="J239" i="74"/>
  <c r="K239" i="74" s="1"/>
  <c r="J240" i="70"/>
  <c r="K240" i="70" s="1"/>
  <c r="J243" i="67"/>
  <c r="K243" i="67" s="1"/>
  <c r="J229" i="66"/>
  <c r="K229" i="66" s="1"/>
  <c r="J254" i="65"/>
  <c r="K254" i="65" s="1"/>
  <c r="H179" i="62"/>
  <c r="L179" i="62"/>
  <c r="K97" i="6"/>
  <c r="E98" i="6"/>
  <c r="G98" i="6" s="1"/>
  <c r="I163" i="73" l="1"/>
  <c r="J184" i="73"/>
  <c r="K184" i="73" s="1"/>
  <c r="L164" i="73"/>
  <c r="H164" i="73"/>
  <c r="G164" i="73"/>
  <c r="E161" i="72"/>
  <c r="J170" i="72"/>
  <c r="K170" i="72" s="1"/>
  <c r="H158" i="70"/>
  <c r="E159" i="70"/>
  <c r="G159" i="70" s="1"/>
  <c r="L161" i="57"/>
  <c r="H161" i="57"/>
  <c r="E148" i="69"/>
  <c r="G148" i="69" s="1"/>
  <c r="H148" i="66"/>
  <c r="I148" i="66"/>
  <c r="L158" i="70"/>
  <c r="I160" i="64"/>
  <c r="I160" i="72" s="1"/>
  <c r="I160" i="57" s="1"/>
  <c r="I160" i="60"/>
  <c r="L151" i="65"/>
  <c r="I96" i="67"/>
  <c r="H151" i="65"/>
  <c r="L148" i="66"/>
  <c r="I151" i="65"/>
  <c r="E152" i="65"/>
  <c r="G152" i="65" s="1"/>
  <c r="I154" i="74"/>
  <c r="E155" i="74"/>
  <c r="G155" i="74" s="1"/>
  <c r="E153" i="59"/>
  <c r="G153" i="59" s="1"/>
  <c r="I97" i="68"/>
  <c r="H158" i="75"/>
  <c r="L158" i="75"/>
  <c r="E175" i="68"/>
  <c r="G175" i="68" s="1"/>
  <c r="E148" i="56"/>
  <c r="G148" i="56" s="1"/>
  <c r="I158" i="75"/>
  <c r="E159" i="75"/>
  <c r="G159" i="75" s="1"/>
  <c r="I97" i="56"/>
  <c r="L157" i="71"/>
  <c r="H157" i="71"/>
  <c r="H178" i="60"/>
  <c r="L178" i="60"/>
  <c r="I177" i="60"/>
  <c r="J184" i="60"/>
  <c r="K184" i="60" s="1"/>
  <c r="H170" i="63"/>
  <c r="L170" i="63"/>
  <c r="L165" i="67"/>
  <c r="H165" i="67"/>
  <c r="E170" i="61"/>
  <c r="G170" i="61" s="1"/>
  <c r="J183" i="64"/>
  <c r="K183" i="64" s="1"/>
  <c r="E177" i="64"/>
  <c r="G177" i="64" s="1"/>
  <c r="J168" i="58"/>
  <c r="K168" i="58" s="1"/>
  <c r="I161" i="58"/>
  <c r="E162" i="58"/>
  <c r="G162" i="58" s="1"/>
  <c r="J221" i="62"/>
  <c r="K221" i="62" s="1"/>
  <c r="J240" i="74"/>
  <c r="K240" i="74" s="1"/>
  <c r="J244" i="67"/>
  <c r="K244" i="67" s="1"/>
  <c r="J249" i="68"/>
  <c r="K249" i="68" s="1"/>
  <c r="J255" i="65"/>
  <c r="K255" i="65" s="1"/>
  <c r="J266" i="69"/>
  <c r="K266" i="69" s="1"/>
  <c r="J230" i="66"/>
  <c r="K230" i="66" s="1"/>
  <c r="E180" i="62"/>
  <c r="G180" i="62" s="1"/>
  <c r="J226" i="56"/>
  <c r="K226" i="56" s="1"/>
  <c r="H98" i="6"/>
  <c r="L98" i="6"/>
  <c r="E165" i="73" l="1"/>
  <c r="J185" i="73"/>
  <c r="K185" i="73" s="1"/>
  <c r="I164" i="73"/>
  <c r="G161" i="72"/>
  <c r="I161" i="72" s="1"/>
  <c r="I161" i="57" s="1"/>
  <c r="I161" i="61" s="1"/>
  <c r="I161" i="73" s="1"/>
  <c r="L161" i="72"/>
  <c r="H161" i="72"/>
  <c r="E149" i="69"/>
  <c r="G149" i="69" s="1"/>
  <c r="J175" i="57"/>
  <c r="K175" i="57" s="1"/>
  <c r="E162" i="57"/>
  <c r="G162" i="57" s="1"/>
  <c r="I148" i="56"/>
  <c r="H148" i="69"/>
  <c r="L148" i="69"/>
  <c r="I97" i="74"/>
  <c r="I159" i="70"/>
  <c r="L175" i="68"/>
  <c r="E176" i="68"/>
  <c r="G176" i="68" s="1"/>
  <c r="L153" i="59"/>
  <c r="I160" i="63"/>
  <c r="I161" i="64"/>
  <c r="I160" i="61"/>
  <c r="I160" i="73" s="1"/>
  <c r="E149" i="66"/>
  <c r="G149" i="66" s="1"/>
  <c r="L152" i="65"/>
  <c r="H152" i="65"/>
  <c r="I97" i="75"/>
  <c r="I97" i="67" s="1"/>
  <c r="H155" i="74"/>
  <c r="L155" i="74"/>
  <c r="H153" i="59"/>
  <c r="H159" i="70"/>
  <c r="L159" i="70"/>
  <c r="H175" i="68"/>
  <c r="H148" i="56"/>
  <c r="L148" i="56"/>
  <c r="H159" i="75"/>
  <c r="L159" i="75"/>
  <c r="H177" i="64"/>
  <c r="H170" i="61"/>
  <c r="E149" i="56"/>
  <c r="G149" i="56" s="1"/>
  <c r="J241" i="71"/>
  <c r="K241" i="71" s="1"/>
  <c r="I157" i="71"/>
  <c r="E158" i="71"/>
  <c r="G158" i="71" s="1"/>
  <c r="E179" i="60"/>
  <c r="G179" i="60" s="1"/>
  <c r="J185" i="60"/>
  <c r="K185" i="60" s="1"/>
  <c r="I178" i="60"/>
  <c r="E171" i="63"/>
  <c r="G171" i="63" s="1"/>
  <c r="J226" i="63"/>
  <c r="K226" i="63" s="1"/>
  <c r="E166" i="67"/>
  <c r="G166" i="67" s="1"/>
  <c r="L170" i="61"/>
  <c r="E171" i="61"/>
  <c r="G171" i="61" s="1"/>
  <c r="L177" i="64"/>
  <c r="L162" i="58"/>
  <c r="E163" i="58"/>
  <c r="G163" i="58" s="1"/>
  <c r="H162" i="58"/>
  <c r="J245" i="75"/>
  <c r="K245" i="75" s="1"/>
  <c r="J241" i="70"/>
  <c r="K241" i="70" s="1"/>
  <c r="J267" i="69"/>
  <c r="K267" i="69" s="1"/>
  <c r="J231" i="66"/>
  <c r="K231" i="66" s="1"/>
  <c r="J250" i="68"/>
  <c r="K250" i="68" s="1"/>
  <c r="H180" i="62"/>
  <c r="L180" i="62"/>
  <c r="J98" i="6"/>
  <c r="L165" i="73" l="1"/>
  <c r="H165" i="73"/>
  <c r="G165" i="73"/>
  <c r="E166" i="73" s="1"/>
  <c r="J171" i="72"/>
  <c r="K171" i="72" s="1"/>
  <c r="E162" i="72"/>
  <c r="I148" i="69"/>
  <c r="L149" i="69"/>
  <c r="H149" i="69"/>
  <c r="H162" i="57"/>
  <c r="L162" i="57"/>
  <c r="I97" i="66"/>
  <c r="I98" i="6"/>
  <c r="L149" i="66"/>
  <c r="I149" i="66"/>
  <c r="E160" i="70"/>
  <c r="G160" i="70" s="1"/>
  <c r="H176" i="68"/>
  <c r="E177" i="68"/>
  <c r="G177" i="68" s="1"/>
  <c r="I160" i="62"/>
  <c r="H149" i="66"/>
  <c r="I152" i="65"/>
  <c r="E153" i="65"/>
  <c r="G153" i="65" s="1"/>
  <c r="I155" i="74"/>
  <c r="E156" i="74"/>
  <c r="G156" i="74" s="1"/>
  <c r="E154" i="59"/>
  <c r="G154" i="59" s="1"/>
  <c r="J237" i="59"/>
  <c r="K237" i="59" s="1"/>
  <c r="E150" i="69"/>
  <c r="G150" i="69" s="1"/>
  <c r="L176" i="68"/>
  <c r="E160" i="75"/>
  <c r="G160" i="75" s="1"/>
  <c r="I159" i="75"/>
  <c r="E167" i="67"/>
  <c r="G167" i="67" s="1"/>
  <c r="L171" i="61"/>
  <c r="I149" i="56"/>
  <c r="H149" i="56"/>
  <c r="L149" i="56"/>
  <c r="H158" i="71"/>
  <c r="L158" i="71"/>
  <c r="H179" i="60"/>
  <c r="L179" i="60"/>
  <c r="L171" i="63"/>
  <c r="E172" i="63"/>
  <c r="G172" i="63" s="1"/>
  <c r="H171" i="63"/>
  <c r="H166" i="67"/>
  <c r="L166" i="67"/>
  <c r="J184" i="61"/>
  <c r="K184" i="61" s="1"/>
  <c r="H171" i="61"/>
  <c r="E172" i="61"/>
  <c r="G172" i="61" s="1"/>
  <c r="E178" i="64"/>
  <c r="G178" i="64" s="1"/>
  <c r="J184" i="64"/>
  <c r="K184" i="64" s="1"/>
  <c r="I98" i="59"/>
  <c r="I98" i="68" s="1"/>
  <c r="E164" i="58"/>
  <c r="G164" i="58" s="1"/>
  <c r="L163" i="58"/>
  <c r="H163" i="58"/>
  <c r="I162" i="58"/>
  <c r="J169" i="58"/>
  <c r="K169" i="58" s="1"/>
  <c r="J222" i="62"/>
  <c r="K222" i="62" s="1"/>
  <c r="I180" i="62"/>
  <c r="J241" i="74"/>
  <c r="K241" i="74" s="1"/>
  <c r="J256" i="65"/>
  <c r="K256" i="65" s="1"/>
  <c r="J251" i="68"/>
  <c r="K251" i="68" s="1"/>
  <c r="J245" i="67"/>
  <c r="K245" i="67" s="1"/>
  <c r="E181" i="62"/>
  <c r="G181" i="62" s="1"/>
  <c r="J227" i="56"/>
  <c r="K227" i="56" s="1"/>
  <c r="K98" i="6"/>
  <c r="L166" i="73" l="1"/>
  <c r="G166" i="73"/>
  <c r="H166" i="73"/>
  <c r="J186" i="73"/>
  <c r="K186" i="73" s="1"/>
  <c r="I165" i="73"/>
  <c r="G162" i="72"/>
  <c r="H162" i="72"/>
  <c r="L162" i="72"/>
  <c r="J176" i="57"/>
  <c r="K176" i="57" s="1"/>
  <c r="E163" i="57"/>
  <c r="G163" i="57" s="1"/>
  <c r="I98" i="56"/>
  <c r="L160" i="70"/>
  <c r="H160" i="70"/>
  <c r="E150" i="66"/>
  <c r="G150" i="66" s="1"/>
  <c r="I162" i="64"/>
  <c r="L153" i="65"/>
  <c r="H153" i="65"/>
  <c r="I162" i="62"/>
  <c r="I162" i="57"/>
  <c r="I98" i="67"/>
  <c r="H156" i="74"/>
  <c r="L156" i="74"/>
  <c r="H154" i="59"/>
  <c r="L154" i="59"/>
  <c r="H150" i="69"/>
  <c r="L150" i="69"/>
  <c r="E161" i="70"/>
  <c r="G161" i="70" s="1"/>
  <c r="H177" i="68"/>
  <c r="L177" i="68"/>
  <c r="H160" i="75"/>
  <c r="L160" i="75"/>
  <c r="H178" i="64"/>
  <c r="L172" i="61"/>
  <c r="E150" i="56"/>
  <c r="G150" i="56" s="1"/>
  <c r="E178" i="68"/>
  <c r="G178" i="68" s="1"/>
  <c r="E159" i="71"/>
  <c r="G159" i="71" s="1"/>
  <c r="J242" i="71"/>
  <c r="K242" i="71" s="1"/>
  <c r="I158" i="71"/>
  <c r="I179" i="60"/>
  <c r="J186" i="60"/>
  <c r="K186" i="60" s="1"/>
  <c r="E180" i="60"/>
  <c r="G180" i="60" s="1"/>
  <c r="L172" i="63"/>
  <c r="E173" i="63"/>
  <c r="G173" i="63" s="1"/>
  <c r="H172" i="63"/>
  <c r="I171" i="63"/>
  <c r="J227" i="63"/>
  <c r="K227" i="63" s="1"/>
  <c r="E168" i="67"/>
  <c r="G168" i="67" s="1"/>
  <c r="H167" i="67"/>
  <c r="L167" i="67"/>
  <c r="H172" i="61"/>
  <c r="E173" i="61"/>
  <c r="G173" i="61" s="1"/>
  <c r="J185" i="61"/>
  <c r="K185" i="61" s="1"/>
  <c r="I178" i="64"/>
  <c r="L178" i="64"/>
  <c r="H164" i="58"/>
  <c r="I164" i="58"/>
  <c r="I164" i="60" s="1"/>
  <c r="L164" i="58"/>
  <c r="I163" i="58"/>
  <c r="J170" i="58"/>
  <c r="K170" i="58" s="1"/>
  <c r="J246" i="75"/>
  <c r="K246" i="75" s="1"/>
  <c r="J232" i="66"/>
  <c r="K232" i="66" s="1"/>
  <c r="J242" i="70"/>
  <c r="K242" i="70" s="1"/>
  <c r="J268" i="69"/>
  <c r="K268" i="69" s="1"/>
  <c r="H181" i="62"/>
  <c r="L181" i="62"/>
  <c r="E99" i="6"/>
  <c r="G99" i="6" s="1"/>
  <c r="E167" i="73" l="1"/>
  <c r="J187" i="73"/>
  <c r="K187" i="73" s="1"/>
  <c r="I166" i="73"/>
  <c r="J172" i="72"/>
  <c r="K172" i="72" s="1"/>
  <c r="E163" i="72"/>
  <c r="H163" i="57"/>
  <c r="L163" i="57"/>
  <c r="H150" i="66"/>
  <c r="I150" i="66"/>
  <c r="L161" i="70"/>
  <c r="I162" i="72"/>
  <c r="I162" i="73"/>
  <c r="L150" i="66"/>
  <c r="I153" i="65"/>
  <c r="E154" i="65"/>
  <c r="G154" i="65" s="1"/>
  <c r="I156" i="74"/>
  <c r="E157" i="74"/>
  <c r="G157" i="74" s="1"/>
  <c r="J238" i="59"/>
  <c r="K238" i="59" s="1"/>
  <c r="E155" i="59"/>
  <c r="G155" i="59" s="1"/>
  <c r="I150" i="69"/>
  <c r="E151" i="69"/>
  <c r="G151" i="69" s="1"/>
  <c r="H161" i="70"/>
  <c r="I163" i="64"/>
  <c r="E161" i="75"/>
  <c r="E151" i="56"/>
  <c r="G151" i="56" s="1"/>
  <c r="L150" i="56"/>
  <c r="H150" i="56"/>
  <c r="H178" i="68"/>
  <c r="L178" i="68"/>
  <c r="H159" i="71"/>
  <c r="L159" i="71"/>
  <c r="E160" i="71"/>
  <c r="G160" i="71" s="1"/>
  <c r="L180" i="60"/>
  <c r="H180" i="60"/>
  <c r="E174" i="63"/>
  <c r="G174" i="63" s="1"/>
  <c r="H173" i="63"/>
  <c r="L173" i="63"/>
  <c r="I172" i="63"/>
  <c r="J228" i="63"/>
  <c r="K228" i="63" s="1"/>
  <c r="H168" i="67"/>
  <c r="L168" i="67"/>
  <c r="J186" i="61"/>
  <c r="K186" i="61" s="1"/>
  <c r="J171" i="58"/>
  <c r="K171" i="58" s="1"/>
  <c r="E179" i="64"/>
  <c r="G179" i="64" s="1"/>
  <c r="J185" i="64"/>
  <c r="K185" i="64" s="1"/>
  <c r="L173" i="61"/>
  <c r="E174" i="61"/>
  <c r="G174" i="61" s="1"/>
  <c r="H173" i="61"/>
  <c r="I164" i="64"/>
  <c r="E165" i="58"/>
  <c r="G165" i="58" s="1"/>
  <c r="J223" i="62"/>
  <c r="K223" i="62" s="1"/>
  <c r="J247" i="75"/>
  <c r="K247" i="75" s="1"/>
  <c r="J242" i="74"/>
  <c r="K242" i="74" s="1"/>
  <c r="J257" i="65"/>
  <c r="K257" i="65" s="1"/>
  <c r="J252" i="68"/>
  <c r="K252" i="68" s="1"/>
  <c r="J246" i="67"/>
  <c r="K246" i="67" s="1"/>
  <c r="J233" i="66"/>
  <c r="K233" i="66" s="1"/>
  <c r="J269" i="69"/>
  <c r="K269" i="69" s="1"/>
  <c r="E182" i="62"/>
  <c r="G182" i="62" s="1"/>
  <c r="J228" i="56"/>
  <c r="K228" i="56" s="1"/>
  <c r="H99" i="6"/>
  <c r="L99" i="6"/>
  <c r="J99" i="6"/>
  <c r="G167" i="73" l="1"/>
  <c r="J188" i="73" s="1"/>
  <c r="K188" i="73" s="1"/>
  <c r="L167" i="73"/>
  <c r="H167" i="73"/>
  <c r="E168" i="73"/>
  <c r="G163" i="72"/>
  <c r="I163" i="72" s="1"/>
  <c r="L163" i="72"/>
  <c r="H163" i="72"/>
  <c r="J177" i="57"/>
  <c r="K177" i="57" s="1"/>
  <c r="E164" i="57"/>
  <c r="G164" i="57" s="1"/>
  <c r="H161" i="75"/>
  <c r="G161" i="75"/>
  <c r="E162" i="75" s="1"/>
  <c r="G162" i="75" s="1"/>
  <c r="E151" i="66"/>
  <c r="G151" i="66" s="1"/>
  <c r="L154" i="65"/>
  <c r="H154" i="65"/>
  <c r="H157" i="74"/>
  <c r="L157" i="74"/>
  <c r="H155" i="59"/>
  <c r="L155" i="59"/>
  <c r="E162" i="70"/>
  <c r="G162" i="70" s="1"/>
  <c r="L151" i="69"/>
  <c r="H151" i="69"/>
  <c r="L161" i="75"/>
  <c r="I99" i="6"/>
  <c r="I182" i="62"/>
  <c r="J172" i="58"/>
  <c r="K172" i="58" s="1"/>
  <c r="L151" i="56"/>
  <c r="H151" i="56"/>
  <c r="E179" i="68"/>
  <c r="G179" i="68" s="1"/>
  <c r="E161" i="71"/>
  <c r="G161" i="71" s="1"/>
  <c r="L160" i="71"/>
  <c r="H160" i="71"/>
  <c r="J243" i="71"/>
  <c r="K243" i="71" s="1"/>
  <c r="I159" i="71"/>
  <c r="E181" i="60"/>
  <c r="G181" i="60" s="1"/>
  <c r="I180" i="60"/>
  <c r="J187" i="60"/>
  <c r="K187" i="60" s="1"/>
  <c r="H174" i="63"/>
  <c r="E175" i="63"/>
  <c r="G175" i="63" s="1"/>
  <c r="L174" i="63"/>
  <c r="J229" i="63"/>
  <c r="K229" i="63" s="1"/>
  <c r="E169" i="67"/>
  <c r="G169" i="67" s="1"/>
  <c r="L179" i="64"/>
  <c r="H179" i="64"/>
  <c r="L165" i="58"/>
  <c r="L174" i="61"/>
  <c r="H174" i="61"/>
  <c r="J187" i="61"/>
  <c r="K187" i="61" s="1"/>
  <c r="I173" i="61"/>
  <c r="H165" i="58"/>
  <c r="J243" i="74"/>
  <c r="K243" i="74" s="1"/>
  <c r="J243" i="70"/>
  <c r="K243" i="70" s="1"/>
  <c r="J247" i="67"/>
  <c r="K247" i="67" s="1"/>
  <c r="J270" i="69"/>
  <c r="K270" i="69" s="1"/>
  <c r="L182" i="62"/>
  <c r="H182" i="62"/>
  <c r="K99" i="6"/>
  <c r="H168" i="73" l="1"/>
  <c r="L168" i="73"/>
  <c r="G168" i="73"/>
  <c r="J189" i="73" s="1"/>
  <c r="K189" i="73" s="1"/>
  <c r="J173" i="72"/>
  <c r="K173" i="72" s="1"/>
  <c r="E164" i="72"/>
  <c r="L164" i="57"/>
  <c r="H164" i="57"/>
  <c r="L151" i="66"/>
  <c r="I151" i="66"/>
  <c r="H151" i="66"/>
  <c r="I154" i="65"/>
  <c r="E155" i="65"/>
  <c r="G155" i="65" s="1"/>
  <c r="I163" i="57"/>
  <c r="I163" i="62" s="1"/>
  <c r="I157" i="74"/>
  <c r="E158" i="74"/>
  <c r="G158" i="74" s="1"/>
  <c r="E156" i="59"/>
  <c r="G156" i="59" s="1"/>
  <c r="J239" i="59"/>
  <c r="K239" i="59" s="1"/>
  <c r="H162" i="70"/>
  <c r="E163" i="70"/>
  <c r="G163" i="70" s="1"/>
  <c r="L162" i="70"/>
  <c r="I151" i="69"/>
  <c r="E152" i="69"/>
  <c r="G152" i="69" s="1"/>
  <c r="I99" i="56"/>
  <c r="I99" i="59"/>
  <c r="L162" i="75"/>
  <c r="H162" i="75"/>
  <c r="E166" i="58"/>
  <c r="G166" i="58" s="1"/>
  <c r="E180" i="64"/>
  <c r="G180" i="64" s="1"/>
  <c r="J186" i="64"/>
  <c r="K186" i="64" s="1"/>
  <c r="I165" i="58"/>
  <c r="E152" i="56"/>
  <c r="G152" i="56" s="1"/>
  <c r="L179" i="68"/>
  <c r="E180" i="68"/>
  <c r="G180" i="68" s="1"/>
  <c r="H179" i="68"/>
  <c r="H161" i="71"/>
  <c r="L161" i="71"/>
  <c r="E162" i="71"/>
  <c r="G162" i="71" s="1"/>
  <c r="I160" i="71"/>
  <c r="J244" i="71"/>
  <c r="K244" i="71" s="1"/>
  <c r="H181" i="60"/>
  <c r="L181" i="60"/>
  <c r="E176" i="63"/>
  <c r="G176" i="63" s="1"/>
  <c r="H175" i="63"/>
  <c r="L175" i="63"/>
  <c r="J230" i="63"/>
  <c r="K230" i="63" s="1"/>
  <c r="H169" i="67"/>
  <c r="L169" i="67"/>
  <c r="J188" i="61"/>
  <c r="K188" i="61" s="1"/>
  <c r="E175" i="61"/>
  <c r="G175" i="61" s="1"/>
  <c r="E183" i="62"/>
  <c r="G183" i="62" s="1"/>
  <c r="J224" i="62"/>
  <c r="K224" i="62" s="1"/>
  <c r="J248" i="75"/>
  <c r="K248" i="75" s="1"/>
  <c r="J234" i="66"/>
  <c r="K234" i="66" s="1"/>
  <c r="J271" i="69"/>
  <c r="K271" i="69" s="1"/>
  <c r="J253" i="68"/>
  <c r="K253" i="68" s="1"/>
  <c r="J248" i="67"/>
  <c r="K248" i="67" s="1"/>
  <c r="J258" i="65"/>
  <c r="K258" i="65" s="1"/>
  <c r="J244" i="70"/>
  <c r="K244" i="70" s="1"/>
  <c r="J229" i="56"/>
  <c r="K229" i="56" s="1"/>
  <c r="E100" i="6"/>
  <c r="G100" i="6" s="1"/>
  <c r="E169" i="73" l="1"/>
  <c r="G164" i="72"/>
  <c r="L164" i="72"/>
  <c r="H164" i="72"/>
  <c r="I164" i="57"/>
  <c r="J178" i="57"/>
  <c r="K178" i="57" s="1"/>
  <c r="E165" i="57"/>
  <c r="G165" i="57" s="1"/>
  <c r="L180" i="64"/>
  <c r="J187" i="64"/>
  <c r="K187" i="64" s="1"/>
  <c r="L166" i="58"/>
  <c r="I166" i="58"/>
  <c r="E152" i="66"/>
  <c r="G152" i="66" s="1"/>
  <c r="I155" i="65"/>
  <c r="H155" i="65"/>
  <c r="L155" i="65"/>
  <c r="I165" i="60"/>
  <c r="I165" i="64"/>
  <c r="H163" i="70"/>
  <c r="L163" i="70"/>
  <c r="I158" i="74"/>
  <c r="L158" i="74"/>
  <c r="H158" i="74"/>
  <c r="H156" i="59"/>
  <c r="L156" i="59"/>
  <c r="I99" i="68"/>
  <c r="I99" i="67" s="1"/>
  <c r="H152" i="69"/>
  <c r="L152" i="69"/>
  <c r="I152" i="69"/>
  <c r="E163" i="75"/>
  <c r="G163" i="75" s="1"/>
  <c r="H166" i="58"/>
  <c r="H180" i="64"/>
  <c r="J225" i="62"/>
  <c r="K225" i="62" s="1"/>
  <c r="H152" i="56"/>
  <c r="L152" i="56"/>
  <c r="E164" i="70"/>
  <c r="G164" i="70" s="1"/>
  <c r="L180" i="68"/>
  <c r="H180" i="68"/>
  <c r="E163" i="71"/>
  <c r="G163" i="71" s="1"/>
  <c r="H162" i="71"/>
  <c r="L162" i="71"/>
  <c r="J245" i="71"/>
  <c r="K245" i="71" s="1"/>
  <c r="E182" i="60"/>
  <c r="G182" i="60" s="1"/>
  <c r="J188" i="60"/>
  <c r="K188" i="60" s="1"/>
  <c r="L176" i="63"/>
  <c r="E177" i="63"/>
  <c r="G177" i="63" s="1"/>
  <c r="H176" i="63"/>
  <c r="I175" i="63"/>
  <c r="J231" i="63"/>
  <c r="K231" i="63" s="1"/>
  <c r="E170" i="67"/>
  <c r="G170" i="67" s="1"/>
  <c r="L175" i="61"/>
  <c r="H175" i="61"/>
  <c r="L183" i="62"/>
  <c r="H183" i="62"/>
  <c r="J244" i="74"/>
  <c r="K244" i="74" s="1"/>
  <c r="J245" i="70"/>
  <c r="K245" i="70" s="1"/>
  <c r="J254" i="68"/>
  <c r="K254" i="68" s="1"/>
  <c r="J249" i="67"/>
  <c r="K249" i="67" s="1"/>
  <c r="J259" i="65"/>
  <c r="K259" i="65" s="1"/>
  <c r="J230" i="56"/>
  <c r="K230" i="56" s="1"/>
  <c r="L100" i="6"/>
  <c r="H100" i="6"/>
  <c r="J100" i="6"/>
  <c r="G169" i="73" l="1"/>
  <c r="J190" i="73" s="1"/>
  <c r="K190" i="73" s="1"/>
  <c r="H169" i="73"/>
  <c r="L169" i="73"/>
  <c r="J174" i="72"/>
  <c r="K174" i="72" s="1"/>
  <c r="I164" i="72"/>
  <c r="E165" i="72"/>
  <c r="H165" i="57"/>
  <c r="L165" i="57"/>
  <c r="H152" i="66"/>
  <c r="I152" i="66"/>
  <c r="I99" i="65"/>
  <c r="L152" i="66"/>
  <c r="E156" i="65"/>
  <c r="G156" i="65" s="1"/>
  <c r="I166" i="60"/>
  <c r="I166" i="64"/>
  <c r="E159" i="74"/>
  <c r="G159" i="74" s="1"/>
  <c r="J240" i="59"/>
  <c r="K240" i="59" s="1"/>
  <c r="E157" i="59"/>
  <c r="G157" i="59" s="1"/>
  <c r="E153" i="69"/>
  <c r="G153" i="69" s="1"/>
  <c r="E167" i="58"/>
  <c r="G167" i="58" s="1"/>
  <c r="J173" i="58"/>
  <c r="K173" i="58" s="1"/>
  <c r="L163" i="75"/>
  <c r="H163" i="75"/>
  <c r="I100" i="6"/>
  <c r="E181" i="64"/>
  <c r="G181" i="64" s="1"/>
  <c r="E184" i="62"/>
  <c r="G184" i="62" s="1"/>
  <c r="H164" i="70"/>
  <c r="E153" i="56"/>
  <c r="G153" i="56" s="1"/>
  <c r="L164" i="70"/>
  <c r="E181" i="68"/>
  <c r="G181" i="68" s="1"/>
  <c r="L163" i="71"/>
  <c r="H163" i="71"/>
  <c r="E164" i="71"/>
  <c r="G164" i="71" s="1"/>
  <c r="J246" i="71"/>
  <c r="K246" i="71" s="1"/>
  <c r="I162" i="71"/>
  <c r="L182" i="60"/>
  <c r="H182" i="60"/>
  <c r="E183" i="60"/>
  <c r="G183" i="60" s="1"/>
  <c r="I176" i="63"/>
  <c r="J232" i="63"/>
  <c r="K232" i="63" s="1"/>
  <c r="L177" i="63"/>
  <c r="H177" i="63"/>
  <c r="L170" i="67"/>
  <c r="H170" i="67"/>
  <c r="E176" i="61"/>
  <c r="G176" i="61" s="1"/>
  <c r="J189" i="61"/>
  <c r="K189" i="61" s="1"/>
  <c r="J249" i="75"/>
  <c r="K249" i="75" s="1"/>
  <c r="J245" i="74"/>
  <c r="K245" i="74" s="1"/>
  <c r="J260" i="65"/>
  <c r="K260" i="65" s="1"/>
  <c r="J235" i="66"/>
  <c r="K235" i="66" s="1"/>
  <c r="J272" i="69"/>
  <c r="K272" i="69" s="1"/>
  <c r="K100" i="6"/>
  <c r="E170" i="73" l="1"/>
  <c r="G170" i="73" s="1"/>
  <c r="J191" i="73" s="1"/>
  <c r="K191" i="73" s="1"/>
  <c r="G165" i="72"/>
  <c r="E166" i="72" s="1"/>
  <c r="H165" i="72"/>
  <c r="L165" i="72"/>
  <c r="J179" i="57"/>
  <c r="K179" i="57" s="1"/>
  <c r="I165" i="57"/>
  <c r="E166" i="57"/>
  <c r="G166" i="57" s="1"/>
  <c r="H156" i="65"/>
  <c r="I156" i="65"/>
  <c r="E182" i="64"/>
  <c r="G182" i="64" s="1"/>
  <c r="L167" i="58"/>
  <c r="I167" i="58"/>
  <c r="E153" i="66"/>
  <c r="G153" i="66" s="1"/>
  <c r="L156" i="65"/>
  <c r="I100" i="59"/>
  <c r="I100" i="68" s="1"/>
  <c r="I100" i="67" s="1"/>
  <c r="H159" i="74"/>
  <c r="L159" i="74"/>
  <c r="I159" i="74"/>
  <c r="E160" i="74"/>
  <c r="G160" i="74" s="1"/>
  <c r="L157" i="59"/>
  <c r="H157" i="59"/>
  <c r="I153" i="69"/>
  <c r="L153" i="69"/>
  <c r="H153" i="69"/>
  <c r="H167" i="58"/>
  <c r="L181" i="64"/>
  <c r="H181" i="64"/>
  <c r="E164" i="75"/>
  <c r="G164" i="75" s="1"/>
  <c r="H184" i="62"/>
  <c r="L184" i="62"/>
  <c r="I184" i="62"/>
  <c r="L153" i="56"/>
  <c r="H153" i="56"/>
  <c r="E165" i="70"/>
  <c r="G165" i="70" s="1"/>
  <c r="H181" i="68"/>
  <c r="L181" i="68"/>
  <c r="E165" i="71"/>
  <c r="G165" i="71" s="1"/>
  <c r="H164" i="71"/>
  <c r="L164" i="71"/>
  <c r="J247" i="71"/>
  <c r="K247" i="71" s="1"/>
  <c r="I163" i="71"/>
  <c r="H183" i="60"/>
  <c r="L183" i="60"/>
  <c r="J189" i="60"/>
  <c r="K189" i="60" s="1"/>
  <c r="I177" i="63"/>
  <c r="J233" i="63"/>
  <c r="K233" i="63" s="1"/>
  <c r="E178" i="63"/>
  <c r="G178" i="63" s="1"/>
  <c r="E171" i="67"/>
  <c r="G171" i="67" s="1"/>
  <c r="H176" i="61"/>
  <c r="L176" i="61"/>
  <c r="J250" i="75"/>
  <c r="K250" i="75" s="1"/>
  <c r="J246" i="74"/>
  <c r="K246" i="74" s="1"/>
  <c r="J255" i="68"/>
  <c r="K255" i="68" s="1"/>
  <c r="J250" i="67"/>
  <c r="K250" i="67" s="1"/>
  <c r="J246" i="70"/>
  <c r="K246" i="70" s="1"/>
  <c r="J273" i="69"/>
  <c r="K273" i="69" s="1"/>
  <c r="J231" i="56"/>
  <c r="K231" i="56" s="1"/>
  <c r="E101" i="6"/>
  <c r="G101" i="6" s="1"/>
  <c r="H170" i="73" l="1"/>
  <c r="L170" i="73"/>
  <c r="E171" i="73"/>
  <c r="G166" i="72"/>
  <c r="H166" i="72"/>
  <c r="L166" i="72"/>
  <c r="J175" i="72"/>
  <c r="K175" i="72" s="1"/>
  <c r="I165" i="72"/>
  <c r="E167" i="57"/>
  <c r="G167" i="57" s="1"/>
  <c r="H166" i="57"/>
  <c r="L166" i="57"/>
  <c r="L153" i="66"/>
  <c r="E154" i="66"/>
  <c r="G154" i="66" s="1"/>
  <c r="I100" i="74"/>
  <c r="I100" i="66" s="1"/>
  <c r="E183" i="64"/>
  <c r="G183" i="64" s="1"/>
  <c r="H182" i="64"/>
  <c r="L182" i="64"/>
  <c r="J188" i="64"/>
  <c r="K188" i="64" s="1"/>
  <c r="H153" i="66"/>
  <c r="E157" i="65"/>
  <c r="G157" i="65" s="1"/>
  <c r="I100" i="70"/>
  <c r="I167" i="60"/>
  <c r="H160" i="74"/>
  <c r="L160" i="74"/>
  <c r="E158" i="59"/>
  <c r="G158" i="59" s="1"/>
  <c r="J241" i="59"/>
  <c r="K241" i="59" s="1"/>
  <c r="E154" i="69"/>
  <c r="G154" i="69" s="1"/>
  <c r="J174" i="58"/>
  <c r="K174" i="58" s="1"/>
  <c r="E168" i="58"/>
  <c r="G168" i="58" s="1"/>
  <c r="L164" i="75"/>
  <c r="H164" i="75"/>
  <c r="J226" i="62"/>
  <c r="K226" i="62" s="1"/>
  <c r="E185" i="62"/>
  <c r="G185" i="62" s="1"/>
  <c r="H165" i="70"/>
  <c r="L165" i="70"/>
  <c r="E154" i="56"/>
  <c r="G154" i="56" s="1"/>
  <c r="E182" i="68"/>
  <c r="G182" i="68" s="1"/>
  <c r="L165" i="71"/>
  <c r="H165" i="71"/>
  <c r="J248" i="71"/>
  <c r="K248" i="71" s="1"/>
  <c r="I164" i="71"/>
  <c r="E184" i="60"/>
  <c r="G184" i="60" s="1"/>
  <c r="J190" i="60"/>
  <c r="K190" i="60" s="1"/>
  <c r="L178" i="63"/>
  <c r="E179" i="63"/>
  <c r="G179" i="63" s="1"/>
  <c r="H178" i="63"/>
  <c r="L171" i="67"/>
  <c r="H171" i="67"/>
  <c r="E177" i="61"/>
  <c r="G177" i="61" s="1"/>
  <c r="J190" i="61"/>
  <c r="K190" i="61" s="1"/>
  <c r="J256" i="68"/>
  <c r="K256" i="68" s="1"/>
  <c r="J236" i="66"/>
  <c r="K236" i="66" s="1"/>
  <c r="J261" i="65"/>
  <c r="K261" i="65" s="1"/>
  <c r="J251" i="67"/>
  <c r="K251" i="67" s="1"/>
  <c r="J247" i="70"/>
  <c r="K247" i="70" s="1"/>
  <c r="L101" i="6"/>
  <c r="H101" i="6"/>
  <c r="J101" i="6"/>
  <c r="L171" i="73" l="1"/>
  <c r="H171" i="73"/>
  <c r="G171" i="73"/>
  <c r="J192" i="73" s="1"/>
  <c r="K192" i="73" s="1"/>
  <c r="J176" i="72"/>
  <c r="K176" i="72" s="1"/>
  <c r="E167" i="72"/>
  <c r="I166" i="72"/>
  <c r="H185" i="62"/>
  <c r="J227" i="62"/>
  <c r="K227" i="62" s="1"/>
  <c r="J181" i="57"/>
  <c r="K181" i="57" s="1"/>
  <c r="H167" i="57"/>
  <c r="L167" i="57"/>
  <c r="I166" i="57"/>
  <c r="J180" i="57"/>
  <c r="K180" i="57" s="1"/>
  <c r="H157" i="65"/>
  <c r="I157" i="65"/>
  <c r="H154" i="69"/>
  <c r="E155" i="69"/>
  <c r="G155" i="69" s="1"/>
  <c r="I167" i="64"/>
  <c r="J189" i="64"/>
  <c r="K189" i="64" s="1"/>
  <c r="L183" i="64"/>
  <c r="E184" i="64"/>
  <c r="G184" i="64" s="1"/>
  <c r="I168" i="58"/>
  <c r="I168" i="64" s="1"/>
  <c r="H154" i="66"/>
  <c r="L154" i="66"/>
  <c r="L157" i="65"/>
  <c r="I168" i="73"/>
  <c r="I160" i="74"/>
  <c r="E161" i="74"/>
  <c r="G161" i="74" s="1"/>
  <c r="H158" i="59"/>
  <c r="J242" i="59"/>
  <c r="K242" i="59" s="1"/>
  <c r="L158" i="59"/>
  <c r="L154" i="69"/>
  <c r="L168" i="58"/>
  <c r="H168" i="58"/>
  <c r="H183" i="64"/>
  <c r="E165" i="75"/>
  <c r="G165" i="75" s="1"/>
  <c r="L185" i="62"/>
  <c r="I101" i="6"/>
  <c r="E166" i="70"/>
  <c r="G166" i="70" s="1"/>
  <c r="H154" i="56"/>
  <c r="L154" i="56"/>
  <c r="H182" i="68"/>
  <c r="L182" i="68"/>
  <c r="J249" i="71"/>
  <c r="K249" i="71" s="1"/>
  <c r="E166" i="71"/>
  <c r="G166" i="71" s="1"/>
  <c r="I165" i="71"/>
  <c r="H184" i="60"/>
  <c r="L184" i="60"/>
  <c r="E180" i="63"/>
  <c r="G180" i="63" s="1"/>
  <c r="L179" i="63"/>
  <c r="H179" i="63"/>
  <c r="I178" i="63"/>
  <c r="J234" i="63"/>
  <c r="K234" i="63" s="1"/>
  <c r="E172" i="67"/>
  <c r="G172" i="67" s="1"/>
  <c r="H177" i="61"/>
  <c r="E178" i="61"/>
  <c r="G178" i="61" s="1"/>
  <c r="L177" i="61"/>
  <c r="J251" i="75"/>
  <c r="K251" i="75" s="1"/>
  <c r="J247" i="74"/>
  <c r="K247" i="74" s="1"/>
  <c r="J252" i="67"/>
  <c r="K252" i="67" s="1"/>
  <c r="J257" i="68"/>
  <c r="K257" i="68" s="1"/>
  <c r="J262" i="65"/>
  <c r="K262" i="65" s="1"/>
  <c r="J274" i="69"/>
  <c r="K274" i="69" s="1"/>
  <c r="J232" i="56"/>
  <c r="K232" i="56" s="1"/>
  <c r="K101" i="6"/>
  <c r="E172" i="73" l="1"/>
  <c r="H172" i="73" s="1"/>
  <c r="G167" i="72"/>
  <c r="I167" i="72" s="1"/>
  <c r="I167" i="57" s="1"/>
  <c r="I167" i="61" s="1"/>
  <c r="I167" i="73" s="1"/>
  <c r="H167" i="72"/>
  <c r="L167" i="72"/>
  <c r="E168" i="57"/>
  <c r="G168" i="57" s="1"/>
  <c r="I167" i="62"/>
  <c r="J175" i="58"/>
  <c r="K175" i="58" s="1"/>
  <c r="H184" i="64"/>
  <c r="J191" i="64"/>
  <c r="K191" i="64" s="1"/>
  <c r="E169" i="58"/>
  <c r="G169" i="58" s="1"/>
  <c r="E155" i="66"/>
  <c r="G155" i="66" s="1"/>
  <c r="E158" i="65"/>
  <c r="G158" i="65" s="1"/>
  <c r="I154" i="69"/>
  <c r="I161" i="74"/>
  <c r="H161" i="74"/>
  <c r="L161" i="74"/>
  <c r="E159" i="59"/>
  <c r="G159" i="59" s="1"/>
  <c r="L155" i="69"/>
  <c r="H155" i="69"/>
  <c r="I101" i="59"/>
  <c r="I101" i="68" s="1"/>
  <c r="I101" i="67" s="1"/>
  <c r="E186" i="62"/>
  <c r="G186" i="62" s="1"/>
  <c r="H165" i="75"/>
  <c r="L165" i="75"/>
  <c r="J190" i="64"/>
  <c r="K190" i="64" s="1"/>
  <c r="L184" i="64"/>
  <c r="H166" i="70"/>
  <c r="E173" i="67"/>
  <c r="G173" i="67" s="1"/>
  <c r="L166" i="70"/>
  <c r="E155" i="56"/>
  <c r="G155" i="56" s="1"/>
  <c r="E183" i="68"/>
  <c r="G183" i="68" s="1"/>
  <c r="L166" i="71"/>
  <c r="H166" i="71"/>
  <c r="E185" i="60"/>
  <c r="G185" i="60" s="1"/>
  <c r="J191" i="60"/>
  <c r="K191" i="60" s="1"/>
  <c r="I184" i="60"/>
  <c r="E181" i="63"/>
  <c r="G181" i="63" s="1"/>
  <c r="L180" i="63"/>
  <c r="H180" i="63"/>
  <c r="I179" i="63"/>
  <c r="J235" i="63"/>
  <c r="K235" i="63" s="1"/>
  <c r="H172" i="67"/>
  <c r="L172" i="67"/>
  <c r="H178" i="61"/>
  <c r="L178" i="61"/>
  <c r="I177" i="61"/>
  <c r="J191" i="61"/>
  <c r="K191" i="61" s="1"/>
  <c r="J248" i="70"/>
  <c r="K248" i="70" s="1"/>
  <c r="J263" i="65"/>
  <c r="K263" i="65" s="1"/>
  <c r="J237" i="66"/>
  <c r="K237" i="66" s="1"/>
  <c r="J275" i="69"/>
  <c r="K275" i="69" s="1"/>
  <c r="J233" i="56"/>
  <c r="K233" i="56" s="1"/>
  <c r="E102" i="6"/>
  <c r="G102" i="6" s="1"/>
  <c r="L172" i="73" l="1"/>
  <c r="G172" i="73"/>
  <c r="E173" i="73" s="1"/>
  <c r="J177" i="72"/>
  <c r="K177" i="72" s="1"/>
  <c r="E168" i="72"/>
  <c r="H186" i="62"/>
  <c r="I186" i="62"/>
  <c r="H168" i="57"/>
  <c r="L168" i="57"/>
  <c r="I169" i="58"/>
  <c r="I169" i="64" s="1"/>
  <c r="H158" i="65"/>
  <c r="I158" i="65"/>
  <c r="I167" i="63"/>
  <c r="H169" i="58"/>
  <c r="L169" i="58"/>
  <c r="L155" i="66"/>
  <c r="H155" i="66"/>
  <c r="L158" i="65"/>
  <c r="I101" i="70"/>
  <c r="E162" i="74"/>
  <c r="G162" i="74" s="1"/>
  <c r="H159" i="59"/>
  <c r="L159" i="59"/>
  <c r="J243" i="59"/>
  <c r="K243" i="59" s="1"/>
  <c r="E160" i="59"/>
  <c r="G160" i="59" s="1"/>
  <c r="I155" i="69"/>
  <c r="E156" i="69"/>
  <c r="G156" i="69" s="1"/>
  <c r="L186" i="62"/>
  <c r="E185" i="64"/>
  <c r="G185" i="64" s="1"/>
  <c r="I165" i="75"/>
  <c r="E166" i="75"/>
  <c r="G166" i="75" s="1"/>
  <c r="L155" i="56"/>
  <c r="E167" i="70"/>
  <c r="G167" i="70" s="1"/>
  <c r="H155" i="56"/>
  <c r="L183" i="68"/>
  <c r="E184" i="68"/>
  <c r="G184" i="68" s="1"/>
  <c r="H183" i="68"/>
  <c r="J250" i="71"/>
  <c r="K250" i="71" s="1"/>
  <c r="E167" i="71"/>
  <c r="G167" i="71" s="1"/>
  <c r="I166" i="71"/>
  <c r="H185" i="60"/>
  <c r="L185" i="60"/>
  <c r="H181" i="63"/>
  <c r="L181" i="63"/>
  <c r="J236" i="63"/>
  <c r="K236" i="63" s="1"/>
  <c r="L173" i="67"/>
  <c r="H173" i="67"/>
  <c r="E179" i="61"/>
  <c r="G179" i="61" s="1"/>
  <c r="J192" i="61"/>
  <c r="K192" i="61" s="1"/>
  <c r="I169" i="62"/>
  <c r="J252" i="75"/>
  <c r="K252" i="75" s="1"/>
  <c r="J248" i="74"/>
  <c r="K248" i="74" s="1"/>
  <c r="J238" i="66"/>
  <c r="K238" i="66" s="1"/>
  <c r="J258" i="68"/>
  <c r="K258" i="68" s="1"/>
  <c r="J276" i="69"/>
  <c r="K276" i="69" s="1"/>
  <c r="J253" i="67"/>
  <c r="K253" i="67" s="1"/>
  <c r="L102" i="6"/>
  <c r="H102" i="6"/>
  <c r="J102" i="6"/>
  <c r="J193" i="73" l="1"/>
  <c r="K193" i="73" s="1"/>
  <c r="I172" i="73"/>
  <c r="G173" i="73"/>
  <c r="E174" i="73" s="1"/>
  <c r="H173" i="73"/>
  <c r="L173" i="73"/>
  <c r="G168" i="72"/>
  <c r="H168" i="72"/>
  <c r="L168" i="72"/>
  <c r="J176" i="58"/>
  <c r="K176" i="58" s="1"/>
  <c r="J182" i="57"/>
  <c r="K182" i="57" s="1"/>
  <c r="E169" i="57"/>
  <c r="G169" i="57" s="1"/>
  <c r="I168" i="57"/>
  <c r="I168" i="61" s="1"/>
  <c r="E170" i="58"/>
  <c r="H170" i="58" s="1"/>
  <c r="H185" i="64"/>
  <c r="E186" i="64"/>
  <c r="G186" i="64" s="1"/>
  <c r="I155" i="66"/>
  <c r="E156" i="66"/>
  <c r="G156" i="66" s="1"/>
  <c r="E159" i="65"/>
  <c r="G159" i="65" s="1"/>
  <c r="L162" i="74"/>
  <c r="H162" i="74"/>
  <c r="E163" i="74"/>
  <c r="G163" i="74" s="1"/>
  <c r="L160" i="59"/>
  <c r="J244" i="59"/>
  <c r="K244" i="59" s="1"/>
  <c r="H160" i="59"/>
  <c r="H156" i="69"/>
  <c r="L156" i="69"/>
  <c r="E187" i="62"/>
  <c r="G187" i="62" s="1"/>
  <c r="J228" i="62"/>
  <c r="K228" i="62" s="1"/>
  <c r="L185" i="64"/>
  <c r="H166" i="75"/>
  <c r="L166" i="75"/>
  <c r="I102" i="6"/>
  <c r="H167" i="70"/>
  <c r="L167" i="70"/>
  <c r="E156" i="56"/>
  <c r="G156" i="56" s="1"/>
  <c r="L184" i="68"/>
  <c r="H184" i="68"/>
  <c r="L167" i="71"/>
  <c r="H167" i="71"/>
  <c r="E186" i="60"/>
  <c r="G186" i="60" s="1"/>
  <c r="I185" i="60"/>
  <c r="J192" i="60"/>
  <c r="K192" i="60" s="1"/>
  <c r="J237" i="63"/>
  <c r="K237" i="63" s="1"/>
  <c r="E182" i="63"/>
  <c r="G182" i="63" s="1"/>
  <c r="E174" i="67"/>
  <c r="G174" i="67" s="1"/>
  <c r="L179" i="61"/>
  <c r="H179" i="61"/>
  <c r="J249" i="74"/>
  <c r="K249" i="74" s="1"/>
  <c r="J254" i="67"/>
  <c r="K254" i="67" s="1"/>
  <c r="J249" i="70"/>
  <c r="K249" i="70" s="1"/>
  <c r="J264" i="65"/>
  <c r="K264" i="65" s="1"/>
  <c r="J234" i="56"/>
  <c r="K234" i="56" s="1"/>
  <c r="K102" i="6"/>
  <c r="L174" i="73" l="1"/>
  <c r="H174" i="73"/>
  <c r="G174" i="73"/>
  <c r="J195" i="73" s="1"/>
  <c r="K195" i="73" s="1"/>
  <c r="J194" i="73"/>
  <c r="K194" i="73" s="1"/>
  <c r="I173" i="73"/>
  <c r="I168" i="72"/>
  <c r="J178" i="72"/>
  <c r="K178" i="72" s="1"/>
  <c r="E169" i="72"/>
  <c r="L170" i="58"/>
  <c r="G170" i="58"/>
  <c r="I170" i="58" s="1"/>
  <c r="I187" i="62"/>
  <c r="H169" i="57"/>
  <c r="L169" i="57"/>
  <c r="I170" i="60"/>
  <c r="L156" i="66"/>
  <c r="H156" i="66"/>
  <c r="L159" i="65"/>
  <c r="H159" i="65"/>
  <c r="I170" i="64"/>
  <c r="I159" i="65"/>
  <c r="E160" i="65"/>
  <c r="G160" i="65" s="1"/>
  <c r="I102" i="59"/>
  <c r="I102" i="68" s="1"/>
  <c r="I102" i="67" s="1"/>
  <c r="L163" i="74"/>
  <c r="H163" i="74"/>
  <c r="E164" i="74"/>
  <c r="G164" i="74" s="1"/>
  <c r="I163" i="74"/>
  <c r="E161" i="59"/>
  <c r="G161" i="59" s="1"/>
  <c r="J229" i="62"/>
  <c r="K229" i="62" s="1"/>
  <c r="E188" i="62"/>
  <c r="G188" i="62" s="1"/>
  <c r="H187" i="62"/>
  <c r="I185" i="64"/>
  <c r="J192" i="64"/>
  <c r="K192" i="64" s="1"/>
  <c r="I156" i="69"/>
  <c r="E157" i="69"/>
  <c r="G157" i="69" s="1"/>
  <c r="L187" i="62"/>
  <c r="I166" i="75"/>
  <c r="E167" i="75"/>
  <c r="G167" i="75" s="1"/>
  <c r="E168" i="70"/>
  <c r="G168" i="70" s="1"/>
  <c r="I156" i="56"/>
  <c r="L156" i="56"/>
  <c r="H156" i="56"/>
  <c r="E185" i="68"/>
  <c r="G185" i="68" s="1"/>
  <c r="J251" i="71"/>
  <c r="K251" i="71" s="1"/>
  <c r="I167" i="71"/>
  <c r="E168" i="71"/>
  <c r="G168" i="71" s="1"/>
  <c r="L186" i="60"/>
  <c r="H186" i="60"/>
  <c r="L182" i="63"/>
  <c r="E183" i="63"/>
  <c r="G183" i="63" s="1"/>
  <c r="H182" i="63"/>
  <c r="L174" i="67"/>
  <c r="H174" i="67"/>
  <c r="E187" i="64"/>
  <c r="G187" i="64" s="1"/>
  <c r="L186" i="64"/>
  <c r="H186" i="64"/>
  <c r="E180" i="61"/>
  <c r="G180" i="61" s="1"/>
  <c r="J193" i="61"/>
  <c r="K193" i="61" s="1"/>
  <c r="I179" i="61"/>
  <c r="J253" i="75"/>
  <c r="K253" i="75" s="1"/>
  <c r="J255" i="67"/>
  <c r="K255" i="67" s="1"/>
  <c r="J277" i="69"/>
  <c r="K277" i="69" s="1"/>
  <c r="J239" i="66"/>
  <c r="K239" i="66" s="1"/>
  <c r="J265" i="65"/>
  <c r="K265" i="65" s="1"/>
  <c r="J259" i="68"/>
  <c r="K259" i="68" s="1"/>
  <c r="J250" i="70"/>
  <c r="K250" i="70" s="1"/>
  <c r="J235" i="56"/>
  <c r="K235" i="56" s="1"/>
  <c r="E103" i="6"/>
  <c r="G103" i="6" s="1"/>
  <c r="E175" i="73" l="1"/>
  <c r="G169" i="72"/>
  <c r="E170" i="72" s="1"/>
  <c r="H169" i="72"/>
  <c r="L169" i="72"/>
  <c r="E171" i="58"/>
  <c r="G171" i="58" s="1"/>
  <c r="I171" i="58" s="1"/>
  <c r="J177" i="58"/>
  <c r="K177" i="58" s="1"/>
  <c r="J183" i="57"/>
  <c r="K183" i="57" s="1"/>
  <c r="E170" i="57"/>
  <c r="G170" i="57" s="1"/>
  <c r="I169" i="57"/>
  <c r="I169" i="61" s="1"/>
  <c r="I169" i="73" s="1"/>
  <c r="H168" i="70"/>
  <c r="E157" i="66"/>
  <c r="G157" i="66" s="1"/>
  <c r="I156" i="66"/>
  <c r="H160" i="65"/>
  <c r="L160" i="65"/>
  <c r="I160" i="65"/>
  <c r="I102" i="70"/>
  <c r="L164" i="74"/>
  <c r="H164" i="74"/>
  <c r="L161" i="59"/>
  <c r="H161" i="59"/>
  <c r="L188" i="62"/>
  <c r="H188" i="62"/>
  <c r="H157" i="69"/>
  <c r="L157" i="69"/>
  <c r="H167" i="75"/>
  <c r="L167" i="75"/>
  <c r="E189" i="62"/>
  <c r="G189" i="62" s="1"/>
  <c r="J230" i="62"/>
  <c r="K230" i="62" s="1"/>
  <c r="L168" i="70"/>
  <c r="E157" i="56"/>
  <c r="G157" i="56" s="1"/>
  <c r="L185" i="68"/>
  <c r="H185" i="68"/>
  <c r="H168" i="71"/>
  <c r="L168" i="71"/>
  <c r="E187" i="60"/>
  <c r="G187" i="60" s="1"/>
  <c r="I186" i="60"/>
  <c r="J193" i="60"/>
  <c r="K193" i="60" s="1"/>
  <c r="L183" i="63"/>
  <c r="H183" i="63"/>
  <c r="E184" i="63"/>
  <c r="G184" i="63" s="1"/>
  <c r="I182" i="63"/>
  <c r="J238" i="63"/>
  <c r="K238" i="63" s="1"/>
  <c r="E175" i="67"/>
  <c r="G175" i="67" s="1"/>
  <c r="L187" i="64"/>
  <c r="H187" i="64"/>
  <c r="I186" i="64"/>
  <c r="J193" i="64"/>
  <c r="K193" i="64" s="1"/>
  <c r="E181" i="61"/>
  <c r="G181" i="61" s="1"/>
  <c r="H180" i="61"/>
  <c r="L180" i="61"/>
  <c r="J250" i="74"/>
  <c r="K250" i="74" s="1"/>
  <c r="J278" i="69"/>
  <c r="K278" i="69" s="1"/>
  <c r="J260" i="68"/>
  <c r="K260" i="68" s="1"/>
  <c r="J266" i="65"/>
  <c r="K266" i="65" s="1"/>
  <c r="J240" i="66"/>
  <c r="K240" i="66" s="1"/>
  <c r="J256" i="67"/>
  <c r="K256" i="67" s="1"/>
  <c r="J251" i="70"/>
  <c r="K251" i="70" s="1"/>
  <c r="L103" i="6"/>
  <c r="H103" i="6"/>
  <c r="J103" i="6"/>
  <c r="L175" i="73" l="1"/>
  <c r="H175" i="73"/>
  <c r="G175" i="73"/>
  <c r="J196" i="73" s="1"/>
  <c r="K196" i="73" s="1"/>
  <c r="G170" i="72"/>
  <c r="H170" i="72"/>
  <c r="L170" i="72"/>
  <c r="H171" i="58"/>
  <c r="L171" i="58"/>
  <c r="I169" i="72"/>
  <c r="J179" i="72"/>
  <c r="K179" i="72" s="1"/>
  <c r="L189" i="62"/>
  <c r="H170" i="57"/>
  <c r="L170" i="57"/>
  <c r="L157" i="66"/>
  <c r="H157" i="66"/>
  <c r="E161" i="65"/>
  <c r="G161" i="65" s="1"/>
  <c r="I171" i="64"/>
  <c r="E165" i="74"/>
  <c r="G165" i="74" s="1"/>
  <c r="I164" i="74"/>
  <c r="J245" i="59"/>
  <c r="K245" i="59" s="1"/>
  <c r="I161" i="59"/>
  <c r="E162" i="59"/>
  <c r="G162" i="59" s="1"/>
  <c r="E158" i="69"/>
  <c r="G158" i="69" s="1"/>
  <c r="I157" i="69"/>
  <c r="I167" i="75"/>
  <c r="E168" i="75"/>
  <c r="G168" i="75" s="1"/>
  <c r="I189" i="62"/>
  <c r="H189" i="62"/>
  <c r="E172" i="58"/>
  <c r="G172" i="58" s="1"/>
  <c r="J178" i="58"/>
  <c r="K178" i="58" s="1"/>
  <c r="E169" i="70"/>
  <c r="G169" i="70" s="1"/>
  <c r="I103" i="6"/>
  <c r="H175" i="67"/>
  <c r="L157" i="56"/>
  <c r="I157" i="56"/>
  <c r="H157" i="56"/>
  <c r="E186" i="68"/>
  <c r="G186" i="68" s="1"/>
  <c r="E169" i="71"/>
  <c r="G169" i="71" s="1"/>
  <c r="I168" i="71"/>
  <c r="J252" i="71"/>
  <c r="K252" i="71" s="1"/>
  <c r="H187" i="60"/>
  <c r="L187" i="60"/>
  <c r="E188" i="60"/>
  <c r="G188" i="60" s="1"/>
  <c r="H184" i="63"/>
  <c r="E185" i="63"/>
  <c r="G185" i="63" s="1"/>
  <c r="L184" i="63"/>
  <c r="I183" i="63"/>
  <c r="J239" i="63"/>
  <c r="K239" i="63" s="1"/>
  <c r="E176" i="67"/>
  <c r="G176" i="67" s="1"/>
  <c r="L175" i="67"/>
  <c r="E188" i="64"/>
  <c r="G188" i="64" s="1"/>
  <c r="J194" i="64"/>
  <c r="K194" i="64" s="1"/>
  <c r="H181" i="61"/>
  <c r="L181" i="61"/>
  <c r="I180" i="61"/>
  <c r="J194" i="61"/>
  <c r="K194" i="61" s="1"/>
  <c r="J254" i="75"/>
  <c r="K254" i="75" s="1"/>
  <c r="J252" i="70"/>
  <c r="K252" i="70" s="1"/>
  <c r="J236" i="56"/>
  <c r="K236" i="56" s="1"/>
  <c r="K103" i="6"/>
  <c r="E176" i="73" l="1"/>
  <c r="H176" i="73" s="1"/>
  <c r="J180" i="72"/>
  <c r="K180" i="72" s="1"/>
  <c r="E171" i="72"/>
  <c r="I170" i="72"/>
  <c r="I170" i="57"/>
  <c r="I170" i="61" s="1"/>
  <c r="I170" i="73" s="1"/>
  <c r="J184" i="57"/>
  <c r="K184" i="57" s="1"/>
  <c r="E171" i="57"/>
  <c r="G171" i="57" s="1"/>
  <c r="I157" i="66"/>
  <c r="E158" i="66"/>
  <c r="G158" i="66" s="1"/>
  <c r="H161" i="65"/>
  <c r="L161" i="65"/>
  <c r="I103" i="59"/>
  <c r="I103" i="68" s="1"/>
  <c r="I103" i="67" s="1"/>
  <c r="H165" i="74"/>
  <c r="L165" i="74"/>
  <c r="I165" i="74"/>
  <c r="H162" i="59"/>
  <c r="L162" i="59"/>
  <c r="H158" i="69"/>
  <c r="L158" i="69"/>
  <c r="J231" i="62"/>
  <c r="K231" i="62" s="1"/>
  <c r="E190" i="62"/>
  <c r="G190" i="62" s="1"/>
  <c r="L168" i="75"/>
  <c r="H168" i="75"/>
  <c r="H172" i="58"/>
  <c r="I172" i="58"/>
  <c r="L172" i="58"/>
  <c r="H169" i="70"/>
  <c r="L169" i="70"/>
  <c r="L176" i="67"/>
  <c r="E158" i="56"/>
  <c r="G158" i="56" s="1"/>
  <c r="E187" i="68"/>
  <c r="G187" i="68" s="1"/>
  <c r="H186" i="68"/>
  <c r="L186" i="68"/>
  <c r="H169" i="71"/>
  <c r="L169" i="71"/>
  <c r="L188" i="60"/>
  <c r="E189" i="60"/>
  <c r="G189" i="60" s="1"/>
  <c r="H188" i="60"/>
  <c r="I187" i="60"/>
  <c r="J194" i="60"/>
  <c r="K194" i="60" s="1"/>
  <c r="E186" i="63"/>
  <c r="G186" i="63" s="1"/>
  <c r="L185" i="63"/>
  <c r="H185" i="63"/>
  <c r="I184" i="63"/>
  <c r="J240" i="63"/>
  <c r="K240" i="63" s="1"/>
  <c r="H176" i="67"/>
  <c r="H188" i="64"/>
  <c r="L188" i="64"/>
  <c r="E182" i="61"/>
  <c r="G182" i="61" s="1"/>
  <c r="J195" i="61"/>
  <c r="K195" i="61" s="1"/>
  <c r="J251" i="74"/>
  <c r="K251" i="74" s="1"/>
  <c r="J257" i="67"/>
  <c r="K257" i="67" s="1"/>
  <c r="J241" i="66"/>
  <c r="K241" i="66" s="1"/>
  <c r="J267" i="65"/>
  <c r="K267" i="65" s="1"/>
  <c r="J279" i="69"/>
  <c r="K279" i="69" s="1"/>
  <c r="J261" i="68"/>
  <c r="K261" i="68" s="1"/>
  <c r="J253" i="70"/>
  <c r="K253" i="70" s="1"/>
  <c r="J237" i="56"/>
  <c r="K237" i="56" s="1"/>
  <c r="E104" i="6"/>
  <c r="G104" i="6" s="1"/>
  <c r="G176" i="73" l="1"/>
  <c r="J197" i="73" s="1"/>
  <c r="K197" i="73" s="1"/>
  <c r="L176" i="73"/>
  <c r="L171" i="72"/>
  <c r="G171" i="72"/>
  <c r="H171" i="72"/>
  <c r="L190" i="62"/>
  <c r="E191" i="62"/>
  <c r="G191" i="62" s="1"/>
  <c r="H171" i="57"/>
  <c r="L171" i="57"/>
  <c r="I171" i="57"/>
  <c r="I171" i="73" s="1"/>
  <c r="H158" i="66"/>
  <c r="L158" i="66"/>
  <c r="I161" i="65"/>
  <c r="E162" i="65"/>
  <c r="G162" i="65" s="1"/>
  <c r="I103" i="70"/>
  <c r="I172" i="64"/>
  <c r="E166" i="74"/>
  <c r="G166" i="74" s="1"/>
  <c r="J246" i="59"/>
  <c r="K246" i="59" s="1"/>
  <c r="E163" i="59"/>
  <c r="G163" i="59" s="1"/>
  <c r="E159" i="69"/>
  <c r="G159" i="69" s="1"/>
  <c r="H190" i="62"/>
  <c r="E169" i="75"/>
  <c r="G169" i="75" s="1"/>
  <c r="J179" i="58"/>
  <c r="K179" i="58" s="1"/>
  <c r="E173" i="58"/>
  <c r="G173" i="58" s="1"/>
  <c r="E170" i="70"/>
  <c r="G170" i="70" s="1"/>
  <c r="L158" i="56"/>
  <c r="H158" i="56"/>
  <c r="H187" i="68"/>
  <c r="L187" i="68"/>
  <c r="E170" i="71"/>
  <c r="G170" i="71" s="1"/>
  <c r="J253" i="71"/>
  <c r="K253" i="71" s="1"/>
  <c r="I169" i="71"/>
  <c r="J196" i="60"/>
  <c r="K196" i="60" s="1"/>
  <c r="L189" i="60"/>
  <c r="H189" i="60"/>
  <c r="J195" i="60"/>
  <c r="K195" i="60" s="1"/>
  <c r="E187" i="63"/>
  <c r="G187" i="63" s="1"/>
  <c r="L186" i="63"/>
  <c r="H186" i="63"/>
  <c r="I185" i="63"/>
  <c r="J241" i="63"/>
  <c r="K241" i="63" s="1"/>
  <c r="E177" i="67"/>
  <c r="G177" i="67" s="1"/>
  <c r="J195" i="64"/>
  <c r="K195" i="64" s="1"/>
  <c r="E189" i="64"/>
  <c r="G189" i="64" s="1"/>
  <c r="H182" i="61"/>
  <c r="L182" i="61"/>
  <c r="J255" i="75"/>
  <c r="K255" i="75" s="1"/>
  <c r="J252" i="74"/>
  <c r="K252" i="74" s="1"/>
  <c r="J262" i="68"/>
  <c r="K262" i="68" s="1"/>
  <c r="J258" i="67"/>
  <c r="K258" i="67" s="1"/>
  <c r="J280" i="69"/>
  <c r="K280" i="69" s="1"/>
  <c r="H104" i="6"/>
  <c r="L104" i="6"/>
  <c r="J104" i="6"/>
  <c r="E177" i="73" l="1"/>
  <c r="G177" i="73" s="1"/>
  <c r="E178" i="73" s="1"/>
  <c r="L178" i="73" s="1"/>
  <c r="J181" i="72"/>
  <c r="K181" i="72" s="1"/>
  <c r="E172" i="72"/>
  <c r="I171" i="72"/>
  <c r="I171" i="61" s="1"/>
  <c r="L191" i="62"/>
  <c r="J185" i="57"/>
  <c r="K185" i="57" s="1"/>
  <c r="E172" i="57"/>
  <c r="G172" i="57" s="1"/>
  <c r="H173" i="58"/>
  <c r="I173" i="58"/>
  <c r="I158" i="66"/>
  <c r="E159" i="66"/>
  <c r="G159" i="66" s="1"/>
  <c r="H162" i="65"/>
  <c r="I162" i="65"/>
  <c r="L162" i="65"/>
  <c r="I172" i="61"/>
  <c r="I166" i="74"/>
  <c r="L166" i="74"/>
  <c r="H166" i="74"/>
  <c r="L163" i="59"/>
  <c r="H163" i="59"/>
  <c r="J232" i="62"/>
  <c r="K232" i="62" s="1"/>
  <c r="H159" i="69"/>
  <c r="L159" i="69"/>
  <c r="I191" i="62"/>
  <c r="H191" i="62"/>
  <c r="H169" i="75"/>
  <c r="L169" i="75"/>
  <c r="L173" i="58"/>
  <c r="I104" i="6"/>
  <c r="L170" i="70"/>
  <c r="H170" i="70"/>
  <c r="E159" i="56"/>
  <c r="G159" i="56" s="1"/>
  <c r="E188" i="68"/>
  <c r="G188" i="68" s="1"/>
  <c r="L170" i="71"/>
  <c r="H170" i="71"/>
  <c r="E190" i="60"/>
  <c r="G190" i="60" s="1"/>
  <c r="L187" i="63"/>
  <c r="H187" i="63"/>
  <c r="E188" i="63"/>
  <c r="G188" i="63" s="1"/>
  <c r="I186" i="63"/>
  <c r="J242" i="63"/>
  <c r="K242" i="63" s="1"/>
  <c r="L177" i="67"/>
  <c r="H177" i="67"/>
  <c r="L189" i="64"/>
  <c r="E190" i="64"/>
  <c r="G190" i="64" s="1"/>
  <c r="H189" i="64"/>
  <c r="E183" i="61"/>
  <c r="G183" i="61" s="1"/>
  <c r="I182" i="61"/>
  <c r="J196" i="61"/>
  <c r="K196" i="61" s="1"/>
  <c r="J254" i="70"/>
  <c r="K254" i="70" s="1"/>
  <c r="J242" i="66"/>
  <c r="K242" i="66" s="1"/>
  <c r="J281" i="69"/>
  <c r="K281" i="69" s="1"/>
  <c r="J268" i="65"/>
  <c r="K268" i="65" s="1"/>
  <c r="J259" i="67"/>
  <c r="K259" i="67" s="1"/>
  <c r="J238" i="56"/>
  <c r="K238" i="56" s="1"/>
  <c r="K104" i="6"/>
  <c r="I177" i="73" l="1"/>
  <c r="J198" i="73"/>
  <c r="K198" i="73" s="1"/>
  <c r="H178" i="73"/>
  <c r="G178" i="73"/>
  <c r="J199" i="73" s="1"/>
  <c r="K199" i="73" s="1"/>
  <c r="H177" i="73"/>
  <c r="L177" i="73"/>
  <c r="L172" i="72"/>
  <c r="G172" i="72"/>
  <c r="E173" i="72" s="1"/>
  <c r="H172" i="72"/>
  <c r="E173" i="57"/>
  <c r="G173" i="57" s="1"/>
  <c r="L172" i="57"/>
  <c r="H172" i="57"/>
  <c r="H159" i="66"/>
  <c r="L159" i="66"/>
  <c r="E163" i="65"/>
  <c r="G163" i="65" s="1"/>
  <c r="I173" i="60"/>
  <c r="I173" i="64" s="1"/>
  <c r="E167" i="74"/>
  <c r="G167" i="74" s="1"/>
  <c r="E164" i="59"/>
  <c r="G164" i="59" s="1"/>
  <c r="J247" i="59"/>
  <c r="K247" i="59" s="1"/>
  <c r="I163" i="59"/>
  <c r="J233" i="62"/>
  <c r="K233" i="62" s="1"/>
  <c r="E192" i="62"/>
  <c r="G192" i="62" s="1"/>
  <c r="E160" i="69"/>
  <c r="G160" i="69" s="1"/>
  <c r="I159" i="69"/>
  <c r="I104" i="59"/>
  <c r="E174" i="58"/>
  <c r="G174" i="58" s="1"/>
  <c r="I169" i="75"/>
  <c r="E170" i="75"/>
  <c r="G170" i="75" s="1"/>
  <c r="J180" i="58"/>
  <c r="K180" i="58" s="1"/>
  <c r="H188" i="68"/>
  <c r="E171" i="70"/>
  <c r="G171" i="70" s="1"/>
  <c r="E191" i="60"/>
  <c r="G191" i="60" s="1"/>
  <c r="I159" i="56"/>
  <c r="H159" i="56"/>
  <c r="L159" i="56"/>
  <c r="L188" i="68"/>
  <c r="E171" i="71"/>
  <c r="G171" i="71" s="1"/>
  <c r="J254" i="71"/>
  <c r="K254" i="71" s="1"/>
  <c r="I170" i="71"/>
  <c r="L190" i="60"/>
  <c r="H190" i="60"/>
  <c r="E189" i="63"/>
  <c r="G189" i="63" s="1"/>
  <c r="L188" i="63"/>
  <c r="H188" i="63"/>
  <c r="J243" i="63"/>
  <c r="K243" i="63" s="1"/>
  <c r="I187" i="63"/>
  <c r="E178" i="67"/>
  <c r="G178" i="67" s="1"/>
  <c r="J196" i="64"/>
  <c r="K196" i="64" s="1"/>
  <c r="H190" i="64"/>
  <c r="L190" i="64"/>
  <c r="L183" i="61"/>
  <c r="H183" i="61"/>
  <c r="E184" i="61"/>
  <c r="G184" i="61" s="1"/>
  <c r="J253" i="74"/>
  <c r="K253" i="74" s="1"/>
  <c r="J256" i="75"/>
  <c r="K256" i="75" s="1"/>
  <c r="J243" i="66"/>
  <c r="K243" i="66" s="1"/>
  <c r="J260" i="67"/>
  <c r="K260" i="67" s="1"/>
  <c r="J269" i="65"/>
  <c r="K269" i="65" s="1"/>
  <c r="J263" i="68"/>
  <c r="K263" i="68" s="1"/>
  <c r="J282" i="69"/>
  <c r="K282" i="69" s="1"/>
  <c r="E105" i="6"/>
  <c r="G105" i="6" s="1"/>
  <c r="E179" i="73" l="1"/>
  <c r="L179" i="73" s="1"/>
  <c r="G173" i="72"/>
  <c r="L173" i="72"/>
  <c r="H173" i="72"/>
  <c r="J182" i="72"/>
  <c r="K182" i="72" s="1"/>
  <c r="I172" i="72"/>
  <c r="H192" i="62"/>
  <c r="E193" i="62"/>
  <c r="G193" i="62" s="1"/>
  <c r="H173" i="57"/>
  <c r="L173" i="57"/>
  <c r="J186" i="57"/>
  <c r="K186" i="57" s="1"/>
  <c r="I172" i="57"/>
  <c r="H163" i="65"/>
  <c r="I163" i="65"/>
  <c r="H167" i="74"/>
  <c r="I159" i="66"/>
  <c r="E160" i="66"/>
  <c r="G160" i="66" s="1"/>
  <c r="L163" i="65"/>
  <c r="I104" i="71"/>
  <c r="L167" i="74"/>
  <c r="L192" i="62"/>
  <c r="L164" i="59"/>
  <c r="E165" i="59"/>
  <c r="G165" i="59" s="1"/>
  <c r="H164" i="59"/>
  <c r="H160" i="69"/>
  <c r="L160" i="69"/>
  <c r="L174" i="58"/>
  <c r="H174" i="58"/>
  <c r="I170" i="75"/>
  <c r="H170" i="75"/>
  <c r="L170" i="75"/>
  <c r="H171" i="70"/>
  <c r="L171" i="70"/>
  <c r="J197" i="60"/>
  <c r="K197" i="60" s="1"/>
  <c r="E160" i="56"/>
  <c r="G160" i="56" s="1"/>
  <c r="E189" i="68"/>
  <c r="G189" i="68" s="1"/>
  <c r="H171" i="71"/>
  <c r="L171" i="71"/>
  <c r="H191" i="60"/>
  <c r="L191" i="60"/>
  <c r="H189" i="63"/>
  <c r="L189" i="63"/>
  <c r="J244" i="63"/>
  <c r="K244" i="63" s="1"/>
  <c r="H178" i="67"/>
  <c r="L178" i="67"/>
  <c r="E191" i="64"/>
  <c r="G191" i="64" s="1"/>
  <c r="J197" i="64"/>
  <c r="K197" i="64" s="1"/>
  <c r="L184" i="61"/>
  <c r="H184" i="61"/>
  <c r="J198" i="61"/>
  <c r="K198" i="61" s="1"/>
  <c r="J197" i="61"/>
  <c r="K197" i="61" s="1"/>
  <c r="J257" i="75"/>
  <c r="K257" i="75" s="1"/>
  <c r="J255" i="70"/>
  <c r="K255" i="70" s="1"/>
  <c r="J283" i="69"/>
  <c r="K283" i="69" s="1"/>
  <c r="J239" i="56"/>
  <c r="K239" i="56" s="1"/>
  <c r="H105" i="6"/>
  <c r="L105" i="6"/>
  <c r="J105" i="6"/>
  <c r="H179" i="73" l="1"/>
  <c r="G179" i="73"/>
  <c r="J200" i="73" s="1"/>
  <c r="K200" i="73" s="1"/>
  <c r="E174" i="72"/>
  <c r="J183" i="72"/>
  <c r="K183" i="72" s="1"/>
  <c r="I173" i="72"/>
  <c r="I193" i="62"/>
  <c r="I173" i="57"/>
  <c r="J187" i="57"/>
  <c r="K187" i="57" s="1"/>
  <c r="E174" i="57"/>
  <c r="G174" i="57" s="1"/>
  <c r="I104" i="56"/>
  <c r="I104" i="74"/>
  <c r="H160" i="66"/>
  <c r="L160" i="66"/>
  <c r="E164" i="65"/>
  <c r="G164" i="65" s="1"/>
  <c r="J234" i="62"/>
  <c r="K234" i="62" s="1"/>
  <c r="H193" i="62"/>
  <c r="I192" i="62"/>
  <c r="L193" i="62"/>
  <c r="E168" i="74"/>
  <c r="G168" i="74" s="1"/>
  <c r="E166" i="59"/>
  <c r="G166" i="59" s="1"/>
  <c r="H165" i="59"/>
  <c r="L165" i="59"/>
  <c r="J248" i="59"/>
  <c r="K248" i="59" s="1"/>
  <c r="E161" i="69"/>
  <c r="G161" i="69" s="1"/>
  <c r="I174" i="58"/>
  <c r="E175" i="58"/>
  <c r="G175" i="58" s="1"/>
  <c r="J181" i="58"/>
  <c r="K181" i="58" s="1"/>
  <c r="E171" i="75"/>
  <c r="G171" i="75" s="1"/>
  <c r="I105" i="6"/>
  <c r="E190" i="68"/>
  <c r="G190" i="68" s="1"/>
  <c r="I171" i="70"/>
  <c r="E172" i="70"/>
  <c r="G172" i="70" s="1"/>
  <c r="H160" i="56"/>
  <c r="L160" i="56"/>
  <c r="L189" i="68"/>
  <c r="H189" i="68"/>
  <c r="I171" i="71"/>
  <c r="J255" i="71"/>
  <c r="K255" i="71" s="1"/>
  <c r="E172" i="71"/>
  <c r="G172" i="71" s="1"/>
  <c r="E192" i="60"/>
  <c r="G192" i="60" s="1"/>
  <c r="J198" i="60"/>
  <c r="K198" i="60" s="1"/>
  <c r="J245" i="63"/>
  <c r="K245" i="63" s="1"/>
  <c r="E190" i="63"/>
  <c r="G190" i="63" s="1"/>
  <c r="E179" i="67"/>
  <c r="G179" i="67" s="1"/>
  <c r="H191" i="64"/>
  <c r="L191" i="64"/>
  <c r="E185" i="61"/>
  <c r="G185" i="61" s="1"/>
  <c r="J254" i="74"/>
  <c r="K254" i="74" s="1"/>
  <c r="J258" i="75"/>
  <c r="K258" i="75" s="1"/>
  <c r="J264" i="68"/>
  <c r="K264" i="68" s="1"/>
  <c r="J261" i="67"/>
  <c r="K261" i="67" s="1"/>
  <c r="J244" i="66"/>
  <c r="K244" i="66" s="1"/>
  <c r="J270" i="65"/>
  <c r="K270" i="65" s="1"/>
  <c r="J256" i="70"/>
  <c r="K256" i="70" s="1"/>
  <c r="K105" i="6"/>
  <c r="E106" i="6"/>
  <c r="G106" i="6" s="1"/>
  <c r="E180" i="73" l="1"/>
  <c r="G180" i="73" s="1"/>
  <c r="J201" i="73" s="1"/>
  <c r="K201" i="73" s="1"/>
  <c r="G174" i="72"/>
  <c r="L174" i="72"/>
  <c r="H174" i="72"/>
  <c r="E194" i="62"/>
  <c r="G194" i="62" s="1"/>
  <c r="J235" i="62"/>
  <c r="K235" i="62" s="1"/>
  <c r="H174" i="57"/>
  <c r="L174" i="57"/>
  <c r="H164" i="65"/>
  <c r="I164" i="65"/>
  <c r="I105" i="63"/>
  <c r="I105" i="56" s="1"/>
  <c r="I104" i="68"/>
  <c r="E161" i="66"/>
  <c r="G161" i="66" s="1"/>
  <c r="L164" i="65"/>
  <c r="I105" i="59"/>
  <c r="I105" i="71" s="1"/>
  <c r="I105" i="68" s="1"/>
  <c r="I174" i="60"/>
  <c r="L168" i="74"/>
  <c r="H168" i="74"/>
  <c r="L166" i="59"/>
  <c r="H166" i="59"/>
  <c r="J249" i="59"/>
  <c r="K249" i="59" s="1"/>
  <c r="H161" i="69"/>
  <c r="L161" i="69"/>
  <c r="H175" i="58"/>
  <c r="L175" i="58"/>
  <c r="L171" i="75"/>
  <c r="H171" i="75"/>
  <c r="I171" i="75"/>
  <c r="E172" i="75"/>
  <c r="G172" i="75" s="1"/>
  <c r="H190" i="68"/>
  <c r="L190" i="68"/>
  <c r="H172" i="70"/>
  <c r="L172" i="70"/>
  <c r="E161" i="56"/>
  <c r="G161" i="56" s="1"/>
  <c r="E191" i="68"/>
  <c r="G191" i="68" s="1"/>
  <c r="L172" i="71"/>
  <c r="H172" i="71"/>
  <c r="H192" i="60"/>
  <c r="L192" i="60"/>
  <c r="L190" i="63"/>
  <c r="E191" i="63"/>
  <c r="G191" i="63" s="1"/>
  <c r="H190" i="63"/>
  <c r="L179" i="67"/>
  <c r="H179" i="67"/>
  <c r="J198" i="64"/>
  <c r="K198" i="64" s="1"/>
  <c r="E192" i="64"/>
  <c r="G192" i="64" s="1"/>
  <c r="L185" i="61"/>
  <c r="H185" i="61"/>
  <c r="J259" i="75"/>
  <c r="K259" i="75" s="1"/>
  <c r="J284" i="69"/>
  <c r="K284" i="69" s="1"/>
  <c r="J257" i="70"/>
  <c r="K257" i="70" s="1"/>
  <c r="J271" i="65"/>
  <c r="K271" i="65" s="1"/>
  <c r="J265" i="68"/>
  <c r="K265" i="68" s="1"/>
  <c r="J240" i="56"/>
  <c r="K240" i="56" s="1"/>
  <c r="L106" i="6"/>
  <c r="H106" i="6"/>
  <c r="E181" i="73" l="1"/>
  <c r="H181" i="73" s="1"/>
  <c r="L180" i="73"/>
  <c r="H180" i="73"/>
  <c r="L181" i="73"/>
  <c r="G181" i="73"/>
  <c r="J202" i="73" s="1"/>
  <c r="K202" i="73" s="1"/>
  <c r="E175" i="72"/>
  <c r="J184" i="72"/>
  <c r="K184" i="72" s="1"/>
  <c r="H194" i="62"/>
  <c r="L194" i="62"/>
  <c r="J188" i="57"/>
  <c r="K188" i="57" s="1"/>
  <c r="E175" i="57"/>
  <c r="G175" i="57" s="1"/>
  <c r="I104" i="75"/>
  <c r="I104" i="69"/>
  <c r="I104" i="67" s="1"/>
  <c r="I104" i="70" s="1"/>
  <c r="I174" i="64"/>
  <c r="L161" i="66"/>
  <c r="H161" i="66"/>
  <c r="E165" i="65"/>
  <c r="G165" i="65" s="1"/>
  <c r="I168" i="74"/>
  <c r="E169" i="74"/>
  <c r="G169" i="74" s="1"/>
  <c r="J250" i="59"/>
  <c r="K250" i="59" s="1"/>
  <c r="E167" i="59"/>
  <c r="G167" i="59" s="1"/>
  <c r="I161" i="69"/>
  <c r="E162" i="69"/>
  <c r="G162" i="69" s="1"/>
  <c r="I105" i="75"/>
  <c r="I105" i="67" s="1"/>
  <c r="E173" i="70"/>
  <c r="G173" i="70" s="1"/>
  <c r="I175" i="58"/>
  <c r="J182" i="58"/>
  <c r="K182" i="58" s="1"/>
  <c r="E176" i="58"/>
  <c r="G176" i="58" s="1"/>
  <c r="H172" i="75"/>
  <c r="L172" i="75"/>
  <c r="E180" i="67"/>
  <c r="G180" i="67" s="1"/>
  <c r="H191" i="68"/>
  <c r="H161" i="56"/>
  <c r="L161" i="56"/>
  <c r="L191" i="68"/>
  <c r="E192" i="68"/>
  <c r="G192" i="68" s="1"/>
  <c r="E173" i="71"/>
  <c r="G173" i="71" s="1"/>
  <c r="I172" i="71"/>
  <c r="J256" i="71"/>
  <c r="K256" i="71" s="1"/>
  <c r="E193" i="60"/>
  <c r="G193" i="60" s="1"/>
  <c r="I192" i="60"/>
  <c r="J199" i="60"/>
  <c r="K199" i="60" s="1"/>
  <c r="J247" i="63"/>
  <c r="K247" i="63" s="1"/>
  <c r="L191" i="63"/>
  <c r="H191" i="63"/>
  <c r="J246" i="63"/>
  <c r="K246" i="63" s="1"/>
  <c r="J236" i="62"/>
  <c r="K236" i="62" s="1"/>
  <c r="E195" i="62"/>
  <c r="G195" i="62" s="1"/>
  <c r="E193" i="64"/>
  <c r="G193" i="64" s="1"/>
  <c r="L192" i="64"/>
  <c r="H192" i="64"/>
  <c r="E186" i="61"/>
  <c r="G186" i="61" s="1"/>
  <c r="J199" i="61"/>
  <c r="K199" i="61" s="1"/>
  <c r="J260" i="75"/>
  <c r="K260" i="75" s="1"/>
  <c r="J255" i="74"/>
  <c r="K255" i="74" s="1"/>
  <c r="J262" i="67"/>
  <c r="K262" i="67" s="1"/>
  <c r="J245" i="66"/>
  <c r="K245" i="66" s="1"/>
  <c r="J266" i="68"/>
  <c r="K266" i="68" s="1"/>
  <c r="J241" i="56"/>
  <c r="K241" i="56" s="1"/>
  <c r="J106" i="6"/>
  <c r="E182" i="73" l="1"/>
  <c r="H182" i="73" s="1"/>
  <c r="G175" i="72"/>
  <c r="H175" i="72"/>
  <c r="L175" i="72"/>
  <c r="L175" i="57"/>
  <c r="H175" i="57"/>
  <c r="I104" i="66"/>
  <c r="I106" i="6"/>
  <c r="I106" i="56" s="1"/>
  <c r="H165" i="65"/>
  <c r="I165" i="65"/>
  <c r="H173" i="70"/>
  <c r="I105" i="69"/>
  <c r="I174" i="72"/>
  <c r="I174" i="57" s="1"/>
  <c r="I174" i="61" s="1"/>
  <c r="I174" i="73" s="1"/>
  <c r="I174" i="62" s="1"/>
  <c r="I106" i="71"/>
  <c r="I106" i="59"/>
  <c r="I161" i="66"/>
  <c r="E162" i="66"/>
  <c r="G162" i="66" s="1"/>
  <c r="L165" i="65"/>
  <c r="I106" i="68"/>
  <c r="I175" i="60"/>
  <c r="I175" i="64" s="1"/>
  <c r="I105" i="70"/>
  <c r="I169" i="74"/>
  <c r="H169" i="74"/>
  <c r="L169" i="74"/>
  <c r="L167" i="59"/>
  <c r="H167" i="59"/>
  <c r="L162" i="69"/>
  <c r="H162" i="69"/>
  <c r="L173" i="70"/>
  <c r="I106" i="75"/>
  <c r="I106" i="67" s="1"/>
  <c r="L176" i="58"/>
  <c r="H176" i="58"/>
  <c r="E173" i="75"/>
  <c r="G173" i="75" s="1"/>
  <c r="E181" i="67"/>
  <c r="G181" i="67" s="1"/>
  <c r="L180" i="67"/>
  <c r="H180" i="67"/>
  <c r="L195" i="62"/>
  <c r="I161" i="56"/>
  <c r="E162" i="56"/>
  <c r="G162" i="56" s="1"/>
  <c r="L192" i="68"/>
  <c r="H192" i="68"/>
  <c r="L173" i="71"/>
  <c r="E174" i="71"/>
  <c r="G174" i="71" s="1"/>
  <c r="H173" i="71"/>
  <c r="H193" i="60"/>
  <c r="L193" i="60"/>
  <c r="H195" i="62"/>
  <c r="E192" i="63"/>
  <c r="G192" i="63" s="1"/>
  <c r="E194" i="64"/>
  <c r="G194" i="64" s="1"/>
  <c r="H193" i="64"/>
  <c r="L193" i="64"/>
  <c r="J199" i="64"/>
  <c r="K199" i="64" s="1"/>
  <c r="I192" i="64"/>
  <c r="L186" i="61"/>
  <c r="H186" i="61"/>
  <c r="J261" i="75"/>
  <c r="K261" i="75" s="1"/>
  <c r="J256" i="74"/>
  <c r="K256" i="74" s="1"/>
  <c r="J285" i="69"/>
  <c r="K285" i="69" s="1"/>
  <c r="J272" i="65"/>
  <c r="K272" i="65" s="1"/>
  <c r="J258" i="70"/>
  <c r="K258" i="70" s="1"/>
  <c r="K106" i="6"/>
  <c r="G182" i="73" l="1"/>
  <c r="E183" i="73" s="1"/>
  <c r="L182" i="73"/>
  <c r="I175" i="72"/>
  <c r="J185" i="72"/>
  <c r="K185" i="72" s="1"/>
  <c r="E176" i="72"/>
  <c r="J189" i="57"/>
  <c r="K189" i="57" s="1"/>
  <c r="E176" i="57"/>
  <c r="G176" i="57" s="1"/>
  <c r="I174" i="63"/>
  <c r="H162" i="66"/>
  <c r="L162" i="66"/>
  <c r="E166" i="65"/>
  <c r="G166" i="65" s="1"/>
  <c r="I175" i="57"/>
  <c r="I175" i="61"/>
  <c r="I106" i="70"/>
  <c r="E170" i="74"/>
  <c r="G170" i="74" s="1"/>
  <c r="E168" i="59"/>
  <c r="G168" i="59" s="1"/>
  <c r="J251" i="59"/>
  <c r="K251" i="59" s="1"/>
  <c r="I167" i="59"/>
  <c r="E174" i="70"/>
  <c r="G174" i="70" s="1"/>
  <c r="I162" i="69"/>
  <c r="E163" i="69"/>
  <c r="G163" i="69" s="1"/>
  <c r="I176" i="58"/>
  <c r="I176" i="60" s="1"/>
  <c r="J183" i="58"/>
  <c r="K183" i="58" s="1"/>
  <c r="E177" i="58"/>
  <c r="G177" i="58" s="1"/>
  <c r="H173" i="75"/>
  <c r="L173" i="75"/>
  <c r="H181" i="67"/>
  <c r="L181" i="67"/>
  <c r="E182" i="67"/>
  <c r="G182" i="67" s="1"/>
  <c r="H192" i="63"/>
  <c r="H162" i="56"/>
  <c r="L162" i="56"/>
  <c r="E193" i="68"/>
  <c r="G193" i="68" s="1"/>
  <c r="E196" i="62"/>
  <c r="G196" i="62" s="1"/>
  <c r="H174" i="71"/>
  <c r="E175" i="71"/>
  <c r="G175" i="71" s="1"/>
  <c r="L174" i="71"/>
  <c r="I173" i="71"/>
  <c r="J257" i="71"/>
  <c r="K257" i="71" s="1"/>
  <c r="E194" i="60"/>
  <c r="G194" i="60" s="1"/>
  <c r="I193" i="60"/>
  <c r="J200" i="60"/>
  <c r="K200" i="60" s="1"/>
  <c r="J237" i="62"/>
  <c r="K237" i="62" s="1"/>
  <c r="L192" i="63"/>
  <c r="E193" i="63"/>
  <c r="G193" i="63" s="1"/>
  <c r="H194" i="64"/>
  <c r="L194" i="64"/>
  <c r="I193" i="64"/>
  <c r="J200" i="64"/>
  <c r="K200" i="64" s="1"/>
  <c r="E187" i="61"/>
  <c r="G187" i="61" s="1"/>
  <c r="J200" i="61"/>
  <c r="K200" i="61" s="1"/>
  <c r="J263" i="67"/>
  <c r="K263" i="67" s="1"/>
  <c r="J267" i="68"/>
  <c r="K267" i="68" s="1"/>
  <c r="J246" i="66"/>
  <c r="K246" i="66" s="1"/>
  <c r="J259" i="70"/>
  <c r="K259" i="70" s="1"/>
  <c r="J242" i="56"/>
  <c r="K242" i="56" s="1"/>
  <c r="E107" i="6"/>
  <c r="G107" i="6" s="1"/>
  <c r="J203" i="73" l="1"/>
  <c r="K203" i="73" s="1"/>
  <c r="L183" i="73"/>
  <c r="H183" i="73"/>
  <c r="G183" i="73"/>
  <c r="G176" i="72"/>
  <c r="I176" i="72" s="1"/>
  <c r="H176" i="72"/>
  <c r="L176" i="72"/>
  <c r="L176" i="57"/>
  <c r="H176" i="57"/>
  <c r="I166" i="65"/>
  <c r="H174" i="70"/>
  <c r="H170" i="74"/>
  <c r="E171" i="74"/>
  <c r="G171" i="74" s="1"/>
  <c r="I175" i="73"/>
  <c r="I162" i="66"/>
  <c r="E163" i="66"/>
  <c r="G163" i="66" s="1"/>
  <c r="I176" i="64"/>
  <c r="H166" i="65"/>
  <c r="L166" i="65"/>
  <c r="I176" i="62"/>
  <c r="I176" i="57"/>
  <c r="I176" i="61" s="1"/>
  <c r="I176" i="73" s="1"/>
  <c r="L170" i="74"/>
  <c r="H168" i="59"/>
  <c r="L168" i="59"/>
  <c r="L174" i="70"/>
  <c r="H163" i="69"/>
  <c r="L163" i="69"/>
  <c r="H177" i="58"/>
  <c r="E178" i="58"/>
  <c r="G178" i="58" s="1"/>
  <c r="L177" i="58"/>
  <c r="I173" i="75"/>
  <c r="E174" i="75"/>
  <c r="G174" i="75" s="1"/>
  <c r="E194" i="68"/>
  <c r="G194" i="68" s="1"/>
  <c r="E194" i="63"/>
  <c r="G194" i="63" s="1"/>
  <c r="H182" i="67"/>
  <c r="E197" i="62"/>
  <c r="G197" i="62" s="1"/>
  <c r="I162" i="56"/>
  <c r="E163" i="56"/>
  <c r="G163" i="56" s="1"/>
  <c r="L193" i="68"/>
  <c r="H193" i="68"/>
  <c r="L196" i="62"/>
  <c r="H196" i="62"/>
  <c r="L182" i="67"/>
  <c r="L175" i="71"/>
  <c r="H175" i="71"/>
  <c r="E176" i="71"/>
  <c r="G176" i="71" s="1"/>
  <c r="I174" i="71"/>
  <c r="J258" i="71"/>
  <c r="K258" i="71" s="1"/>
  <c r="H194" i="60"/>
  <c r="E195" i="60"/>
  <c r="G195" i="60" s="1"/>
  <c r="L194" i="60"/>
  <c r="L193" i="63"/>
  <c r="H193" i="63"/>
  <c r="J248" i="63"/>
  <c r="K248" i="63" s="1"/>
  <c r="J201" i="64"/>
  <c r="K201" i="64" s="1"/>
  <c r="E195" i="64"/>
  <c r="G195" i="64" s="1"/>
  <c r="L187" i="61"/>
  <c r="H187" i="61"/>
  <c r="J257" i="74"/>
  <c r="K257" i="74" s="1"/>
  <c r="J262" i="75"/>
  <c r="K262" i="75" s="1"/>
  <c r="J273" i="65"/>
  <c r="K273" i="65" s="1"/>
  <c r="J260" i="70"/>
  <c r="K260" i="70" s="1"/>
  <c r="J247" i="66"/>
  <c r="K247" i="66" s="1"/>
  <c r="J264" i="67"/>
  <c r="K264" i="67" s="1"/>
  <c r="J286" i="69"/>
  <c r="K286" i="69" s="1"/>
  <c r="L107" i="6"/>
  <c r="H107" i="6"/>
  <c r="J107" i="6"/>
  <c r="E184" i="73" l="1"/>
  <c r="J204" i="73"/>
  <c r="K204" i="73" s="1"/>
  <c r="I183" i="73"/>
  <c r="J186" i="72"/>
  <c r="K186" i="72" s="1"/>
  <c r="E177" i="72"/>
  <c r="J190" i="57"/>
  <c r="K190" i="57" s="1"/>
  <c r="E177" i="57"/>
  <c r="G177" i="57" s="1"/>
  <c r="E167" i="65"/>
  <c r="G167" i="65" s="1"/>
  <c r="L163" i="66"/>
  <c r="H163" i="66"/>
  <c r="L171" i="74"/>
  <c r="I171" i="74"/>
  <c r="H171" i="74"/>
  <c r="E169" i="59"/>
  <c r="G169" i="59" s="1"/>
  <c r="I168" i="59"/>
  <c r="J252" i="59"/>
  <c r="K252" i="59" s="1"/>
  <c r="E175" i="70"/>
  <c r="G175" i="70" s="1"/>
  <c r="E164" i="69"/>
  <c r="G164" i="69" s="1"/>
  <c r="I163" i="69"/>
  <c r="H178" i="58"/>
  <c r="L178" i="58"/>
  <c r="J184" i="58"/>
  <c r="K184" i="58" s="1"/>
  <c r="I177" i="58"/>
  <c r="H174" i="75"/>
  <c r="L174" i="75"/>
  <c r="H194" i="68"/>
  <c r="L194" i="68"/>
  <c r="J249" i="63"/>
  <c r="K249" i="63" s="1"/>
  <c r="J238" i="62"/>
  <c r="K238" i="62" s="1"/>
  <c r="L194" i="63"/>
  <c r="E195" i="63"/>
  <c r="G195" i="63" s="1"/>
  <c r="H194" i="63"/>
  <c r="I107" i="6"/>
  <c r="J239" i="62"/>
  <c r="K239" i="62" s="1"/>
  <c r="L163" i="56"/>
  <c r="H163" i="56"/>
  <c r="E195" i="68"/>
  <c r="G195" i="68" s="1"/>
  <c r="H176" i="71"/>
  <c r="L176" i="71"/>
  <c r="E177" i="71"/>
  <c r="G177" i="71" s="1"/>
  <c r="J259" i="71"/>
  <c r="K259" i="71" s="1"/>
  <c r="I175" i="71"/>
  <c r="H195" i="60"/>
  <c r="E196" i="60"/>
  <c r="G196" i="60" s="1"/>
  <c r="L195" i="60"/>
  <c r="J201" i="60"/>
  <c r="K201" i="60" s="1"/>
  <c r="E183" i="67"/>
  <c r="G183" i="67" s="1"/>
  <c r="H195" i="64"/>
  <c r="L195" i="64"/>
  <c r="E188" i="61"/>
  <c r="G188" i="61" s="1"/>
  <c r="J201" i="61"/>
  <c r="K201" i="61" s="1"/>
  <c r="L197" i="62"/>
  <c r="H197" i="62"/>
  <c r="J258" i="74"/>
  <c r="K258" i="74" s="1"/>
  <c r="J263" i="75"/>
  <c r="K263" i="75" s="1"/>
  <c r="J268" i="68"/>
  <c r="K268" i="68" s="1"/>
  <c r="J261" i="70"/>
  <c r="K261" i="70" s="1"/>
  <c r="J243" i="56"/>
  <c r="K243" i="56" s="1"/>
  <c r="K107" i="6"/>
  <c r="G184" i="73" l="1"/>
  <c r="E185" i="73" s="1"/>
  <c r="L184" i="73"/>
  <c r="H184" i="73"/>
  <c r="G177" i="72"/>
  <c r="H177" i="72"/>
  <c r="L177" i="72"/>
  <c r="J191" i="57"/>
  <c r="K191" i="57" s="1"/>
  <c r="H177" i="57"/>
  <c r="L177" i="57"/>
  <c r="H167" i="65"/>
  <c r="L167" i="65"/>
  <c r="I107" i="71"/>
  <c r="I107" i="59"/>
  <c r="E164" i="66"/>
  <c r="G164" i="66" s="1"/>
  <c r="I177" i="64"/>
  <c r="I167" i="65"/>
  <c r="E168" i="65"/>
  <c r="G168" i="65" s="1"/>
  <c r="E172" i="74"/>
  <c r="G172" i="74" s="1"/>
  <c r="H169" i="59"/>
  <c r="L169" i="59"/>
  <c r="J253" i="59"/>
  <c r="K253" i="59" s="1"/>
  <c r="L175" i="70"/>
  <c r="H175" i="70"/>
  <c r="L164" i="69"/>
  <c r="H164" i="69"/>
  <c r="I107" i="56"/>
  <c r="E179" i="58"/>
  <c r="G179" i="58" s="1"/>
  <c r="J185" i="58"/>
  <c r="K185" i="58" s="1"/>
  <c r="I178" i="58"/>
  <c r="I174" i="75"/>
  <c r="E175" i="75"/>
  <c r="G175" i="75" s="1"/>
  <c r="J250" i="63"/>
  <c r="K250" i="63" s="1"/>
  <c r="I194" i="63"/>
  <c r="E196" i="63"/>
  <c r="G196" i="63" s="1"/>
  <c r="H195" i="63"/>
  <c r="L195" i="63"/>
  <c r="E176" i="70"/>
  <c r="G176" i="70" s="1"/>
  <c r="E198" i="62"/>
  <c r="G198" i="62" s="1"/>
  <c r="E184" i="67"/>
  <c r="G184" i="67" s="1"/>
  <c r="E164" i="56"/>
  <c r="G164" i="56" s="1"/>
  <c r="L195" i="68"/>
  <c r="H195" i="68"/>
  <c r="E178" i="71"/>
  <c r="G178" i="71" s="1"/>
  <c r="H177" i="71"/>
  <c r="L177" i="71"/>
  <c r="J260" i="71"/>
  <c r="K260" i="71" s="1"/>
  <c r="I176" i="71"/>
  <c r="L183" i="67"/>
  <c r="H183" i="67"/>
  <c r="H196" i="60"/>
  <c r="E197" i="60"/>
  <c r="G197" i="60" s="1"/>
  <c r="L196" i="60"/>
  <c r="J202" i="60"/>
  <c r="K202" i="60" s="1"/>
  <c r="J202" i="64"/>
  <c r="K202" i="64" s="1"/>
  <c r="E196" i="64"/>
  <c r="G196" i="64" s="1"/>
  <c r="E189" i="61"/>
  <c r="G189" i="61" s="1"/>
  <c r="H188" i="61"/>
  <c r="L188" i="61"/>
  <c r="J264" i="75"/>
  <c r="K264" i="75" s="1"/>
  <c r="J265" i="67"/>
  <c r="K265" i="67" s="1"/>
  <c r="J274" i="65"/>
  <c r="K274" i="65" s="1"/>
  <c r="J269" i="68"/>
  <c r="K269" i="68" s="1"/>
  <c r="J287" i="69"/>
  <c r="K287" i="69" s="1"/>
  <c r="J248" i="66"/>
  <c r="K248" i="66" s="1"/>
  <c r="J262" i="70"/>
  <c r="K262" i="70" s="1"/>
  <c r="J244" i="56"/>
  <c r="K244" i="56" s="1"/>
  <c r="E108" i="6"/>
  <c r="G108" i="6" s="1"/>
  <c r="H185" i="73" l="1"/>
  <c r="G185" i="73"/>
  <c r="E186" i="73" s="1"/>
  <c r="L185" i="73"/>
  <c r="I184" i="73"/>
  <c r="J205" i="73"/>
  <c r="K205" i="73" s="1"/>
  <c r="I177" i="72"/>
  <c r="E178" i="72"/>
  <c r="J187" i="72"/>
  <c r="K187" i="72" s="1"/>
  <c r="E178" i="57"/>
  <c r="G178" i="57" s="1"/>
  <c r="L198" i="62"/>
  <c r="E199" i="62"/>
  <c r="G199" i="62" s="1"/>
  <c r="I178" i="73"/>
  <c r="I107" i="68"/>
  <c r="I107" i="67" s="1"/>
  <c r="L164" i="66"/>
  <c r="H164" i="66"/>
  <c r="I177" i="57"/>
  <c r="L168" i="65"/>
  <c r="I168" i="65"/>
  <c r="H168" i="65"/>
  <c r="I107" i="70"/>
  <c r="H172" i="74"/>
  <c r="L172" i="74"/>
  <c r="E170" i="59"/>
  <c r="G170" i="59" s="1"/>
  <c r="I164" i="69"/>
  <c r="E165" i="69"/>
  <c r="G165" i="69" s="1"/>
  <c r="L179" i="58"/>
  <c r="H179" i="58"/>
  <c r="E180" i="58"/>
  <c r="G180" i="58" s="1"/>
  <c r="L175" i="75"/>
  <c r="H175" i="75"/>
  <c r="J251" i="63"/>
  <c r="K251" i="63" s="1"/>
  <c r="L196" i="63"/>
  <c r="E197" i="63"/>
  <c r="G197" i="63" s="1"/>
  <c r="H198" i="62"/>
  <c r="H196" i="63"/>
  <c r="E179" i="71"/>
  <c r="G179" i="71" s="1"/>
  <c r="L176" i="70"/>
  <c r="H176" i="70"/>
  <c r="E177" i="70"/>
  <c r="G177" i="70" s="1"/>
  <c r="H184" i="67"/>
  <c r="L184" i="67"/>
  <c r="H164" i="56"/>
  <c r="L164" i="56"/>
  <c r="E196" i="68"/>
  <c r="G196" i="68" s="1"/>
  <c r="L178" i="71"/>
  <c r="H178" i="71"/>
  <c r="I177" i="71"/>
  <c r="J261" i="71"/>
  <c r="K261" i="71" s="1"/>
  <c r="H197" i="60"/>
  <c r="L197" i="60"/>
  <c r="I196" i="60"/>
  <c r="J203" i="60"/>
  <c r="K203" i="60" s="1"/>
  <c r="H196" i="64"/>
  <c r="L196" i="64"/>
  <c r="E190" i="61"/>
  <c r="G190" i="61" s="1"/>
  <c r="H189" i="61"/>
  <c r="L189" i="61"/>
  <c r="J202" i="61"/>
  <c r="K202" i="61" s="1"/>
  <c r="J259" i="74"/>
  <c r="K259" i="74" s="1"/>
  <c r="J265" i="75"/>
  <c r="K265" i="75" s="1"/>
  <c r="J249" i="66"/>
  <c r="K249" i="66" s="1"/>
  <c r="J263" i="70"/>
  <c r="K263" i="70" s="1"/>
  <c r="J288" i="69"/>
  <c r="K288" i="69" s="1"/>
  <c r="J275" i="65"/>
  <c r="K275" i="65" s="1"/>
  <c r="J245" i="56"/>
  <c r="K245" i="56" s="1"/>
  <c r="L108" i="6"/>
  <c r="H108" i="6"/>
  <c r="J108" i="6"/>
  <c r="H186" i="73" l="1"/>
  <c r="G186" i="73"/>
  <c r="L186" i="73"/>
  <c r="J206" i="73"/>
  <c r="K206" i="73" s="1"/>
  <c r="I185" i="73"/>
  <c r="G178" i="72"/>
  <c r="L178" i="72"/>
  <c r="H178" i="72"/>
  <c r="L178" i="57"/>
  <c r="H178" i="57"/>
  <c r="I178" i="57"/>
  <c r="I178" i="61" s="1"/>
  <c r="H199" i="62"/>
  <c r="J241" i="62"/>
  <c r="K241" i="62" s="1"/>
  <c r="J192" i="57"/>
  <c r="K192" i="57" s="1"/>
  <c r="E179" i="57"/>
  <c r="G179" i="57" s="1"/>
  <c r="E180" i="71"/>
  <c r="G180" i="71" s="1"/>
  <c r="L170" i="59"/>
  <c r="J254" i="59"/>
  <c r="K254" i="59" s="1"/>
  <c r="H197" i="63"/>
  <c r="E198" i="63"/>
  <c r="G198" i="63" s="1"/>
  <c r="I164" i="66"/>
  <c r="E165" i="66"/>
  <c r="G165" i="66" s="1"/>
  <c r="E169" i="65"/>
  <c r="G169" i="65" s="1"/>
  <c r="E173" i="74"/>
  <c r="G173" i="74" s="1"/>
  <c r="I172" i="74"/>
  <c r="H170" i="59"/>
  <c r="I165" i="69"/>
  <c r="L165" i="69"/>
  <c r="H165" i="69"/>
  <c r="L180" i="58"/>
  <c r="H180" i="58"/>
  <c r="I179" i="58"/>
  <c r="J186" i="58"/>
  <c r="K186" i="58" s="1"/>
  <c r="I175" i="75"/>
  <c r="E176" i="75"/>
  <c r="G176" i="75" s="1"/>
  <c r="J252" i="63"/>
  <c r="K252" i="63" s="1"/>
  <c r="L197" i="63"/>
  <c r="L199" i="62"/>
  <c r="J240" i="62"/>
  <c r="K240" i="62" s="1"/>
  <c r="I198" i="62"/>
  <c r="H179" i="71"/>
  <c r="E185" i="67"/>
  <c r="G185" i="67" s="1"/>
  <c r="J262" i="71"/>
  <c r="K262" i="71" s="1"/>
  <c r="I178" i="71"/>
  <c r="L179" i="71"/>
  <c r="L177" i="70"/>
  <c r="H177" i="70"/>
  <c r="I108" i="6"/>
  <c r="E165" i="56"/>
  <c r="G165" i="56" s="1"/>
  <c r="E197" i="68"/>
  <c r="G197" i="68" s="1"/>
  <c r="L196" i="68"/>
  <c r="H196" i="68"/>
  <c r="E198" i="60"/>
  <c r="G198" i="60" s="1"/>
  <c r="J204" i="60"/>
  <c r="K204" i="60" s="1"/>
  <c r="J203" i="64"/>
  <c r="K203" i="64" s="1"/>
  <c r="E197" i="64"/>
  <c r="G197" i="64" s="1"/>
  <c r="H190" i="61"/>
  <c r="E191" i="61"/>
  <c r="G191" i="61" s="1"/>
  <c r="L190" i="61"/>
  <c r="J203" i="61"/>
  <c r="K203" i="61" s="1"/>
  <c r="J266" i="75"/>
  <c r="K266" i="75" s="1"/>
  <c r="J289" i="69"/>
  <c r="K289" i="69" s="1"/>
  <c r="J270" i="68"/>
  <c r="K270" i="68" s="1"/>
  <c r="J266" i="67"/>
  <c r="K266" i="67" s="1"/>
  <c r="J246" i="56"/>
  <c r="K246" i="56" s="1"/>
  <c r="K108" i="6"/>
  <c r="E187" i="73" l="1"/>
  <c r="J207" i="73"/>
  <c r="K207" i="73" s="1"/>
  <c r="I186" i="73"/>
  <c r="J188" i="72"/>
  <c r="K188" i="72" s="1"/>
  <c r="E179" i="72"/>
  <c r="I178" i="72"/>
  <c r="L179" i="57"/>
  <c r="H179" i="57"/>
  <c r="J263" i="71"/>
  <c r="K263" i="71" s="1"/>
  <c r="E186" i="67"/>
  <c r="G186" i="67" s="1"/>
  <c r="E181" i="71"/>
  <c r="G181" i="71" s="1"/>
  <c r="H180" i="71"/>
  <c r="L180" i="71"/>
  <c r="E199" i="63"/>
  <c r="G199" i="63" s="1"/>
  <c r="I108" i="59"/>
  <c r="I108" i="68" s="1"/>
  <c r="H165" i="66"/>
  <c r="I165" i="66"/>
  <c r="L165" i="66"/>
  <c r="H169" i="65"/>
  <c r="L169" i="65"/>
  <c r="I169" i="65"/>
  <c r="I108" i="75"/>
  <c r="I173" i="74"/>
  <c r="H173" i="74"/>
  <c r="L173" i="74"/>
  <c r="E171" i="59"/>
  <c r="G171" i="59" s="1"/>
  <c r="E166" i="69"/>
  <c r="G166" i="69" s="1"/>
  <c r="L185" i="67"/>
  <c r="I179" i="62"/>
  <c r="I179" i="64"/>
  <c r="J253" i="63"/>
  <c r="K253" i="63" s="1"/>
  <c r="I197" i="63"/>
  <c r="H198" i="63"/>
  <c r="L198" i="63"/>
  <c r="I180" i="58"/>
  <c r="E181" i="58"/>
  <c r="G181" i="58" s="1"/>
  <c r="J187" i="58"/>
  <c r="K187" i="58" s="1"/>
  <c r="H176" i="75"/>
  <c r="L176" i="75"/>
  <c r="I176" i="75"/>
  <c r="H185" i="67"/>
  <c r="E200" i="62"/>
  <c r="G200" i="62" s="1"/>
  <c r="I199" i="62"/>
  <c r="E178" i="70"/>
  <c r="G178" i="70" s="1"/>
  <c r="L165" i="56"/>
  <c r="I165" i="56"/>
  <c r="H165" i="56"/>
  <c r="L197" i="68"/>
  <c r="H197" i="68"/>
  <c r="L198" i="60"/>
  <c r="H198" i="60"/>
  <c r="E199" i="60"/>
  <c r="G199" i="60" s="1"/>
  <c r="H197" i="64"/>
  <c r="L197" i="64"/>
  <c r="L191" i="61"/>
  <c r="E192" i="61"/>
  <c r="G192" i="61" s="1"/>
  <c r="H191" i="61"/>
  <c r="J204" i="61"/>
  <c r="K204" i="61" s="1"/>
  <c r="J260" i="74"/>
  <c r="K260" i="74" s="1"/>
  <c r="J264" i="70"/>
  <c r="K264" i="70" s="1"/>
  <c r="J250" i="66"/>
  <c r="K250" i="66" s="1"/>
  <c r="J267" i="67"/>
  <c r="K267" i="67" s="1"/>
  <c r="J276" i="65"/>
  <c r="K276" i="65" s="1"/>
  <c r="J271" i="68"/>
  <c r="K271" i="68" s="1"/>
  <c r="J247" i="56"/>
  <c r="K247" i="56" s="1"/>
  <c r="E109" i="6"/>
  <c r="G109" i="6" s="1"/>
  <c r="H187" i="73" l="1"/>
  <c r="G187" i="73"/>
  <c r="L187" i="73"/>
  <c r="G179" i="72"/>
  <c r="I179" i="72" s="1"/>
  <c r="I179" i="73" s="1"/>
  <c r="H179" i="72"/>
  <c r="L179" i="72"/>
  <c r="H200" i="62"/>
  <c r="I200" i="62"/>
  <c r="E180" i="57"/>
  <c r="G180" i="57" s="1"/>
  <c r="I179" i="57"/>
  <c r="J193" i="57"/>
  <c r="K193" i="57" s="1"/>
  <c r="E187" i="67"/>
  <c r="G187" i="67" s="1"/>
  <c r="H186" i="67"/>
  <c r="L186" i="67"/>
  <c r="H166" i="69"/>
  <c r="E167" i="69"/>
  <c r="G167" i="69" s="1"/>
  <c r="I180" i="71"/>
  <c r="J264" i="71"/>
  <c r="K264" i="71" s="1"/>
  <c r="E182" i="71"/>
  <c r="G182" i="71" s="1"/>
  <c r="H181" i="71"/>
  <c r="L181" i="71"/>
  <c r="J254" i="63"/>
  <c r="K254" i="63" s="1"/>
  <c r="I108" i="71"/>
  <c r="I198" i="63"/>
  <c r="J255" i="59"/>
  <c r="K255" i="59" s="1"/>
  <c r="E200" i="63"/>
  <c r="G200" i="63" s="1"/>
  <c r="H199" i="63"/>
  <c r="L199" i="63"/>
  <c r="E166" i="66"/>
  <c r="G166" i="66" s="1"/>
  <c r="E170" i="65"/>
  <c r="G170" i="65" s="1"/>
  <c r="I108" i="67"/>
  <c r="I108" i="70" s="1"/>
  <c r="I180" i="64"/>
  <c r="E174" i="74"/>
  <c r="G174" i="74" s="1"/>
  <c r="H171" i="59"/>
  <c r="L171" i="59"/>
  <c r="L166" i="69"/>
  <c r="H181" i="58"/>
  <c r="L181" i="58"/>
  <c r="E177" i="75"/>
  <c r="G177" i="75" s="1"/>
  <c r="L200" i="62"/>
  <c r="H178" i="70"/>
  <c r="L178" i="70"/>
  <c r="E166" i="56"/>
  <c r="G166" i="56" s="1"/>
  <c r="E198" i="68"/>
  <c r="G198" i="68" s="1"/>
  <c r="L199" i="60"/>
  <c r="H199" i="60"/>
  <c r="E200" i="60"/>
  <c r="G200" i="60" s="1"/>
  <c r="J205" i="60"/>
  <c r="K205" i="60" s="1"/>
  <c r="E198" i="64"/>
  <c r="G198" i="64" s="1"/>
  <c r="J204" i="64"/>
  <c r="K204" i="64" s="1"/>
  <c r="H192" i="61"/>
  <c r="L192" i="61"/>
  <c r="E193" i="61"/>
  <c r="G193" i="61" s="1"/>
  <c r="J205" i="61"/>
  <c r="K205" i="61" s="1"/>
  <c r="J261" i="74"/>
  <c r="K261" i="74" s="1"/>
  <c r="J267" i="75"/>
  <c r="K267" i="75" s="1"/>
  <c r="J290" i="69"/>
  <c r="K290" i="69" s="1"/>
  <c r="L109" i="6"/>
  <c r="H109" i="6"/>
  <c r="J109" i="6"/>
  <c r="I187" i="73" l="1"/>
  <c r="J208" i="73"/>
  <c r="K208" i="73" s="1"/>
  <c r="E188" i="73"/>
  <c r="J189" i="72"/>
  <c r="K189" i="72" s="1"/>
  <c r="E180" i="72"/>
  <c r="J194" i="57"/>
  <c r="K194" i="57" s="1"/>
  <c r="L180" i="57"/>
  <c r="H180" i="57"/>
  <c r="I181" i="71"/>
  <c r="H174" i="74"/>
  <c r="I174" i="74"/>
  <c r="J265" i="71"/>
  <c r="K265" i="71" s="1"/>
  <c r="E172" i="59"/>
  <c r="G172" i="59" s="1"/>
  <c r="J255" i="63"/>
  <c r="K255" i="63" s="1"/>
  <c r="L166" i="66"/>
  <c r="H166" i="66"/>
  <c r="I166" i="66"/>
  <c r="E167" i="66"/>
  <c r="G167" i="66" s="1"/>
  <c r="H170" i="65"/>
  <c r="L170" i="65"/>
  <c r="I170" i="65"/>
  <c r="E171" i="65"/>
  <c r="G171" i="65" s="1"/>
  <c r="I180" i="73"/>
  <c r="L174" i="74"/>
  <c r="I166" i="69"/>
  <c r="L167" i="69"/>
  <c r="H167" i="69"/>
  <c r="E201" i="62"/>
  <c r="G201" i="62" s="1"/>
  <c r="J242" i="62"/>
  <c r="K242" i="62" s="1"/>
  <c r="E182" i="58"/>
  <c r="G182" i="58" s="1"/>
  <c r="J188" i="58"/>
  <c r="K188" i="58" s="1"/>
  <c r="I181" i="58"/>
  <c r="H177" i="75"/>
  <c r="L177" i="75"/>
  <c r="I109" i="6"/>
  <c r="E179" i="70"/>
  <c r="G179" i="70" s="1"/>
  <c r="H166" i="56"/>
  <c r="L166" i="56"/>
  <c r="H198" i="68"/>
  <c r="L198" i="68"/>
  <c r="L200" i="60"/>
  <c r="E201" i="60"/>
  <c r="G201" i="60" s="1"/>
  <c r="H200" i="60"/>
  <c r="J206" i="60"/>
  <c r="K206" i="60" s="1"/>
  <c r="L200" i="63"/>
  <c r="E201" i="63"/>
  <c r="G201" i="63" s="1"/>
  <c r="H200" i="63"/>
  <c r="L187" i="67"/>
  <c r="H187" i="67"/>
  <c r="H182" i="71"/>
  <c r="L182" i="71"/>
  <c r="E183" i="71"/>
  <c r="G183" i="71" s="1"/>
  <c r="E199" i="64"/>
  <c r="G199" i="64" s="1"/>
  <c r="L198" i="64"/>
  <c r="H198" i="64"/>
  <c r="E194" i="61"/>
  <c r="G194" i="61" s="1"/>
  <c r="H193" i="61"/>
  <c r="L193" i="61"/>
  <c r="J206" i="61"/>
  <c r="K206" i="61" s="1"/>
  <c r="I192" i="61"/>
  <c r="J268" i="75"/>
  <c r="K268" i="75" s="1"/>
  <c r="J277" i="65"/>
  <c r="K277" i="65" s="1"/>
  <c r="J272" i="68"/>
  <c r="K272" i="68" s="1"/>
  <c r="J265" i="70"/>
  <c r="K265" i="70" s="1"/>
  <c r="J268" i="67"/>
  <c r="K268" i="67" s="1"/>
  <c r="J251" i="66"/>
  <c r="K251" i="66" s="1"/>
  <c r="J248" i="56"/>
  <c r="K248" i="56" s="1"/>
  <c r="K109" i="6"/>
  <c r="L188" i="73" l="1"/>
  <c r="G188" i="73"/>
  <c r="H188" i="73"/>
  <c r="G180" i="72"/>
  <c r="L180" i="72"/>
  <c r="H180" i="72"/>
  <c r="E181" i="57"/>
  <c r="G181" i="57" s="1"/>
  <c r="L201" i="62"/>
  <c r="E202" i="62"/>
  <c r="G202" i="62" s="1"/>
  <c r="I180" i="57"/>
  <c r="H172" i="59"/>
  <c r="J256" i="59"/>
  <c r="K256" i="59" s="1"/>
  <c r="I109" i="71"/>
  <c r="I109" i="74" s="1"/>
  <c r="L172" i="59"/>
  <c r="L167" i="66"/>
  <c r="H167" i="66"/>
  <c r="L171" i="65"/>
  <c r="H171" i="65"/>
  <c r="I181" i="60"/>
  <c r="E175" i="74"/>
  <c r="G175" i="74" s="1"/>
  <c r="E168" i="69"/>
  <c r="G168" i="69" s="1"/>
  <c r="I167" i="69"/>
  <c r="H201" i="62"/>
  <c r="I109" i="68"/>
  <c r="I109" i="67" s="1"/>
  <c r="E183" i="58"/>
  <c r="G183" i="58" s="1"/>
  <c r="H182" i="58"/>
  <c r="L182" i="58"/>
  <c r="E178" i="75"/>
  <c r="G178" i="75" s="1"/>
  <c r="L179" i="70"/>
  <c r="H179" i="70"/>
  <c r="E167" i="56"/>
  <c r="G167" i="56" s="1"/>
  <c r="E199" i="68"/>
  <c r="G199" i="68" s="1"/>
  <c r="H201" i="60"/>
  <c r="L201" i="60"/>
  <c r="J207" i="60"/>
  <c r="K207" i="60" s="1"/>
  <c r="J256" i="63"/>
  <c r="K256" i="63" s="1"/>
  <c r="I200" i="63"/>
  <c r="E202" i="63"/>
  <c r="G202" i="63" s="1"/>
  <c r="L201" i="63"/>
  <c r="H201" i="63"/>
  <c r="E188" i="67"/>
  <c r="G188" i="67" s="1"/>
  <c r="H183" i="71"/>
  <c r="L183" i="71"/>
  <c r="J266" i="71"/>
  <c r="K266" i="71" s="1"/>
  <c r="I182" i="71"/>
  <c r="E200" i="64"/>
  <c r="G200" i="64" s="1"/>
  <c r="L199" i="64"/>
  <c r="H199" i="64"/>
  <c r="J205" i="64"/>
  <c r="K205" i="64" s="1"/>
  <c r="H194" i="61"/>
  <c r="L194" i="61"/>
  <c r="I193" i="61"/>
  <c r="J207" i="61"/>
  <c r="K207" i="61" s="1"/>
  <c r="J262" i="74"/>
  <c r="K262" i="74" s="1"/>
  <c r="J269" i="67"/>
  <c r="K269" i="67" s="1"/>
  <c r="J252" i="66"/>
  <c r="K252" i="66" s="1"/>
  <c r="J291" i="69"/>
  <c r="K291" i="69" s="1"/>
  <c r="E110" i="6"/>
  <c r="G110" i="6" s="1"/>
  <c r="J209" i="73" l="1"/>
  <c r="K209" i="73" s="1"/>
  <c r="E189" i="73"/>
  <c r="J190" i="72"/>
  <c r="K190" i="72" s="1"/>
  <c r="E181" i="72"/>
  <c r="I180" i="72"/>
  <c r="H181" i="57"/>
  <c r="L181" i="57"/>
  <c r="J195" i="57"/>
  <c r="K195" i="57" s="1"/>
  <c r="E182" i="57"/>
  <c r="G182" i="57" s="1"/>
  <c r="L175" i="74"/>
  <c r="E176" i="74"/>
  <c r="G176" i="74" s="1"/>
  <c r="E173" i="59"/>
  <c r="G173" i="59" s="1"/>
  <c r="I181" i="64"/>
  <c r="E168" i="66"/>
  <c r="G168" i="66" s="1"/>
  <c r="I171" i="65"/>
  <c r="E172" i="65"/>
  <c r="G172" i="65" s="1"/>
  <c r="I109" i="70"/>
  <c r="I109" i="66" s="1"/>
  <c r="I181" i="62"/>
  <c r="I181" i="73"/>
  <c r="H175" i="74"/>
  <c r="J243" i="62"/>
  <c r="K243" i="62" s="1"/>
  <c r="J244" i="62"/>
  <c r="K244" i="62" s="1"/>
  <c r="E203" i="62"/>
  <c r="G203" i="62" s="1"/>
  <c r="L202" i="62"/>
  <c r="H202" i="62"/>
  <c r="I201" i="62"/>
  <c r="H168" i="69"/>
  <c r="L168" i="69"/>
  <c r="H183" i="58"/>
  <c r="L183" i="58"/>
  <c r="J189" i="58"/>
  <c r="K189" i="58" s="1"/>
  <c r="I182" i="58"/>
  <c r="H178" i="75"/>
  <c r="L178" i="75"/>
  <c r="I178" i="75"/>
  <c r="E180" i="70"/>
  <c r="G180" i="70" s="1"/>
  <c r="L167" i="56"/>
  <c r="H167" i="56"/>
  <c r="H199" i="68"/>
  <c r="L199" i="68"/>
  <c r="E202" i="60"/>
  <c r="G202" i="60" s="1"/>
  <c r="I201" i="60"/>
  <c r="J208" i="60"/>
  <c r="K208" i="60" s="1"/>
  <c r="J257" i="63"/>
  <c r="K257" i="63" s="1"/>
  <c r="I201" i="63"/>
  <c r="H202" i="63"/>
  <c r="L202" i="63"/>
  <c r="L188" i="67"/>
  <c r="H188" i="67"/>
  <c r="E184" i="71"/>
  <c r="G184" i="71" s="1"/>
  <c r="I183" i="71"/>
  <c r="J267" i="71"/>
  <c r="K267" i="71" s="1"/>
  <c r="E201" i="64"/>
  <c r="G201" i="64" s="1"/>
  <c r="L200" i="64"/>
  <c r="H200" i="64"/>
  <c r="I199" i="64"/>
  <c r="J206" i="64"/>
  <c r="K206" i="64" s="1"/>
  <c r="E195" i="61"/>
  <c r="G195" i="61" s="1"/>
  <c r="I194" i="61"/>
  <c r="J208" i="61"/>
  <c r="K208" i="61" s="1"/>
  <c r="J269" i="75"/>
  <c r="K269" i="75" s="1"/>
  <c r="J266" i="70"/>
  <c r="K266" i="70" s="1"/>
  <c r="J278" i="65"/>
  <c r="K278" i="65" s="1"/>
  <c r="J253" i="66"/>
  <c r="K253" i="66" s="1"/>
  <c r="J273" i="68"/>
  <c r="K273" i="68" s="1"/>
  <c r="J292" i="69"/>
  <c r="K292" i="69" s="1"/>
  <c r="J249" i="56"/>
  <c r="K249" i="56" s="1"/>
  <c r="H110" i="6"/>
  <c r="L110" i="6"/>
  <c r="J110" i="6"/>
  <c r="L189" i="73" l="1"/>
  <c r="H189" i="73"/>
  <c r="G189" i="73"/>
  <c r="G181" i="72"/>
  <c r="J191" i="72" s="1"/>
  <c r="K191" i="72" s="1"/>
  <c r="L181" i="72"/>
  <c r="H181" i="72"/>
  <c r="L182" i="57"/>
  <c r="H182" i="57"/>
  <c r="H173" i="59"/>
  <c r="E174" i="59"/>
  <c r="G174" i="59" s="1"/>
  <c r="L173" i="59"/>
  <c r="I168" i="66"/>
  <c r="H168" i="66"/>
  <c r="L168" i="66"/>
  <c r="L172" i="65"/>
  <c r="H172" i="65"/>
  <c r="I175" i="74"/>
  <c r="I182" i="60"/>
  <c r="I182" i="64"/>
  <c r="L176" i="74"/>
  <c r="H176" i="74"/>
  <c r="L203" i="62"/>
  <c r="H203" i="62"/>
  <c r="I168" i="69"/>
  <c r="E169" i="69"/>
  <c r="G169" i="69" s="1"/>
  <c r="E179" i="75"/>
  <c r="E184" i="58"/>
  <c r="G184" i="58" s="1"/>
  <c r="I183" i="58"/>
  <c r="J190" i="58"/>
  <c r="K190" i="58" s="1"/>
  <c r="I110" i="6"/>
  <c r="L180" i="70"/>
  <c r="H180" i="70"/>
  <c r="E168" i="56"/>
  <c r="G168" i="56" s="1"/>
  <c r="E200" i="68"/>
  <c r="G200" i="68" s="1"/>
  <c r="H202" i="60"/>
  <c r="L202" i="60"/>
  <c r="J258" i="63"/>
  <c r="K258" i="63" s="1"/>
  <c r="E203" i="63"/>
  <c r="G203" i="63" s="1"/>
  <c r="E189" i="67"/>
  <c r="G189" i="67" s="1"/>
  <c r="L184" i="71"/>
  <c r="H184" i="71"/>
  <c r="E202" i="64"/>
  <c r="G202" i="64" s="1"/>
  <c r="L201" i="64"/>
  <c r="H201" i="64"/>
  <c r="J207" i="64"/>
  <c r="K207" i="64" s="1"/>
  <c r="H195" i="61"/>
  <c r="L195" i="61"/>
  <c r="E196" i="61"/>
  <c r="G196" i="61" s="1"/>
  <c r="J245" i="62"/>
  <c r="K245" i="62" s="1"/>
  <c r="I203" i="62"/>
  <c r="J263" i="74"/>
  <c r="K263" i="74" s="1"/>
  <c r="J270" i="67"/>
  <c r="K270" i="67" s="1"/>
  <c r="J274" i="68"/>
  <c r="K274" i="68" s="1"/>
  <c r="E204" i="62"/>
  <c r="G204" i="62" s="1"/>
  <c r="J250" i="56"/>
  <c r="K250" i="56" s="1"/>
  <c r="K110" i="6"/>
  <c r="I181" i="72" l="1"/>
  <c r="I181" i="57" s="1"/>
  <c r="J210" i="73"/>
  <c r="K210" i="73" s="1"/>
  <c r="E190" i="73"/>
  <c r="E182" i="72"/>
  <c r="G182" i="72" s="1"/>
  <c r="I182" i="72" s="1"/>
  <c r="E183" i="57"/>
  <c r="G183" i="57" s="1"/>
  <c r="I182" i="57"/>
  <c r="J196" i="57"/>
  <c r="K196" i="57" s="1"/>
  <c r="L174" i="59"/>
  <c r="J258" i="59"/>
  <c r="K258" i="59" s="1"/>
  <c r="I181" i="61"/>
  <c r="L179" i="75"/>
  <c r="G179" i="75"/>
  <c r="I179" i="75" s="1"/>
  <c r="J257" i="59"/>
  <c r="K257" i="59" s="1"/>
  <c r="H174" i="59"/>
  <c r="E169" i="66"/>
  <c r="G169" i="66" s="1"/>
  <c r="I172" i="65"/>
  <c r="E173" i="65"/>
  <c r="G173" i="65" s="1"/>
  <c r="I183" i="62"/>
  <c r="I183" i="60"/>
  <c r="I182" i="73"/>
  <c r="I176" i="74"/>
  <c r="E177" i="74"/>
  <c r="G177" i="74" s="1"/>
  <c r="L169" i="69"/>
  <c r="H169" i="69"/>
  <c r="H179" i="75"/>
  <c r="I110" i="59"/>
  <c r="H184" i="58"/>
  <c r="L184" i="58"/>
  <c r="E185" i="58"/>
  <c r="G185" i="58" s="1"/>
  <c r="E181" i="70"/>
  <c r="G181" i="70" s="1"/>
  <c r="I168" i="56"/>
  <c r="L168" i="56"/>
  <c r="H168" i="56"/>
  <c r="H200" i="68"/>
  <c r="E201" i="68"/>
  <c r="G201" i="68" s="1"/>
  <c r="L200" i="68"/>
  <c r="E203" i="60"/>
  <c r="G203" i="60" s="1"/>
  <c r="J209" i="60"/>
  <c r="K209" i="60" s="1"/>
  <c r="H203" i="63"/>
  <c r="L203" i="63"/>
  <c r="L189" i="67"/>
  <c r="H189" i="67"/>
  <c r="E185" i="71"/>
  <c r="G185" i="71" s="1"/>
  <c r="J268" i="71"/>
  <c r="K268" i="71" s="1"/>
  <c r="I184" i="71"/>
  <c r="H202" i="64"/>
  <c r="L202" i="64"/>
  <c r="E203" i="64"/>
  <c r="G203" i="64" s="1"/>
  <c r="I201" i="64"/>
  <c r="J208" i="64"/>
  <c r="K208" i="64" s="1"/>
  <c r="H196" i="61"/>
  <c r="E197" i="61"/>
  <c r="G197" i="61" s="1"/>
  <c r="L196" i="61"/>
  <c r="J209" i="61"/>
  <c r="K209" i="61" s="1"/>
  <c r="J270" i="75"/>
  <c r="K270" i="75" s="1"/>
  <c r="J293" i="69"/>
  <c r="K293" i="69" s="1"/>
  <c r="J271" i="67"/>
  <c r="K271" i="67" s="1"/>
  <c r="J267" i="70"/>
  <c r="K267" i="70" s="1"/>
  <c r="J254" i="66"/>
  <c r="K254" i="66" s="1"/>
  <c r="J279" i="65"/>
  <c r="K279" i="65" s="1"/>
  <c r="H204" i="62"/>
  <c r="L204" i="62"/>
  <c r="E111" i="6"/>
  <c r="G111" i="6" s="1"/>
  <c r="I181" i="63" l="1"/>
  <c r="H190" i="73"/>
  <c r="G190" i="73"/>
  <c r="L190" i="73"/>
  <c r="H182" i="72"/>
  <c r="L182" i="72"/>
  <c r="E183" i="72"/>
  <c r="J192" i="72"/>
  <c r="K192" i="72" s="1"/>
  <c r="J197" i="57"/>
  <c r="K197" i="57" s="1"/>
  <c r="L183" i="57"/>
  <c r="H183" i="57"/>
  <c r="I110" i="71"/>
  <c r="I110" i="56"/>
  <c r="L169" i="66"/>
  <c r="I169" i="66"/>
  <c r="H181" i="70"/>
  <c r="E175" i="59"/>
  <c r="G175" i="59" s="1"/>
  <c r="H169" i="66"/>
  <c r="I183" i="64"/>
  <c r="L173" i="65"/>
  <c r="H173" i="65"/>
  <c r="L177" i="74"/>
  <c r="H177" i="74"/>
  <c r="E180" i="75"/>
  <c r="I169" i="69"/>
  <c r="E170" i="69"/>
  <c r="G170" i="69" s="1"/>
  <c r="I110" i="68"/>
  <c r="I110" i="67" s="1"/>
  <c r="H185" i="58"/>
  <c r="E186" i="58"/>
  <c r="G186" i="58" s="1"/>
  <c r="L185" i="58"/>
  <c r="J191" i="58"/>
  <c r="K191" i="58" s="1"/>
  <c r="I184" i="58"/>
  <c r="L181" i="70"/>
  <c r="E169" i="56"/>
  <c r="G169" i="56" s="1"/>
  <c r="H201" i="68"/>
  <c r="L201" i="68"/>
  <c r="L203" i="60"/>
  <c r="H203" i="60"/>
  <c r="J259" i="63"/>
  <c r="K259" i="63" s="1"/>
  <c r="E204" i="63"/>
  <c r="G204" i="63" s="1"/>
  <c r="E190" i="67"/>
  <c r="G190" i="67" s="1"/>
  <c r="L185" i="71"/>
  <c r="H185" i="71"/>
  <c r="H203" i="64"/>
  <c r="L203" i="64"/>
  <c r="J209" i="64"/>
  <c r="K209" i="64" s="1"/>
  <c r="E198" i="61"/>
  <c r="G198" i="61" s="1"/>
  <c r="H197" i="61"/>
  <c r="L197" i="61"/>
  <c r="I196" i="61"/>
  <c r="J210" i="61"/>
  <c r="K210" i="61" s="1"/>
  <c r="J246" i="62"/>
  <c r="K246" i="62" s="1"/>
  <c r="J264" i="74"/>
  <c r="K264" i="74" s="1"/>
  <c r="J275" i="68"/>
  <c r="K275" i="68" s="1"/>
  <c r="J255" i="66"/>
  <c r="K255" i="66" s="1"/>
  <c r="J280" i="65"/>
  <c r="K280" i="65" s="1"/>
  <c r="J272" i="67"/>
  <c r="K272" i="67" s="1"/>
  <c r="J268" i="70"/>
  <c r="K268" i="70" s="1"/>
  <c r="E205" i="62"/>
  <c r="G205" i="62" s="1"/>
  <c r="J251" i="56"/>
  <c r="K251" i="56" s="1"/>
  <c r="H111" i="6"/>
  <c r="L111" i="6"/>
  <c r="J111" i="6"/>
  <c r="J211" i="73" l="1"/>
  <c r="K211" i="73" s="1"/>
  <c r="E191" i="73"/>
  <c r="G183" i="72"/>
  <c r="L183" i="72"/>
  <c r="H183" i="72"/>
  <c r="I183" i="57"/>
  <c r="I183" i="61" s="1"/>
  <c r="E184" i="57"/>
  <c r="G184" i="57" s="1"/>
  <c r="L175" i="59"/>
  <c r="J259" i="59"/>
  <c r="K259" i="59" s="1"/>
  <c r="H175" i="59"/>
  <c r="L180" i="75"/>
  <c r="G180" i="75"/>
  <c r="I180" i="75" s="1"/>
  <c r="E170" i="66"/>
  <c r="G170" i="66" s="1"/>
  <c r="I184" i="64"/>
  <c r="I173" i="65"/>
  <c r="E174" i="65"/>
  <c r="G174" i="65" s="1"/>
  <c r="I110" i="70"/>
  <c r="E178" i="74"/>
  <c r="G178" i="74" s="1"/>
  <c r="I177" i="74"/>
  <c r="H180" i="75"/>
  <c r="H170" i="69"/>
  <c r="L170" i="69"/>
  <c r="L186" i="58"/>
  <c r="H186" i="58"/>
  <c r="J193" i="58"/>
  <c r="K193" i="58" s="1"/>
  <c r="I185" i="58"/>
  <c r="J192" i="58"/>
  <c r="K192" i="58" s="1"/>
  <c r="I111" i="6"/>
  <c r="E182" i="70"/>
  <c r="G182" i="70" s="1"/>
  <c r="H169" i="56"/>
  <c r="E191" i="67"/>
  <c r="G191" i="67" s="1"/>
  <c r="I205" i="62"/>
  <c r="E170" i="56"/>
  <c r="G170" i="56" s="1"/>
  <c r="L169" i="56"/>
  <c r="E202" i="68"/>
  <c r="G202" i="68" s="1"/>
  <c r="E204" i="60"/>
  <c r="G204" i="60" s="1"/>
  <c r="J210" i="60"/>
  <c r="K210" i="60" s="1"/>
  <c r="L204" i="63"/>
  <c r="E205" i="63"/>
  <c r="G205" i="63" s="1"/>
  <c r="H204" i="63"/>
  <c r="H190" i="67"/>
  <c r="L190" i="67"/>
  <c r="E204" i="64"/>
  <c r="G204" i="64" s="1"/>
  <c r="E186" i="71"/>
  <c r="G186" i="71" s="1"/>
  <c r="J269" i="71"/>
  <c r="K269" i="71" s="1"/>
  <c r="J210" i="64"/>
  <c r="K210" i="64" s="1"/>
  <c r="H198" i="61"/>
  <c r="L198" i="61"/>
  <c r="I197" i="61"/>
  <c r="J211" i="61"/>
  <c r="K211" i="61" s="1"/>
  <c r="J271" i="75"/>
  <c r="K271" i="75" s="1"/>
  <c r="J269" i="70"/>
  <c r="K269" i="70" s="1"/>
  <c r="J294" i="69"/>
  <c r="K294" i="69" s="1"/>
  <c r="H205" i="62"/>
  <c r="L205" i="62"/>
  <c r="K111" i="6"/>
  <c r="L191" i="73" l="1"/>
  <c r="H191" i="73"/>
  <c r="G191" i="73"/>
  <c r="E184" i="72"/>
  <c r="I183" i="72"/>
  <c r="J193" i="72"/>
  <c r="K193" i="72" s="1"/>
  <c r="J198" i="57"/>
  <c r="K198" i="57" s="1"/>
  <c r="H184" i="57"/>
  <c r="L184" i="57"/>
  <c r="L170" i="66"/>
  <c r="I170" i="66"/>
  <c r="E176" i="59"/>
  <c r="G176" i="59" s="1"/>
  <c r="H170" i="66"/>
  <c r="H174" i="65"/>
  <c r="L174" i="65"/>
  <c r="L178" i="74"/>
  <c r="H178" i="74"/>
  <c r="E181" i="75"/>
  <c r="I170" i="69"/>
  <c r="E171" i="69"/>
  <c r="G171" i="69" s="1"/>
  <c r="I111" i="59"/>
  <c r="E187" i="58"/>
  <c r="G187" i="58" s="1"/>
  <c r="I186" i="58"/>
  <c r="L182" i="70"/>
  <c r="H182" i="70"/>
  <c r="L170" i="56"/>
  <c r="E183" i="70"/>
  <c r="G183" i="70" s="1"/>
  <c r="I169" i="56"/>
  <c r="H204" i="64"/>
  <c r="H170" i="56"/>
  <c r="H202" i="68"/>
  <c r="L202" i="68"/>
  <c r="L204" i="60"/>
  <c r="H204" i="60"/>
  <c r="H205" i="63"/>
  <c r="E206" i="63"/>
  <c r="G206" i="63" s="1"/>
  <c r="L205" i="63"/>
  <c r="I204" i="63"/>
  <c r="J260" i="63"/>
  <c r="K260" i="63" s="1"/>
  <c r="L204" i="64"/>
  <c r="J211" i="64"/>
  <c r="K211" i="64" s="1"/>
  <c r="H191" i="67"/>
  <c r="E192" i="67"/>
  <c r="G192" i="67" s="1"/>
  <c r="L191" i="67"/>
  <c r="E187" i="71"/>
  <c r="G187" i="71" s="1"/>
  <c r="H186" i="71"/>
  <c r="L186" i="71"/>
  <c r="J212" i="61"/>
  <c r="K212" i="61" s="1"/>
  <c r="E199" i="61"/>
  <c r="G199" i="61" s="1"/>
  <c r="E206" i="62"/>
  <c r="G206" i="62" s="1"/>
  <c r="J247" i="62"/>
  <c r="K247" i="62" s="1"/>
  <c r="J272" i="75"/>
  <c r="K272" i="75" s="1"/>
  <c r="J265" i="74"/>
  <c r="K265" i="74" s="1"/>
  <c r="J281" i="65"/>
  <c r="K281" i="65" s="1"/>
  <c r="J273" i="67"/>
  <c r="K273" i="67" s="1"/>
  <c r="J256" i="66"/>
  <c r="K256" i="66" s="1"/>
  <c r="J295" i="69"/>
  <c r="K295" i="69" s="1"/>
  <c r="J276" i="68"/>
  <c r="K276" i="68" s="1"/>
  <c r="J270" i="70"/>
  <c r="K270" i="70" s="1"/>
  <c r="J252" i="56"/>
  <c r="K252" i="56" s="1"/>
  <c r="E112" i="6"/>
  <c r="G112" i="6" s="1"/>
  <c r="J212" i="73" l="1"/>
  <c r="K212" i="73" s="1"/>
  <c r="E192" i="73"/>
  <c r="G184" i="72"/>
  <c r="H184" i="72"/>
  <c r="L184" i="72"/>
  <c r="E185" i="57"/>
  <c r="G185" i="57" s="1"/>
  <c r="I184" i="57"/>
  <c r="I184" i="61" s="1"/>
  <c r="L176" i="59"/>
  <c r="E177" i="59"/>
  <c r="G177" i="59" s="1"/>
  <c r="H176" i="59"/>
  <c r="G181" i="75"/>
  <c r="I181" i="75" s="1"/>
  <c r="L187" i="58"/>
  <c r="E188" i="58"/>
  <c r="G188" i="58" s="1"/>
  <c r="E171" i="66"/>
  <c r="G171" i="66" s="1"/>
  <c r="I111" i="71"/>
  <c r="I174" i="65"/>
  <c r="E175" i="65"/>
  <c r="G175" i="65" s="1"/>
  <c r="I111" i="70"/>
  <c r="I178" i="74"/>
  <c r="E179" i="74"/>
  <c r="G179" i="74" s="1"/>
  <c r="L181" i="75"/>
  <c r="H181" i="75"/>
  <c r="L171" i="69"/>
  <c r="H171" i="69"/>
  <c r="H187" i="58"/>
  <c r="I185" i="61"/>
  <c r="H183" i="70"/>
  <c r="L183" i="70"/>
  <c r="E207" i="62"/>
  <c r="G207" i="62" s="1"/>
  <c r="E171" i="56"/>
  <c r="G171" i="56" s="1"/>
  <c r="E203" i="68"/>
  <c r="G203" i="68" s="1"/>
  <c r="E205" i="60"/>
  <c r="G205" i="60" s="1"/>
  <c r="I204" i="60"/>
  <c r="J211" i="60"/>
  <c r="K211" i="60" s="1"/>
  <c r="L206" i="63"/>
  <c r="H206" i="63"/>
  <c r="E207" i="63"/>
  <c r="G207" i="63" s="1"/>
  <c r="J261" i="63"/>
  <c r="K261" i="63" s="1"/>
  <c r="I205" i="63"/>
  <c r="E205" i="64"/>
  <c r="G205" i="64" s="1"/>
  <c r="H192" i="67"/>
  <c r="L192" i="67"/>
  <c r="L187" i="71"/>
  <c r="H187" i="71"/>
  <c r="I186" i="71"/>
  <c r="J270" i="71"/>
  <c r="K270" i="71" s="1"/>
  <c r="H199" i="61"/>
  <c r="L199" i="61"/>
  <c r="H206" i="62"/>
  <c r="L206" i="62"/>
  <c r="J266" i="74"/>
  <c r="K266" i="74" s="1"/>
  <c r="J274" i="67"/>
  <c r="K274" i="67" s="1"/>
  <c r="J296" i="69"/>
  <c r="K296" i="69" s="1"/>
  <c r="J277" i="68"/>
  <c r="K277" i="68" s="1"/>
  <c r="J271" i="70"/>
  <c r="K271" i="70" s="1"/>
  <c r="L112" i="6"/>
  <c r="H112" i="6"/>
  <c r="J112" i="6"/>
  <c r="L192" i="73" l="1"/>
  <c r="G192" i="73"/>
  <c r="H192" i="73"/>
  <c r="E185" i="72"/>
  <c r="I184" i="72"/>
  <c r="J194" i="72"/>
  <c r="K194" i="72" s="1"/>
  <c r="H185" i="57"/>
  <c r="L185" i="57"/>
  <c r="J199" i="57"/>
  <c r="K199" i="57" s="1"/>
  <c r="E186" i="57"/>
  <c r="G186" i="57" s="1"/>
  <c r="I185" i="57"/>
  <c r="J261" i="59"/>
  <c r="K261" i="59" s="1"/>
  <c r="H171" i="56"/>
  <c r="L177" i="59"/>
  <c r="H177" i="59"/>
  <c r="J260" i="59"/>
  <c r="K260" i="59" s="1"/>
  <c r="L171" i="66"/>
  <c r="E182" i="75"/>
  <c r="G182" i="75" s="1"/>
  <c r="I182" i="75" s="1"/>
  <c r="I111" i="56"/>
  <c r="I111" i="74"/>
  <c r="I185" i="62"/>
  <c r="H171" i="66"/>
  <c r="I175" i="65"/>
  <c r="H175" i="65"/>
  <c r="L175" i="65"/>
  <c r="L179" i="74"/>
  <c r="H179" i="74"/>
  <c r="I187" i="58"/>
  <c r="J194" i="58"/>
  <c r="K194" i="58" s="1"/>
  <c r="E172" i="69"/>
  <c r="G172" i="69" s="1"/>
  <c r="I171" i="69"/>
  <c r="I206" i="62"/>
  <c r="I112" i="6"/>
  <c r="I112" i="56" s="1"/>
  <c r="J248" i="62"/>
  <c r="K248" i="62" s="1"/>
  <c r="E184" i="70"/>
  <c r="G184" i="70" s="1"/>
  <c r="E172" i="56"/>
  <c r="G172" i="56" s="1"/>
  <c r="L171" i="56"/>
  <c r="L205" i="64"/>
  <c r="E204" i="68"/>
  <c r="G204" i="68" s="1"/>
  <c r="H203" i="68"/>
  <c r="L203" i="68"/>
  <c r="L205" i="60"/>
  <c r="H205" i="60"/>
  <c r="H205" i="64"/>
  <c r="H207" i="63"/>
  <c r="L207" i="63"/>
  <c r="I206" i="63"/>
  <c r="J262" i="63"/>
  <c r="K262" i="63" s="1"/>
  <c r="E193" i="67"/>
  <c r="G193" i="67" s="1"/>
  <c r="E188" i="71"/>
  <c r="G188" i="71" s="1"/>
  <c r="J271" i="71"/>
  <c r="K271" i="71" s="1"/>
  <c r="I187" i="71"/>
  <c r="J213" i="61"/>
  <c r="K213" i="61" s="1"/>
  <c r="E200" i="61"/>
  <c r="G200" i="61" s="1"/>
  <c r="L188" i="58"/>
  <c r="E189" i="58"/>
  <c r="G189" i="58" s="1"/>
  <c r="H188" i="58"/>
  <c r="J273" i="75"/>
  <c r="K273" i="75" s="1"/>
  <c r="J257" i="66"/>
  <c r="K257" i="66" s="1"/>
  <c r="J282" i="65"/>
  <c r="K282" i="65" s="1"/>
  <c r="J272" i="70"/>
  <c r="K272" i="70" s="1"/>
  <c r="H207" i="62"/>
  <c r="L207" i="62"/>
  <c r="J253" i="56"/>
  <c r="K253" i="56" s="1"/>
  <c r="K112" i="6"/>
  <c r="J213" i="73" l="1"/>
  <c r="K213" i="73" s="1"/>
  <c r="I192" i="73"/>
  <c r="E193" i="73"/>
  <c r="G185" i="72"/>
  <c r="E186" i="72" s="1"/>
  <c r="H185" i="72"/>
  <c r="L185" i="72"/>
  <c r="H186" i="57"/>
  <c r="L186" i="57"/>
  <c r="J200" i="57"/>
  <c r="K200" i="57" s="1"/>
  <c r="E187" i="57"/>
  <c r="G187" i="57" s="1"/>
  <c r="I186" i="57"/>
  <c r="I186" i="61" s="1"/>
  <c r="E178" i="59"/>
  <c r="G178" i="59" s="1"/>
  <c r="H182" i="75"/>
  <c r="I111" i="68"/>
  <c r="L182" i="75"/>
  <c r="I111" i="67"/>
  <c r="I111" i="69"/>
  <c r="E183" i="75"/>
  <c r="G183" i="75" s="1"/>
  <c r="E184" i="75" s="1"/>
  <c r="G184" i="75" s="1"/>
  <c r="E172" i="66"/>
  <c r="G172" i="66" s="1"/>
  <c r="E176" i="65"/>
  <c r="G176" i="65" s="1"/>
  <c r="I187" i="64"/>
  <c r="E180" i="74"/>
  <c r="G180" i="74" s="1"/>
  <c r="L172" i="69"/>
  <c r="H172" i="69"/>
  <c r="I112" i="68"/>
  <c r="I112" i="67" s="1"/>
  <c r="I171" i="56"/>
  <c r="H184" i="70"/>
  <c r="L184" i="70"/>
  <c r="E194" i="67"/>
  <c r="G194" i="67" s="1"/>
  <c r="I172" i="56"/>
  <c r="H172" i="56"/>
  <c r="L172" i="56"/>
  <c r="L204" i="68"/>
  <c r="H204" i="68"/>
  <c r="E206" i="60"/>
  <c r="G206" i="60" s="1"/>
  <c r="J212" i="60"/>
  <c r="K212" i="60" s="1"/>
  <c r="E206" i="64"/>
  <c r="G206" i="64" s="1"/>
  <c r="J212" i="64"/>
  <c r="K212" i="64" s="1"/>
  <c r="E208" i="63"/>
  <c r="G208" i="63" s="1"/>
  <c r="I207" i="63"/>
  <c r="J263" i="63"/>
  <c r="K263" i="63" s="1"/>
  <c r="H193" i="67"/>
  <c r="L193" i="67"/>
  <c r="H188" i="71"/>
  <c r="L188" i="71"/>
  <c r="H200" i="61"/>
  <c r="L200" i="61"/>
  <c r="H189" i="58"/>
  <c r="L189" i="58"/>
  <c r="J195" i="58"/>
  <c r="K195" i="58" s="1"/>
  <c r="I188" i="58"/>
  <c r="I188" i="60" s="1"/>
  <c r="E208" i="62"/>
  <c r="G208" i="62" s="1"/>
  <c r="J249" i="62"/>
  <c r="K249" i="62" s="1"/>
  <c r="J267" i="74"/>
  <c r="K267" i="74" s="1"/>
  <c r="J274" i="75"/>
  <c r="K274" i="75" s="1"/>
  <c r="J275" i="67"/>
  <c r="K275" i="67" s="1"/>
  <c r="J273" i="70"/>
  <c r="K273" i="70" s="1"/>
  <c r="J297" i="69"/>
  <c r="K297" i="69" s="1"/>
  <c r="J278" i="68"/>
  <c r="K278" i="68" s="1"/>
  <c r="J254" i="56"/>
  <c r="K254" i="56" s="1"/>
  <c r="E113" i="6"/>
  <c r="G113" i="6" s="1"/>
  <c r="L193" i="73" l="1"/>
  <c r="G193" i="73"/>
  <c r="H193" i="73"/>
  <c r="G186" i="72"/>
  <c r="E187" i="72" s="1"/>
  <c r="L186" i="72"/>
  <c r="H186" i="72"/>
  <c r="J195" i="72"/>
  <c r="K195" i="72" s="1"/>
  <c r="I185" i="72"/>
  <c r="E188" i="57"/>
  <c r="G188" i="57" s="1"/>
  <c r="L187" i="57"/>
  <c r="H187" i="57"/>
  <c r="J262" i="59"/>
  <c r="K262" i="59" s="1"/>
  <c r="E179" i="59"/>
  <c r="G179" i="59" s="1"/>
  <c r="H178" i="59"/>
  <c r="L178" i="59"/>
  <c r="I111" i="66"/>
  <c r="L172" i="66"/>
  <c r="I172" i="66"/>
  <c r="L176" i="65"/>
  <c r="I176" i="65"/>
  <c r="H183" i="75"/>
  <c r="I183" i="75"/>
  <c r="L183" i="75"/>
  <c r="H172" i="66"/>
  <c r="H176" i="65"/>
  <c r="I187" i="61"/>
  <c r="I112" i="70"/>
  <c r="I188" i="64"/>
  <c r="H180" i="74"/>
  <c r="L180" i="74"/>
  <c r="I172" i="69"/>
  <c r="E173" i="69"/>
  <c r="G173" i="69" s="1"/>
  <c r="H184" i="75"/>
  <c r="L184" i="75"/>
  <c r="E185" i="70"/>
  <c r="G185" i="70" s="1"/>
  <c r="L208" i="62"/>
  <c r="E173" i="56"/>
  <c r="G173" i="56" s="1"/>
  <c r="E205" i="68"/>
  <c r="G205" i="68" s="1"/>
  <c r="L206" i="64"/>
  <c r="H206" i="64"/>
  <c r="H206" i="60"/>
  <c r="E207" i="60"/>
  <c r="G207" i="60" s="1"/>
  <c r="L206" i="60"/>
  <c r="H208" i="63"/>
  <c r="E209" i="63"/>
  <c r="G209" i="63" s="1"/>
  <c r="L208" i="63"/>
  <c r="L194" i="67"/>
  <c r="H194" i="67"/>
  <c r="E189" i="71"/>
  <c r="G189" i="71" s="1"/>
  <c r="J272" i="71"/>
  <c r="K272" i="71" s="1"/>
  <c r="J214" i="61"/>
  <c r="K214" i="61" s="1"/>
  <c r="E201" i="61"/>
  <c r="G201" i="61" s="1"/>
  <c r="I189" i="58"/>
  <c r="E190" i="58"/>
  <c r="G190" i="58" s="1"/>
  <c r="J196" i="58"/>
  <c r="K196" i="58" s="1"/>
  <c r="H208" i="62"/>
  <c r="J275" i="75"/>
  <c r="K275" i="75" s="1"/>
  <c r="J298" i="69"/>
  <c r="K298" i="69" s="1"/>
  <c r="J283" i="65"/>
  <c r="K283" i="65" s="1"/>
  <c r="J258" i="66"/>
  <c r="K258" i="66" s="1"/>
  <c r="J274" i="70"/>
  <c r="K274" i="70" s="1"/>
  <c r="J279" i="68"/>
  <c r="K279" i="68" s="1"/>
  <c r="J255" i="56"/>
  <c r="K255" i="56" s="1"/>
  <c r="L113" i="6"/>
  <c r="H113" i="6"/>
  <c r="J113" i="6"/>
  <c r="E194" i="73" l="1"/>
  <c r="I193" i="73"/>
  <c r="J214" i="73"/>
  <c r="K214" i="73" s="1"/>
  <c r="G187" i="72"/>
  <c r="E188" i="72" s="1"/>
  <c r="L187" i="72"/>
  <c r="H187" i="72"/>
  <c r="I186" i="72"/>
  <c r="J196" i="72"/>
  <c r="K196" i="72" s="1"/>
  <c r="J202" i="57"/>
  <c r="K202" i="57" s="1"/>
  <c r="L188" i="57"/>
  <c r="H188" i="57"/>
  <c r="J201" i="57"/>
  <c r="K201" i="57" s="1"/>
  <c r="I187" i="57"/>
  <c r="I179" i="59"/>
  <c r="H179" i="59"/>
  <c r="L179" i="59"/>
  <c r="J263" i="59"/>
  <c r="K263" i="59" s="1"/>
  <c r="E180" i="59"/>
  <c r="G180" i="59" s="1"/>
  <c r="E173" i="66"/>
  <c r="G173" i="66" s="1"/>
  <c r="E177" i="65"/>
  <c r="G177" i="65" s="1"/>
  <c r="I180" i="74"/>
  <c r="E181" i="74"/>
  <c r="G181" i="74" s="1"/>
  <c r="H173" i="69"/>
  <c r="L173" i="69"/>
  <c r="I189" i="60"/>
  <c r="I184" i="75"/>
  <c r="E185" i="75"/>
  <c r="G185" i="75" s="1"/>
  <c r="I113" i="6"/>
  <c r="H185" i="70"/>
  <c r="L185" i="70"/>
  <c r="E207" i="64"/>
  <c r="G207" i="64" s="1"/>
  <c r="J213" i="64"/>
  <c r="K213" i="64" s="1"/>
  <c r="L173" i="56"/>
  <c r="I173" i="56"/>
  <c r="H173" i="56"/>
  <c r="H205" i="68"/>
  <c r="L205" i="68"/>
  <c r="L207" i="60"/>
  <c r="H207" i="60"/>
  <c r="E208" i="60"/>
  <c r="G208" i="60" s="1"/>
  <c r="J213" i="60"/>
  <c r="K213" i="60" s="1"/>
  <c r="J264" i="63"/>
  <c r="K264" i="63" s="1"/>
  <c r="H209" i="63"/>
  <c r="L209" i="63"/>
  <c r="E210" i="63"/>
  <c r="G210" i="63" s="1"/>
  <c r="E195" i="67"/>
  <c r="G195" i="67" s="1"/>
  <c r="H189" i="71"/>
  <c r="J273" i="71"/>
  <c r="K273" i="71" s="1"/>
  <c r="L189" i="71"/>
  <c r="L201" i="61"/>
  <c r="H201" i="61"/>
  <c r="J250" i="62"/>
  <c r="K250" i="62" s="1"/>
  <c r="I208" i="62"/>
  <c r="L190" i="58"/>
  <c r="H190" i="58"/>
  <c r="E209" i="62"/>
  <c r="G209" i="62" s="1"/>
  <c r="J276" i="75"/>
  <c r="K276" i="75" s="1"/>
  <c r="J268" i="74"/>
  <c r="K268" i="74" s="1"/>
  <c r="J276" i="67"/>
  <c r="K276" i="67" s="1"/>
  <c r="J280" i="68"/>
  <c r="K280" i="68" s="1"/>
  <c r="J259" i="66"/>
  <c r="K259" i="66" s="1"/>
  <c r="J275" i="70"/>
  <c r="K275" i="70" s="1"/>
  <c r="K113" i="6"/>
  <c r="G194" i="73" l="1"/>
  <c r="E195" i="73" s="1"/>
  <c r="L194" i="73"/>
  <c r="H194" i="73"/>
  <c r="G188" i="72"/>
  <c r="I188" i="72" s="1"/>
  <c r="I188" i="57" s="1"/>
  <c r="I188" i="61" s="1"/>
  <c r="I188" i="73" s="1"/>
  <c r="L188" i="72"/>
  <c r="H188" i="72"/>
  <c r="I187" i="72"/>
  <c r="J197" i="72"/>
  <c r="K197" i="72" s="1"/>
  <c r="E189" i="57"/>
  <c r="G189" i="57" s="1"/>
  <c r="J264" i="59"/>
  <c r="K264" i="59" s="1"/>
  <c r="L180" i="59"/>
  <c r="H180" i="59"/>
  <c r="H173" i="66"/>
  <c r="I173" i="66"/>
  <c r="I177" i="65"/>
  <c r="I188" i="62"/>
  <c r="L173" i="66"/>
  <c r="I113" i="59"/>
  <c r="I113" i="68" s="1"/>
  <c r="L177" i="65"/>
  <c r="H177" i="65"/>
  <c r="I189" i="64"/>
  <c r="L181" i="74"/>
  <c r="H181" i="74"/>
  <c r="E181" i="59"/>
  <c r="G181" i="59" s="1"/>
  <c r="I173" i="69"/>
  <c r="E174" i="69"/>
  <c r="G174" i="69" s="1"/>
  <c r="I113" i="67"/>
  <c r="I113" i="70" s="1"/>
  <c r="L185" i="75"/>
  <c r="H185" i="75"/>
  <c r="H207" i="64"/>
  <c r="E208" i="64"/>
  <c r="G208" i="64" s="1"/>
  <c r="L207" i="64"/>
  <c r="E206" i="68"/>
  <c r="G206" i="68" s="1"/>
  <c r="E186" i="70"/>
  <c r="G186" i="70" s="1"/>
  <c r="E196" i="67"/>
  <c r="G196" i="67" s="1"/>
  <c r="E210" i="62"/>
  <c r="G210" i="62" s="1"/>
  <c r="E174" i="56"/>
  <c r="G174" i="56" s="1"/>
  <c r="H208" i="60"/>
  <c r="L208" i="60"/>
  <c r="E209" i="60"/>
  <c r="G209" i="60" s="1"/>
  <c r="J214" i="60"/>
  <c r="K214" i="60" s="1"/>
  <c r="E211" i="63"/>
  <c r="G211" i="63" s="1"/>
  <c r="H210" i="63"/>
  <c r="L210" i="63"/>
  <c r="J265" i="63"/>
  <c r="K265" i="63" s="1"/>
  <c r="H195" i="67"/>
  <c r="L195" i="67"/>
  <c r="E190" i="71"/>
  <c r="G190" i="71" s="1"/>
  <c r="E202" i="61"/>
  <c r="G202" i="61" s="1"/>
  <c r="J215" i="61"/>
  <c r="K215" i="61" s="1"/>
  <c r="L209" i="62"/>
  <c r="H209" i="62"/>
  <c r="J197" i="58"/>
  <c r="K197" i="58" s="1"/>
  <c r="E191" i="58"/>
  <c r="G191" i="58" s="1"/>
  <c r="I190" i="58"/>
  <c r="J269" i="74"/>
  <c r="K269" i="74" s="1"/>
  <c r="J284" i="65"/>
  <c r="K284" i="65" s="1"/>
  <c r="J260" i="66"/>
  <c r="K260" i="66" s="1"/>
  <c r="J299" i="69"/>
  <c r="K299" i="69" s="1"/>
  <c r="J256" i="56"/>
  <c r="K256" i="56" s="1"/>
  <c r="E114" i="6"/>
  <c r="G114" i="6" s="1"/>
  <c r="E189" i="72" l="1"/>
  <c r="G189" i="72" s="1"/>
  <c r="J198" i="72"/>
  <c r="K198" i="72" s="1"/>
  <c r="L195" i="73"/>
  <c r="G195" i="73"/>
  <c r="J216" i="73" s="1"/>
  <c r="K216" i="73" s="1"/>
  <c r="H195" i="73"/>
  <c r="I194" i="73"/>
  <c r="J215" i="73"/>
  <c r="K215" i="73" s="1"/>
  <c r="J199" i="72"/>
  <c r="K199" i="72" s="1"/>
  <c r="H189" i="72"/>
  <c r="L189" i="72"/>
  <c r="I188" i="63"/>
  <c r="H189" i="57"/>
  <c r="L189" i="57"/>
  <c r="E190" i="57"/>
  <c r="G190" i="57" s="1"/>
  <c r="J203" i="57"/>
  <c r="K203" i="57" s="1"/>
  <c r="E178" i="65"/>
  <c r="G178" i="65" s="1"/>
  <c r="H206" i="68"/>
  <c r="E207" i="68"/>
  <c r="G207" i="68" s="1"/>
  <c r="I113" i="74"/>
  <c r="J265" i="59"/>
  <c r="K265" i="59" s="1"/>
  <c r="E174" i="66"/>
  <c r="G174" i="66" s="1"/>
  <c r="I190" i="60"/>
  <c r="I190" i="64"/>
  <c r="E182" i="74"/>
  <c r="G182" i="74" s="1"/>
  <c r="H181" i="59"/>
  <c r="L181" i="59"/>
  <c r="H174" i="69"/>
  <c r="L174" i="69"/>
  <c r="I190" i="62"/>
  <c r="E186" i="75"/>
  <c r="G186" i="75" s="1"/>
  <c r="L206" i="68"/>
  <c r="I208" i="64"/>
  <c r="L208" i="64"/>
  <c r="I207" i="64"/>
  <c r="J214" i="64"/>
  <c r="K214" i="64" s="1"/>
  <c r="H208" i="64"/>
  <c r="J251" i="62"/>
  <c r="K251" i="62" s="1"/>
  <c r="H186" i="70"/>
  <c r="L186" i="70"/>
  <c r="E187" i="70"/>
  <c r="G187" i="70" s="1"/>
  <c r="H190" i="71"/>
  <c r="H174" i="56"/>
  <c r="L174" i="56"/>
  <c r="E210" i="60"/>
  <c r="G210" i="60" s="1"/>
  <c r="L209" i="60"/>
  <c r="H209" i="60"/>
  <c r="I208" i="60"/>
  <c r="J215" i="60"/>
  <c r="K215" i="60" s="1"/>
  <c r="L211" i="63"/>
  <c r="H211" i="63"/>
  <c r="E212" i="63"/>
  <c r="G212" i="63" s="1"/>
  <c r="J266" i="63"/>
  <c r="K266" i="63" s="1"/>
  <c r="I210" i="63"/>
  <c r="H196" i="67"/>
  <c r="L196" i="67"/>
  <c r="L190" i="71"/>
  <c r="H202" i="61"/>
  <c r="L202" i="61"/>
  <c r="L191" i="58"/>
  <c r="H191" i="58"/>
  <c r="J277" i="75"/>
  <c r="K277" i="75" s="1"/>
  <c r="J281" i="68"/>
  <c r="K281" i="68" s="1"/>
  <c r="J300" i="69"/>
  <c r="K300" i="69" s="1"/>
  <c r="J276" i="70"/>
  <c r="K276" i="70" s="1"/>
  <c r="J277" i="67"/>
  <c r="K277" i="67" s="1"/>
  <c r="L210" i="62"/>
  <c r="H210" i="62"/>
  <c r="J257" i="56"/>
  <c r="K257" i="56" s="1"/>
  <c r="L114" i="6"/>
  <c r="H114" i="6"/>
  <c r="J114" i="6"/>
  <c r="E196" i="73" l="1"/>
  <c r="E190" i="72"/>
  <c r="G190" i="72" s="1"/>
  <c r="I189" i="72"/>
  <c r="L178" i="65"/>
  <c r="I178" i="65"/>
  <c r="L190" i="57"/>
  <c r="H190" i="57"/>
  <c r="H178" i="65"/>
  <c r="E182" i="59"/>
  <c r="G182" i="59" s="1"/>
  <c r="H174" i="66"/>
  <c r="L174" i="66"/>
  <c r="I190" i="61"/>
  <c r="I190" i="73" s="1"/>
  <c r="I189" i="57"/>
  <c r="I189" i="61" s="1"/>
  <c r="I189" i="73"/>
  <c r="H182" i="74"/>
  <c r="L182" i="74"/>
  <c r="E175" i="69"/>
  <c r="G175" i="69" s="1"/>
  <c r="I174" i="69"/>
  <c r="L186" i="75"/>
  <c r="H186" i="75"/>
  <c r="E208" i="68"/>
  <c r="G208" i="68" s="1"/>
  <c r="L207" i="68"/>
  <c r="H207" i="68"/>
  <c r="E209" i="64"/>
  <c r="G209" i="64" s="1"/>
  <c r="J215" i="64"/>
  <c r="K215" i="64" s="1"/>
  <c r="I114" i="6"/>
  <c r="L187" i="70"/>
  <c r="H187" i="70"/>
  <c r="E197" i="67"/>
  <c r="G197" i="67" s="1"/>
  <c r="E175" i="56"/>
  <c r="G175" i="56" s="1"/>
  <c r="H210" i="60"/>
  <c r="E211" i="60"/>
  <c r="G211" i="60" s="1"/>
  <c r="L210" i="60"/>
  <c r="J216" i="60"/>
  <c r="K216" i="60" s="1"/>
  <c r="J267" i="63"/>
  <c r="K267" i="63" s="1"/>
  <c r="I211" i="63"/>
  <c r="H212" i="63"/>
  <c r="L212" i="63"/>
  <c r="E213" i="63"/>
  <c r="G213" i="63" s="1"/>
  <c r="J274" i="71"/>
  <c r="K274" i="71" s="1"/>
  <c r="E191" i="71"/>
  <c r="G191" i="71" s="1"/>
  <c r="E203" i="61"/>
  <c r="G203" i="61" s="1"/>
  <c r="J216" i="61"/>
  <c r="K216" i="61" s="1"/>
  <c r="J198" i="58"/>
  <c r="K198" i="58" s="1"/>
  <c r="I191" i="58"/>
  <c r="E192" i="58"/>
  <c r="G192" i="58" s="1"/>
  <c r="E211" i="62"/>
  <c r="G211" i="62" s="1"/>
  <c r="J252" i="62"/>
  <c r="K252" i="62" s="1"/>
  <c r="J270" i="74"/>
  <c r="K270" i="74" s="1"/>
  <c r="J285" i="65"/>
  <c r="K285" i="65" s="1"/>
  <c r="J278" i="67"/>
  <c r="K278" i="67" s="1"/>
  <c r="J261" i="66"/>
  <c r="K261" i="66" s="1"/>
  <c r="J301" i="69"/>
  <c r="K301" i="69" s="1"/>
  <c r="J258" i="56"/>
  <c r="K258" i="56" s="1"/>
  <c r="K114" i="6"/>
  <c r="L196" i="73" l="1"/>
  <c r="G196" i="73"/>
  <c r="J217" i="73" s="1"/>
  <c r="K217" i="73" s="1"/>
  <c r="H196" i="73"/>
  <c r="L190" i="72"/>
  <c r="H190" i="72"/>
  <c r="J200" i="72"/>
  <c r="K200" i="72" s="1"/>
  <c r="E191" i="72"/>
  <c r="G191" i="72" s="1"/>
  <c r="I190" i="72"/>
  <c r="J204" i="57"/>
  <c r="K204" i="57" s="1"/>
  <c r="E191" i="57"/>
  <c r="G191" i="57" s="1"/>
  <c r="I190" i="57"/>
  <c r="H182" i="59"/>
  <c r="J266" i="59"/>
  <c r="K266" i="59" s="1"/>
  <c r="L182" i="59"/>
  <c r="E175" i="66"/>
  <c r="G175" i="66" s="1"/>
  <c r="E179" i="65"/>
  <c r="G179" i="65" s="1"/>
  <c r="E198" i="67"/>
  <c r="G198" i="67" s="1"/>
  <c r="I114" i="59"/>
  <c r="I114" i="63"/>
  <c r="I114" i="71" s="1"/>
  <c r="L209" i="64"/>
  <c r="I191" i="60"/>
  <c r="I191" i="64" s="1"/>
  <c r="I182" i="74"/>
  <c r="E183" i="74"/>
  <c r="G183" i="74" s="1"/>
  <c r="L175" i="69"/>
  <c r="H175" i="69"/>
  <c r="I114" i="68"/>
  <c r="I114" i="67" s="1"/>
  <c r="H208" i="68"/>
  <c r="L208" i="68"/>
  <c r="I186" i="75"/>
  <c r="E187" i="75"/>
  <c r="G187" i="75" s="1"/>
  <c r="H209" i="64"/>
  <c r="L197" i="67"/>
  <c r="H197" i="67"/>
  <c r="I187" i="70"/>
  <c r="E188" i="70"/>
  <c r="G188" i="70" s="1"/>
  <c r="L191" i="71"/>
  <c r="E212" i="62"/>
  <c r="G212" i="62" s="1"/>
  <c r="I175" i="56"/>
  <c r="H175" i="56"/>
  <c r="L175" i="56"/>
  <c r="E209" i="68"/>
  <c r="G209" i="68" s="1"/>
  <c r="E212" i="60"/>
  <c r="G212" i="60" s="1"/>
  <c r="L211" i="60"/>
  <c r="H211" i="60"/>
  <c r="J217" i="60"/>
  <c r="K217" i="60" s="1"/>
  <c r="J268" i="63"/>
  <c r="K268" i="63" s="1"/>
  <c r="I212" i="63"/>
  <c r="L213" i="63"/>
  <c r="E214" i="63"/>
  <c r="G214" i="63" s="1"/>
  <c r="H213" i="63"/>
  <c r="H191" i="71"/>
  <c r="E192" i="71"/>
  <c r="G192" i="71" s="1"/>
  <c r="H203" i="61"/>
  <c r="E204" i="61"/>
  <c r="G204" i="61" s="1"/>
  <c r="L203" i="61"/>
  <c r="H192" i="58"/>
  <c r="L192" i="58"/>
  <c r="L211" i="62"/>
  <c r="H211" i="62"/>
  <c r="J278" i="75"/>
  <c r="K278" i="75" s="1"/>
  <c r="J271" i="74"/>
  <c r="K271" i="74" s="1"/>
  <c r="J277" i="70"/>
  <c r="K277" i="70" s="1"/>
  <c r="J262" i="66"/>
  <c r="K262" i="66" s="1"/>
  <c r="J286" i="65"/>
  <c r="K286" i="65" s="1"/>
  <c r="J279" i="67"/>
  <c r="K279" i="67" s="1"/>
  <c r="J302" i="69"/>
  <c r="K302" i="69" s="1"/>
  <c r="J282" i="68"/>
  <c r="K282" i="68" s="1"/>
  <c r="J259" i="56"/>
  <c r="K259" i="56" s="1"/>
  <c r="E115" i="6"/>
  <c r="G115" i="6" s="1"/>
  <c r="E197" i="73" l="1"/>
  <c r="L197" i="73" s="1"/>
  <c r="J201" i="72"/>
  <c r="K201" i="72" s="1"/>
  <c r="H191" i="72"/>
  <c r="L191" i="72"/>
  <c r="H175" i="66"/>
  <c r="E176" i="66"/>
  <c r="G176" i="66" s="1"/>
  <c r="H179" i="65"/>
  <c r="I179" i="65"/>
  <c r="H191" i="57"/>
  <c r="L191" i="57"/>
  <c r="E183" i="59"/>
  <c r="G183" i="59" s="1"/>
  <c r="L179" i="65"/>
  <c r="L175" i="66"/>
  <c r="E199" i="67"/>
  <c r="G199" i="67" s="1"/>
  <c r="L198" i="67"/>
  <c r="H198" i="67"/>
  <c r="L183" i="74"/>
  <c r="H183" i="74"/>
  <c r="I114" i="70"/>
  <c r="I175" i="69"/>
  <c r="E176" i="69"/>
  <c r="G176" i="69" s="1"/>
  <c r="J216" i="64"/>
  <c r="K216" i="64" s="1"/>
  <c r="E210" i="64"/>
  <c r="G210" i="64" s="1"/>
  <c r="L187" i="75"/>
  <c r="H187" i="75"/>
  <c r="H188" i="70"/>
  <c r="L188" i="70"/>
  <c r="J253" i="62"/>
  <c r="K253" i="62" s="1"/>
  <c r="H192" i="71"/>
  <c r="E176" i="56"/>
  <c r="G176" i="56" s="1"/>
  <c r="H209" i="68"/>
  <c r="L209" i="68"/>
  <c r="L212" i="60"/>
  <c r="H212" i="60"/>
  <c r="E213" i="60"/>
  <c r="G213" i="60" s="1"/>
  <c r="I211" i="60"/>
  <c r="J218" i="60"/>
  <c r="K218" i="60" s="1"/>
  <c r="I213" i="63"/>
  <c r="J269" i="63"/>
  <c r="K269" i="63" s="1"/>
  <c r="H214" i="63"/>
  <c r="E215" i="63"/>
  <c r="G215" i="63" s="1"/>
  <c r="L214" i="63"/>
  <c r="J275" i="71"/>
  <c r="K275" i="71" s="1"/>
  <c r="L192" i="71"/>
  <c r="E193" i="71"/>
  <c r="G193" i="71" s="1"/>
  <c r="H204" i="61"/>
  <c r="E205" i="61"/>
  <c r="G205" i="61" s="1"/>
  <c r="L204" i="61"/>
  <c r="I203" i="61"/>
  <c r="J217" i="61"/>
  <c r="K217" i="61" s="1"/>
  <c r="J199" i="58"/>
  <c r="K199" i="58" s="1"/>
  <c r="E193" i="58"/>
  <c r="G193" i="58" s="1"/>
  <c r="I192" i="58"/>
  <c r="J279" i="75"/>
  <c r="K279" i="75" s="1"/>
  <c r="J272" i="74"/>
  <c r="K272" i="74" s="1"/>
  <c r="J280" i="67"/>
  <c r="K280" i="67" s="1"/>
  <c r="J303" i="69"/>
  <c r="K303" i="69" s="1"/>
  <c r="J283" i="68"/>
  <c r="K283" i="68" s="1"/>
  <c r="H212" i="62"/>
  <c r="L212" i="62"/>
  <c r="L115" i="6"/>
  <c r="H115" i="6"/>
  <c r="J115" i="6"/>
  <c r="G197" i="73" l="1"/>
  <c r="J218" i="73" s="1"/>
  <c r="K218" i="73" s="1"/>
  <c r="H197" i="73"/>
  <c r="I191" i="72"/>
  <c r="E192" i="72"/>
  <c r="G192" i="72" s="1"/>
  <c r="L176" i="66"/>
  <c r="E177" i="66"/>
  <c r="G177" i="66" s="1"/>
  <c r="I191" i="57"/>
  <c r="J205" i="57"/>
  <c r="K205" i="57" s="1"/>
  <c r="E192" i="57"/>
  <c r="G192" i="57" s="1"/>
  <c r="H183" i="59"/>
  <c r="J267" i="59"/>
  <c r="K267" i="59" s="1"/>
  <c r="L183" i="59"/>
  <c r="E180" i="65"/>
  <c r="G180" i="65" s="1"/>
  <c r="H176" i="66"/>
  <c r="I175" i="66"/>
  <c r="J217" i="64"/>
  <c r="K217" i="64" s="1"/>
  <c r="I191" i="61"/>
  <c r="I191" i="71" s="1"/>
  <c r="I183" i="74"/>
  <c r="E184" i="74"/>
  <c r="G184" i="74" s="1"/>
  <c r="H176" i="69"/>
  <c r="L176" i="69"/>
  <c r="L210" i="64"/>
  <c r="H210" i="64"/>
  <c r="I187" i="75"/>
  <c r="E188" i="75"/>
  <c r="G188" i="75" s="1"/>
  <c r="E189" i="70"/>
  <c r="G189" i="70" s="1"/>
  <c r="L193" i="71"/>
  <c r="I115" i="6"/>
  <c r="I115" i="59" s="1"/>
  <c r="L176" i="56"/>
  <c r="H176" i="56"/>
  <c r="E210" i="68"/>
  <c r="G210" i="68" s="1"/>
  <c r="J220" i="60"/>
  <c r="K220" i="60" s="1"/>
  <c r="H213" i="60"/>
  <c r="L213" i="60"/>
  <c r="J219" i="60"/>
  <c r="K219" i="60" s="1"/>
  <c r="I214" i="63"/>
  <c r="J270" i="63"/>
  <c r="K270" i="63" s="1"/>
  <c r="L215" i="63"/>
  <c r="H215" i="63"/>
  <c r="E216" i="63"/>
  <c r="G216" i="63" s="1"/>
  <c r="H199" i="67"/>
  <c r="E200" i="67"/>
  <c r="G200" i="67" s="1"/>
  <c r="L199" i="67"/>
  <c r="H193" i="71"/>
  <c r="E194" i="71"/>
  <c r="G194" i="71" s="1"/>
  <c r="J276" i="71"/>
  <c r="K276" i="71" s="1"/>
  <c r="E206" i="61"/>
  <c r="G206" i="61" s="1"/>
  <c r="H205" i="61"/>
  <c r="L205" i="61"/>
  <c r="I204" i="61"/>
  <c r="J218" i="61"/>
  <c r="K218" i="61" s="1"/>
  <c r="J254" i="62"/>
  <c r="K254" i="62" s="1"/>
  <c r="I212" i="62"/>
  <c r="L193" i="58"/>
  <c r="H193" i="58"/>
  <c r="J273" i="74"/>
  <c r="K273" i="74" s="1"/>
  <c r="J263" i="66"/>
  <c r="K263" i="66" s="1"/>
  <c r="J304" i="69"/>
  <c r="K304" i="69" s="1"/>
  <c r="J278" i="70"/>
  <c r="K278" i="70" s="1"/>
  <c r="J287" i="65"/>
  <c r="K287" i="65" s="1"/>
  <c r="E213" i="62"/>
  <c r="G213" i="62" s="1"/>
  <c r="J260" i="56"/>
  <c r="K260" i="56" s="1"/>
  <c r="K115" i="6"/>
  <c r="E198" i="73" l="1"/>
  <c r="H198" i="73" s="1"/>
  <c r="L198" i="73"/>
  <c r="G198" i="73"/>
  <c r="J219" i="73" s="1"/>
  <c r="K219" i="73" s="1"/>
  <c r="E193" i="72"/>
  <c r="G193" i="72" s="1"/>
  <c r="H192" i="72"/>
  <c r="L192" i="72"/>
  <c r="H177" i="66"/>
  <c r="I177" i="66"/>
  <c r="H180" i="65"/>
  <c r="E181" i="65"/>
  <c r="G181" i="65" s="1"/>
  <c r="L192" i="57"/>
  <c r="H192" i="57"/>
  <c r="E184" i="59"/>
  <c r="G184" i="59" s="1"/>
  <c r="L180" i="65"/>
  <c r="L177" i="66"/>
  <c r="I176" i="66"/>
  <c r="I191" i="73"/>
  <c r="E211" i="64"/>
  <c r="G211" i="64" s="1"/>
  <c r="L184" i="74"/>
  <c r="H184" i="74"/>
  <c r="I184" i="74"/>
  <c r="I176" i="69"/>
  <c r="E177" i="69"/>
  <c r="G177" i="69" s="1"/>
  <c r="I115" i="68"/>
  <c r="I115" i="67" s="1"/>
  <c r="I115" i="70" s="1"/>
  <c r="L188" i="75"/>
  <c r="H188" i="75"/>
  <c r="E189" i="75"/>
  <c r="G189" i="75" s="1"/>
  <c r="L189" i="70"/>
  <c r="H189" i="70"/>
  <c r="L194" i="71"/>
  <c r="I213" i="62"/>
  <c r="E177" i="56"/>
  <c r="G177" i="56" s="1"/>
  <c r="H210" i="68"/>
  <c r="L210" i="68"/>
  <c r="E211" i="68"/>
  <c r="G211" i="68" s="1"/>
  <c r="E214" i="60"/>
  <c r="G214" i="60" s="1"/>
  <c r="L216" i="63"/>
  <c r="E217" i="63"/>
  <c r="G217" i="63" s="1"/>
  <c r="H216" i="63"/>
  <c r="J271" i="63"/>
  <c r="K271" i="63" s="1"/>
  <c r="I215" i="63"/>
  <c r="H200" i="67"/>
  <c r="L200" i="67"/>
  <c r="J277" i="71"/>
  <c r="K277" i="71" s="1"/>
  <c r="H194" i="71"/>
  <c r="E195" i="71"/>
  <c r="G195" i="71" s="1"/>
  <c r="L206" i="61"/>
  <c r="H206" i="61"/>
  <c r="J219" i="61"/>
  <c r="K219" i="61" s="1"/>
  <c r="I193" i="58"/>
  <c r="E194" i="58"/>
  <c r="G194" i="58" s="1"/>
  <c r="J200" i="58"/>
  <c r="K200" i="58" s="1"/>
  <c r="J280" i="75"/>
  <c r="K280" i="75" s="1"/>
  <c r="J284" i="68"/>
  <c r="K284" i="68" s="1"/>
  <c r="J281" i="67"/>
  <c r="K281" i="67" s="1"/>
  <c r="H213" i="62"/>
  <c r="L213" i="62"/>
  <c r="E116" i="6"/>
  <c r="G116" i="6" s="1"/>
  <c r="E199" i="73" l="1"/>
  <c r="L193" i="72"/>
  <c r="H193" i="72"/>
  <c r="J202" i="72"/>
  <c r="K202" i="72" s="1"/>
  <c r="I192" i="72"/>
  <c r="H211" i="64"/>
  <c r="J218" i="64"/>
  <c r="K218" i="64" s="1"/>
  <c r="J206" i="57"/>
  <c r="K206" i="57" s="1"/>
  <c r="E193" i="57"/>
  <c r="G193" i="57" s="1"/>
  <c r="I192" i="57"/>
  <c r="H184" i="59"/>
  <c r="L184" i="59"/>
  <c r="L181" i="65"/>
  <c r="H181" i="65"/>
  <c r="E178" i="66"/>
  <c r="G178" i="66" s="1"/>
  <c r="L211" i="64"/>
  <c r="I181" i="65"/>
  <c r="E182" i="65"/>
  <c r="G182" i="65" s="1"/>
  <c r="E185" i="74"/>
  <c r="G185" i="74" s="1"/>
  <c r="E185" i="59"/>
  <c r="G185" i="59" s="1"/>
  <c r="J268" i="59"/>
  <c r="K268" i="59" s="1"/>
  <c r="L177" i="69"/>
  <c r="H177" i="69"/>
  <c r="H189" i="75"/>
  <c r="L189" i="75"/>
  <c r="E190" i="75"/>
  <c r="G190" i="75" s="1"/>
  <c r="E190" i="70"/>
  <c r="G190" i="70" s="1"/>
  <c r="E215" i="60"/>
  <c r="G215" i="60" s="1"/>
  <c r="H177" i="56"/>
  <c r="L177" i="56"/>
  <c r="L211" i="68"/>
  <c r="H211" i="68"/>
  <c r="H214" i="60"/>
  <c r="L214" i="60"/>
  <c r="L217" i="63"/>
  <c r="H217" i="63"/>
  <c r="J272" i="63"/>
  <c r="K272" i="63" s="1"/>
  <c r="J278" i="71"/>
  <c r="K278" i="71" s="1"/>
  <c r="E201" i="67"/>
  <c r="G201" i="67" s="1"/>
  <c r="L195" i="71"/>
  <c r="H195" i="71"/>
  <c r="J220" i="61"/>
  <c r="K220" i="61" s="1"/>
  <c r="E207" i="61"/>
  <c r="G207" i="61" s="1"/>
  <c r="H194" i="58"/>
  <c r="L194" i="58"/>
  <c r="E214" i="62"/>
  <c r="G214" i="62" s="1"/>
  <c r="J255" i="62"/>
  <c r="K255" i="62" s="1"/>
  <c r="J274" i="74"/>
  <c r="K274" i="74" s="1"/>
  <c r="J281" i="75"/>
  <c r="K281" i="75" s="1"/>
  <c r="J264" i="66"/>
  <c r="K264" i="66" s="1"/>
  <c r="J279" i="70"/>
  <c r="K279" i="70" s="1"/>
  <c r="J305" i="69"/>
  <c r="K305" i="69" s="1"/>
  <c r="J288" i="65"/>
  <c r="K288" i="65" s="1"/>
  <c r="J261" i="56"/>
  <c r="K261" i="56" s="1"/>
  <c r="L116" i="6"/>
  <c r="H116" i="6"/>
  <c r="J116" i="6"/>
  <c r="G199" i="73" l="1"/>
  <c r="H199" i="73"/>
  <c r="L199" i="73"/>
  <c r="E194" i="72"/>
  <c r="G194" i="72" s="1"/>
  <c r="J203" i="72"/>
  <c r="K203" i="72" s="1"/>
  <c r="I193" i="72"/>
  <c r="I178" i="66"/>
  <c r="H193" i="57"/>
  <c r="L193" i="57"/>
  <c r="H178" i="66"/>
  <c r="L178" i="66"/>
  <c r="E212" i="64"/>
  <c r="G212" i="64" s="1"/>
  <c r="L182" i="65"/>
  <c r="H182" i="65"/>
  <c r="H185" i="74"/>
  <c r="L185" i="74"/>
  <c r="H185" i="59"/>
  <c r="L185" i="59"/>
  <c r="I177" i="69"/>
  <c r="E178" i="69"/>
  <c r="G178" i="69" s="1"/>
  <c r="L190" i="75"/>
  <c r="E191" i="75"/>
  <c r="G191" i="75" s="1"/>
  <c r="H190" i="75"/>
  <c r="L190" i="70"/>
  <c r="H190" i="70"/>
  <c r="L215" i="60"/>
  <c r="I116" i="6"/>
  <c r="E216" i="60"/>
  <c r="G216" i="60" s="1"/>
  <c r="J221" i="60"/>
  <c r="K221" i="60" s="1"/>
  <c r="H215" i="60"/>
  <c r="E178" i="56"/>
  <c r="G178" i="56" s="1"/>
  <c r="L214" i="62"/>
  <c r="E212" i="68"/>
  <c r="G212" i="68" s="1"/>
  <c r="E218" i="63"/>
  <c r="G218" i="63" s="1"/>
  <c r="J273" i="63"/>
  <c r="K273" i="63" s="1"/>
  <c r="L201" i="67"/>
  <c r="H201" i="67"/>
  <c r="J279" i="71"/>
  <c r="K279" i="71" s="1"/>
  <c r="E196" i="71"/>
  <c r="G196" i="71" s="1"/>
  <c r="H207" i="61"/>
  <c r="L207" i="61"/>
  <c r="J201" i="58"/>
  <c r="K201" i="58" s="1"/>
  <c r="I194" i="58"/>
  <c r="E195" i="58"/>
  <c r="G195" i="58" s="1"/>
  <c r="H214" i="62"/>
  <c r="J282" i="75"/>
  <c r="K282" i="75" s="1"/>
  <c r="J280" i="70"/>
  <c r="K280" i="70" s="1"/>
  <c r="J289" i="65"/>
  <c r="K289" i="65" s="1"/>
  <c r="J282" i="67"/>
  <c r="K282" i="67" s="1"/>
  <c r="J285" i="68"/>
  <c r="K285" i="68" s="1"/>
  <c r="J306" i="69"/>
  <c r="K306" i="69" s="1"/>
  <c r="J262" i="56"/>
  <c r="K262" i="56" s="1"/>
  <c r="K116" i="6"/>
  <c r="E200" i="73" l="1"/>
  <c r="I199" i="73"/>
  <c r="J220" i="73"/>
  <c r="K220" i="73" s="1"/>
  <c r="L194" i="72"/>
  <c r="H194" i="72"/>
  <c r="E179" i="66"/>
  <c r="L212" i="64"/>
  <c r="J219" i="64"/>
  <c r="K219" i="64" s="1"/>
  <c r="J207" i="57"/>
  <c r="K207" i="57" s="1"/>
  <c r="I193" i="57"/>
  <c r="E194" i="57"/>
  <c r="G194" i="57" s="1"/>
  <c r="H212" i="64"/>
  <c r="I194" i="60"/>
  <c r="I194" i="64"/>
  <c r="I116" i="59"/>
  <c r="I116" i="56" s="1"/>
  <c r="I182" i="65"/>
  <c r="E183" i="65"/>
  <c r="G183" i="65" s="1"/>
  <c r="I194" i="62"/>
  <c r="I185" i="74"/>
  <c r="E186" i="74"/>
  <c r="G186" i="74" s="1"/>
  <c r="E186" i="59"/>
  <c r="G186" i="59" s="1"/>
  <c r="J269" i="59"/>
  <c r="K269" i="59" s="1"/>
  <c r="L178" i="69"/>
  <c r="H178" i="69"/>
  <c r="I116" i="67"/>
  <c r="L191" i="75"/>
  <c r="E192" i="75"/>
  <c r="G192" i="75" s="1"/>
  <c r="H191" i="75"/>
  <c r="L216" i="60"/>
  <c r="E191" i="70"/>
  <c r="G191" i="70" s="1"/>
  <c r="H216" i="60"/>
  <c r="J222" i="60"/>
  <c r="K222" i="60" s="1"/>
  <c r="E217" i="60"/>
  <c r="G217" i="60" s="1"/>
  <c r="H178" i="56"/>
  <c r="L178" i="56"/>
  <c r="H212" i="68"/>
  <c r="L212" i="68"/>
  <c r="H218" i="63"/>
  <c r="L218" i="63"/>
  <c r="E202" i="67"/>
  <c r="G202" i="67" s="1"/>
  <c r="H196" i="71"/>
  <c r="E197" i="71"/>
  <c r="G197" i="71" s="1"/>
  <c r="L196" i="71"/>
  <c r="J221" i="61"/>
  <c r="K221" i="61" s="1"/>
  <c r="E208" i="61"/>
  <c r="G208" i="61" s="1"/>
  <c r="I207" i="61"/>
  <c r="J256" i="62"/>
  <c r="K256" i="62" s="1"/>
  <c r="I214" i="62"/>
  <c r="H195" i="58"/>
  <c r="E196" i="58"/>
  <c r="G196" i="58" s="1"/>
  <c r="L195" i="58"/>
  <c r="E215" i="62"/>
  <c r="G215" i="62" s="1"/>
  <c r="J275" i="74"/>
  <c r="K275" i="74" s="1"/>
  <c r="J283" i="75"/>
  <c r="K283" i="75" s="1"/>
  <c r="J265" i="66"/>
  <c r="K265" i="66" s="1"/>
  <c r="J283" i="67"/>
  <c r="K283" i="67" s="1"/>
  <c r="J307" i="69"/>
  <c r="K307" i="69" s="1"/>
  <c r="J286" i="68"/>
  <c r="K286" i="68" s="1"/>
  <c r="E117" i="6"/>
  <c r="G117" i="6" s="1"/>
  <c r="L200" i="73" l="1"/>
  <c r="G200" i="73"/>
  <c r="J221" i="73" s="1"/>
  <c r="K221" i="73" s="1"/>
  <c r="H200" i="73"/>
  <c r="G179" i="66"/>
  <c r="I179" i="66" s="1"/>
  <c r="J204" i="72"/>
  <c r="K204" i="72" s="1"/>
  <c r="E195" i="72"/>
  <c r="G195" i="72" s="1"/>
  <c r="I194" i="72"/>
  <c r="L179" i="66"/>
  <c r="H179" i="66"/>
  <c r="E195" i="57"/>
  <c r="G195" i="57" s="1"/>
  <c r="L194" i="57"/>
  <c r="H194" i="57"/>
  <c r="E213" i="64"/>
  <c r="G213" i="64" s="1"/>
  <c r="I116" i="68"/>
  <c r="I116" i="70" s="1"/>
  <c r="L183" i="65"/>
  <c r="H183" i="65"/>
  <c r="I186" i="74"/>
  <c r="H186" i="74"/>
  <c r="L186" i="74"/>
  <c r="L186" i="59"/>
  <c r="H186" i="59"/>
  <c r="I178" i="69"/>
  <c r="E179" i="69"/>
  <c r="G179" i="69" s="1"/>
  <c r="H192" i="75"/>
  <c r="L192" i="75"/>
  <c r="J223" i="60"/>
  <c r="K223" i="60" s="1"/>
  <c r="L191" i="70"/>
  <c r="H191" i="70"/>
  <c r="H217" i="60"/>
  <c r="E218" i="60"/>
  <c r="G218" i="60" s="1"/>
  <c r="L217" i="60"/>
  <c r="E179" i="56"/>
  <c r="G179" i="56" s="1"/>
  <c r="H215" i="62"/>
  <c r="I215" i="62"/>
  <c r="E213" i="68"/>
  <c r="G213" i="68" s="1"/>
  <c r="E219" i="63"/>
  <c r="G219" i="63" s="1"/>
  <c r="J274" i="63"/>
  <c r="K274" i="63" s="1"/>
  <c r="L202" i="67"/>
  <c r="H202" i="67"/>
  <c r="L197" i="71"/>
  <c r="H197" i="71"/>
  <c r="I196" i="71"/>
  <c r="J280" i="71"/>
  <c r="K280" i="71" s="1"/>
  <c r="L208" i="61"/>
  <c r="H208" i="61"/>
  <c r="L215" i="62"/>
  <c r="H196" i="58"/>
  <c r="L196" i="58"/>
  <c r="I195" i="58"/>
  <c r="J202" i="58"/>
  <c r="K202" i="58" s="1"/>
  <c r="J281" i="70"/>
  <c r="K281" i="70" s="1"/>
  <c r="J308" i="69"/>
  <c r="K308" i="69" s="1"/>
  <c r="J290" i="65"/>
  <c r="K290" i="65" s="1"/>
  <c r="J263" i="56"/>
  <c r="K263" i="56" s="1"/>
  <c r="H117" i="6"/>
  <c r="L117" i="6"/>
  <c r="J117" i="6"/>
  <c r="E201" i="73" l="1"/>
  <c r="G201" i="73" s="1"/>
  <c r="J222" i="73" s="1"/>
  <c r="K222" i="73" s="1"/>
  <c r="E180" i="66"/>
  <c r="G180" i="66" s="1"/>
  <c r="L195" i="72"/>
  <c r="H195" i="72"/>
  <c r="H213" i="64"/>
  <c r="E214" i="64"/>
  <c r="G214" i="64" s="1"/>
  <c r="H195" i="57"/>
  <c r="J209" i="57"/>
  <c r="K209" i="57" s="1"/>
  <c r="L195" i="57"/>
  <c r="J208" i="57"/>
  <c r="K208" i="57" s="1"/>
  <c r="I194" i="57"/>
  <c r="L213" i="64"/>
  <c r="I195" i="60"/>
  <c r="I183" i="65"/>
  <c r="E184" i="65"/>
  <c r="G184" i="65" s="1"/>
  <c r="I195" i="64"/>
  <c r="E187" i="74"/>
  <c r="G187" i="74" s="1"/>
  <c r="E187" i="59"/>
  <c r="G187" i="59" s="1"/>
  <c r="J270" i="59"/>
  <c r="K270" i="59" s="1"/>
  <c r="L179" i="69"/>
  <c r="H179" i="69"/>
  <c r="E193" i="75"/>
  <c r="G193" i="75" s="1"/>
  <c r="L179" i="56"/>
  <c r="H218" i="60"/>
  <c r="I191" i="70"/>
  <c r="E192" i="70"/>
  <c r="G192" i="70" s="1"/>
  <c r="L218" i="60"/>
  <c r="J224" i="60"/>
  <c r="K224" i="60" s="1"/>
  <c r="H179" i="56"/>
  <c r="I117" i="6"/>
  <c r="E180" i="56"/>
  <c r="G180" i="56" s="1"/>
  <c r="L213" i="68"/>
  <c r="H213" i="68"/>
  <c r="E214" i="68"/>
  <c r="G214" i="68" s="1"/>
  <c r="L219" i="63"/>
  <c r="H219" i="63"/>
  <c r="E203" i="67"/>
  <c r="G203" i="67" s="1"/>
  <c r="E198" i="71"/>
  <c r="G198" i="71" s="1"/>
  <c r="J281" i="71"/>
  <c r="K281" i="71" s="1"/>
  <c r="E216" i="62"/>
  <c r="G216" i="62" s="1"/>
  <c r="J222" i="61"/>
  <c r="K222" i="61" s="1"/>
  <c r="I208" i="61"/>
  <c r="E209" i="61"/>
  <c r="G209" i="61" s="1"/>
  <c r="J257" i="62"/>
  <c r="K257" i="62" s="1"/>
  <c r="J203" i="58"/>
  <c r="K203" i="58" s="1"/>
  <c r="E197" i="58"/>
  <c r="G197" i="58" s="1"/>
  <c r="I196" i="58"/>
  <c r="J276" i="74"/>
  <c r="K276" i="74" s="1"/>
  <c r="J284" i="75"/>
  <c r="K284" i="75" s="1"/>
  <c r="J266" i="66"/>
  <c r="K266" i="66" s="1"/>
  <c r="J284" i="67"/>
  <c r="K284" i="67" s="1"/>
  <c r="J287" i="68"/>
  <c r="K287" i="68" s="1"/>
  <c r="J291" i="65"/>
  <c r="K291" i="65" s="1"/>
  <c r="K117" i="6"/>
  <c r="L201" i="73" l="1"/>
  <c r="H201" i="73"/>
  <c r="E202" i="73"/>
  <c r="G202" i="73" s="1"/>
  <c r="L180" i="66"/>
  <c r="I117" i="59"/>
  <c r="I117" i="56"/>
  <c r="H180" i="66"/>
  <c r="E181" i="66"/>
  <c r="G181" i="66" s="1"/>
  <c r="I195" i="72"/>
  <c r="I195" i="57" s="1"/>
  <c r="I195" i="63" s="1"/>
  <c r="J205" i="72"/>
  <c r="K205" i="72" s="1"/>
  <c r="E196" i="72"/>
  <c r="G196" i="72" s="1"/>
  <c r="E196" i="57"/>
  <c r="L196" i="57" s="1"/>
  <c r="L214" i="64"/>
  <c r="E215" i="64"/>
  <c r="G215" i="64" s="1"/>
  <c r="H187" i="74"/>
  <c r="I187" i="74"/>
  <c r="J220" i="64"/>
  <c r="K220" i="64" s="1"/>
  <c r="H214" i="64"/>
  <c r="I195" i="61"/>
  <c r="I195" i="73" s="1"/>
  <c r="L184" i="65"/>
  <c r="H184" i="65"/>
  <c r="L187" i="74"/>
  <c r="H187" i="59"/>
  <c r="L187" i="59"/>
  <c r="I179" i="69"/>
  <c r="E180" i="69"/>
  <c r="G180" i="69" s="1"/>
  <c r="I196" i="64"/>
  <c r="I117" i="68"/>
  <c r="L193" i="75"/>
  <c r="H193" i="75"/>
  <c r="I193" i="75"/>
  <c r="E219" i="60"/>
  <c r="G219" i="60" s="1"/>
  <c r="J225" i="60"/>
  <c r="K225" i="60" s="1"/>
  <c r="L192" i="70"/>
  <c r="H192" i="70"/>
  <c r="H203" i="67"/>
  <c r="L216" i="62"/>
  <c r="H180" i="56"/>
  <c r="L180" i="56"/>
  <c r="H214" i="68"/>
  <c r="L214" i="68"/>
  <c r="E220" i="63"/>
  <c r="G220" i="63" s="1"/>
  <c r="I219" i="63"/>
  <c r="J275" i="63"/>
  <c r="K275" i="63" s="1"/>
  <c r="L203" i="67"/>
  <c r="L198" i="71"/>
  <c r="E199" i="71"/>
  <c r="G199" i="71" s="1"/>
  <c r="H198" i="71"/>
  <c r="H216" i="62"/>
  <c r="L209" i="61"/>
  <c r="H209" i="61"/>
  <c r="H197" i="58"/>
  <c r="L197" i="58"/>
  <c r="E198" i="58"/>
  <c r="G198" i="58" s="1"/>
  <c r="J285" i="75"/>
  <c r="K285" i="75" s="1"/>
  <c r="J285" i="67"/>
  <c r="K285" i="67" s="1"/>
  <c r="J282" i="70"/>
  <c r="K282" i="70" s="1"/>
  <c r="J292" i="65"/>
  <c r="K292" i="65" s="1"/>
  <c r="J288" i="68"/>
  <c r="K288" i="68" s="1"/>
  <c r="J309" i="69"/>
  <c r="K309" i="69" s="1"/>
  <c r="J264" i="56"/>
  <c r="K264" i="56" s="1"/>
  <c r="E118" i="6"/>
  <c r="G118" i="6" s="1"/>
  <c r="J223" i="73" l="1"/>
  <c r="K223" i="73" s="1"/>
  <c r="E203" i="73"/>
  <c r="G203" i="73" s="1"/>
  <c r="L202" i="73"/>
  <c r="H202" i="73"/>
  <c r="L181" i="66"/>
  <c r="H181" i="66"/>
  <c r="H196" i="57"/>
  <c r="G196" i="57"/>
  <c r="J210" i="57" s="1"/>
  <c r="K210" i="57" s="1"/>
  <c r="J206" i="72"/>
  <c r="K206" i="72" s="1"/>
  <c r="H196" i="72"/>
  <c r="L196" i="72"/>
  <c r="E216" i="64"/>
  <c r="G216" i="64" s="1"/>
  <c r="J221" i="64"/>
  <c r="K221" i="64" s="1"/>
  <c r="L215" i="64"/>
  <c r="H215" i="64"/>
  <c r="I195" i="62"/>
  <c r="E182" i="66"/>
  <c r="G182" i="66" s="1"/>
  <c r="I184" i="65"/>
  <c r="E185" i="65"/>
  <c r="G185" i="65" s="1"/>
  <c r="I196" i="63"/>
  <c r="E188" i="74"/>
  <c r="G188" i="74" s="1"/>
  <c r="E188" i="59"/>
  <c r="G188" i="59" s="1"/>
  <c r="J271" i="59"/>
  <c r="K271" i="59" s="1"/>
  <c r="H180" i="69"/>
  <c r="L180" i="69"/>
  <c r="I117" i="67"/>
  <c r="I117" i="70" s="1"/>
  <c r="I196" i="73"/>
  <c r="I196" i="62" s="1"/>
  <c r="E194" i="75"/>
  <c r="G194" i="75" s="1"/>
  <c r="L219" i="60"/>
  <c r="H219" i="60"/>
  <c r="E193" i="70"/>
  <c r="G193" i="70" s="1"/>
  <c r="E181" i="56"/>
  <c r="G181" i="56" s="1"/>
  <c r="E215" i="68"/>
  <c r="G215" i="68" s="1"/>
  <c r="H220" i="63"/>
  <c r="L220" i="63"/>
  <c r="E204" i="67"/>
  <c r="G204" i="67" s="1"/>
  <c r="H199" i="71"/>
  <c r="L199" i="71"/>
  <c r="E200" i="71"/>
  <c r="G200" i="71" s="1"/>
  <c r="J282" i="71"/>
  <c r="K282" i="71" s="1"/>
  <c r="I198" i="71"/>
  <c r="E220" i="60"/>
  <c r="G220" i="60" s="1"/>
  <c r="I219" i="60"/>
  <c r="J226" i="60"/>
  <c r="K226" i="60" s="1"/>
  <c r="E217" i="62"/>
  <c r="G217" i="62" s="1"/>
  <c r="J258" i="62"/>
  <c r="K258" i="62" s="1"/>
  <c r="E210" i="61"/>
  <c r="G210" i="61" s="1"/>
  <c r="J223" i="61"/>
  <c r="K223" i="61" s="1"/>
  <c r="L198" i="58"/>
  <c r="E199" i="58"/>
  <c r="G199" i="58" s="1"/>
  <c r="H198" i="58"/>
  <c r="J204" i="58"/>
  <c r="K204" i="58" s="1"/>
  <c r="I197" i="58"/>
  <c r="J277" i="74"/>
  <c r="K277" i="74" s="1"/>
  <c r="J286" i="75"/>
  <c r="K286" i="75" s="1"/>
  <c r="J310" i="69"/>
  <c r="K310" i="69" s="1"/>
  <c r="J289" i="68"/>
  <c r="K289" i="68" s="1"/>
  <c r="J267" i="66"/>
  <c r="K267" i="66" s="1"/>
  <c r="J286" i="67"/>
  <c r="K286" i="67" s="1"/>
  <c r="H118" i="6"/>
  <c r="L118" i="6"/>
  <c r="J118" i="6"/>
  <c r="L203" i="73" l="1"/>
  <c r="H203" i="73"/>
  <c r="J224" i="73"/>
  <c r="K224" i="73" s="1"/>
  <c r="E204" i="73"/>
  <c r="E197" i="57"/>
  <c r="G197" i="57" s="1"/>
  <c r="E198" i="57" s="1"/>
  <c r="G198" i="57" s="1"/>
  <c r="E197" i="72"/>
  <c r="I196" i="72"/>
  <c r="I196" i="57" s="1"/>
  <c r="I215" i="64"/>
  <c r="J222" i="64"/>
  <c r="K222" i="64" s="1"/>
  <c r="J223" i="64"/>
  <c r="K223" i="64" s="1"/>
  <c r="H216" i="64"/>
  <c r="L216" i="64"/>
  <c r="H188" i="74"/>
  <c r="E189" i="74"/>
  <c r="G189" i="74" s="1"/>
  <c r="L182" i="66"/>
  <c r="H182" i="66"/>
  <c r="I182" i="66"/>
  <c r="L185" i="65"/>
  <c r="H185" i="65"/>
  <c r="I197" i="60"/>
  <c r="I197" i="64"/>
  <c r="L188" i="74"/>
  <c r="L188" i="59"/>
  <c r="H188" i="59"/>
  <c r="I180" i="69"/>
  <c r="E181" i="69"/>
  <c r="G181" i="69" s="1"/>
  <c r="L194" i="75"/>
  <c r="H194" i="75"/>
  <c r="I118" i="6"/>
  <c r="I118" i="59" s="1"/>
  <c r="H193" i="70"/>
  <c r="L193" i="70"/>
  <c r="L215" i="68"/>
  <c r="L204" i="67"/>
  <c r="E218" i="62"/>
  <c r="G218" i="62" s="1"/>
  <c r="H181" i="56"/>
  <c r="L181" i="56"/>
  <c r="H215" i="68"/>
  <c r="E221" i="63"/>
  <c r="G221" i="63" s="1"/>
  <c r="J276" i="63"/>
  <c r="K276" i="63" s="1"/>
  <c r="I220" i="63"/>
  <c r="H204" i="67"/>
  <c r="E201" i="71"/>
  <c r="G201" i="71" s="1"/>
  <c r="L200" i="71"/>
  <c r="H200" i="71"/>
  <c r="I199" i="71"/>
  <c r="J283" i="71"/>
  <c r="K283" i="71" s="1"/>
  <c r="L220" i="60"/>
  <c r="H220" i="60"/>
  <c r="L217" i="62"/>
  <c r="H217" i="62"/>
  <c r="L210" i="61"/>
  <c r="H210" i="61"/>
  <c r="H199" i="58"/>
  <c r="J206" i="58"/>
  <c r="K206" i="58" s="1"/>
  <c r="L199" i="58"/>
  <c r="J205" i="58"/>
  <c r="K205" i="58" s="1"/>
  <c r="I198" i="58"/>
  <c r="J278" i="74"/>
  <c r="K278" i="74" s="1"/>
  <c r="J268" i="66"/>
  <c r="K268" i="66" s="1"/>
  <c r="J283" i="70"/>
  <c r="K283" i="70" s="1"/>
  <c r="J287" i="67"/>
  <c r="K287" i="67" s="1"/>
  <c r="J293" i="65"/>
  <c r="K293" i="65" s="1"/>
  <c r="J265" i="56"/>
  <c r="K265" i="56" s="1"/>
  <c r="K118" i="6"/>
  <c r="L197" i="57" l="1"/>
  <c r="G204" i="73"/>
  <c r="J225" i="73" s="1"/>
  <c r="K225" i="73" s="1"/>
  <c r="L204" i="73"/>
  <c r="H204" i="73"/>
  <c r="H197" i="57"/>
  <c r="H197" i="72"/>
  <c r="G197" i="72"/>
  <c r="E198" i="72" s="1"/>
  <c r="G198" i="72" s="1"/>
  <c r="L197" i="72"/>
  <c r="E217" i="64"/>
  <c r="H198" i="57"/>
  <c r="L198" i="57"/>
  <c r="J211" i="57"/>
  <c r="K211" i="57" s="1"/>
  <c r="I197" i="57"/>
  <c r="E183" i="66"/>
  <c r="G183" i="66" s="1"/>
  <c r="I185" i="65"/>
  <c r="E186" i="65"/>
  <c r="G186" i="65" s="1"/>
  <c r="I198" i="60"/>
  <c r="I198" i="64"/>
  <c r="H189" i="74"/>
  <c r="L189" i="74"/>
  <c r="E189" i="59"/>
  <c r="G189" i="59" s="1"/>
  <c r="J272" i="59"/>
  <c r="K272" i="59" s="1"/>
  <c r="L181" i="69"/>
  <c r="H181" i="69"/>
  <c r="I118" i="56"/>
  <c r="I194" i="75"/>
  <c r="E195" i="75"/>
  <c r="G195" i="75" s="1"/>
  <c r="J259" i="62"/>
  <c r="K259" i="62" s="1"/>
  <c r="I217" i="62"/>
  <c r="E194" i="70"/>
  <c r="G194" i="70" s="1"/>
  <c r="E182" i="56"/>
  <c r="G182" i="56" s="1"/>
  <c r="E216" i="68"/>
  <c r="G216" i="68" s="1"/>
  <c r="E205" i="67"/>
  <c r="G205" i="67" s="1"/>
  <c r="L221" i="63"/>
  <c r="E222" i="63"/>
  <c r="G222" i="63" s="1"/>
  <c r="H221" i="63"/>
  <c r="L201" i="71"/>
  <c r="H201" i="71"/>
  <c r="I200" i="71"/>
  <c r="J284" i="71"/>
  <c r="K284" i="71" s="1"/>
  <c r="I220" i="60"/>
  <c r="J227" i="60"/>
  <c r="K227" i="60" s="1"/>
  <c r="E221" i="60"/>
  <c r="G221" i="60" s="1"/>
  <c r="E211" i="61"/>
  <c r="G211" i="61" s="1"/>
  <c r="J224" i="61"/>
  <c r="K224" i="61" s="1"/>
  <c r="I199" i="58"/>
  <c r="E200" i="58"/>
  <c r="G200" i="58" s="1"/>
  <c r="J279" i="74"/>
  <c r="K279" i="74" s="1"/>
  <c r="J287" i="75"/>
  <c r="K287" i="75" s="1"/>
  <c r="J311" i="69"/>
  <c r="K311" i="69" s="1"/>
  <c r="J284" i="70"/>
  <c r="K284" i="70" s="1"/>
  <c r="J288" i="67"/>
  <c r="K288" i="67" s="1"/>
  <c r="J294" i="65"/>
  <c r="K294" i="65" s="1"/>
  <c r="J290" i="68"/>
  <c r="K290" i="68" s="1"/>
  <c r="H218" i="62"/>
  <c r="L218" i="62"/>
  <c r="E119" i="6"/>
  <c r="G119" i="6" s="1"/>
  <c r="E205" i="73" l="1"/>
  <c r="I197" i="72"/>
  <c r="I197" i="73" s="1"/>
  <c r="G217" i="64"/>
  <c r="J224" i="64" s="1"/>
  <c r="K224" i="64" s="1"/>
  <c r="J207" i="72"/>
  <c r="K207" i="72" s="1"/>
  <c r="I198" i="72"/>
  <c r="L198" i="72"/>
  <c r="H198" i="72"/>
  <c r="H217" i="64"/>
  <c r="L217" i="64"/>
  <c r="I198" i="57"/>
  <c r="E199" i="57"/>
  <c r="G199" i="57" s="1"/>
  <c r="J212" i="57"/>
  <c r="K212" i="57" s="1"/>
  <c r="H183" i="66"/>
  <c r="I183" i="66"/>
  <c r="I118" i="68"/>
  <c r="I118" i="67" s="1"/>
  <c r="I197" i="62"/>
  <c r="I199" i="60"/>
  <c r="L183" i="66"/>
  <c r="H186" i="65"/>
  <c r="L186" i="65"/>
  <c r="I198" i="61"/>
  <c r="I198" i="73" s="1"/>
  <c r="I189" i="74"/>
  <c r="E190" i="74"/>
  <c r="G190" i="74" s="1"/>
  <c r="H189" i="59"/>
  <c r="L189" i="59"/>
  <c r="E182" i="69"/>
  <c r="G182" i="69" s="1"/>
  <c r="I118" i="70"/>
  <c r="L195" i="75"/>
  <c r="H195" i="75"/>
  <c r="L194" i="70"/>
  <c r="H194" i="70"/>
  <c r="L216" i="68"/>
  <c r="H205" i="67"/>
  <c r="L200" i="58"/>
  <c r="L182" i="56"/>
  <c r="H182" i="56"/>
  <c r="H216" i="68"/>
  <c r="L205" i="67"/>
  <c r="E206" i="67"/>
  <c r="G206" i="67" s="1"/>
  <c r="H222" i="63"/>
  <c r="E223" i="63"/>
  <c r="G223" i="63" s="1"/>
  <c r="L222" i="63"/>
  <c r="I221" i="63"/>
  <c r="J277" i="63"/>
  <c r="K277" i="63" s="1"/>
  <c r="E202" i="71"/>
  <c r="G202" i="71" s="1"/>
  <c r="I201" i="71"/>
  <c r="J285" i="71"/>
  <c r="K285" i="71" s="1"/>
  <c r="L221" i="60"/>
  <c r="H221" i="60"/>
  <c r="H211" i="61"/>
  <c r="L211" i="61"/>
  <c r="I200" i="58"/>
  <c r="H200" i="58"/>
  <c r="J260" i="62"/>
  <c r="K260" i="62" s="1"/>
  <c r="J269" i="66"/>
  <c r="K269" i="66" s="1"/>
  <c r="E219" i="62"/>
  <c r="G219" i="62" s="1"/>
  <c r="J266" i="56"/>
  <c r="K266" i="56" s="1"/>
  <c r="H119" i="6"/>
  <c r="L119" i="6"/>
  <c r="J119" i="6"/>
  <c r="G205" i="73" l="1"/>
  <c r="E206" i="73" s="1"/>
  <c r="H205" i="73"/>
  <c r="L205" i="73"/>
  <c r="E218" i="64"/>
  <c r="G218" i="64" s="1"/>
  <c r="E219" i="64" s="1"/>
  <c r="G219" i="64" s="1"/>
  <c r="J208" i="72"/>
  <c r="K208" i="72" s="1"/>
  <c r="E199" i="72"/>
  <c r="G199" i="72" s="1"/>
  <c r="H199" i="57"/>
  <c r="L199" i="57"/>
  <c r="I118" i="66"/>
  <c r="I200" i="60"/>
  <c r="I200" i="64"/>
  <c r="E184" i="66"/>
  <c r="G184" i="66" s="1"/>
  <c r="I186" i="65"/>
  <c r="E187" i="65"/>
  <c r="G187" i="65" s="1"/>
  <c r="L190" i="74"/>
  <c r="H190" i="74"/>
  <c r="E190" i="59"/>
  <c r="G190" i="59" s="1"/>
  <c r="J273" i="59"/>
  <c r="K273" i="59" s="1"/>
  <c r="I189" i="59"/>
  <c r="L182" i="69"/>
  <c r="H182" i="69"/>
  <c r="I182" i="69"/>
  <c r="E196" i="75"/>
  <c r="G196" i="75" s="1"/>
  <c r="E195" i="70"/>
  <c r="G195" i="70" s="1"/>
  <c r="E183" i="56"/>
  <c r="G183" i="56" s="1"/>
  <c r="I119" i="6"/>
  <c r="H206" i="67"/>
  <c r="E217" i="68"/>
  <c r="G217" i="68" s="1"/>
  <c r="L223" i="63"/>
  <c r="H223" i="63"/>
  <c r="I222" i="63"/>
  <c r="J278" i="63"/>
  <c r="K278" i="63" s="1"/>
  <c r="L206" i="67"/>
  <c r="E203" i="71"/>
  <c r="G203" i="71" s="1"/>
  <c r="L202" i="71"/>
  <c r="H202" i="71"/>
  <c r="J207" i="58"/>
  <c r="K207" i="58" s="1"/>
  <c r="E222" i="60"/>
  <c r="G222" i="60" s="1"/>
  <c r="J228" i="60"/>
  <c r="K228" i="60" s="1"/>
  <c r="E212" i="61"/>
  <c r="G212" i="61" s="1"/>
  <c r="J225" i="61"/>
  <c r="K225" i="61" s="1"/>
  <c r="I211" i="61"/>
  <c r="E201" i="58"/>
  <c r="G201" i="58" s="1"/>
  <c r="J280" i="74"/>
  <c r="K280" i="74" s="1"/>
  <c r="J288" i="75"/>
  <c r="K288" i="75" s="1"/>
  <c r="J285" i="70"/>
  <c r="K285" i="70" s="1"/>
  <c r="J295" i="65"/>
  <c r="K295" i="65" s="1"/>
  <c r="J312" i="69"/>
  <c r="K312" i="69" s="1"/>
  <c r="J289" i="67"/>
  <c r="K289" i="67" s="1"/>
  <c r="J291" i="68"/>
  <c r="K291" i="68" s="1"/>
  <c r="L219" i="62"/>
  <c r="H219" i="62"/>
  <c r="J267" i="56"/>
  <c r="K267" i="56" s="1"/>
  <c r="K119" i="6"/>
  <c r="L218" i="64" l="1"/>
  <c r="J225" i="64"/>
  <c r="K225" i="64" s="1"/>
  <c r="H218" i="64"/>
  <c r="L206" i="73"/>
  <c r="G206" i="73"/>
  <c r="J227" i="73" s="1"/>
  <c r="K227" i="73" s="1"/>
  <c r="H206" i="73"/>
  <c r="J226" i="73"/>
  <c r="K226" i="73" s="1"/>
  <c r="I205" i="73"/>
  <c r="H219" i="64"/>
  <c r="L219" i="64"/>
  <c r="E200" i="72"/>
  <c r="G200" i="72" s="1"/>
  <c r="H199" i="72"/>
  <c r="L199" i="72"/>
  <c r="E200" i="57"/>
  <c r="G200" i="57" s="1"/>
  <c r="J213" i="57"/>
  <c r="K213" i="57" s="1"/>
  <c r="I199" i="57"/>
  <c r="I199" i="61" s="1"/>
  <c r="L184" i="66"/>
  <c r="I184" i="66"/>
  <c r="L195" i="70"/>
  <c r="H184" i="66"/>
  <c r="I119" i="59"/>
  <c r="L187" i="65"/>
  <c r="H187" i="65"/>
  <c r="E191" i="74"/>
  <c r="G191" i="74" s="1"/>
  <c r="I190" i="74"/>
  <c r="L190" i="59"/>
  <c r="H190" i="59"/>
  <c r="E183" i="69"/>
  <c r="G183" i="69" s="1"/>
  <c r="L196" i="75"/>
  <c r="H196" i="75"/>
  <c r="H195" i="70"/>
  <c r="J226" i="64"/>
  <c r="K226" i="64" s="1"/>
  <c r="E220" i="64"/>
  <c r="G220" i="64" s="1"/>
  <c r="I183" i="56"/>
  <c r="L183" i="56"/>
  <c r="H183" i="56"/>
  <c r="J208" i="58"/>
  <c r="K208" i="58" s="1"/>
  <c r="E218" i="68"/>
  <c r="G218" i="68" s="1"/>
  <c r="H217" i="68"/>
  <c r="L217" i="68"/>
  <c r="E224" i="63"/>
  <c r="G224" i="63" s="1"/>
  <c r="J279" i="63"/>
  <c r="K279" i="63" s="1"/>
  <c r="E207" i="67"/>
  <c r="G207" i="67" s="1"/>
  <c r="H203" i="71"/>
  <c r="L203" i="71"/>
  <c r="J286" i="71"/>
  <c r="K286" i="71" s="1"/>
  <c r="L222" i="60"/>
  <c r="H222" i="60"/>
  <c r="H201" i="58"/>
  <c r="L201" i="58"/>
  <c r="H212" i="61"/>
  <c r="L212" i="61"/>
  <c r="J261" i="62"/>
  <c r="K261" i="62" s="1"/>
  <c r="I219" i="62"/>
  <c r="J289" i="75"/>
  <c r="K289" i="75" s="1"/>
  <c r="J270" i="66"/>
  <c r="K270" i="66" s="1"/>
  <c r="J292" i="68"/>
  <c r="K292" i="68" s="1"/>
  <c r="E220" i="62"/>
  <c r="G220" i="62" s="1"/>
  <c r="J268" i="56"/>
  <c r="K268" i="56" s="1"/>
  <c r="E120" i="6"/>
  <c r="G120" i="6" s="1"/>
  <c r="E207" i="73" l="1"/>
  <c r="H200" i="72"/>
  <c r="L200" i="72"/>
  <c r="J209" i="72"/>
  <c r="K209" i="72" s="1"/>
  <c r="I199" i="72"/>
  <c r="H200" i="57"/>
  <c r="L200" i="57"/>
  <c r="I119" i="68"/>
  <c r="I119" i="67" s="1"/>
  <c r="E185" i="66"/>
  <c r="G185" i="66" s="1"/>
  <c r="I187" i="65"/>
  <c r="E188" i="65"/>
  <c r="G188" i="65" s="1"/>
  <c r="H191" i="74"/>
  <c r="L191" i="74"/>
  <c r="J274" i="59"/>
  <c r="K274" i="59" s="1"/>
  <c r="E191" i="59"/>
  <c r="G191" i="59" s="1"/>
  <c r="I183" i="69"/>
  <c r="H183" i="69"/>
  <c r="L183" i="69"/>
  <c r="E196" i="70"/>
  <c r="G196" i="70" s="1"/>
  <c r="E197" i="75"/>
  <c r="G197" i="75" s="1"/>
  <c r="I196" i="75"/>
  <c r="E184" i="56"/>
  <c r="G184" i="56" s="1"/>
  <c r="H220" i="64"/>
  <c r="J227" i="64"/>
  <c r="K227" i="64" s="1"/>
  <c r="L220" i="64"/>
  <c r="E202" i="58"/>
  <c r="G202" i="58" s="1"/>
  <c r="I201" i="58"/>
  <c r="E208" i="67"/>
  <c r="G208" i="67" s="1"/>
  <c r="H218" i="68"/>
  <c r="L218" i="68"/>
  <c r="H224" i="63"/>
  <c r="L224" i="63"/>
  <c r="H207" i="67"/>
  <c r="L207" i="67"/>
  <c r="E204" i="71"/>
  <c r="G204" i="71" s="1"/>
  <c r="J287" i="71"/>
  <c r="K287" i="71" s="1"/>
  <c r="I203" i="71"/>
  <c r="E223" i="60"/>
  <c r="G223" i="60" s="1"/>
  <c r="J229" i="60"/>
  <c r="K229" i="60" s="1"/>
  <c r="E213" i="61"/>
  <c r="G213" i="61" s="1"/>
  <c r="I212" i="61"/>
  <c r="J226" i="61"/>
  <c r="K226" i="61" s="1"/>
  <c r="J290" i="75"/>
  <c r="K290" i="75" s="1"/>
  <c r="J281" i="74"/>
  <c r="K281" i="74" s="1"/>
  <c r="J290" i="67"/>
  <c r="K290" i="67" s="1"/>
  <c r="J286" i="70"/>
  <c r="K286" i="70" s="1"/>
  <c r="J296" i="65"/>
  <c r="K296" i="65" s="1"/>
  <c r="J313" i="69"/>
  <c r="K313" i="69" s="1"/>
  <c r="H220" i="62"/>
  <c r="L220" i="62"/>
  <c r="H120" i="6"/>
  <c r="L120" i="6"/>
  <c r="J120" i="6"/>
  <c r="G207" i="73" l="1"/>
  <c r="E208" i="73" s="1"/>
  <c r="H207" i="73"/>
  <c r="L207" i="73"/>
  <c r="J210" i="72"/>
  <c r="K210" i="72" s="1"/>
  <c r="I200" i="72"/>
  <c r="E201" i="72"/>
  <c r="G201" i="72" s="1"/>
  <c r="J214" i="57"/>
  <c r="K214" i="57" s="1"/>
  <c r="E201" i="57"/>
  <c r="G201" i="57" s="1"/>
  <c r="I200" i="57"/>
  <c r="I200" i="61" s="1"/>
  <c r="I200" i="73" s="1"/>
  <c r="H184" i="56"/>
  <c r="L185" i="66"/>
  <c r="I185" i="66"/>
  <c r="H196" i="70"/>
  <c r="I202" i="58"/>
  <c r="I119" i="70"/>
  <c r="H185" i="66"/>
  <c r="H188" i="65"/>
  <c r="L188" i="65"/>
  <c r="I191" i="74"/>
  <c r="E192" i="74"/>
  <c r="G192" i="74" s="1"/>
  <c r="H191" i="59"/>
  <c r="L191" i="59"/>
  <c r="E184" i="69"/>
  <c r="G184" i="69" s="1"/>
  <c r="L196" i="70"/>
  <c r="H197" i="75"/>
  <c r="L197" i="75"/>
  <c r="L184" i="56"/>
  <c r="E185" i="56"/>
  <c r="G185" i="56" s="1"/>
  <c r="E221" i="64"/>
  <c r="G221" i="64" s="1"/>
  <c r="L202" i="58"/>
  <c r="H202" i="58"/>
  <c r="I120" i="6"/>
  <c r="E219" i="68"/>
  <c r="G219" i="68" s="1"/>
  <c r="E225" i="63"/>
  <c r="G225" i="63" s="1"/>
  <c r="J280" i="63"/>
  <c r="K280" i="63" s="1"/>
  <c r="I224" i="63"/>
  <c r="L208" i="67"/>
  <c r="E209" i="67"/>
  <c r="G209" i="67" s="1"/>
  <c r="H208" i="67"/>
  <c r="H204" i="71"/>
  <c r="L204" i="71"/>
  <c r="L223" i="60"/>
  <c r="H223" i="60"/>
  <c r="L213" i="61"/>
  <c r="H213" i="61"/>
  <c r="J262" i="62"/>
  <c r="K262" i="62" s="1"/>
  <c r="I220" i="62"/>
  <c r="J282" i="74"/>
  <c r="K282" i="74" s="1"/>
  <c r="J291" i="75"/>
  <c r="K291" i="75" s="1"/>
  <c r="J291" i="67"/>
  <c r="K291" i="67" s="1"/>
  <c r="J297" i="65"/>
  <c r="K297" i="65" s="1"/>
  <c r="J293" i="68"/>
  <c r="K293" i="68" s="1"/>
  <c r="J271" i="66"/>
  <c r="K271" i="66" s="1"/>
  <c r="J314" i="69"/>
  <c r="K314" i="69" s="1"/>
  <c r="E221" i="62"/>
  <c r="G221" i="62" s="1"/>
  <c r="J269" i="56"/>
  <c r="K269" i="56" s="1"/>
  <c r="K120" i="6"/>
  <c r="E121" i="6"/>
  <c r="G121" i="6" s="1"/>
  <c r="G208" i="73" l="1"/>
  <c r="H208" i="73"/>
  <c r="L208" i="73"/>
  <c r="J228" i="73"/>
  <c r="K228" i="73" s="1"/>
  <c r="I207" i="73"/>
  <c r="E202" i="72"/>
  <c r="G202" i="72" s="1"/>
  <c r="L201" i="72"/>
  <c r="H201" i="72"/>
  <c r="J215" i="57"/>
  <c r="K215" i="57" s="1"/>
  <c r="L201" i="57"/>
  <c r="H201" i="57"/>
  <c r="L185" i="56"/>
  <c r="L184" i="69"/>
  <c r="I184" i="69"/>
  <c r="H221" i="64"/>
  <c r="J228" i="64"/>
  <c r="K228" i="64" s="1"/>
  <c r="I202" i="64"/>
  <c r="I202" i="60"/>
  <c r="J209" i="58"/>
  <c r="K209" i="58" s="1"/>
  <c r="E203" i="58"/>
  <c r="G203" i="58" s="1"/>
  <c r="E186" i="66"/>
  <c r="G186" i="66" s="1"/>
  <c r="I188" i="65"/>
  <c r="E189" i="65"/>
  <c r="G189" i="65" s="1"/>
  <c r="H192" i="74"/>
  <c r="L192" i="74"/>
  <c r="E192" i="59"/>
  <c r="G192" i="59" s="1"/>
  <c r="J275" i="59"/>
  <c r="K275" i="59" s="1"/>
  <c r="H184" i="69"/>
  <c r="I120" i="59"/>
  <c r="I120" i="68" s="1"/>
  <c r="L221" i="64"/>
  <c r="E197" i="70"/>
  <c r="G197" i="70" s="1"/>
  <c r="H185" i="56"/>
  <c r="I184" i="56"/>
  <c r="E198" i="75"/>
  <c r="G198" i="75" s="1"/>
  <c r="I197" i="75"/>
  <c r="L219" i="68"/>
  <c r="H219" i="68"/>
  <c r="H225" i="63"/>
  <c r="L225" i="63"/>
  <c r="L209" i="67"/>
  <c r="H209" i="67"/>
  <c r="E205" i="71"/>
  <c r="G205" i="71" s="1"/>
  <c r="I204" i="71"/>
  <c r="J288" i="71"/>
  <c r="K288" i="71" s="1"/>
  <c r="E224" i="60"/>
  <c r="G224" i="60" s="1"/>
  <c r="J230" i="60"/>
  <c r="K230" i="60" s="1"/>
  <c r="E214" i="61"/>
  <c r="G214" i="61" s="1"/>
  <c r="J227" i="61"/>
  <c r="K227" i="61" s="1"/>
  <c r="J292" i="75"/>
  <c r="K292" i="75" s="1"/>
  <c r="J287" i="70"/>
  <c r="K287" i="70" s="1"/>
  <c r="J294" i="68"/>
  <c r="K294" i="68" s="1"/>
  <c r="J292" i="67"/>
  <c r="K292" i="67" s="1"/>
  <c r="J272" i="66"/>
  <c r="K272" i="66" s="1"/>
  <c r="J315" i="69"/>
  <c r="K315" i="69" s="1"/>
  <c r="L221" i="62"/>
  <c r="H221" i="62"/>
  <c r="J270" i="56"/>
  <c r="K270" i="56" s="1"/>
  <c r="L121" i="6"/>
  <c r="H121" i="6"/>
  <c r="J229" i="73" l="1"/>
  <c r="K229" i="73" s="1"/>
  <c r="E209" i="73"/>
  <c r="I208" i="73"/>
  <c r="J212" i="72"/>
  <c r="K212" i="72" s="1"/>
  <c r="H202" i="72"/>
  <c r="L202" i="72"/>
  <c r="J211" i="72"/>
  <c r="K211" i="72" s="1"/>
  <c r="I201" i="72"/>
  <c r="I201" i="57"/>
  <c r="I201" i="61" s="1"/>
  <c r="I201" i="73" s="1"/>
  <c r="E202" i="57"/>
  <c r="G202" i="57" s="1"/>
  <c r="J210" i="58"/>
  <c r="K210" i="58" s="1"/>
  <c r="H186" i="66"/>
  <c r="I186" i="66"/>
  <c r="I120" i="75"/>
  <c r="H203" i="58"/>
  <c r="L203" i="58"/>
  <c r="L186" i="66"/>
  <c r="L189" i="65"/>
  <c r="H189" i="65"/>
  <c r="I192" i="74"/>
  <c r="E193" i="74"/>
  <c r="G193" i="74" s="1"/>
  <c r="H192" i="59"/>
  <c r="L192" i="59"/>
  <c r="E185" i="69"/>
  <c r="G185" i="69" s="1"/>
  <c r="I120" i="67"/>
  <c r="H197" i="70"/>
  <c r="L197" i="70"/>
  <c r="E186" i="56"/>
  <c r="G186" i="56" s="1"/>
  <c r="E222" i="64"/>
  <c r="G222" i="64" s="1"/>
  <c r="H198" i="75"/>
  <c r="L198" i="75"/>
  <c r="E220" i="68"/>
  <c r="G220" i="68" s="1"/>
  <c r="E226" i="63"/>
  <c r="G226" i="63" s="1"/>
  <c r="J281" i="63"/>
  <c r="K281" i="63" s="1"/>
  <c r="I225" i="63"/>
  <c r="E210" i="67"/>
  <c r="G210" i="67" s="1"/>
  <c r="E206" i="71"/>
  <c r="G206" i="71" s="1"/>
  <c r="H205" i="71"/>
  <c r="L205" i="71"/>
  <c r="L224" i="60"/>
  <c r="H224" i="60"/>
  <c r="H214" i="61"/>
  <c r="J228" i="61"/>
  <c r="K228" i="61" s="1"/>
  <c r="L214" i="61"/>
  <c r="J263" i="62"/>
  <c r="K263" i="62" s="1"/>
  <c r="I221" i="62"/>
  <c r="J283" i="74"/>
  <c r="K283" i="74" s="1"/>
  <c r="J273" i="66"/>
  <c r="K273" i="66" s="1"/>
  <c r="J316" i="69"/>
  <c r="K316" i="69" s="1"/>
  <c r="J298" i="65"/>
  <c r="K298" i="65" s="1"/>
  <c r="E222" i="62"/>
  <c r="G222" i="62" s="1"/>
  <c r="J121" i="6"/>
  <c r="G209" i="73" l="1"/>
  <c r="L209" i="73"/>
  <c r="H209" i="73"/>
  <c r="I202" i="72"/>
  <c r="E203" i="72"/>
  <c r="E203" i="57"/>
  <c r="G203" i="57" s="1"/>
  <c r="H202" i="57"/>
  <c r="L202" i="57"/>
  <c r="I203" i="58"/>
  <c r="E204" i="58"/>
  <c r="I186" i="56"/>
  <c r="I121" i="6"/>
  <c r="L185" i="69"/>
  <c r="I185" i="69"/>
  <c r="I203" i="60"/>
  <c r="I202" i="62"/>
  <c r="H222" i="64"/>
  <c r="J229" i="64"/>
  <c r="K229" i="64" s="1"/>
  <c r="E187" i="66"/>
  <c r="G187" i="66" s="1"/>
  <c r="I189" i="65"/>
  <c r="E190" i="65"/>
  <c r="G190" i="65" s="1"/>
  <c r="I203" i="64"/>
  <c r="L193" i="74"/>
  <c r="H193" i="74"/>
  <c r="H185" i="69"/>
  <c r="E193" i="59"/>
  <c r="G193" i="59" s="1"/>
  <c r="J276" i="59"/>
  <c r="K276" i="59" s="1"/>
  <c r="L222" i="64"/>
  <c r="H186" i="56"/>
  <c r="E198" i="70"/>
  <c r="G198" i="70" s="1"/>
  <c r="L186" i="56"/>
  <c r="I198" i="75"/>
  <c r="E199" i="75"/>
  <c r="G199" i="75" s="1"/>
  <c r="E187" i="56"/>
  <c r="G187" i="56" s="1"/>
  <c r="I121" i="59"/>
  <c r="I121" i="56"/>
  <c r="L220" i="68"/>
  <c r="E221" i="68"/>
  <c r="G221" i="68" s="1"/>
  <c r="H220" i="68"/>
  <c r="H226" i="63"/>
  <c r="L226" i="63"/>
  <c r="H210" i="67"/>
  <c r="L210" i="67"/>
  <c r="L206" i="71"/>
  <c r="E207" i="71"/>
  <c r="G207" i="71" s="1"/>
  <c r="H206" i="71"/>
  <c r="I205" i="71"/>
  <c r="J289" i="71"/>
  <c r="K289" i="71" s="1"/>
  <c r="E225" i="60"/>
  <c r="G225" i="60" s="1"/>
  <c r="J231" i="60"/>
  <c r="K231" i="60" s="1"/>
  <c r="E215" i="61"/>
  <c r="G215" i="61" s="1"/>
  <c r="J284" i="74"/>
  <c r="K284" i="74" s="1"/>
  <c r="J293" i="75"/>
  <c r="K293" i="75" s="1"/>
  <c r="J293" i="67"/>
  <c r="K293" i="67" s="1"/>
  <c r="J288" i="70"/>
  <c r="K288" i="70" s="1"/>
  <c r="J295" i="68"/>
  <c r="K295" i="68" s="1"/>
  <c r="L222" i="62"/>
  <c r="H222" i="62"/>
  <c r="J271" i="56"/>
  <c r="K271" i="56" s="1"/>
  <c r="K121" i="6"/>
  <c r="J230" i="73" l="1"/>
  <c r="K230" i="73" s="1"/>
  <c r="E210" i="73"/>
  <c r="L203" i="72"/>
  <c r="G203" i="72"/>
  <c r="J213" i="72" s="1"/>
  <c r="K213" i="72" s="1"/>
  <c r="G204" i="58"/>
  <c r="J211" i="58" s="1"/>
  <c r="K211" i="58" s="1"/>
  <c r="H203" i="72"/>
  <c r="H204" i="58"/>
  <c r="L204" i="58"/>
  <c r="J217" i="57"/>
  <c r="K217" i="57" s="1"/>
  <c r="L203" i="57"/>
  <c r="H203" i="57"/>
  <c r="E204" i="57"/>
  <c r="G204" i="57" s="1"/>
  <c r="J216" i="57"/>
  <c r="K216" i="57" s="1"/>
  <c r="I202" i="57"/>
  <c r="L187" i="56"/>
  <c r="L187" i="66"/>
  <c r="I187" i="66"/>
  <c r="H187" i="66"/>
  <c r="L190" i="65"/>
  <c r="H190" i="65"/>
  <c r="E186" i="69"/>
  <c r="G186" i="69" s="1"/>
  <c r="I121" i="68"/>
  <c r="I121" i="67" s="1"/>
  <c r="I193" i="74"/>
  <c r="E194" i="74"/>
  <c r="G194" i="74" s="1"/>
  <c r="H193" i="59"/>
  <c r="E194" i="59"/>
  <c r="G194" i="59" s="1"/>
  <c r="L193" i="59"/>
  <c r="E223" i="64"/>
  <c r="G223" i="64" s="1"/>
  <c r="L198" i="70"/>
  <c r="H198" i="70"/>
  <c r="L199" i="75"/>
  <c r="H199" i="75"/>
  <c r="H187" i="56"/>
  <c r="E188" i="56"/>
  <c r="G188" i="56" s="1"/>
  <c r="H215" i="61"/>
  <c r="H221" i="68"/>
  <c r="L221" i="68"/>
  <c r="E227" i="63"/>
  <c r="G227" i="63" s="1"/>
  <c r="I226" i="63"/>
  <c r="J282" i="63"/>
  <c r="K282" i="63" s="1"/>
  <c r="E211" i="67"/>
  <c r="G211" i="67" s="1"/>
  <c r="H207" i="71"/>
  <c r="L207" i="71"/>
  <c r="J290" i="71"/>
  <c r="K290" i="71" s="1"/>
  <c r="I206" i="71"/>
  <c r="H225" i="60"/>
  <c r="L225" i="60"/>
  <c r="E226" i="60"/>
  <c r="G226" i="60" s="1"/>
  <c r="L215" i="61"/>
  <c r="J264" i="62"/>
  <c r="K264" i="62" s="1"/>
  <c r="I222" i="62"/>
  <c r="J294" i="75"/>
  <c r="K294" i="75" s="1"/>
  <c r="J299" i="65"/>
  <c r="K299" i="65" s="1"/>
  <c r="J274" i="66"/>
  <c r="K274" i="66" s="1"/>
  <c r="J296" i="68"/>
  <c r="K296" i="68" s="1"/>
  <c r="J317" i="69"/>
  <c r="K317" i="69" s="1"/>
  <c r="E223" i="62"/>
  <c r="G223" i="62" s="1"/>
  <c r="E122" i="6"/>
  <c r="G122" i="6" s="1"/>
  <c r="G210" i="73" l="1"/>
  <c r="H210" i="73"/>
  <c r="L210" i="73"/>
  <c r="I203" i="72"/>
  <c r="I204" i="58"/>
  <c r="E205" i="58"/>
  <c r="G205" i="58" s="1"/>
  <c r="I205" i="58" s="1"/>
  <c r="I205" i="60" s="1"/>
  <c r="E204" i="72"/>
  <c r="I203" i="57"/>
  <c r="I202" i="61"/>
  <c r="I202" i="73" s="1"/>
  <c r="I202" i="71" s="1"/>
  <c r="I202" i="63"/>
  <c r="L204" i="57"/>
  <c r="I204" i="57"/>
  <c r="H204" i="57"/>
  <c r="L223" i="64"/>
  <c r="E224" i="64"/>
  <c r="G224" i="64" s="1"/>
  <c r="I203" i="73"/>
  <c r="E188" i="66"/>
  <c r="G188" i="66" s="1"/>
  <c r="E191" i="65"/>
  <c r="G191" i="65" s="1"/>
  <c r="H186" i="69"/>
  <c r="L186" i="69"/>
  <c r="I204" i="64"/>
  <c r="I205" i="64"/>
  <c r="I204" i="62"/>
  <c r="I204" i="73"/>
  <c r="H194" i="74"/>
  <c r="L194" i="74"/>
  <c r="L194" i="59"/>
  <c r="H194" i="59"/>
  <c r="J277" i="59"/>
  <c r="K277" i="59" s="1"/>
  <c r="I186" i="69"/>
  <c r="E187" i="69"/>
  <c r="G187" i="69" s="1"/>
  <c r="H223" i="64"/>
  <c r="E199" i="70"/>
  <c r="G199" i="70" s="1"/>
  <c r="I199" i="75"/>
  <c r="E200" i="75"/>
  <c r="G200" i="75" s="1"/>
  <c r="H188" i="56"/>
  <c r="E189" i="56"/>
  <c r="G189" i="56" s="1"/>
  <c r="L188" i="56"/>
  <c r="E222" i="68"/>
  <c r="G222" i="68" s="1"/>
  <c r="L227" i="63"/>
  <c r="H227" i="63"/>
  <c r="L211" i="67"/>
  <c r="H211" i="67"/>
  <c r="I207" i="71"/>
  <c r="J291" i="71"/>
  <c r="K291" i="71" s="1"/>
  <c r="E208" i="71"/>
  <c r="G208" i="71" s="1"/>
  <c r="H226" i="60"/>
  <c r="L226" i="60"/>
  <c r="I225" i="60"/>
  <c r="J232" i="60"/>
  <c r="K232" i="60" s="1"/>
  <c r="E216" i="61"/>
  <c r="G216" i="61" s="1"/>
  <c r="J229" i="61"/>
  <c r="K229" i="61" s="1"/>
  <c r="J285" i="74"/>
  <c r="K285" i="74" s="1"/>
  <c r="J294" i="67"/>
  <c r="K294" i="67" s="1"/>
  <c r="J275" i="66"/>
  <c r="K275" i="66" s="1"/>
  <c r="J300" i="65"/>
  <c r="K300" i="65" s="1"/>
  <c r="J318" i="69"/>
  <c r="K318" i="69" s="1"/>
  <c r="J297" i="68"/>
  <c r="K297" i="68" s="1"/>
  <c r="J289" i="70"/>
  <c r="K289" i="70" s="1"/>
  <c r="L223" i="62"/>
  <c r="H223" i="62"/>
  <c r="J272" i="56"/>
  <c r="K272" i="56" s="1"/>
  <c r="L122" i="6"/>
  <c r="H122" i="6"/>
  <c r="J122" i="6"/>
  <c r="J231" i="73" l="1"/>
  <c r="K231" i="73" s="1"/>
  <c r="E211" i="73"/>
  <c r="L204" i="72"/>
  <c r="G204" i="72"/>
  <c r="E205" i="72" s="1"/>
  <c r="L205" i="58"/>
  <c r="H205" i="58"/>
  <c r="H204" i="72"/>
  <c r="J218" i="57"/>
  <c r="K218" i="57" s="1"/>
  <c r="E205" i="57"/>
  <c r="G205" i="57" s="1"/>
  <c r="H188" i="66"/>
  <c r="J212" i="58"/>
  <c r="K212" i="58" s="1"/>
  <c r="H224" i="64"/>
  <c r="E225" i="64"/>
  <c r="G225" i="64" s="1"/>
  <c r="E206" i="58"/>
  <c r="G206" i="58" s="1"/>
  <c r="L188" i="66"/>
  <c r="H191" i="65"/>
  <c r="L191" i="65"/>
  <c r="I205" i="61"/>
  <c r="I194" i="74"/>
  <c r="E195" i="74"/>
  <c r="G195" i="74" s="1"/>
  <c r="J278" i="59"/>
  <c r="K278" i="59" s="1"/>
  <c r="E195" i="59"/>
  <c r="G195" i="59" s="1"/>
  <c r="L187" i="69"/>
  <c r="H187" i="69"/>
  <c r="J230" i="64"/>
  <c r="K230" i="64" s="1"/>
  <c r="L224" i="64"/>
  <c r="L199" i="70"/>
  <c r="H199" i="70"/>
  <c r="L200" i="75"/>
  <c r="H200" i="75"/>
  <c r="I122" i="6"/>
  <c r="I122" i="56" s="1"/>
  <c r="J230" i="61"/>
  <c r="K230" i="61" s="1"/>
  <c r="I122" i="59"/>
  <c r="H189" i="56"/>
  <c r="L189" i="56"/>
  <c r="L222" i="68"/>
  <c r="H222" i="68"/>
  <c r="E228" i="63"/>
  <c r="G228" i="63" s="1"/>
  <c r="J283" i="63"/>
  <c r="K283" i="63" s="1"/>
  <c r="E212" i="67"/>
  <c r="G212" i="67" s="1"/>
  <c r="H208" i="71"/>
  <c r="L208" i="71"/>
  <c r="E227" i="60"/>
  <c r="G227" i="60" s="1"/>
  <c r="I226" i="60"/>
  <c r="J233" i="60"/>
  <c r="K233" i="60" s="1"/>
  <c r="H216" i="61"/>
  <c r="L216" i="61"/>
  <c r="J265" i="62"/>
  <c r="K265" i="62" s="1"/>
  <c r="J286" i="74"/>
  <c r="K286" i="74" s="1"/>
  <c r="J295" i="75"/>
  <c r="K295" i="75" s="1"/>
  <c r="J290" i="70"/>
  <c r="K290" i="70" s="1"/>
  <c r="J298" i="68"/>
  <c r="K298" i="68" s="1"/>
  <c r="J295" i="67"/>
  <c r="K295" i="67" s="1"/>
  <c r="J319" i="69"/>
  <c r="K319" i="69" s="1"/>
  <c r="E224" i="62"/>
  <c r="G224" i="62" s="1"/>
  <c r="K122" i="6"/>
  <c r="G211" i="73" l="1"/>
  <c r="L211" i="73"/>
  <c r="H211" i="73"/>
  <c r="G205" i="72"/>
  <c r="J215" i="72" s="1"/>
  <c r="K215" i="72" s="1"/>
  <c r="H205" i="72"/>
  <c r="L205" i="72"/>
  <c r="J214" i="72"/>
  <c r="K214" i="72" s="1"/>
  <c r="I204" i="72"/>
  <c r="L205" i="57"/>
  <c r="H205" i="57"/>
  <c r="L206" i="58"/>
  <c r="H206" i="58"/>
  <c r="E189" i="66"/>
  <c r="G189" i="66" s="1"/>
  <c r="I191" i="65"/>
  <c r="E192" i="65"/>
  <c r="G192" i="65" s="1"/>
  <c r="H195" i="74"/>
  <c r="L195" i="74"/>
  <c r="H195" i="59"/>
  <c r="J279" i="59"/>
  <c r="K279" i="59" s="1"/>
  <c r="L195" i="59"/>
  <c r="I122" i="68"/>
  <c r="I122" i="67" s="1"/>
  <c r="I187" i="69"/>
  <c r="E188" i="69"/>
  <c r="G188" i="69" s="1"/>
  <c r="J231" i="64"/>
  <c r="K231" i="64" s="1"/>
  <c r="E200" i="70"/>
  <c r="G200" i="70" s="1"/>
  <c r="I200" i="75"/>
  <c r="E201" i="75"/>
  <c r="G201" i="75" s="1"/>
  <c r="E217" i="61"/>
  <c r="G217" i="61" s="1"/>
  <c r="L225" i="64"/>
  <c r="H225" i="64"/>
  <c r="E226" i="64"/>
  <c r="G226" i="64" s="1"/>
  <c r="E190" i="56"/>
  <c r="G190" i="56" s="1"/>
  <c r="E223" i="68"/>
  <c r="G223" i="68" s="1"/>
  <c r="L228" i="63"/>
  <c r="H228" i="63"/>
  <c r="H212" i="67"/>
  <c r="L212" i="67"/>
  <c r="I208" i="71"/>
  <c r="J292" i="71"/>
  <c r="K292" i="71" s="1"/>
  <c r="E209" i="71"/>
  <c r="G209" i="71" s="1"/>
  <c r="L227" i="60"/>
  <c r="H227" i="60"/>
  <c r="J213" i="58"/>
  <c r="K213" i="58" s="1"/>
  <c r="I206" i="58"/>
  <c r="E207" i="58"/>
  <c r="G207" i="58" s="1"/>
  <c r="J296" i="75"/>
  <c r="K296" i="75" s="1"/>
  <c r="J296" i="67"/>
  <c r="K296" i="67" s="1"/>
  <c r="J301" i="65"/>
  <c r="K301" i="65" s="1"/>
  <c r="J276" i="66"/>
  <c r="K276" i="66" s="1"/>
  <c r="J299" i="68"/>
  <c r="K299" i="68" s="1"/>
  <c r="J320" i="69"/>
  <c r="K320" i="69" s="1"/>
  <c r="L224" i="62"/>
  <c r="H224" i="62"/>
  <c r="J273" i="56"/>
  <c r="K273" i="56" s="1"/>
  <c r="E123" i="6"/>
  <c r="G123" i="6" s="1"/>
  <c r="E206" i="72" l="1"/>
  <c r="G206" i="72" s="1"/>
  <c r="I205" i="72"/>
  <c r="J232" i="73"/>
  <c r="K232" i="73" s="1"/>
  <c r="E212" i="73"/>
  <c r="I205" i="57"/>
  <c r="E206" i="57"/>
  <c r="G206" i="57" s="1"/>
  <c r="J219" i="57"/>
  <c r="K219" i="57" s="1"/>
  <c r="L189" i="66"/>
  <c r="E190" i="66"/>
  <c r="G190" i="66" s="1"/>
  <c r="L217" i="61"/>
  <c r="E218" i="61"/>
  <c r="G218" i="61" s="1"/>
  <c r="H189" i="66"/>
  <c r="H192" i="65"/>
  <c r="I192" i="65"/>
  <c r="L192" i="65"/>
  <c r="I122" i="70"/>
  <c r="I206" i="60"/>
  <c r="I206" i="64" s="1"/>
  <c r="E196" i="74"/>
  <c r="G196" i="74" s="1"/>
  <c r="E196" i="59"/>
  <c r="G196" i="59" s="1"/>
  <c r="L188" i="69"/>
  <c r="H188" i="69"/>
  <c r="H200" i="70"/>
  <c r="L200" i="70"/>
  <c r="I201" i="75"/>
  <c r="L201" i="75"/>
  <c r="H201" i="75"/>
  <c r="H217" i="61"/>
  <c r="J232" i="64"/>
  <c r="K232" i="64" s="1"/>
  <c r="H226" i="64"/>
  <c r="L226" i="64"/>
  <c r="E227" i="64"/>
  <c r="G227" i="64" s="1"/>
  <c r="L207" i="58"/>
  <c r="H190" i="56"/>
  <c r="L190" i="56"/>
  <c r="L223" i="68"/>
  <c r="H223" i="68"/>
  <c r="E224" i="68"/>
  <c r="G224" i="68" s="1"/>
  <c r="E229" i="63"/>
  <c r="G229" i="63" s="1"/>
  <c r="J284" i="63"/>
  <c r="K284" i="63" s="1"/>
  <c r="I228" i="63"/>
  <c r="E213" i="67"/>
  <c r="G213" i="67" s="1"/>
  <c r="L209" i="71"/>
  <c r="H209" i="71"/>
  <c r="E228" i="60"/>
  <c r="G228" i="60" s="1"/>
  <c r="I227" i="60"/>
  <c r="J234" i="60"/>
  <c r="K234" i="60" s="1"/>
  <c r="I207" i="58"/>
  <c r="I207" i="60" s="1"/>
  <c r="H207" i="58"/>
  <c r="J266" i="62"/>
  <c r="K266" i="62" s="1"/>
  <c r="I224" i="62"/>
  <c r="J287" i="74"/>
  <c r="K287" i="74" s="1"/>
  <c r="J291" i="70"/>
  <c r="K291" i="70" s="1"/>
  <c r="J277" i="66"/>
  <c r="K277" i="66" s="1"/>
  <c r="J321" i="69"/>
  <c r="K321" i="69" s="1"/>
  <c r="E225" i="62"/>
  <c r="G225" i="62" s="1"/>
  <c r="L123" i="6"/>
  <c r="H123" i="6"/>
  <c r="J123" i="6"/>
  <c r="H206" i="72" l="1"/>
  <c r="L206" i="72"/>
  <c r="G212" i="73"/>
  <c r="H212" i="73"/>
  <c r="L212" i="73"/>
  <c r="J216" i="72"/>
  <c r="K216" i="72" s="1"/>
  <c r="E207" i="72"/>
  <c r="G207" i="72" s="1"/>
  <c r="L206" i="57"/>
  <c r="H206" i="57"/>
  <c r="I206" i="72"/>
  <c r="H190" i="66"/>
  <c r="L190" i="66"/>
  <c r="E191" i="66"/>
  <c r="G191" i="66" s="1"/>
  <c r="E193" i="65"/>
  <c r="G193" i="65" s="1"/>
  <c r="I206" i="61"/>
  <c r="L196" i="74"/>
  <c r="H196" i="74"/>
  <c r="H196" i="59"/>
  <c r="E197" i="59"/>
  <c r="G197" i="59" s="1"/>
  <c r="L196" i="59"/>
  <c r="E189" i="69"/>
  <c r="G189" i="69" s="1"/>
  <c r="E201" i="70"/>
  <c r="G201" i="70" s="1"/>
  <c r="E202" i="75"/>
  <c r="G202" i="75" s="1"/>
  <c r="J231" i="61"/>
  <c r="K231" i="61" s="1"/>
  <c r="H218" i="61"/>
  <c r="E219" i="61"/>
  <c r="G219" i="61" s="1"/>
  <c r="L218" i="61"/>
  <c r="L227" i="64"/>
  <c r="H227" i="64"/>
  <c r="J233" i="64"/>
  <c r="K233" i="64" s="1"/>
  <c r="I123" i="6"/>
  <c r="I123" i="63" s="1"/>
  <c r="E191" i="56"/>
  <c r="G191" i="56" s="1"/>
  <c r="H224" i="68"/>
  <c r="L224" i="68"/>
  <c r="E230" i="63"/>
  <c r="G230" i="63" s="1"/>
  <c r="L229" i="63"/>
  <c r="H229" i="63"/>
  <c r="H213" i="67"/>
  <c r="L213" i="67"/>
  <c r="E210" i="71"/>
  <c r="G210" i="71" s="1"/>
  <c r="J293" i="71"/>
  <c r="K293" i="71" s="1"/>
  <c r="H228" i="60"/>
  <c r="E229" i="60"/>
  <c r="G229" i="60" s="1"/>
  <c r="L228" i="60"/>
  <c r="J214" i="58"/>
  <c r="K214" i="58" s="1"/>
  <c r="E208" i="58"/>
  <c r="G208" i="58" s="1"/>
  <c r="J297" i="75"/>
  <c r="K297" i="75" s="1"/>
  <c r="J288" i="74"/>
  <c r="K288" i="74" s="1"/>
  <c r="J302" i="65"/>
  <c r="K302" i="65" s="1"/>
  <c r="J300" i="68"/>
  <c r="K300" i="68" s="1"/>
  <c r="J292" i="70"/>
  <c r="K292" i="70" s="1"/>
  <c r="J297" i="67"/>
  <c r="K297" i="67" s="1"/>
  <c r="J322" i="69"/>
  <c r="K322" i="69" s="1"/>
  <c r="J278" i="66"/>
  <c r="K278" i="66" s="1"/>
  <c r="L225" i="62"/>
  <c r="H225" i="62"/>
  <c r="J274" i="56"/>
  <c r="K274" i="56" s="1"/>
  <c r="K123" i="6"/>
  <c r="J233" i="73" l="1"/>
  <c r="K233" i="73" s="1"/>
  <c r="E213" i="73"/>
  <c r="E208" i="72"/>
  <c r="G208" i="72" s="1"/>
  <c r="H207" i="72"/>
  <c r="L207" i="72"/>
  <c r="J220" i="57"/>
  <c r="K220" i="57" s="1"/>
  <c r="E207" i="57"/>
  <c r="G207" i="57" s="1"/>
  <c r="I206" i="57"/>
  <c r="L201" i="70"/>
  <c r="I206" i="73"/>
  <c r="L219" i="61"/>
  <c r="E220" i="61"/>
  <c r="G220" i="61" s="1"/>
  <c r="L191" i="66"/>
  <c r="H191" i="66"/>
  <c r="H193" i="65"/>
  <c r="L193" i="65"/>
  <c r="I193" i="65"/>
  <c r="E194" i="65"/>
  <c r="G194" i="65" s="1"/>
  <c r="I123" i="59"/>
  <c r="I123" i="68" s="1"/>
  <c r="I123" i="67" s="1"/>
  <c r="I196" i="74"/>
  <c r="E197" i="74"/>
  <c r="G197" i="74" s="1"/>
  <c r="L197" i="59"/>
  <c r="H197" i="59"/>
  <c r="I196" i="59"/>
  <c r="J280" i="59"/>
  <c r="K280" i="59" s="1"/>
  <c r="L189" i="69"/>
  <c r="H189" i="69"/>
  <c r="H201" i="70"/>
  <c r="H219" i="61"/>
  <c r="J232" i="61"/>
  <c r="K232" i="61" s="1"/>
  <c r="I218" i="61"/>
  <c r="H202" i="75"/>
  <c r="I202" i="75"/>
  <c r="L202" i="75"/>
  <c r="E228" i="64"/>
  <c r="G228" i="64" s="1"/>
  <c r="J234" i="64"/>
  <c r="K234" i="64" s="1"/>
  <c r="L191" i="56"/>
  <c r="H191" i="56"/>
  <c r="L208" i="58"/>
  <c r="E225" i="68"/>
  <c r="G225" i="68" s="1"/>
  <c r="J285" i="63"/>
  <c r="K285" i="63" s="1"/>
  <c r="I229" i="63"/>
  <c r="L230" i="63"/>
  <c r="H230" i="63"/>
  <c r="E231" i="63"/>
  <c r="G231" i="63" s="1"/>
  <c r="E214" i="67"/>
  <c r="G214" i="67" s="1"/>
  <c r="H210" i="71"/>
  <c r="L210" i="71"/>
  <c r="L229" i="60"/>
  <c r="H229" i="60"/>
  <c r="I228" i="60"/>
  <c r="J235" i="60"/>
  <c r="K235" i="60" s="1"/>
  <c r="I208" i="58"/>
  <c r="H208" i="58"/>
  <c r="J267" i="62"/>
  <c r="K267" i="62" s="1"/>
  <c r="J279" i="66"/>
  <c r="K279" i="66" s="1"/>
  <c r="J301" i="68"/>
  <c r="K301" i="68" s="1"/>
  <c r="J323" i="69"/>
  <c r="K323" i="69" s="1"/>
  <c r="E226" i="62"/>
  <c r="G226" i="62" s="1"/>
  <c r="J275" i="56"/>
  <c r="K275" i="56" s="1"/>
  <c r="E124" i="6"/>
  <c r="G124" i="6" s="1"/>
  <c r="H213" i="73" l="1"/>
  <c r="L213" i="73"/>
  <c r="G213" i="73"/>
  <c r="L208" i="72"/>
  <c r="H208" i="72"/>
  <c r="J217" i="72"/>
  <c r="K217" i="72" s="1"/>
  <c r="I207" i="72"/>
  <c r="I207" i="62" s="1"/>
  <c r="L207" i="57"/>
  <c r="H207" i="57"/>
  <c r="I208" i="72"/>
  <c r="E221" i="61"/>
  <c r="G221" i="61" s="1"/>
  <c r="I191" i="66"/>
  <c r="E192" i="66"/>
  <c r="G192" i="66" s="1"/>
  <c r="H194" i="65"/>
  <c r="I194" i="65"/>
  <c r="E195" i="65"/>
  <c r="G195" i="65" s="1"/>
  <c r="L194" i="65"/>
  <c r="I123" i="70"/>
  <c r="H197" i="74"/>
  <c r="L197" i="74"/>
  <c r="J281" i="59"/>
  <c r="K281" i="59" s="1"/>
  <c r="E198" i="59"/>
  <c r="G198" i="59" s="1"/>
  <c r="I189" i="69"/>
  <c r="E190" i="69"/>
  <c r="G190" i="69" s="1"/>
  <c r="E202" i="70"/>
  <c r="G202" i="70" s="1"/>
  <c r="H220" i="61"/>
  <c r="L220" i="61"/>
  <c r="J233" i="61"/>
  <c r="K233" i="61" s="1"/>
  <c r="I219" i="61"/>
  <c r="E203" i="75"/>
  <c r="G203" i="75" s="1"/>
  <c r="E192" i="56"/>
  <c r="G192" i="56" s="1"/>
  <c r="L228" i="64"/>
  <c r="H228" i="64"/>
  <c r="E215" i="67"/>
  <c r="G215" i="67" s="1"/>
  <c r="L225" i="68"/>
  <c r="H225" i="68"/>
  <c r="L231" i="63"/>
  <c r="H231" i="63"/>
  <c r="E232" i="63"/>
  <c r="G232" i="63" s="1"/>
  <c r="J286" i="63"/>
  <c r="K286" i="63" s="1"/>
  <c r="L214" i="67"/>
  <c r="H214" i="67"/>
  <c r="J215" i="58"/>
  <c r="K215" i="58" s="1"/>
  <c r="E211" i="71"/>
  <c r="G211" i="71" s="1"/>
  <c r="J294" i="71"/>
  <c r="K294" i="71" s="1"/>
  <c r="I210" i="71"/>
  <c r="E209" i="58"/>
  <c r="G209" i="58" s="1"/>
  <c r="E230" i="60"/>
  <c r="G230" i="60" s="1"/>
  <c r="J236" i="60"/>
  <c r="K236" i="60" s="1"/>
  <c r="J289" i="74"/>
  <c r="K289" i="74" s="1"/>
  <c r="J298" i="75"/>
  <c r="K298" i="75" s="1"/>
  <c r="J324" i="69"/>
  <c r="K324" i="69" s="1"/>
  <c r="J293" i="70"/>
  <c r="K293" i="70" s="1"/>
  <c r="J298" i="67"/>
  <c r="K298" i="67" s="1"/>
  <c r="J280" i="66"/>
  <c r="K280" i="66" s="1"/>
  <c r="J303" i="65"/>
  <c r="K303" i="65" s="1"/>
  <c r="L226" i="62"/>
  <c r="H226" i="62"/>
  <c r="L124" i="6"/>
  <c r="H124" i="6"/>
  <c r="J124" i="6"/>
  <c r="I213" i="73" l="1"/>
  <c r="J234" i="73"/>
  <c r="K234" i="73" s="1"/>
  <c r="E214" i="73"/>
  <c r="E209" i="72"/>
  <c r="G209" i="72" s="1"/>
  <c r="J218" i="72"/>
  <c r="K218" i="72" s="1"/>
  <c r="J221" i="57"/>
  <c r="K221" i="57" s="1"/>
  <c r="E208" i="57"/>
  <c r="G208" i="57" s="1"/>
  <c r="I207" i="57"/>
  <c r="I195" i="65"/>
  <c r="L202" i="70"/>
  <c r="J234" i="61"/>
  <c r="K234" i="61" s="1"/>
  <c r="E222" i="61"/>
  <c r="G222" i="61" s="1"/>
  <c r="L221" i="61"/>
  <c r="H221" i="61"/>
  <c r="L192" i="66"/>
  <c r="H192" i="66"/>
  <c r="L195" i="65"/>
  <c r="H195" i="65"/>
  <c r="E198" i="74"/>
  <c r="G198" i="74" s="1"/>
  <c r="L198" i="59"/>
  <c r="H198" i="59"/>
  <c r="L190" i="69"/>
  <c r="H190" i="69"/>
  <c r="H202" i="70"/>
  <c r="H192" i="56"/>
  <c r="L192" i="56"/>
  <c r="I203" i="75"/>
  <c r="H203" i="75"/>
  <c r="L203" i="75"/>
  <c r="E229" i="64"/>
  <c r="G229" i="64" s="1"/>
  <c r="J235" i="64"/>
  <c r="K235" i="64" s="1"/>
  <c r="E193" i="56"/>
  <c r="G193" i="56" s="1"/>
  <c r="I124" i="6"/>
  <c r="L215" i="67"/>
  <c r="I209" i="58"/>
  <c r="E226" i="68"/>
  <c r="G226" i="68" s="1"/>
  <c r="H232" i="63"/>
  <c r="L232" i="63"/>
  <c r="E233" i="63"/>
  <c r="G233" i="63" s="1"/>
  <c r="I231" i="63"/>
  <c r="J287" i="63"/>
  <c r="K287" i="63" s="1"/>
  <c r="H215" i="67"/>
  <c r="L209" i="58"/>
  <c r="H211" i="71"/>
  <c r="L211" i="71"/>
  <c r="H209" i="58"/>
  <c r="L230" i="60"/>
  <c r="H230" i="60"/>
  <c r="J268" i="62"/>
  <c r="K268" i="62" s="1"/>
  <c r="J299" i="75"/>
  <c r="K299" i="75" s="1"/>
  <c r="J290" i="74"/>
  <c r="K290" i="74" s="1"/>
  <c r="J304" i="65"/>
  <c r="K304" i="65" s="1"/>
  <c r="J302" i="68"/>
  <c r="K302" i="68" s="1"/>
  <c r="J299" i="67"/>
  <c r="K299" i="67" s="1"/>
  <c r="J294" i="70"/>
  <c r="K294" i="70" s="1"/>
  <c r="E227" i="62"/>
  <c r="G227" i="62" s="1"/>
  <c r="J276" i="56"/>
  <c r="K276" i="56" s="1"/>
  <c r="K124" i="6"/>
  <c r="H214" i="73" l="1"/>
  <c r="L214" i="73"/>
  <c r="G214" i="73"/>
  <c r="H209" i="72"/>
  <c r="L209" i="72"/>
  <c r="E209" i="57"/>
  <c r="G209" i="57" s="1"/>
  <c r="L208" i="57"/>
  <c r="H208" i="57"/>
  <c r="E196" i="65"/>
  <c r="G196" i="65" s="1"/>
  <c r="I209" i="60"/>
  <c r="J235" i="61"/>
  <c r="K235" i="61" s="1"/>
  <c r="J236" i="61"/>
  <c r="K236" i="61" s="1"/>
  <c r="L222" i="61"/>
  <c r="H222" i="61"/>
  <c r="I192" i="66"/>
  <c r="E193" i="66"/>
  <c r="G193" i="66" s="1"/>
  <c r="I209" i="64"/>
  <c r="H198" i="74"/>
  <c r="L198" i="74"/>
  <c r="E199" i="59"/>
  <c r="G199" i="59" s="1"/>
  <c r="J282" i="59"/>
  <c r="K282" i="59" s="1"/>
  <c r="I198" i="59"/>
  <c r="I190" i="69"/>
  <c r="E191" i="69"/>
  <c r="G191" i="69" s="1"/>
  <c r="E203" i="70"/>
  <c r="G203" i="70" s="1"/>
  <c r="I124" i="59"/>
  <c r="I124" i="68" s="1"/>
  <c r="E204" i="75"/>
  <c r="E194" i="56"/>
  <c r="G194" i="56" s="1"/>
  <c r="H229" i="64"/>
  <c r="L229" i="64"/>
  <c r="L193" i="56"/>
  <c r="H193" i="56"/>
  <c r="E210" i="58"/>
  <c r="G210" i="58" s="1"/>
  <c r="J216" i="58"/>
  <c r="K216" i="58" s="1"/>
  <c r="H226" i="68"/>
  <c r="L226" i="68"/>
  <c r="E216" i="67"/>
  <c r="G216" i="67" s="1"/>
  <c r="L233" i="63"/>
  <c r="H233" i="63"/>
  <c r="E234" i="63"/>
  <c r="G234" i="63" s="1"/>
  <c r="I232" i="63"/>
  <c r="J288" i="63"/>
  <c r="K288" i="63" s="1"/>
  <c r="E212" i="71"/>
  <c r="G212" i="71" s="1"/>
  <c r="J295" i="71"/>
  <c r="K295" i="71" s="1"/>
  <c r="I211" i="71"/>
  <c r="J237" i="60"/>
  <c r="K237" i="60" s="1"/>
  <c r="E231" i="60"/>
  <c r="G231" i="60" s="1"/>
  <c r="J300" i="75"/>
  <c r="K300" i="75" s="1"/>
  <c r="J295" i="70"/>
  <c r="K295" i="70" s="1"/>
  <c r="J325" i="69"/>
  <c r="K325" i="69" s="1"/>
  <c r="J281" i="66"/>
  <c r="K281" i="66" s="1"/>
  <c r="L227" i="62"/>
  <c r="H227" i="62"/>
  <c r="E125" i="6"/>
  <c r="G125" i="6" s="1"/>
  <c r="J235" i="73" l="1"/>
  <c r="K235" i="73" s="1"/>
  <c r="E215" i="73"/>
  <c r="J219" i="72"/>
  <c r="K219" i="72" s="1"/>
  <c r="E210" i="72"/>
  <c r="G210" i="72" s="1"/>
  <c r="E197" i="65"/>
  <c r="G197" i="65" s="1"/>
  <c r="J223" i="57"/>
  <c r="K223" i="57" s="1"/>
  <c r="H209" i="57"/>
  <c r="L209" i="57"/>
  <c r="I208" i="57"/>
  <c r="J222" i="57"/>
  <c r="K222" i="57" s="1"/>
  <c r="I124" i="56"/>
  <c r="H196" i="65"/>
  <c r="L196" i="65"/>
  <c r="H203" i="70"/>
  <c r="E204" i="70"/>
  <c r="G204" i="70" s="1"/>
  <c r="H204" i="75"/>
  <c r="G204" i="75"/>
  <c r="I204" i="75" s="1"/>
  <c r="I222" i="61"/>
  <c r="E223" i="61"/>
  <c r="G223" i="61" s="1"/>
  <c r="L210" i="58"/>
  <c r="I210" i="58"/>
  <c r="L193" i="66"/>
  <c r="I193" i="66"/>
  <c r="H193" i="66"/>
  <c r="I209" i="72"/>
  <c r="I198" i="74"/>
  <c r="E199" i="74"/>
  <c r="G199" i="74" s="1"/>
  <c r="L199" i="59"/>
  <c r="H199" i="59"/>
  <c r="L203" i="70"/>
  <c r="L191" i="69"/>
  <c r="H191" i="69"/>
  <c r="I124" i="67"/>
  <c r="I124" i="70" s="1"/>
  <c r="L204" i="75"/>
  <c r="E230" i="64"/>
  <c r="G230" i="64" s="1"/>
  <c r="J236" i="64"/>
  <c r="K236" i="64" s="1"/>
  <c r="H210" i="58"/>
  <c r="E227" i="68"/>
  <c r="G227" i="68" s="1"/>
  <c r="E217" i="67"/>
  <c r="G217" i="67" s="1"/>
  <c r="L194" i="56"/>
  <c r="H194" i="56"/>
  <c r="L216" i="67"/>
  <c r="H216" i="67"/>
  <c r="L234" i="63"/>
  <c r="H234" i="63"/>
  <c r="E235" i="63"/>
  <c r="G235" i="63" s="1"/>
  <c r="I233" i="63"/>
  <c r="J289" i="63"/>
  <c r="K289" i="63" s="1"/>
  <c r="L212" i="71"/>
  <c r="H212" i="71"/>
  <c r="H231" i="60"/>
  <c r="L231" i="60"/>
  <c r="J269" i="62"/>
  <c r="K269" i="62" s="1"/>
  <c r="I227" i="62"/>
  <c r="J291" i="74"/>
  <c r="K291" i="74" s="1"/>
  <c r="J305" i="65"/>
  <c r="K305" i="65" s="1"/>
  <c r="J300" i="67"/>
  <c r="K300" i="67" s="1"/>
  <c r="J303" i="68"/>
  <c r="K303" i="68" s="1"/>
  <c r="E228" i="62"/>
  <c r="G228" i="62" s="1"/>
  <c r="J277" i="56"/>
  <c r="K277" i="56" s="1"/>
  <c r="H125" i="6"/>
  <c r="L125" i="6"/>
  <c r="J125" i="6"/>
  <c r="L215" i="73" l="1"/>
  <c r="G215" i="73"/>
  <c r="H215" i="73"/>
  <c r="I210" i="72"/>
  <c r="L210" i="72"/>
  <c r="H210" i="72"/>
  <c r="I196" i="65"/>
  <c r="I197" i="65"/>
  <c r="L197" i="65"/>
  <c r="H197" i="65"/>
  <c r="I209" i="57"/>
  <c r="I209" i="61" s="1"/>
  <c r="E210" i="57"/>
  <c r="G210" i="57" s="1"/>
  <c r="E228" i="68"/>
  <c r="G228" i="68" s="1"/>
  <c r="L223" i="61"/>
  <c r="I209" i="73"/>
  <c r="H223" i="61"/>
  <c r="I209" i="62"/>
  <c r="I210" i="64"/>
  <c r="I210" i="60"/>
  <c r="E194" i="66"/>
  <c r="G194" i="66" s="1"/>
  <c r="I210" i="62"/>
  <c r="L199" i="74"/>
  <c r="I199" i="74"/>
  <c r="H199" i="74"/>
  <c r="E200" i="59"/>
  <c r="G200" i="59" s="1"/>
  <c r="J283" i="59"/>
  <c r="K283" i="59" s="1"/>
  <c r="I191" i="69"/>
  <c r="E192" i="69"/>
  <c r="G192" i="69" s="1"/>
  <c r="E205" i="75"/>
  <c r="H204" i="70"/>
  <c r="L204" i="70"/>
  <c r="J217" i="58"/>
  <c r="K217" i="58" s="1"/>
  <c r="E211" i="58"/>
  <c r="G211" i="58" s="1"/>
  <c r="L230" i="64"/>
  <c r="H230" i="64"/>
  <c r="E231" i="64"/>
  <c r="G231" i="64" s="1"/>
  <c r="H217" i="67"/>
  <c r="L227" i="68"/>
  <c r="L217" i="67"/>
  <c r="H227" i="68"/>
  <c r="I125" i="6"/>
  <c r="I228" i="62"/>
  <c r="E195" i="56"/>
  <c r="G195" i="56" s="1"/>
  <c r="H235" i="63"/>
  <c r="L235" i="63"/>
  <c r="J290" i="63"/>
  <c r="K290" i="63" s="1"/>
  <c r="E213" i="71"/>
  <c r="G213" i="71" s="1"/>
  <c r="I212" i="71"/>
  <c r="J296" i="71"/>
  <c r="K296" i="71" s="1"/>
  <c r="E232" i="60"/>
  <c r="G232" i="60" s="1"/>
  <c r="J238" i="60"/>
  <c r="K238" i="60" s="1"/>
  <c r="E224" i="61"/>
  <c r="G224" i="61" s="1"/>
  <c r="J237" i="61"/>
  <c r="K237" i="61" s="1"/>
  <c r="J301" i="75"/>
  <c r="K301" i="75" s="1"/>
  <c r="J282" i="66"/>
  <c r="K282" i="66" s="1"/>
  <c r="J301" i="67"/>
  <c r="K301" i="67" s="1"/>
  <c r="J296" i="70"/>
  <c r="K296" i="70" s="1"/>
  <c r="J326" i="69"/>
  <c r="K326" i="69" s="1"/>
  <c r="H228" i="62"/>
  <c r="L228" i="62"/>
  <c r="K125" i="6"/>
  <c r="E216" i="73" l="1"/>
  <c r="J236" i="73"/>
  <c r="K236" i="73" s="1"/>
  <c r="I215" i="73"/>
  <c r="J220" i="72"/>
  <c r="K220" i="72" s="1"/>
  <c r="E211" i="72"/>
  <c r="G211" i="72" s="1"/>
  <c r="I209" i="63"/>
  <c r="E198" i="65"/>
  <c r="G198" i="65" s="1"/>
  <c r="I210" i="57"/>
  <c r="I210" i="61" s="1"/>
  <c r="L210" i="57"/>
  <c r="H210" i="57"/>
  <c r="L205" i="75"/>
  <c r="G205" i="75"/>
  <c r="E229" i="68"/>
  <c r="G229" i="68" s="1"/>
  <c r="H228" i="68"/>
  <c r="L228" i="68"/>
  <c r="I210" i="73"/>
  <c r="H211" i="58"/>
  <c r="E212" i="58"/>
  <c r="G212" i="58" s="1"/>
  <c r="H194" i="66"/>
  <c r="L194" i="66"/>
  <c r="I194" i="66"/>
  <c r="E200" i="74"/>
  <c r="G200" i="74" s="1"/>
  <c r="L200" i="59"/>
  <c r="J284" i="59"/>
  <c r="K284" i="59" s="1"/>
  <c r="H200" i="59"/>
  <c r="H205" i="75"/>
  <c r="L192" i="69"/>
  <c r="H192" i="69"/>
  <c r="I125" i="59"/>
  <c r="I125" i="56" s="1"/>
  <c r="L211" i="58"/>
  <c r="E205" i="70"/>
  <c r="G205" i="70" s="1"/>
  <c r="L231" i="64"/>
  <c r="H231" i="64"/>
  <c r="E232" i="64"/>
  <c r="G232" i="64" s="1"/>
  <c r="J237" i="64"/>
  <c r="K237" i="64" s="1"/>
  <c r="E218" i="67"/>
  <c r="G218" i="67" s="1"/>
  <c r="H195" i="56"/>
  <c r="L195" i="56"/>
  <c r="E236" i="63"/>
  <c r="G236" i="63" s="1"/>
  <c r="I235" i="63"/>
  <c r="J291" i="63"/>
  <c r="K291" i="63" s="1"/>
  <c r="H213" i="71"/>
  <c r="L213" i="71"/>
  <c r="E233" i="60"/>
  <c r="G233" i="60" s="1"/>
  <c r="L232" i="60"/>
  <c r="H232" i="60"/>
  <c r="L224" i="61"/>
  <c r="H224" i="61"/>
  <c r="E229" i="62"/>
  <c r="G229" i="62" s="1"/>
  <c r="J270" i="62"/>
  <c r="K270" i="62" s="1"/>
  <c r="J302" i="75"/>
  <c r="K302" i="75" s="1"/>
  <c r="J292" i="74"/>
  <c r="K292" i="74" s="1"/>
  <c r="J297" i="70"/>
  <c r="K297" i="70" s="1"/>
  <c r="J304" i="68"/>
  <c r="K304" i="68" s="1"/>
  <c r="J306" i="65"/>
  <c r="K306" i="65" s="1"/>
  <c r="J302" i="67"/>
  <c r="K302" i="67" s="1"/>
  <c r="J327" i="69"/>
  <c r="K327" i="69" s="1"/>
  <c r="J278" i="56"/>
  <c r="K278" i="56" s="1"/>
  <c r="E126" i="6"/>
  <c r="G126" i="6" s="1"/>
  <c r="G216" i="73" l="1"/>
  <c r="J237" i="73" s="1"/>
  <c r="K237" i="73" s="1"/>
  <c r="L216" i="73"/>
  <c r="H216" i="73"/>
  <c r="L211" i="72"/>
  <c r="H211" i="72"/>
  <c r="H198" i="65"/>
  <c r="L198" i="65"/>
  <c r="J224" i="57"/>
  <c r="K224" i="57" s="1"/>
  <c r="E211" i="57"/>
  <c r="G211" i="57" s="1"/>
  <c r="I125" i="74"/>
  <c r="I212" i="58"/>
  <c r="E195" i="66"/>
  <c r="G195" i="66" s="1"/>
  <c r="I198" i="65"/>
  <c r="E199" i="65"/>
  <c r="G199" i="65" s="1"/>
  <c r="I125" i="68"/>
  <c r="H200" i="74"/>
  <c r="L200" i="74"/>
  <c r="E201" i="59"/>
  <c r="G201" i="59" s="1"/>
  <c r="E206" i="75"/>
  <c r="G206" i="75" s="1"/>
  <c r="I192" i="69"/>
  <c r="E193" i="69"/>
  <c r="G193" i="69" s="1"/>
  <c r="I211" i="58"/>
  <c r="I211" i="64" s="1"/>
  <c r="I211" i="62"/>
  <c r="J218" i="58"/>
  <c r="K218" i="58" s="1"/>
  <c r="H212" i="58"/>
  <c r="L212" i="58"/>
  <c r="H205" i="70"/>
  <c r="L205" i="70"/>
  <c r="L232" i="64"/>
  <c r="E233" i="64"/>
  <c r="G233" i="64" s="1"/>
  <c r="H232" i="64"/>
  <c r="J238" i="64"/>
  <c r="K238" i="64" s="1"/>
  <c r="L229" i="68"/>
  <c r="E219" i="67"/>
  <c r="G219" i="67" s="1"/>
  <c r="L218" i="67"/>
  <c r="H218" i="67"/>
  <c r="E230" i="62"/>
  <c r="G230" i="62" s="1"/>
  <c r="E196" i="56"/>
  <c r="G196" i="56" s="1"/>
  <c r="H229" i="68"/>
  <c r="H236" i="63"/>
  <c r="L236" i="63"/>
  <c r="E237" i="63"/>
  <c r="G237" i="63" s="1"/>
  <c r="I213" i="71"/>
  <c r="E214" i="71"/>
  <c r="G214" i="71" s="1"/>
  <c r="J297" i="71"/>
  <c r="K297" i="71" s="1"/>
  <c r="L233" i="60"/>
  <c r="H233" i="60"/>
  <c r="J239" i="60"/>
  <c r="K239" i="60" s="1"/>
  <c r="J238" i="61"/>
  <c r="K238" i="61" s="1"/>
  <c r="I224" i="61"/>
  <c r="E225" i="61"/>
  <c r="G225" i="61" s="1"/>
  <c r="L229" i="62"/>
  <c r="H229" i="62"/>
  <c r="J303" i="75"/>
  <c r="K303" i="75" s="1"/>
  <c r="J283" i="66"/>
  <c r="K283" i="66" s="1"/>
  <c r="J303" i="67"/>
  <c r="K303" i="67" s="1"/>
  <c r="J298" i="70"/>
  <c r="K298" i="70" s="1"/>
  <c r="J328" i="69"/>
  <c r="K328" i="69" s="1"/>
  <c r="J279" i="56"/>
  <c r="K279" i="56" s="1"/>
  <c r="H126" i="6"/>
  <c r="L126" i="6"/>
  <c r="J126" i="6"/>
  <c r="E217" i="73" l="1"/>
  <c r="G217" i="73" s="1"/>
  <c r="E218" i="73" s="1"/>
  <c r="J221" i="72"/>
  <c r="K221" i="72" s="1"/>
  <c r="E212" i="72"/>
  <c r="G212" i="72" s="1"/>
  <c r="L211" i="57"/>
  <c r="H211" i="57"/>
  <c r="I125" i="75"/>
  <c r="I125" i="69" s="1"/>
  <c r="I212" i="60"/>
  <c r="I212" i="64" s="1"/>
  <c r="J219" i="58"/>
  <c r="K219" i="58" s="1"/>
  <c r="E213" i="58"/>
  <c r="G213" i="58" s="1"/>
  <c r="H195" i="66"/>
  <c r="L195" i="66"/>
  <c r="L199" i="65"/>
  <c r="H199" i="65"/>
  <c r="I211" i="72"/>
  <c r="I211" i="73"/>
  <c r="E201" i="74"/>
  <c r="G201" i="74" s="1"/>
  <c r="I200" i="74"/>
  <c r="H206" i="75"/>
  <c r="L201" i="59"/>
  <c r="H201" i="59"/>
  <c r="E202" i="59"/>
  <c r="G202" i="59" s="1"/>
  <c r="J285" i="59"/>
  <c r="K285" i="59" s="1"/>
  <c r="L206" i="75"/>
  <c r="H193" i="69"/>
  <c r="L193" i="69"/>
  <c r="E206" i="70"/>
  <c r="G206" i="70" s="1"/>
  <c r="I206" i="75"/>
  <c r="E207" i="75"/>
  <c r="G207" i="75" s="1"/>
  <c r="L233" i="64"/>
  <c r="E234" i="64"/>
  <c r="G234" i="64" s="1"/>
  <c r="H233" i="64"/>
  <c r="J239" i="64"/>
  <c r="K239" i="64" s="1"/>
  <c r="I126" i="6"/>
  <c r="J271" i="62"/>
  <c r="K271" i="62" s="1"/>
  <c r="L219" i="67"/>
  <c r="H219" i="67"/>
  <c r="I196" i="56"/>
  <c r="L196" i="56"/>
  <c r="H196" i="56"/>
  <c r="E230" i="68"/>
  <c r="G230" i="68" s="1"/>
  <c r="E238" i="63"/>
  <c r="G238" i="63" s="1"/>
  <c r="L237" i="63"/>
  <c r="H237" i="63"/>
  <c r="J292" i="63"/>
  <c r="K292" i="63" s="1"/>
  <c r="H214" i="71"/>
  <c r="L214" i="71"/>
  <c r="E234" i="60"/>
  <c r="G234" i="60" s="1"/>
  <c r="I233" i="60"/>
  <c r="J240" i="60"/>
  <c r="K240" i="60" s="1"/>
  <c r="L225" i="61"/>
  <c r="E226" i="61"/>
  <c r="G226" i="61" s="1"/>
  <c r="H225" i="61"/>
  <c r="J293" i="74"/>
  <c r="K293" i="74" s="1"/>
  <c r="J305" i="68"/>
  <c r="K305" i="68" s="1"/>
  <c r="J329" i="69"/>
  <c r="K329" i="69" s="1"/>
  <c r="J307" i="65"/>
  <c r="K307" i="65" s="1"/>
  <c r="J304" i="67"/>
  <c r="K304" i="67" s="1"/>
  <c r="L230" i="62"/>
  <c r="H230" i="62"/>
  <c r="K126" i="6"/>
  <c r="H217" i="73" l="1"/>
  <c r="L217" i="73"/>
  <c r="G218" i="73"/>
  <c r="J239" i="73" s="1"/>
  <c r="K239" i="73" s="1"/>
  <c r="H218" i="73"/>
  <c r="L218" i="73"/>
  <c r="I217" i="73"/>
  <c r="J238" i="73"/>
  <c r="K238" i="73" s="1"/>
  <c r="H212" i="72"/>
  <c r="L212" i="72"/>
  <c r="I211" i="57"/>
  <c r="E212" i="57"/>
  <c r="G212" i="57" s="1"/>
  <c r="J225" i="57"/>
  <c r="K225" i="57" s="1"/>
  <c r="H213" i="58"/>
  <c r="E214" i="58"/>
  <c r="G214" i="58" s="1"/>
  <c r="I125" i="67"/>
  <c r="I212" i="73"/>
  <c r="L213" i="58"/>
  <c r="E196" i="66"/>
  <c r="G196" i="66" s="1"/>
  <c r="I199" i="65"/>
  <c r="E200" i="65"/>
  <c r="G200" i="65" s="1"/>
  <c r="L201" i="74"/>
  <c r="H201" i="74"/>
  <c r="I201" i="74"/>
  <c r="L202" i="59"/>
  <c r="H202" i="59"/>
  <c r="E203" i="59"/>
  <c r="G203" i="59" s="1"/>
  <c r="E194" i="69"/>
  <c r="G194" i="69" s="1"/>
  <c r="I126" i="59"/>
  <c r="I126" i="71" s="1"/>
  <c r="I126" i="74" s="1"/>
  <c r="L206" i="70"/>
  <c r="H206" i="70"/>
  <c r="E207" i="70"/>
  <c r="G207" i="70" s="1"/>
  <c r="H207" i="75"/>
  <c r="L207" i="75"/>
  <c r="J240" i="64"/>
  <c r="K240" i="64" s="1"/>
  <c r="H234" i="64"/>
  <c r="L234" i="64"/>
  <c r="E197" i="56"/>
  <c r="G197" i="56" s="1"/>
  <c r="E220" i="67"/>
  <c r="G220" i="67" s="1"/>
  <c r="H230" i="68"/>
  <c r="E231" i="68"/>
  <c r="G231" i="68" s="1"/>
  <c r="L230" i="68"/>
  <c r="H238" i="63"/>
  <c r="L238" i="63"/>
  <c r="J293" i="63"/>
  <c r="K293" i="63" s="1"/>
  <c r="E215" i="71"/>
  <c r="G215" i="71" s="1"/>
  <c r="I214" i="71"/>
  <c r="J298" i="71"/>
  <c r="K298" i="71" s="1"/>
  <c r="H234" i="60"/>
  <c r="L234" i="60"/>
  <c r="H226" i="61"/>
  <c r="E227" i="61"/>
  <c r="G227" i="61" s="1"/>
  <c r="L226" i="61"/>
  <c r="I225" i="61"/>
  <c r="J239" i="61"/>
  <c r="K239" i="61" s="1"/>
  <c r="J272" i="62"/>
  <c r="K272" i="62" s="1"/>
  <c r="J294" i="74"/>
  <c r="K294" i="74" s="1"/>
  <c r="J304" i="75"/>
  <c r="K304" i="75" s="1"/>
  <c r="J284" i="66"/>
  <c r="K284" i="66" s="1"/>
  <c r="J299" i="70"/>
  <c r="K299" i="70" s="1"/>
  <c r="J308" i="65"/>
  <c r="K308" i="65" s="1"/>
  <c r="J330" i="69"/>
  <c r="K330" i="69" s="1"/>
  <c r="E231" i="62"/>
  <c r="G231" i="62" s="1"/>
  <c r="J280" i="56"/>
  <c r="K280" i="56" s="1"/>
  <c r="E127" i="6"/>
  <c r="G127" i="6" s="1"/>
  <c r="E219" i="73" l="1"/>
  <c r="G219" i="73" s="1"/>
  <c r="I212" i="72"/>
  <c r="J222" i="72"/>
  <c r="K222" i="72" s="1"/>
  <c r="E213" i="72"/>
  <c r="G213" i="72" s="1"/>
  <c r="L212" i="57"/>
  <c r="H212" i="57"/>
  <c r="I125" i="70"/>
  <c r="I125" i="66" s="1"/>
  <c r="H207" i="70"/>
  <c r="E208" i="70"/>
  <c r="G208" i="70" s="1"/>
  <c r="L214" i="58"/>
  <c r="I213" i="58"/>
  <c r="I213" i="60" s="1"/>
  <c r="H214" i="58"/>
  <c r="J220" i="58"/>
  <c r="K220" i="58" s="1"/>
  <c r="H196" i="66"/>
  <c r="L196" i="66"/>
  <c r="I196" i="66"/>
  <c r="E197" i="66"/>
  <c r="G197" i="66" s="1"/>
  <c r="H200" i="65"/>
  <c r="L200" i="65"/>
  <c r="E202" i="74"/>
  <c r="G202" i="74" s="1"/>
  <c r="L203" i="59"/>
  <c r="J287" i="59"/>
  <c r="K287" i="59" s="1"/>
  <c r="H203" i="59"/>
  <c r="J286" i="59"/>
  <c r="K286" i="59" s="1"/>
  <c r="I202" i="59"/>
  <c r="H194" i="69"/>
  <c r="I194" i="69"/>
  <c r="L194" i="69"/>
  <c r="I126" i="68"/>
  <c r="I126" i="67" s="1"/>
  <c r="L207" i="70"/>
  <c r="I207" i="75"/>
  <c r="E208" i="75"/>
  <c r="G208" i="75" s="1"/>
  <c r="I197" i="56"/>
  <c r="J241" i="64"/>
  <c r="K241" i="64" s="1"/>
  <c r="E235" i="64"/>
  <c r="G235" i="64" s="1"/>
  <c r="I234" i="64"/>
  <c r="L197" i="56"/>
  <c r="H197" i="56"/>
  <c r="L220" i="67"/>
  <c r="H220" i="67"/>
  <c r="E221" i="67"/>
  <c r="G221" i="67" s="1"/>
  <c r="H231" i="68"/>
  <c r="L231" i="68"/>
  <c r="E239" i="63"/>
  <c r="G239" i="63" s="1"/>
  <c r="I238" i="63"/>
  <c r="J294" i="63"/>
  <c r="K294" i="63" s="1"/>
  <c r="L215" i="71"/>
  <c r="H215" i="71"/>
  <c r="E235" i="60"/>
  <c r="G235" i="60" s="1"/>
  <c r="I234" i="60"/>
  <c r="J241" i="60"/>
  <c r="K241" i="60" s="1"/>
  <c r="I227" i="61"/>
  <c r="L227" i="61"/>
  <c r="H227" i="61"/>
  <c r="I226" i="61"/>
  <c r="J240" i="61"/>
  <c r="K240" i="61" s="1"/>
  <c r="J221" i="58"/>
  <c r="K221" i="58" s="1"/>
  <c r="I214" i="58"/>
  <c r="J305" i="75"/>
  <c r="K305" i="75" s="1"/>
  <c r="J305" i="67"/>
  <c r="K305" i="67" s="1"/>
  <c r="J306" i="68"/>
  <c r="K306" i="68" s="1"/>
  <c r="J331" i="69"/>
  <c r="K331" i="69" s="1"/>
  <c r="L231" i="62"/>
  <c r="H231" i="62"/>
  <c r="E215" i="58"/>
  <c r="G215" i="58" s="1"/>
  <c r="H127" i="6"/>
  <c r="L127" i="6"/>
  <c r="J127" i="6"/>
  <c r="H219" i="73" l="1"/>
  <c r="L219" i="73"/>
  <c r="J240" i="73"/>
  <c r="K240" i="73" s="1"/>
  <c r="E220" i="73"/>
  <c r="L213" i="72"/>
  <c r="H213" i="72"/>
  <c r="I212" i="57"/>
  <c r="J226" i="57"/>
  <c r="K226" i="57" s="1"/>
  <c r="E213" i="57"/>
  <c r="G213" i="57" s="1"/>
  <c r="H208" i="70"/>
  <c r="E209" i="70"/>
  <c r="G209" i="70" s="1"/>
  <c r="L197" i="66"/>
  <c r="H197" i="66"/>
  <c r="I200" i="65"/>
  <c r="E201" i="65"/>
  <c r="G201" i="65" s="1"/>
  <c r="I213" i="64"/>
  <c r="I126" i="70"/>
  <c r="I214" i="60"/>
  <c r="I202" i="74"/>
  <c r="L202" i="74"/>
  <c r="H202" i="74"/>
  <c r="E204" i="59"/>
  <c r="G204" i="59" s="1"/>
  <c r="E195" i="69"/>
  <c r="G195" i="69" s="1"/>
  <c r="L208" i="70"/>
  <c r="L208" i="75"/>
  <c r="H208" i="75"/>
  <c r="E198" i="56"/>
  <c r="G198" i="56" s="1"/>
  <c r="L235" i="64"/>
  <c r="H235" i="64"/>
  <c r="E236" i="64"/>
  <c r="G236" i="64" s="1"/>
  <c r="H221" i="67"/>
  <c r="L221" i="67"/>
  <c r="E222" i="67"/>
  <c r="G222" i="67" s="1"/>
  <c r="I127" i="6"/>
  <c r="E232" i="68"/>
  <c r="G232" i="68" s="1"/>
  <c r="L239" i="63"/>
  <c r="H239" i="63"/>
  <c r="E216" i="71"/>
  <c r="G216" i="71" s="1"/>
  <c r="J299" i="71"/>
  <c r="K299" i="71" s="1"/>
  <c r="L235" i="60"/>
  <c r="H235" i="60"/>
  <c r="J241" i="61"/>
  <c r="K241" i="61" s="1"/>
  <c r="E228" i="61"/>
  <c r="G228" i="61" s="1"/>
  <c r="J273" i="62"/>
  <c r="K273" i="62" s="1"/>
  <c r="I231" i="62"/>
  <c r="J295" i="74"/>
  <c r="K295" i="74" s="1"/>
  <c r="J306" i="75"/>
  <c r="K306" i="75" s="1"/>
  <c r="J285" i="66"/>
  <c r="K285" i="66" s="1"/>
  <c r="J300" i="70"/>
  <c r="K300" i="70" s="1"/>
  <c r="J309" i="65"/>
  <c r="K309" i="65" s="1"/>
  <c r="J307" i="68"/>
  <c r="K307" i="68" s="1"/>
  <c r="J332" i="69"/>
  <c r="K332" i="69" s="1"/>
  <c r="E232" i="62"/>
  <c r="G232" i="62" s="1"/>
  <c r="H215" i="58"/>
  <c r="I215" i="58"/>
  <c r="I215" i="60" s="1"/>
  <c r="L215" i="58"/>
  <c r="J281" i="56"/>
  <c r="K281" i="56" s="1"/>
  <c r="K127" i="6"/>
  <c r="G220" i="73" l="1"/>
  <c r="J241" i="73" s="1"/>
  <c r="K241" i="73" s="1"/>
  <c r="H220" i="73"/>
  <c r="L220" i="73"/>
  <c r="E214" i="72"/>
  <c r="G214" i="72" s="1"/>
  <c r="J223" i="72"/>
  <c r="K223" i="72" s="1"/>
  <c r="L213" i="57"/>
  <c r="H213" i="57"/>
  <c r="H198" i="56"/>
  <c r="I127" i="63"/>
  <c r="E196" i="69"/>
  <c r="G196" i="69" s="1"/>
  <c r="L204" i="59"/>
  <c r="J288" i="59"/>
  <c r="K288" i="59" s="1"/>
  <c r="E198" i="66"/>
  <c r="G198" i="66" s="1"/>
  <c r="I197" i="66"/>
  <c r="I201" i="65"/>
  <c r="H201" i="65"/>
  <c r="L201" i="65"/>
  <c r="I213" i="72"/>
  <c r="I127" i="59"/>
  <c r="I127" i="68" s="1"/>
  <c r="I127" i="67" s="1"/>
  <c r="I214" i="64"/>
  <c r="E203" i="74"/>
  <c r="G203" i="74" s="1"/>
  <c r="H204" i="59"/>
  <c r="H195" i="69"/>
  <c r="L195" i="69"/>
  <c r="L198" i="56"/>
  <c r="H209" i="70"/>
  <c r="L209" i="70"/>
  <c r="I208" i="75"/>
  <c r="E209" i="75"/>
  <c r="G209" i="75" s="1"/>
  <c r="E199" i="56"/>
  <c r="G199" i="56" s="1"/>
  <c r="L236" i="64"/>
  <c r="H236" i="64"/>
  <c r="J242" i="64"/>
  <c r="K242" i="64" s="1"/>
  <c r="L232" i="68"/>
  <c r="H232" i="68"/>
  <c r="E240" i="63"/>
  <c r="G240" i="63" s="1"/>
  <c r="J295" i="63"/>
  <c r="K295" i="63" s="1"/>
  <c r="I239" i="63"/>
  <c r="L222" i="67"/>
  <c r="H222" i="67"/>
  <c r="H216" i="71"/>
  <c r="L216" i="71"/>
  <c r="E217" i="71"/>
  <c r="G217" i="71" s="1"/>
  <c r="E236" i="60"/>
  <c r="G236" i="60" s="1"/>
  <c r="I235" i="60"/>
  <c r="J242" i="60"/>
  <c r="K242" i="60" s="1"/>
  <c r="L228" i="61"/>
  <c r="H228" i="61"/>
  <c r="E216" i="58"/>
  <c r="G216" i="58" s="1"/>
  <c r="J222" i="58"/>
  <c r="K222" i="58" s="1"/>
  <c r="J296" i="74"/>
  <c r="K296" i="74" s="1"/>
  <c r="J301" i="70"/>
  <c r="K301" i="70" s="1"/>
  <c r="J306" i="67"/>
  <c r="K306" i="67" s="1"/>
  <c r="J333" i="69"/>
  <c r="K333" i="69" s="1"/>
  <c r="H232" i="62"/>
  <c r="L232" i="62"/>
  <c r="E128" i="6"/>
  <c r="G128" i="6" s="1"/>
  <c r="E221" i="73" l="1"/>
  <c r="H214" i="72"/>
  <c r="L214" i="72"/>
  <c r="I213" i="57"/>
  <c r="I213" i="61" s="1"/>
  <c r="J227" i="57"/>
  <c r="K227" i="57" s="1"/>
  <c r="E214" i="57"/>
  <c r="G214" i="57" s="1"/>
  <c r="H199" i="56"/>
  <c r="L203" i="74"/>
  <c r="I203" i="74"/>
  <c r="I214" i="72"/>
  <c r="L198" i="66"/>
  <c r="H198" i="66"/>
  <c r="E202" i="65"/>
  <c r="G202" i="65" s="1"/>
  <c r="I127" i="70"/>
  <c r="I127" i="66" s="1"/>
  <c r="H203" i="74"/>
  <c r="E205" i="59"/>
  <c r="G205" i="59" s="1"/>
  <c r="L196" i="69"/>
  <c r="H196" i="69"/>
  <c r="I196" i="69"/>
  <c r="E197" i="69"/>
  <c r="G197" i="69" s="1"/>
  <c r="E210" i="70"/>
  <c r="G210" i="70" s="1"/>
  <c r="L199" i="56"/>
  <c r="E200" i="56"/>
  <c r="G200" i="56" s="1"/>
  <c r="L209" i="75"/>
  <c r="H209" i="75"/>
  <c r="E237" i="64"/>
  <c r="G237" i="64" s="1"/>
  <c r="J243" i="64"/>
  <c r="K243" i="64" s="1"/>
  <c r="E229" i="61"/>
  <c r="G229" i="61" s="1"/>
  <c r="J242" i="61"/>
  <c r="K242" i="61" s="1"/>
  <c r="L216" i="58"/>
  <c r="E233" i="68"/>
  <c r="G233" i="68" s="1"/>
  <c r="H240" i="63"/>
  <c r="L240" i="63"/>
  <c r="E241" i="63"/>
  <c r="G241" i="63" s="1"/>
  <c r="E223" i="67"/>
  <c r="G223" i="67" s="1"/>
  <c r="L217" i="71"/>
  <c r="H217" i="71"/>
  <c r="J300" i="71"/>
  <c r="K300" i="71" s="1"/>
  <c r="H236" i="60"/>
  <c r="L236" i="60"/>
  <c r="J274" i="62"/>
  <c r="K274" i="62" s="1"/>
  <c r="I232" i="62"/>
  <c r="H216" i="58"/>
  <c r="J307" i="75"/>
  <c r="K307" i="75" s="1"/>
  <c r="J308" i="68"/>
  <c r="K308" i="68" s="1"/>
  <c r="J310" i="65"/>
  <c r="K310" i="65" s="1"/>
  <c r="J334" i="69"/>
  <c r="K334" i="69" s="1"/>
  <c r="J286" i="66"/>
  <c r="K286" i="66" s="1"/>
  <c r="E233" i="62"/>
  <c r="G233" i="62" s="1"/>
  <c r="J282" i="56"/>
  <c r="K282" i="56" s="1"/>
  <c r="H128" i="6"/>
  <c r="L128" i="6"/>
  <c r="J128" i="6"/>
  <c r="G221" i="73" l="1"/>
  <c r="J242" i="73" s="1"/>
  <c r="K242" i="73" s="1"/>
  <c r="H221" i="73"/>
  <c r="L221" i="73"/>
  <c r="J224" i="72"/>
  <c r="K224" i="72" s="1"/>
  <c r="E215" i="72"/>
  <c r="G215" i="72" s="1"/>
  <c r="H214" i="57"/>
  <c r="L214" i="57"/>
  <c r="L210" i="70"/>
  <c r="H205" i="59"/>
  <c r="E199" i="66"/>
  <c r="G199" i="66" s="1"/>
  <c r="L202" i="65"/>
  <c r="H202" i="65"/>
  <c r="E204" i="74"/>
  <c r="G204" i="74" s="1"/>
  <c r="L205" i="59"/>
  <c r="H197" i="69"/>
  <c r="L197" i="69"/>
  <c r="H210" i="70"/>
  <c r="I199" i="56"/>
  <c r="E210" i="75"/>
  <c r="G210" i="75" s="1"/>
  <c r="I128" i="6"/>
  <c r="E238" i="64"/>
  <c r="G238" i="64" s="1"/>
  <c r="L237" i="64"/>
  <c r="H237" i="64"/>
  <c r="H229" i="61"/>
  <c r="L229" i="61"/>
  <c r="J243" i="61"/>
  <c r="K243" i="61" s="1"/>
  <c r="H233" i="68"/>
  <c r="H200" i="56"/>
  <c r="L200" i="56"/>
  <c r="L233" i="68"/>
  <c r="L241" i="63"/>
  <c r="H241" i="63"/>
  <c r="J296" i="63"/>
  <c r="K296" i="63" s="1"/>
  <c r="I240" i="63"/>
  <c r="H223" i="67"/>
  <c r="L223" i="67"/>
  <c r="I217" i="71"/>
  <c r="J301" i="71"/>
  <c r="K301" i="71" s="1"/>
  <c r="E218" i="71"/>
  <c r="G218" i="71" s="1"/>
  <c r="E237" i="60"/>
  <c r="G237" i="60" s="1"/>
  <c r="J243" i="60"/>
  <c r="K243" i="60" s="1"/>
  <c r="E217" i="58"/>
  <c r="G217" i="58" s="1"/>
  <c r="I216" i="58"/>
  <c r="J223" i="58"/>
  <c r="K223" i="58" s="1"/>
  <c r="J297" i="74"/>
  <c r="K297" i="74" s="1"/>
  <c r="J307" i="67"/>
  <c r="K307" i="67" s="1"/>
  <c r="J302" i="70"/>
  <c r="K302" i="70" s="1"/>
  <c r="L233" i="62"/>
  <c r="H233" i="62"/>
  <c r="K128" i="6"/>
  <c r="E129" i="6"/>
  <c r="G129" i="6" s="1"/>
  <c r="E222" i="73" l="1"/>
  <c r="L215" i="72"/>
  <c r="H215" i="72"/>
  <c r="J228" i="57"/>
  <c r="K228" i="57" s="1"/>
  <c r="E215" i="57"/>
  <c r="G215" i="57" s="1"/>
  <c r="I214" i="57"/>
  <c r="I214" i="61" s="1"/>
  <c r="I214" i="73" s="1"/>
  <c r="L204" i="74"/>
  <c r="I204" i="74"/>
  <c r="I216" i="64"/>
  <c r="I216" i="60"/>
  <c r="H199" i="66"/>
  <c r="L199" i="66"/>
  <c r="I202" i="65"/>
  <c r="E203" i="65"/>
  <c r="G203" i="65" s="1"/>
  <c r="H204" i="74"/>
  <c r="E206" i="59"/>
  <c r="G206" i="59" s="1"/>
  <c r="J289" i="59"/>
  <c r="K289" i="59" s="1"/>
  <c r="I197" i="69"/>
  <c r="E198" i="69"/>
  <c r="G198" i="69" s="1"/>
  <c r="I128" i="59"/>
  <c r="I128" i="68" s="1"/>
  <c r="I128" i="67" s="1"/>
  <c r="E211" i="70"/>
  <c r="G211" i="70" s="1"/>
  <c r="H210" i="75"/>
  <c r="L210" i="75"/>
  <c r="H238" i="64"/>
  <c r="L238" i="64"/>
  <c r="J244" i="64"/>
  <c r="K244" i="64" s="1"/>
  <c r="E230" i="61"/>
  <c r="G230" i="61" s="1"/>
  <c r="I217" i="58"/>
  <c r="E201" i="56"/>
  <c r="G201" i="56" s="1"/>
  <c r="E234" i="68"/>
  <c r="G234" i="68" s="1"/>
  <c r="E242" i="63"/>
  <c r="G242" i="63" s="1"/>
  <c r="J297" i="63"/>
  <c r="K297" i="63" s="1"/>
  <c r="I241" i="63"/>
  <c r="E224" i="67"/>
  <c r="G224" i="67" s="1"/>
  <c r="H218" i="71"/>
  <c r="L218" i="71"/>
  <c r="H237" i="60"/>
  <c r="L237" i="60"/>
  <c r="L217" i="58"/>
  <c r="H217" i="58"/>
  <c r="E234" i="62"/>
  <c r="G234" i="62" s="1"/>
  <c r="J275" i="62"/>
  <c r="K275" i="62" s="1"/>
  <c r="J308" i="75"/>
  <c r="K308" i="75" s="1"/>
  <c r="J298" i="74"/>
  <c r="K298" i="74" s="1"/>
  <c r="J335" i="69"/>
  <c r="K335" i="69" s="1"/>
  <c r="J287" i="66"/>
  <c r="K287" i="66" s="1"/>
  <c r="J311" i="65"/>
  <c r="K311" i="65" s="1"/>
  <c r="J303" i="70"/>
  <c r="K303" i="70" s="1"/>
  <c r="J309" i="68"/>
  <c r="K309" i="68" s="1"/>
  <c r="J283" i="56"/>
  <c r="K283" i="56" s="1"/>
  <c r="H129" i="6"/>
  <c r="L129" i="6"/>
  <c r="L222" i="73" l="1"/>
  <c r="G222" i="73"/>
  <c r="J243" i="73" s="1"/>
  <c r="K243" i="73" s="1"/>
  <c r="H222" i="73"/>
  <c r="E216" i="72"/>
  <c r="G216" i="72" s="1"/>
  <c r="I215" i="72"/>
  <c r="J225" i="72"/>
  <c r="K225" i="72" s="1"/>
  <c r="E216" i="57"/>
  <c r="G216" i="57" s="1"/>
  <c r="L215" i="57"/>
  <c r="H215" i="57"/>
  <c r="I128" i="56"/>
  <c r="I217" i="60"/>
  <c r="L230" i="61"/>
  <c r="J244" i="61"/>
  <c r="K244" i="61" s="1"/>
  <c r="I199" i="66"/>
  <c r="E200" i="66"/>
  <c r="G200" i="66" s="1"/>
  <c r="I217" i="64"/>
  <c r="L203" i="65"/>
  <c r="H203" i="65"/>
  <c r="I128" i="70"/>
  <c r="E205" i="74"/>
  <c r="G205" i="74" s="1"/>
  <c r="H206" i="59"/>
  <c r="L206" i="59"/>
  <c r="I198" i="69"/>
  <c r="H198" i="69"/>
  <c r="L198" i="69"/>
  <c r="L211" i="70"/>
  <c r="H211" i="70"/>
  <c r="E211" i="75"/>
  <c r="G211" i="75" s="1"/>
  <c r="H230" i="61"/>
  <c r="E239" i="64"/>
  <c r="G239" i="64" s="1"/>
  <c r="J245" i="64"/>
  <c r="K245" i="64" s="1"/>
  <c r="E218" i="58"/>
  <c r="G218" i="58" s="1"/>
  <c r="J224" i="58"/>
  <c r="K224" i="58" s="1"/>
  <c r="E202" i="56"/>
  <c r="G202" i="56" s="1"/>
  <c r="H234" i="62"/>
  <c r="L201" i="56"/>
  <c r="H201" i="56"/>
  <c r="H234" i="68"/>
  <c r="E235" i="68"/>
  <c r="G235" i="68" s="1"/>
  <c r="L234" i="68"/>
  <c r="H242" i="63"/>
  <c r="L242" i="63"/>
  <c r="E243" i="63"/>
  <c r="G243" i="63" s="1"/>
  <c r="H224" i="67"/>
  <c r="E225" i="67"/>
  <c r="G225" i="67" s="1"/>
  <c r="L224" i="67"/>
  <c r="I218" i="71"/>
  <c r="J302" i="71"/>
  <c r="K302" i="71" s="1"/>
  <c r="E219" i="71"/>
  <c r="G219" i="71" s="1"/>
  <c r="J244" i="60"/>
  <c r="K244" i="60" s="1"/>
  <c r="E238" i="60"/>
  <c r="G238" i="60" s="1"/>
  <c r="L234" i="62"/>
  <c r="J299" i="74"/>
  <c r="K299" i="74" s="1"/>
  <c r="J308" i="67"/>
  <c r="K308" i="67" s="1"/>
  <c r="J310" i="68"/>
  <c r="K310" i="68" s="1"/>
  <c r="J336" i="69"/>
  <c r="K336" i="69" s="1"/>
  <c r="J129" i="6"/>
  <c r="E223" i="73" l="1"/>
  <c r="H223" i="73" s="1"/>
  <c r="H216" i="72"/>
  <c r="L216" i="72"/>
  <c r="L216" i="57"/>
  <c r="H216" i="57"/>
  <c r="E217" i="57"/>
  <c r="G217" i="57" s="1"/>
  <c r="I215" i="57"/>
  <c r="I215" i="61" s="1"/>
  <c r="J229" i="57"/>
  <c r="K229" i="57" s="1"/>
  <c r="I129" i="6"/>
  <c r="I216" i="62"/>
  <c r="L218" i="58"/>
  <c r="I218" i="58"/>
  <c r="L200" i="66"/>
  <c r="H200" i="66"/>
  <c r="I203" i="65"/>
  <c r="E204" i="65"/>
  <c r="G204" i="65" s="1"/>
  <c r="L205" i="74"/>
  <c r="H205" i="74"/>
  <c r="I205" i="74"/>
  <c r="E206" i="74"/>
  <c r="G206" i="74" s="1"/>
  <c r="J290" i="59"/>
  <c r="K290" i="59" s="1"/>
  <c r="E207" i="59"/>
  <c r="G207" i="59" s="1"/>
  <c r="E199" i="69"/>
  <c r="G199" i="69" s="1"/>
  <c r="E212" i="70"/>
  <c r="G212" i="70" s="1"/>
  <c r="I211" i="75"/>
  <c r="L211" i="75"/>
  <c r="H211" i="75"/>
  <c r="E231" i="61"/>
  <c r="G231" i="61" s="1"/>
  <c r="H218" i="58"/>
  <c r="L239" i="64"/>
  <c r="H239" i="64"/>
  <c r="E240" i="64"/>
  <c r="G240" i="64" s="1"/>
  <c r="I201" i="56"/>
  <c r="L202" i="56"/>
  <c r="H202" i="56"/>
  <c r="L235" i="68"/>
  <c r="H235" i="68"/>
  <c r="L243" i="63"/>
  <c r="H243" i="63"/>
  <c r="J298" i="63"/>
  <c r="K298" i="63" s="1"/>
  <c r="I242" i="63"/>
  <c r="H225" i="67"/>
  <c r="L225" i="67"/>
  <c r="H219" i="71"/>
  <c r="L219" i="71"/>
  <c r="H238" i="60"/>
  <c r="L238" i="60"/>
  <c r="J276" i="62"/>
  <c r="K276" i="62" s="1"/>
  <c r="I234" i="62"/>
  <c r="E235" i="62"/>
  <c r="G235" i="62" s="1"/>
  <c r="J309" i="75"/>
  <c r="K309" i="75" s="1"/>
  <c r="J312" i="65"/>
  <c r="K312" i="65" s="1"/>
  <c r="J288" i="66"/>
  <c r="K288" i="66" s="1"/>
  <c r="J304" i="70"/>
  <c r="K304" i="70" s="1"/>
  <c r="J284" i="56"/>
  <c r="K284" i="56" s="1"/>
  <c r="K129" i="6"/>
  <c r="L223" i="73" l="1"/>
  <c r="G223" i="73"/>
  <c r="J244" i="73" s="1"/>
  <c r="K244" i="73" s="1"/>
  <c r="I129" i="59"/>
  <c r="I129" i="56"/>
  <c r="I216" i="72"/>
  <c r="I216" i="57" s="1"/>
  <c r="J226" i="72"/>
  <c r="K226" i="72" s="1"/>
  <c r="E217" i="72"/>
  <c r="G217" i="72" s="1"/>
  <c r="H217" i="57"/>
  <c r="L217" i="57"/>
  <c r="J230" i="57"/>
  <c r="K230" i="57" s="1"/>
  <c r="L231" i="61"/>
  <c r="E232" i="61"/>
  <c r="G232" i="61" s="1"/>
  <c r="I218" i="60"/>
  <c r="I218" i="64" s="1"/>
  <c r="I200" i="66"/>
  <c r="E201" i="66"/>
  <c r="G201" i="66" s="1"/>
  <c r="H204" i="65"/>
  <c r="L204" i="65"/>
  <c r="H206" i="74"/>
  <c r="L206" i="74"/>
  <c r="J291" i="59"/>
  <c r="K291" i="59" s="1"/>
  <c r="H207" i="59"/>
  <c r="L207" i="59"/>
  <c r="H199" i="69"/>
  <c r="L199" i="69"/>
  <c r="I199" i="69"/>
  <c r="E200" i="69"/>
  <c r="G200" i="69" s="1"/>
  <c r="I129" i="68"/>
  <c r="E212" i="75"/>
  <c r="H231" i="61"/>
  <c r="L212" i="70"/>
  <c r="H212" i="70"/>
  <c r="E219" i="58"/>
  <c r="G219" i="58" s="1"/>
  <c r="J225" i="58"/>
  <c r="K225" i="58" s="1"/>
  <c r="J246" i="64"/>
  <c r="K246" i="64" s="1"/>
  <c r="L240" i="64"/>
  <c r="H240" i="64"/>
  <c r="H235" i="62"/>
  <c r="E203" i="56"/>
  <c r="G203" i="56" s="1"/>
  <c r="E236" i="68"/>
  <c r="G236" i="68" s="1"/>
  <c r="E244" i="63"/>
  <c r="G244" i="63" s="1"/>
  <c r="J299" i="63"/>
  <c r="K299" i="63" s="1"/>
  <c r="I243" i="63"/>
  <c r="E226" i="67"/>
  <c r="G226" i="67" s="1"/>
  <c r="E220" i="71"/>
  <c r="G220" i="71" s="1"/>
  <c r="J303" i="71"/>
  <c r="K303" i="71" s="1"/>
  <c r="I219" i="71"/>
  <c r="E239" i="60"/>
  <c r="G239" i="60" s="1"/>
  <c r="J245" i="60"/>
  <c r="K245" i="60" s="1"/>
  <c r="L235" i="62"/>
  <c r="J300" i="74"/>
  <c r="K300" i="74" s="1"/>
  <c r="J310" i="75"/>
  <c r="K310" i="75" s="1"/>
  <c r="J305" i="70"/>
  <c r="K305" i="70" s="1"/>
  <c r="J337" i="69"/>
  <c r="K337" i="69" s="1"/>
  <c r="J309" i="67"/>
  <c r="K309" i="67" s="1"/>
  <c r="J311" i="68"/>
  <c r="K311" i="68" s="1"/>
  <c r="E130" i="6"/>
  <c r="G130" i="6" s="1"/>
  <c r="E224" i="73" l="1"/>
  <c r="G224" i="73" s="1"/>
  <c r="H217" i="72"/>
  <c r="L217" i="72"/>
  <c r="I216" i="63"/>
  <c r="I216" i="61"/>
  <c r="I216" i="73" s="1"/>
  <c r="I216" i="71" s="1"/>
  <c r="J231" i="57"/>
  <c r="K231" i="57" s="1"/>
  <c r="I217" i="57"/>
  <c r="I217" i="61" s="1"/>
  <c r="E218" i="57"/>
  <c r="G218" i="57" s="1"/>
  <c r="H200" i="69"/>
  <c r="I200" i="69"/>
  <c r="L212" i="75"/>
  <c r="G212" i="75"/>
  <c r="I212" i="75" s="1"/>
  <c r="I129" i="75"/>
  <c r="I129" i="67" s="1"/>
  <c r="E220" i="58"/>
  <c r="G220" i="58" s="1"/>
  <c r="H201" i="66"/>
  <c r="I201" i="66"/>
  <c r="L201" i="66"/>
  <c r="I204" i="65"/>
  <c r="E205" i="65"/>
  <c r="G205" i="65" s="1"/>
  <c r="I129" i="70"/>
  <c r="I218" i="73"/>
  <c r="E207" i="74"/>
  <c r="G207" i="74" s="1"/>
  <c r="E208" i="59"/>
  <c r="G208" i="59" s="1"/>
  <c r="L200" i="69"/>
  <c r="H212" i="75"/>
  <c r="J245" i="61"/>
  <c r="K245" i="61" s="1"/>
  <c r="E213" i="70"/>
  <c r="G213" i="70" s="1"/>
  <c r="H219" i="58"/>
  <c r="L219" i="58"/>
  <c r="J247" i="64"/>
  <c r="K247" i="64" s="1"/>
  <c r="E241" i="64"/>
  <c r="G241" i="64" s="1"/>
  <c r="L236" i="68"/>
  <c r="H203" i="56"/>
  <c r="L203" i="56"/>
  <c r="H236" i="68"/>
  <c r="L244" i="63"/>
  <c r="H244" i="63"/>
  <c r="E245" i="63"/>
  <c r="G245" i="63" s="1"/>
  <c r="L226" i="67"/>
  <c r="H226" i="67"/>
  <c r="L220" i="71"/>
  <c r="H220" i="71"/>
  <c r="L239" i="60"/>
  <c r="H239" i="60"/>
  <c r="L232" i="61"/>
  <c r="H232" i="61"/>
  <c r="J277" i="62"/>
  <c r="K277" i="62" s="1"/>
  <c r="I235" i="62"/>
  <c r="E236" i="62"/>
  <c r="G236" i="62" s="1"/>
  <c r="J311" i="75"/>
  <c r="K311" i="75" s="1"/>
  <c r="J313" i="65"/>
  <c r="K313" i="65" s="1"/>
  <c r="J289" i="66"/>
  <c r="K289" i="66" s="1"/>
  <c r="J310" i="67"/>
  <c r="K310" i="67" s="1"/>
  <c r="J285" i="56"/>
  <c r="K285" i="56" s="1"/>
  <c r="H130" i="6"/>
  <c r="L130" i="6"/>
  <c r="J130" i="6"/>
  <c r="H224" i="73" l="1"/>
  <c r="L224" i="73"/>
  <c r="J245" i="73"/>
  <c r="K245" i="73" s="1"/>
  <c r="E225" i="73"/>
  <c r="J227" i="72"/>
  <c r="K227" i="72" s="1"/>
  <c r="E218" i="72"/>
  <c r="G218" i="72" s="1"/>
  <c r="I217" i="72"/>
  <c r="E219" i="57"/>
  <c r="G219" i="57" s="1"/>
  <c r="L218" i="57"/>
  <c r="H218" i="57"/>
  <c r="L213" i="70"/>
  <c r="J292" i="59"/>
  <c r="K292" i="59" s="1"/>
  <c r="I219" i="58"/>
  <c r="J226" i="58"/>
  <c r="K226" i="58" s="1"/>
  <c r="J227" i="58"/>
  <c r="K227" i="58" s="1"/>
  <c r="H220" i="58"/>
  <c r="L220" i="58"/>
  <c r="E202" i="66"/>
  <c r="G202" i="66" s="1"/>
  <c r="I218" i="62"/>
  <c r="H205" i="65"/>
  <c r="L205" i="65"/>
  <c r="E208" i="74"/>
  <c r="G208" i="74" s="1"/>
  <c r="H207" i="74"/>
  <c r="L207" i="74"/>
  <c r="H208" i="59"/>
  <c r="L208" i="59"/>
  <c r="E201" i="69"/>
  <c r="G201" i="69" s="1"/>
  <c r="E213" i="75"/>
  <c r="I219" i="64"/>
  <c r="H213" i="70"/>
  <c r="L241" i="64"/>
  <c r="H241" i="64"/>
  <c r="I130" i="6"/>
  <c r="H236" i="62"/>
  <c r="I236" i="62"/>
  <c r="E204" i="56"/>
  <c r="G204" i="56" s="1"/>
  <c r="E237" i="68"/>
  <c r="G237" i="68" s="1"/>
  <c r="L245" i="63"/>
  <c r="H245" i="63"/>
  <c r="E246" i="63"/>
  <c r="G246" i="63" s="1"/>
  <c r="J300" i="63"/>
  <c r="K300" i="63" s="1"/>
  <c r="E227" i="67"/>
  <c r="G227" i="67" s="1"/>
  <c r="E221" i="71"/>
  <c r="G221" i="71" s="1"/>
  <c r="I220" i="71"/>
  <c r="J304" i="71"/>
  <c r="K304" i="71" s="1"/>
  <c r="E240" i="60"/>
  <c r="G240" i="60" s="1"/>
  <c r="J246" i="60"/>
  <c r="K246" i="60" s="1"/>
  <c r="E233" i="61"/>
  <c r="G233" i="61" s="1"/>
  <c r="J246" i="61"/>
  <c r="K246" i="61" s="1"/>
  <c r="L236" i="62"/>
  <c r="J301" i="74"/>
  <c r="K301" i="74" s="1"/>
  <c r="J306" i="70"/>
  <c r="K306" i="70" s="1"/>
  <c r="J311" i="67"/>
  <c r="K311" i="67" s="1"/>
  <c r="J314" i="65"/>
  <c r="K314" i="65" s="1"/>
  <c r="J290" i="66"/>
  <c r="K290" i="66" s="1"/>
  <c r="J312" i="68"/>
  <c r="K312" i="68" s="1"/>
  <c r="J338" i="69"/>
  <c r="K338" i="69" s="1"/>
  <c r="K130" i="6"/>
  <c r="H225" i="73" l="1"/>
  <c r="G225" i="73"/>
  <c r="L225" i="73"/>
  <c r="E219" i="72"/>
  <c r="G219" i="72" s="1"/>
  <c r="H218" i="72"/>
  <c r="L218" i="72"/>
  <c r="J233" i="57"/>
  <c r="K233" i="57" s="1"/>
  <c r="H219" i="57"/>
  <c r="L219" i="57"/>
  <c r="J232" i="57"/>
  <c r="K232" i="57" s="1"/>
  <c r="I218" i="57"/>
  <c r="L201" i="69"/>
  <c r="E202" i="69"/>
  <c r="G202" i="69" s="1"/>
  <c r="L213" i="75"/>
  <c r="G213" i="75"/>
  <c r="E214" i="75" s="1"/>
  <c r="G214" i="75" s="1"/>
  <c r="L208" i="74"/>
  <c r="I208" i="74"/>
  <c r="E209" i="59"/>
  <c r="G209" i="59" s="1"/>
  <c r="E221" i="58"/>
  <c r="G221" i="58" s="1"/>
  <c r="I220" i="58"/>
  <c r="L202" i="66"/>
  <c r="H202" i="66"/>
  <c r="I205" i="65"/>
  <c r="E206" i="65"/>
  <c r="G206" i="65" s="1"/>
  <c r="I130" i="59"/>
  <c r="I130" i="68" s="1"/>
  <c r="I130" i="67" s="1"/>
  <c r="I220" i="64"/>
  <c r="I219" i="57"/>
  <c r="I219" i="73" s="1"/>
  <c r="H208" i="74"/>
  <c r="H201" i="69"/>
  <c r="H213" i="75"/>
  <c r="E214" i="70"/>
  <c r="G214" i="70" s="1"/>
  <c r="J248" i="64"/>
  <c r="K248" i="64" s="1"/>
  <c r="I241" i="64"/>
  <c r="E242" i="64"/>
  <c r="G242" i="64" s="1"/>
  <c r="E238" i="68"/>
  <c r="G238" i="68" s="1"/>
  <c r="L227" i="67"/>
  <c r="L204" i="56"/>
  <c r="H204" i="56"/>
  <c r="L237" i="68"/>
  <c r="H237" i="68"/>
  <c r="L246" i="63"/>
  <c r="H246" i="63"/>
  <c r="E247" i="63"/>
  <c r="G247" i="63" s="1"/>
  <c r="J301" i="63"/>
  <c r="K301" i="63" s="1"/>
  <c r="H227" i="67"/>
  <c r="L221" i="71"/>
  <c r="E222" i="71"/>
  <c r="G222" i="71" s="1"/>
  <c r="H221" i="71"/>
  <c r="H240" i="60"/>
  <c r="L240" i="60"/>
  <c r="L233" i="61"/>
  <c r="E234" i="61"/>
  <c r="G234" i="61" s="1"/>
  <c r="H233" i="61"/>
  <c r="E237" i="62"/>
  <c r="G237" i="62" s="1"/>
  <c r="J278" i="62"/>
  <c r="K278" i="62" s="1"/>
  <c r="J312" i="75"/>
  <c r="K312" i="75" s="1"/>
  <c r="J291" i="66"/>
  <c r="K291" i="66" s="1"/>
  <c r="J312" i="67"/>
  <c r="K312" i="67" s="1"/>
  <c r="J339" i="69"/>
  <c r="K339" i="69" s="1"/>
  <c r="J286" i="56"/>
  <c r="K286" i="56" s="1"/>
  <c r="E131" i="6"/>
  <c r="G131" i="6" s="1"/>
  <c r="J246" i="73" l="1"/>
  <c r="K246" i="73" s="1"/>
  <c r="E226" i="73"/>
  <c r="L219" i="72"/>
  <c r="H219" i="72"/>
  <c r="J228" i="72"/>
  <c r="K228" i="72" s="1"/>
  <c r="I218" i="72"/>
  <c r="E220" i="57"/>
  <c r="L220" i="57" s="1"/>
  <c r="J228" i="58"/>
  <c r="K228" i="58" s="1"/>
  <c r="L209" i="59"/>
  <c r="I209" i="59"/>
  <c r="H214" i="70"/>
  <c r="H238" i="68"/>
  <c r="H209" i="59"/>
  <c r="H221" i="58"/>
  <c r="L221" i="58"/>
  <c r="E203" i="66"/>
  <c r="G203" i="66" s="1"/>
  <c r="H206" i="65"/>
  <c r="L206" i="65"/>
  <c r="E209" i="74"/>
  <c r="G209" i="74" s="1"/>
  <c r="I130" i="70"/>
  <c r="I201" i="69"/>
  <c r="L214" i="75"/>
  <c r="H214" i="75"/>
  <c r="I213" i="75"/>
  <c r="L202" i="69"/>
  <c r="H202" i="69"/>
  <c r="L214" i="70"/>
  <c r="I214" i="75"/>
  <c r="E215" i="75"/>
  <c r="G215" i="75" s="1"/>
  <c r="H242" i="64"/>
  <c r="L242" i="64"/>
  <c r="L238" i="68"/>
  <c r="L237" i="62"/>
  <c r="E205" i="56"/>
  <c r="G205" i="56" s="1"/>
  <c r="E248" i="63"/>
  <c r="G248" i="63" s="1"/>
  <c r="L247" i="63"/>
  <c r="H247" i="63"/>
  <c r="J302" i="63"/>
  <c r="K302" i="63" s="1"/>
  <c r="E228" i="67"/>
  <c r="G228" i="67" s="1"/>
  <c r="E223" i="71"/>
  <c r="G223" i="71" s="1"/>
  <c r="L222" i="71"/>
  <c r="H222" i="71"/>
  <c r="J305" i="71"/>
  <c r="K305" i="71" s="1"/>
  <c r="I221" i="71"/>
  <c r="I240" i="60"/>
  <c r="J247" i="60"/>
  <c r="K247" i="60" s="1"/>
  <c r="E241" i="60"/>
  <c r="G241" i="60" s="1"/>
  <c r="H237" i="62"/>
  <c r="L234" i="61"/>
  <c r="H234" i="61"/>
  <c r="J247" i="61"/>
  <c r="K247" i="61" s="1"/>
  <c r="I233" i="61"/>
  <c r="J302" i="74"/>
  <c r="K302" i="74" s="1"/>
  <c r="J313" i="68"/>
  <c r="K313" i="68" s="1"/>
  <c r="J313" i="67"/>
  <c r="K313" i="67" s="1"/>
  <c r="J307" i="70"/>
  <c r="K307" i="70" s="1"/>
  <c r="J340" i="69"/>
  <c r="K340" i="69" s="1"/>
  <c r="J315" i="65"/>
  <c r="K315" i="65" s="1"/>
  <c r="J287" i="56"/>
  <c r="K287" i="56" s="1"/>
  <c r="H131" i="6"/>
  <c r="L131" i="6"/>
  <c r="J131" i="6"/>
  <c r="G226" i="73" l="1"/>
  <c r="H226" i="73"/>
  <c r="L226" i="73"/>
  <c r="H220" i="57"/>
  <c r="G220" i="57"/>
  <c r="I220" i="57" s="1"/>
  <c r="I220" i="61" s="1"/>
  <c r="I220" i="73" s="1"/>
  <c r="J229" i="72"/>
  <c r="K229" i="72" s="1"/>
  <c r="I219" i="72"/>
  <c r="E220" i="72"/>
  <c r="G220" i="72" s="1"/>
  <c r="I221" i="58"/>
  <c r="E222" i="58"/>
  <c r="E210" i="59"/>
  <c r="G210" i="59" s="1"/>
  <c r="L209" i="74"/>
  <c r="J293" i="59"/>
  <c r="K293" i="59" s="1"/>
  <c r="H203" i="66"/>
  <c r="L203" i="66"/>
  <c r="E207" i="65"/>
  <c r="G207" i="65" s="1"/>
  <c r="I206" i="65"/>
  <c r="H209" i="74"/>
  <c r="I221" i="60"/>
  <c r="I202" i="69"/>
  <c r="E203" i="69"/>
  <c r="G203" i="69" s="1"/>
  <c r="E215" i="70"/>
  <c r="G215" i="70" s="1"/>
  <c r="H215" i="75"/>
  <c r="L215" i="75"/>
  <c r="I131" i="6"/>
  <c r="E239" i="68"/>
  <c r="G239" i="68" s="1"/>
  <c r="E243" i="64"/>
  <c r="G243" i="64" s="1"/>
  <c r="J249" i="64"/>
  <c r="K249" i="64" s="1"/>
  <c r="E229" i="67"/>
  <c r="G229" i="67" s="1"/>
  <c r="E206" i="56"/>
  <c r="G206" i="56" s="1"/>
  <c r="H205" i="56"/>
  <c r="L205" i="56"/>
  <c r="J279" i="62"/>
  <c r="K279" i="62" s="1"/>
  <c r="H228" i="67"/>
  <c r="L228" i="67"/>
  <c r="L248" i="63"/>
  <c r="J304" i="63"/>
  <c r="K304" i="63" s="1"/>
  <c r="H248" i="63"/>
  <c r="J303" i="63"/>
  <c r="K303" i="63" s="1"/>
  <c r="L223" i="71"/>
  <c r="I223" i="71"/>
  <c r="H223" i="71"/>
  <c r="I222" i="71"/>
  <c r="J306" i="71"/>
  <c r="K306" i="71" s="1"/>
  <c r="E238" i="62"/>
  <c r="G238" i="62" s="1"/>
  <c r="H241" i="60"/>
  <c r="E242" i="60"/>
  <c r="G242" i="60" s="1"/>
  <c r="L241" i="60"/>
  <c r="E235" i="61"/>
  <c r="G235" i="61" s="1"/>
  <c r="I234" i="61"/>
  <c r="J248" i="61"/>
  <c r="K248" i="61" s="1"/>
  <c r="J313" i="75"/>
  <c r="K313" i="75" s="1"/>
  <c r="J303" i="74"/>
  <c r="K303" i="74" s="1"/>
  <c r="J292" i="66"/>
  <c r="K292" i="66" s="1"/>
  <c r="J308" i="70"/>
  <c r="K308" i="70" s="1"/>
  <c r="J314" i="67"/>
  <c r="K314" i="67" s="1"/>
  <c r="K131" i="6"/>
  <c r="J247" i="73" l="1"/>
  <c r="K247" i="73" s="1"/>
  <c r="E227" i="73"/>
  <c r="E221" i="57"/>
  <c r="G221" i="57" s="1"/>
  <c r="J235" i="57" s="1"/>
  <c r="K235" i="57" s="1"/>
  <c r="J234" i="57"/>
  <c r="K234" i="57" s="1"/>
  <c r="G222" i="58"/>
  <c r="I222" i="58" s="1"/>
  <c r="E221" i="72"/>
  <c r="G221" i="72" s="1"/>
  <c r="H220" i="72"/>
  <c r="L220" i="72"/>
  <c r="H222" i="58"/>
  <c r="L222" i="58"/>
  <c r="J294" i="59"/>
  <c r="K294" i="59" s="1"/>
  <c r="L210" i="59"/>
  <c r="H210" i="59"/>
  <c r="I203" i="66"/>
  <c r="E204" i="66"/>
  <c r="G204" i="66" s="1"/>
  <c r="H207" i="65"/>
  <c r="L207" i="65"/>
  <c r="I207" i="65"/>
  <c r="E210" i="74"/>
  <c r="G210" i="74" s="1"/>
  <c r="I131" i="59"/>
  <c r="I131" i="68" s="1"/>
  <c r="I131" i="67" s="1"/>
  <c r="I221" i="64"/>
  <c r="I222" i="60"/>
  <c r="H203" i="69"/>
  <c r="L203" i="69"/>
  <c r="L215" i="70"/>
  <c r="H215" i="70"/>
  <c r="I215" i="75"/>
  <c r="E216" i="75"/>
  <c r="G216" i="75" s="1"/>
  <c r="L239" i="68"/>
  <c r="H239" i="68"/>
  <c r="L243" i="64"/>
  <c r="H243" i="64"/>
  <c r="I205" i="56"/>
  <c r="L238" i="62"/>
  <c r="I238" i="62"/>
  <c r="H206" i="56"/>
  <c r="L206" i="56"/>
  <c r="E249" i="63"/>
  <c r="G249" i="63" s="1"/>
  <c r="J307" i="71"/>
  <c r="K307" i="71" s="1"/>
  <c r="L229" i="67"/>
  <c r="H229" i="67"/>
  <c r="E224" i="71"/>
  <c r="G224" i="71" s="1"/>
  <c r="H238" i="62"/>
  <c r="E243" i="60"/>
  <c r="G243" i="60" s="1"/>
  <c r="L242" i="60"/>
  <c r="H242" i="60"/>
  <c r="I241" i="60"/>
  <c r="J248" i="60"/>
  <c r="K248" i="60" s="1"/>
  <c r="H235" i="61"/>
  <c r="L235" i="61"/>
  <c r="J314" i="75"/>
  <c r="K314" i="75" s="1"/>
  <c r="J341" i="69"/>
  <c r="K341" i="69" s="1"/>
  <c r="J316" i="65"/>
  <c r="K316" i="65" s="1"/>
  <c r="J309" i="70"/>
  <c r="K309" i="70" s="1"/>
  <c r="J314" i="68"/>
  <c r="K314" i="68" s="1"/>
  <c r="J315" i="67"/>
  <c r="K315" i="67" s="1"/>
  <c r="J288" i="56"/>
  <c r="K288" i="56" s="1"/>
  <c r="E132" i="6"/>
  <c r="G132" i="6" s="1"/>
  <c r="H221" i="57" l="1"/>
  <c r="L227" i="73"/>
  <c r="G227" i="73"/>
  <c r="H227" i="73"/>
  <c r="L221" i="57"/>
  <c r="I131" i="56"/>
  <c r="J229" i="58"/>
  <c r="K229" i="58" s="1"/>
  <c r="E223" i="58"/>
  <c r="G223" i="58" s="1"/>
  <c r="J230" i="58" s="1"/>
  <c r="K230" i="58" s="1"/>
  <c r="L221" i="72"/>
  <c r="H221" i="72"/>
  <c r="I221" i="72"/>
  <c r="I220" i="72"/>
  <c r="J230" i="72"/>
  <c r="K230" i="72" s="1"/>
  <c r="E222" i="57"/>
  <c r="E211" i="59"/>
  <c r="G211" i="59" s="1"/>
  <c r="L210" i="74"/>
  <c r="I210" i="74"/>
  <c r="I222" i="64"/>
  <c r="I222" i="73"/>
  <c r="H204" i="66"/>
  <c r="L204" i="66"/>
  <c r="H210" i="74"/>
  <c r="E208" i="65"/>
  <c r="G208" i="65" s="1"/>
  <c r="I131" i="70"/>
  <c r="E204" i="69"/>
  <c r="G204" i="69" s="1"/>
  <c r="I203" i="69"/>
  <c r="E216" i="70"/>
  <c r="G216" i="70" s="1"/>
  <c r="L216" i="75"/>
  <c r="I216" i="75"/>
  <c r="H216" i="75"/>
  <c r="E240" i="68"/>
  <c r="G240" i="68" s="1"/>
  <c r="E244" i="64"/>
  <c r="G244" i="64" s="1"/>
  <c r="J250" i="64"/>
  <c r="K250" i="64" s="1"/>
  <c r="L224" i="71"/>
  <c r="H249" i="63"/>
  <c r="E207" i="56"/>
  <c r="G207" i="56" s="1"/>
  <c r="L249" i="63"/>
  <c r="E250" i="63"/>
  <c r="G250" i="63" s="1"/>
  <c r="E239" i="62"/>
  <c r="G239" i="62" s="1"/>
  <c r="E225" i="71"/>
  <c r="G225" i="71" s="1"/>
  <c r="H224" i="71"/>
  <c r="E230" i="67"/>
  <c r="G230" i="67" s="1"/>
  <c r="J280" i="62"/>
  <c r="K280" i="62" s="1"/>
  <c r="L243" i="60"/>
  <c r="H243" i="60"/>
  <c r="J249" i="60"/>
  <c r="K249" i="60" s="1"/>
  <c r="E236" i="61"/>
  <c r="G236" i="61" s="1"/>
  <c r="J249" i="61"/>
  <c r="K249" i="61" s="1"/>
  <c r="J304" i="74"/>
  <c r="K304" i="74" s="1"/>
  <c r="J310" i="70"/>
  <c r="K310" i="70" s="1"/>
  <c r="J293" i="66"/>
  <c r="K293" i="66" s="1"/>
  <c r="J342" i="69"/>
  <c r="K342" i="69" s="1"/>
  <c r="J317" i="65"/>
  <c r="K317" i="65" s="1"/>
  <c r="J316" i="67"/>
  <c r="K316" i="67" s="1"/>
  <c r="J289" i="56"/>
  <c r="K289" i="56" s="1"/>
  <c r="H132" i="6"/>
  <c r="L132" i="6"/>
  <c r="J132" i="6"/>
  <c r="I227" i="73" l="1"/>
  <c r="E228" i="73"/>
  <c r="J248" i="73"/>
  <c r="K248" i="73" s="1"/>
  <c r="H223" i="58"/>
  <c r="L223" i="58"/>
  <c r="L222" i="57"/>
  <c r="G222" i="57"/>
  <c r="I222" i="57" s="1"/>
  <c r="J231" i="72"/>
  <c r="K231" i="72" s="1"/>
  <c r="E222" i="72"/>
  <c r="G222" i="72" s="1"/>
  <c r="H222" i="57"/>
  <c r="H211" i="59"/>
  <c r="L211" i="59"/>
  <c r="J295" i="59"/>
  <c r="K295" i="59" s="1"/>
  <c r="L240" i="68"/>
  <c r="E241" i="68"/>
  <c r="G241" i="68" s="1"/>
  <c r="I221" i="57"/>
  <c r="I221" i="61" s="1"/>
  <c r="I221" i="73" s="1"/>
  <c r="E211" i="74"/>
  <c r="G211" i="74" s="1"/>
  <c r="I204" i="66"/>
  <c r="E205" i="66"/>
  <c r="G205" i="66" s="1"/>
  <c r="H208" i="65"/>
  <c r="L208" i="65"/>
  <c r="I208" i="65"/>
  <c r="E209" i="65"/>
  <c r="G209" i="65" s="1"/>
  <c r="H204" i="69"/>
  <c r="L204" i="69"/>
  <c r="H216" i="70"/>
  <c r="L216" i="70"/>
  <c r="H240" i="68"/>
  <c r="E217" i="75"/>
  <c r="L244" i="64"/>
  <c r="H244" i="64"/>
  <c r="L225" i="71"/>
  <c r="I223" i="58"/>
  <c r="E224" i="58"/>
  <c r="G224" i="58" s="1"/>
  <c r="H250" i="63"/>
  <c r="I132" i="6"/>
  <c r="H239" i="62"/>
  <c r="I239" i="62"/>
  <c r="L207" i="56"/>
  <c r="H207" i="56"/>
  <c r="L250" i="63"/>
  <c r="E251" i="63"/>
  <c r="G251" i="63" s="1"/>
  <c r="J305" i="63"/>
  <c r="K305" i="63" s="1"/>
  <c r="J308" i="71"/>
  <c r="K308" i="71" s="1"/>
  <c r="I224" i="71"/>
  <c r="H225" i="71"/>
  <c r="L239" i="62"/>
  <c r="J309" i="71"/>
  <c r="K309" i="71" s="1"/>
  <c r="H230" i="67"/>
  <c r="L230" i="67"/>
  <c r="I243" i="60"/>
  <c r="J250" i="60"/>
  <c r="K250" i="60" s="1"/>
  <c r="E244" i="60"/>
  <c r="G244" i="60" s="1"/>
  <c r="H236" i="61"/>
  <c r="L236" i="61"/>
  <c r="J315" i="75"/>
  <c r="K315" i="75" s="1"/>
  <c r="J305" i="74"/>
  <c r="K305" i="74" s="1"/>
  <c r="J315" i="68"/>
  <c r="K315" i="68" s="1"/>
  <c r="J318" i="65"/>
  <c r="K318" i="65" s="1"/>
  <c r="J317" i="67"/>
  <c r="K317" i="67" s="1"/>
  <c r="J290" i="56"/>
  <c r="K290" i="56" s="1"/>
  <c r="K132" i="6"/>
  <c r="G228" i="73" l="1"/>
  <c r="E229" i="73" s="1"/>
  <c r="H228" i="73"/>
  <c r="L228" i="73"/>
  <c r="L222" i="72"/>
  <c r="H222" i="72"/>
  <c r="E223" i="57"/>
  <c r="J236" i="57"/>
  <c r="K236" i="57" s="1"/>
  <c r="E212" i="59"/>
  <c r="G212" i="59" s="1"/>
  <c r="L217" i="75"/>
  <c r="G217" i="75"/>
  <c r="I217" i="75" s="1"/>
  <c r="L211" i="74"/>
  <c r="I211" i="74"/>
  <c r="H211" i="74"/>
  <c r="L205" i="66"/>
  <c r="H205" i="66"/>
  <c r="L209" i="65"/>
  <c r="H209" i="65"/>
  <c r="I223" i="60"/>
  <c r="I132" i="59"/>
  <c r="I132" i="56" s="1"/>
  <c r="E205" i="69"/>
  <c r="G205" i="69" s="1"/>
  <c r="L241" i="68"/>
  <c r="H241" i="68"/>
  <c r="E217" i="70"/>
  <c r="G217" i="70" s="1"/>
  <c r="H217" i="75"/>
  <c r="E245" i="64"/>
  <c r="G245" i="64" s="1"/>
  <c r="J251" i="64"/>
  <c r="K251" i="64" s="1"/>
  <c r="I224" i="58"/>
  <c r="L224" i="58"/>
  <c r="H224" i="58"/>
  <c r="H251" i="63"/>
  <c r="I207" i="56"/>
  <c r="E208" i="56"/>
  <c r="G208" i="56" s="1"/>
  <c r="E242" i="68"/>
  <c r="G242" i="68" s="1"/>
  <c r="L251" i="63"/>
  <c r="E252" i="63"/>
  <c r="G252" i="63" s="1"/>
  <c r="J306" i="63"/>
  <c r="K306" i="63" s="1"/>
  <c r="I225" i="71"/>
  <c r="E240" i="62"/>
  <c r="G240" i="62" s="1"/>
  <c r="J281" i="62"/>
  <c r="K281" i="62" s="1"/>
  <c r="E226" i="71"/>
  <c r="G226" i="71" s="1"/>
  <c r="E231" i="67"/>
  <c r="G231" i="67" s="1"/>
  <c r="L244" i="60"/>
  <c r="H244" i="60"/>
  <c r="E237" i="61"/>
  <c r="G237" i="61" s="1"/>
  <c r="J250" i="61"/>
  <c r="K250" i="61" s="1"/>
  <c r="J316" i="75"/>
  <c r="K316" i="75" s="1"/>
  <c r="J306" i="74"/>
  <c r="K306" i="74" s="1"/>
  <c r="J294" i="66"/>
  <c r="K294" i="66" s="1"/>
  <c r="J311" i="70"/>
  <c r="K311" i="70" s="1"/>
  <c r="J343" i="69"/>
  <c r="K343" i="69" s="1"/>
  <c r="E133" i="6"/>
  <c r="G133" i="6" s="1"/>
  <c r="H229" i="73" l="1"/>
  <c r="G229" i="73"/>
  <c r="L229" i="73"/>
  <c r="I228" i="73"/>
  <c r="J249" i="73"/>
  <c r="K249" i="73" s="1"/>
  <c r="L223" i="57"/>
  <c r="G223" i="57"/>
  <c r="J237" i="57" s="1"/>
  <c r="K237" i="57" s="1"/>
  <c r="H223" i="57"/>
  <c r="J232" i="72"/>
  <c r="K232" i="72" s="1"/>
  <c r="I222" i="72"/>
  <c r="E223" i="72"/>
  <c r="G223" i="72" s="1"/>
  <c r="J296" i="59"/>
  <c r="K296" i="59" s="1"/>
  <c r="H212" i="59"/>
  <c r="L212" i="59"/>
  <c r="E213" i="59"/>
  <c r="G213" i="59" s="1"/>
  <c r="I223" i="64"/>
  <c r="I224" i="60"/>
  <c r="I224" i="64" s="1"/>
  <c r="E212" i="74"/>
  <c r="G212" i="74" s="1"/>
  <c r="E206" i="66"/>
  <c r="G206" i="66" s="1"/>
  <c r="I205" i="66"/>
  <c r="I209" i="65"/>
  <c r="E210" i="65"/>
  <c r="G210" i="65" s="1"/>
  <c r="I132" i="74"/>
  <c r="I132" i="68" s="1"/>
  <c r="I132" i="67" s="1"/>
  <c r="H205" i="69"/>
  <c r="L205" i="69"/>
  <c r="L217" i="70"/>
  <c r="H217" i="70"/>
  <c r="E218" i="75"/>
  <c r="E225" i="58"/>
  <c r="G225" i="58" s="1"/>
  <c r="H245" i="64"/>
  <c r="L245" i="64"/>
  <c r="E246" i="64"/>
  <c r="G246" i="64" s="1"/>
  <c r="J231" i="58"/>
  <c r="K231" i="58" s="1"/>
  <c r="E227" i="71"/>
  <c r="G227" i="71" s="1"/>
  <c r="H231" i="67"/>
  <c r="L240" i="62"/>
  <c r="J282" i="62"/>
  <c r="K282" i="62" s="1"/>
  <c r="H242" i="68"/>
  <c r="L242" i="68"/>
  <c r="H208" i="56"/>
  <c r="L208" i="56"/>
  <c r="J307" i="63"/>
  <c r="K307" i="63" s="1"/>
  <c r="L252" i="63"/>
  <c r="H252" i="63"/>
  <c r="H240" i="62"/>
  <c r="H226" i="71"/>
  <c r="L226" i="71"/>
  <c r="L231" i="67"/>
  <c r="E245" i="60"/>
  <c r="G245" i="60" s="1"/>
  <c r="J251" i="60"/>
  <c r="K251" i="60" s="1"/>
  <c r="L237" i="61"/>
  <c r="H237" i="61"/>
  <c r="J317" i="75"/>
  <c r="K317" i="75" s="1"/>
  <c r="J318" i="67"/>
  <c r="K318" i="67" s="1"/>
  <c r="J344" i="69"/>
  <c r="K344" i="69" s="1"/>
  <c r="J319" i="65"/>
  <c r="K319" i="65" s="1"/>
  <c r="J316" i="68"/>
  <c r="K316" i="68" s="1"/>
  <c r="J291" i="56"/>
  <c r="K291" i="56" s="1"/>
  <c r="L133" i="6"/>
  <c r="H133" i="6"/>
  <c r="J133" i="6"/>
  <c r="E230" i="73" l="1"/>
  <c r="J250" i="73"/>
  <c r="K250" i="73" s="1"/>
  <c r="I229" i="73"/>
  <c r="E224" i="57"/>
  <c r="G224" i="57" s="1"/>
  <c r="J238" i="57" s="1"/>
  <c r="K238" i="57" s="1"/>
  <c r="J233" i="72"/>
  <c r="K233" i="72" s="1"/>
  <c r="L223" i="72"/>
  <c r="H223" i="72"/>
  <c r="J297" i="59"/>
  <c r="K297" i="59" s="1"/>
  <c r="L213" i="59"/>
  <c r="H218" i="75"/>
  <c r="G218" i="75"/>
  <c r="I218" i="75" s="1"/>
  <c r="H213" i="59"/>
  <c r="H212" i="74"/>
  <c r="I212" i="74"/>
  <c r="I223" i="62"/>
  <c r="L225" i="58"/>
  <c r="I225" i="58"/>
  <c r="I225" i="64" s="1"/>
  <c r="L212" i="74"/>
  <c r="H206" i="66"/>
  <c r="L206" i="66"/>
  <c r="H210" i="65"/>
  <c r="L210" i="65"/>
  <c r="I210" i="65"/>
  <c r="I132" i="70"/>
  <c r="I132" i="66" s="1"/>
  <c r="E206" i="69"/>
  <c r="G206" i="69" s="1"/>
  <c r="I205" i="69"/>
  <c r="E218" i="70"/>
  <c r="G218" i="70" s="1"/>
  <c r="L218" i="75"/>
  <c r="I226" i="71"/>
  <c r="H246" i="64"/>
  <c r="L246" i="64"/>
  <c r="J252" i="64"/>
  <c r="K252" i="64" s="1"/>
  <c r="J310" i="71"/>
  <c r="K310" i="71" s="1"/>
  <c r="H225" i="58"/>
  <c r="J308" i="63"/>
  <c r="K308" i="63" s="1"/>
  <c r="E253" i="63"/>
  <c r="G253" i="63" s="1"/>
  <c r="E243" i="68"/>
  <c r="G243" i="68" s="1"/>
  <c r="I133" i="6"/>
  <c r="E209" i="56"/>
  <c r="G209" i="56" s="1"/>
  <c r="E241" i="62"/>
  <c r="G241" i="62" s="1"/>
  <c r="E232" i="67"/>
  <c r="G232" i="67" s="1"/>
  <c r="L245" i="60"/>
  <c r="H245" i="60"/>
  <c r="H227" i="71"/>
  <c r="L227" i="71"/>
  <c r="E228" i="71"/>
  <c r="G228" i="71" s="1"/>
  <c r="J251" i="61"/>
  <c r="K251" i="61" s="1"/>
  <c r="E238" i="61"/>
  <c r="G238" i="61" s="1"/>
  <c r="J307" i="74"/>
  <c r="K307" i="74" s="1"/>
  <c r="J319" i="67"/>
  <c r="K319" i="67" s="1"/>
  <c r="J320" i="65"/>
  <c r="K320" i="65" s="1"/>
  <c r="J295" i="66"/>
  <c r="K295" i="66" s="1"/>
  <c r="J317" i="68"/>
  <c r="K317" i="68" s="1"/>
  <c r="J312" i="70"/>
  <c r="K312" i="70" s="1"/>
  <c r="K133" i="6"/>
  <c r="L224" i="57" l="1"/>
  <c r="E225" i="57"/>
  <c r="G225" i="57" s="1"/>
  <c r="I224" i="57"/>
  <c r="H224" i="57"/>
  <c r="G230" i="73"/>
  <c r="L230" i="73"/>
  <c r="H230" i="73"/>
  <c r="E224" i="72"/>
  <c r="I223" i="72"/>
  <c r="I223" i="57" s="1"/>
  <c r="I223" i="61" s="1"/>
  <c r="I223" i="73" s="1"/>
  <c r="H225" i="57"/>
  <c r="L225" i="57"/>
  <c r="E214" i="59"/>
  <c r="G214" i="59" s="1"/>
  <c r="L218" i="70"/>
  <c r="E219" i="70"/>
  <c r="G219" i="70" s="1"/>
  <c r="E213" i="74"/>
  <c r="G213" i="74" s="1"/>
  <c r="I206" i="66"/>
  <c r="E207" i="66"/>
  <c r="G207" i="66" s="1"/>
  <c r="E211" i="65"/>
  <c r="G211" i="65" s="1"/>
  <c r="I225" i="62"/>
  <c r="I225" i="73"/>
  <c r="H206" i="69"/>
  <c r="L206" i="69"/>
  <c r="I133" i="63"/>
  <c r="J232" i="58"/>
  <c r="K232" i="58" s="1"/>
  <c r="E226" i="58"/>
  <c r="G226" i="58" s="1"/>
  <c r="H218" i="70"/>
  <c r="E219" i="75"/>
  <c r="G219" i="75" s="1"/>
  <c r="H253" i="63"/>
  <c r="E247" i="64"/>
  <c r="G247" i="64" s="1"/>
  <c r="J253" i="64"/>
  <c r="K253" i="64" s="1"/>
  <c r="J309" i="63"/>
  <c r="K309" i="63" s="1"/>
  <c r="L253" i="63"/>
  <c r="H243" i="68"/>
  <c r="L243" i="68"/>
  <c r="E233" i="67"/>
  <c r="G233" i="67" s="1"/>
  <c r="L241" i="62"/>
  <c r="J283" i="62"/>
  <c r="K283" i="62" s="1"/>
  <c r="H209" i="56"/>
  <c r="L209" i="56"/>
  <c r="H241" i="62"/>
  <c r="H232" i="67"/>
  <c r="L232" i="67"/>
  <c r="E246" i="60"/>
  <c r="G246" i="60" s="1"/>
  <c r="J252" i="60"/>
  <c r="K252" i="60" s="1"/>
  <c r="L228" i="71"/>
  <c r="H228" i="71"/>
  <c r="I227" i="71"/>
  <c r="J311" i="71"/>
  <c r="K311" i="71" s="1"/>
  <c r="L238" i="61"/>
  <c r="H238" i="61"/>
  <c r="J318" i="75"/>
  <c r="K318" i="75" s="1"/>
  <c r="J308" i="74"/>
  <c r="K308" i="74" s="1"/>
  <c r="J313" i="70"/>
  <c r="K313" i="70" s="1"/>
  <c r="J318" i="68"/>
  <c r="K318" i="68" s="1"/>
  <c r="J345" i="69"/>
  <c r="K345" i="69" s="1"/>
  <c r="J292" i="56"/>
  <c r="K292" i="56" s="1"/>
  <c r="E134" i="6"/>
  <c r="G134" i="6" s="1"/>
  <c r="J251" i="73" l="1"/>
  <c r="K251" i="73" s="1"/>
  <c r="E231" i="73"/>
  <c r="L224" i="72"/>
  <c r="G224" i="72"/>
  <c r="I224" i="72" s="1"/>
  <c r="I224" i="73" s="1"/>
  <c r="H224" i="72"/>
  <c r="I223" i="63"/>
  <c r="J239" i="57"/>
  <c r="K239" i="57" s="1"/>
  <c r="I225" i="57"/>
  <c r="E226" i="57"/>
  <c r="G226" i="57" s="1"/>
  <c r="J298" i="59"/>
  <c r="K298" i="59" s="1"/>
  <c r="L214" i="59"/>
  <c r="H214" i="59"/>
  <c r="E215" i="59"/>
  <c r="G215" i="59" s="1"/>
  <c r="L213" i="74"/>
  <c r="I213" i="74"/>
  <c r="H213" i="74"/>
  <c r="I226" i="58"/>
  <c r="I226" i="64" s="1"/>
  <c r="H207" i="66"/>
  <c r="L207" i="66"/>
  <c r="H211" i="65"/>
  <c r="L211" i="65"/>
  <c r="I211" i="65"/>
  <c r="I226" i="62"/>
  <c r="I226" i="73"/>
  <c r="L226" i="58"/>
  <c r="H226" i="58"/>
  <c r="E207" i="69"/>
  <c r="G207" i="69" s="1"/>
  <c r="I206" i="69"/>
  <c r="I133" i="59"/>
  <c r="I133" i="56" s="1"/>
  <c r="E220" i="70"/>
  <c r="G220" i="70" s="1"/>
  <c r="L219" i="70"/>
  <c r="H219" i="70"/>
  <c r="H219" i="75"/>
  <c r="L219" i="75"/>
  <c r="E254" i="63"/>
  <c r="G254" i="63" s="1"/>
  <c r="H233" i="67"/>
  <c r="H247" i="64"/>
  <c r="L247" i="64"/>
  <c r="L233" i="67"/>
  <c r="E234" i="67"/>
  <c r="G234" i="67" s="1"/>
  <c r="E244" i="68"/>
  <c r="G244" i="68" s="1"/>
  <c r="E210" i="56"/>
  <c r="G210" i="56" s="1"/>
  <c r="I241" i="62"/>
  <c r="E242" i="62"/>
  <c r="G242" i="62" s="1"/>
  <c r="E247" i="60"/>
  <c r="G247" i="60" s="1"/>
  <c r="L246" i="60"/>
  <c r="H246" i="60"/>
  <c r="E229" i="71"/>
  <c r="G229" i="71" s="1"/>
  <c r="I228" i="71"/>
  <c r="J312" i="71"/>
  <c r="K312" i="71" s="1"/>
  <c r="E239" i="61"/>
  <c r="G239" i="61" s="1"/>
  <c r="I238" i="61"/>
  <c r="J252" i="61"/>
  <c r="K252" i="61" s="1"/>
  <c r="J319" i="75"/>
  <c r="K319" i="75" s="1"/>
  <c r="J309" i="74"/>
  <c r="K309" i="74" s="1"/>
  <c r="J320" i="67"/>
  <c r="K320" i="67" s="1"/>
  <c r="J296" i="66"/>
  <c r="K296" i="66" s="1"/>
  <c r="J346" i="69"/>
  <c r="K346" i="69" s="1"/>
  <c r="J321" i="65"/>
  <c r="K321" i="65" s="1"/>
  <c r="J314" i="70"/>
  <c r="K314" i="70" s="1"/>
  <c r="H134" i="6"/>
  <c r="L134" i="6"/>
  <c r="J134" i="6"/>
  <c r="G231" i="73" l="1"/>
  <c r="J252" i="73" s="1"/>
  <c r="K252" i="73" s="1"/>
  <c r="H231" i="73"/>
  <c r="L231" i="73"/>
  <c r="J234" i="72"/>
  <c r="K234" i="72" s="1"/>
  <c r="E225" i="72"/>
  <c r="G225" i="72" s="1"/>
  <c r="L226" i="57"/>
  <c r="H226" i="57"/>
  <c r="L215" i="59"/>
  <c r="H215" i="59"/>
  <c r="H254" i="63"/>
  <c r="I254" i="63"/>
  <c r="E214" i="74"/>
  <c r="G214" i="74" s="1"/>
  <c r="J233" i="58"/>
  <c r="K233" i="58" s="1"/>
  <c r="E227" i="58"/>
  <c r="G227" i="58" s="1"/>
  <c r="E208" i="66"/>
  <c r="G208" i="66" s="1"/>
  <c r="E212" i="65"/>
  <c r="G212" i="65" s="1"/>
  <c r="J299" i="59"/>
  <c r="K299" i="59" s="1"/>
  <c r="E216" i="59"/>
  <c r="G216" i="59" s="1"/>
  <c r="H207" i="69"/>
  <c r="L207" i="69"/>
  <c r="I133" i="74"/>
  <c r="L220" i="70"/>
  <c r="H220" i="70"/>
  <c r="E220" i="75"/>
  <c r="G220" i="75" s="1"/>
  <c r="L254" i="63"/>
  <c r="J254" i="64"/>
  <c r="K254" i="64" s="1"/>
  <c r="E248" i="64"/>
  <c r="G248" i="64" s="1"/>
  <c r="I134" i="6"/>
  <c r="L244" i="68"/>
  <c r="H244" i="68"/>
  <c r="E245" i="68"/>
  <c r="G245" i="68" s="1"/>
  <c r="H242" i="62"/>
  <c r="H210" i="56"/>
  <c r="L210" i="56"/>
  <c r="L242" i="62"/>
  <c r="H234" i="67"/>
  <c r="L234" i="67"/>
  <c r="H247" i="60"/>
  <c r="L247" i="60"/>
  <c r="E248" i="60"/>
  <c r="G248" i="60" s="1"/>
  <c r="J253" i="60"/>
  <c r="K253" i="60" s="1"/>
  <c r="H229" i="71"/>
  <c r="L229" i="71"/>
  <c r="L239" i="61"/>
  <c r="H239" i="61"/>
  <c r="J310" i="74"/>
  <c r="K310" i="74" s="1"/>
  <c r="J320" i="75"/>
  <c r="K320" i="75" s="1"/>
  <c r="J297" i="66"/>
  <c r="K297" i="66" s="1"/>
  <c r="J322" i="65"/>
  <c r="K322" i="65" s="1"/>
  <c r="J319" i="68"/>
  <c r="K319" i="68" s="1"/>
  <c r="J315" i="70"/>
  <c r="K315" i="70" s="1"/>
  <c r="J293" i="56"/>
  <c r="K293" i="56" s="1"/>
  <c r="K134" i="6"/>
  <c r="E232" i="73" l="1"/>
  <c r="G232" i="73" s="1"/>
  <c r="J253" i="73" s="1"/>
  <c r="K253" i="73" s="1"/>
  <c r="L225" i="72"/>
  <c r="H225" i="72"/>
  <c r="I225" i="72"/>
  <c r="E226" i="72"/>
  <c r="G226" i="72" s="1"/>
  <c r="J235" i="72"/>
  <c r="K235" i="72" s="1"/>
  <c r="J240" i="57"/>
  <c r="K240" i="57" s="1"/>
  <c r="I226" i="57"/>
  <c r="E227" i="57"/>
  <c r="G227" i="57" s="1"/>
  <c r="J234" i="58"/>
  <c r="K234" i="58" s="1"/>
  <c r="I133" i="68"/>
  <c r="I133" i="67" s="1"/>
  <c r="H214" i="74"/>
  <c r="L227" i="58"/>
  <c r="L214" i="74"/>
  <c r="H227" i="58"/>
  <c r="L208" i="66"/>
  <c r="H208" i="66"/>
  <c r="I212" i="65"/>
  <c r="L212" i="65"/>
  <c r="H212" i="65"/>
  <c r="I133" i="70"/>
  <c r="I133" i="65" s="1"/>
  <c r="H216" i="59"/>
  <c r="L216" i="59"/>
  <c r="E208" i="69"/>
  <c r="G208" i="69" s="1"/>
  <c r="I207" i="69"/>
  <c r="I134" i="63"/>
  <c r="E221" i="70"/>
  <c r="G221" i="70" s="1"/>
  <c r="L220" i="75"/>
  <c r="H220" i="75"/>
  <c r="J310" i="63"/>
  <c r="K310" i="63" s="1"/>
  <c r="E255" i="63"/>
  <c r="G255" i="63" s="1"/>
  <c r="H245" i="68"/>
  <c r="L248" i="64"/>
  <c r="H248" i="64"/>
  <c r="E249" i="64"/>
  <c r="G249" i="64" s="1"/>
  <c r="L245" i="68"/>
  <c r="I210" i="56"/>
  <c r="E211" i="56"/>
  <c r="G211" i="56" s="1"/>
  <c r="J284" i="62"/>
  <c r="K284" i="62" s="1"/>
  <c r="E243" i="62"/>
  <c r="G243" i="62" s="1"/>
  <c r="E235" i="67"/>
  <c r="G235" i="67" s="1"/>
  <c r="L248" i="60"/>
  <c r="H248" i="60"/>
  <c r="E249" i="60"/>
  <c r="G249" i="60" s="1"/>
  <c r="J254" i="60"/>
  <c r="K254" i="60" s="1"/>
  <c r="E230" i="71"/>
  <c r="G230" i="71" s="1"/>
  <c r="J313" i="71"/>
  <c r="K313" i="71" s="1"/>
  <c r="I229" i="71"/>
  <c r="I239" i="61"/>
  <c r="J253" i="61"/>
  <c r="K253" i="61" s="1"/>
  <c r="E240" i="61"/>
  <c r="G240" i="61" s="1"/>
  <c r="J320" i="68"/>
  <c r="K320" i="68" s="1"/>
  <c r="J316" i="70"/>
  <c r="K316" i="70" s="1"/>
  <c r="J347" i="69"/>
  <c r="K347" i="69" s="1"/>
  <c r="J321" i="67"/>
  <c r="K321" i="67" s="1"/>
  <c r="J294" i="56"/>
  <c r="K294" i="56" s="1"/>
  <c r="E135" i="6"/>
  <c r="G135" i="6" s="1"/>
  <c r="L232" i="73" l="1"/>
  <c r="H232" i="73"/>
  <c r="E233" i="73"/>
  <c r="H233" i="73" s="1"/>
  <c r="L226" i="72"/>
  <c r="H226" i="72"/>
  <c r="L227" i="57"/>
  <c r="H227" i="57"/>
  <c r="I227" i="58"/>
  <c r="E228" i="58"/>
  <c r="I133" i="66"/>
  <c r="H221" i="70"/>
  <c r="I221" i="70"/>
  <c r="E215" i="74"/>
  <c r="G215" i="74" s="1"/>
  <c r="L255" i="63"/>
  <c r="E256" i="63"/>
  <c r="G256" i="63" s="1"/>
  <c r="I227" i="64"/>
  <c r="I134" i="59"/>
  <c r="I134" i="56" s="1"/>
  <c r="I208" i="66"/>
  <c r="E209" i="66"/>
  <c r="G209" i="66" s="1"/>
  <c r="E213" i="65"/>
  <c r="G213" i="65" s="1"/>
  <c r="E217" i="59"/>
  <c r="G217" i="59" s="1"/>
  <c r="J300" i="59"/>
  <c r="K300" i="59" s="1"/>
  <c r="H208" i="69"/>
  <c r="L208" i="69"/>
  <c r="L221" i="70"/>
  <c r="I220" i="75"/>
  <c r="E221" i="75"/>
  <c r="G221" i="75" s="1"/>
  <c r="H255" i="63"/>
  <c r="E246" i="68"/>
  <c r="G246" i="68" s="1"/>
  <c r="J255" i="64"/>
  <c r="K255" i="64" s="1"/>
  <c r="H249" i="64"/>
  <c r="L249" i="64"/>
  <c r="E250" i="64"/>
  <c r="G250" i="64" s="1"/>
  <c r="E236" i="67"/>
  <c r="G236" i="67" s="1"/>
  <c r="L243" i="62"/>
  <c r="I243" i="62"/>
  <c r="L211" i="56"/>
  <c r="H211" i="56"/>
  <c r="H243" i="62"/>
  <c r="H235" i="67"/>
  <c r="L235" i="67"/>
  <c r="L249" i="60"/>
  <c r="H249" i="60"/>
  <c r="J255" i="60"/>
  <c r="K255" i="60" s="1"/>
  <c r="L230" i="71"/>
  <c r="E231" i="71"/>
  <c r="G231" i="71" s="1"/>
  <c r="H230" i="71"/>
  <c r="L240" i="61"/>
  <c r="H240" i="61"/>
  <c r="J321" i="75"/>
  <c r="K321" i="75" s="1"/>
  <c r="J311" i="74"/>
  <c r="K311" i="74" s="1"/>
  <c r="J323" i="65"/>
  <c r="K323" i="65" s="1"/>
  <c r="J298" i="66"/>
  <c r="K298" i="66" s="1"/>
  <c r="J322" i="67"/>
  <c r="K322" i="67" s="1"/>
  <c r="J348" i="69"/>
  <c r="K348" i="69" s="1"/>
  <c r="L135" i="6"/>
  <c r="H135" i="6"/>
  <c r="J135" i="6"/>
  <c r="G233" i="73" l="1"/>
  <c r="E234" i="73" s="1"/>
  <c r="L233" i="73"/>
  <c r="G228" i="58"/>
  <c r="I228" i="58" s="1"/>
  <c r="H228" i="58"/>
  <c r="L228" i="58"/>
  <c r="E227" i="72"/>
  <c r="G227" i="72" s="1"/>
  <c r="J236" i="72"/>
  <c r="K236" i="72" s="1"/>
  <c r="I226" i="72"/>
  <c r="H215" i="74"/>
  <c r="I215" i="74"/>
  <c r="J235" i="58"/>
  <c r="K235" i="58" s="1"/>
  <c r="E228" i="57"/>
  <c r="G228" i="57" s="1"/>
  <c r="I227" i="57"/>
  <c r="J241" i="57"/>
  <c r="K241" i="57" s="1"/>
  <c r="I213" i="65"/>
  <c r="I134" i="74"/>
  <c r="I134" i="68" s="1"/>
  <c r="L246" i="68"/>
  <c r="L215" i="74"/>
  <c r="H256" i="63"/>
  <c r="E257" i="63"/>
  <c r="G257" i="63" s="1"/>
  <c r="H209" i="66"/>
  <c r="L209" i="66"/>
  <c r="L213" i="65"/>
  <c r="H213" i="65"/>
  <c r="I228" i="64"/>
  <c r="I134" i="75"/>
  <c r="I134" i="67" s="1"/>
  <c r="E218" i="59"/>
  <c r="G218" i="59" s="1"/>
  <c r="L217" i="59"/>
  <c r="H217" i="59"/>
  <c r="I208" i="69"/>
  <c r="E209" i="69"/>
  <c r="G209" i="69" s="1"/>
  <c r="J311" i="63"/>
  <c r="K311" i="63" s="1"/>
  <c r="E222" i="70"/>
  <c r="G222" i="70" s="1"/>
  <c r="L221" i="75"/>
  <c r="H221" i="75"/>
  <c r="L256" i="63"/>
  <c r="H246" i="68"/>
  <c r="H250" i="64"/>
  <c r="L250" i="64"/>
  <c r="I135" i="6"/>
  <c r="J256" i="64"/>
  <c r="K256" i="64" s="1"/>
  <c r="I249" i="64"/>
  <c r="I135" i="56"/>
  <c r="I211" i="56"/>
  <c r="E212" i="56"/>
  <c r="G212" i="56" s="1"/>
  <c r="E244" i="62"/>
  <c r="G244" i="62" s="1"/>
  <c r="J285" i="62"/>
  <c r="K285" i="62" s="1"/>
  <c r="H236" i="67"/>
  <c r="L236" i="67"/>
  <c r="E250" i="60"/>
  <c r="G250" i="60" s="1"/>
  <c r="I249" i="60"/>
  <c r="J256" i="60"/>
  <c r="K256" i="60" s="1"/>
  <c r="H231" i="71"/>
  <c r="L231" i="71"/>
  <c r="E232" i="71"/>
  <c r="G232" i="71" s="1"/>
  <c r="J314" i="71"/>
  <c r="K314" i="71" s="1"/>
  <c r="E241" i="61"/>
  <c r="G241" i="61" s="1"/>
  <c r="J254" i="61"/>
  <c r="K254" i="61" s="1"/>
  <c r="I240" i="61"/>
  <c r="J322" i="75"/>
  <c r="K322" i="75" s="1"/>
  <c r="J312" i="74"/>
  <c r="K312" i="74" s="1"/>
  <c r="J324" i="65"/>
  <c r="K324" i="65" s="1"/>
  <c r="J317" i="70"/>
  <c r="K317" i="70" s="1"/>
  <c r="J349" i="69"/>
  <c r="K349" i="69" s="1"/>
  <c r="J321" i="68"/>
  <c r="K321" i="68" s="1"/>
  <c r="J295" i="56"/>
  <c r="K295" i="56" s="1"/>
  <c r="K135" i="6"/>
  <c r="J254" i="73" l="1"/>
  <c r="K254" i="73" s="1"/>
  <c r="G234" i="73"/>
  <c r="E235" i="73" s="1"/>
  <c r="L234" i="73"/>
  <c r="H234" i="73"/>
  <c r="E229" i="58"/>
  <c r="G229" i="58" s="1"/>
  <c r="I229" i="58" s="1"/>
  <c r="H227" i="72"/>
  <c r="L227" i="72"/>
  <c r="J242" i="57"/>
  <c r="K242" i="57" s="1"/>
  <c r="H228" i="57"/>
  <c r="L228" i="57"/>
  <c r="E214" i="65"/>
  <c r="G214" i="65" s="1"/>
  <c r="H222" i="70"/>
  <c r="E223" i="70"/>
  <c r="G223" i="70" s="1"/>
  <c r="I134" i="69"/>
  <c r="E216" i="74"/>
  <c r="G216" i="74" s="1"/>
  <c r="L257" i="63"/>
  <c r="E258" i="63"/>
  <c r="G258" i="63" s="1"/>
  <c r="E210" i="66"/>
  <c r="G210" i="66" s="1"/>
  <c r="I135" i="63"/>
  <c r="I135" i="59" s="1"/>
  <c r="I135" i="74"/>
  <c r="I134" i="70"/>
  <c r="L218" i="59"/>
  <c r="H218" i="59"/>
  <c r="J302" i="59"/>
  <c r="K302" i="59" s="1"/>
  <c r="J301" i="59"/>
  <c r="K301" i="59" s="1"/>
  <c r="I217" i="59"/>
  <c r="H209" i="69"/>
  <c r="L209" i="69"/>
  <c r="L222" i="70"/>
  <c r="J312" i="63"/>
  <c r="K312" i="63" s="1"/>
  <c r="I256" i="63"/>
  <c r="E247" i="68"/>
  <c r="G247" i="68" s="1"/>
  <c r="H257" i="63"/>
  <c r="I221" i="75"/>
  <c r="E222" i="75"/>
  <c r="G222" i="75" s="1"/>
  <c r="E251" i="64"/>
  <c r="G251" i="64" s="1"/>
  <c r="I250" i="64"/>
  <c r="J257" i="64"/>
  <c r="K257" i="64" s="1"/>
  <c r="H244" i="62"/>
  <c r="J286" i="62"/>
  <c r="K286" i="62" s="1"/>
  <c r="H212" i="56"/>
  <c r="L212" i="56"/>
  <c r="L244" i="62"/>
  <c r="E237" i="67"/>
  <c r="G237" i="67" s="1"/>
  <c r="H250" i="60"/>
  <c r="E251" i="60"/>
  <c r="G251" i="60" s="1"/>
  <c r="L250" i="60"/>
  <c r="L232" i="71"/>
  <c r="E233" i="71"/>
  <c r="G233" i="71" s="1"/>
  <c r="H232" i="71"/>
  <c r="I231" i="71"/>
  <c r="J315" i="71"/>
  <c r="K315" i="71" s="1"/>
  <c r="L241" i="61"/>
  <c r="H241" i="61"/>
  <c r="J318" i="70"/>
  <c r="K318" i="70" s="1"/>
  <c r="J322" i="68"/>
  <c r="K322" i="68" s="1"/>
  <c r="J323" i="67"/>
  <c r="K323" i="67" s="1"/>
  <c r="J299" i="66"/>
  <c r="K299" i="66" s="1"/>
  <c r="E136" i="6"/>
  <c r="G136" i="6" s="1"/>
  <c r="H235" i="73" l="1"/>
  <c r="G235" i="73"/>
  <c r="L235" i="73"/>
  <c r="J255" i="73"/>
  <c r="K255" i="73" s="1"/>
  <c r="I234" i="73"/>
  <c r="L229" i="58"/>
  <c r="H229" i="58"/>
  <c r="E230" i="58"/>
  <c r="G230" i="58" s="1"/>
  <c r="J236" i="58"/>
  <c r="K236" i="58" s="1"/>
  <c r="I227" i="72"/>
  <c r="E228" i="72"/>
  <c r="G228" i="72" s="1"/>
  <c r="J237" i="72"/>
  <c r="K237" i="72" s="1"/>
  <c r="I228" i="57"/>
  <c r="I228" i="61" s="1"/>
  <c r="E229" i="57"/>
  <c r="G229" i="57" s="1"/>
  <c r="L214" i="65"/>
  <c r="H214" i="65"/>
  <c r="L247" i="68"/>
  <c r="E248" i="68"/>
  <c r="G248" i="68" s="1"/>
  <c r="L216" i="74"/>
  <c r="H216" i="74"/>
  <c r="E259" i="63"/>
  <c r="G259" i="63" s="1"/>
  <c r="L210" i="66"/>
  <c r="H210" i="66"/>
  <c r="I135" i="68"/>
  <c r="I135" i="67" s="1"/>
  <c r="I214" i="65"/>
  <c r="E215" i="65"/>
  <c r="G215" i="65" s="1"/>
  <c r="I135" i="70"/>
  <c r="E219" i="59"/>
  <c r="G219" i="59" s="1"/>
  <c r="I209" i="69"/>
  <c r="E210" i="69"/>
  <c r="G210" i="69" s="1"/>
  <c r="I229" i="60"/>
  <c r="H247" i="68"/>
  <c r="L258" i="63"/>
  <c r="H258" i="63"/>
  <c r="I257" i="63"/>
  <c r="J313" i="63"/>
  <c r="K313" i="63" s="1"/>
  <c r="L223" i="70"/>
  <c r="H223" i="70"/>
  <c r="H222" i="75"/>
  <c r="L222" i="75"/>
  <c r="E252" i="64"/>
  <c r="G252" i="64" s="1"/>
  <c r="L251" i="64"/>
  <c r="H251" i="64"/>
  <c r="E213" i="56"/>
  <c r="G213" i="56" s="1"/>
  <c r="E245" i="62"/>
  <c r="G245" i="62" s="1"/>
  <c r="H237" i="67"/>
  <c r="L237" i="67"/>
  <c r="I250" i="60"/>
  <c r="J257" i="60"/>
  <c r="K257" i="60" s="1"/>
  <c r="H251" i="60"/>
  <c r="L251" i="60"/>
  <c r="H233" i="71"/>
  <c r="L233" i="71"/>
  <c r="J316" i="71"/>
  <c r="K316" i="71" s="1"/>
  <c r="E242" i="61"/>
  <c r="G242" i="61" s="1"/>
  <c r="I241" i="61"/>
  <c r="J255" i="61"/>
  <c r="K255" i="61" s="1"/>
  <c r="J323" i="75"/>
  <c r="K323" i="75" s="1"/>
  <c r="J313" i="74"/>
  <c r="K313" i="74" s="1"/>
  <c r="J325" i="65"/>
  <c r="K325" i="65" s="1"/>
  <c r="J350" i="69"/>
  <c r="K350" i="69" s="1"/>
  <c r="J296" i="56"/>
  <c r="K296" i="56" s="1"/>
  <c r="H136" i="6"/>
  <c r="L136" i="6"/>
  <c r="J136" i="6"/>
  <c r="J256" i="73" l="1"/>
  <c r="K256" i="73" s="1"/>
  <c r="I235" i="73"/>
  <c r="E236" i="73"/>
  <c r="L230" i="58"/>
  <c r="H230" i="58"/>
  <c r="H228" i="72"/>
  <c r="L228" i="72"/>
  <c r="H229" i="57"/>
  <c r="L229" i="57"/>
  <c r="E230" i="57"/>
  <c r="G230" i="57" s="1"/>
  <c r="J243" i="57"/>
  <c r="K243" i="57" s="1"/>
  <c r="I216" i="74"/>
  <c r="E217" i="74"/>
  <c r="G217" i="74" s="1"/>
  <c r="H219" i="59"/>
  <c r="J303" i="59"/>
  <c r="K303" i="59" s="1"/>
  <c r="J314" i="63"/>
  <c r="K314" i="63" s="1"/>
  <c r="L259" i="63"/>
  <c r="I259" i="63"/>
  <c r="H259" i="63"/>
  <c r="I210" i="66"/>
  <c r="E211" i="66"/>
  <c r="G211" i="66" s="1"/>
  <c r="H215" i="65"/>
  <c r="L215" i="65"/>
  <c r="I229" i="64"/>
  <c r="L219" i="59"/>
  <c r="L210" i="69"/>
  <c r="H210" i="69"/>
  <c r="L248" i="68"/>
  <c r="H248" i="68"/>
  <c r="E249" i="68"/>
  <c r="G249" i="68" s="1"/>
  <c r="E224" i="70"/>
  <c r="G224" i="70" s="1"/>
  <c r="I222" i="75"/>
  <c r="E223" i="75"/>
  <c r="G223" i="75" s="1"/>
  <c r="I136" i="6"/>
  <c r="J258" i="64"/>
  <c r="K258" i="64" s="1"/>
  <c r="L252" i="64"/>
  <c r="H252" i="64"/>
  <c r="J259" i="64"/>
  <c r="K259" i="64" s="1"/>
  <c r="I136" i="56"/>
  <c r="I245" i="62"/>
  <c r="H213" i="56"/>
  <c r="L213" i="56"/>
  <c r="L245" i="62"/>
  <c r="H245" i="62"/>
  <c r="E238" i="67"/>
  <c r="G238" i="67" s="1"/>
  <c r="E252" i="60"/>
  <c r="G252" i="60" s="1"/>
  <c r="J258" i="60"/>
  <c r="K258" i="60" s="1"/>
  <c r="J317" i="71"/>
  <c r="K317" i="71" s="1"/>
  <c r="I233" i="71"/>
  <c r="E234" i="71"/>
  <c r="G234" i="71" s="1"/>
  <c r="J237" i="58"/>
  <c r="K237" i="58" s="1"/>
  <c r="E231" i="58"/>
  <c r="G231" i="58" s="1"/>
  <c r="I230" i="58"/>
  <c r="H242" i="61"/>
  <c r="L242" i="61"/>
  <c r="J324" i="75"/>
  <c r="K324" i="75" s="1"/>
  <c r="J314" i="74"/>
  <c r="K314" i="74" s="1"/>
  <c r="J323" i="68"/>
  <c r="K323" i="68" s="1"/>
  <c r="J300" i="66"/>
  <c r="K300" i="66" s="1"/>
  <c r="J324" i="67"/>
  <c r="K324" i="67" s="1"/>
  <c r="J319" i="70"/>
  <c r="K319" i="70" s="1"/>
  <c r="J297" i="56"/>
  <c r="K297" i="56" s="1"/>
  <c r="K136" i="6"/>
  <c r="H236" i="73" l="1"/>
  <c r="L236" i="73"/>
  <c r="G236" i="73"/>
  <c r="E229" i="72"/>
  <c r="G229" i="72" s="1"/>
  <c r="I228" i="72"/>
  <c r="J238" i="72"/>
  <c r="K238" i="72" s="1"/>
  <c r="L230" i="57"/>
  <c r="H230" i="57"/>
  <c r="I217" i="74"/>
  <c r="H217" i="74"/>
  <c r="L217" i="74"/>
  <c r="E260" i="63"/>
  <c r="G260" i="63" s="1"/>
  <c r="J315" i="63"/>
  <c r="K315" i="63" s="1"/>
  <c r="L211" i="66"/>
  <c r="H211" i="66"/>
  <c r="I215" i="65"/>
  <c r="E216" i="65"/>
  <c r="G216" i="65" s="1"/>
  <c r="I136" i="63"/>
  <c r="I136" i="59" s="1"/>
  <c r="I230" i="60"/>
  <c r="E220" i="59"/>
  <c r="G220" i="59" s="1"/>
  <c r="I136" i="68"/>
  <c r="E211" i="69"/>
  <c r="G211" i="69" s="1"/>
  <c r="I210" i="69"/>
  <c r="I229" i="62"/>
  <c r="H249" i="68"/>
  <c r="L249" i="68"/>
  <c r="E250" i="68"/>
  <c r="G250" i="68" s="1"/>
  <c r="H224" i="70"/>
  <c r="L224" i="70"/>
  <c r="I223" i="75"/>
  <c r="H223" i="75"/>
  <c r="L223" i="75"/>
  <c r="E253" i="64"/>
  <c r="G253" i="64" s="1"/>
  <c r="J287" i="62"/>
  <c r="K287" i="62" s="1"/>
  <c r="E246" i="62"/>
  <c r="G246" i="62" s="1"/>
  <c r="I213" i="56"/>
  <c r="E214" i="56"/>
  <c r="G214" i="56" s="1"/>
  <c r="L238" i="67"/>
  <c r="H238" i="67"/>
  <c r="L252" i="60"/>
  <c r="H252" i="60"/>
  <c r="E253" i="60"/>
  <c r="G253" i="60" s="1"/>
  <c r="L234" i="71"/>
  <c r="H234" i="71"/>
  <c r="H231" i="58"/>
  <c r="L231" i="58"/>
  <c r="E243" i="61"/>
  <c r="G243" i="61" s="1"/>
  <c r="J256" i="61"/>
  <c r="K256" i="61" s="1"/>
  <c r="J326" i="65"/>
  <c r="K326" i="65" s="1"/>
  <c r="J320" i="70"/>
  <c r="K320" i="70" s="1"/>
  <c r="J325" i="67"/>
  <c r="K325" i="67" s="1"/>
  <c r="J351" i="69"/>
  <c r="K351" i="69" s="1"/>
  <c r="J301" i="66"/>
  <c r="K301" i="66" s="1"/>
  <c r="J298" i="56"/>
  <c r="K298" i="56" s="1"/>
  <c r="E137" i="6"/>
  <c r="G137" i="6" s="1"/>
  <c r="I236" i="73" l="1"/>
  <c r="J257" i="73"/>
  <c r="K257" i="73" s="1"/>
  <c r="E237" i="73"/>
  <c r="E230" i="72"/>
  <c r="G230" i="72" s="1"/>
  <c r="L229" i="72"/>
  <c r="H229" i="72"/>
  <c r="L260" i="63"/>
  <c r="E261" i="63"/>
  <c r="G261" i="63" s="1"/>
  <c r="E231" i="57"/>
  <c r="G231" i="57" s="1"/>
  <c r="J244" i="57"/>
  <c r="K244" i="57" s="1"/>
  <c r="H250" i="68"/>
  <c r="E251" i="68"/>
  <c r="G251" i="68" s="1"/>
  <c r="E218" i="74"/>
  <c r="G218" i="74" s="1"/>
  <c r="H260" i="63"/>
  <c r="J304" i="59"/>
  <c r="K304" i="59" s="1"/>
  <c r="I230" i="64"/>
  <c r="I136" i="67"/>
  <c r="I136" i="66" s="1"/>
  <c r="I211" i="66"/>
  <c r="E212" i="66"/>
  <c r="G212" i="66" s="1"/>
  <c r="L216" i="65"/>
  <c r="H216" i="65"/>
  <c r="I216" i="65"/>
  <c r="I136" i="70"/>
  <c r="H220" i="59"/>
  <c r="L220" i="59"/>
  <c r="L250" i="68"/>
  <c r="H211" i="69"/>
  <c r="L211" i="69"/>
  <c r="E224" i="75"/>
  <c r="E225" i="70"/>
  <c r="G225" i="70" s="1"/>
  <c r="H253" i="64"/>
  <c r="L253" i="64"/>
  <c r="J260" i="64"/>
  <c r="K260" i="64" s="1"/>
  <c r="E254" i="64"/>
  <c r="G254" i="64" s="1"/>
  <c r="L246" i="62"/>
  <c r="H246" i="62"/>
  <c r="I246" i="62"/>
  <c r="L214" i="56"/>
  <c r="H214" i="56"/>
  <c r="E239" i="67"/>
  <c r="G239" i="67" s="1"/>
  <c r="E254" i="60"/>
  <c r="G254" i="60" s="1"/>
  <c r="L253" i="60"/>
  <c r="H253" i="60"/>
  <c r="I252" i="60"/>
  <c r="J259" i="60"/>
  <c r="K259" i="60" s="1"/>
  <c r="E235" i="71"/>
  <c r="G235" i="71" s="1"/>
  <c r="I234" i="71"/>
  <c r="J318" i="71"/>
  <c r="K318" i="71" s="1"/>
  <c r="J238" i="58"/>
  <c r="K238" i="58" s="1"/>
  <c r="I231" i="58"/>
  <c r="E232" i="58"/>
  <c r="G232" i="58" s="1"/>
  <c r="L243" i="61"/>
  <c r="H243" i="61"/>
  <c r="J325" i="75"/>
  <c r="K325" i="75" s="1"/>
  <c r="J315" i="74"/>
  <c r="K315" i="74" s="1"/>
  <c r="J324" i="68"/>
  <c r="K324" i="68" s="1"/>
  <c r="J302" i="66"/>
  <c r="K302" i="66" s="1"/>
  <c r="L137" i="6"/>
  <c r="H137" i="6"/>
  <c r="J137" i="6"/>
  <c r="H237" i="73" l="1"/>
  <c r="G237" i="73"/>
  <c r="L237" i="73"/>
  <c r="L230" i="72"/>
  <c r="I230" i="72"/>
  <c r="I230" i="57" s="1"/>
  <c r="I230" i="61" s="1"/>
  <c r="H230" i="72"/>
  <c r="J239" i="72"/>
  <c r="K239" i="72" s="1"/>
  <c r="I229" i="72"/>
  <c r="I229" i="57" s="1"/>
  <c r="I229" i="61" s="1"/>
  <c r="H231" i="57"/>
  <c r="L231" i="57"/>
  <c r="H224" i="75"/>
  <c r="G224" i="75"/>
  <c r="E225" i="75" s="1"/>
  <c r="G225" i="75" s="1"/>
  <c r="J316" i="63"/>
  <c r="K316" i="63" s="1"/>
  <c r="L218" i="74"/>
  <c r="H218" i="74"/>
  <c r="H261" i="63"/>
  <c r="L261" i="63"/>
  <c r="I260" i="63"/>
  <c r="E219" i="74"/>
  <c r="G219" i="74" s="1"/>
  <c r="I218" i="74"/>
  <c r="E221" i="59"/>
  <c r="G221" i="59" s="1"/>
  <c r="L212" i="66"/>
  <c r="I212" i="66"/>
  <c r="H212" i="66"/>
  <c r="E217" i="65"/>
  <c r="G217" i="65" s="1"/>
  <c r="I231" i="60"/>
  <c r="I211" i="69"/>
  <c r="E212" i="69"/>
  <c r="G212" i="69" s="1"/>
  <c r="L224" i="75"/>
  <c r="H225" i="70"/>
  <c r="L225" i="70"/>
  <c r="L254" i="64"/>
  <c r="H254" i="64"/>
  <c r="E255" i="64"/>
  <c r="G255" i="64" s="1"/>
  <c r="L251" i="68"/>
  <c r="I137" i="6"/>
  <c r="E247" i="62"/>
  <c r="G247" i="62" s="1"/>
  <c r="J288" i="62"/>
  <c r="K288" i="62" s="1"/>
  <c r="I214" i="56"/>
  <c r="E215" i="56"/>
  <c r="G215" i="56" s="1"/>
  <c r="E252" i="68"/>
  <c r="G252" i="68" s="1"/>
  <c r="H251" i="68"/>
  <c r="H239" i="67"/>
  <c r="L239" i="67"/>
  <c r="H254" i="60"/>
  <c r="L254" i="60"/>
  <c r="E255" i="60"/>
  <c r="G255" i="60" s="1"/>
  <c r="J260" i="60"/>
  <c r="K260" i="60" s="1"/>
  <c r="H235" i="71"/>
  <c r="L235" i="71"/>
  <c r="I261" i="63"/>
  <c r="J317" i="63"/>
  <c r="K317" i="63" s="1"/>
  <c r="E262" i="63"/>
  <c r="G262" i="63" s="1"/>
  <c r="L232" i="58"/>
  <c r="H232" i="58"/>
  <c r="E244" i="61"/>
  <c r="G244" i="61" s="1"/>
  <c r="J257" i="61"/>
  <c r="K257" i="61" s="1"/>
  <c r="J321" i="70"/>
  <c r="K321" i="70" s="1"/>
  <c r="J327" i="65"/>
  <c r="K327" i="65" s="1"/>
  <c r="J303" i="66"/>
  <c r="K303" i="66" s="1"/>
  <c r="J352" i="69"/>
  <c r="K352" i="69" s="1"/>
  <c r="J326" i="67"/>
  <c r="K326" i="67" s="1"/>
  <c r="J299" i="56"/>
  <c r="K299" i="56" s="1"/>
  <c r="K137" i="6"/>
  <c r="J258" i="73" l="1"/>
  <c r="K258" i="73" s="1"/>
  <c r="E238" i="73"/>
  <c r="J240" i="72"/>
  <c r="K240" i="72" s="1"/>
  <c r="E231" i="72"/>
  <c r="G231" i="72" s="1"/>
  <c r="J245" i="57"/>
  <c r="K245" i="57" s="1"/>
  <c r="E232" i="57"/>
  <c r="G232" i="57" s="1"/>
  <c r="L221" i="59"/>
  <c r="E222" i="59"/>
  <c r="G222" i="59" s="1"/>
  <c r="H217" i="65"/>
  <c r="I217" i="65"/>
  <c r="L219" i="74"/>
  <c r="H219" i="74"/>
  <c r="H221" i="59"/>
  <c r="I230" i="73"/>
  <c r="I230" i="71" s="1"/>
  <c r="I230" i="63"/>
  <c r="I137" i="59"/>
  <c r="I137" i="56" s="1"/>
  <c r="I137" i="74"/>
  <c r="E213" i="66"/>
  <c r="G213" i="66" s="1"/>
  <c r="I231" i="64"/>
  <c r="L217" i="65"/>
  <c r="I224" i="75"/>
  <c r="H212" i="69"/>
  <c r="L212" i="69"/>
  <c r="I137" i="68"/>
  <c r="I137" i="67" s="1"/>
  <c r="E226" i="70"/>
  <c r="G226" i="70" s="1"/>
  <c r="L225" i="75"/>
  <c r="H225" i="75"/>
  <c r="L255" i="64"/>
  <c r="H255" i="64"/>
  <c r="J261" i="64"/>
  <c r="K261" i="64" s="1"/>
  <c r="L247" i="62"/>
  <c r="H252" i="68"/>
  <c r="H247" i="62"/>
  <c r="J289" i="62"/>
  <c r="K289" i="62" s="1"/>
  <c r="L215" i="56"/>
  <c r="H215" i="56"/>
  <c r="L252" i="68"/>
  <c r="E240" i="67"/>
  <c r="G240" i="67" s="1"/>
  <c r="L255" i="60"/>
  <c r="H255" i="60"/>
  <c r="J261" i="60"/>
  <c r="K261" i="60" s="1"/>
  <c r="E236" i="71"/>
  <c r="G236" i="71" s="1"/>
  <c r="I235" i="71"/>
  <c r="J319" i="71"/>
  <c r="K319" i="71" s="1"/>
  <c r="L262" i="63"/>
  <c r="H262" i="63"/>
  <c r="J239" i="58"/>
  <c r="K239" i="58" s="1"/>
  <c r="E233" i="58"/>
  <c r="G233" i="58" s="1"/>
  <c r="I232" i="58"/>
  <c r="I232" i="60" s="1"/>
  <c r="H244" i="61"/>
  <c r="L244" i="61"/>
  <c r="J258" i="61"/>
  <c r="K258" i="61" s="1"/>
  <c r="J316" i="74"/>
  <c r="K316" i="74" s="1"/>
  <c r="J326" i="75"/>
  <c r="K326" i="75" s="1"/>
  <c r="J325" i="68"/>
  <c r="K325" i="68" s="1"/>
  <c r="J322" i="70"/>
  <c r="K322" i="70" s="1"/>
  <c r="J327" i="67"/>
  <c r="K327" i="67" s="1"/>
  <c r="J353" i="69"/>
  <c r="K353" i="69" s="1"/>
  <c r="E138" i="6"/>
  <c r="G138" i="6" s="1"/>
  <c r="G238" i="73" l="1"/>
  <c r="H238" i="73"/>
  <c r="L238" i="73"/>
  <c r="J241" i="72"/>
  <c r="K241" i="72" s="1"/>
  <c r="H231" i="72"/>
  <c r="L231" i="72"/>
  <c r="L232" i="57"/>
  <c r="H232" i="57"/>
  <c r="L222" i="59"/>
  <c r="H222" i="59"/>
  <c r="J305" i="59"/>
  <c r="K305" i="59" s="1"/>
  <c r="I219" i="74"/>
  <c r="E220" i="74"/>
  <c r="G220" i="74" s="1"/>
  <c r="I230" i="62"/>
  <c r="I213" i="66"/>
  <c r="H213" i="66"/>
  <c r="L213" i="66"/>
  <c r="I232" i="64"/>
  <c r="E218" i="65"/>
  <c r="G218" i="65" s="1"/>
  <c r="I137" i="70"/>
  <c r="J306" i="59"/>
  <c r="K306" i="59" s="1"/>
  <c r="E223" i="59"/>
  <c r="G223" i="59" s="1"/>
  <c r="I212" i="69"/>
  <c r="E213" i="69"/>
  <c r="G213" i="69" s="1"/>
  <c r="L226" i="70"/>
  <c r="H226" i="70"/>
  <c r="E226" i="75"/>
  <c r="G226" i="75" s="1"/>
  <c r="I225" i="75"/>
  <c r="E256" i="64"/>
  <c r="G256" i="64" s="1"/>
  <c r="J262" i="64"/>
  <c r="K262" i="64" s="1"/>
  <c r="I255" i="64"/>
  <c r="E248" i="62"/>
  <c r="G248" i="62" s="1"/>
  <c r="E216" i="56"/>
  <c r="G216" i="56" s="1"/>
  <c r="E253" i="68"/>
  <c r="G253" i="68" s="1"/>
  <c r="E241" i="67"/>
  <c r="G241" i="67" s="1"/>
  <c r="L240" i="67"/>
  <c r="H240" i="67"/>
  <c r="E256" i="60"/>
  <c r="G256" i="60" s="1"/>
  <c r="J262" i="60"/>
  <c r="K262" i="60" s="1"/>
  <c r="H236" i="71"/>
  <c r="L236" i="71"/>
  <c r="J318" i="63"/>
  <c r="K318" i="63" s="1"/>
  <c r="E263" i="63"/>
  <c r="G263" i="63" s="1"/>
  <c r="I262" i="63"/>
  <c r="L233" i="58"/>
  <c r="H233" i="58"/>
  <c r="E245" i="61"/>
  <c r="G245" i="61" s="1"/>
  <c r="J328" i="65"/>
  <c r="K328" i="65" s="1"/>
  <c r="J304" i="66"/>
  <c r="K304" i="66" s="1"/>
  <c r="J328" i="67"/>
  <c r="K328" i="67" s="1"/>
  <c r="J323" i="70"/>
  <c r="K323" i="70" s="1"/>
  <c r="J300" i="56"/>
  <c r="K300" i="56" s="1"/>
  <c r="L138" i="6"/>
  <c r="H138" i="6"/>
  <c r="J138" i="6"/>
  <c r="E239" i="73" l="1"/>
  <c r="I238" i="73"/>
  <c r="J259" i="73"/>
  <c r="K259" i="73" s="1"/>
  <c r="I231" i="72"/>
  <c r="I231" i="57" s="1"/>
  <c r="I231" i="61" s="1"/>
  <c r="I231" i="73" s="1"/>
  <c r="E232" i="72"/>
  <c r="G232" i="72" s="1"/>
  <c r="E233" i="57"/>
  <c r="G233" i="57" s="1"/>
  <c r="J246" i="57"/>
  <c r="K246" i="57" s="1"/>
  <c r="L218" i="65"/>
  <c r="I218" i="65"/>
  <c r="L220" i="74"/>
  <c r="H220" i="74"/>
  <c r="E214" i="66"/>
  <c r="G214" i="66" s="1"/>
  <c r="H218" i="65"/>
  <c r="I232" i="57"/>
  <c r="I232" i="61" s="1"/>
  <c r="H223" i="59"/>
  <c r="L223" i="59"/>
  <c r="I213" i="69"/>
  <c r="H213" i="69"/>
  <c r="L213" i="69"/>
  <c r="E227" i="70"/>
  <c r="G227" i="70" s="1"/>
  <c r="H226" i="75"/>
  <c r="L226" i="75"/>
  <c r="H256" i="64"/>
  <c r="L256" i="64"/>
  <c r="I138" i="6"/>
  <c r="L253" i="68"/>
  <c r="L248" i="62"/>
  <c r="H248" i="62"/>
  <c r="L216" i="56"/>
  <c r="H216" i="56"/>
  <c r="H253" i="68"/>
  <c r="L241" i="67"/>
  <c r="H241" i="67"/>
  <c r="H256" i="60"/>
  <c r="L256" i="60"/>
  <c r="E237" i="71"/>
  <c r="G237" i="71" s="1"/>
  <c r="I236" i="71"/>
  <c r="J320" i="71"/>
  <c r="K320" i="71" s="1"/>
  <c r="H263" i="63"/>
  <c r="E264" i="63"/>
  <c r="G264" i="63" s="1"/>
  <c r="L263" i="63"/>
  <c r="E234" i="58"/>
  <c r="G234" i="58" s="1"/>
  <c r="J240" i="58"/>
  <c r="K240" i="58" s="1"/>
  <c r="I233" i="58"/>
  <c r="I233" i="64" s="1"/>
  <c r="J259" i="61"/>
  <c r="K259" i="61" s="1"/>
  <c r="L245" i="61"/>
  <c r="H245" i="61"/>
  <c r="J327" i="75"/>
  <c r="K327" i="75" s="1"/>
  <c r="J317" i="74"/>
  <c r="K317" i="74" s="1"/>
  <c r="J354" i="69"/>
  <c r="K354" i="69" s="1"/>
  <c r="J324" i="70"/>
  <c r="K324" i="70" s="1"/>
  <c r="J329" i="65"/>
  <c r="K329" i="65" s="1"/>
  <c r="J329" i="67"/>
  <c r="K329" i="67" s="1"/>
  <c r="J305" i="66"/>
  <c r="K305" i="66" s="1"/>
  <c r="J326" i="68"/>
  <c r="K326" i="68" s="1"/>
  <c r="K138" i="6"/>
  <c r="G239" i="73" l="1"/>
  <c r="L239" i="73"/>
  <c r="H239" i="73"/>
  <c r="E233" i="72"/>
  <c r="G233" i="72" s="1"/>
  <c r="H232" i="72"/>
  <c r="L232" i="72"/>
  <c r="H233" i="57"/>
  <c r="L233" i="57"/>
  <c r="I138" i="71"/>
  <c r="I138" i="56"/>
  <c r="L214" i="66"/>
  <c r="I214" i="66"/>
  <c r="I220" i="74"/>
  <c r="E221" i="74"/>
  <c r="G221" i="74" s="1"/>
  <c r="I232" i="73"/>
  <c r="H214" i="66"/>
  <c r="E219" i="65"/>
  <c r="G219" i="65" s="1"/>
  <c r="I138" i="74"/>
  <c r="I138" i="68" s="1"/>
  <c r="I138" i="67" s="1"/>
  <c r="J307" i="59"/>
  <c r="K307" i="59" s="1"/>
  <c r="I223" i="59"/>
  <c r="E224" i="59"/>
  <c r="G224" i="59" s="1"/>
  <c r="E214" i="69"/>
  <c r="G214" i="69" s="1"/>
  <c r="I233" i="62"/>
  <c r="L227" i="70"/>
  <c r="H227" i="70"/>
  <c r="E228" i="70"/>
  <c r="G228" i="70" s="1"/>
  <c r="I226" i="75"/>
  <c r="E227" i="75"/>
  <c r="G227" i="75" s="1"/>
  <c r="E257" i="64"/>
  <c r="G257" i="64" s="1"/>
  <c r="J263" i="64"/>
  <c r="K263" i="64" s="1"/>
  <c r="I256" i="64"/>
  <c r="I248" i="62"/>
  <c r="J290" i="62"/>
  <c r="K290" i="62" s="1"/>
  <c r="E249" i="62"/>
  <c r="G249" i="62" s="1"/>
  <c r="E217" i="56"/>
  <c r="G217" i="56" s="1"/>
  <c r="E254" i="68"/>
  <c r="G254" i="68" s="1"/>
  <c r="E242" i="67"/>
  <c r="G242" i="67" s="1"/>
  <c r="E257" i="60"/>
  <c r="G257" i="60" s="1"/>
  <c r="I256" i="60"/>
  <c r="J263" i="60"/>
  <c r="K263" i="60" s="1"/>
  <c r="H237" i="71"/>
  <c r="L237" i="71"/>
  <c r="L264" i="63"/>
  <c r="H264" i="63"/>
  <c r="I263" i="63"/>
  <c r="J319" i="63"/>
  <c r="K319" i="63" s="1"/>
  <c r="L234" i="58"/>
  <c r="H234" i="58"/>
  <c r="E246" i="61"/>
  <c r="G246" i="61" s="1"/>
  <c r="J318" i="74"/>
  <c r="K318" i="74" s="1"/>
  <c r="J328" i="75"/>
  <c r="K328" i="75" s="1"/>
  <c r="J327" i="68"/>
  <c r="K327" i="68" s="1"/>
  <c r="J330" i="65"/>
  <c r="K330" i="65" s="1"/>
  <c r="J306" i="66"/>
  <c r="K306" i="66" s="1"/>
  <c r="J330" i="67"/>
  <c r="K330" i="67" s="1"/>
  <c r="J301" i="56"/>
  <c r="K301" i="56" s="1"/>
  <c r="E139" i="6"/>
  <c r="G139" i="6" s="1"/>
  <c r="E240" i="73" l="1"/>
  <c r="I239" i="73"/>
  <c r="J260" i="73"/>
  <c r="K260" i="73" s="1"/>
  <c r="H233" i="72"/>
  <c r="L233" i="72"/>
  <c r="J242" i="72"/>
  <c r="K242" i="72" s="1"/>
  <c r="I232" i="72"/>
  <c r="I233" i="57"/>
  <c r="E234" i="57"/>
  <c r="G234" i="57" s="1"/>
  <c r="J247" i="57"/>
  <c r="K247" i="57" s="1"/>
  <c r="H219" i="65"/>
  <c r="I219" i="65"/>
  <c r="L214" i="69"/>
  <c r="E215" i="69"/>
  <c r="G215" i="69" s="1"/>
  <c r="I221" i="74"/>
  <c r="L221" i="74"/>
  <c r="H221" i="74"/>
  <c r="E215" i="66"/>
  <c r="G215" i="66" s="1"/>
  <c r="L219" i="65"/>
  <c r="I233" i="73"/>
  <c r="I138" i="70"/>
  <c r="H224" i="59"/>
  <c r="L224" i="59"/>
  <c r="H214" i="69"/>
  <c r="L228" i="70"/>
  <c r="H228" i="70"/>
  <c r="H227" i="75"/>
  <c r="L227" i="75"/>
  <c r="H257" i="64"/>
  <c r="L257" i="64"/>
  <c r="E255" i="68"/>
  <c r="G255" i="68" s="1"/>
  <c r="E218" i="56"/>
  <c r="G218" i="56" s="1"/>
  <c r="E250" i="62"/>
  <c r="G250" i="62" s="1"/>
  <c r="L249" i="62"/>
  <c r="H249" i="62"/>
  <c r="L217" i="56"/>
  <c r="H217" i="56"/>
  <c r="L254" i="68"/>
  <c r="H254" i="68"/>
  <c r="H242" i="67"/>
  <c r="L242" i="67"/>
  <c r="L257" i="60"/>
  <c r="H257" i="60"/>
  <c r="E258" i="60"/>
  <c r="G258" i="60" s="1"/>
  <c r="E238" i="71"/>
  <c r="G238" i="71" s="1"/>
  <c r="I237" i="71"/>
  <c r="J321" i="71"/>
  <c r="K321" i="71" s="1"/>
  <c r="E265" i="63"/>
  <c r="G265" i="63" s="1"/>
  <c r="J320" i="63"/>
  <c r="K320" i="63" s="1"/>
  <c r="E235" i="58"/>
  <c r="G235" i="58" s="1"/>
  <c r="I234" i="58"/>
  <c r="J241" i="58"/>
  <c r="K241" i="58" s="1"/>
  <c r="H246" i="61"/>
  <c r="L246" i="61"/>
  <c r="J329" i="75"/>
  <c r="K329" i="75" s="1"/>
  <c r="J331" i="67"/>
  <c r="K331" i="67" s="1"/>
  <c r="J355" i="69"/>
  <c r="K355" i="69" s="1"/>
  <c r="J325" i="70"/>
  <c r="K325" i="70" s="1"/>
  <c r="J302" i="56"/>
  <c r="K302" i="56" s="1"/>
  <c r="L139" i="6"/>
  <c r="H139" i="6"/>
  <c r="J139" i="6"/>
  <c r="G240" i="73" l="1"/>
  <c r="H240" i="73"/>
  <c r="L240" i="73"/>
  <c r="J243" i="72"/>
  <c r="K243" i="72" s="1"/>
  <c r="I233" i="72"/>
  <c r="E234" i="72"/>
  <c r="G234" i="72" s="1"/>
  <c r="L234" i="57"/>
  <c r="H234" i="57"/>
  <c r="I215" i="66"/>
  <c r="H255" i="68"/>
  <c r="E222" i="74"/>
  <c r="G222" i="74" s="1"/>
  <c r="H215" i="66"/>
  <c r="L215" i="66"/>
  <c r="E220" i="65"/>
  <c r="G220" i="65" s="1"/>
  <c r="E225" i="59"/>
  <c r="G225" i="59" s="1"/>
  <c r="J308" i="59"/>
  <c r="K308" i="59" s="1"/>
  <c r="I214" i="69"/>
  <c r="H215" i="69"/>
  <c r="L215" i="69"/>
  <c r="I228" i="70"/>
  <c r="E229" i="70"/>
  <c r="G229" i="70" s="1"/>
  <c r="E228" i="75"/>
  <c r="G228" i="75" s="1"/>
  <c r="I227" i="75"/>
  <c r="L255" i="68"/>
  <c r="E258" i="64"/>
  <c r="G258" i="64" s="1"/>
  <c r="I257" i="64"/>
  <c r="J264" i="64"/>
  <c r="K264" i="64" s="1"/>
  <c r="I217" i="56"/>
  <c r="I139" i="6"/>
  <c r="H250" i="62"/>
  <c r="E251" i="62"/>
  <c r="G251" i="62" s="1"/>
  <c r="L250" i="62"/>
  <c r="I249" i="62"/>
  <c r="J291" i="62"/>
  <c r="K291" i="62" s="1"/>
  <c r="H218" i="56"/>
  <c r="L218" i="56"/>
  <c r="E243" i="67"/>
  <c r="G243" i="67" s="1"/>
  <c r="L258" i="60"/>
  <c r="H258" i="60"/>
  <c r="I257" i="60"/>
  <c r="J264" i="60"/>
  <c r="K264" i="60" s="1"/>
  <c r="H238" i="71"/>
  <c r="L238" i="71"/>
  <c r="L265" i="63"/>
  <c r="E266" i="63"/>
  <c r="G266" i="63" s="1"/>
  <c r="H265" i="63"/>
  <c r="H235" i="58"/>
  <c r="L235" i="58"/>
  <c r="E247" i="61"/>
  <c r="G247" i="61" s="1"/>
  <c r="J260" i="61"/>
  <c r="K260" i="61" s="1"/>
  <c r="J319" i="74"/>
  <c r="K319" i="74" s="1"/>
  <c r="J307" i="66"/>
  <c r="K307" i="66" s="1"/>
  <c r="J331" i="65"/>
  <c r="K331" i="65" s="1"/>
  <c r="J332" i="67"/>
  <c r="K332" i="67" s="1"/>
  <c r="J328" i="68"/>
  <c r="K328" i="68" s="1"/>
  <c r="J326" i="70"/>
  <c r="K326" i="70" s="1"/>
  <c r="J303" i="56"/>
  <c r="K303" i="56" s="1"/>
  <c r="K139" i="6"/>
  <c r="J261" i="73" l="1"/>
  <c r="K261" i="73" s="1"/>
  <c r="E241" i="73"/>
  <c r="H234" i="72"/>
  <c r="L234" i="72"/>
  <c r="E235" i="72"/>
  <c r="G235" i="72" s="1"/>
  <c r="I222" i="74"/>
  <c r="I234" i="57"/>
  <c r="E235" i="57"/>
  <c r="G235" i="57" s="1"/>
  <c r="J248" i="57"/>
  <c r="K248" i="57" s="1"/>
  <c r="E216" i="66"/>
  <c r="G216" i="66" s="1"/>
  <c r="H220" i="65"/>
  <c r="L222" i="74"/>
  <c r="E223" i="74"/>
  <c r="G223" i="74" s="1"/>
  <c r="H222" i="74"/>
  <c r="L220" i="65"/>
  <c r="I139" i="63"/>
  <c r="I139" i="56" s="1"/>
  <c r="L225" i="59"/>
  <c r="H225" i="59"/>
  <c r="E216" i="69"/>
  <c r="G216" i="69" s="1"/>
  <c r="I215" i="69"/>
  <c r="H229" i="70"/>
  <c r="L229" i="70"/>
  <c r="L228" i="75"/>
  <c r="H228" i="75"/>
  <c r="E256" i="68"/>
  <c r="G256" i="68" s="1"/>
  <c r="L258" i="64"/>
  <c r="H258" i="64"/>
  <c r="E252" i="62"/>
  <c r="G252" i="62" s="1"/>
  <c r="H243" i="67"/>
  <c r="H251" i="62"/>
  <c r="L251" i="62"/>
  <c r="I250" i="62"/>
  <c r="J292" i="62"/>
  <c r="K292" i="62" s="1"/>
  <c r="E219" i="56"/>
  <c r="G219" i="56" s="1"/>
  <c r="L243" i="67"/>
  <c r="E259" i="60"/>
  <c r="G259" i="60" s="1"/>
  <c r="J265" i="60"/>
  <c r="K265" i="60" s="1"/>
  <c r="E239" i="71"/>
  <c r="G239" i="71" s="1"/>
  <c r="J322" i="71"/>
  <c r="K322" i="71" s="1"/>
  <c r="I238" i="71"/>
  <c r="J321" i="63"/>
  <c r="K321" i="63" s="1"/>
  <c r="H266" i="63"/>
  <c r="E267" i="63"/>
  <c r="G267" i="63" s="1"/>
  <c r="L266" i="63"/>
  <c r="E236" i="58"/>
  <c r="G236" i="58" s="1"/>
  <c r="I235" i="58"/>
  <c r="J242" i="58"/>
  <c r="K242" i="58" s="1"/>
  <c r="L247" i="61"/>
  <c r="H247" i="61"/>
  <c r="J330" i="75"/>
  <c r="K330" i="75" s="1"/>
  <c r="J320" i="74"/>
  <c r="K320" i="74" s="1"/>
  <c r="J356" i="69"/>
  <c r="K356" i="69" s="1"/>
  <c r="J327" i="70"/>
  <c r="K327" i="70" s="1"/>
  <c r="J329" i="68"/>
  <c r="K329" i="68" s="1"/>
  <c r="J304" i="56"/>
  <c r="K304" i="56" s="1"/>
  <c r="E140" i="6"/>
  <c r="G140" i="6" s="1"/>
  <c r="G241" i="73" l="1"/>
  <c r="H241" i="73"/>
  <c r="L241" i="73"/>
  <c r="J245" i="72"/>
  <c r="K245" i="72" s="1"/>
  <c r="L235" i="72"/>
  <c r="H235" i="72"/>
  <c r="J244" i="72"/>
  <c r="K244" i="72" s="1"/>
  <c r="I234" i="72"/>
  <c r="H216" i="66"/>
  <c r="E217" i="66"/>
  <c r="G217" i="66" s="1"/>
  <c r="H235" i="57"/>
  <c r="L235" i="57"/>
  <c r="I139" i="74"/>
  <c r="L216" i="66"/>
  <c r="H256" i="68"/>
  <c r="H223" i="74"/>
  <c r="L223" i="74"/>
  <c r="E221" i="65"/>
  <c r="G221" i="65" s="1"/>
  <c r="I235" i="64"/>
  <c r="E224" i="74"/>
  <c r="G224" i="74" s="1"/>
  <c r="J309" i="59"/>
  <c r="K309" i="59" s="1"/>
  <c r="E226" i="59"/>
  <c r="G226" i="59" s="1"/>
  <c r="L216" i="69"/>
  <c r="H216" i="69"/>
  <c r="I139" i="68"/>
  <c r="E230" i="70"/>
  <c r="G230" i="70" s="1"/>
  <c r="I228" i="75"/>
  <c r="E229" i="75"/>
  <c r="G229" i="75" s="1"/>
  <c r="L256" i="68"/>
  <c r="E259" i="64"/>
  <c r="G259" i="64" s="1"/>
  <c r="J265" i="64"/>
  <c r="K265" i="64" s="1"/>
  <c r="J293" i="62"/>
  <c r="K293" i="62" s="1"/>
  <c r="L252" i="62"/>
  <c r="I252" i="62"/>
  <c r="L219" i="56"/>
  <c r="H219" i="56"/>
  <c r="H252" i="62"/>
  <c r="E244" i="67"/>
  <c r="G244" i="67" s="1"/>
  <c r="E260" i="60"/>
  <c r="G260" i="60" s="1"/>
  <c r="H259" i="60"/>
  <c r="L259" i="60"/>
  <c r="H239" i="71"/>
  <c r="L239" i="71"/>
  <c r="J322" i="63"/>
  <c r="K322" i="63" s="1"/>
  <c r="I266" i="63"/>
  <c r="H267" i="63"/>
  <c r="L267" i="63"/>
  <c r="E268" i="63"/>
  <c r="G268" i="63" s="1"/>
  <c r="L236" i="58"/>
  <c r="H236" i="58"/>
  <c r="J261" i="61"/>
  <c r="K261" i="61" s="1"/>
  <c r="E248" i="61"/>
  <c r="G248" i="61" s="1"/>
  <c r="J331" i="75"/>
  <c r="K331" i="75" s="1"/>
  <c r="J333" i="67"/>
  <c r="K333" i="67" s="1"/>
  <c r="J328" i="70"/>
  <c r="K328" i="70" s="1"/>
  <c r="J330" i="68"/>
  <c r="K330" i="68" s="1"/>
  <c r="J308" i="66"/>
  <c r="K308" i="66" s="1"/>
  <c r="J332" i="65"/>
  <c r="K332" i="65" s="1"/>
  <c r="J305" i="56"/>
  <c r="K305" i="56" s="1"/>
  <c r="H140" i="6"/>
  <c r="L140" i="6"/>
  <c r="J140" i="6"/>
  <c r="J262" i="73" l="1"/>
  <c r="K262" i="73" s="1"/>
  <c r="E242" i="73"/>
  <c r="E236" i="72"/>
  <c r="H236" i="72" s="1"/>
  <c r="I235" i="72"/>
  <c r="I235" i="57"/>
  <c r="I235" i="61" s="1"/>
  <c r="J249" i="57"/>
  <c r="K249" i="57" s="1"/>
  <c r="E236" i="57"/>
  <c r="G236" i="57" s="1"/>
  <c r="L221" i="65"/>
  <c r="I221" i="65"/>
  <c r="L217" i="66"/>
  <c r="H217" i="66"/>
  <c r="I217" i="66"/>
  <c r="E218" i="66"/>
  <c r="G218" i="66" s="1"/>
  <c r="H221" i="65"/>
  <c r="I139" i="67"/>
  <c r="I139" i="66" s="1"/>
  <c r="I139" i="70"/>
  <c r="L224" i="74"/>
  <c r="H224" i="74"/>
  <c r="H226" i="59"/>
  <c r="L226" i="59"/>
  <c r="I216" i="69"/>
  <c r="E217" i="69"/>
  <c r="G217" i="69" s="1"/>
  <c r="H230" i="70"/>
  <c r="L230" i="70"/>
  <c r="L229" i="75"/>
  <c r="H229" i="75"/>
  <c r="E257" i="68"/>
  <c r="G257" i="68" s="1"/>
  <c r="H259" i="64"/>
  <c r="L259" i="64"/>
  <c r="I140" i="6"/>
  <c r="L244" i="67"/>
  <c r="I219" i="56"/>
  <c r="E220" i="56"/>
  <c r="G220" i="56" s="1"/>
  <c r="E253" i="62"/>
  <c r="G253" i="62" s="1"/>
  <c r="J294" i="62"/>
  <c r="K294" i="62" s="1"/>
  <c r="H244" i="67"/>
  <c r="L260" i="60"/>
  <c r="E261" i="60"/>
  <c r="G261" i="60" s="1"/>
  <c r="H260" i="60"/>
  <c r="I259" i="60"/>
  <c r="J266" i="60"/>
  <c r="K266" i="60" s="1"/>
  <c r="E240" i="71"/>
  <c r="G240" i="71" s="1"/>
  <c r="J323" i="71"/>
  <c r="K323" i="71" s="1"/>
  <c r="I239" i="71"/>
  <c r="L268" i="63"/>
  <c r="H268" i="63"/>
  <c r="E269" i="63"/>
  <c r="G269" i="63" s="1"/>
  <c r="I267" i="63"/>
  <c r="J323" i="63"/>
  <c r="K323" i="63" s="1"/>
  <c r="E237" i="58"/>
  <c r="G237" i="58" s="1"/>
  <c r="I236" i="58"/>
  <c r="J243" i="58"/>
  <c r="K243" i="58" s="1"/>
  <c r="L248" i="61"/>
  <c r="H248" i="61"/>
  <c r="J321" i="74"/>
  <c r="K321" i="74" s="1"/>
  <c r="J332" i="75"/>
  <c r="K332" i="75" s="1"/>
  <c r="J357" i="69"/>
  <c r="K357" i="69" s="1"/>
  <c r="J309" i="66"/>
  <c r="K309" i="66" s="1"/>
  <c r="J329" i="70"/>
  <c r="K329" i="70" s="1"/>
  <c r="K140" i="6"/>
  <c r="G242" i="73" l="1"/>
  <c r="L242" i="73"/>
  <c r="H242" i="73"/>
  <c r="G236" i="72"/>
  <c r="J246" i="72" s="1"/>
  <c r="K246" i="72" s="1"/>
  <c r="L236" i="72"/>
  <c r="I236" i="57"/>
  <c r="L236" i="57"/>
  <c r="H236" i="57"/>
  <c r="L257" i="68"/>
  <c r="E258" i="68"/>
  <c r="G258" i="68" s="1"/>
  <c r="I236" i="60"/>
  <c r="H218" i="66"/>
  <c r="L218" i="66"/>
  <c r="E222" i="65"/>
  <c r="G222" i="65" s="1"/>
  <c r="I140" i="59"/>
  <c r="I140" i="74" s="1"/>
  <c r="I236" i="64"/>
  <c r="I224" i="74"/>
  <c r="E225" i="74"/>
  <c r="G225" i="74" s="1"/>
  <c r="E227" i="59"/>
  <c r="G227" i="59" s="1"/>
  <c r="J310" i="59"/>
  <c r="K310" i="59" s="1"/>
  <c r="I226" i="59"/>
  <c r="H217" i="69"/>
  <c r="L217" i="69"/>
  <c r="I140" i="68"/>
  <c r="I140" i="67" s="1"/>
  <c r="E231" i="70"/>
  <c r="G231" i="70" s="1"/>
  <c r="H257" i="68"/>
  <c r="E230" i="75"/>
  <c r="G230" i="75" s="1"/>
  <c r="I229" i="75"/>
  <c r="E260" i="64"/>
  <c r="G260" i="64" s="1"/>
  <c r="J266" i="64"/>
  <c r="K266" i="64" s="1"/>
  <c r="H253" i="62"/>
  <c r="E254" i="62"/>
  <c r="G254" i="62" s="1"/>
  <c r="L253" i="62"/>
  <c r="H220" i="56"/>
  <c r="L220" i="56"/>
  <c r="E245" i="67"/>
  <c r="G245" i="67" s="1"/>
  <c r="L261" i="60"/>
  <c r="H261" i="60"/>
  <c r="J267" i="60"/>
  <c r="K267" i="60" s="1"/>
  <c r="L240" i="71"/>
  <c r="H240" i="71"/>
  <c r="E241" i="71"/>
  <c r="G241" i="71" s="1"/>
  <c r="L269" i="63"/>
  <c r="H269" i="63"/>
  <c r="I269" i="63"/>
  <c r="I268" i="63"/>
  <c r="J324" i="63"/>
  <c r="K324" i="63" s="1"/>
  <c r="H237" i="58"/>
  <c r="L237" i="58"/>
  <c r="J262" i="61"/>
  <c r="K262" i="61" s="1"/>
  <c r="I248" i="61"/>
  <c r="E249" i="61"/>
  <c r="G249" i="61" s="1"/>
  <c r="J333" i="75"/>
  <c r="K333" i="75" s="1"/>
  <c r="J322" i="74"/>
  <c r="K322" i="74" s="1"/>
  <c r="J331" i="68"/>
  <c r="K331" i="68" s="1"/>
  <c r="J333" i="65"/>
  <c r="K333" i="65" s="1"/>
  <c r="J334" i="67"/>
  <c r="K334" i="67" s="1"/>
  <c r="J306" i="56"/>
  <c r="K306" i="56" s="1"/>
  <c r="E141" i="6"/>
  <c r="G141" i="6" s="1"/>
  <c r="J263" i="73" l="1"/>
  <c r="K263" i="73" s="1"/>
  <c r="E243" i="73"/>
  <c r="E237" i="72"/>
  <c r="G237" i="72" s="1"/>
  <c r="J247" i="72" s="1"/>
  <c r="K247" i="72" s="1"/>
  <c r="I236" i="72"/>
  <c r="J250" i="57"/>
  <c r="K250" i="57" s="1"/>
  <c r="E237" i="57"/>
  <c r="G237" i="57" s="1"/>
  <c r="I140" i="56"/>
  <c r="L222" i="65"/>
  <c r="H258" i="68"/>
  <c r="I218" i="66"/>
  <c r="E219" i="66"/>
  <c r="G219" i="66" s="1"/>
  <c r="H222" i="65"/>
  <c r="I236" i="61"/>
  <c r="I140" i="70"/>
  <c r="I140" i="65" s="1"/>
  <c r="L225" i="74"/>
  <c r="H225" i="74"/>
  <c r="L227" i="59"/>
  <c r="H227" i="59"/>
  <c r="I217" i="69"/>
  <c r="E218" i="69"/>
  <c r="G218" i="69" s="1"/>
  <c r="L258" i="68"/>
  <c r="L231" i="70"/>
  <c r="H231" i="70"/>
  <c r="H230" i="75"/>
  <c r="L230" i="75"/>
  <c r="E231" i="75"/>
  <c r="G231" i="75" s="1"/>
  <c r="H260" i="64"/>
  <c r="L260" i="64"/>
  <c r="E246" i="67"/>
  <c r="G246" i="67" s="1"/>
  <c r="H254" i="62"/>
  <c r="E255" i="62"/>
  <c r="G255" i="62" s="1"/>
  <c r="J295" i="62"/>
  <c r="K295" i="62" s="1"/>
  <c r="I253" i="62"/>
  <c r="E221" i="56"/>
  <c r="G221" i="56" s="1"/>
  <c r="L245" i="67"/>
  <c r="H245" i="67"/>
  <c r="J268" i="60"/>
  <c r="K268" i="60" s="1"/>
  <c r="E262" i="60"/>
  <c r="G262" i="60" s="1"/>
  <c r="L241" i="71"/>
  <c r="H241" i="71"/>
  <c r="J324" i="71"/>
  <c r="K324" i="71" s="1"/>
  <c r="I240" i="71"/>
  <c r="E270" i="63"/>
  <c r="G270" i="63" s="1"/>
  <c r="J325" i="63"/>
  <c r="K325" i="63" s="1"/>
  <c r="L254" i="62"/>
  <c r="I237" i="58"/>
  <c r="J244" i="58"/>
  <c r="K244" i="58" s="1"/>
  <c r="E238" i="58"/>
  <c r="G238" i="58" s="1"/>
  <c r="L249" i="61"/>
  <c r="H249" i="61"/>
  <c r="J323" i="74"/>
  <c r="K323" i="74" s="1"/>
  <c r="J334" i="75"/>
  <c r="K334" i="75" s="1"/>
  <c r="J335" i="67"/>
  <c r="K335" i="67" s="1"/>
  <c r="J330" i="70"/>
  <c r="K330" i="70" s="1"/>
  <c r="J334" i="65"/>
  <c r="K334" i="65" s="1"/>
  <c r="J310" i="66"/>
  <c r="K310" i="66" s="1"/>
  <c r="J358" i="69"/>
  <c r="K358" i="69" s="1"/>
  <c r="J307" i="56"/>
  <c r="K307" i="56" s="1"/>
  <c r="L141" i="6"/>
  <c r="H141" i="6"/>
  <c r="J141" i="6"/>
  <c r="L237" i="72" l="1"/>
  <c r="G243" i="73"/>
  <c r="H243" i="73"/>
  <c r="L243" i="73"/>
  <c r="E238" i="72"/>
  <c r="G238" i="72" s="1"/>
  <c r="E239" i="72" s="1"/>
  <c r="G239" i="72" s="1"/>
  <c r="H237" i="72"/>
  <c r="L237" i="57"/>
  <c r="H237" i="57"/>
  <c r="L219" i="66"/>
  <c r="H219" i="66"/>
  <c r="E223" i="65"/>
  <c r="G223" i="65" s="1"/>
  <c r="I222" i="65"/>
  <c r="I237" i="60"/>
  <c r="I225" i="74"/>
  <c r="E226" i="74"/>
  <c r="G226" i="74" s="1"/>
  <c r="E228" i="59"/>
  <c r="G228" i="59" s="1"/>
  <c r="J311" i="59"/>
  <c r="K311" i="59" s="1"/>
  <c r="H218" i="69"/>
  <c r="I218" i="69"/>
  <c r="L218" i="69"/>
  <c r="E259" i="68"/>
  <c r="G259" i="68" s="1"/>
  <c r="E232" i="70"/>
  <c r="G232" i="70" s="1"/>
  <c r="E232" i="75"/>
  <c r="G232" i="75" s="1"/>
  <c r="L231" i="75"/>
  <c r="H231" i="75"/>
  <c r="I141" i="6"/>
  <c r="E261" i="64"/>
  <c r="G261" i="64" s="1"/>
  <c r="J267" i="64"/>
  <c r="K267" i="64" s="1"/>
  <c r="L270" i="63"/>
  <c r="H221" i="56"/>
  <c r="L221" i="56"/>
  <c r="L246" i="67"/>
  <c r="H246" i="67"/>
  <c r="L262" i="60"/>
  <c r="H262" i="60"/>
  <c r="E242" i="71"/>
  <c r="G242" i="71" s="1"/>
  <c r="J325" i="71"/>
  <c r="K325" i="71" s="1"/>
  <c r="I241" i="71"/>
  <c r="H270" i="63"/>
  <c r="J296" i="62"/>
  <c r="K296" i="62" s="1"/>
  <c r="H238" i="58"/>
  <c r="L238" i="58"/>
  <c r="E239" i="58"/>
  <c r="G239" i="58" s="1"/>
  <c r="E250" i="61"/>
  <c r="G250" i="61" s="1"/>
  <c r="J263" i="61"/>
  <c r="K263" i="61" s="1"/>
  <c r="I249" i="61"/>
  <c r="H255" i="62"/>
  <c r="L255" i="62"/>
  <c r="J324" i="74"/>
  <c r="K324" i="74" s="1"/>
  <c r="J311" i="66"/>
  <c r="K311" i="66" s="1"/>
  <c r="J336" i="67"/>
  <c r="K336" i="67" s="1"/>
  <c r="J359" i="69"/>
  <c r="K359" i="69" s="1"/>
  <c r="J332" i="68"/>
  <c r="K332" i="68" s="1"/>
  <c r="J308" i="56"/>
  <c r="K308" i="56" s="1"/>
  <c r="K141" i="6"/>
  <c r="L238" i="72" l="1"/>
  <c r="H238" i="72"/>
  <c r="E244" i="73"/>
  <c r="I243" i="73"/>
  <c r="J264" i="73"/>
  <c r="K264" i="73" s="1"/>
  <c r="I141" i="59"/>
  <c r="I141" i="56"/>
  <c r="E240" i="72"/>
  <c r="G240" i="72" s="1"/>
  <c r="H239" i="72"/>
  <c r="L239" i="72"/>
  <c r="J248" i="72"/>
  <c r="K248" i="72" s="1"/>
  <c r="I238" i="72"/>
  <c r="J251" i="57"/>
  <c r="K251" i="57" s="1"/>
  <c r="E238" i="57"/>
  <c r="G238" i="57" s="1"/>
  <c r="I237" i="64"/>
  <c r="I219" i="66"/>
  <c r="E220" i="66"/>
  <c r="G220" i="66" s="1"/>
  <c r="H223" i="65"/>
  <c r="L223" i="65"/>
  <c r="I141" i="74"/>
  <c r="I141" i="67"/>
  <c r="I141" i="68"/>
  <c r="I141" i="70" s="1"/>
  <c r="L226" i="74"/>
  <c r="H226" i="74"/>
  <c r="L228" i="59"/>
  <c r="H228" i="59"/>
  <c r="E219" i="69"/>
  <c r="G219" i="69" s="1"/>
  <c r="H259" i="68"/>
  <c r="L259" i="68"/>
  <c r="H232" i="70"/>
  <c r="L232" i="70"/>
  <c r="H232" i="75"/>
  <c r="E233" i="75"/>
  <c r="G233" i="75" s="1"/>
  <c r="L232" i="75"/>
  <c r="H261" i="64"/>
  <c r="L261" i="64"/>
  <c r="E262" i="64"/>
  <c r="G262" i="64" s="1"/>
  <c r="E222" i="56"/>
  <c r="G222" i="56" s="1"/>
  <c r="I221" i="56"/>
  <c r="E260" i="68"/>
  <c r="G260" i="68" s="1"/>
  <c r="E247" i="67"/>
  <c r="G247" i="67" s="1"/>
  <c r="E263" i="60"/>
  <c r="G263" i="60" s="1"/>
  <c r="J269" i="60"/>
  <c r="K269" i="60" s="1"/>
  <c r="H242" i="71"/>
  <c r="L242" i="71"/>
  <c r="J326" i="63"/>
  <c r="K326" i="63" s="1"/>
  <c r="E271" i="63"/>
  <c r="G271" i="63" s="1"/>
  <c r="I270" i="63"/>
  <c r="E256" i="62"/>
  <c r="G256" i="62" s="1"/>
  <c r="H239" i="58"/>
  <c r="L239" i="58"/>
  <c r="E240" i="58"/>
  <c r="G240" i="58" s="1"/>
  <c r="I238" i="58"/>
  <c r="J245" i="58"/>
  <c r="K245" i="58" s="1"/>
  <c r="J297" i="62"/>
  <c r="K297" i="62" s="1"/>
  <c r="H250" i="61"/>
  <c r="L250" i="61"/>
  <c r="J335" i="75"/>
  <c r="K335" i="75" s="1"/>
  <c r="J337" i="67"/>
  <c r="K337" i="67" s="1"/>
  <c r="J331" i="70"/>
  <c r="K331" i="70" s="1"/>
  <c r="J335" i="65"/>
  <c r="K335" i="65" s="1"/>
  <c r="J333" i="68"/>
  <c r="K333" i="68" s="1"/>
  <c r="E142" i="6"/>
  <c r="G142" i="6" s="1"/>
  <c r="G244" i="73" l="1"/>
  <c r="J265" i="73" s="1"/>
  <c r="K265" i="73" s="1"/>
  <c r="L244" i="73"/>
  <c r="H244" i="73"/>
  <c r="L240" i="72"/>
  <c r="H240" i="72"/>
  <c r="J249" i="72"/>
  <c r="K249" i="72" s="1"/>
  <c r="I239" i="72"/>
  <c r="H238" i="57"/>
  <c r="L238" i="57"/>
  <c r="E239" i="57"/>
  <c r="G239" i="57" s="1"/>
  <c r="I237" i="72"/>
  <c r="I237" i="57" s="1"/>
  <c r="I237" i="61" s="1"/>
  <c r="I237" i="73" s="1"/>
  <c r="I237" i="62"/>
  <c r="H220" i="66"/>
  <c r="I220" i="66"/>
  <c r="L220" i="66"/>
  <c r="E224" i="65"/>
  <c r="G224" i="65" s="1"/>
  <c r="I223" i="65"/>
  <c r="I238" i="60"/>
  <c r="I238" i="64"/>
  <c r="E227" i="74"/>
  <c r="G227" i="74" s="1"/>
  <c r="E229" i="59"/>
  <c r="G229" i="59" s="1"/>
  <c r="J312" i="59"/>
  <c r="K312" i="59" s="1"/>
  <c r="L219" i="69"/>
  <c r="I219" i="69"/>
  <c r="H219" i="69"/>
  <c r="E233" i="70"/>
  <c r="G233" i="70" s="1"/>
  <c r="H233" i="75"/>
  <c r="E234" i="75"/>
  <c r="G234" i="75" s="1"/>
  <c r="L233" i="75"/>
  <c r="L262" i="64"/>
  <c r="E263" i="64"/>
  <c r="G263" i="64" s="1"/>
  <c r="H262" i="64"/>
  <c r="J268" i="64"/>
  <c r="K268" i="64" s="1"/>
  <c r="L256" i="62"/>
  <c r="I256" i="62"/>
  <c r="H222" i="56"/>
  <c r="L222" i="56"/>
  <c r="L260" i="68"/>
  <c r="H260" i="68"/>
  <c r="L247" i="67"/>
  <c r="H247" i="67"/>
  <c r="L263" i="60"/>
  <c r="E264" i="60"/>
  <c r="G264" i="60" s="1"/>
  <c r="H263" i="60"/>
  <c r="E243" i="71"/>
  <c r="G243" i="71" s="1"/>
  <c r="J326" i="71"/>
  <c r="K326" i="71" s="1"/>
  <c r="I242" i="71"/>
  <c r="H256" i="62"/>
  <c r="L271" i="63"/>
  <c r="H271" i="63"/>
  <c r="L240" i="58"/>
  <c r="H240" i="58"/>
  <c r="E241" i="58"/>
  <c r="G241" i="58" s="1"/>
  <c r="I239" i="58"/>
  <c r="J246" i="58"/>
  <c r="K246" i="58" s="1"/>
  <c r="J264" i="61"/>
  <c r="K264" i="61" s="1"/>
  <c r="E251" i="61"/>
  <c r="G251" i="61" s="1"/>
  <c r="J325" i="74"/>
  <c r="K325" i="74" s="1"/>
  <c r="J334" i="68"/>
  <c r="K334" i="68" s="1"/>
  <c r="J336" i="65"/>
  <c r="K336" i="65" s="1"/>
  <c r="J312" i="66"/>
  <c r="K312" i="66" s="1"/>
  <c r="J360" i="69"/>
  <c r="K360" i="69" s="1"/>
  <c r="J309" i="56"/>
  <c r="K309" i="56" s="1"/>
  <c r="H142" i="6"/>
  <c r="L142" i="6"/>
  <c r="J142" i="6"/>
  <c r="E245" i="73" l="1"/>
  <c r="H245" i="73" s="1"/>
  <c r="E241" i="72"/>
  <c r="G241" i="72" s="1"/>
  <c r="J250" i="72"/>
  <c r="K250" i="72" s="1"/>
  <c r="L239" i="57"/>
  <c r="H239" i="57"/>
  <c r="J252" i="57"/>
  <c r="K252" i="57" s="1"/>
  <c r="I238" i="57"/>
  <c r="I237" i="63"/>
  <c r="E221" i="66"/>
  <c r="G221" i="66" s="1"/>
  <c r="H224" i="65"/>
  <c r="L224" i="65"/>
  <c r="I239" i="60"/>
  <c r="I239" i="64"/>
  <c r="H227" i="74"/>
  <c r="I227" i="74"/>
  <c r="L227" i="74"/>
  <c r="H229" i="59"/>
  <c r="J313" i="59"/>
  <c r="K313" i="59" s="1"/>
  <c r="L229" i="59"/>
  <c r="E220" i="69"/>
  <c r="G220" i="69" s="1"/>
  <c r="L233" i="70"/>
  <c r="H233" i="70"/>
  <c r="H234" i="75"/>
  <c r="L234" i="75"/>
  <c r="H263" i="64"/>
  <c r="L263" i="64"/>
  <c r="J269" i="64"/>
  <c r="K269" i="64" s="1"/>
  <c r="I142" i="6"/>
  <c r="E223" i="56"/>
  <c r="G223" i="56" s="1"/>
  <c r="E261" i="68"/>
  <c r="G261" i="68" s="1"/>
  <c r="E248" i="67"/>
  <c r="G248" i="67" s="1"/>
  <c r="L264" i="60"/>
  <c r="E265" i="60"/>
  <c r="G265" i="60" s="1"/>
  <c r="H264" i="60"/>
  <c r="J270" i="60"/>
  <c r="K270" i="60" s="1"/>
  <c r="H243" i="71"/>
  <c r="E244" i="71"/>
  <c r="G244" i="71" s="1"/>
  <c r="L243" i="71"/>
  <c r="J298" i="62"/>
  <c r="K298" i="62" s="1"/>
  <c r="E257" i="62"/>
  <c r="G257" i="62" s="1"/>
  <c r="I271" i="63"/>
  <c r="J327" i="63"/>
  <c r="K327" i="63" s="1"/>
  <c r="E272" i="63"/>
  <c r="G272" i="63" s="1"/>
  <c r="E242" i="58"/>
  <c r="G242" i="58" s="1"/>
  <c r="H241" i="58"/>
  <c r="L241" i="58"/>
  <c r="I240" i="58"/>
  <c r="I240" i="64" s="1"/>
  <c r="J247" i="58"/>
  <c r="K247" i="58" s="1"/>
  <c r="E252" i="61"/>
  <c r="G252" i="61" s="1"/>
  <c r="L251" i="61"/>
  <c r="H251" i="61"/>
  <c r="J336" i="75"/>
  <c r="K336" i="75" s="1"/>
  <c r="J326" i="74"/>
  <c r="K326" i="74" s="1"/>
  <c r="J332" i="70"/>
  <c r="K332" i="70" s="1"/>
  <c r="J337" i="65"/>
  <c r="K337" i="65" s="1"/>
  <c r="J338" i="67"/>
  <c r="K338" i="67" s="1"/>
  <c r="J361" i="69"/>
  <c r="K361" i="69" s="1"/>
  <c r="K142" i="6"/>
  <c r="G245" i="73" l="1"/>
  <c r="J266" i="73" s="1"/>
  <c r="K266" i="73" s="1"/>
  <c r="L245" i="73"/>
  <c r="I142" i="63"/>
  <c r="I142" i="56"/>
  <c r="H241" i="72"/>
  <c r="L241" i="72"/>
  <c r="J253" i="57"/>
  <c r="K253" i="57" s="1"/>
  <c r="E240" i="57"/>
  <c r="G240" i="57" s="1"/>
  <c r="I239" i="57"/>
  <c r="L220" i="69"/>
  <c r="I220" i="69"/>
  <c r="L221" i="66"/>
  <c r="H221" i="66"/>
  <c r="I221" i="66"/>
  <c r="E222" i="66"/>
  <c r="G222" i="66" s="1"/>
  <c r="E225" i="65"/>
  <c r="G225" i="65" s="1"/>
  <c r="I224" i="65"/>
  <c r="I142" i="68"/>
  <c r="I142" i="67" s="1"/>
  <c r="I142" i="70"/>
  <c r="E228" i="74"/>
  <c r="G228" i="74" s="1"/>
  <c r="E230" i="59"/>
  <c r="G230" i="59" s="1"/>
  <c r="H220" i="69"/>
  <c r="I240" i="72"/>
  <c r="I240" i="73" s="1"/>
  <c r="E234" i="70"/>
  <c r="G234" i="70" s="1"/>
  <c r="I234" i="75"/>
  <c r="E235" i="75"/>
  <c r="G235" i="75" s="1"/>
  <c r="I263" i="64"/>
  <c r="J270" i="64"/>
  <c r="K270" i="64" s="1"/>
  <c r="E264" i="64"/>
  <c r="G264" i="64" s="1"/>
  <c r="H248" i="67"/>
  <c r="L257" i="62"/>
  <c r="E258" i="62"/>
  <c r="G258" i="62" s="1"/>
  <c r="H223" i="56"/>
  <c r="L223" i="56"/>
  <c r="L261" i="68"/>
  <c r="H261" i="68"/>
  <c r="E262" i="68"/>
  <c r="G262" i="68" s="1"/>
  <c r="L248" i="67"/>
  <c r="E249" i="67"/>
  <c r="G249" i="67" s="1"/>
  <c r="H265" i="60"/>
  <c r="E266" i="60"/>
  <c r="G266" i="60" s="1"/>
  <c r="L265" i="60"/>
  <c r="I264" i="60"/>
  <c r="J271" i="60"/>
  <c r="K271" i="60" s="1"/>
  <c r="H257" i="62"/>
  <c r="H244" i="71"/>
  <c r="L244" i="71"/>
  <c r="I243" i="71"/>
  <c r="J327" i="71"/>
  <c r="K327" i="71" s="1"/>
  <c r="E273" i="63"/>
  <c r="G273" i="63" s="1"/>
  <c r="L272" i="63"/>
  <c r="H272" i="63"/>
  <c r="H242" i="58"/>
  <c r="E243" i="58"/>
  <c r="G243" i="58" s="1"/>
  <c r="L242" i="58"/>
  <c r="I241" i="58"/>
  <c r="J248" i="58"/>
  <c r="K248" i="58" s="1"/>
  <c r="H252" i="61"/>
  <c r="E253" i="61"/>
  <c r="G253" i="61" s="1"/>
  <c r="L252" i="61"/>
  <c r="J265" i="61"/>
  <c r="K265" i="61" s="1"/>
  <c r="J313" i="66"/>
  <c r="K313" i="66" s="1"/>
  <c r="J362" i="69"/>
  <c r="K362" i="69" s="1"/>
  <c r="J335" i="68"/>
  <c r="K335" i="68" s="1"/>
  <c r="J310" i="56"/>
  <c r="K310" i="56" s="1"/>
  <c r="E143" i="6"/>
  <c r="G143" i="6" s="1"/>
  <c r="E246" i="73" l="1"/>
  <c r="G246" i="73" s="1"/>
  <c r="J267" i="73" s="1"/>
  <c r="K267" i="73" s="1"/>
  <c r="J251" i="72"/>
  <c r="K251" i="72" s="1"/>
  <c r="E242" i="72"/>
  <c r="G242" i="72" s="1"/>
  <c r="L240" i="57"/>
  <c r="H240" i="57"/>
  <c r="H230" i="59"/>
  <c r="J314" i="59"/>
  <c r="K314" i="59" s="1"/>
  <c r="L222" i="66"/>
  <c r="H222" i="66"/>
  <c r="L225" i="65"/>
  <c r="H225" i="65"/>
  <c r="H228" i="74"/>
  <c r="L228" i="74"/>
  <c r="L230" i="59"/>
  <c r="E221" i="69"/>
  <c r="G221" i="69" s="1"/>
  <c r="I240" i="62"/>
  <c r="H234" i="70"/>
  <c r="L234" i="70"/>
  <c r="H235" i="75"/>
  <c r="L235" i="75"/>
  <c r="L264" i="64"/>
  <c r="H264" i="64"/>
  <c r="L249" i="67"/>
  <c r="H258" i="62"/>
  <c r="E224" i="56"/>
  <c r="G224" i="56" s="1"/>
  <c r="H262" i="68"/>
  <c r="L262" i="68"/>
  <c r="H249" i="67"/>
  <c r="E250" i="67"/>
  <c r="G250" i="67" s="1"/>
  <c r="J299" i="62"/>
  <c r="K299" i="62" s="1"/>
  <c r="I257" i="62"/>
  <c r="L266" i="60"/>
  <c r="H266" i="60"/>
  <c r="E267" i="60"/>
  <c r="G267" i="60" s="1"/>
  <c r="J272" i="60"/>
  <c r="K272" i="60" s="1"/>
  <c r="E245" i="71"/>
  <c r="G245" i="71" s="1"/>
  <c r="J328" i="71"/>
  <c r="K328" i="71" s="1"/>
  <c r="H273" i="63"/>
  <c r="E274" i="63"/>
  <c r="G274" i="63" s="1"/>
  <c r="L273" i="63"/>
  <c r="J328" i="63"/>
  <c r="K328" i="63" s="1"/>
  <c r="I241" i="72"/>
  <c r="I241" i="73" s="1"/>
  <c r="L243" i="58"/>
  <c r="H243" i="58"/>
  <c r="I242" i="58"/>
  <c r="J249" i="58"/>
  <c r="K249" i="58" s="1"/>
  <c r="L253" i="61"/>
  <c r="H253" i="61"/>
  <c r="E254" i="61"/>
  <c r="G254" i="61" s="1"/>
  <c r="J266" i="61"/>
  <c r="K266" i="61" s="1"/>
  <c r="L258" i="62"/>
  <c r="J337" i="75"/>
  <c r="K337" i="75" s="1"/>
  <c r="J327" i="74"/>
  <c r="K327" i="74" s="1"/>
  <c r="J333" i="70"/>
  <c r="K333" i="70" s="1"/>
  <c r="J338" i="65"/>
  <c r="K338" i="65" s="1"/>
  <c r="J339" i="67"/>
  <c r="K339" i="67" s="1"/>
  <c r="L143" i="6"/>
  <c r="H143" i="6"/>
  <c r="J143" i="6"/>
  <c r="E247" i="73" l="1"/>
  <c r="G247" i="73" s="1"/>
  <c r="J268" i="73" s="1"/>
  <c r="K268" i="73" s="1"/>
  <c r="L246" i="73"/>
  <c r="H246" i="73"/>
  <c r="J252" i="72"/>
  <c r="K252" i="72" s="1"/>
  <c r="H242" i="72"/>
  <c r="L242" i="72"/>
  <c r="J254" i="57"/>
  <c r="K254" i="57" s="1"/>
  <c r="I240" i="57"/>
  <c r="E241" i="57"/>
  <c r="G241" i="57" s="1"/>
  <c r="I221" i="69"/>
  <c r="I242" i="60"/>
  <c r="I242" i="64"/>
  <c r="I222" i="66"/>
  <c r="E223" i="66"/>
  <c r="G223" i="66" s="1"/>
  <c r="I225" i="65"/>
  <c r="E226" i="65"/>
  <c r="G226" i="65" s="1"/>
  <c r="I242" i="62"/>
  <c r="I228" i="74"/>
  <c r="E229" i="74"/>
  <c r="G229" i="74" s="1"/>
  <c r="H221" i="69"/>
  <c r="E231" i="59"/>
  <c r="G231" i="59" s="1"/>
  <c r="L221" i="69"/>
  <c r="E235" i="70"/>
  <c r="G235" i="70" s="1"/>
  <c r="E236" i="75"/>
  <c r="G236" i="75" s="1"/>
  <c r="I235" i="75"/>
  <c r="E265" i="64"/>
  <c r="G265" i="64" s="1"/>
  <c r="I264" i="64"/>
  <c r="J271" i="64"/>
  <c r="K271" i="64" s="1"/>
  <c r="I143" i="6"/>
  <c r="I143" i="59" s="1"/>
  <c r="H224" i="56"/>
  <c r="I143" i="56"/>
  <c r="L224" i="56"/>
  <c r="E263" i="68"/>
  <c r="G263" i="68" s="1"/>
  <c r="H250" i="67"/>
  <c r="L250" i="67"/>
  <c r="L267" i="60"/>
  <c r="E268" i="60"/>
  <c r="G268" i="60" s="1"/>
  <c r="H267" i="60"/>
  <c r="J273" i="60"/>
  <c r="K273" i="60" s="1"/>
  <c r="H245" i="71"/>
  <c r="L245" i="71"/>
  <c r="H274" i="63"/>
  <c r="L274" i="63"/>
  <c r="I273" i="63"/>
  <c r="J329" i="63"/>
  <c r="K329" i="63" s="1"/>
  <c r="J300" i="62"/>
  <c r="K300" i="62" s="1"/>
  <c r="I243" i="58"/>
  <c r="J250" i="58"/>
  <c r="K250" i="58" s="1"/>
  <c r="E244" i="58"/>
  <c r="G244" i="58" s="1"/>
  <c r="H254" i="61"/>
  <c r="L254" i="61"/>
  <c r="E255" i="61"/>
  <c r="G255" i="61" s="1"/>
  <c r="I253" i="61"/>
  <c r="J267" i="61"/>
  <c r="K267" i="61" s="1"/>
  <c r="E259" i="62"/>
  <c r="G259" i="62" s="1"/>
  <c r="J328" i="74"/>
  <c r="K328" i="74" s="1"/>
  <c r="J338" i="75"/>
  <c r="K338" i="75" s="1"/>
  <c r="J336" i="68"/>
  <c r="K336" i="68" s="1"/>
  <c r="J363" i="69"/>
  <c r="K363" i="69" s="1"/>
  <c r="J314" i="66"/>
  <c r="K314" i="66" s="1"/>
  <c r="J340" i="67"/>
  <c r="K340" i="67" s="1"/>
  <c r="J311" i="56"/>
  <c r="K311" i="56" s="1"/>
  <c r="K143" i="6"/>
  <c r="L247" i="73" l="1"/>
  <c r="E248" i="73"/>
  <c r="G248" i="73" s="1"/>
  <c r="J269" i="73" s="1"/>
  <c r="K269" i="73" s="1"/>
  <c r="H247" i="73"/>
  <c r="I242" i="72"/>
  <c r="E243" i="72"/>
  <c r="L241" i="57"/>
  <c r="H241" i="57"/>
  <c r="E222" i="69"/>
  <c r="G222" i="69" s="1"/>
  <c r="L231" i="59"/>
  <c r="I242" i="73"/>
  <c r="H223" i="66"/>
  <c r="L223" i="66"/>
  <c r="I226" i="65"/>
  <c r="H226" i="65"/>
  <c r="L226" i="65"/>
  <c r="I243" i="64"/>
  <c r="L229" i="74"/>
  <c r="H229" i="74"/>
  <c r="H231" i="59"/>
  <c r="I143" i="68"/>
  <c r="I143" i="67" s="1"/>
  <c r="H235" i="70"/>
  <c r="L235" i="70"/>
  <c r="L236" i="75"/>
  <c r="H236" i="75"/>
  <c r="H265" i="64"/>
  <c r="L265" i="64"/>
  <c r="H263" i="68"/>
  <c r="I259" i="62"/>
  <c r="E225" i="56"/>
  <c r="G225" i="56" s="1"/>
  <c r="L263" i="68"/>
  <c r="E251" i="67"/>
  <c r="G251" i="67" s="1"/>
  <c r="E269" i="60"/>
  <c r="G269" i="60" s="1"/>
  <c r="L268" i="60"/>
  <c r="H268" i="60"/>
  <c r="I267" i="60"/>
  <c r="J274" i="60"/>
  <c r="K274" i="60" s="1"/>
  <c r="E246" i="71"/>
  <c r="G246" i="71" s="1"/>
  <c r="I245" i="71"/>
  <c r="J329" i="71"/>
  <c r="K329" i="71" s="1"/>
  <c r="J330" i="63"/>
  <c r="K330" i="63" s="1"/>
  <c r="E275" i="63"/>
  <c r="G275" i="63" s="1"/>
  <c r="H244" i="58"/>
  <c r="L244" i="58"/>
  <c r="H255" i="61"/>
  <c r="E256" i="61"/>
  <c r="G256" i="61" s="1"/>
  <c r="L255" i="61"/>
  <c r="I254" i="61"/>
  <c r="J268" i="61"/>
  <c r="K268" i="61" s="1"/>
  <c r="H259" i="62"/>
  <c r="L259" i="62"/>
  <c r="J334" i="70"/>
  <c r="K334" i="70" s="1"/>
  <c r="J339" i="65"/>
  <c r="K339" i="65" s="1"/>
  <c r="J312" i="56"/>
  <c r="K312" i="56" s="1"/>
  <c r="E144" i="6"/>
  <c r="G144" i="6" s="1"/>
  <c r="E249" i="73" l="1"/>
  <c r="G249" i="73" s="1"/>
  <c r="E250" i="73" s="1"/>
  <c r="L250" i="73" s="1"/>
  <c r="L248" i="73"/>
  <c r="H248" i="73"/>
  <c r="J270" i="73"/>
  <c r="K270" i="73" s="1"/>
  <c r="I249" i="73"/>
  <c r="H243" i="72"/>
  <c r="G243" i="72"/>
  <c r="I243" i="72" s="1"/>
  <c r="L243" i="72"/>
  <c r="I222" i="69"/>
  <c r="E242" i="57"/>
  <c r="G242" i="57" s="1"/>
  <c r="J255" i="57"/>
  <c r="K255" i="57" s="1"/>
  <c r="I241" i="57"/>
  <c r="H222" i="69"/>
  <c r="L222" i="69"/>
  <c r="E224" i="66"/>
  <c r="G224" i="66" s="1"/>
  <c r="E227" i="65"/>
  <c r="G227" i="65" s="1"/>
  <c r="I143" i="70"/>
  <c r="J315" i="59"/>
  <c r="K315" i="59" s="1"/>
  <c r="E232" i="59"/>
  <c r="G232" i="59" s="1"/>
  <c r="I229" i="74"/>
  <c r="E230" i="74"/>
  <c r="G230" i="74" s="1"/>
  <c r="E236" i="70"/>
  <c r="G236" i="70" s="1"/>
  <c r="E237" i="75"/>
  <c r="G237" i="75" s="1"/>
  <c r="E266" i="64"/>
  <c r="G266" i="64" s="1"/>
  <c r="J272" i="64"/>
  <c r="K272" i="64" s="1"/>
  <c r="L251" i="67"/>
  <c r="I225" i="56"/>
  <c r="E260" i="62"/>
  <c r="G260" i="62" s="1"/>
  <c r="J301" i="62"/>
  <c r="K301" i="62" s="1"/>
  <c r="H225" i="56"/>
  <c r="L225" i="56"/>
  <c r="E264" i="68"/>
  <c r="G264" i="68" s="1"/>
  <c r="H251" i="67"/>
  <c r="H269" i="60"/>
  <c r="L269" i="60"/>
  <c r="J275" i="60"/>
  <c r="K275" i="60" s="1"/>
  <c r="L246" i="71"/>
  <c r="H246" i="71"/>
  <c r="H275" i="63"/>
  <c r="L275" i="63"/>
  <c r="L256" i="61"/>
  <c r="E257" i="61"/>
  <c r="G257" i="61" s="1"/>
  <c r="H256" i="61"/>
  <c r="I244" i="58"/>
  <c r="I244" i="60" s="1"/>
  <c r="J251" i="58"/>
  <c r="K251" i="58" s="1"/>
  <c r="E245" i="58"/>
  <c r="G245" i="58" s="1"/>
  <c r="I255" i="61"/>
  <c r="J269" i="61"/>
  <c r="K269" i="61" s="1"/>
  <c r="J329" i="74"/>
  <c r="K329" i="74" s="1"/>
  <c r="J339" i="75"/>
  <c r="K339" i="75" s="1"/>
  <c r="J364" i="69"/>
  <c r="K364" i="69" s="1"/>
  <c r="J337" i="68"/>
  <c r="K337" i="68" s="1"/>
  <c r="J340" i="65"/>
  <c r="K340" i="65" s="1"/>
  <c r="J315" i="66"/>
  <c r="K315" i="66" s="1"/>
  <c r="J341" i="67"/>
  <c r="K341" i="67" s="1"/>
  <c r="L144" i="6"/>
  <c r="H144" i="6"/>
  <c r="J144" i="6"/>
  <c r="H250" i="73" l="1"/>
  <c r="G250" i="73"/>
  <c r="H249" i="73"/>
  <c r="L249" i="73"/>
  <c r="J271" i="73"/>
  <c r="K271" i="73" s="1"/>
  <c r="E251" i="73"/>
  <c r="E244" i="72"/>
  <c r="G244" i="72" s="1"/>
  <c r="J254" i="72" s="1"/>
  <c r="K254" i="72" s="1"/>
  <c r="J253" i="72"/>
  <c r="K253" i="72" s="1"/>
  <c r="E223" i="69"/>
  <c r="H242" i="57"/>
  <c r="L242" i="57"/>
  <c r="H232" i="59"/>
  <c r="E233" i="59"/>
  <c r="G233" i="59" s="1"/>
  <c r="L224" i="66"/>
  <c r="H224" i="66"/>
  <c r="L227" i="65"/>
  <c r="H227" i="65"/>
  <c r="E228" i="65"/>
  <c r="G228" i="65" s="1"/>
  <c r="I227" i="65"/>
  <c r="L232" i="59"/>
  <c r="L230" i="74"/>
  <c r="I230" i="74"/>
  <c r="H230" i="74"/>
  <c r="I244" i="64"/>
  <c r="H236" i="70"/>
  <c r="L236" i="70"/>
  <c r="H237" i="75"/>
  <c r="L237" i="75"/>
  <c r="L260" i="62"/>
  <c r="H266" i="64"/>
  <c r="L266" i="64"/>
  <c r="E265" i="68"/>
  <c r="G265" i="68" s="1"/>
  <c r="I144" i="6"/>
  <c r="H260" i="62"/>
  <c r="E226" i="56"/>
  <c r="G226" i="56" s="1"/>
  <c r="E258" i="61"/>
  <c r="G258" i="61" s="1"/>
  <c r="E261" i="62"/>
  <c r="G261" i="62" s="1"/>
  <c r="L264" i="68"/>
  <c r="H264" i="68"/>
  <c r="E252" i="67"/>
  <c r="G252" i="67" s="1"/>
  <c r="E270" i="60"/>
  <c r="G270" i="60" s="1"/>
  <c r="J276" i="60"/>
  <c r="K276" i="60" s="1"/>
  <c r="E247" i="71"/>
  <c r="G247" i="71" s="1"/>
  <c r="I246" i="71"/>
  <c r="J330" i="71"/>
  <c r="K330" i="71" s="1"/>
  <c r="I275" i="63"/>
  <c r="J331" i="63"/>
  <c r="K331" i="63" s="1"/>
  <c r="H257" i="61"/>
  <c r="E276" i="63"/>
  <c r="G276" i="63" s="1"/>
  <c r="L257" i="61"/>
  <c r="J270" i="61"/>
  <c r="K270" i="61" s="1"/>
  <c r="I256" i="61"/>
  <c r="H245" i="58"/>
  <c r="L245" i="58"/>
  <c r="J340" i="75"/>
  <c r="K340" i="75" s="1"/>
  <c r="J330" i="74"/>
  <c r="K330" i="74" s="1"/>
  <c r="J342" i="67"/>
  <c r="K342" i="67" s="1"/>
  <c r="J335" i="70"/>
  <c r="K335" i="70" s="1"/>
  <c r="J313" i="56"/>
  <c r="K313" i="56" s="1"/>
  <c r="K144" i="6"/>
  <c r="G251" i="73" l="1"/>
  <c r="J272" i="73" s="1"/>
  <c r="K272" i="73" s="1"/>
  <c r="L251" i="73"/>
  <c r="H251" i="73"/>
  <c r="L244" i="72"/>
  <c r="H244" i="72"/>
  <c r="H223" i="69"/>
  <c r="G223" i="69"/>
  <c r="I223" i="69" s="1"/>
  <c r="I244" i="72"/>
  <c r="L223" i="69"/>
  <c r="E245" i="72"/>
  <c r="I242" i="57"/>
  <c r="I242" i="61" s="1"/>
  <c r="E243" i="57"/>
  <c r="G243" i="57" s="1"/>
  <c r="J256" i="57"/>
  <c r="K256" i="57" s="1"/>
  <c r="I144" i="59"/>
  <c r="I144" i="71"/>
  <c r="I144" i="74" s="1"/>
  <c r="J317" i="59"/>
  <c r="K317" i="59" s="1"/>
  <c r="E225" i="66"/>
  <c r="G225" i="66" s="1"/>
  <c r="I224" i="66"/>
  <c r="H228" i="65"/>
  <c r="L228" i="65"/>
  <c r="J316" i="59"/>
  <c r="K316" i="59" s="1"/>
  <c r="L233" i="59"/>
  <c r="H233" i="59"/>
  <c r="E231" i="74"/>
  <c r="G231" i="74" s="1"/>
  <c r="E237" i="70"/>
  <c r="G237" i="70" s="1"/>
  <c r="I237" i="75"/>
  <c r="E238" i="75"/>
  <c r="G238" i="75" s="1"/>
  <c r="H261" i="62"/>
  <c r="E267" i="64"/>
  <c r="G267" i="64" s="1"/>
  <c r="J273" i="64"/>
  <c r="K273" i="64" s="1"/>
  <c r="I226" i="56"/>
  <c r="H265" i="68"/>
  <c r="L226" i="56"/>
  <c r="L265" i="68"/>
  <c r="H226" i="56"/>
  <c r="I260" i="62"/>
  <c r="L261" i="62"/>
  <c r="I257" i="61"/>
  <c r="J302" i="62"/>
  <c r="K302" i="62" s="1"/>
  <c r="L252" i="67"/>
  <c r="J303" i="62"/>
  <c r="K303" i="62" s="1"/>
  <c r="J271" i="61"/>
  <c r="K271" i="61" s="1"/>
  <c r="H252" i="67"/>
  <c r="E271" i="60"/>
  <c r="G271" i="60" s="1"/>
  <c r="L270" i="60"/>
  <c r="H270" i="60"/>
  <c r="L247" i="71"/>
  <c r="H247" i="71"/>
  <c r="H276" i="63"/>
  <c r="L276" i="63"/>
  <c r="E246" i="58"/>
  <c r="G246" i="58" s="1"/>
  <c r="J252" i="58"/>
  <c r="K252" i="58" s="1"/>
  <c r="I245" i="58"/>
  <c r="L258" i="61"/>
  <c r="H258" i="61"/>
  <c r="J341" i="65"/>
  <c r="K341" i="65" s="1"/>
  <c r="J316" i="66"/>
  <c r="K316" i="66" s="1"/>
  <c r="J338" i="68"/>
  <c r="K338" i="68" s="1"/>
  <c r="J365" i="69"/>
  <c r="K365" i="69" s="1"/>
  <c r="E145" i="6"/>
  <c r="G145" i="6" s="1"/>
  <c r="E252" i="73" l="1"/>
  <c r="G252" i="73" s="1"/>
  <c r="E224" i="69"/>
  <c r="G224" i="69" s="1"/>
  <c r="H245" i="72"/>
  <c r="G245" i="72"/>
  <c r="L245" i="72"/>
  <c r="H243" i="57"/>
  <c r="L243" i="57"/>
  <c r="L224" i="69"/>
  <c r="L237" i="70"/>
  <c r="I144" i="68"/>
  <c r="I144" i="70" s="1"/>
  <c r="E234" i="59"/>
  <c r="G234" i="59" s="1"/>
  <c r="I244" i="62"/>
  <c r="H225" i="66"/>
  <c r="L225" i="66"/>
  <c r="E229" i="65"/>
  <c r="G229" i="65" s="1"/>
  <c r="I228" i="65"/>
  <c r="I245" i="60"/>
  <c r="I245" i="64"/>
  <c r="I144" i="67"/>
  <c r="L231" i="74"/>
  <c r="H231" i="74"/>
  <c r="H237" i="70"/>
  <c r="H238" i="75"/>
  <c r="L238" i="75"/>
  <c r="E266" i="68"/>
  <c r="G266" i="68" s="1"/>
  <c r="E227" i="56"/>
  <c r="G227" i="56" s="1"/>
  <c r="H267" i="64"/>
  <c r="L267" i="64"/>
  <c r="E268" i="64"/>
  <c r="G268" i="64" s="1"/>
  <c r="E262" i="62"/>
  <c r="G262" i="62" s="1"/>
  <c r="E253" i="67"/>
  <c r="G253" i="67" s="1"/>
  <c r="J277" i="60"/>
  <c r="K277" i="60" s="1"/>
  <c r="E272" i="60"/>
  <c r="G272" i="60" s="1"/>
  <c r="L271" i="60"/>
  <c r="H271" i="60"/>
  <c r="E248" i="71"/>
  <c r="G248" i="71" s="1"/>
  <c r="I247" i="71"/>
  <c r="J331" i="71"/>
  <c r="K331" i="71" s="1"/>
  <c r="I276" i="63"/>
  <c r="J332" i="63"/>
  <c r="K332" i="63" s="1"/>
  <c r="E277" i="63"/>
  <c r="G277" i="63" s="1"/>
  <c r="E247" i="58"/>
  <c r="G247" i="58" s="1"/>
  <c r="L246" i="58"/>
  <c r="H246" i="58"/>
  <c r="E259" i="61"/>
  <c r="G259" i="61" s="1"/>
  <c r="J272" i="61"/>
  <c r="K272" i="61" s="1"/>
  <c r="J331" i="74"/>
  <c r="K331" i="74" s="1"/>
  <c r="J341" i="75"/>
  <c r="K341" i="75" s="1"/>
  <c r="J366" i="69"/>
  <c r="K366" i="69" s="1"/>
  <c r="J343" i="67"/>
  <c r="K343" i="67" s="1"/>
  <c r="J339" i="68"/>
  <c r="K339" i="68" s="1"/>
  <c r="J336" i="70"/>
  <c r="K336" i="70" s="1"/>
  <c r="J314" i="56"/>
  <c r="K314" i="56" s="1"/>
  <c r="L145" i="6"/>
  <c r="H145" i="6"/>
  <c r="J145" i="6"/>
  <c r="L252" i="73" l="1"/>
  <c r="H252" i="73"/>
  <c r="J273" i="73"/>
  <c r="K273" i="73" s="1"/>
  <c r="E253" i="73"/>
  <c r="H253" i="73" s="1"/>
  <c r="H224" i="69"/>
  <c r="E225" i="69"/>
  <c r="G225" i="69" s="1"/>
  <c r="I225" i="69" s="1"/>
  <c r="J255" i="72"/>
  <c r="K255" i="72" s="1"/>
  <c r="E246" i="72"/>
  <c r="G246" i="72" s="1"/>
  <c r="I243" i="57"/>
  <c r="I243" i="61" s="1"/>
  <c r="J257" i="57"/>
  <c r="K257" i="57" s="1"/>
  <c r="E244" i="57"/>
  <c r="G244" i="57" s="1"/>
  <c r="L234" i="59"/>
  <c r="E235" i="59"/>
  <c r="G235" i="59" s="1"/>
  <c r="I224" i="69"/>
  <c r="H234" i="59"/>
  <c r="E226" i="66"/>
  <c r="G226" i="66" s="1"/>
  <c r="L229" i="65"/>
  <c r="H229" i="65"/>
  <c r="I245" i="72"/>
  <c r="I231" i="74"/>
  <c r="E232" i="74"/>
  <c r="G232" i="74" s="1"/>
  <c r="E238" i="70"/>
  <c r="G238" i="70" s="1"/>
  <c r="I238" i="75"/>
  <c r="E239" i="75"/>
  <c r="G239" i="75" s="1"/>
  <c r="L266" i="68"/>
  <c r="H266" i="68"/>
  <c r="L227" i="56"/>
  <c r="H227" i="56"/>
  <c r="L268" i="64"/>
  <c r="J275" i="64"/>
  <c r="K275" i="64" s="1"/>
  <c r="H268" i="64"/>
  <c r="J274" i="64"/>
  <c r="K274" i="64" s="1"/>
  <c r="I145" i="6"/>
  <c r="L253" i="67"/>
  <c r="H262" i="62"/>
  <c r="L262" i="62"/>
  <c r="E267" i="68"/>
  <c r="G267" i="68" s="1"/>
  <c r="H253" i="67"/>
  <c r="J278" i="60"/>
  <c r="K278" i="60" s="1"/>
  <c r="L272" i="60"/>
  <c r="H272" i="60"/>
  <c r="L248" i="71"/>
  <c r="H248" i="71"/>
  <c r="H277" i="63"/>
  <c r="L277" i="63"/>
  <c r="E278" i="63"/>
  <c r="G278" i="63" s="1"/>
  <c r="L247" i="58"/>
  <c r="E248" i="58"/>
  <c r="G248" i="58" s="1"/>
  <c r="H247" i="58"/>
  <c r="I246" i="58"/>
  <c r="J253" i="58"/>
  <c r="K253" i="58" s="1"/>
  <c r="L259" i="61"/>
  <c r="H259" i="61"/>
  <c r="J273" i="61"/>
  <c r="K273" i="61" s="1"/>
  <c r="J332" i="74"/>
  <c r="K332" i="74" s="1"/>
  <c r="J344" i="67"/>
  <c r="K344" i="67" s="1"/>
  <c r="J342" i="65"/>
  <c r="K342" i="65" s="1"/>
  <c r="J337" i="70"/>
  <c r="K337" i="70" s="1"/>
  <c r="J340" i="68"/>
  <c r="K340" i="68" s="1"/>
  <c r="J317" i="66"/>
  <c r="K317" i="66" s="1"/>
  <c r="J315" i="56"/>
  <c r="K315" i="56" s="1"/>
  <c r="K145" i="6"/>
  <c r="G253" i="73" l="1"/>
  <c r="J274" i="73" s="1"/>
  <c r="K274" i="73" s="1"/>
  <c r="L253" i="73"/>
  <c r="H225" i="69"/>
  <c r="L225" i="69"/>
  <c r="E254" i="73"/>
  <c r="H246" i="72"/>
  <c r="L246" i="72"/>
  <c r="E226" i="69"/>
  <c r="H244" i="57"/>
  <c r="L244" i="57"/>
  <c r="L235" i="59"/>
  <c r="J319" i="59"/>
  <c r="K319" i="59" s="1"/>
  <c r="J318" i="59"/>
  <c r="K318" i="59" s="1"/>
  <c r="H238" i="70"/>
  <c r="E239" i="70"/>
  <c r="G239" i="70" s="1"/>
  <c r="H235" i="59"/>
  <c r="H226" i="66"/>
  <c r="I226" i="66"/>
  <c r="L226" i="66"/>
  <c r="I229" i="65"/>
  <c r="E230" i="65"/>
  <c r="G230" i="65" s="1"/>
  <c r="I246" i="60"/>
  <c r="H232" i="74"/>
  <c r="L232" i="74"/>
  <c r="I145" i="59"/>
  <c r="I145" i="68" s="1"/>
  <c r="L238" i="70"/>
  <c r="H239" i="75"/>
  <c r="L239" i="75"/>
  <c r="E228" i="56"/>
  <c r="G228" i="56" s="1"/>
  <c r="E269" i="64"/>
  <c r="G269" i="64" s="1"/>
  <c r="E263" i="62"/>
  <c r="G263" i="62" s="1"/>
  <c r="J304" i="62"/>
  <c r="K304" i="62" s="1"/>
  <c r="L267" i="68"/>
  <c r="H267" i="68"/>
  <c r="E254" i="67"/>
  <c r="G254" i="67" s="1"/>
  <c r="E273" i="60"/>
  <c r="G273" i="60" s="1"/>
  <c r="J279" i="60"/>
  <c r="K279" i="60" s="1"/>
  <c r="E249" i="71"/>
  <c r="G249" i="71" s="1"/>
  <c r="J332" i="71"/>
  <c r="K332" i="71" s="1"/>
  <c r="I248" i="71"/>
  <c r="L278" i="63"/>
  <c r="H278" i="63"/>
  <c r="E279" i="63"/>
  <c r="G279" i="63" s="1"/>
  <c r="I277" i="63"/>
  <c r="J333" i="63"/>
  <c r="K333" i="63" s="1"/>
  <c r="H248" i="58"/>
  <c r="E249" i="58"/>
  <c r="G249" i="58" s="1"/>
  <c r="L248" i="58"/>
  <c r="I247" i="58"/>
  <c r="J254" i="58"/>
  <c r="K254" i="58" s="1"/>
  <c r="E260" i="61"/>
  <c r="G260" i="61" s="1"/>
  <c r="J342" i="75"/>
  <c r="K342" i="75" s="1"/>
  <c r="J367" i="69"/>
  <c r="K367" i="69" s="1"/>
  <c r="J318" i="66"/>
  <c r="K318" i="66" s="1"/>
  <c r="J343" i="65"/>
  <c r="K343" i="65" s="1"/>
  <c r="J341" i="68"/>
  <c r="K341" i="68" s="1"/>
  <c r="E146" i="6"/>
  <c r="G146" i="6" s="1"/>
  <c r="L254" i="73" l="1"/>
  <c r="G254" i="73"/>
  <c r="J275" i="73" s="1"/>
  <c r="K275" i="73" s="1"/>
  <c r="H254" i="73"/>
  <c r="G226" i="69"/>
  <c r="I226" i="69" s="1"/>
  <c r="H226" i="69"/>
  <c r="J256" i="72"/>
  <c r="K256" i="72" s="1"/>
  <c r="E247" i="72"/>
  <c r="G247" i="72" s="1"/>
  <c r="L226" i="69"/>
  <c r="J258" i="57"/>
  <c r="K258" i="57" s="1"/>
  <c r="I244" i="57"/>
  <c r="E245" i="57"/>
  <c r="G245" i="57" s="1"/>
  <c r="H228" i="56"/>
  <c r="L239" i="70"/>
  <c r="E240" i="70"/>
  <c r="G240" i="70" s="1"/>
  <c r="E236" i="59"/>
  <c r="G236" i="59" s="1"/>
  <c r="L269" i="64"/>
  <c r="E270" i="64"/>
  <c r="G270" i="64" s="1"/>
  <c r="E227" i="66"/>
  <c r="G227" i="66" s="1"/>
  <c r="H230" i="65"/>
  <c r="L230" i="65"/>
  <c r="I247" i="60"/>
  <c r="I247" i="64"/>
  <c r="I246" i="64"/>
  <c r="E233" i="74"/>
  <c r="G233" i="74" s="1"/>
  <c r="I145" i="67"/>
  <c r="I145" i="70" s="1"/>
  <c r="H239" i="70"/>
  <c r="E240" i="75"/>
  <c r="G240" i="75" s="1"/>
  <c r="H269" i="64"/>
  <c r="L228" i="56"/>
  <c r="E255" i="67"/>
  <c r="G255" i="67" s="1"/>
  <c r="L263" i="62"/>
  <c r="H263" i="62"/>
  <c r="L260" i="61"/>
  <c r="E268" i="68"/>
  <c r="G268" i="68" s="1"/>
  <c r="H254" i="67"/>
  <c r="L254" i="67"/>
  <c r="L273" i="60"/>
  <c r="E274" i="60"/>
  <c r="G274" i="60" s="1"/>
  <c r="H273" i="60"/>
  <c r="H249" i="71"/>
  <c r="L249" i="71"/>
  <c r="H279" i="63"/>
  <c r="E280" i="63"/>
  <c r="G280" i="63" s="1"/>
  <c r="L279" i="63"/>
  <c r="I278" i="63"/>
  <c r="J334" i="63"/>
  <c r="K334" i="63" s="1"/>
  <c r="I247" i="62"/>
  <c r="L249" i="58"/>
  <c r="H249" i="58"/>
  <c r="I248" i="58"/>
  <c r="J255" i="58"/>
  <c r="K255" i="58" s="1"/>
  <c r="H260" i="61"/>
  <c r="E261" i="61"/>
  <c r="G261" i="61" s="1"/>
  <c r="J333" i="74"/>
  <c r="K333" i="74" s="1"/>
  <c r="J343" i="75"/>
  <c r="K343" i="75" s="1"/>
  <c r="J344" i="65"/>
  <c r="K344" i="65" s="1"/>
  <c r="J338" i="70"/>
  <c r="K338" i="70" s="1"/>
  <c r="J342" i="68"/>
  <c r="K342" i="68" s="1"/>
  <c r="J345" i="67"/>
  <c r="K345" i="67" s="1"/>
  <c r="J316" i="56"/>
  <c r="K316" i="56" s="1"/>
  <c r="H146" i="6"/>
  <c r="L146" i="6"/>
  <c r="J146" i="6"/>
  <c r="E255" i="73" l="1"/>
  <c r="G255" i="73" s="1"/>
  <c r="E227" i="69"/>
  <c r="G227" i="69" s="1"/>
  <c r="H247" i="72"/>
  <c r="L247" i="72"/>
  <c r="E246" i="57"/>
  <c r="G246" i="57" s="1"/>
  <c r="L245" i="57"/>
  <c r="H245" i="57"/>
  <c r="I244" i="63"/>
  <c r="I244" i="61"/>
  <c r="I244" i="73" s="1"/>
  <c r="I244" i="71" s="1"/>
  <c r="L236" i="59"/>
  <c r="I236" i="59"/>
  <c r="I145" i="66"/>
  <c r="L240" i="70"/>
  <c r="H236" i="59"/>
  <c r="L233" i="74"/>
  <c r="E234" i="74"/>
  <c r="G234" i="74" s="1"/>
  <c r="I248" i="60"/>
  <c r="I248" i="64"/>
  <c r="L270" i="64"/>
  <c r="H227" i="66"/>
  <c r="L227" i="66"/>
  <c r="I230" i="65"/>
  <c r="E231" i="65"/>
  <c r="G231" i="65" s="1"/>
  <c r="I246" i="72"/>
  <c r="H233" i="74"/>
  <c r="L227" i="69"/>
  <c r="H240" i="70"/>
  <c r="H240" i="75"/>
  <c r="L240" i="75"/>
  <c r="E229" i="56"/>
  <c r="G229" i="56" s="1"/>
  <c r="H270" i="64"/>
  <c r="J276" i="64"/>
  <c r="K276" i="64" s="1"/>
  <c r="I146" i="6"/>
  <c r="I263" i="62"/>
  <c r="J305" i="62"/>
  <c r="K305" i="62" s="1"/>
  <c r="E264" i="62"/>
  <c r="G264" i="62" s="1"/>
  <c r="E262" i="61"/>
  <c r="G262" i="61" s="1"/>
  <c r="E269" i="68"/>
  <c r="G269" i="68" s="1"/>
  <c r="L268" i="68"/>
  <c r="H268" i="68"/>
  <c r="L255" i="67"/>
  <c r="H255" i="67"/>
  <c r="H274" i="60"/>
  <c r="L274" i="60"/>
  <c r="I273" i="60"/>
  <c r="J280" i="60"/>
  <c r="K280" i="60" s="1"/>
  <c r="E250" i="71"/>
  <c r="G250" i="71" s="1"/>
  <c r="J333" i="71"/>
  <c r="K333" i="71" s="1"/>
  <c r="I249" i="71"/>
  <c r="L280" i="63"/>
  <c r="H280" i="63"/>
  <c r="J335" i="63"/>
  <c r="K335" i="63" s="1"/>
  <c r="H261" i="61"/>
  <c r="I249" i="58"/>
  <c r="E250" i="58"/>
  <c r="G250" i="58" s="1"/>
  <c r="J256" i="58"/>
  <c r="K256" i="58" s="1"/>
  <c r="L261" i="61"/>
  <c r="J274" i="61"/>
  <c r="K274" i="61" s="1"/>
  <c r="J334" i="74"/>
  <c r="K334" i="74" s="1"/>
  <c r="J319" i="66"/>
  <c r="K319" i="66" s="1"/>
  <c r="J368" i="69"/>
  <c r="K368" i="69" s="1"/>
  <c r="J339" i="70"/>
  <c r="K339" i="70" s="1"/>
  <c r="K146" i="6"/>
  <c r="E147" i="6"/>
  <c r="G147" i="6" s="1"/>
  <c r="L255" i="73" l="1"/>
  <c r="H255" i="73"/>
  <c r="J276" i="73"/>
  <c r="K276" i="73" s="1"/>
  <c r="I255" i="73"/>
  <c r="E256" i="73"/>
  <c r="H227" i="69"/>
  <c r="I247" i="72"/>
  <c r="J257" i="72"/>
  <c r="K257" i="72" s="1"/>
  <c r="E248" i="72"/>
  <c r="G248" i="72" s="1"/>
  <c r="I246" i="57"/>
  <c r="I246" i="61" s="1"/>
  <c r="I246" i="73" s="1"/>
  <c r="H246" i="57"/>
  <c r="L246" i="57"/>
  <c r="J259" i="57"/>
  <c r="K259" i="57" s="1"/>
  <c r="I245" i="57"/>
  <c r="I245" i="61" s="1"/>
  <c r="I245" i="73" s="1"/>
  <c r="E237" i="59"/>
  <c r="G237" i="59" s="1"/>
  <c r="J320" i="59"/>
  <c r="K320" i="59" s="1"/>
  <c r="I227" i="66"/>
  <c r="E228" i="66"/>
  <c r="G228" i="66" s="1"/>
  <c r="I231" i="65"/>
  <c r="L231" i="65"/>
  <c r="H231" i="65"/>
  <c r="I233" i="74"/>
  <c r="H234" i="74"/>
  <c r="L234" i="74"/>
  <c r="E228" i="69"/>
  <c r="G228" i="69" s="1"/>
  <c r="E241" i="70"/>
  <c r="G241" i="70" s="1"/>
  <c r="I146" i="59"/>
  <c r="L229" i="56"/>
  <c r="H229" i="56"/>
  <c r="I240" i="75"/>
  <c r="E241" i="75"/>
  <c r="G241" i="75" s="1"/>
  <c r="E271" i="64"/>
  <c r="G271" i="64" s="1"/>
  <c r="J277" i="64"/>
  <c r="K277" i="64" s="1"/>
  <c r="J275" i="61"/>
  <c r="K275" i="61" s="1"/>
  <c r="E263" i="61"/>
  <c r="G263" i="61" s="1"/>
  <c r="H262" i="61"/>
  <c r="L262" i="61"/>
  <c r="L264" i="62"/>
  <c r="H264" i="62"/>
  <c r="E256" i="67"/>
  <c r="G256" i="67" s="1"/>
  <c r="L269" i="68"/>
  <c r="H269" i="68"/>
  <c r="E275" i="60"/>
  <c r="G275" i="60" s="1"/>
  <c r="I274" i="60"/>
  <c r="J281" i="60"/>
  <c r="K281" i="60" s="1"/>
  <c r="L250" i="71"/>
  <c r="E251" i="71"/>
  <c r="G251" i="71" s="1"/>
  <c r="H250" i="71"/>
  <c r="J336" i="63"/>
  <c r="K336" i="63" s="1"/>
  <c r="E281" i="63"/>
  <c r="G281" i="63" s="1"/>
  <c r="H250" i="58"/>
  <c r="L250" i="58"/>
  <c r="J344" i="75"/>
  <c r="K344" i="75" s="1"/>
  <c r="J369" i="69"/>
  <c r="K369" i="69" s="1"/>
  <c r="J346" i="67"/>
  <c r="K346" i="67" s="1"/>
  <c r="J345" i="65"/>
  <c r="K345" i="65" s="1"/>
  <c r="J343" i="68"/>
  <c r="K343" i="68" s="1"/>
  <c r="J340" i="70"/>
  <c r="K340" i="70" s="1"/>
  <c r="J317" i="56"/>
  <c r="K317" i="56" s="1"/>
  <c r="H147" i="6"/>
  <c r="L147" i="6"/>
  <c r="G256" i="73" l="1"/>
  <c r="H256" i="73"/>
  <c r="L256" i="73"/>
  <c r="L248" i="72"/>
  <c r="H248" i="72"/>
  <c r="J260" i="57"/>
  <c r="K260" i="57" s="1"/>
  <c r="E247" i="57"/>
  <c r="G247" i="57" s="1"/>
  <c r="H237" i="59"/>
  <c r="J321" i="59"/>
  <c r="K321" i="59" s="1"/>
  <c r="E230" i="56"/>
  <c r="G230" i="56" s="1"/>
  <c r="L237" i="59"/>
  <c r="I228" i="69"/>
  <c r="L263" i="61"/>
  <c r="E264" i="61"/>
  <c r="G264" i="61" s="1"/>
  <c r="H271" i="64"/>
  <c r="E272" i="64"/>
  <c r="G272" i="64" s="1"/>
  <c r="I228" i="66"/>
  <c r="L228" i="66"/>
  <c r="H228" i="66"/>
  <c r="E232" i="65"/>
  <c r="G232" i="65" s="1"/>
  <c r="I146" i="56"/>
  <c r="H228" i="69"/>
  <c r="I234" i="74"/>
  <c r="E235" i="74"/>
  <c r="G235" i="74" s="1"/>
  <c r="L228" i="69"/>
  <c r="H241" i="70"/>
  <c r="L241" i="70"/>
  <c r="E242" i="70"/>
  <c r="G242" i="70" s="1"/>
  <c r="I241" i="75"/>
  <c r="H241" i="75"/>
  <c r="L241" i="75"/>
  <c r="L271" i="64"/>
  <c r="J276" i="61"/>
  <c r="K276" i="61" s="1"/>
  <c r="H263" i="61"/>
  <c r="L256" i="67"/>
  <c r="E257" i="67"/>
  <c r="G257" i="67" s="1"/>
  <c r="I264" i="62"/>
  <c r="J306" i="62"/>
  <c r="K306" i="62" s="1"/>
  <c r="E265" i="62"/>
  <c r="G265" i="62" s="1"/>
  <c r="H256" i="67"/>
  <c r="E270" i="68"/>
  <c r="G270" i="68" s="1"/>
  <c r="L275" i="60"/>
  <c r="H275" i="60"/>
  <c r="L251" i="71"/>
  <c r="E252" i="71"/>
  <c r="G252" i="71" s="1"/>
  <c r="H251" i="71"/>
  <c r="J334" i="71"/>
  <c r="K334" i="71" s="1"/>
  <c r="L281" i="63"/>
  <c r="H281" i="63"/>
  <c r="J257" i="58"/>
  <c r="K257" i="58" s="1"/>
  <c r="I250" i="58"/>
  <c r="E251" i="58"/>
  <c r="G251" i="58" s="1"/>
  <c r="J335" i="74"/>
  <c r="K335" i="74" s="1"/>
  <c r="J320" i="66"/>
  <c r="K320" i="66" s="1"/>
  <c r="J341" i="70"/>
  <c r="K341" i="70" s="1"/>
  <c r="J344" i="68"/>
  <c r="K344" i="68" s="1"/>
  <c r="J347" i="67"/>
  <c r="K347" i="67" s="1"/>
  <c r="J147" i="6"/>
  <c r="I256" i="73" l="1"/>
  <c r="J277" i="73"/>
  <c r="K277" i="73" s="1"/>
  <c r="E257" i="73"/>
  <c r="J258" i="72"/>
  <c r="K258" i="72" s="1"/>
  <c r="I248" i="72"/>
  <c r="E249" i="72"/>
  <c r="G249" i="72" s="1"/>
  <c r="H247" i="57"/>
  <c r="L247" i="57"/>
  <c r="E231" i="56"/>
  <c r="G231" i="56" s="1"/>
  <c r="H230" i="56"/>
  <c r="L230" i="56"/>
  <c r="I147" i="6"/>
  <c r="I147" i="59" s="1"/>
  <c r="I147" i="68" s="1"/>
  <c r="I146" i="68"/>
  <c r="H232" i="65"/>
  <c r="E233" i="65"/>
  <c r="G233" i="65" s="1"/>
  <c r="E238" i="59"/>
  <c r="G238" i="59" s="1"/>
  <c r="E229" i="69"/>
  <c r="G229" i="69" s="1"/>
  <c r="E265" i="61"/>
  <c r="G265" i="61" s="1"/>
  <c r="E229" i="66"/>
  <c r="G229" i="66" s="1"/>
  <c r="L232" i="65"/>
  <c r="I146" i="75"/>
  <c r="I146" i="69" s="1"/>
  <c r="H235" i="74"/>
  <c r="L235" i="74"/>
  <c r="L242" i="70"/>
  <c r="H242" i="70"/>
  <c r="E242" i="75"/>
  <c r="G242" i="75" s="1"/>
  <c r="J278" i="64"/>
  <c r="K278" i="64" s="1"/>
  <c r="I271" i="64"/>
  <c r="J277" i="61"/>
  <c r="K277" i="61" s="1"/>
  <c r="H264" i="61"/>
  <c r="L264" i="61"/>
  <c r="E273" i="64"/>
  <c r="G273" i="64" s="1"/>
  <c r="L272" i="64"/>
  <c r="H272" i="64"/>
  <c r="E266" i="62"/>
  <c r="G266" i="62" s="1"/>
  <c r="H265" i="62"/>
  <c r="L265" i="62"/>
  <c r="L257" i="67"/>
  <c r="E258" i="67"/>
  <c r="G258" i="67" s="1"/>
  <c r="H257" i="67"/>
  <c r="L270" i="68"/>
  <c r="H270" i="68"/>
  <c r="E276" i="60"/>
  <c r="G276" i="60" s="1"/>
  <c r="J282" i="60"/>
  <c r="K282" i="60" s="1"/>
  <c r="L252" i="71"/>
  <c r="H252" i="71"/>
  <c r="E253" i="71"/>
  <c r="G253" i="71" s="1"/>
  <c r="I251" i="71"/>
  <c r="J335" i="71"/>
  <c r="K335" i="71" s="1"/>
  <c r="E282" i="63"/>
  <c r="G282" i="63" s="1"/>
  <c r="J337" i="63"/>
  <c r="K337" i="63" s="1"/>
  <c r="I281" i="63"/>
  <c r="L251" i="58"/>
  <c r="H251" i="58"/>
  <c r="J345" i="75"/>
  <c r="K345" i="75" s="1"/>
  <c r="J336" i="74"/>
  <c r="K336" i="74" s="1"/>
  <c r="J370" i="69"/>
  <c r="K370" i="69" s="1"/>
  <c r="J346" i="65"/>
  <c r="K346" i="65" s="1"/>
  <c r="J342" i="70"/>
  <c r="K342" i="70" s="1"/>
  <c r="J318" i="56"/>
  <c r="K318" i="56" s="1"/>
  <c r="K147" i="6"/>
  <c r="G257" i="73" l="1"/>
  <c r="H257" i="73"/>
  <c r="L257" i="73"/>
  <c r="H249" i="72"/>
  <c r="L249" i="72"/>
  <c r="I247" i="57"/>
  <c r="I247" i="61" s="1"/>
  <c r="I247" i="73" s="1"/>
  <c r="E248" i="57"/>
  <c r="G248" i="57" s="1"/>
  <c r="J261" i="57"/>
  <c r="K261" i="57" s="1"/>
  <c r="E232" i="56"/>
  <c r="G232" i="56" s="1"/>
  <c r="H231" i="56"/>
  <c r="L231" i="56"/>
  <c r="L229" i="69"/>
  <c r="H229" i="66"/>
  <c r="I229" i="66"/>
  <c r="H229" i="69"/>
  <c r="J278" i="61"/>
  <c r="K278" i="61" s="1"/>
  <c r="I229" i="69"/>
  <c r="E230" i="69"/>
  <c r="G230" i="69" s="1"/>
  <c r="H238" i="59"/>
  <c r="L238" i="59"/>
  <c r="I264" i="61"/>
  <c r="E266" i="61"/>
  <c r="G266" i="61" s="1"/>
  <c r="L265" i="61"/>
  <c r="H265" i="61"/>
  <c r="L229" i="66"/>
  <c r="I232" i="65"/>
  <c r="I146" i="67"/>
  <c r="I146" i="70" s="1"/>
  <c r="I233" i="65"/>
  <c r="H233" i="65"/>
  <c r="L233" i="65"/>
  <c r="I235" i="74"/>
  <c r="E236" i="74"/>
  <c r="G236" i="74" s="1"/>
  <c r="L242" i="75"/>
  <c r="I147" i="75"/>
  <c r="H242" i="75"/>
  <c r="E243" i="75"/>
  <c r="G243" i="75" s="1"/>
  <c r="E243" i="70"/>
  <c r="G243" i="70" s="1"/>
  <c r="H273" i="64"/>
  <c r="E274" i="64"/>
  <c r="G274" i="64" s="1"/>
  <c r="L273" i="64"/>
  <c r="J279" i="64"/>
  <c r="K279" i="64" s="1"/>
  <c r="E267" i="62"/>
  <c r="G267" i="62" s="1"/>
  <c r="L266" i="62"/>
  <c r="H266" i="62"/>
  <c r="J307" i="62"/>
  <c r="K307" i="62" s="1"/>
  <c r="H258" i="67"/>
  <c r="L258" i="67"/>
  <c r="E271" i="68"/>
  <c r="G271" i="68" s="1"/>
  <c r="E277" i="60"/>
  <c r="G277" i="60" s="1"/>
  <c r="L276" i="60"/>
  <c r="H276" i="60"/>
  <c r="L253" i="71"/>
  <c r="H253" i="71"/>
  <c r="E254" i="71"/>
  <c r="G254" i="71" s="1"/>
  <c r="J336" i="71"/>
  <c r="K336" i="71" s="1"/>
  <c r="I252" i="71"/>
  <c r="L282" i="63"/>
  <c r="E283" i="63"/>
  <c r="G283" i="63" s="1"/>
  <c r="H282" i="63"/>
  <c r="E252" i="58"/>
  <c r="G252" i="58" s="1"/>
  <c r="I251" i="58"/>
  <c r="J258" i="58"/>
  <c r="K258" i="58" s="1"/>
  <c r="J337" i="74"/>
  <c r="K337" i="74" s="1"/>
  <c r="J371" i="69"/>
  <c r="K371" i="69" s="1"/>
  <c r="J321" i="66"/>
  <c r="K321" i="66" s="1"/>
  <c r="J345" i="68"/>
  <c r="K345" i="68" s="1"/>
  <c r="J348" i="67"/>
  <c r="K348" i="67" s="1"/>
  <c r="J343" i="70"/>
  <c r="K343" i="70" s="1"/>
  <c r="J319" i="56"/>
  <c r="K319" i="56" s="1"/>
  <c r="E148" i="6"/>
  <c r="G148" i="6" s="1"/>
  <c r="J278" i="73" l="1"/>
  <c r="K278" i="73" s="1"/>
  <c r="I257" i="73"/>
  <c r="E258" i="73"/>
  <c r="E250" i="72"/>
  <c r="G250" i="72" s="1"/>
  <c r="I249" i="72"/>
  <c r="J259" i="72"/>
  <c r="K259" i="72" s="1"/>
  <c r="L230" i="69"/>
  <c r="E231" i="69"/>
  <c r="G231" i="69" s="1"/>
  <c r="E249" i="57"/>
  <c r="G249" i="57" s="1"/>
  <c r="H248" i="57"/>
  <c r="L248" i="57"/>
  <c r="I146" i="66"/>
  <c r="J279" i="61"/>
  <c r="K279" i="61" s="1"/>
  <c r="H230" i="69"/>
  <c r="E239" i="59"/>
  <c r="G239" i="59" s="1"/>
  <c r="J322" i="59"/>
  <c r="K322" i="59" s="1"/>
  <c r="I251" i="60"/>
  <c r="E267" i="61"/>
  <c r="G267" i="61" s="1"/>
  <c r="H266" i="61"/>
  <c r="L266" i="61"/>
  <c r="E230" i="66"/>
  <c r="G230" i="66" s="1"/>
  <c r="E234" i="65"/>
  <c r="G234" i="65" s="1"/>
  <c r="I236" i="74"/>
  <c r="L236" i="74"/>
  <c r="H236" i="74"/>
  <c r="I147" i="67"/>
  <c r="I147" i="70" s="1"/>
  <c r="I251" i="64"/>
  <c r="L243" i="75"/>
  <c r="H243" i="75"/>
  <c r="H243" i="70"/>
  <c r="L243" i="70"/>
  <c r="I243" i="75"/>
  <c r="E244" i="75"/>
  <c r="G244" i="75" s="1"/>
  <c r="J280" i="64"/>
  <c r="K280" i="64" s="1"/>
  <c r="E275" i="64"/>
  <c r="G275" i="64" s="1"/>
  <c r="H274" i="64"/>
  <c r="L274" i="64"/>
  <c r="E259" i="67"/>
  <c r="G259" i="67" s="1"/>
  <c r="E268" i="62"/>
  <c r="G268" i="62" s="1"/>
  <c r="L267" i="62"/>
  <c r="H267" i="62"/>
  <c r="I266" i="62"/>
  <c r="J308" i="62"/>
  <c r="K308" i="62" s="1"/>
  <c r="I232" i="56"/>
  <c r="L232" i="56"/>
  <c r="H232" i="56"/>
  <c r="H271" i="68"/>
  <c r="L271" i="68"/>
  <c r="E272" i="68"/>
  <c r="G272" i="68" s="1"/>
  <c r="H277" i="60"/>
  <c r="L277" i="60"/>
  <c r="I276" i="60"/>
  <c r="J283" i="60"/>
  <c r="K283" i="60" s="1"/>
  <c r="E255" i="71"/>
  <c r="G255" i="71" s="1"/>
  <c r="H254" i="71"/>
  <c r="L254" i="71"/>
  <c r="I253" i="71"/>
  <c r="J337" i="71"/>
  <c r="K337" i="71" s="1"/>
  <c r="L283" i="63"/>
  <c r="H283" i="63"/>
  <c r="E284" i="63"/>
  <c r="G284" i="63" s="1"/>
  <c r="I282" i="63"/>
  <c r="J338" i="63"/>
  <c r="K338" i="63" s="1"/>
  <c r="H252" i="58"/>
  <c r="L252" i="58"/>
  <c r="J346" i="75"/>
  <c r="K346" i="75" s="1"/>
  <c r="J338" i="74"/>
  <c r="K338" i="74" s="1"/>
  <c r="J347" i="65"/>
  <c r="K347" i="65" s="1"/>
  <c r="H148" i="6"/>
  <c r="L148" i="6"/>
  <c r="J148" i="6"/>
  <c r="G258" i="73" l="1"/>
  <c r="H258" i="73"/>
  <c r="L258" i="73"/>
  <c r="L250" i="72"/>
  <c r="H250" i="72"/>
  <c r="E251" i="72"/>
  <c r="G251" i="72" s="1"/>
  <c r="H249" i="57"/>
  <c r="L249" i="57"/>
  <c r="I248" i="57"/>
  <c r="I248" i="73" s="1"/>
  <c r="J262" i="57"/>
  <c r="K262" i="57" s="1"/>
  <c r="E231" i="66"/>
  <c r="G231" i="66" s="1"/>
  <c r="E260" i="67"/>
  <c r="G260" i="67" s="1"/>
  <c r="J323" i="59"/>
  <c r="K323" i="59" s="1"/>
  <c r="L239" i="59"/>
  <c r="H239" i="59"/>
  <c r="E232" i="69"/>
  <c r="G232" i="69" s="1"/>
  <c r="J280" i="61"/>
  <c r="K280" i="61" s="1"/>
  <c r="E268" i="61"/>
  <c r="G268" i="61" s="1"/>
  <c r="L267" i="61"/>
  <c r="H267" i="61"/>
  <c r="L230" i="66"/>
  <c r="H230" i="66"/>
  <c r="L234" i="65"/>
  <c r="H234" i="65"/>
  <c r="I234" i="65"/>
  <c r="E235" i="65"/>
  <c r="G235" i="65" s="1"/>
  <c r="E237" i="74"/>
  <c r="G237" i="74" s="1"/>
  <c r="L231" i="69"/>
  <c r="H231" i="69"/>
  <c r="E244" i="70"/>
  <c r="G244" i="70" s="1"/>
  <c r="L244" i="75"/>
  <c r="H244" i="75"/>
  <c r="L259" i="67"/>
  <c r="L268" i="62"/>
  <c r="J281" i="64"/>
  <c r="K281" i="64" s="1"/>
  <c r="L275" i="64"/>
  <c r="H275" i="64"/>
  <c r="H259" i="67"/>
  <c r="E269" i="62"/>
  <c r="G269" i="62" s="1"/>
  <c r="H268" i="62"/>
  <c r="I267" i="62"/>
  <c r="J309" i="62"/>
  <c r="K309" i="62" s="1"/>
  <c r="I148" i="6"/>
  <c r="E233" i="56"/>
  <c r="G233" i="56" s="1"/>
  <c r="H272" i="68"/>
  <c r="L272" i="68"/>
  <c r="E278" i="60"/>
  <c r="G278" i="60" s="1"/>
  <c r="J284" i="60"/>
  <c r="K284" i="60" s="1"/>
  <c r="L255" i="71"/>
  <c r="H255" i="71"/>
  <c r="J338" i="71"/>
  <c r="K338" i="71" s="1"/>
  <c r="I254" i="71"/>
  <c r="H284" i="63"/>
  <c r="I284" i="63"/>
  <c r="L284" i="63"/>
  <c r="J339" i="63"/>
  <c r="K339" i="63" s="1"/>
  <c r="E253" i="58"/>
  <c r="G253" i="58" s="1"/>
  <c r="I252" i="58"/>
  <c r="J259" i="58"/>
  <c r="K259" i="58" s="1"/>
  <c r="J339" i="74"/>
  <c r="K339" i="74" s="1"/>
  <c r="J372" i="69"/>
  <c r="K372" i="69" s="1"/>
  <c r="J349" i="67"/>
  <c r="K349" i="67" s="1"/>
  <c r="J348" i="65"/>
  <c r="K348" i="65" s="1"/>
  <c r="J346" i="68"/>
  <c r="K346" i="68" s="1"/>
  <c r="J344" i="70"/>
  <c r="K344" i="70" s="1"/>
  <c r="J322" i="66"/>
  <c r="K322" i="66" s="1"/>
  <c r="J320" i="56"/>
  <c r="K320" i="56" s="1"/>
  <c r="K148" i="6"/>
  <c r="J279" i="73" l="1"/>
  <c r="K279" i="73" s="1"/>
  <c r="E259" i="73"/>
  <c r="L251" i="72"/>
  <c r="H251" i="72"/>
  <c r="J260" i="72"/>
  <c r="K260" i="72" s="1"/>
  <c r="I250" i="72"/>
  <c r="I249" i="57"/>
  <c r="E250" i="57"/>
  <c r="G250" i="57" s="1"/>
  <c r="J263" i="57"/>
  <c r="K263" i="57" s="1"/>
  <c r="H231" i="66"/>
  <c r="I231" i="66"/>
  <c r="E240" i="59"/>
  <c r="G240" i="59" s="1"/>
  <c r="E261" i="67"/>
  <c r="G261" i="67" s="1"/>
  <c r="H260" i="67"/>
  <c r="L260" i="67"/>
  <c r="I232" i="69"/>
  <c r="H232" i="69"/>
  <c r="L232" i="69"/>
  <c r="I231" i="69"/>
  <c r="L237" i="74"/>
  <c r="I148" i="59"/>
  <c r="I148" i="68" s="1"/>
  <c r="J281" i="61"/>
  <c r="K281" i="61" s="1"/>
  <c r="I267" i="61"/>
  <c r="I268" i="61"/>
  <c r="L268" i="61"/>
  <c r="H268" i="61"/>
  <c r="L231" i="66"/>
  <c r="H235" i="65"/>
  <c r="L235" i="65"/>
  <c r="I251" i="73"/>
  <c r="I251" i="62" s="1"/>
  <c r="H237" i="74"/>
  <c r="I148" i="75"/>
  <c r="I148" i="67" s="1"/>
  <c r="H244" i="70"/>
  <c r="L244" i="70"/>
  <c r="I244" i="75"/>
  <c r="E245" i="75"/>
  <c r="G245" i="75" s="1"/>
  <c r="J282" i="64"/>
  <c r="K282" i="64" s="1"/>
  <c r="E276" i="64"/>
  <c r="G276" i="64" s="1"/>
  <c r="J310" i="62"/>
  <c r="K310" i="62" s="1"/>
  <c r="I233" i="56"/>
  <c r="H269" i="62"/>
  <c r="I269" i="62"/>
  <c r="H233" i="56"/>
  <c r="L233" i="56"/>
  <c r="E273" i="68"/>
  <c r="G273" i="68" s="1"/>
  <c r="L278" i="60"/>
  <c r="H278" i="60"/>
  <c r="J339" i="71"/>
  <c r="K339" i="71" s="1"/>
  <c r="I255" i="71"/>
  <c r="E256" i="71"/>
  <c r="G256" i="71" s="1"/>
  <c r="J340" i="63"/>
  <c r="K340" i="63" s="1"/>
  <c r="E285" i="63"/>
  <c r="G285" i="63" s="1"/>
  <c r="I252" i="64"/>
  <c r="L253" i="58"/>
  <c r="H253" i="58"/>
  <c r="L269" i="62"/>
  <c r="J347" i="75"/>
  <c r="K347" i="75" s="1"/>
  <c r="J323" i="66"/>
  <c r="K323" i="66" s="1"/>
  <c r="J350" i="67"/>
  <c r="K350" i="67" s="1"/>
  <c r="J347" i="68"/>
  <c r="K347" i="68" s="1"/>
  <c r="E149" i="6"/>
  <c r="G149" i="6" s="1"/>
  <c r="G259" i="73" l="1"/>
  <c r="E260" i="73" s="1"/>
  <c r="L259" i="73"/>
  <c r="H259" i="73"/>
  <c r="J261" i="72"/>
  <c r="K261" i="72" s="1"/>
  <c r="I251" i="72"/>
  <c r="E252" i="72"/>
  <c r="G252" i="72" s="1"/>
  <c r="H250" i="57"/>
  <c r="L250" i="57"/>
  <c r="L240" i="59"/>
  <c r="H240" i="59"/>
  <c r="J324" i="59"/>
  <c r="K324" i="59" s="1"/>
  <c r="E241" i="59"/>
  <c r="G241" i="59" s="1"/>
  <c r="E233" i="69"/>
  <c r="G233" i="69" s="1"/>
  <c r="J282" i="61"/>
  <c r="K282" i="61" s="1"/>
  <c r="E269" i="61"/>
  <c r="G269" i="61" s="1"/>
  <c r="E232" i="66"/>
  <c r="G232" i="66" s="1"/>
  <c r="I235" i="65"/>
  <c r="E236" i="65"/>
  <c r="G236" i="65" s="1"/>
  <c r="I252" i="73"/>
  <c r="E238" i="74"/>
  <c r="G238" i="74" s="1"/>
  <c r="I148" i="70"/>
  <c r="E245" i="70"/>
  <c r="G245" i="70" s="1"/>
  <c r="L245" i="75"/>
  <c r="H245" i="75"/>
  <c r="L276" i="64"/>
  <c r="H276" i="64"/>
  <c r="J283" i="64"/>
  <c r="K283" i="64" s="1"/>
  <c r="H285" i="63"/>
  <c r="E234" i="56"/>
  <c r="G234" i="56" s="1"/>
  <c r="L273" i="68"/>
  <c r="H273" i="68"/>
  <c r="L261" i="67"/>
  <c r="H261" i="67"/>
  <c r="E279" i="60"/>
  <c r="G279" i="60" s="1"/>
  <c r="J285" i="60"/>
  <c r="K285" i="60" s="1"/>
  <c r="H256" i="71"/>
  <c r="E257" i="71"/>
  <c r="G257" i="71" s="1"/>
  <c r="L256" i="71"/>
  <c r="L285" i="63"/>
  <c r="I285" i="63"/>
  <c r="J311" i="62"/>
  <c r="K311" i="62" s="1"/>
  <c r="E270" i="62"/>
  <c r="G270" i="62" s="1"/>
  <c r="J260" i="58"/>
  <c r="K260" i="58" s="1"/>
  <c r="I253" i="58"/>
  <c r="E254" i="58"/>
  <c r="G254" i="58" s="1"/>
  <c r="J340" i="74"/>
  <c r="K340" i="74" s="1"/>
  <c r="J348" i="75"/>
  <c r="K348" i="75" s="1"/>
  <c r="J351" i="67"/>
  <c r="K351" i="67" s="1"/>
  <c r="J349" i="65"/>
  <c r="K349" i="65" s="1"/>
  <c r="J373" i="69"/>
  <c r="K373" i="69" s="1"/>
  <c r="J324" i="66"/>
  <c r="K324" i="66" s="1"/>
  <c r="J345" i="70"/>
  <c r="K345" i="70" s="1"/>
  <c r="J321" i="56"/>
  <c r="K321" i="56" s="1"/>
  <c r="L149" i="6"/>
  <c r="H149" i="6"/>
  <c r="J149" i="6"/>
  <c r="G260" i="73" l="1"/>
  <c r="H260" i="73"/>
  <c r="L260" i="73"/>
  <c r="I259" i="73"/>
  <c r="J280" i="73"/>
  <c r="K280" i="73" s="1"/>
  <c r="L252" i="72"/>
  <c r="E253" i="72"/>
  <c r="G253" i="72" s="1"/>
  <c r="H252" i="72"/>
  <c r="I233" i="69"/>
  <c r="J264" i="57"/>
  <c r="K264" i="57" s="1"/>
  <c r="I250" i="57"/>
  <c r="I250" i="61" s="1"/>
  <c r="I250" i="73" s="1"/>
  <c r="E251" i="57"/>
  <c r="G251" i="57" s="1"/>
  <c r="L269" i="61"/>
  <c r="J325" i="59"/>
  <c r="K325" i="59" s="1"/>
  <c r="H233" i="69"/>
  <c r="L241" i="59"/>
  <c r="H241" i="59"/>
  <c r="L233" i="69"/>
  <c r="L232" i="66"/>
  <c r="I232" i="66"/>
  <c r="H245" i="70"/>
  <c r="E246" i="70"/>
  <c r="G246" i="70" s="1"/>
  <c r="H238" i="74"/>
  <c r="I238" i="74"/>
  <c r="H269" i="61"/>
  <c r="H232" i="66"/>
  <c r="L236" i="65"/>
  <c r="H236" i="65"/>
  <c r="I253" i="60"/>
  <c r="I253" i="64"/>
  <c r="L238" i="74"/>
  <c r="L245" i="70"/>
  <c r="I245" i="75"/>
  <c r="E246" i="75"/>
  <c r="G246" i="75" s="1"/>
  <c r="E277" i="64"/>
  <c r="G277" i="64" s="1"/>
  <c r="I149" i="6"/>
  <c r="E274" i="68"/>
  <c r="G274" i="68" s="1"/>
  <c r="J312" i="62"/>
  <c r="K312" i="62" s="1"/>
  <c r="I234" i="56"/>
  <c r="H234" i="56"/>
  <c r="L234" i="56"/>
  <c r="E262" i="67"/>
  <c r="G262" i="67" s="1"/>
  <c r="L279" i="60"/>
  <c r="H279" i="60"/>
  <c r="E286" i="63"/>
  <c r="G286" i="63" s="1"/>
  <c r="L257" i="71"/>
  <c r="H257" i="71"/>
  <c r="J340" i="71"/>
  <c r="K340" i="71" s="1"/>
  <c r="H270" i="62"/>
  <c r="J341" i="63"/>
  <c r="K341" i="63" s="1"/>
  <c r="L270" i="62"/>
  <c r="H254" i="58"/>
  <c r="L254" i="58"/>
  <c r="J349" i="75"/>
  <c r="K349" i="75" s="1"/>
  <c r="J348" i="68"/>
  <c r="K348" i="68" s="1"/>
  <c r="J346" i="70"/>
  <c r="K346" i="70" s="1"/>
  <c r="K149" i="6"/>
  <c r="I260" i="73" l="1"/>
  <c r="E261" i="73"/>
  <c r="J281" i="73"/>
  <c r="K281" i="73" s="1"/>
  <c r="E234" i="69"/>
  <c r="G234" i="69" s="1"/>
  <c r="E235" i="69" s="1"/>
  <c r="G235" i="69" s="1"/>
  <c r="H253" i="72"/>
  <c r="J263" i="72"/>
  <c r="K263" i="72" s="1"/>
  <c r="L253" i="72"/>
  <c r="J262" i="72"/>
  <c r="K262" i="72" s="1"/>
  <c r="I252" i="72"/>
  <c r="H251" i="57"/>
  <c r="L251" i="57"/>
  <c r="I251" i="61"/>
  <c r="E242" i="59"/>
  <c r="G242" i="59" s="1"/>
  <c r="H246" i="70"/>
  <c r="H274" i="68"/>
  <c r="E275" i="68"/>
  <c r="G275" i="68" s="1"/>
  <c r="E270" i="61"/>
  <c r="G270" i="61" s="1"/>
  <c r="I269" i="61"/>
  <c r="J283" i="61"/>
  <c r="K283" i="61" s="1"/>
  <c r="H277" i="64"/>
  <c r="E278" i="64"/>
  <c r="G278" i="64" s="1"/>
  <c r="E233" i="66"/>
  <c r="G233" i="66" s="1"/>
  <c r="I236" i="65"/>
  <c r="E237" i="65"/>
  <c r="G237" i="65" s="1"/>
  <c r="I253" i="73"/>
  <c r="I149" i="59"/>
  <c r="I149" i="68" s="1"/>
  <c r="I149" i="67" s="1"/>
  <c r="E239" i="74"/>
  <c r="G239" i="74" s="1"/>
  <c r="L246" i="70"/>
  <c r="L246" i="75"/>
  <c r="H246" i="75"/>
  <c r="L277" i="64"/>
  <c r="E271" i="62"/>
  <c r="G271" i="62" s="1"/>
  <c r="L274" i="68"/>
  <c r="H262" i="67"/>
  <c r="L286" i="63"/>
  <c r="E235" i="56"/>
  <c r="G235" i="56" s="1"/>
  <c r="L262" i="67"/>
  <c r="H286" i="63"/>
  <c r="E280" i="60"/>
  <c r="G280" i="60" s="1"/>
  <c r="J286" i="60"/>
  <c r="K286" i="60" s="1"/>
  <c r="E258" i="71"/>
  <c r="G258" i="71" s="1"/>
  <c r="J341" i="71"/>
  <c r="K341" i="71" s="1"/>
  <c r="I257" i="71"/>
  <c r="E255" i="58"/>
  <c r="G255" i="58" s="1"/>
  <c r="J261" i="58"/>
  <c r="K261" i="58" s="1"/>
  <c r="I254" i="58"/>
  <c r="J341" i="74"/>
  <c r="K341" i="74" s="1"/>
  <c r="J325" i="66"/>
  <c r="K325" i="66" s="1"/>
  <c r="J350" i="65"/>
  <c r="K350" i="65" s="1"/>
  <c r="J352" i="67"/>
  <c r="K352" i="67" s="1"/>
  <c r="J374" i="69"/>
  <c r="K374" i="69" s="1"/>
  <c r="J322" i="56"/>
  <c r="K322" i="56" s="1"/>
  <c r="E150" i="6"/>
  <c r="G150" i="6" s="1"/>
  <c r="I234" i="69" l="1"/>
  <c r="L234" i="69"/>
  <c r="G261" i="73"/>
  <c r="H261" i="73"/>
  <c r="L261" i="73"/>
  <c r="H234" i="69"/>
  <c r="I253" i="72"/>
  <c r="E254" i="72"/>
  <c r="G254" i="72" s="1"/>
  <c r="J313" i="62"/>
  <c r="K313" i="62" s="1"/>
  <c r="E252" i="57"/>
  <c r="G252" i="57" s="1"/>
  <c r="I251" i="57"/>
  <c r="I251" i="63" s="1"/>
  <c r="J265" i="57"/>
  <c r="K265" i="57" s="1"/>
  <c r="L242" i="59"/>
  <c r="H242" i="59"/>
  <c r="E243" i="59"/>
  <c r="G243" i="59" s="1"/>
  <c r="E271" i="61"/>
  <c r="G271" i="61" s="1"/>
  <c r="H270" i="61"/>
  <c r="L270" i="61"/>
  <c r="H233" i="66"/>
  <c r="L233" i="66"/>
  <c r="H237" i="65"/>
  <c r="L237" i="65"/>
  <c r="I149" i="75"/>
  <c r="I149" i="70" s="1"/>
  <c r="L239" i="74"/>
  <c r="H239" i="74"/>
  <c r="I254" i="62"/>
  <c r="I254" i="60"/>
  <c r="I239" i="74"/>
  <c r="E240" i="74"/>
  <c r="G240" i="74" s="1"/>
  <c r="L235" i="69"/>
  <c r="H235" i="69"/>
  <c r="E247" i="70"/>
  <c r="G247" i="70" s="1"/>
  <c r="E247" i="75"/>
  <c r="G247" i="75" s="1"/>
  <c r="I246" i="75"/>
  <c r="J284" i="64"/>
  <c r="K284" i="64" s="1"/>
  <c r="H271" i="62"/>
  <c r="L271" i="62"/>
  <c r="H275" i="68"/>
  <c r="L275" i="68"/>
  <c r="L278" i="64"/>
  <c r="H278" i="64"/>
  <c r="E279" i="64"/>
  <c r="G279" i="64" s="1"/>
  <c r="I235" i="56"/>
  <c r="L235" i="56"/>
  <c r="H235" i="56"/>
  <c r="E263" i="67"/>
  <c r="G263" i="67" s="1"/>
  <c r="I271" i="62"/>
  <c r="H280" i="60"/>
  <c r="L280" i="60"/>
  <c r="J342" i="63"/>
  <c r="K342" i="63" s="1"/>
  <c r="E287" i="63"/>
  <c r="G287" i="63" s="1"/>
  <c r="L258" i="71"/>
  <c r="H258" i="71"/>
  <c r="L255" i="58"/>
  <c r="H255" i="58"/>
  <c r="J342" i="74"/>
  <c r="K342" i="74" s="1"/>
  <c r="J350" i="75"/>
  <c r="K350" i="75" s="1"/>
  <c r="J347" i="70"/>
  <c r="K347" i="70" s="1"/>
  <c r="J349" i="68"/>
  <c r="K349" i="68" s="1"/>
  <c r="J375" i="69"/>
  <c r="K375" i="69" s="1"/>
  <c r="J326" i="66"/>
  <c r="K326" i="66" s="1"/>
  <c r="J351" i="65"/>
  <c r="K351" i="65" s="1"/>
  <c r="H150" i="6"/>
  <c r="L150" i="6"/>
  <c r="J150" i="6"/>
  <c r="J282" i="73" l="1"/>
  <c r="K282" i="73" s="1"/>
  <c r="E262" i="73"/>
  <c r="J264" i="72"/>
  <c r="K264" i="72" s="1"/>
  <c r="H254" i="72"/>
  <c r="L254" i="72"/>
  <c r="E272" i="62"/>
  <c r="G272" i="62" s="1"/>
  <c r="J314" i="62" s="1"/>
  <c r="K314" i="62" s="1"/>
  <c r="H252" i="57"/>
  <c r="L252" i="57"/>
  <c r="J327" i="59"/>
  <c r="K327" i="59" s="1"/>
  <c r="J326" i="59"/>
  <c r="K326" i="59" s="1"/>
  <c r="I242" i="59"/>
  <c r="L243" i="59"/>
  <c r="H243" i="59"/>
  <c r="E244" i="59"/>
  <c r="G244" i="59" s="1"/>
  <c r="L247" i="70"/>
  <c r="E248" i="70"/>
  <c r="G248" i="70" s="1"/>
  <c r="I149" i="69"/>
  <c r="E272" i="61"/>
  <c r="G272" i="61" s="1"/>
  <c r="H271" i="61"/>
  <c r="L271" i="61"/>
  <c r="J284" i="61"/>
  <c r="K284" i="61" s="1"/>
  <c r="I270" i="61"/>
  <c r="I233" i="66"/>
  <c r="E234" i="66"/>
  <c r="G234" i="66" s="1"/>
  <c r="I237" i="65"/>
  <c r="E238" i="65"/>
  <c r="G238" i="65" s="1"/>
  <c r="I254" i="64"/>
  <c r="I254" i="73"/>
  <c r="I240" i="74"/>
  <c r="H240" i="74"/>
  <c r="L240" i="74"/>
  <c r="H247" i="70"/>
  <c r="I235" i="69"/>
  <c r="E236" i="69"/>
  <c r="G236" i="69" s="1"/>
  <c r="L247" i="75"/>
  <c r="H247" i="75"/>
  <c r="E276" i="68"/>
  <c r="G276" i="68" s="1"/>
  <c r="J285" i="64"/>
  <c r="K285" i="64" s="1"/>
  <c r="L279" i="64"/>
  <c r="H279" i="64"/>
  <c r="I150" i="6"/>
  <c r="I150" i="59" s="1"/>
  <c r="E236" i="56"/>
  <c r="G236" i="56" s="1"/>
  <c r="H263" i="67"/>
  <c r="L263" i="67"/>
  <c r="E281" i="60"/>
  <c r="G281" i="60" s="1"/>
  <c r="I280" i="60"/>
  <c r="J287" i="60"/>
  <c r="K287" i="60" s="1"/>
  <c r="L287" i="63"/>
  <c r="H287" i="63"/>
  <c r="E288" i="63"/>
  <c r="G288" i="63" s="1"/>
  <c r="E259" i="71"/>
  <c r="G259" i="71" s="1"/>
  <c r="J342" i="71"/>
  <c r="K342" i="71" s="1"/>
  <c r="I255" i="58"/>
  <c r="J262" i="58"/>
  <c r="K262" i="58" s="1"/>
  <c r="E256" i="58"/>
  <c r="G256" i="58" s="1"/>
  <c r="J351" i="75"/>
  <c r="K351" i="75" s="1"/>
  <c r="J343" i="74"/>
  <c r="K343" i="74" s="1"/>
  <c r="J327" i="66"/>
  <c r="K327" i="66" s="1"/>
  <c r="J376" i="69"/>
  <c r="K376" i="69" s="1"/>
  <c r="J353" i="67"/>
  <c r="K353" i="67" s="1"/>
  <c r="J350" i="68"/>
  <c r="K350" i="68" s="1"/>
  <c r="J348" i="70"/>
  <c r="K348" i="70" s="1"/>
  <c r="J323" i="56"/>
  <c r="K323" i="56" s="1"/>
  <c r="K150" i="6"/>
  <c r="G262" i="73" l="1"/>
  <c r="H262" i="73"/>
  <c r="L262" i="73"/>
  <c r="H272" i="62"/>
  <c r="I254" i="72"/>
  <c r="E255" i="72"/>
  <c r="L272" i="62"/>
  <c r="I252" i="57"/>
  <c r="I252" i="61" s="1"/>
  <c r="J266" i="57"/>
  <c r="K266" i="57" s="1"/>
  <c r="E253" i="57"/>
  <c r="G253" i="57" s="1"/>
  <c r="H244" i="59"/>
  <c r="E245" i="59"/>
  <c r="G245" i="59" s="1"/>
  <c r="I150" i="56"/>
  <c r="L244" i="59"/>
  <c r="H248" i="70"/>
  <c r="E249" i="70"/>
  <c r="G249" i="70" s="1"/>
  <c r="I255" i="60"/>
  <c r="J286" i="61"/>
  <c r="K286" i="61" s="1"/>
  <c r="H272" i="61"/>
  <c r="L272" i="61"/>
  <c r="J285" i="61"/>
  <c r="K285" i="61" s="1"/>
  <c r="I271" i="61"/>
  <c r="L234" i="66"/>
  <c r="H234" i="66"/>
  <c r="L238" i="65"/>
  <c r="H238" i="65"/>
  <c r="E241" i="74"/>
  <c r="G241" i="74" s="1"/>
  <c r="L236" i="69"/>
  <c r="H236" i="69"/>
  <c r="I255" i="62"/>
  <c r="I150" i="68"/>
  <c r="L248" i="70"/>
  <c r="E248" i="75"/>
  <c r="G248" i="75" s="1"/>
  <c r="L276" i="68"/>
  <c r="H276" i="68"/>
  <c r="E280" i="64"/>
  <c r="G280" i="64" s="1"/>
  <c r="J286" i="64"/>
  <c r="K286" i="64" s="1"/>
  <c r="E264" i="67"/>
  <c r="G264" i="67" s="1"/>
  <c r="L236" i="56"/>
  <c r="H236" i="56"/>
  <c r="H281" i="60"/>
  <c r="E282" i="60"/>
  <c r="G282" i="60" s="1"/>
  <c r="L281" i="60"/>
  <c r="E273" i="62"/>
  <c r="G273" i="62" s="1"/>
  <c r="H288" i="63"/>
  <c r="E289" i="63"/>
  <c r="G289" i="63" s="1"/>
  <c r="L288" i="63"/>
  <c r="I287" i="63"/>
  <c r="J343" i="63"/>
  <c r="K343" i="63" s="1"/>
  <c r="E260" i="71"/>
  <c r="G260" i="71" s="1"/>
  <c r="L259" i="71"/>
  <c r="H259" i="71"/>
  <c r="E257" i="58"/>
  <c r="G257" i="58" s="1"/>
  <c r="L256" i="58"/>
  <c r="H256" i="58"/>
  <c r="J344" i="74"/>
  <c r="K344" i="74" s="1"/>
  <c r="J377" i="69"/>
  <c r="K377" i="69" s="1"/>
  <c r="J352" i="65"/>
  <c r="K352" i="65" s="1"/>
  <c r="J349" i="70"/>
  <c r="K349" i="70" s="1"/>
  <c r="J324" i="56"/>
  <c r="K324" i="56" s="1"/>
  <c r="E151" i="6"/>
  <c r="G151" i="6" s="1"/>
  <c r="J283" i="73" l="1"/>
  <c r="K283" i="73" s="1"/>
  <c r="E263" i="73"/>
  <c r="H255" i="72"/>
  <c r="G255" i="72"/>
  <c r="E256" i="72" s="1"/>
  <c r="G256" i="72" s="1"/>
  <c r="L255" i="72"/>
  <c r="E254" i="57"/>
  <c r="G254" i="57" s="1"/>
  <c r="L253" i="57"/>
  <c r="H253" i="57"/>
  <c r="J329" i="59"/>
  <c r="K329" i="59" s="1"/>
  <c r="H245" i="59"/>
  <c r="J328" i="59"/>
  <c r="K328" i="59" s="1"/>
  <c r="L245" i="59"/>
  <c r="E246" i="59"/>
  <c r="G246" i="59" s="1"/>
  <c r="E273" i="61"/>
  <c r="G273" i="61" s="1"/>
  <c r="E235" i="66"/>
  <c r="G235" i="66" s="1"/>
  <c r="I238" i="65"/>
  <c r="E239" i="65"/>
  <c r="G239" i="65" s="1"/>
  <c r="I150" i="67"/>
  <c r="I150" i="70" s="1"/>
  <c r="L241" i="74"/>
  <c r="H241" i="74"/>
  <c r="I236" i="69"/>
  <c r="E237" i="69"/>
  <c r="G237" i="69" s="1"/>
  <c r="L249" i="70"/>
  <c r="H249" i="70"/>
  <c r="L248" i="75"/>
  <c r="H248" i="75"/>
  <c r="E277" i="68"/>
  <c r="G277" i="68" s="1"/>
  <c r="H264" i="67"/>
  <c r="L264" i="67"/>
  <c r="L280" i="64"/>
  <c r="H280" i="64"/>
  <c r="L273" i="62"/>
  <c r="E237" i="56"/>
  <c r="G237" i="56" s="1"/>
  <c r="E265" i="67"/>
  <c r="G265" i="67" s="1"/>
  <c r="L282" i="60"/>
  <c r="H282" i="60"/>
  <c r="H273" i="62"/>
  <c r="I281" i="60"/>
  <c r="J288" i="60"/>
  <c r="K288" i="60" s="1"/>
  <c r="H289" i="63"/>
  <c r="I289" i="63"/>
  <c r="L289" i="63"/>
  <c r="J344" i="63"/>
  <c r="K344" i="63" s="1"/>
  <c r="I288" i="63"/>
  <c r="E261" i="71"/>
  <c r="G261" i="71" s="1"/>
  <c r="H260" i="71"/>
  <c r="L260" i="71"/>
  <c r="I259" i="71"/>
  <c r="J343" i="71"/>
  <c r="K343" i="71" s="1"/>
  <c r="E258" i="58"/>
  <c r="G258" i="58" s="1"/>
  <c r="L257" i="58"/>
  <c r="H257" i="58"/>
  <c r="I256" i="58"/>
  <c r="J263" i="58"/>
  <c r="K263" i="58" s="1"/>
  <c r="J352" i="75"/>
  <c r="K352" i="75" s="1"/>
  <c r="J350" i="70"/>
  <c r="K350" i="70" s="1"/>
  <c r="J354" i="67"/>
  <c r="K354" i="67" s="1"/>
  <c r="J351" i="68"/>
  <c r="K351" i="68" s="1"/>
  <c r="J328" i="66"/>
  <c r="K328" i="66" s="1"/>
  <c r="J325" i="56"/>
  <c r="K325" i="56" s="1"/>
  <c r="L151" i="6"/>
  <c r="H151" i="6"/>
  <c r="J151" i="6"/>
  <c r="H263" i="73" l="1"/>
  <c r="G263" i="73"/>
  <c r="L263" i="73"/>
  <c r="J265" i="72"/>
  <c r="K265" i="72" s="1"/>
  <c r="I255" i="72"/>
  <c r="L256" i="72"/>
  <c r="H256" i="72"/>
  <c r="J266" i="72"/>
  <c r="K266" i="72" s="1"/>
  <c r="E257" i="72"/>
  <c r="L254" i="57"/>
  <c r="H254" i="57"/>
  <c r="I253" i="57"/>
  <c r="J267" i="57"/>
  <c r="K267" i="57" s="1"/>
  <c r="J330" i="59"/>
  <c r="K330" i="59" s="1"/>
  <c r="H246" i="59"/>
  <c r="L246" i="59"/>
  <c r="I256" i="72"/>
  <c r="H273" i="61"/>
  <c r="L273" i="61"/>
  <c r="J287" i="61"/>
  <c r="K287" i="61" s="1"/>
  <c r="E274" i="61"/>
  <c r="G274" i="61" s="1"/>
  <c r="H235" i="66"/>
  <c r="L235" i="66"/>
  <c r="I235" i="66"/>
  <c r="L239" i="65"/>
  <c r="H239" i="65"/>
  <c r="E242" i="74"/>
  <c r="G242" i="74" s="1"/>
  <c r="L237" i="69"/>
  <c r="H237" i="69"/>
  <c r="E250" i="70"/>
  <c r="G250" i="70" s="1"/>
  <c r="E249" i="75"/>
  <c r="G249" i="75" s="1"/>
  <c r="L277" i="68"/>
  <c r="H277" i="68"/>
  <c r="E281" i="64"/>
  <c r="G281" i="64" s="1"/>
  <c r="J287" i="64"/>
  <c r="K287" i="64" s="1"/>
  <c r="I151" i="6"/>
  <c r="H237" i="56"/>
  <c r="L237" i="56"/>
  <c r="E266" i="67"/>
  <c r="G266" i="67" s="1"/>
  <c r="H265" i="67"/>
  <c r="L265" i="67"/>
  <c r="J345" i="63"/>
  <c r="K345" i="63" s="1"/>
  <c r="J315" i="62"/>
  <c r="K315" i="62" s="1"/>
  <c r="E274" i="62"/>
  <c r="G274" i="62" s="1"/>
  <c r="E283" i="60"/>
  <c r="G283" i="60" s="1"/>
  <c r="J289" i="60"/>
  <c r="K289" i="60" s="1"/>
  <c r="E290" i="63"/>
  <c r="G290" i="63" s="1"/>
  <c r="H261" i="71"/>
  <c r="E262" i="71"/>
  <c r="G262" i="71" s="1"/>
  <c r="L261" i="71"/>
  <c r="I260" i="71"/>
  <c r="J344" i="71"/>
  <c r="K344" i="71" s="1"/>
  <c r="E259" i="58"/>
  <c r="G259" i="58" s="1"/>
  <c r="L258" i="58"/>
  <c r="H258" i="58"/>
  <c r="I257" i="58"/>
  <c r="J264" i="58"/>
  <c r="K264" i="58" s="1"/>
  <c r="J353" i="75"/>
  <c r="K353" i="75" s="1"/>
  <c r="J345" i="74"/>
  <c r="K345" i="74" s="1"/>
  <c r="J352" i="68"/>
  <c r="K352" i="68" s="1"/>
  <c r="J353" i="65"/>
  <c r="K353" i="65" s="1"/>
  <c r="J378" i="69"/>
  <c r="K378" i="69" s="1"/>
  <c r="J326" i="56"/>
  <c r="K326" i="56" s="1"/>
  <c r="K151" i="6"/>
  <c r="J284" i="73" l="1"/>
  <c r="K284" i="73" s="1"/>
  <c r="E264" i="73"/>
  <c r="L257" i="72"/>
  <c r="G257" i="72"/>
  <c r="I257" i="72" s="1"/>
  <c r="H257" i="72"/>
  <c r="I254" i="57"/>
  <c r="J268" i="57"/>
  <c r="K268" i="57" s="1"/>
  <c r="E255" i="57"/>
  <c r="G255" i="57" s="1"/>
  <c r="E247" i="59"/>
  <c r="G247" i="59" s="1"/>
  <c r="L274" i="61"/>
  <c r="H274" i="61"/>
  <c r="J288" i="61"/>
  <c r="K288" i="61" s="1"/>
  <c r="E275" i="61"/>
  <c r="G275" i="61" s="1"/>
  <c r="E236" i="66"/>
  <c r="G236" i="66" s="1"/>
  <c r="I239" i="65"/>
  <c r="E240" i="65"/>
  <c r="G240" i="65" s="1"/>
  <c r="I151" i="59"/>
  <c r="I151" i="68" s="1"/>
  <c r="I151" i="75"/>
  <c r="L242" i="74"/>
  <c r="H242" i="74"/>
  <c r="E238" i="69"/>
  <c r="G238" i="69" s="1"/>
  <c r="I151" i="67"/>
  <c r="H250" i="70"/>
  <c r="L250" i="70"/>
  <c r="L249" i="75"/>
  <c r="H249" i="75"/>
  <c r="E278" i="68"/>
  <c r="G278" i="68" s="1"/>
  <c r="L281" i="64"/>
  <c r="E282" i="64"/>
  <c r="G282" i="64" s="1"/>
  <c r="H281" i="64"/>
  <c r="E238" i="56"/>
  <c r="G238" i="56" s="1"/>
  <c r="L266" i="67"/>
  <c r="H266" i="67"/>
  <c r="H283" i="60"/>
  <c r="L283" i="60"/>
  <c r="L274" i="62"/>
  <c r="H274" i="62"/>
  <c r="L290" i="63"/>
  <c r="H290" i="63"/>
  <c r="H262" i="71"/>
  <c r="L262" i="71"/>
  <c r="I261" i="71"/>
  <c r="J345" i="71"/>
  <c r="K345" i="71" s="1"/>
  <c r="L259" i="58"/>
  <c r="H259" i="58"/>
  <c r="E260" i="58"/>
  <c r="G260" i="58" s="1"/>
  <c r="J265" i="58"/>
  <c r="K265" i="58" s="1"/>
  <c r="I258" i="58"/>
  <c r="J346" i="74"/>
  <c r="K346" i="74" s="1"/>
  <c r="J355" i="67"/>
  <c r="K355" i="67" s="1"/>
  <c r="J329" i="66"/>
  <c r="K329" i="66" s="1"/>
  <c r="J354" i="65"/>
  <c r="K354" i="65" s="1"/>
  <c r="J351" i="70"/>
  <c r="K351" i="70" s="1"/>
  <c r="E152" i="6"/>
  <c r="G152" i="6" s="1"/>
  <c r="G264" i="73" l="1"/>
  <c r="L264" i="73"/>
  <c r="H264" i="73"/>
  <c r="J267" i="72"/>
  <c r="K267" i="72" s="1"/>
  <c r="E258" i="72"/>
  <c r="G258" i="72" s="1"/>
  <c r="L255" i="57"/>
  <c r="H255" i="57"/>
  <c r="J331" i="59"/>
  <c r="K331" i="59" s="1"/>
  <c r="L247" i="59"/>
  <c r="H247" i="59"/>
  <c r="I151" i="56"/>
  <c r="E279" i="68"/>
  <c r="G279" i="68" s="1"/>
  <c r="I151" i="74"/>
  <c r="E248" i="59"/>
  <c r="G248" i="59" s="1"/>
  <c r="L275" i="61"/>
  <c r="H275" i="61"/>
  <c r="E276" i="61"/>
  <c r="G276" i="61" s="1"/>
  <c r="J289" i="61"/>
  <c r="K289" i="61" s="1"/>
  <c r="I258" i="60"/>
  <c r="I151" i="70"/>
  <c r="H236" i="66"/>
  <c r="L236" i="66"/>
  <c r="I236" i="66"/>
  <c r="H240" i="65"/>
  <c r="L240" i="65"/>
  <c r="I258" i="64"/>
  <c r="I242" i="74"/>
  <c r="E243" i="74"/>
  <c r="G243" i="74" s="1"/>
  <c r="H238" i="69"/>
  <c r="L238" i="69"/>
  <c r="E251" i="70"/>
  <c r="G251" i="70" s="1"/>
  <c r="I249" i="75"/>
  <c r="E250" i="75"/>
  <c r="G250" i="75" s="1"/>
  <c r="L278" i="68"/>
  <c r="H278" i="68"/>
  <c r="H282" i="64"/>
  <c r="L282" i="64"/>
  <c r="J288" i="64"/>
  <c r="K288" i="64" s="1"/>
  <c r="I238" i="56"/>
  <c r="H238" i="56"/>
  <c r="L238" i="56"/>
  <c r="E267" i="67"/>
  <c r="G267" i="67" s="1"/>
  <c r="J316" i="62"/>
  <c r="K316" i="62" s="1"/>
  <c r="E275" i="62"/>
  <c r="G275" i="62" s="1"/>
  <c r="E284" i="60"/>
  <c r="G284" i="60" s="1"/>
  <c r="I283" i="60"/>
  <c r="J290" i="60"/>
  <c r="K290" i="60" s="1"/>
  <c r="I290" i="63"/>
  <c r="E291" i="63"/>
  <c r="G291" i="63" s="1"/>
  <c r="J346" i="63"/>
  <c r="K346" i="63" s="1"/>
  <c r="I262" i="71"/>
  <c r="J346" i="71"/>
  <c r="K346" i="71" s="1"/>
  <c r="E263" i="71"/>
  <c r="G263" i="71" s="1"/>
  <c r="L260" i="58"/>
  <c r="E261" i="58"/>
  <c r="G261" i="58" s="1"/>
  <c r="H260" i="58"/>
  <c r="I259" i="58"/>
  <c r="J266" i="58"/>
  <c r="K266" i="58" s="1"/>
  <c r="J354" i="75"/>
  <c r="K354" i="75" s="1"/>
  <c r="J379" i="69"/>
  <c r="K379" i="69" s="1"/>
  <c r="J353" i="68"/>
  <c r="K353" i="68" s="1"/>
  <c r="J327" i="56"/>
  <c r="K327" i="56" s="1"/>
  <c r="H152" i="6"/>
  <c r="L152" i="6"/>
  <c r="J152" i="6"/>
  <c r="J285" i="73" l="1"/>
  <c r="K285" i="73" s="1"/>
  <c r="E265" i="73"/>
  <c r="L258" i="72"/>
  <c r="H258" i="72"/>
  <c r="J268" i="72"/>
  <c r="K268" i="72" s="1"/>
  <c r="E259" i="72"/>
  <c r="G259" i="72" s="1"/>
  <c r="J269" i="57"/>
  <c r="K269" i="57" s="1"/>
  <c r="I255" i="57"/>
  <c r="E256" i="57"/>
  <c r="G256" i="57" s="1"/>
  <c r="L248" i="59"/>
  <c r="E280" i="68"/>
  <c r="G280" i="68" s="1"/>
  <c r="H279" i="68"/>
  <c r="L279" i="68"/>
  <c r="E249" i="59"/>
  <c r="G249" i="59" s="1"/>
  <c r="H248" i="59"/>
  <c r="J290" i="61"/>
  <c r="K290" i="61" s="1"/>
  <c r="L276" i="61"/>
  <c r="H276" i="61"/>
  <c r="I258" i="72"/>
  <c r="E237" i="66"/>
  <c r="G237" i="66" s="1"/>
  <c r="E241" i="65"/>
  <c r="G241" i="65" s="1"/>
  <c r="I240" i="65"/>
  <c r="L243" i="74"/>
  <c r="H243" i="74"/>
  <c r="I248" i="59"/>
  <c r="J332" i="59"/>
  <c r="K332" i="59" s="1"/>
  <c r="I238" i="69"/>
  <c r="E239" i="69"/>
  <c r="G239" i="69" s="1"/>
  <c r="I259" i="64"/>
  <c r="L251" i="70"/>
  <c r="H251" i="70"/>
  <c r="L250" i="75"/>
  <c r="I250" i="75"/>
  <c r="H250" i="75"/>
  <c r="E283" i="64"/>
  <c r="G283" i="64" s="1"/>
  <c r="J289" i="64"/>
  <c r="K289" i="64" s="1"/>
  <c r="I152" i="6"/>
  <c r="E239" i="56"/>
  <c r="G239" i="56" s="1"/>
  <c r="L267" i="67"/>
  <c r="H267" i="67"/>
  <c r="H284" i="60"/>
  <c r="L284" i="60"/>
  <c r="H275" i="62"/>
  <c r="L275" i="62"/>
  <c r="H291" i="63"/>
  <c r="L291" i="63"/>
  <c r="E292" i="63"/>
  <c r="G292" i="63" s="1"/>
  <c r="H263" i="71"/>
  <c r="L263" i="71"/>
  <c r="L261" i="58"/>
  <c r="H261" i="58"/>
  <c r="I260" i="58"/>
  <c r="I260" i="60" s="1"/>
  <c r="J267" i="58"/>
  <c r="K267" i="58" s="1"/>
  <c r="J347" i="74"/>
  <c r="K347" i="74" s="1"/>
  <c r="J354" i="68"/>
  <c r="K354" i="68" s="1"/>
  <c r="J352" i="70"/>
  <c r="K352" i="70" s="1"/>
  <c r="J355" i="65"/>
  <c r="K355" i="65" s="1"/>
  <c r="J356" i="67"/>
  <c r="K356" i="67" s="1"/>
  <c r="J330" i="66"/>
  <c r="K330" i="66" s="1"/>
  <c r="K152" i="6"/>
  <c r="G265" i="73" l="1"/>
  <c r="J286" i="73" s="1"/>
  <c r="K286" i="73" s="1"/>
  <c r="H265" i="73"/>
  <c r="L265" i="73"/>
  <c r="H259" i="72"/>
  <c r="L259" i="72"/>
  <c r="L256" i="57"/>
  <c r="H256" i="57"/>
  <c r="E250" i="59"/>
  <c r="G250" i="59" s="1"/>
  <c r="I152" i="63"/>
  <c r="H249" i="59"/>
  <c r="L249" i="59"/>
  <c r="E277" i="61"/>
  <c r="G277" i="61" s="1"/>
  <c r="I258" i="62"/>
  <c r="L237" i="66"/>
  <c r="H237" i="66"/>
  <c r="L241" i="65"/>
  <c r="H241" i="65"/>
  <c r="E244" i="74"/>
  <c r="G244" i="74" s="1"/>
  <c r="I243" i="74"/>
  <c r="L239" i="69"/>
  <c r="H239" i="69"/>
  <c r="I152" i="59"/>
  <c r="I152" i="68" s="1"/>
  <c r="I152" i="67" s="1"/>
  <c r="I260" i="64"/>
  <c r="E252" i="70"/>
  <c r="G252" i="70" s="1"/>
  <c r="E251" i="75"/>
  <c r="H280" i="68"/>
  <c r="L280" i="68"/>
  <c r="H283" i="64"/>
  <c r="E284" i="64"/>
  <c r="G284" i="64" s="1"/>
  <c r="L283" i="64"/>
  <c r="L239" i="56"/>
  <c r="I239" i="56"/>
  <c r="H239" i="56"/>
  <c r="E268" i="67"/>
  <c r="G268" i="67" s="1"/>
  <c r="E276" i="62"/>
  <c r="G276" i="62" s="1"/>
  <c r="J317" i="62"/>
  <c r="K317" i="62" s="1"/>
  <c r="E285" i="60"/>
  <c r="G285" i="60" s="1"/>
  <c r="J291" i="60"/>
  <c r="K291" i="60" s="1"/>
  <c r="H292" i="63"/>
  <c r="E293" i="63"/>
  <c r="G293" i="63" s="1"/>
  <c r="L292" i="63"/>
  <c r="I291" i="63"/>
  <c r="J347" i="63"/>
  <c r="K347" i="63" s="1"/>
  <c r="I263" i="71"/>
  <c r="J347" i="71"/>
  <c r="K347" i="71" s="1"/>
  <c r="E264" i="71"/>
  <c r="G264" i="71" s="1"/>
  <c r="J268" i="58"/>
  <c r="K268" i="58" s="1"/>
  <c r="I261" i="58"/>
  <c r="E262" i="58"/>
  <c r="G262" i="58" s="1"/>
  <c r="J355" i="75"/>
  <c r="K355" i="75" s="1"/>
  <c r="J348" i="74"/>
  <c r="K348" i="74" s="1"/>
  <c r="J380" i="69"/>
  <c r="K380" i="69" s="1"/>
  <c r="J331" i="66"/>
  <c r="K331" i="66" s="1"/>
  <c r="J328" i="56"/>
  <c r="K328" i="56" s="1"/>
  <c r="E153" i="6"/>
  <c r="G153" i="6" s="1"/>
  <c r="E266" i="73" l="1"/>
  <c r="G266" i="73" s="1"/>
  <c r="J287" i="73" s="1"/>
  <c r="K287" i="73" s="1"/>
  <c r="J269" i="72"/>
  <c r="K269" i="72" s="1"/>
  <c r="I259" i="72"/>
  <c r="E260" i="72"/>
  <c r="G260" i="72" s="1"/>
  <c r="J270" i="57"/>
  <c r="K270" i="57" s="1"/>
  <c r="E257" i="57"/>
  <c r="G257" i="57" s="1"/>
  <c r="I256" i="57"/>
  <c r="J291" i="61"/>
  <c r="K291" i="61" s="1"/>
  <c r="J333" i="59"/>
  <c r="K333" i="59" s="1"/>
  <c r="J334" i="59"/>
  <c r="K334" i="59" s="1"/>
  <c r="L250" i="59"/>
  <c r="H250" i="59"/>
  <c r="I152" i="56"/>
  <c r="E253" i="70"/>
  <c r="G253" i="70" s="1"/>
  <c r="L277" i="61"/>
  <c r="L251" i="75"/>
  <c r="G251" i="75"/>
  <c r="I251" i="75" s="1"/>
  <c r="H277" i="61"/>
  <c r="E238" i="66"/>
  <c r="G238" i="66" s="1"/>
  <c r="I241" i="65"/>
  <c r="E242" i="65"/>
  <c r="G242" i="65" s="1"/>
  <c r="I152" i="70"/>
  <c r="L244" i="74"/>
  <c r="H244" i="74"/>
  <c r="I239" i="69"/>
  <c r="E240" i="69"/>
  <c r="G240" i="69" s="1"/>
  <c r="H252" i="70"/>
  <c r="L252" i="70"/>
  <c r="H251" i="75"/>
  <c r="E281" i="68"/>
  <c r="G281" i="68" s="1"/>
  <c r="J290" i="64"/>
  <c r="K290" i="64" s="1"/>
  <c r="L284" i="64"/>
  <c r="H284" i="64"/>
  <c r="J291" i="64"/>
  <c r="K291" i="64" s="1"/>
  <c r="E277" i="62"/>
  <c r="G277" i="62" s="1"/>
  <c r="E240" i="56"/>
  <c r="G240" i="56" s="1"/>
  <c r="L268" i="67"/>
  <c r="H268" i="67"/>
  <c r="I261" i="60"/>
  <c r="L285" i="60"/>
  <c r="H285" i="60"/>
  <c r="H276" i="62"/>
  <c r="L276" i="62"/>
  <c r="L293" i="63"/>
  <c r="H293" i="63"/>
  <c r="I292" i="63"/>
  <c r="J348" i="63"/>
  <c r="K348" i="63" s="1"/>
  <c r="H264" i="71"/>
  <c r="L264" i="71"/>
  <c r="H262" i="58"/>
  <c r="E263" i="58"/>
  <c r="G263" i="58" s="1"/>
  <c r="L262" i="58"/>
  <c r="J355" i="68"/>
  <c r="K355" i="68" s="1"/>
  <c r="J353" i="70"/>
  <c r="K353" i="70" s="1"/>
  <c r="J356" i="65"/>
  <c r="K356" i="65" s="1"/>
  <c r="J357" i="67"/>
  <c r="K357" i="67" s="1"/>
  <c r="L153" i="6"/>
  <c r="H153" i="6"/>
  <c r="J153" i="6"/>
  <c r="K153" i="6" s="1"/>
  <c r="H266" i="73" l="1"/>
  <c r="L266" i="73"/>
  <c r="E267" i="73"/>
  <c r="G267" i="73" s="1"/>
  <c r="L260" i="72"/>
  <c r="H260" i="72"/>
  <c r="E278" i="61"/>
  <c r="G278" i="61" s="1"/>
  <c r="L257" i="57"/>
  <c r="H257" i="57"/>
  <c r="E251" i="59"/>
  <c r="G251" i="59" s="1"/>
  <c r="I153" i="6"/>
  <c r="E254" i="70"/>
  <c r="G254" i="70" s="1"/>
  <c r="H253" i="70"/>
  <c r="L253" i="70"/>
  <c r="L238" i="66"/>
  <c r="I238" i="66"/>
  <c r="H238" i="66"/>
  <c r="H242" i="65"/>
  <c r="L242" i="65"/>
  <c r="I261" i="62"/>
  <c r="I261" i="64"/>
  <c r="E245" i="74"/>
  <c r="G245" i="74" s="1"/>
  <c r="L240" i="69"/>
  <c r="H240" i="69"/>
  <c r="E252" i="75"/>
  <c r="G252" i="75" s="1"/>
  <c r="L281" i="68"/>
  <c r="H281" i="68"/>
  <c r="E282" i="68"/>
  <c r="G282" i="68" s="1"/>
  <c r="E285" i="64"/>
  <c r="G285" i="64" s="1"/>
  <c r="E278" i="62"/>
  <c r="G278" i="62" s="1"/>
  <c r="L240" i="56"/>
  <c r="H240" i="56"/>
  <c r="E269" i="67"/>
  <c r="G269" i="67" s="1"/>
  <c r="I276" i="62"/>
  <c r="J318" i="62"/>
  <c r="K318" i="62" s="1"/>
  <c r="E286" i="60"/>
  <c r="G286" i="60" s="1"/>
  <c r="J292" i="60"/>
  <c r="K292" i="60" s="1"/>
  <c r="L277" i="62"/>
  <c r="H277" i="62"/>
  <c r="E294" i="63"/>
  <c r="G294" i="63" s="1"/>
  <c r="J349" i="63"/>
  <c r="K349" i="63" s="1"/>
  <c r="J348" i="71"/>
  <c r="K348" i="71" s="1"/>
  <c r="I264" i="71"/>
  <c r="E265" i="71"/>
  <c r="G265" i="71" s="1"/>
  <c r="E264" i="58"/>
  <c r="G264" i="58" s="1"/>
  <c r="H263" i="58"/>
  <c r="L263" i="58"/>
  <c r="I262" i="58"/>
  <c r="J269" i="58"/>
  <c r="K269" i="58" s="1"/>
  <c r="J356" i="75"/>
  <c r="K356" i="75" s="1"/>
  <c r="J349" i="74"/>
  <c r="K349" i="74" s="1"/>
  <c r="J381" i="69"/>
  <c r="K381" i="69" s="1"/>
  <c r="J354" i="70"/>
  <c r="K354" i="70" s="1"/>
  <c r="J357" i="65"/>
  <c r="K357" i="65" s="1"/>
  <c r="J332" i="66"/>
  <c r="K332" i="66" s="1"/>
  <c r="J329" i="56"/>
  <c r="K329" i="56" s="1"/>
  <c r="H278" i="61" l="1"/>
  <c r="H267" i="73"/>
  <c r="L267" i="73"/>
  <c r="J288" i="73"/>
  <c r="K288" i="73" s="1"/>
  <c r="E268" i="73"/>
  <c r="I260" i="72"/>
  <c r="J270" i="72"/>
  <c r="K270" i="72" s="1"/>
  <c r="E261" i="72"/>
  <c r="G261" i="72" s="1"/>
  <c r="L278" i="61"/>
  <c r="E279" i="61"/>
  <c r="G279" i="61" s="1"/>
  <c r="J293" i="61" s="1"/>
  <c r="K293" i="61" s="1"/>
  <c r="I278" i="61"/>
  <c r="J292" i="61"/>
  <c r="K292" i="61" s="1"/>
  <c r="E258" i="57"/>
  <c r="G258" i="57" s="1"/>
  <c r="I257" i="57"/>
  <c r="J271" i="57"/>
  <c r="K271" i="57" s="1"/>
  <c r="J335" i="59"/>
  <c r="K335" i="59" s="1"/>
  <c r="H251" i="59"/>
  <c r="L251" i="59"/>
  <c r="E255" i="70"/>
  <c r="G255" i="70" s="1"/>
  <c r="H254" i="70"/>
  <c r="L254" i="70"/>
  <c r="I153" i="59"/>
  <c r="E239" i="66"/>
  <c r="G239" i="66" s="1"/>
  <c r="I242" i="65"/>
  <c r="E243" i="65"/>
  <c r="G243" i="65" s="1"/>
  <c r="I262" i="60"/>
  <c r="L245" i="74"/>
  <c r="H245" i="74"/>
  <c r="E252" i="59"/>
  <c r="G252" i="59" s="1"/>
  <c r="I153" i="56"/>
  <c r="I240" i="69"/>
  <c r="E241" i="69"/>
  <c r="G241" i="69" s="1"/>
  <c r="H252" i="75"/>
  <c r="L252" i="75"/>
  <c r="I252" i="75"/>
  <c r="E253" i="75"/>
  <c r="G253" i="75" s="1"/>
  <c r="L285" i="64"/>
  <c r="H285" i="64"/>
  <c r="H282" i="68"/>
  <c r="L282" i="68"/>
  <c r="E286" i="64"/>
  <c r="G286" i="64" s="1"/>
  <c r="J292" i="64"/>
  <c r="K292" i="64" s="1"/>
  <c r="E279" i="62"/>
  <c r="G279" i="62" s="1"/>
  <c r="L294" i="63"/>
  <c r="E241" i="56"/>
  <c r="G241" i="56" s="1"/>
  <c r="L269" i="67"/>
  <c r="H269" i="67"/>
  <c r="H294" i="63"/>
  <c r="I294" i="63"/>
  <c r="H286" i="60"/>
  <c r="L286" i="60"/>
  <c r="I277" i="62"/>
  <c r="J319" i="62"/>
  <c r="K319" i="62" s="1"/>
  <c r="H278" i="62"/>
  <c r="L278" i="62"/>
  <c r="L265" i="71"/>
  <c r="H265" i="71"/>
  <c r="L264" i="58"/>
  <c r="H264" i="58"/>
  <c r="E265" i="58"/>
  <c r="G265" i="58" s="1"/>
  <c r="I263" i="58"/>
  <c r="I263" i="60" s="1"/>
  <c r="J270" i="58"/>
  <c r="K270" i="58" s="1"/>
  <c r="J333" i="66"/>
  <c r="K333" i="66" s="1"/>
  <c r="J358" i="67"/>
  <c r="K358" i="67" s="1"/>
  <c r="J355" i="70"/>
  <c r="K355" i="70" s="1"/>
  <c r="J356" i="68"/>
  <c r="K356" i="68" s="1"/>
  <c r="E154" i="6"/>
  <c r="G154" i="6" s="1"/>
  <c r="H268" i="73" l="1"/>
  <c r="L268" i="73"/>
  <c r="G268" i="73"/>
  <c r="L279" i="61"/>
  <c r="H279" i="61"/>
  <c r="L261" i="72"/>
  <c r="H261" i="72"/>
  <c r="E280" i="61"/>
  <c r="G280" i="61" s="1"/>
  <c r="J294" i="61" s="1"/>
  <c r="K294" i="61" s="1"/>
  <c r="E259" i="57"/>
  <c r="G259" i="57" s="1"/>
  <c r="L258" i="57"/>
  <c r="H258" i="57"/>
  <c r="I153" i="68"/>
  <c r="I153" i="67" s="1"/>
  <c r="I153" i="74"/>
  <c r="L239" i="66"/>
  <c r="I239" i="66"/>
  <c r="H239" i="66"/>
  <c r="H243" i="65"/>
  <c r="L243" i="65"/>
  <c r="I153" i="70"/>
  <c r="I153" i="66" s="1"/>
  <c r="I262" i="64"/>
  <c r="I262" i="73"/>
  <c r="E246" i="74"/>
  <c r="G246" i="74" s="1"/>
  <c r="H252" i="59"/>
  <c r="E253" i="59"/>
  <c r="G253" i="59" s="1"/>
  <c r="L252" i="59"/>
  <c r="L241" i="69"/>
  <c r="H241" i="69"/>
  <c r="L255" i="70"/>
  <c r="H255" i="70"/>
  <c r="H253" i="75"/>
  <c r="L253" i="75"/>
  <c r="E283" i="68"/>
  <c r="G283" i="68" s="1"/>
  <c r="H286" i="64"/>
  <c r="L286" i="64"/>
  <c r="H241" i="56"/>
  <c r="L241" i="56"/>
  <c r="E295" i="63"/>
  <c r="G295" i="63" s="1"/>
  <c r="E270" i="67"/>
  <c r="G270" i="67" s="1"/>
  <c r="J350" i="63"/>
  <c r="K350" i="63" s="1"/>
  <c r="J320" i="62"/>
  <c r="K320" i="62" s="1"/>
  <c r="I278" i="62"/>
  <c r="E287" i="60"/>
  <c r="G287" i="60" s="1"/>
  <c r="J293" i="60"/>
  <c r="K293" i="60" s="1"/>
  <c r="L279" i="62"/>
  <c r="H279" i="62"/>
  <c r="E266" i="71"/>
  <c r="G266" i="71" s="1"/>
  <c r="J349" i="71"/>
  <c r="K349" i="71" s="1"/>
  <c r="I265" i="71"/>
  <c r="H265" i="58"/>
  <c r="L265" i="58"/>
  <c r="I264" i="58"/>
  <c r="J271" i="58"/>
  <c r="K271" i="58" s="1"/>
  <c r="J357" i="75"/>
  <c r="K357" i="75" s="1"/>
  <c r="J350" i="74"/>
  <c r="K350" i="74" s="1"/>
  <c r="J358" i="65"/>
  <c r="K358" i="65" s="1"/>
  <c r="J382" i="69"/>
  <c r="K382" i="69" s="1"/>
  <c r="J357" i="68"/>
  <c r="K357" i="68" s="1"/>
  <c r="J356" i="70"/>
  <c r="K356" i="70" s="1"/>
  <c r="J330" i="56"/>
  <c r="K330" i="56" s="1"/>
  <c r="L154" i="6"/>
  <c r="H154" i="6"/>
  <c r="J154" i="6"/>
  <c r="E269" i="73" l="1"/>
  <c r="J289" i="73"/>
  <c r="K289" i="73" s="1"/>
  <c r="H280" i="61"/>
  <c r="L280" i="61"/>
  <c r="I261" i="72"/>
  <c r="J271" i="72"/>
  <c r="K271" i="72" s="1"/>
  <c r="E262" i="72"/>
  <c r="G262" i="72" s="1"/>
  <c r="E260" i="57"/>
  <c r="G260" i="57" s="1"/>
  <c r="H259" i="57"/>
  <c r="L259" i="57"/>
  <c r="I258" i="57"/>
  <c r="J272" i="57"/>
  <c r="K272" i="57" s="1"/>
  <c r="E281" i="61"/>
  <c r="G281" i="61" s="1"/>
  <c r="E240" i="66"/>
  <c r="G240" i="66" s="1"/>
  <c r="I264" i="73"/>
  <c r="I243" i="65"/>
  <c r="E244" i="65"/>
  <c r="G244" i="65" s="1"/>
  <c r="I262" i="61"/>
  <c r="I262" i="62" s="1"/>
  <c r="E247" i="74"/>
  <c r="G247" i="74" s="1"/>
  <c r="L246" i="74"/>
  <c r="H246" i="74"/>
  <c r="L253" i="59"/>
  <c r="H253" i="59"/>
  <c r="I252" i="59"/>
  <c r="J336" i="59"/>
  <c r="K336" i="59" s="1"/>
  <c r="I241" i="69"/>
  <c r="E242" i="69"/>
  <c r="G242" i="69" s="1"/>
  <c r="E256" i="70"/>
  <c r="G256" i="70" s="1"/>
  <c r="I253" i="75"/>
  <c r="E254" i="75"/>
  <c r="G254" i="75" s="1"/>
  <c r="L283" i="68"/>
  <c r="H283" i="68"/>
  <c r="E287" i="64"/>
  <c r="G287" i="64" s="1"/>
  <c r="J293" i="64"/>
  <c r="K293" i="64" s="1"/>
  <c r="I154" i="6"/>
  <c r="E242" i="56"/>
  <c r="G242" i="56" s="1"/>
  <c r="L295" i="63"/>
  <c r="H295" i="63"/>
  <c r="L270" i="67"/>
  <c r="H270" i="67"/>
  <c r="J321" i="62"/>
  <c r="K321" i="62" s="1"/>
  <c r="E280" i="62"/>
  <c r="G280" i="62" s="1"/>
  <c r="H287" i="60"/>
  <c r="L287" i="60"/>
  <c r="H266" i="71"/>
  <c r="L266" i="71"/>
  <c r="J272" i="58"/>
  <c r="K272" i="58" s="1"/>
  <c r="I265" i="58"/>
  <c r="E266" i="58"/>
  <c r="G266" i="58" s="1"/>
  <c r="J351" i="74"/>
  <c r="K351" i="74" s="1"/>
  <c r="J358" i="75"/>
  <c r="K358" i="75" s="1"/>
  <c r="J359" i="67"/>
  <c r="K359" i="67" s="1"/>
  <c r="J383" i="69"/>
  <c r="K383" i="69" s="1"/>
  <c r="J357" i="70"/>
  <c r="K357" i="70" s="1"/>
  <c r="J334" i="66"/>
  <c r="K334" i="66" s="1"/>
  <c r="K154" i="6"/>
  <c r="G269" i="73" l="1"/>
  <c r="J290" i="73" s="1"/>
  <c r="K290" i="73" s="1"/>
  <c r="H269" i="73"/>
  <c r="L269" i="73"/>
  <c r="H262" i="72"/>
  <c r="L262" i="72"/>
  <c r="I258" i="61"/>
  <c r="I258" i="73" s="1"/>
  <c r="I258" i="71" s="1"/>
  <c r="I258" i="63"/>
  <c r="L260" i="57"/>
  <c r="H260" i="57"/>
  <c r="E261" i="57"/>
  <c r="G261" i="57" s="1"/>
  <c r="J273" i="57"/>
  <c r="K273" i="57" s="1"/>
  <c r="I259" i="57"/>
  <c r="I259" i="61" s="1"/>
  <c r="J295" i="61"/>
  <c r="K295" i="61" s="1"/>
  <c r="I240" i="66"/>
  <c r="I265" i="60"/>
  <c r="H281" i="61"/>
  <c r="L281" i="61"/>
  <c r="I263" i="61"/>
  <c r="I263" i="73" s="1"/>
  <c r="L240" i="66"/>
  <c r="H240" i="66"/>
  <c r="L244" i="65"/>
  <c r="H244" i="65"/>
  <c r="I265" i="64"/>
  <c r="L247" i="74"/>
  <c r="E248" i="74"/>
  <c r="G248" i="74" s="1"/>
  <c r="H247" i="74"/>
  <c r="E254" i="59"/>
  <c r="G254" i="59" s="1"/>
  <c r="J337" i="59"/>
  <c r="K337" i="59" s="1"/>
  <c r="H242" i="69"/>
  <c r="L242" i="69"/>
  <c r="I154" i="59"/>
  <c r="I154" i="56"/>
  <c r="H256" i="70"/>
  <c r="L256" i="70"/>
  <c r="H254" i="75"/>
  <c r="L254" i="75"/>
  <c r="I254" i="75"/>
  <c r="E284" i="68"/>
  <c r="G284" i="68" s="1"/>
  <c r="H287" i="64"/>
  <c r="L287" i="64"/>
  <c r="H242" i="56"/>
  <c r="E296" i="63"/>
  <c r="G296" i="63" s="1"/>
  <c r="J351" i="63"/>
  <c r="K351" i="63" s="1"/>
  <c r="E243" i="56"/>
  <c r="G243" i="56" s="1"/>
  <c r="L242" i="56"/>
  <c r="E271" i="67"/>
  <c r="G271" i="67" s="1"/>
  <c r="L280" i="62"/>
  <c r="H280" i="62"/>
  <c r="E288" i="60"/>
  <c r="G288" i="60" s="1"/>
  <c r="J294" i="60"/>
  <c r="K294" i="60" s="1"/>
  <c r="E267" i="71"/>
  <c r="G267" i="71" s="1"/>
  <c r="J350" i="71"/>
  <c r="K350" i="71" s="1"/>
  <c r="I266" i="71"/>
  <c r="E267" i="58"/>
  <c r="G267" i="58" s="1"/>
  <c r="H266" i="58"/>
  <c r="L266" i="58"/>
  <c r="J359" i="65"/>
  <c r="K359" i="65" s="1"/>
  <c r="J335" i="66"/>
  <c r="K335" i="66" s="1"/>
  <c r="J358" i="68"/>
  <c r="K358" i="68" s="1"/>
  <c r="J331" i="56"/>
  <c r="K331" i="56" s="1"/>
  <c r="E155" i="6"/>
  <c r="G155" i="6" s="1"/>
  <c r="E270" i="73" l="1"/>
  <c r="G270" i="73" s="1"/>
  <c r="J272" i="72"/>
  <c r="K272" i="72" s="1"/>
  <c r="I262" i="72"/>
  <c r="E263" i="72"/>
  <c r="G263" i="72" s="1"/>
  <c r="H261" i="57"/>
  <c r="L261" i="57"/>
  <c r="E262" i="57"/>
  <c r="G262" i="57" s="1"/>
  <c r="E282" i="61"/>
  <c r="G282" i="61" s="1"/>
  <c r="J274" i="57"/>
  <c r="K274" i="57" s="1"/>
  <c r="I260" i="57"/>
  <c r="I260" i="61" s="1"/>
  <c r="E241" i="66"/>
  <c r="G241" i="66" s="1"/>
  <c r="E245" i="65"/>
  <c r="G245" i="65" s="1"/>
  <c r="I244" i="65"/>
  <c r="I265" i="61"/>
  <c r="I265" i="73" s="1"/>
  <c r="L248" i="74"/>
  <c r="H248" i="74"/>
  <c r="L254" i="59"/>
  <c r="H254" i="59"/>
  <c r="I154" i="68"/>
  <c r="I242" i="69"/>
  <c r="E243" i="69"/>
  <c r="G243" i="69" s="1"/>
  <c r="E257" i="70"/>
  <c r="G257" i="70" s="1"/>
  <c r="E255" i="75"/>
  <c r="G255" i="75" s="1"/>
  <c r="H284" i="68"/>
  <c r="L284" i="68"/>
  <c r="H296" i="63"/>
  <c r="E297" i="63"/>
  <c r="G297" i="63" s="1"/>
  <c r="E288" i="64"/>
  <c r="G288" i="64" s="1"/>
  <c r="J294" i="64"/>
  <c r="K294" i="64" s="1"/>
  <c r="L296" i="63"/>
  <c r="H243" i="56"/>
  <c r="I243" i="56"/>
  <c r="L243" i="56"/>
  <c r="H271" i="67"/>
  <c r="L271" i="67"/>
  <c r="H288" i="60"/>
  <c r="L288" i="60"/>
  <c r="E281" i="62"/>
  <c r="G281" i="62" s="1"/>
  <c r="J322" i="62"/>
  <c r="K322" i="62" s="1"/>
  <c r="I280" i="62"/>
  <c r="H267" i="71"/>
  <c r="L267" i="71"/>
  <c r="L267" i="58"/>
  <c r="E268" i="58"/>
  <c r="G268" i="58" s="1"/>
  <c r="H267" i="58"/>
  <c r="I266" i="58"/>
  <c r="I266" i="60" s="1"/>
  <c r="J273" i="58"/>
  <c r="K273" i="58" s="1"/>
  <c r="J352" i="74"/>
  <c r="K352" i="74" s="1"/>
  <c r="J359" i="75"/>
  <c r="K359" i="75" s="1"/>
  <c r="J360" i="67"/>
  <c r="K360" i="67" s="1"/>
  <c r="J359" i="68"/>
  <c r="K359" i="68" s="1"/>
  <c r="J384" i="69"/>
  <c r="K384" i="69" s="1"/>
  <c r="J358" i="70"/>
  <c r="K358" i="70" s="1"/>
  <c r="L155" i="6"/>
  <c r="H155" i="6"/>
  <c r="J155" i="6"/>
  <c r="K155" i="6" s="1"/>
  <c r="L270" i="73" l="1"/>
  <c r="H270" i="73"/>
  <c r="J291" i="73"/>
  <c r="K291" i="73" s="1"/>
  <c r="E271" i="73"/>
  <c r="L263" i="72"/>
  <c r="E264" i="72"/>
  <c r="G264" i="72" s="1"/>
  <c r="H263" i="72"/>
  <c r="L282" i="61"/>
  <c r="E283" i="61"/>
  <c r="G283" i="61" s="1"/>
  <c r="H241" i="66"/>
  <c r="I241" i="66"/>
  <c r="H262" i="57"/>
  <c r="L262" i="57"/>
  <c r="H282" i="61"/>
  <c r="I261" i="57"/>
  <c r="I261" i="61" s="1"/>
  <c r="I261" i="73" s="1"/>
  <c r="J275" i="57"/>
  <c r="K275" i="57" s="1"/>
  <c r="I155" i="6"/>
  <c r="L241" i="66"/>
  <c r="I282" i="61"/>
  <c r="J296" i="61"/>
  <c r="K296" i="61" s="1"/>
  <c r="I154" i="75"/>
  <c r="I154" i="67" s="1"/>
  <c r="H245" i="65"/>
  <c r="L245" i="65"/>
  <c r="I266" i="64"/>
  <c r="I154" i="70"/>
  <c r="E249" i="74"/>
  <c r="G249" i="74" s="1"/>
  <c r="E255" i="59"/>
  <c r="G255" i="59" s="1"/>
  <c r="J338" i="59"/>
  <c r="K338" i="59" s="1"/>
  <c r="I254" i="59"/>
  <c r="L243" i="69"/>
  <c r="H243" i="69"/>
  <c r="L257" i="70"/>
  <c r="H257" i="70"/>
  <c r="E258" i="70"/>
  <c r="G258" i="70" s="1"/>
  <c r="L255" i="75"/>
  <c r="H255" i="75"/>
  <c r="E285" i="68"/>
  <c r="G285" i="68" s="1"/>
  <c r="E244" i="56"/>
  <c r="G244" i="56" s="1"/>
  <c r="H297" i="63"/>
  <c r="L297" i="63"/>
  <c r="L288" i="64"/>
  <c r="H288" i="64"/>
  <c r="I297" i="63"/>
  <c r="I296" i="63"/>
  <c r="J352" i="63"/>
  <c r="K352" i="63" s="1"/>
  <c r="E282" i="62"/>
  <c r="G282" i="62" s="1"/>
  <c r="E272" i="67"/>
  <c r="G272" i="67" s="1"/>
  <c r="L281" i="62"/>
  <c r="H281" i="62"/>
  <c r="E289" i="60"/>
  <c r="G289" i="60" s="1"/>
  <c r="I288" i="60"/>
  <c r="J295" i="60"/>
  <c r="K295" i="60" s="1"/>
  <c r="E268" i="71"/>
  <c r="G268" i="71" s="1"/>
  <c r="J351" i="71"/>
  <c r="K351" i="71" s="1"/>
  <c r="I267" i="71"/>
  <c r="L268" i="58"/>
  <c r="H268" i="58"/>
  <c r="I267" i="58"/>
  <c r="J274" i="58"/>
  <c r="K274" i="58" s="1"/>
  <c r="J360" i="75"/>
  <c r="K360" i="75" s="1"/>
  <c r="J336" i="66"/>
  <c r="K336" i="66" s="1"/>
  <c r="J359" i="70"/>
  <c r="K359" i="70" s="1"/>
  <c r="J360" i="65"/>
  <c r="K360" i="65" s="1"/>
  <c r="J385" i="69"/>
  <c r="J386" i="69" s="1"/>
  <c r="J332" i="56"/>
  <c r="K332" i="56" s="1"/>
  <c r="G271" i="73" l="1"/>
  <c r="H271" i="73"/>
  <c r="L271" i="73"/>
  <c r="E265" i="72"/>
  <c r="G265" i="72" s="1"/>
  <c r="H264" i="72"/>
  <c r="L264" i="72"/>
  <c r="E284" i="61"/>
  <c r="I263" i="72"/>
  <c r="J273" i="72"/>
  <c r="K273" i="72" s="1"/>
  <c r="H283" i="61"/>
  <c r="L283" i="61"/>
  <c r="E263" i="57"/>
  <c r="G263" i="57" s="1"/>
  <c r="I262" i="57"/>
  <c r="J276" i="57"/>
  <c r="K276" i="57" s="1"/>
  <c r="E245" i="56"/>
  <c r="G245" i="56" s="1"/>
  <c r="E242" i="66"/>
  <c r="G242" i="66" s="1"/>
  <c r="I154" i="66"/>
  <c r="H258" i="70"/>
  <c r="I258" i="70"/>
  <c r="I283" i="61"/>
  <c r="J297" i="61"/>
  <c r="K297" i="61" s="1"/>
  <c r="I245" i="65"/>
  <c r="E246" i="65"/>
  <c r="G246" i="65" s="1"/>
  <c r="I266" i="61"/>
  <c r="I266" i="73" s="1"/>
  <c r="I155" i="59"/>
  <c r="I155" i="68" s="1"/>
  <c r="I155" i="67" s="1"/>
  <c r="I267" i="64"/>
  <c r="H249" i="74"/>
  <c r="L249" i="74"/>
  <c r="L255" i="59"/>
  <c r="H255" i="59"/>
  <c r="E244" i="69"/>
  <c r="G244" i="69" s="1"/>
  <c r="I243" i="69"/>
  <c r="L258" i="70"/>
  <c r="I255" i="75"/>
  <c r="E256" i="75"/>
  <c r="G256" i="75" s="1"/>
  <c r="H244" i="56"/>
  <c r="L244" i="56"/>
  <c r="E286" i="68"/>
  <c r="G286" i="68" s="1"/>
  <c r="H285" i="68"/>
  <c r="L285" i="68"/>
  <c r="E298" i="63"/>
  <c r="G298" i="63" s="1"/>
  <c r="J353" i="63"/>
  <c r="K353" i="63" s="1"/>
  <c r="E289" i="64"/>
  <c r="G289" i="64" s="1"/>
  <c r="J295" i="64"/>
  <c r="K295" i="64" s="1"/>
  <c r="J324" i="62"/>
  <c r="K324" i="62" s="1"/>
  <c r="L272" i="67"/>
  <c r="H272" i="67"/>
  <c r="L282" i="62"/>
  <c r="H282" i="62"/>
  <c r="J323" i="62"/>
  <c r="K323" i="62" s="1"/>
  <c r="I281" i="62"/>
  <c r="L289" i="60"/>
  <c r="E290" i="60"/>
  <c r="G290" i="60" s="1"/>
  <c r="H289" i="60"/>
  <c r="H268" i="71"/>
  <c r="L268" i="71"/>
  <c r="E269" i="71"/>
  <c r="G269" i="71" s="1"/>
  <c r="I268" i="58"/>
  <c r="I268" i="60" s="1"/>
  <c r="E269" i="58"/>
  <c r="G269" i="58" s="1"/>
  <c r="J275" i="58"/>
  <c r="K275" i="58" s="1"/>
  <c r="J353" i="74"/>
  <c r="K353" i="74" s="1"/>
  <c r="J361" i="75"/>
  <c r="K361" i="75" s="1"/>
  <c r="K385" i="69"/>
  <c r="K386" i="69" s="1"/>
  <c r="E9" i="69" a="1"/>
  <c r="E9" i="69" s="1"/>
  <c r="J360" i="68"/>
  <c r="K360" i="68" s="1"/>
  <c r="J360" i="70"/>
  <c r="K360" i="70" s="1"/>
  <c r="J361" i="67"/>
  <c r="K361" i="67" s="1"/>
  <c r="E156" i="6"/>
  <c r="G156" i="6" s="1"/>
  <c r="J292" i="73" l="1"/>
  <c r="K292" i="73" s="1"/>
  <c r="E272" i="73"/>
  <c r="I155" i="56"/>
  <c r="L265" i="72"/>
  <c r="H265" i="72"/>
  <c r="G284" i="61"/>
  <c r="J298" i="61" s="1"/>
  <c r="K298" i="61" s="1"/>
  <c r="H284" i="61"/>
  <c r="L284" i="61"/>
  <c r="J274" i="72"/>
  <c r="K274" i="72" s="1"/>
  <c r="I264" i="72"/>
  <c r="E266" i="72"/>
  <c r="G266" i="72" s="1"/>
  <c r="J275" i="72"/>
  <c r="K275" i="72" s="1"/>
  <c r="I265" i="72"/>
  <c r="I242" i="66"/>
  <c r="L263" i="57"/>
  <c r="H263" i="57"/>
  <c r="L245" i="56"/>
  <c r="H245" i="56"/>
  <c r="L242" i="66"/>
  <c r="H242" i="66"/>
  <c r="H246" i="65"/>
  <c r="L246" i="65"/>
  <c r="I155" i="70"/>
  <c r="I268" i="64"/>
  <c r="I249" i="74"/>
  <c r="E250" i="74"/>
  <c r="G250" i="74" s="1"/>
  <c r="J339" i="59"/>
  <c r="K339" i="59" s="1"/>
  <c r="E256" i="59"/>
  <c r="G256" i="59" s="1"/>
  <c r="H244" i="69"/>
  <c r="L244" i="69"/>
  <c r="I268" i="62"/>
  <c r="I268" i="73"/>
  <c r="E259" i="70"/>
  <c r="G259" i="70" s="1"/>
  <c r="I256" i="75"/>
  <c r="L256" i="75"/>
  <c r="H256" i="75"/>
  <c r="L286" i="68"/>
  <c r="H286" i="68"/>
  <c r="H289" i="64"/>
  <c r="L289" i="64"/>
  <c r="H298" i="63"/>
  <c r="L298" i="63"/>
  <c r="E246" i="56"/>
  <c r="G246" i="56" s="1"/>
  <c r="E273" i="67"/>
  <c r="G273" i="67" s="1"/>
  <c r="L290" i="60"/>
  <c r="H290" i="60"/>
  <c r="E283" i="62"/>
  <c r="G283" i="62" s="1"/>
  <c r="I289" i="60"/>
  <c r="J296" i="60"/>
  <c r="K296" i="60" s="1"/>
  <c r="L269" i="71"/>
  <c r="H269" i="71"/>
  <c r="J352" i="71"/>
  <c r="K352" i="71" s="1"/>
  <c r="H269" i="58"/>
  <c r="L269" i="58"/>
  <c r="J362" i="67"/>
  <c r="K362" i="67" s="1"/>
  <c r="J337" i="66"/>
  <c r="K337" i="66" s="1"/>
  <c r="J361" i="65"/>
  <c r="K361" i="65" s="1"/>
  <c r="J361" i="68"/>
  <c r="K361" i="68" s="1"/>
  <c r="J333" i="56"/>
  <c r="K333" i="56" s="1"/>
  <c r="H156" i="6"/>
  <c r="L156" i="6"/>
  <c r="J156" i="6"/>
  <c r="G272" i="73" l="1"/>
  <c r="J293" i="73" s="1"/>
  <c r="K293" i="73" s="1"/>
  <c r="H272" i="73"/>
  <c r="L272" i="73"/>
  <c r="E285" i="61"/>
  <c r="G285" i="61" s="1"/>
  <c r="E243" i="66"/>
  <c r="G243" i="66" s="1"/>
  <c r="L266" i="72"/>
  <c r="H266" i="72"/>
  <c r="E264" i="57"/>
  <c r="G264" i="57" s="1"/>
  <c r="J277" i="57"/>
  <c r="K277" i="57" s="1"/>
  <c r="I263" i="57"/>
  <c r="E247" i="65"/>
  <c r="G247" i="65" s="1"/>
  <c r="H250" i="74"/>
  <c r="L250" i="74"/>
  <c r="H256" i="59"/>
  <c r="L256" i="59"/>
  <c r="E245" i="69"/>
  <c r="G245" i="69" s="1"/>
  <c r="H259" i="70"/>
  <c r="L259" i="70"/>
  <c r="E260" i="70"/>
  <c r="G260" i="70" s="1"/>
  <c r="E257" i="75"/>
  <c r="E287" i="68"/>
  <c r="G287" i="68" s="1"/>
  <c r="E290" i="64"/>
  <c r="G290" i="64" s="1"/>
  <c r="J296" i="64"/>
  <c r="K296" i="64" s="1"/>
  <c r="I156" i="6"/>
  <c r="L246" i="56"/>
  <c r="H246" i="56"/>
  <c r="I298" i="63"/>
  <c r="E299" i="63"/>
  <c r="G299" i="63" s="1"/>
  <c r="J354" i="63"/>
  <c r="K354" i="63" s="1"/>
  <c r="E284" i="62"/>
  <c r="G284" i="62" s="1"/>
  <c r="H273" i="67"/>
  <c r="E274" i="67"/>
  <c r="G274" i="67" s="1"/>
  <c r="L273" i="67"/>
  <c r="E291" i="60"/>
  <c r="G291" i="60" s="1"/>
  <c r="J297" i="60"/>
  <c r="K297" i="60" s="1"/>
  <c r="H283" i="62"/>
  <c r="L283" i="62"/>
  <c r="E270" i="71"/>
  <c r="G270" i="71" s="1"/>
  <c r="I269" i="71"/>
  <c r="J353" i="71"/>
  <c r="K353" i="71" s="1"/>
  <c r="E270" i="58"/>
  <c r="G270" i="58" s="1"/>
  <c r="I269" i="58"/>
  <c r="J276" i="58"/>
  <c r="K276" i="58" s="1"/>
  <c r="J354" i="74"/>
  <c r="K354" i="74" s="1"/>
  <c r="J362" i="75"/>
  <c r="K362" i="75" s="1"/>
  <c r="J362" i="65"/>
  <c r="K362" i="65" s="1"/>
  <c r="J361" i="70"/>
  <c r="K361" i="70" s="1"/>
  <c r="J338" i="66"/>
  <c r="K338" i="66" s="1"/>
  <c r="J363" i="67"/>
  <c r="K363" i="67" s="1"/>
  <c r="K156" i="6"/>
  <c r="E273" i="73" l="1"/>
  <c r="L273" i="73" s="1"/>
  <c r="H243" i="66"/>
  <c r="H285" i="61"/>
  <c r="L243" i="66"/>
  <c r="E286" i="61"/>
  <c r="G286" i="61" s="1"/>
  <c r="J300" i="61" s="1"/>
  <c r="K300" i="61" s="1"/>
  <c r="E244" i="66"/>
  <c r="G244" i="66" s="1"/>
  <c r="L285" i="61"/>
  <c r="E267" i="72"/>
  <c r="G267" i="72" s="1"/>
  <c r="I266" i="72"/>
  <c r="J276" i="72"/>
  <c r="K276" i="72" s="1"/>
  <c r="J299" i="61"/>
  <c r="K299" i="61" s="1"/>
  <c r="I285" i="61"/>
  <c r="L264" i="57"/>
  <c r="H264" i="57"/>
  <c r="L257" i="75"/>
  <c r="G257" i="75"/>
  <c r="H247" i="65"/>
  <c r="L247" i="65"/>
  <c r="I156" i="59"/>
  <c r="I156" i="68" s="1"/>
  <c r="I156" i="67" s="1"/>
  <c r="I269" i="60"/>
  <c r="I269" i="73" s="1"/>
  <c r="I269" i="64"/>
  <c r="E251" i="74"/>
  <c r="G251" i="74" s="1"/>
  <c r="J340" i="59"/>
  <c r="K340" i="59" s="1"/>
  <c r="E257" i="59"/>
  <c r="G257" i="59" s="1"/>
  <c r="H245" i="69"/>
  <c r="E246" i="69"/>
  <c r="G246" i="69" s="1"/>
  <c r="L245" i="69"/>
  <c r="H260" i="70"/>
  <c r="L260" i="70"/>
  <c r="H257" i="75"/>
  <c r="E247" i="56"/>
  <c r="G247" i="56" s="1"/>
  <c r="H287" i="68"/>
  <c r="L287" i="68"/>
  <c r="L299" i="63"/>
  <c r="H299" i="63"/>
  <c r="E300" i="63"/>
  <c r="G300" i="63" s="1"/>
  <c r="L290" i="64"/>
  <c r="H290" i="64"/>
  <c r="E291" i="64"/>
  <c r="G291" i="64" s="1"/>
  <c r="H274" i="67"/>
  <c r="L274" i="67"/>
  <c r="J325" i="62"/>
  <c r="K325" i="62" s="1"/>
  <c r="I283" i="62"/>
  <c r="L284" i="62"/>
  <c r="H284" i="62"/>
  <c r="H291" i="60"/>
  <c r="L291" i="60"/>
  <c r="L270" i="71"/>
  <c r="H270" i="71"/>
  <c r="H270" i="58"/>
  <c r="L270" i="58"/>
  <c r="E271" i="58"/>
  <c r="G271" i="58" s="1"/>
  <c r="J362" i="68"/>
  <c r="K362" i="68" s="1"/>
  <c r="J364" i="67"/>
  <c r="K364" i="67" s="1"/>
  <c r="J334" i="56"/>
  <c r="K334" i="56" s="1"/>
  <c r="E157" i="6"/>
  <c r="G157" i="6" s="1"/>
  <c r="G273" i="73" l="1"/>
  <c r="J294" i="73" s="1"/>
  <c r="K294" i="73" s="1"/>
  <c r="H273" i="73"/>
  <c r="H286" i="61"/>
  <c r="L286" i="61"/>
  <c r="H244" i="66"/>
  <c r="L244" i="66"/>
  <c r="L267" i="72"/>
  <c r="H267" i="72"/>
  <c r="E287" i="61"/>
  <c r="G287" i="61" s="1"/>
  <c r="J301" i="61" s="1"/>
  <c r="K301" i="61" s="1"/>
  <c r="E265" i="57"/>
  <c r="G265" i="57" s="1"/>
  <c r="I264" i="57"/>
  <c r="J278" i="57"/>
  <c r="K278" i="57" s="1"/>
  <c r="E248" i="56"/>
  <c r="G248" i="56" s="1"/>
  <c r="E245" i="66"/>
  <c r="G245" i="66" s="1"/>
  <c r="I247" i="65"/>
  <c r="E248" i="65"/>
  <c r="G248" i="65" s="1"/>
  <c r="I156" i="70"/>
  <c r="H251" i="74"/>
  <c r="L251" i="74"/>
  <c r="L257" i="59"/>
  <c r="H257" i="59"/>
  <c r="H246" i="69"/>
  <c r="L246" i="69"/>
  <c r="E261" i="70"/>
  <c r="G261" i="70" s="1"/>
  <c r="I257" i="75"/>
  <c r="E258" i="75"/>
  <c r="G258" i="75" s="1"/>
  <c r="L247" i="56"/>
  <c r="H247" i="56"/>
  <c r="E288" i="68"/>
  <c r="G288" i="68" s="1"/>
  <c r="I299" i="63"/>
  <c r="J355" i="63"/>
  <c r="K355" i="63" s="1"/>
  <c r="L291" i="64"/>
  <c r="E292" i="64"/>
  <c r="G292" i="64" s="1"/>
  <c r="H291" i="64"/>
  <c r="H300" i="63"/>
  <c r="E301" i="63"/>
  <c r="G301" i="63" s="1"/>
  <c r="J297" i="64"/>
  <c r="K297" i="64" s="1"/>
  <c r="L300" i="63"/>
  <c r="E275" i="67"/>
  <c r="G275" i="67" s="1"/>
  <c r="E292" i="60"/>
  <c r="G292" i="60" s="1"/>
  <c r="I291" i="60"/>
  <c r="J298" i="60"/>
  <c r="K298" i="60" s="1"/>
  <c r="J326" i="62"/>
  <c r="K326" i="62" s="1"/>
  <c r="E285" i="62"/>
  <c r="G285" i="62" s="1"/>
  <c r="I270" i="71"/>
  <c r="J354" i="71"/>
  <c r="K354" i="71" s="1"/>
  <c r="E271" i="71"/>
  <c r="G271" i="71" s="1"/>
  <c r="L271" i="58"/>
  <c r="H271" i="58"/>
  <c r="E272" i="58"/>
  <c r="G272" i="58" s="1"/>
  <c r="I270" i="58"/>
  <c r="J277" i="58"/>
  <c r="K277" i="58" s="1"/>
  <c r="J355" i="74"/>
  <c r="K355" i="74" s="1"/>
  <c r="J363" i="75"/>
  <c r="K363" i="75" s="1"/>
  <c r="J363" i="65"/>
  <c r="K363" i="65" s="1"/>
  <c r="J339" i="66"/>
  <c r="K339" i="66" s="1"/>
  <c r="J362" i="70"/>
  <c r="K362" i="70" s="1"/>
  <c r="L157" i="6"/>
  <c r="H157" i="6"/>
  <c r="J157" i="6"/>
  <c r="E274" i="73" l="1"/>
  <c r="L274" i="73" s="1"/>
  <c r="L287" i="61"/>
  <c r="H287" i="61"/>
  <c r="E288" i="61"/>
  <c r="G288" i="61" s="1"/>
  <c r="J302" i="61" s="1"/>
  <c r="K302" i="61" s="1"/>
  <c r="I287" i="61"/>
  <c r="E268" i="72"/>
  <c r="G268" i="72" s="1"/>
  <c r="I267" i="72"/>
  <c r="I267" i="73" s="1"/>
  <c r="J277" i="72"/>
  <c r="K277" i="72" s="1"/>
  <c r="H265" i="57"/>
  <c r="L265" i="57"/>
  <c r="L248" i="56"/>
  <c r="H248" i="56"/>
  <c r="L261" i="70"/>
  <c r="L245" i="66"/>
  <c r="H245" i="66"/>
  <c r="I245" i="66"/>
  <c r="H248" i="65"/>
  <c r="L248" i="65"/>
  <c r="I270" i="62"/>
  <c r="I270" i="60"/>
  <c r="E252" i="74"/>
  <c r="G252" i="74" s="1"/>
  <c r="I257" i="59"/>
  <c r="J341" i="59"/>
  <c r="K341" i="59" s="1"/>
  <c r="E258" i="59"/>
  <c r="G258" i="59" s="1"/>
  <c r="E247" i="69"/>
  <c r="G247" i="69" s="1"/>
  <c r="H261" i="70"/>
  <c r="L258" i="75"/>
  <c r="H258" i="75"/>
  <c r="J356" i="63"/>
  <c r="K356" i="63" s="1"/>
  <c r="E289" i="68"/>
  <c r="G289" i="68" s="1"/>
  <c r="L288" i="68"/>
  <c r="H288" i="68"/>
  <c r="J298" i="64"/>
  <c r="K298" i="64" s="1"/>
  <c r="H292" i="64"/>
  <c r="L292" i="64"/>
  <c r="J299" i="64"/>
  <c r="K299" i="64" s="1"/>
  <c r="I157" i="6"/>
  <c r="H275" i="67"/>
  <c r="E249" i="56"/>
  <c r="G249" i="56" s="1"/>
  <c r="L275" i="67"/>
  <c r="H285" i="62"/>
  <c r="L285" i="62"/>
  <c r="H292" i="60"/>
  <c r="L292" i="60"/>
  <c r="H271" i="71"/>
  <c r="L271" i="71"/>
  <c r="I272" i="58"/>
  <c r="H272" i="58"/>
  <c r="L272" i="58"/>
  <c r="I271" i="58"/>
  <c r="J278" i="58"/>
  <c r="K278" i="58" s="1"/>
  <c r="L301" i="63"/>
  <c r="H301" i="63"/>
  <c r="E302" i="63"/>
  <c r="G302" i="63" s="1"/>
  <c r="J364" i="75"/>
  <c r="K364" i="75" s="1"/>
  <c r="J356" i="74"/>
  <c r="K356" i="74" s="1"/>
  <c r="J363" i="68"/>
  <c r="K363" i="68" s="1"/>
  <c r="J340" i="66"/>
  <c r="K340" i="66" s="1"/>
  <c r="J363" i="70"/>
  <c r="K363" i="70" s="1"/>
  <c r="J365" i="67"/>
  <c r="K365" i="67" s="1"/>
  <c r="J335" i="56"/>
  <c r="K335" i="56" s="1"/>
  <c r="K157" i="6"/>
  <c r="H274" i="73" l="1"/>
  <c r="G274" i="73"/>
  <c r="J295" i="73"/>
  <c r="K295" i="73" s="1"/>
  <c r="E275" i="73"/>
  <c r="L288" i="61"/>
  <c r="H288" i="61"/>
  <c r="L268" i="72"/>
  <c r="H268" i="72"/>
  <c r="E289" i="61"/>
  <c r="E266" i="57"/>
  <c r="G266" i="57" s="1"/>
  <c r="I265" i="57"/>
  <c r="J279" i="57"/>
  <c r="K279" i="57" s="1"/>
  <c r="E253" i="74"/>
  <c r="G253" i="74" s="1"/>
  <c r="I272" i="60"/>
  <c r="I157" i="63"/>
  <c r="I157" i="59" s="1"/>
  <c r="E246" i="66"/>
  <c r="G246" i="66" s="1"/>
  <c r="I248" i="65"/>
  <c r="E249" i="65"/>
  <c r="G249" i="65" s="1"/>
  <c r="I271" i="60"/>
  <c r="I272" i="64"/>
  <c r="I270" i="64"/>
  <c r="I270" i="73"/>
  <c r="H252" i="74"/>
  <c r="L252" i="74"/>
  <c r="L258" i="59"/>
  <c r="H258" i="59"/>
  <c r="E259" i="59"/>
  <c r="G259" i="59" s="1"/>
  <c r="H247" i="69"/>
  <c r="L247" i="69"/>
  <c r="I157" i="68"/>
  <c r="E262" i="70"/>
  <c r="G262" i="70" s="1"/>
  <c r="I258" i="75"/>
  <c r="E259" i="75"/>
  <c r="G259" i="75" s="1"/>
  <c r="L289" i="68"/>
  <c r="H289" i="68"/>
  <c r="E293" i="64"/>
  <c r="G293" i="64" s="1"/>
  <c r="H249" i="56"/>
  <c r="I249" i="56"/>
  <c r="L249" i="56"/>
  <c r="E276" i="67"/>
  <c r="G276" i="67" s="1"/>
  <c r="E273" i="58"/>
  <c r="G273" i="58" s="1"/>
  <c r="E293" i="60"/>
  <c r="G293" i="60" s="1"/>
  <c r="I292" i="60"/>
  <c r="J299" i="60"/>
  <c r="K299" i="60" s="1"/>
  <c r="I285" i="62"/>
  <c r="E286" i="62"/>
  <c r="G286" i="62" s="1"/>
  <c r="J327" i="62"/>
  <c r="K327" i="62" s="1"/>
  <c r="I271" i="71"/>
  <c r="J355" i="71"/>
  <c r="K355" i="71" s="1"/>
  <c r="E272" i="71"/>
  <c r="G272" i="71" s="1"/>
  <c r="J279" i="58"/>
  <c r="K279" i="58" s="1"/>
  <c r="L302" i="63"/>
  <c r="E303" i="63"/>
  <c r="G303" i="63" s="1"/>
  <c r="H302" i="63"/>
  <c r="J357" i="63"/>
  <c r="K357" i="63" s="1"/>
  <c r="J366" i="67"/>
  <c r="K366" i="67" s="1"/>
  <c r="J364" i="65"/>
  <c r="K364" i="65" s="1"/>
  <c r="J364" i="70"/>
  <c r="K364" i="70" s="1"/>
  <c r="J336" i="56"/>
  <c r="K336" i="56" s="1"/>
  <c r="E158" i="6"/>
  <c r="G158" i="6" s="1"/>
  <c r="G275" i="73" l="1"/>
  <c r="L275" i="73"/>
  <c r="H275" i="73"/>
  <c r="L289" i="61"/>
  <c r="G289" i="61"/>
  <c r="J303" i="61" s="1"/>
  <c r="K303" i="61" s="1"/>
  <c r="J278" i="72"/>
  <c r="K278" i="72" s="1"/>
  <c r="E269" i="72"/>
  <c r="G269" i="72" s="1"/>
  <c r="I268" i="72"/>
  <c r="H289" i="61"/>
  <c r="I265" i="62"/>
  <c r="I265" i="63"/>
  <c r="L266" i="57"/>
  <c r="H266" i="57"/>
  <c r="E254" i="74"/>
  <c r="G254" i="74" s="1"/>
  <c r="L253" i="74"/>
  <c r="H253" i="74"/>
  <c r="I157" i="67"/>
  <c r="I271" i="73"/>
  <c r="E294" i="64"/>
  <c r="G294" i="64" s="1"/>
  <c r="H246" i="66"/>
  <c r="L246" i="66"/>
  <c r="H249" i="65"/>
  <c r="L249" i="65"/>
  <c r="H259" i="59"/>
  <c r="L259" i="59"/>
  <c r="J342" i="59"/>
  <c r="K342" i="59" s="1"/>
  <c r="I258" i="59"/>
  <c r="E248" i="69"/>
  <c r="G248" i="69" s="1"/>
  <c r="H262" i="70"/>
  <c r="L262" i="70"/>
  <c r="E263" i="70"/>
  <c r="G263" i="70" s="1"/>
  <c r="H259" i="75"/>
  <c r="L259" i="75"/>
  <c r="H293" i="64"/>
  <c r="L293" i="64"/>
  <c r="E290" i="68"/>
  <c r="G290" i="68" s="1"/>
  <c r="H276" i="67"/>
  <c r="L273" i="58"/>
  <c r="E250" i="56"/>
  <c r="G250" i="56" s="1"/>
  <c r="L276" i="67"/>
  <c r="I273" i="58"/>
  <c r="I273" i="64" s="1"/>
  <c r="H273" i="58"/>
  <c r="L286" i="62"/>
  <c r="H286" i="62"/>
  <c r="H293" i="60"/>
  <c r="L293" i="60"/>
  <c r="E273" i="71"/>
  <c r="G273" i="71" s="1"/>
  <c r="L272" i="71"/>
  <c r="H272" i="71"/>
  <c r="H303" i="63"/>
  <c r="E304" i="63"/>
  <c r="G304" i="63" s="1"/>
  <c r="L303" i="63"/>
  <c r="J358" i="63"/>
  <c r="K358" i="63" s="1"/>
  <c r="J365" i="75"/>
  <c r="K365" i="75" s="1"/>
  <c r="J357" i="74"/>
  <c r="K357" i="74" s="1"/>
  <c r="J365" i="70"/>
  <c r="K365" i="70" s="1"/>
  <c r="J367" i="67"/>
  <c r="K367" i="67" s="1"/>
  <c r="J364" i="68"/>
  <c r="K364" i="68" s="1"/>
  <c r="J341" i="66"/>
  <c r="K341" i="66" s="1"/>
  <c r="J337" i="56"/>
  <c r="K337" i="56" s="1"/>
  <c r="H158" i="6"/>
  <c r="L158" i="6"/>
  <c r="J158" i="6"/>
  <c r="J296" i="73" l="1"/>
  <c r="K296" i="73" s="1"/>
  <c r="E276" i="73"/>
  <c r="E290" i="61"/>
  <c r="G290" i="61" s="1"/>
  <c r="J304" i="61" s="1"/>
  <c r="K304" i="61" s="1"/>
  <c r="L269" i="72"/>
  <c r="H269" i="72"/>
  <c r="I266" i="57"/>
  <c r="J280" i="57"/>
  <c r="K280" i="57" s="1"/>
  <c r="E267" i="57"/>
  <c r="G267" i="57" s="1"/>
  <c r="L263" i="70"/>
  <c r="H290" i="68"/>
  <c r="J300" i="64"/>
  <c r="K300" i="64" s="1"/>
  <c r="E295" i="64"/>
  <c r="G295" i="64" s="1"/>
  <c r="H294" i="64"/>
  <c r="L294" i="64"/>
  <c r="E247" i="66"/>
  <c r="G247" i="66" s="1"/>
  <c r="I249" i="65"/>
  <c r="E250" i="65"/>
  <c r="G250" i="65" s="1"/>
  <c r="L254" i="74"/>
  <c r="H254" i="74"/>
  <c r="J343" i="59"/>
  <c r="K343" i="59" s="1"/>
  <c r="E260" i="59"/>
  <c r="G260" i="59" s="1"/>
  <c r="L248" i="69"/>
  <c r="H248" i="69"/>
  <c r="H263" i="70"/>
  <c r="I259" i="75"/>
  <c r="E260" i="75"/>
  <c r="G260" i="75" s="1"/>
  <c r="L290" i="68"/>
  <c r="I158" i="6"/>
  <c r="H250" i="56"/>
  <c r="I250" i="56"/>
  <c r="L250" i="56"/>
  <c r="E277" i="67"/>
  <c r="G277" i="67" s="1"/>
  <c r="J280" i="58"/>
  <c r="K280" i="58" s="1"/>
  <c r="E274" i="58"/>
  <c r="G274" i="58" s="1"/>
  <c r="E294" i="60"/>
  <c r="G294" i="60" s="1"/>
  <c r="J300" i="60"/>
  <c r="K300" i="60" s="1"/>
  <c r="E287" i="62"/>
  <c r="G287" i="62" s="1"/>
  <c r="J328" i="62"/>
  <c r="K328" i="62" s="1"/>
  <c r="E274" i="71"/>
  <c r="G274" i="71" s="1"/>
  <c r="H273" i="71"/>
  <c r="L273" i="71"/>
  <c r="J356" i="71"/>
  <c r="K356" i="71" s="1"/>
  <c r="L304" i="63"/>
  <c r="H304" i="63"/>
  <c r="E305" i="63"/>
  <c r="G305" i="63" s="1"/>
  <c r="J359" i="63"/>
  <c r="K359" i="63" s="1"/>
  <c r="J358" i="74"/>
  <c r="K358" i="74" s="1"/>
  <c r="J366" i="75"/>
  <c r="K366" i="75" s="1"/>
  <c r="J342" i="66"/>
  <c r="K342" i="66" s="1"/>
  <c r="J365" i="65"/>
  <c r="K365" i="65" s="1"/>
  <c r="J368" i="67"/>
  <c r="K368" i="67" s="1"/>
  <c r="J366" i="70"/>
  <c r="K366" i="70" s="1"/>
  <c r="J338" i="56"/>
  <c r="K338" i="56" s="1"/>
  <c r="K158" i="6"/>
  <c r="E159" i="6"/>
  <c r="G159" i="6" s="1"/>
  <c r="H290" i="61" l="1"/>
  <c r="G276" i="73"/>
  <c r="J297" i="73" s="1"/>
  <c r="K297" i="73" s="1"/>
  <c r="H276" i="73"/>
  <c r="L276" i="73"/>
  <c r="L290" i="61"/>
  <c r="E291" i="61"/>
  <c r="H291" i="61" s="1"/>
  <c r="I269" i="72"/>
  <c r="E270" i="72"/>
  <c r="G270" i="72" s="1"/>
  <c r="J279" i="72"/>
  <c r="K279" i="72" s="1"/>
  <c r="L267" i="57"/>
  <c r="E268" i="57"/>
  <c r="G268" i="57" s="1"/>
  <c r="H267" i="57"/>
  <c r="I272" i="62"/>
  <c r="J301" i="64"/>
  <c r="K301" i="64" s="1"/>
  <c r="H247" i="66"/>
  <c r="L247" i="66"/>
  <c r="H250" i="65"/>
  <c r="L250" i="65"/>
  <c r="I158" i="59"/>
  <c r="I158" i="56" s="1"/>
  <c r="E255" i="74"/>
  <c r="G255" i="74" s="1"/>
  <c r="H260" i="59"/>
  <c r="L260" i="59"/>
  <c r="E249" i="69"/>
  <c r="G249" i="69" s="1"/>
  <c r="I158" i="68"/>
  <c r="E264" i="70"/>
  <c r="G264" i="70" s="1"/>
  <c r="H260" i="75"/>
  <c r="L260" i="75"/>
  <c r="E291" i="68"/>
  <c r="G291" i="68" s="1"/>
  <c r="H295" i="64"/>
  <c r="L295" i="64"/>
  <c r="E296" i="64"/>
  <c r="G296" i="64" s="1"/>
  <c r="I274" i="58"/>
  <c r="E251" i="56"/>
  <c r="G251" i="56" s="1"/>
  <c r="H277" i="67"/>
  <c r="L277" i="67"/>
  <c r="H274" i="58"/>
  <c r="L274" i="58"/>
  <c r="L287" i="62"/>
  <c r="H287" i="62"/>
  <c r="L294" i="60"/>
  <c r="H294" i="60"/>
  <c r="H274" i="71"/>
  <c r="L274" i="71"/>
  <c r="J357" i="71"/>
  <c r="K357" i="71" s="1"/>
  <c r="L305" i="63"/>
  <c r="J361" i="63"/>
  <c r="K361" i="63" s="1"/>
  <c r="H305" i="63"/>
  <c r="J360" i="63"/>
  <c r="K360" i="63" s="1"/>
  <c r="J367" i="75"/>
  <c r="K367" i="75" s="1"/>
  <c r="J365" i="68"/>
  <c r="K365" i="68" s="1"/>
  <c r="J367" i="70"/>
  <c r="K367" i="70" s="1"/>
  <c r="J366" i="65"/>
  <c r="K366" i="65" s="1"/>
  <c r="L159" i="6"/>
  <c r="H159" i="6"/>
  <c r="E277" i="73" l="1"/>
  <c r="G277" i="73" s="1"/>
  <c r="E278" i="73" s="1"/>
  <c r="G291" i="61"/>
  <c r="E292" i="61" s="1"/>
  <c r="G292" i="61" s="1"/>
  <c r="J306" i="61" s="1"/>
  <c r="K306" i="61" s="1"/>
  <c r="L291" i="61"/>
  <c r="L270" i="72"/>
  <c r="H270" i="72"/>
  <c r="L268" i="57"/>
  <c r="H268" i="57"/>
  <c r="J281" i="57"/>
  <c r="K281" i="57" s="1"/>
  <c r="I267" i="57"/>
  <c r="I158" i="69"/>
  <c r="H291" i="68"/>
  <c r="E292" i="68"/>
  <c r="G292" i="68" s="1"/>
  <c r="I247" i="66"/>
  <c r="E248" i="66"/>
  <c r="G248" i="66" s="1"/>
  <c r="I158" i="67"/>
  <c r="I273" i="62"/>
  <c r="I250" i="65"/>
  <c r="E251" i="65"/>
  <c r="G251" i="65" s="1"/>
  <c r="I274" i="64"/>
  <c r="I158" i="70"/>
  <c r="L255" i="74"/>
  <c r="H255" i="74"/>
  <c r="I255" i="74"/>
  <c r="E256" i="74"/>
  <c r="G256" i="74" s="1"/>
  <c r="J344" i="59"/>
  <c r="K344" i="59" s="1"/>
  <c r="E261" i="59"/>
  <c r="G261" i="59" s="1"/>
  <c r="L249" i="69"/>
  <c r="H249" i="69"/>
  <c r="L264" i="70"/>
  <c r="H264" i="70"/>
  <c r="E265" i="70"/>
  <c r="G265" i="70" s="1"/>
  <c r="I260" i="75"/>
  <c r="E261" i="75"/>
  <c r="G261" i="75" s="1"/>
  <c r="L291" i="68"/>
  <c r="H296" i="64"/>
  <c r="E297" i="64"/>
  <c r="G297" i="64" s="1"/>
  <c r="L296" i="64"/>
  <c r="J302" i="64"/>
  <c r="K302" i="64" s="1"/>
  <c r="E278" i="67"/>
  <c r="G278" i="67" s="1"/>
  <c r="E275" i="58"/>
  <c r="G275" i="58" s="1"/>
  <c r="J281" i="58"/>
  <c r="K281" i="58" s="1"/>
  <c r="L251" i="56"/>
  <c r="I274" i="62"/>
  <c r="H251" i="56"/>
  <c r="E295" i="60"/>
  <c r="G295" i="60" s="1"/>
  <c r="J301" i="60"/>
  <c r="K301" i="60" s="1"/>
  <c r="J329" i="62"/>
  <c r="K329" i="62" s="1"/>
  <c r="I287" i="62"/>
  <c r="E288" i="62"/>
  <c r="G288" i="62" s="1"/>
  <c r="E275" i="71"/>
  <c r="G275" i="71" s="1"/>
  <c r="J358" i="71"/>
  <c r="K358" i="71" s="1"/>
  <c r="E306" i="63"/>
  <c r="G306" i="63" s="1"/>
  <c r="J359" i="74"/>
  <c r="K359" i="74" s="1"/>
  <c r="J343" i="66"/>
  <c r="K343" i="66" s="1"/>
  <c r="J369" i="67"/>
  <c r="K369" i="67" s="1"/>
  <c r="J339" i="56"/>
  <c r="K339" i="56" s="1"/>
  <c r="J159" i="6"/>
  <c r="L277" i="73" l="1"/>
  <c r="H277" i="73"/>
  <c r="L278" i="73"/>
  <c r="H278" i="73"/>
  <c r="G278" i="73"/>
  <c r="I277" i="73"/>
  <c r="J298" i="73"/>
  <c r="K298" i="73" s="1"/>
  <c r="H292" i="61"/>
  <c r="L292" i="61"/>
  <c r="J305" i="61"/>
  <c r="K305" i="61" s="1"/>
  <c r="E293" i="61"/>
  <c r="G293" i="61" s="1"/>
  <c r="E294" i="61" s="1"/>
  <c r="J280" i="72"/>
  <c r="K280" i="72" s="1"/>
  <c r="I270" i="72"/>
  <c r="E271" i="72"/>
  <c r="G271" i="72" s="1"/>
  <c r="I268" i="57"/>
  <c r="J282" i="57"/>
  <c r="K282" i="57" s="1"/>
  <c r="E269" i="57"/>
  <c r="G269" i="57" s="1"/>
  <c r="I159" i="6"/>
  <c r="I159" i="59" s="1"/>
  <c r="L278" i="67"/>
  <c r="E279" i="67"/>
  <c r="G279" i="67" s="1"/>
  <c r="L292" i="68"/>
  <c r="H248" i="66"/>
  <c r="I248" i="66"/>
  <c r="L248" i="66"/>
  <c r="H251" i="65"/>
  <c r="L251" i="65"/>
  <c r="H256" i="74"/>
  <c r="L256" i="74"/>
  <c r="I256" i="74"/>
  <c r="H261" i="59"/>
  <c r="L261" i="59"/>
  <c r="E250" i="69"/>
  <c r="G250" i="69" s="1"/>
  <c r="I249" i="69"/>
  <c r="I159" i="68"/>
  <c r="I159" i="67" s="1"/>
  <c r="H292" i="68"/>
  <c r="H265" i="70"/>
  <c r="L265" i="70"/>
  <c r="H261" i="75"/>
  <c r="L261" i="75"/>
  <c r="J303" i="64"/>
  <c r="K303" i="64" s="1"/>
  <c r="H275" i="58"/>
  <c r="H278" i="67"/>
  <c r="E298" i="64"/>
  <c r="G298" i="64" s="1"/>
  <c r="H297" i="64"/>
  <c r="L297" i="64"/>
  <c r="E276" i="58"/>
  <c r="G276" i="58" s="1"/>
  <c r="L275" i="58"/>
  <c r="E252" i="56"/>
  <c r="G252" i="56" s="1"/>
  <c r="L288" i="62"/>
  <c r="H288" i="62"/>
  <c r="H295" i="60"/>
  <c r="L295" i="60"/>
  <c r="L275" i="71"/>
  <c r="H275" i="71"/>
  <c r="H306" i="63"/>
  <c r="L306" i="63"/>
  <c r="J368" i="75"/>
  <c r="K368" i="75" s="1"/>
  <c r="J360" i="74"/>
  <c r="K360" i="74" s="1"/>
  <c r="J366" i="68"/>
  <c r="K366" i="68" s="1"/>
  <c r="J368" i="70"/>
  <c r="K368" i="70" s="1"/>
  <c r="J367" i="65"/>
  <c r="K367" i="65" s="1"/>
  <c r="J340" i="56"/>
  <c r="K340" i="56" s="1"/>
  <c r="K159" i="6"/>
  <c r="E279" i="73" l="1"/>
  <c r="I278" i="73"/>
  <c r="J299" i="73"/>
  <c r="K299" i="73" s="1"/>
  <c r="H293" i="61"/>
  <c r="L293" i="61"/>
  <c r="J307" i="61"/>
  <c r="K307" i="61" s="1"/>
  <c r="G294" i="61"/>
  <c r="E295" i="61" s="1"/>
  <c r="H294" i="61"/>
  <c r="L294" i="61"/>
  <c r="L271" i="72"/>
  <c r="H271" i="72"/>
  <c r="L269" i="57"/>
  <c r="E270" i="57"/>
  <c r="G270" i="57" s="1"/>
  <c r="H269" i="57"/>
  <c r="E249" i="66"/>
  <c r="G249" i="66" s="1"/>
  <c r="I251" i="65"/>
  <c r="E252" i="65"/>
  <c r="G252" i="65" s="1"/>
  <c r="E257" i="74"/>
  <c r="G257" i="74" s="1"/>
  <c r="J345" i="59"/>
  <c r="K345" i="59" s="1"/>
  <c r="E262" i="59"/>
  <c r="G262" i="59" s="1"/>
  <c r="H250" i="69"/>
  <c r="L250" i="69"/>
  <c r="E293" i="68"/>
  <c r="G293" i="68" s="1"/>
  <c r="E266" i="70"/>
  <c r="G266" i="70" s="1"/>
  <c r="I261" i="75"/>
  <c r="E262" i="75"/>
  <c r="G262" i="75" s="1"/>
  <c r="I297" i="64"/>
  <c r="J304" i="64"/>
  <c r="K304" i="64" s="1"/>
  <c r="I275" i="58"/>
  <c r="I275" i="60" s="1"/>
  <c r="E277" i="58"/>
  <c r="G277" i="58" s="1"/>
  <c r="J282" i="58"/>
  <c r="K282" i="58" s="1"/>
  <c r="H276" i="58"/>
  <c r="L279" i="67"/>
  <c r="L298" i="64"/>
  <c r="E299" i="64"/>
  <c r="G299" i="64" s="1"/>
  <c r="H298" i="64"/>
  <c r="E280" i="67"/>
  <c r="G280" i="67" s="1"/>
  <c r="H279" i="67"/>
  <c r="L276" i="58"/>
  <c r="E253" i="56"/>
  <c r="G253" i="56" s="1"/>
  <c r="H252" i="56"/>
  <c r="L252" i="56"/>
  <c r="E296" i="60"/>
  <c r="G296" i="60" s="1"/>
  <c r="J302" i="60"/>
  <c r="K302" i="60" s="1"/>
  <c r="I288" i="62"/>
  <c r="E289" i="62"/>
  <c r="G289" i="62" s="1"/>
  <c r="J330" i="62"/>
  <c r="K330" i="62" s="1"/>
  <c r="J359" i="71"/>
  <c r="K359" i="71" s="1"/>
  <c r="E276" i="71"/>
  <c r="G276" i="71" s="1"/>
  <c r="J362" i="63"/>
  <c r="K362" i="63" s="1"/>
  <c r="E307" i="63"/>
  <c r="G307" i="63" s="1"/>
  <c r="J369" i="70"/>
  <c r="K369" i="70" s="1"/>
  <c r="J370" i="67"/>
  <c r="K370" i="67" s="1"/>
  <c r="J344" i="66"/>
  <c r="K344" i="66" s="1"/>
  <c r="J367" i="68"/>
  <c r="K367" i="68" s="1"/>
  <c r="J368" i="65"/>
  <c r="K368" i="65" s="1"/>
  <c r="J341" i="56"/>
  <c r="K341" i="56" s="1"/>
  <c r="E160" i="6"/>
  <c r="G160" i="6" s="1"/>
  <c r="I294" i="61" l="1"/>
  <c r="J308" i="61"/>
  <c r="K308" i="61" s="1"/>
  <c r="G279" i="73"/>
  <c r="J300" i="73" s="1"/>
  <c r="K300" i="73" s="1"/>
  <c r="L279" i="73"/>
  <c r="H279" i="73"/>
  <c r="G295" i="61"/>
  <c r="E296" i="61" s="1"/>
  <c r="H295" i="61"/>
  <c r="L295" i="61"/>
  <c r="E272" i="72"/>
  <c r="G272" i="72" s="1"/>
  <c r="I271" i="72"/>
  <c r="J281" i="72"/>
  <c r="K281" i="72" s="1"/>
  <c r="E271" i="57"/>
  <c r="G271" i="57" s="1"/>
  <c r="L270" i="57"/>
  <c r="H270" i="57"/>
  <c r="J283" i="57"/>
  <c r="K283" i="57" s="1"/>
  <c r="I269" i="57"/>
  <c r="H249" i="66"/>
  <c r="I249" i="66"/>
  <c r="L249" i="66"/>
  <c r="L252" i="65"/>
  <c r="H252" i="65"/>
  <c r="H257" i="74"/>
  <c r="I257" i="74"/>
  <c r="L257" i="74"/>
  <c r="H262" i="59"/>
  <c r="L262" i="59"/>
  <c r="E251" i="69"/>
  <c r="G251" i="69" s="1"/>
  <c r="H293" i="68"/>
  <c r="I275" i="62"/>
  <c r="I275" i="64"/>
  <c r="L293" i="68"/>
  <c r="H266" i="70"/>
  <c r="L266" i="70"/>
  <c r="H262" i="75"/>
  <c r="L262" i="75"/>
  <c r="E294" i="68"/>
  <c r="G294" i="68" s="1"/>
  <c r="I276" i="58"/>
  <c r="E300" i="64"/>
  <c r="G300" i="64" s="1"/>
  <c r="L299" i="64"/>
  <c r="H299" i="64"/>
  <c r="I298" i="64"/>
  <c r="J305" i="64"/>
  <c r="K305" i="64" s="1"/>
  <c r="L277" i="58"/>
  <c r="H277" i="58"/>
  <c r="J283" i="58"/>
  <c r="K283" i="58" s="1"/>
  <c r="E278" i="58"/>
  <c r="G278" i="58" s="1"/>
  <c r="J331" i="62"/>
  <c r="K331" i="62" s="1"/>
  <c r="H253" i="56"/>
  <c r="L253" i="56"/>
  <c r="H280" i="67"/>
  <c r="L280" i="67"/>
  <c r="L289" i="62"/>
  <c r="H289" i="62"/>
  <c r="H296" i="60"/>
  <c r="L296" i="60"/>
  <c r="L276" i="71"/>
  <c r="H276" i="71"/>
  <c r="E277" i="71"/>
  <c r="G277" i="71" s="1"/>
  <c r="L307" i="63"/>
  <c r="H307" i="63"/>
  <c r="J361" i="74"/>
  <c r="K361" i="74" s="1"/>
  <c r="J369" i="75"/>
  <c r="K369" i="75" s="1"/>
  <c r="J371" i="67"/>
  <c r="K371" i="67" s="1"/>
  <c r="J369" i="65"/>
  <c r="K369" i="65" s="1"/>
  <c r="J342" i="56"/>
  <c r="K342" i="56" s="1"/>
  <c r="H160" i="6"/>
  <c r="L160" i="6"/>
  <c r="J160" i="6"/>
  <c r="E280" i="73" l="1"/>
  <c r="L280" i="73" s="1"/>
  <c r="J309" i="61"/>
  <c r="K309" i="61" s="1"/>
  <c r="G296" i="61"/>
  <c r="J310" i="61" s="1"/>
  <c r="K310" i="61" s="1"/>
  <c r="L296" i="61"/>
  <c r="H296" i="61"/>
  <c r="E273" i="72"/>
  <c r="G273" i="72" s="1"/>
  <c r="H272" i="72"/>
  <c r="L272" i="72"/>
  <c r="H271" i="57"/>
  <c r="L271" i="57"/>
  <c r="I270" i="57"/>
  <c r="J284" i="57"/>
  <c r="K284" i="57" s="1"/>
  <c r="H278" i="58"/>
  <c r="I278" i="58"/>
  <c r="E250" i="66"/>
  <c r="G250" i="66" s="1"/>
  <c r="I252" i="65"/>
  <c r="E253" i="65"/>
  <c r="G253" i="65" s="1"/>
  <c r="I276" i="64"/>
  <c r="E258" i="74"/>
  <c r="G258" i="74" s="1"/>
  <c r="J346" i="59"/>
  <c r="K346" i="59" s="1"/>
  <c r="E263" i="59"/>
  <c r="G263" i="59" s="1"/>
  <c r="H251" i="69"/>
  <c r="L251" i="69"/>
  <c r="E267" i="70"/>
  <c r="G267" i="70" s="1"/>
  <c r="E263" i="75"/>
  <c r="G263" i="75" s="1"/>
  <c r="H294" i="68"/>
  <c r="L294" i="68"/>
  <c r="I277" i="58"/>
  <c r="L278" i="58"/>
  <c r="J284" i="58"/>
  <c r="K284" i="58" s="1"/>
  <c r="I160" i="6"/>
  <c r="J307" i="64"/>
  <c r="K307" i="64" s="1"/>
  <c r="H300" i="64"/>
  <c r="L300" i="64"/>
  <c r="J306" i="64"/>
  <c r="K306" i="64" s="1"/>
  <c r="E254" i="56"/>
  <c r="G254" i="56" s="1"/>
  <c r="E281" i="67"/>
  <c r="G281" i="67" s="1"/>
  <c r="E297" i="60"/>
  <c r="G297" i="60" s="1"/>
  <c r="J303" i="60"/>
  <c r="K303" i="60" s="1"/>
  <c r="E290" i="62"/>
  <c r="G290" i="62" s="1"/>
  <c r="J360" i="71"/>
  <c r="K360" i="71" s="1"/>
  <c r="L277" i="71"/>
  <c r="E278" i="71"/>
  <c r="G278" i="71" s="1"/>
  <c r="H277" i="71"/>
  <c r="J363" i="63"/>
  <c r="K363" i="63" s="1"/>
  <c r="E308" i="63"/>
  <c r="G308" i="63" s="1"/>
  <c r="J370" i="75"/>
  <c r="K370" i="75" s="1"/>
  <c r="J368" i="68"/>
  <c r="K368" i="68" s="1"/>
  <c r="J345" i="66"/>
  <c r="K345" i="66" s="1"/>
  <c r="J370" i="65"/>
  <c r="K370" i="65" s="1"/>
  <c r="J372" i="67"/>
  <c r="K372" i="67" s="1"/>
  <c r="J370" i="70"/>
  <c r="K370" i="70" s="1"/>
  <c r="K160" i="6"/>
  <c r="E161" i="6"/>
  <c r="G161" i="6" s="1"/>
  <c r="G280" i="73" l="1"/>
  <c r="E281" i="73" s="1"/>
  <c r="H280" i="73"/>
  <c r="E297" i="61"/>
  <c r="G297" i="61" s="1"/>
  <c r="J311" i="61" s="1"/>
  <c r="K311" i="61" s="1"/>
  <c r="L273" i="72"/>
  <c r="H273" i="72"/>
  <c r="J282" i="72"/>
  <c r="K282" i="72" s="1"/>
  <c r="I272" i="72"/>
  <c r="E272" i="57"/>
  <c r="G272" i="57" s="1"/>
  <c r="I271" i="57"/>
  <c r="J285" i="57"/>
  <c r="K285" i="57" s="1"/>
  <c r="H267" i="70"/>
  <c r="H258" i="74"/>
  <c r="I258" i="74"/>
  <c r="H250" i="66"/>
  <c r="L250" i="66"/>
  <c r="I250" i="66"/>
  <c r="E251" i="66"/>
  <c r="G251" i="66" s="1"/>
  <c r="L253" i="65"/>
  <c r="H253" i="65"/>
  <c r="I160" i="59"/>
  <c r="I160" i="56" s="1"/>
  <c r="I278" i="60"/>
  <c r="I278" i="64"/>
  <c r="L258" i="74"/>
  <c r="L263" i="59"/>
  <c r="H263" i="59"/>
  <c r="I251" i="69"/>
  <c r="E252" i="69"/>
  <c r="G252" i="69" s="1"/>
  <c r="I277" i="60"/>
  <c r="L267" i="70"/>
  <c r="I263" i="75"/>
  <c r="H263" i="75"/>
  <c r="L263" i="75"/>
  <c r="E301" i="64"/>
  <c r="G301" i="64" s="1"/>
  <c r="E295" i="68"/>
  <c r="G295" i="68" s="1"/>
  <c r="J285" i="58"/>
  <c r="K285" i="58" s="1"/>
  <c r="H254" i="56"/>
  <c r="E279" i="58"/>
  <c r="G279" i="58" s="1"/>
  <c r="E291" i="62"/>
  <c r="G291" i="62" s="1"/>
  <c r="L254" i="56"/>
  <c r="H281" i="67"/>
  <c r="L281" i="67"/>
  <c r="E282" i="67"/>
  <c r="G282" i="67" s="1"/>
  <c r="L290" i="62"/>
  <c r="H290" i="62"/>
  <c r="L297" i="60"/>
  <c r="H297" i="60"/>
  <c r="J361" i="71"/>
  <c r="K361" i="71" s="1"/>
  <c r="H278" i="71"/>
  <c r="E279" i="71"/>
  <c r="G279" i="71" s="1"/>
  <c r="L278" i="71"/>
  <c r="H308" i="63"/>
  <c r="E309" i="63"/>
  <c r="G309" i="63" s="1"/>
  <c r="L308" i="63"/>
  <c r="J362" i="74"/>
  <c r="K362" i="74" s="1"/>
  <c r="J346" i="66"/>
  <c r="K346" i="66" s="1"/>
  <c r="J371" i="70"/>
  <c r="K371" i="70" s="1"/>
  <c r="J373" i="67"/>
  <c r="K373" i="67" s="1"/>
  <c r="J369" i="68"/>
  <c r="K369" i="68" s="1"/>
  <c r="J343" i="56"/>
  <c r="K343" i="56" s="1"/>
  <c r="H161" i="6"/>
  <c r="L161" i="6"/>
  <c r="J301" i="73" l="1"/>
  <c r="K301" i="73" s="1"/>
  <c r="I280" i="73"/>
  <c r="G281" i="73"/>
  <c r="H281" i="73"/>
  <c r="L281" i="73"/>
  <c r="I297" i="61"/>
  <c r="L297" i="61"/>
  <c r="E298" i="61"/>
  <c r="G298" i="61" s="1"/>
  <c r="I298" i="61" s="1"/>
  <c r="H297" i="61"/>
  <c r="I273" i="72"/>
  <c r="J283" i="72"/>
  <c r="K283" i="72" s="1"/>
  <c r="E274" i="72"/>
  <c r="G274" i="72" s="1"/>
  <c r="L272" i="57"/>
  <c r="E273" i="57"/>
  <c r="G273" i="57" s="1"/>
  <c r="H272" i="57"/>
  <c r="L279" i="58"/>
  <c r="I279" i="58"/>
  <c r="L251" i="66"/>
  <c r="H251" i="66"/>
  <c r="E254" i="65"/>
  <c r="G254" i="65" s="1"/>
  <c r="I253" i="65"/>
  <c r="I160" i="68"/>
  <c r="I277" i="64"/>
  <c r="E259" i="74"/>
  <c r="G259" i="74" s="1"/>
  <c r="E264" i="59"/>
  <c r="G264" i="59" s="1"/>
  <c r="I263" i="59"/>
  <c r="J347" i="59"/>
  <c r="K347" i="59" s="1"/>
  <c r="H252" i="69"/>
  <c r="L252" i="69"/>
  <c r="I252" i="69"/>
  <c r="E268" i="70"/>
  <c r="G268" i="70" s="1"/>
  <c r="E264" i="75"/>
  <c r="G264" i="75" s="1"/>
  <c r="H301" i="64"/>
  <c r="J308" i="64"/>
  <c r="K308" i="64" s="1"/>
  <c r="L301" i="64"/>
  <c r="H295" i="68"/>
  <c r="L295" i="68"/>
  <c r="E296" i="68"/>
  <c r="G296" i="68" s="1"/>
  <c r="H279" i="58"/>
  <c r="E292" i="62"/>
  <c r="G292" i="62" s="1"/>
  <c r="E255" i="56"/>
  <c r="G255" i="56" s="1"/>
  <c r="L282" i="67"/>
  <c r="H282" i="67"/>
  <c r="L291" i="62"/>
  <c r="H291" i="62"/>
  <c r="E298" i="60"/>
  <c r="G298" i="60" s="1"/>
  <c r="J304" i="60"/>
  <c r="K304" i="60" s="1"/>
  <c r="J332" i="62"/>
  <c r="K332" i="62" s="1"/>
  <c r="L279" i="71"/>
  <c r="H279" i="71"/>
  <c r="J362" i="71"/>
  <c r="K362" i="71" s="1"/>
  <c r="H309" i="63"/>
  <c r="E310" i="63"/>
  <c r="G310" i="63" s="1"/>
  <c r="L309" i="63"/>
  <c r="J364" i="63"/>
  <c r="K364" i="63" s="1"/>
  <c r="I308" i="63"/>
  <c r="J371" i="75"/>
  <c r="K371" i="75" s="1"/>
  <c r="J363" i="74"/>
  <c r="K363" i="74" s="1"/>
  <c r="J371" i="65"/>
  <c r="K371" i="65" s="1"/>
  <c r="J370" i="68"/>
  <c r="K370" i="68" s="1"/>
  <c r="J372" i="70"/>
  <c r="K372" i="70" s="1"/>
  <c r="J374" i="67"/>
  <c r="K374" i="67" s="1"/>
  <c r="J161" i="6"/>
  <c r="J302" i="73" l="1"/>
  <c r="K302" i="73" s="1"/>
  <c r="E282" i="73"/>
  <c r="L298" i="61"/>
  <c r="E299" i="61"/>
  <c r="G299" i="61" s="1"/>
  <c r="E300" i="61" s="1"/>
  <c r="G300" i="61" s="1"/>
  <c r="H298" i="61"/>
  <c r="J312" i="61"/>
  <c r="K312" i="61" s="1"/>
  <c r="H274" i="72"/>
  <c r="L274" i="72"/>
  <c r="E274" i="57"/>
  <c r="G274" i="57" s="1"/>
  <c r="H273" i="57"/>
  <c r="L273" i="57"/>
  <c r="I272" i="57"/>
  <c r="J286" i="57"/>
  <c r="K286" i="57" s="1"/>
  <c r="I161" i="6"/>
  <c r="L268" i="70"/>
  <c r="I160" i="75"/>
  <c r="I160" i="69" s="1"/>
  <c r="H259" i="74"/>
  <c r="I259" i="74"/>
  <c r="I161" i="63"/>
  <c r="I161" i="71"/>
  <c r="I279" i="60"/>
  <c r="E252" i="66"/>
  <c r="G252" i="66" s="1"/>
  <c r="H254" i="65"/>
  <c r="L254" i="65"/>
  <c r="I254" i="65"/>
  <c r="I279" i="64"/>
  <c r="L259" i="74"/>
  <c r="J348" i="59"/>
  <c r="K348" i="59" s="1"/>
  <c r="L264" i="59"/>
  <c r="H264" i="59"/>
  <c r="H268" i="70"/>
  <c r="E253" i="69"/>
  <c r="G253" i="69" s="1"/>
  <c r="I161" i="68"/>
  <c r="I264" i="75"/>
  <c r="H264" i="75"/>
  <c r="L264" i="75"/>
  <c r="E302" i="64"/>
  <c r="G302" i="64" s="1"/>
  <c r="H296" i="68"/>
  <c r="L296" i="68"/>
  <c r="J286" i="58"/>
  <c r="K286" i="58" s="1"/>
  <c r="E280" i="58"/>
  <c r="G280" i="58" s="1"/>
  <c r="L255" i="56"/>
  <c r="H255" i="56"/>
  <c r="E283" i="67"/>
  <c r="G283" i="67" s="1"/>
  <c r="L292" i="62"/>
  <c r="H292" i="62"/>
  <c r="J333" i="62"/>
  <c r="K333" i="62" s="1"/>
  <c r="I291" i="62"/>
  <c r="H298" i="60"/>
  <c r="L298" i="60"/>
  <c r="J363" i="71"/>
  <c r="K363" i="71" s="1"/>
  <c r="E280" i="71"/>
  <c r="G280" i="71" s="1"/>
  <c r="H310" i="63"/>
  <c r="E311" i="63"/>
  <c r="G311" i="63" s="1"/>
  <c r="L310" i="63"/>
  <c r="J365" i="63"/>
  <c r="K365" i="63" s="1"/>
  <c r="J371" i="68"/>
  <c r="K371" i="68" s="1"/>
  <c r="J375" i="67"/>
  <c r="K375" i="67" s="1"/>
  <c r="J347" i="66"/>
  <c r="K347" i="66" s="1"/>
  <c r="J344" i="56"/>
  <c r="K344" i="56" s="1"/>
  <c r="K161" i="6"/>
  <c r="I299" i="61" l="1"/>
  <c r="J313" i="61"/>
  <c r="K313" i="61" s="1"/>
  <c r="L299" i="61"/>
  <c r="H299" i="61"/>
  <c r="G282" i="73"/>
  <c r="E283" i="73" s="1"/>
  <c r="L282" i="73"/>
  <c r="H282" i="73"/>
  <c r="L300" i="61"/>
  <c r="E301" i="61"/>
  <c r="G301" i="61" s="1"/>
  <c r="E302" i="61" s="1"/>
  <c r="G302" i="61" s="1"/>
  <c r="H300" i="61"/>
  <c r="J284" i="72"/>
  <c r="K284" i="72" s="1"/>
  <c r="I274" i="72"/>
  <c r="E275" i="72"/>
  <c r="G275" i="72" s="1"/>
  <c r="I272" i="63"/>
  <c r="I272" i="61"/>
  <c r="I272" i="73" s="1"/>
  <c r="E275" i="57"/>
  <c r="G275" i="57" s="1"/>
  <c r="L274" i="57"/>
  <c r="H274" i="57"/>
  <c r="J287" i="57"/>
  <c r="K287" i="57" s="1"/>
  <c r="I273" i="57"/>
  <c r="I273" i="61" s="1"/>
  <c r="I273" i="73" s="1"/>
  <c r="I160" i="67"/>
  <c r="I160" i="70" s="1"/>
  <c r="I279" i="62"/>
  <c r="E303" i="64"/>
  <c r="G303" i="64" s="1"/>
  <c r="I161" i="75"/>
  <c r="I161" i="70" s="1"/>
  <c r="L252" i="66"/>
  <c r="H252" i="66"/>
  <c r="I161" i="67"/>
  <c r="E255" i="65"/>
  <c r="G255" i="65" s="1"/>
  <c r="E260" i="74"/>
  <c r="G260" i="74" s="1"/>
  <c r="E265" i="59"/>
  <c r="G265" i="59" s="1"/>
  <c r="L253" i="69"/>
  <c r="H253" i="69"/>
  <c r="I253" i="69"/>
  <c r="E269" i="70"/>
  <c r="G269" i="70" s="1"/>
  <c r="E265" i="75"/>
  <c r="L302" i="64"/>
  <c r="H302" i="64"/>
  <c r="E297" i="68"/>
  <c r="G297" i="68" s="1"/>
  <c r="H280" i="58"/>
  <c r="L280" i="58"/>
  <c r="E281" i="58"/>
  <c r="G281" i="58" s="1"/>
  <c r="E256" i="56"/>
  <c r="G256" i="56" s="1"/>
  <c r="H283" i="67"/>
  <c r="L283" i="67"/>
  <c r="E299" i="60"/>
  <c r="G299" i="60" s="1"/>
  <c r="I298" i="60"/>
  <c r="J305" i="60"/>
  <c r="K305" i="60" s="1"/>
  <c r="I292" i="62"/>
  <c r="J334" i="62"/>
  <c r="K334" i="62" s="1"/>
  <c r="E293" i="62"/>
  <c r="G293" i="62" s="1"/>
  <c r="E281" i="71"/>
  <c r="G281" i="71" s="1"/>
  <c r="L280" i="71"/>
  <c r="H280" i="71"/>
  <c r="J314" i="61"/>
  <c r="K314" i="61" s="1"/>
  <c r="H311" i="63"/>
  <c r="E312" i="63"/>
  <c r="G312" i="63" s="1"/>
  <c r="L311" i="63"/>
  <c r="J366" i="63"/>
  <c r="K366" i="63" s="1"/>
  <c r="J372" i="75"/>
  <c r="K372" i="75" s="1"/>
  <c r="J364" i="74"/>
  <c r="K364" i="74" s="1"/>
  <c r="J376" i="67"/>
  <c r="K376" i="67" s="1"/>
  <c r="J348" i="66"/>
  <c r="K348" i="66" s="1"/>
  <c r="J372" i="65"/>
  <c r="K372" i="65" s="1"/>
  <c r="J373" i="70"/>
  <c r="K373" i="70" s="1"/>
  <c r="J345" i="56"/>
  <c r="K345" i="56" s="1"/>
  <c r="E162" i="6"/>
  <c r="G162" i="6" s="1"/>
  <c r="H283" i="73" l="1"/>
  <c r="G283" i="73"/>
  <c r="L283" i="73"/>
  <c r="J303" i="73"/>
  <c r="K303" i="73" s="1"/>
  <c r="I282" i="73"/>
  <c r="H301" i="61"/>
  <c r="L301" i="61"/>
  <c r="H275" i="72"/>
  <c r="L275" i="72"/>
  <c r="H275" i="57"/>
  <c r="L275" i="57"/>
  <c r="J288" i="57"/>
  <c r="K288" i="57" s="1"/>
  <c r="I274" i="57"/>
  <c r="I274" i="61" s="1"/>
  <c r="I274" i="73" s="1"/>
  <c r="I160" i="66"/>
  <c r="L255" i="65"/>
  <c r="I255" i="65"/>
  <c r="L269" i="70"/>
  <c r="E270" i="70"/>
  <c r="G270" i="70" s="1"/>
  <c r="H265" i="75"/>
  <c r="G265" i="75"/>
  <c r="L260" i="74"/>
  <c r="I260" i="74"/>
  <c r="J309" i="64"/>
  <c r="K309" i="64" s="1"/>
  <c r="H265" i="59"/>
  <c r="J349" i="59"/>
  <c r="K349" i="59" s="1"/>
  <c r="J310" i="64"/>
  <c r="K310" i="64" s="1"/>
  <c r="H303" i="64"/>
  <c r="L303" i="64"/>
  <c r="L281" i="58"/>
  <c r="I281" i="58"/>
  <c r="I281" i="64" s="1"/>
  <c r="E253" i="66"/>
  <c r="G253" i="66" s="1"/>
  <c r="H255" i="65"/>
  <c r="H260" i="74"/>
  <c r="L265" i="59"/>
  <c r="H269" i="70"/>
  <c r="E254" i="69"/>
  <c r="G254" i="69" s="1"/>
  <c r="L265" i="75"/>
  <c r="H297" i="68"/>
  <c r="L297" i="68"/>
  <c r="H281" i="58"/>
  <c r="I280" i="58"/>
  <c r="E298" i="68"/>
  <c r="G298" i="68" s="1"/>
  <c r="J287" i="58"/>
  <c r="K287" i="58" s="1"/>
  <c r="E294" i="62"/>
  <c r="G294" i="62" s="1"/>
  <c r="H256" i="56"/>
  <c r="L256" i="56"/>
  <c r="E284" i="67"/>
  <c r="G284" i="67" s="1"/>
  <c r="L293" i="62"/>
  <c r="H293" i="62"/>
  <c r="H299" i="60"/>
  <c r="E300" i="60"/>
  <c r="G300" i="60" s="1"/>
  <c r="L299" i="60"/>
  <c r="H281" i="71"/>
  <c r="L281" i="71"/>
  <c r="J364" i="71"/>
  <c r="K364" i="71" s="1"/>
  <c r="E303" i="61"/>
  <c r="G303" i="61" s="1"/>
  <c r="H302" i="61"/>
  <c r="L302" i="61"/>
  <c r="J315" i="61"/>
  <c r="K315" i="61" s="1"/>
  <c r="I301" i="61"/>
  <c r="L312" i="63"/>
  <c r="H312" i="63"/>
  <c r="E313" i="63"/>
  <c r="G313" i="63" s="1"/>
  <c r="J367" i="63"/>
  <c r="K367" i="63" s="1"/>
  <c r="J373" i="75"/>
  <c r="K373" i="75" s="1"/>
  <c r="J374" i="70"/>
  <c r="K374" i="70" s="1"/>
  <c r="J372" i="68"/>
  <c r="K372" i="68" s="1"/>
  <c r="J346" i="56"/>
  <c r="K346" i="56" s="1"/>
  <c r="L162" i="6"/>
  <c r="H162" i="6"/>
  <c r="J162" i="6"/>
  <c r="E284" i="73" l="1"/>
  <c r="J304" i="73"/>
  <c r="K304" i="73" s="1"/>
  <c r="I283" i="73"/>
  <c r="J285" i="72"/>
  <c r="K285" i="72" s="1"/>
  <c r="E276" i="72"/>
  <c r="G276" i="72" s="1"/>
  <c r="I275" i="72"/>
  <c r="E276" i="57"/>
  <c r="G276" i="57" s="1"/>
  <c r="I275" i="57"/>
  <c r="I275" i="61" s="1"/>
  <c r="I275" i="73" s="1"/>
  <c r="J289" i="57"/>
  <c r="K289" i="57" s="1"/>
  <c r="E271" i="70"/>
  <c r="G271" i="70" s="1"/>
  <c r="L254" i="69"/>
  <c r="I254" i="69"/>
  <c r="E304" i="64"/>
  <c r="G304" i="64" s="1"/>
  <c r="H253" i="66"/>
  <c r="I253" i="66"/>
  <c r="L253" i="66"/>
  <c r="E256" i="65"/>
  <c r="G256" i="65" s="1"/>
  <c r="I280" i="64"/>
  <c r="E261" i="74"/>
  <c r="G261" i="74" s="1"/>
  <c r="E266" i="59"/>
  <c r="G266" i="59" s="1"/>
  <c r="H270" i="70"/>
  <c r="L270" i="70"/>
  <c r="H254" i="69"/>
  <c r="E266" i="75"/>
  <c r="G266" i="75" s="1"/>
  <c r="E282" i="58"/>
  <c r="G282" i="58" s="1"/>
  <c r="J288" i="58"/>
  <c r="K288" i="58" s="1"/>
  <c r="E299" i="68"/>
  <c r="G299" i="68" s="1"/>
  <c r="H298" i="68"/>
  <c r="L298" i="68"/>
  <c r="I162" i="6"/>
  <c r="E295" i="62"/>
  <c r="G295" i="62" s="1"/>
  <c r="H284" i="67"/>
  <c r="I256" i="56"/>
  <c r="E257" i="56"/>
  <c r="G257" i="56" s="1"/>
  <c r="L284" i="67"/>
  <c r="H294" i="62"/>
  <c r="L294" i="62"/>
  <c r="H300" i="60"/>
  <c r="E301" i="60"/>
  <c r="G301" i="60" s="1"/>
  <c r="L300" i="60"/>
  <c r="I299" i="60"/>
  <c r="J306" i="60"/>
  <c r="K306" i="60" s="1"/>
  <c r="J335" i="62"/>
  <c r="K335" i="62" s="1"/>
  <c r="E282" i="71"/>
  <c r="G282" i="71" s="1"/>
  <c r="I281" i="71"/>
  <c r="J365" i="71"/>
  <c r="K365" i="71" s="1"/>
  <c r="L303" i="61"/>
  <c r="H303" i="61"/>
  <c r="I302" i="61"/>
  <c r="J316" i="61"/>
  <c r="K316" i="61" s="1"/>
  <c r="J368" i="63"/>
  <c r="K368" i="63" s="1"/>
  <c r="I312" i="63"/>
  <c r="H313" i="63"/>
  <c r="L313" i="63"/>
  <c r="J365" i="74"/>
  <c r="K365" i="74" s="1"/>
  <c r="J373" i="65"/>
  <c r="K373" i="65" s="1"/>
  <c r="J377" i="67"/>
  <c r="K377" i="67" s="1"/>
  <c r="J349" i="66"/>
  <c r="K349" i="66" s="1"/>
  <c r="J373" i="68"/>
  <c r="K373" i="68" s="1"/>
  <c r="J347" i="56"/>
  <c r="K347" i="56" s="1"/>
  <c r="K162" i="6"/>
  <c r="G284" i="73" l="1"/>
  <c r="J305" i="73" s="1"/>
  <c r="K305" i="73" s="1"/>
  <c r="L284" i="73"/>
  <c r="H284" i="73"/>
  <c r="H276" i="72"/>
  <c r="L276" i="72"/>
  <c r="E277" i="57"/>
  <c r="G277" i="57" s="1"/>
  <c r="L276" i="57"/>
  <c r="H276" i="57"/>
  <c r="L256" i="65"/>
  <c r="I256" i="65"/>
  <c r="E272" i="70"/>
  <c r="G272" i="70" s="1"/>
  <c r="L271" i="70"/>
  <c r="H271" i="70"/>
  <c r="L304" i="64"/>
  <c r="H304" i="64"/>
  <c r="I261" i="74"/>
  <c r="H266" i="59"/>
  <c r="H282" i="58"/>
  <c r="J289" i="58"/>
  <c r="K289" i="58" s="1"/>
  <c r="E254" i="66"/>
  <c r="G254" i="66" s="1"/>
  <c r="H256" i="65"/>
  <c r="I281" i="61"/>
  <c r="I281" i="73" s="1"/>
  <c r="L261" i="74"/>
  <c r="H261" i="74"/>
  <c r="L266" i="59"/>
  <c r="E255" i="69"/>
  <c r="G255" i="69" s="1"/>
  <c r="I162" i="59"/>
  <c r="I162" i="68" s="1"/>
  <c r="H266" i="75"/>
  <c r="L266" i="75"/>
  <c r="L282" i="58"/>
  <c r="H299" i="68"/>
  <c r="L299" i="68"/>
  <c r="E305" i="64"/>
  <c r="G305" i="64" s="1"/>
  <c r="J311" i="64"/>
  <c r="K311" i="64" s="1"/>
  <c r="I304" i="64"/>
  <c r="L257" i="56"/>
  <c r="H257" i="56"/>
  <c r="E285" i="67"/>
  <c r="G285" i="67" s="1"/>
  <c r="H295" i="62"/>
  <c r="L295" i="62"/>
  <c r="L301" i="60"/>
  <c r="H301" i="60"/>
  <c r="I294" i="62"/>
  <c r="J336" i="62"/>
  <c r="K336" i="62" s="1"/>
  <c r="J307" i="60"/>
  <c r="K307" i="60" s="1"/>
  <c r="E283" i="71"/>
  <c r="G283" i="71" s="1"/>
  <c r="L282" i="71"/>
  <c r="H282" i="71"/>
  <c r="J317" i="61"/>
  <c r="K317" i="61" s="1"/>
  <c r="E304" i="61"/>
  <c r="G304" i="61" s="1"/>
  <c r="I313" i="63"/>
  <c r="J369" i="63"/>
  <c r="K369" i="63" s="1"/>
  <c r="E314" i="63"/>
  <c r="G314" i="63" s="1"/>
  <c r="J374" i="75"/>
  <c r="K374" i="75" s="1"/>
  <c r="J378" i="67"/>
  <c r="K378" i="67" s="1"/>
  <c r="J350" i="66"/>
  <c r="K350" i="66" s="1"/>
  <c r="J375" i="70"/>
  <c r="K375" i="70" s="1"/>
  <c r="J348" i="56"/>
  <c r="K348" i="56" s="1"/>
  <c r="E163" i="6"/>
  <c r="G163" i="6" s="1"/>
  <c r="E285" i="73" l="1"/>
  <c r="J286" i="72"/>
  <c r="K286" i="72" s="1"/>
  <c r="I276" i="72"/>
  <c r="E277" i="72"/>
  <c r="G277" i="72" s="1"/>
  <c r="E278" i="57"/>
  <c r="G278" i="57" s="1"/>
  <c r="L277" i="57"/>
  <c r="H277" i="57"/>
  <c r="I276" i="57"/>
  <c r="I276" i="61" s="1"/>
  <c r="I276" i="73" s="1"/>
  <c r="J290" i="57"/>
  <c r="K290" i="57" s="1"/>
  <c r="H255" i="69"/>
  <c r="I255" i="69"/>
  <c r="E262" i="74"/>
  <c r="G262" i="74" s="1"/>
  <c r="I162" i="74"/>
  <c r="I162" i="75"/>
  <c r="L254" i="66"/>
  <c r="H254" i="66"/>
  <c r="E257" i="65"/>
  <c r="G257" i="65" s="1"/>
  <c r="E267" i="59"/>
  <c r="G267" i="59" s="1"/>
  <c r="I266" i="59"/>
  <c r="J350" i="59"/>
  <c r="K350" i="59" s="1"/>
  <c r="L255" i="69"/>
  <c r="I162" i="67"/>
  <c r="I162" i="70" s="1"/>
  <c r="E267" i="75"/>
  <c r="G267" i="75" s="1"/>
  <c r="I266" i="75"/>
  <c r="L272" i="70"/>
  <c r="H272" i="70"/>
  <c r="I282" i="58"/>
  <c r="E283" i="58"/>
  <c r="G283" i="58" s="1"/>
  <c r="E300" i="68"/>
  <c r="G300" i="68" s="1"/>
  <c r="L305" i="64"/>
  <c r="E306" i="64"/>
  <c r="G306" i="64" s="1"/>
  <c r="H305" i="64"/>
  <c r="I257" i="56"/>
  <c r="E258" i="56"/>
  <c r="G258" i="56" s="1"/>
  <c r="H285" i="67"/>
  <c r="L285" i="67"/>
  <c r="J337" i="62"/>
  <c r="K337" i="62" s="1"/>
  <c r="E296" i="62"/>
  <c r="G296" i="62" s="1"/>
  <c r="E302" i="60"/>
  <c r="G302" i="60" s="1"/>
  <c r="J308" i="60"/>
  <c r="K308" i="60" s="1"/>
  <c r="H283" i="71"/>
  <c r="E284" i="71"/>
  <c r="G284" i="71" s="1"/>
  <c r="L283" i="71"/>
  <c r="I282" i="71"/>
  <c r="J366" i="71"/>
  <c r="K366" i="71" s="1"/>
  <c r="J318" i="61"/>
  <c r="K318" i="61" s="1"/>
  <c r="H304" i="61"/>
  <c r="L304" i="61"/>
  <c r="H314" i="63"/>
  <c r="E315" i="63"/>
  <c r="G315" i="63" s="1"/>
  <c r="L314" i="63"/>
  <c r="J366" i="74"/>
  <c r="K366" i="74" s="1"/>
  <c r="J375" i="75"/>
  <c r="K375" i="75" s="1"/>
  <c r="J379" i="67"/>
  <c r="K379" i="67" s="1"/>
  <c r="J374" i="68"/>
  <c r="K374" i="68" s="1"/>
  <c r="J374" i="65"/>
  <c r="K374" i="65" s="1"/>
  <c r="L163" i="6"/>
  <c r="H163" i="6"/>
  <c r="J163" i="6"/>
  <c r="H285" i="73" l="1"/>
  <c r="G285" i="73"/>
  <c r="J306" i="73" s="1"/>
  <c r="K306" i="73" s="1"/>
  <c r="L285" i="73"/>
  <c r="H277" i="72"/>
  <c r="L277" i="72"/>
  <c r="L278" i="57"/>
  <c r="H278" i="57"/>
  <c r="J291" i="57"/>
  <c r="K291" i="57" s="1"/>
  <c r="I277" i="57"/>
  <c r="I277" i="61" s="1"/>
  <c r="H257" i="65"/>
  <c r="I257" i="65"/>
  <c r="L262" i="74"/>
  <c r="H262" i="74"/>
  <c r="I282" i="64"/>
  <c r="I282" i="60"/>
  <c r="I254" i="66"/>
  <c r="E255" i="66"/>
  <c r="G255" i="66" s="1"/>
  <c r="L257" i="65"/>
  <c r="I282" i="62"/>
  <c r="E263" i="74"/>
  <c r="G263" i="74" s="1"/>
  <c r="I262" i="74"/>
  <c r="H267" i="59"/>
  <c r="L267" i="59"/>
  <c r="E256" i="69"/>
  <c r="G256" i="69" s="1"/>
  <c r="H267" i="75"/>
  <c r="L267" i="75"/>
  <c r="E273" i="70"/>
  <c r="G273" i="70" s="1"/>
  <c r="L283" i="58"/>
  <c r="H283" i="58"/>
  <c r="L300" i="68"/>
  <c r="H300" i="68"/>
  <c r="I283" i="58"/>
  <c r="E284" i="58"/>
  <c r="G284" i="58" s="1"/>
  <c r="J290" i="58"/>
  <c r="K290" i="58" s="1"/>
  <c r="J312" i="64"/>
  <c r="K312" i="64" s="1"/>
  <c r="I305" i="64"/>
  <c r="L306" i="64"/>
  <c r="H306" i="64"/>
  <c r="E286" i="67"/>
  <c r="G286" i="67" s="1"/>
  <c r="L258" i="56"/>
  <c r="E259" i="56"/>
  <c r="G259" i="56" s="1"/>
  <c r="H258" i="56"/>
  <c r="I163" i="6"/>
  <c r="I163" i="56" s="1"/>
  <c r="L296" i="62"/>
  <c r="J338" i="62"/>
  <c r="K338" i="62" s="1"/>
  <c r="H296" i="62"/>
  <c r="H302" i="60"/>
  <c r="E303" i="60"/>
  <c r="G303" i="60" s="1"/>
  <c r="L302" i="60"/>
  <c r="L284" i="71"/>
  <c r="H284" i="71"/>
  <c r="E285" i="71"/>
  <c r="G285" i="71" s="1"/>
  <c r="J367" i="71"/>
  <c r="K367" i="71" s="1"/>
  <c r="I283" i="71"/>
  <c r="E305" i="61"/>
  <c r="G305" i="61" s="1"/>
  <c r="H315" i="63"/>
  <c r="E316" i="63"/>
  <c r="G316" i="63" s="1"/>
  <c r="L315" i="63"/>
  <c r="J370" i="63"/>
  <c r="K370" i="63" s="1"/>
  <c r="J367" i="74"/>
  <c r="K367" i="74" s="1"/>
  <c r="J376" i="70"/>
  <c r="K376" i="70" s="1"/>
  <c r="J375" i="65"/>
  <c r="K375" i="65" s="1"/>
  <c r="J375" i="68"/>
  <c r="K375" i="68" s="1"/>
  <c r="J380" i="67"/>
  <c r="K380" i="67" s="1"/>
  <c r="J351" i="66"/>
  <c r="K351" i="66" s="1"/>
  <c r="J349" i="56"/>
  <c r="K349" i="56" s="1"/>
  <c r="K163" i="6"/>
  <c r="E286" i="73" l="1"/>
  <c r="G286" i="73" s="1"/>
  <c r="J287" i="72"/>
  <c r="K287" i="72" s="1"/>
  <c r="I277" i="72"/>
  <c r="E278" i="72"/>
  <c r="G278" i="72" s="1"/>
  <c r="E279" i="57"/>
  <c r="G279" i="57" s="1"/>
  <c r="J292" i="57"/>
  <c r="K292" i="57" s="1"/>
  <c r="I278" i="57"/>
  <c r="L286" i="67"/>
  <c r="E287" i="67"/>
  <c r="G287" i="67" s="1"/>
  <c r="L256" i="69"/>
  <c r="E257" i="69"/>
  <c r="G257" i="69" s="1"/>
  <c r="H255" i="66"/>
  <c r="I255" i="66"/>
  <c r="L255" i="66"/>
  <c r="E258" i="65"/>
  <c r="G258" i="65" s="1"/>
  <c r="I283" i="64"/>
  <c r="I263" i="74"/>
  <c r="L263" i="74"/>
  <c r="H263" i="74"/>
  <c r="H256" i="69"/>
  <c r="J351" i="59"/>
  <c r="K351" i="59" s="1"/>
  <c r="E268" i="59"/>
  <c r="G268" i="59" s="1"/>
  <c r="I163" i="68"/>
  <c r="I163" i="67" s="1"/>
  <c r="E268" i="75"/>
  <c r="G268" i="75" s="1"/>
  <c r="I267" i="75"/>
  <c r="L273" i="70"/>
  <c r="H273" i="70"/>
  <c r="E301" i="68"/>
  <c r="G301" i="68" s="1"/>
  <c r="H286" i="67"/>
  <c r="H284" i="58"/>
  <c r="L284" i="58"/>
  <c r="E307" i="64"/>
  <c r="G307" i="64" s="1"/>
  <c r="J313" i="64"/>
  <c r="K313" i="64" s="1"/>
  <c r="I306" i="64"/>
  <c r="L259" i="56"/>
  <c r="I259" i="56"/>
  <c r="H259" i="56"/>
  <c r="E297" i="62"/>
  <c r="G297" i="62" s="1"/>
  <c r="L303" i="60"/>
  <c r="H303" i="60"/>
  <c r="E304" i="60"/>
  <c r="G304" i="60" s="1"/>
  <c r="J309" i="60"/>
  <c r="K309" i="60" s="1"/>
  <c r="L285" i="71"/>
  <c r="H285" i="71"/>
  <c r="J368" i="71"/>
  <c r="K368" i="71" s="1"/>
  <c r="I284" i="71"/>
  <c r="L305" i="61"/>
  <c r="E306" i="61"/>
  <c r="G306" i="61" s="1"/>
  <c r="H305" i="61"/>
  <c r="H316" i="63"/>
  <c r="E317" i="63"/>
  <c r="G317" i="63" s="1"/>
  <c r="L316" i="63"/>
  <c r="J371" i="63"/>
  <c r="K371" i="63" s="1"/>
  <c r="I315" i="63"/>
  <c r="J376" i="75"/>
  <c r="K376" i="75" s="1"/>
  <c r="J352" i="66"/>
  <c r="K352" i="66" s="1"/>
  <c r="E164" i="6"/>
  <c r="G164" i="6" s="1"/>
  <c r="L286" i="73" l="1"/>
  <c r="H286" i="73"/>
  <c r="J307" i="73"/>
  <c r="K307" i="73" s="1"/>
  <c r="E287" i="73"/>
  <c r="G287" i="73" s="1"/>
  <c r="L278" i="72"/>
  <c r="H278" i="72"/>
  <c r="E279" i="72"/>
  <c r="G279" i="72" s="1"/>
  <c r="H279" i="57"/>
  <c r="L279" i="57"/>
  <c r="L258" i="65"/>
  <c r="I258" i="65"/>
  <c r="I163" i="75"/>
  <c r="E256" i="66"/>
  <c r="G256" i="66" s="1"/>
  <c r="H258" i="65"/>
  <c r="I163" i="70"/>
  <c r="E264" i="74"/>
  <c r="G264" i="74" s="1"/>
  <c r="I256" i="69"/>
  <c r="L268" i="59"/>
  <c r="H268" i="59"/>
  <c r="H257" i="69"/>
  <c r="L257" i="69"/>
  <c r="H268" i="75"/>
  <c r="L268" i="75"/>
  <c r="E274" i="70"/>
  <c r="G274" i="70" s="1"/>
  <c r="H301" i="68"/>
  <c r="L301" i="68"/>
  <c r="E302" i="68"/>
  <c r="G302" i="68" s="1"/>
  <c r="H307" i="64"/>
  <c r="L307" i="64"/>
  <c r="I284" i="58"/>
  <c r="I284" i="60" s="1"/>
  <c r="J291" i="58"/>
  <c r="K291" i="58" s="1"/>
  <c r="E285" i="58"/>
  <c r="G285" i="58" s="1"/>
  <c r="E288" i="67"/>
  <c r="G288" i="67" s="1"/>
  <c r="H287" i="67"/>
  <c r="L287" i="67"/>
  <c r="E260" i="56"/>
  <c r="G260" i="56" s="1"/>
  <c r="L297" i="62"/>
  <c r="I297" i="62"/>
  <c r="H297" i="62"/>
  <c r="E305" i="60"/>
  <c r="G305" i="60" s="1"/>
  <c r="H304" i="60"/>
  <c r="L304" i="60"/>
  <c r="J310" i="60"/>
  <c r="K310" i="60" s="1"/>
  <c r="E286" i="71"/>
  <c r="G286" i="71" s="1"/>
  <c r="I285" i="71"/>
  <c r="J369" i="71"/>
  <c r="K369" i="71" s="1"/>
  <c r="L306" i="61"/>
  <c r="H306" i="61"/>
  <c r="E307" i="61"/>
  <c r="G307" i="61" s="1"/>
  <c r="J319" i="61"/>
  <c r="K319" i="61" s="1"/>
  <c r="L317" i="63"/>
  <c r="H317" i="63"/>
  <c r="E318" i="63"/>
  <c r="G318" i="63" s="1"/>
  <c r="J372" i="63"/>
  <c r="K372" i="63" s="1"/>
  <c r="I316" i="63"/>
  <c r="J368" i="74"/>
  <c r="K368" i="74" s="1"/>
  <c r="J377" i="75"/>
  <c r="K377" i="75" s="1"/>
  <c r="J376" i="68"/>
  <c r="K376" i="68" s="1"/>
  <c r="J381" i="67"/>
  <c r="K381" i="67" s="1"/>
  <c r="J377" i="70"/>
  <c r="K377" i="70" s="1"/>
  <c r="J376" i="65"/>
  <c r="K376" i="65" s="1"/>
  <c r="J350" i="56"/>
  <c r="K350" i="56" s="1"/>
  <c r="L164" i="6"/>
  <c r="H164" i="6"/>
  <c r="J164" i="6"/>
  <c r="L287" i="73" l="1"/>
  <c r="H287" i="73"/>
  <c r="E288" i="73"/>
  <c r="J308" i="73"/>
  <c r="K308" i="73" s="1"/>
  <c r="I287" i="73"/>
  <c r="H279" i="72"/>
  <c r="L279" i="72"/>
  <c r="J288" i="72"/>
  <c r="K288" i="72" s="1"/>
  <c r="I278" i="72"/>
  <c r="J293" i="57"/>
  <c r="K293" i="57" s="1"/>
  <c r="E280" i="57"/>
  <c r="G280" i="57" s="1"/>
  <c r="I163" i="66"/>
  <c r="L302" i="68"/>
  <c r="E303" i="68"/>
  <c r="G303" i="68" s="1"/>
  <c r="H264" i="74"/>
  <c r="L256" i="66"/>
  <c r="H256" i="66"/>
  <c r="I256" i="66"/>
  <c r="E257" i="66"/>
  <c r="G257" i="66" s="1"/>
  <c r="E259" i="65"/>
  <c r="G259" i="65" s="1"/>
  <c r="L264" i="74"/>
  <c r="J352" i="59"/>
  <c r="K352" i="59" s="1"/>
  <c r="E269" i="59"/>
  <c r="G269" i="59" s="1"/>
  <c r="I257" i="69"/>
  <c r="E258" i="69"/>
  <c r="G258" i="69" s="1"/>
  <c r="I284" i="64"/>
  <c r="I268" i="75"/>
  <c r="E269" i="75"/>
  <c r="G269" i="75" s="1"/>
  <c r="H274" i="70"/>
  <c r="L274" i="70"/>
  <c r="H302" i="68"/>
  <c r="I164" i="6"/>
  <c r="L285" i="58"/>
  <c r="H285" i="58"/>
  <c r="E308" i="64"/>
  <c r="G308" i="64" s="1"/>
  <c r="J314" i="64"/>
  <c r="K314" i="64" s="1"/>
  <c r="H260" i="56"/>
  <c r="L260" i="56"/>
  <c r="J339" i="62"/>
  <c r="K339" i="62" s="1"/>
  <c r="E298" i="62"/>
  <c r="G298" i="62" s="1"/>
  <c r="L288" i="67"/>
  <c r="H288" i="67"/>
  <c r="H305" i="60"/>
  <c r="E306" i="60"/>
  <c r="G306" i="60" s="1"/>
  <c r="L305" i="60"/>
  <c r="J311" i="60"/>
  <c r="K311" i="60" s="1"/>
  <c r="E287" i="71"/>
  <c r="G287" i="71" s="1"/>
  <c r="H286" i="71"/>
  <c r="L286" i="71"/>
  <c r="H307" i="61"/>
  <c r="L307" i="61"/>
  <c r="E308" i="61"/>
  <c r="G308" i="61" s="1"/>
  <c r="J320" i="61"/>
  <c r="K320" i="61" s="1"/>
  <c r="H318" i="63"/>
  <c r="E319" i="63"/>
  <c r="G319" i="63" s="1"/>
  <c r="L318" i="63"/>
  <c r="I317" i="63"/>
  <c r="J373" i="63"/>
  <c r="K373" i="63" s="1"/>
  <c r="J378" i="75"/>
  <c r="K378" i="75" s="1"/>
  <c r="J353" i="66"/>
  <c r="K353" i="66" s="1"/>
  <c r="J382" i="67"/>
  <c r="K382" i="67" s="1"/>
  <c r="K164" i="6"/>
  <c r="H288" i="73" l="1"/>
  <c r="L288" i="73"/>
  <c r="G288" i="73"/>
  <c r="J309" i="73" s="1"/>
  <c r="K309" i="73" s="1"/>
  <c r="J289" i="72"/>
  <c r="K289" i="72" s="1"/>
  <c r="E280" i="72"/>
  <c r="G280" i="72" s="1"/>
  <c r="I279" i="72"/>
  <c r="I279" i="57" s="1"/>
  <c r="I279" i="63" s="1"/>
  <c r="E281" i="57"/>
  <c r="G281" i="57" s="1"/>
  <c r="L280" i="57"/>
  <c r="H280" i="57"/>
  <c r="I279" i="61"/>
  <c r="I279" i="73" s="1"/>
  <c r="H259" i="65"/>
  <c r="I259" i="65"/>
  <c r="H303" i="68"/>
  <c r="I164" i="59"/>
  <c r="I164" i="56" s="1"/>
  <c r="L259" i="65"/>
  <c r="L257" i="66"/>
  <c r="H257" i="66"/>
  <c r="E265" i="74"/>
  <c r="G265" i="74" s="1"/>
  <c r="J353" i="59"/>
  <c r="K353" i="59" s="1"/>
  <c r="H269" i="59"/>
  <c r="L269" i="59"/>
  <c r="I258" i="69"/>
  <c r="L258" i="69"/>
  <c r="H258" i="69"/>
  <c r="I164" i="68"/>
  <c r="I164" i="67" s="1"/>
  <c r="I284" i="73"/>
  <c r="I284" i="62" s="1"/>
  <c r="H269" i="75"/>
  <c r="L269" i="75"/>
  <c r="E275" i="70"/>
  <c r="G275" i="70" s="1"/>
  <c r="L303" i="68"/>
  <c r="E261" i="56"/>
  <c r="G261" i="56" s="1"/>
  <c r="J315" i="64"/>
  <c r="K315" i="64" s="1"/>
  <c r="L308" i="64"/>
  <c r="H308" i="64"/>
  <c r="I285" i="58"/>
  <c r="J292" i="58"/>
  <c r="K292" i="58" s="1"/>
  <c r="E286" i="58"/>
  <c r="G286" i="58" s="1"/>
  <c r="L298" i="62"/>
  <c r="I298" i="62"/>
  <c r="H298" i="62"/>
  <c r="E289" i="67"/>
  <c r="G289" i="67" s="1"/>
  <c r="E307" i="60"/>
  <c r="G307" i="60" s="1"/>
  <c r="H306" i="60"/>
  <c r="L306" i="60"/>
  <c r="I305" i="60"/>
  <c r="J312" i="60"/>
  <c r="K312" i="60" s="1"/>
  <c r="E288" i="71"/>
  <c r="G288" i="71" s="1"/>
  <c r="L287" i="71"/>
  <c r="H287" i="71"/>
  <c r="J370" i="71"/>
  <c r="L308" i="61"/>
  <c r="E309" i="61"/>
  <c r="G309" i="61" s="1"/>
  <c r="H308" i="61"/>
  <c r="J321" i="61"/>
  <c r="K321" i="61" s="1"/>
  <c r="L319" i="63"/>
  <c r="H319" i="63"/>
  <c r="I318" i="63"/>
  <c r="J374" i="63"/>
  <c r="K374" i="63" s="1"/>
  <c r="J369" i="74"/>
  <c r="K369" i="74" s="1"/>
  <c r="J378" i="70"/>
  <c r="K378" i="70" s="1"/>
  <c r="J354" i="66"/>
  <c r="K354" i="66" s="1"/>
  <c r="J383" i="67"/>
  <c r="K383" i="67" s="1"/>
  <c r="J377" i="65"/>
  <c r="K377" i="65" s="1"/>
  <c r="J377" i="68"/>
  <c r="K377" i="68" s="1"/>
  <c r="J351" i="56"/>
  <c r="K351" i="56" s="1"/>
  <c r="E165" i="6"/>
  <c r="G165" i="6" s="1"/>
  <c r="E289" i="73" l="1"/>
  <c r="G289" i="73" s="1"/>
  <c r="J310" i="73" s="1"/>
  <c r="K310" i="73" s="1"/>
  <c r="E281" i="72"/>
  <c r="G281" i="72" s="1"/>
  <c r="H280" i="72"/>
  <c r="L280" i="72"/>
  <c r="H281" i="57"/>
  <c r="L281" i="57"/>
  <c r="E282" i="57"/>
  <c r="G282" i="57" s="1"/>
  <c r="J294" i="57"/>
  <c r="K294" i="57" s="1"/>
  <c r="I280" i="57"/>
  <c r="I280" i="61" s="1"/>
  <c r="L265" i="74"/>
  <c r="I164" i="75"/>
  <c r="E260" i="65"/>
  <c r="G260" i="65" s="1"/>
  <c r="E258" i="66"/>
  <c r="G258" i="66" s="1"/>
  <c r="I257" i="66"/>
  <c r="I164" i="70"/>
  <c r="I285" i="60"/>
  <c r="I285" i="64"/>
  <c r="H265" i="74"/>
  <c r="E270" i="59"/>
  <c r="G270" i="59" s="1"/>
  <c r="E259" i="69"/>
  <c r="G259" i="69" s="1"/>
  <c r="E304" i="68"/>
  <c r="G304" i="68" s="1"/>
  <c r="I269" i="75"/>
  <c r="E270" i="75"/>
  <c r="G270" i="75" s="1"/>
  <c r="L275" i="70"/>
  <c r="H275" i="70"/>
  <c r="E309" i="64"/>
  <c r="G309" i="64" s="1"/>
  <c r="H261" i="56"/>
  <c r="L261" i="56"/>
  <c r="E262" i="56"/>
  <c r="G262" i="56" s="1"/>
  <c r="I261" i="56"/>
  <c r="L286" i="58"/>
  <c r="H286" i="58"/>
  <c r="J340" i="62"/>
  <c r="K340" i="62" s="1"/>
  <c r="E299" i="62"/>
  <c r="G299" i="62" s="1"/>
  <c r="E290" i="67"/>
  <c r="G290" i="67" s="1"/>
  <c r="H289" i="67"/>
  <c r="L289" i="67"/>
  <c r="H307" i="60"/>
  <c r="L307" i="60"/>
  <c r="I306" i="60"/>
  <c r="J313" i="60"/>
  <c r="K313" i="60" s="1"/>
  <c r="L288" i="71"/>
  <c r="H288" i="71"/>
  <c r="K370" i="71"/>
  <c r="I287" i="71"/>
  <c r="J371" i="71"/>
  <c r="K371" i="71" s="1"/>
  <c r="H309" i="61"/>
  <c r="L309" i="61"/>
  <c r="I308" i="61"/>
  <c r="J322" i="61"/>
  <c r="K322" i="61" s="1"/>
  <c r="J375" i="63"/>
  <c r="K375" i="63" s="1"/>
  <c r="E320" i="63"/>
  <c r="G320" i="63" s="1"/>
  <c r="I319" i="63"/>
  <c r="J379" i="75"/>
  <c r="K379" i="75" s="1"/>
  <c r="J370" i="74"/>
  <c r="K370" i="74" s="1"/>
  <c r="J378" i="65"/>
  <c r="K378" i="65" s="1"/>
  <c r="J378" i="68"/>
  <c r="K378" i="68" s="1"/>
  <c r="L165" i="6"/>
  <c r="H165" i="6"/>
  <c r="J165" i="6"/>
  <c r="K165" i="6" s="1"/>
  <c r="L289" i="73" l="1"/>
  <c r="H289" i="73"/>
  <c r="E290" i="73"/>
  <c r="L281" i="72"/>
  <c r="H281" i="72"/>
  <c r="I280" i="72"/>
  <c r="J290" i="72"/>
  <c r="K290" i="72" s="1"/>
  <c r="L282" i="57"/>
  <c r="E283" i="57"/>
  <c r="G283" i="57" s="1"/>
  <c r="H282" i="57"/>
  <c r="J295" i="57"/>
  <c r="K295" i="57" s="1"/>
  <c r="I281" i="57"/>
  <c r="I165" i="6"/>
  <c r="I165" i="59" s="1"/>
  <c r="H259" i="69"/>
  <c r="E260" i="69"/>
  <c r="G260" i="69" s="1"/>
  <c r="E271" i="59"/>
  <c r="G271" i="59" s="1"/>
  <c r="H309" i="64"/>
  <c r="E310" i="64"/>
  <c r="G310" i="64" s="1"/>
  <c r="L260" i="65"/>
  <c r="E261" i="65"/>
  <c r="G261" i="65" s="1"/>
  <c r="H260" i="65"/>
  <c r="H258" i="66"/>
  <c r="L258" i="66"/>
  <c r="E266" i="74"/>
  <c r="G266" i="74" s="1"/>
  <c r="H270" i="59"/>
  <c r="L270" i="59"/>
  <c r="L259" i="69"/>
  <c r="L304" i="68"/>
  <c r="H304" i="68"/>
  <c r="I270" i="75"/>
  <c r="L270" i="75"/>
  <c r="H270" i="75"/>
  <c r="E276" i="70"/>
  <c r="G276" i="70" s="1"/>
  <c r="L309" i="64"/>
  <c r="E305" i="68"/>
  <c r="G305" i="68" s="1"/>
  <c r="H262" i="56"/>
  <c r="L262" i="56"/>
  <c r="E287" i="58"/>
  <c r="G287" i="58" s="1"/>
  <c r="J293" i="58"/>
  <c r="K293" i="58" s="1"/>
  <c r="I286" i="58"/>
  <c r="L299" i="62"/>
  <c r="H299" i="62"/>
  <c r="H290" i="67"/>
  <c r="L290" i="67"/>
  <c r="E308" i="60"/>
  <c r="G308" i="60" s="1"/>
  <c r="J314" i="60"/>
  <c r="K314" i="60" s="1"/>
  <c r="I288" i="71"/>
  <c r="J372" i="71"/>
  <c r="E289" i="71"/>
  <c r="G289" i="71" s="1"/>
  <c r="I309" i="61"/>
  <c r="J323" i="61"/>
  <c r="K323" i="61" s="1"/>
  <c r="E310" i="61"/>
  <c r="G310" i="61" s="1"/>
  <c r="E321" i="63"/>
  <c r="G321" i="63" s="1"/>
  <c r="L320" i="63"/>
  <c r="H320" i="63"/>
  <c r="J371" i="74"/>
  <c r="K371" i="74" s="1"/>
  <c r="J380" i="75"/>
  <c r="K380" i="75" s="1"/>
  <c r="J384" i="67"/>
  <c r="K384" i="67" s="1"/>
  <c r="J355" i="66"/>
  <c r="K355" i="66" s="1"/>
  <c r="J379" i="68"/>
  <c r="K379" i="68" s="1"/>
  <c r="J379" i="70"/>
  <c r="K379" i="70" s="1"/>
  <c r="J352" i="56"/>
  <c r="K352" i="56" s="1"/>
  <c r="H290" i="73" l="1"/>
  <c r="L290" i="73"/>
  <c r="G290" i="73"/>
  <c r="J291" i="72"/>
  <c r="K291" i="72" s="1"/>
  <c r="I281" i="72"/>
  <c r="E282" i="72"/>
  <c r="G282" i="72" s="1"/>
  <c r="H283" i="57"/>
  <c r="E284" i="57"/>
  <c r="G284" i="57" s="1"/>
  <c r="L283" i="57"/>
  <c r="I282" i="57"/>
  <c r="J296" i="57"/>
  <c r="K296" i="57" s="1"/>
  <c r="I261" i="65"/>
  <c r="J354" i="59"/>
  <c r="K354" i="59" s="1"/>
  <c r="I266" i="74"/>
  <c r="J355" i="59"/>
  <c r="K355" i="59" s="1"/>
  <c r="L271" i="59"/>
  <c r="H271" i="59"/>
  <c r="L310" i="64"/>
  <c r="E311" i="64"/>
  <c r="G311" i="64" s="1"/>
  <c r="H261" i="65"/>
  <c r="L261" i="65"/>
  <c r="E259" i="66"/>
  <c r="G259" i="66" s="1"/>
  <c r="L266" i="74"/>
  <c r="H266" i="74"/>
  <c r="I286" i="60"/>
  <c r="I259" i="69"/>
  <c r="H260" i="69"/>
  <c r="L260" i="69"/>
  <c r="I165" i="68"/>
  <c r="I165" i="67" s="1"/>
  <c r="E271" i="75"/>
  <c r="L276" i="70"/>
  <c r="H276" i="70"/>
  <c r="J316" i="64"/>
  <c r="K316" i="64" s="1"/>
  <c r="H310" i="64"/>
  <c r="L305" i="68"/>
  <c r="H305" i="68"/>
  <c r="E306" i="68"/>
  <c r="G306" i="68" s="1"/>
  <c r="I262" i="56"/>
  <c r="E263" i="56"/>
  <c r="G263" i="56" s="1"/>
  <c r="H287" i="58"/>
  <c r="L287" i="58"/>
  <c r="J341" i="62"/>
  <c r="K341" i="62" s="1"/>
  <c r="E300" i="62"/>
  <c r="G300" i="62" s="1"/>
  <c r="E291" i="67"/>
  <c r="G291" i="67" s="1"/>
  <c r="L308" i="60"/>
  <c r="H308" i="60"/>
  <c r="H289" i="71"/>
  <c r="E290" i="71"/>
  <c r="G290" i="71" s="1"/>
  <c r="L289" i="71"/>
  <c r="K372" i="71"/>
  <c r="E311" i="61"/>
  <c r="G311" i="61" s="1"/>
  <c r="H310" i="61"/>
  <c r="L310" i="61"/>
  <c r="L321" i="63"/>
  <c r="H321" i="63"/>
  <c r="E322" i="63"/>
  <c r="G322" i="63" s="1"/>
  <c r="I320" i="63"/>
  <c r="J376" i="63"/>
  <c r="K376" i="63" s="1"/>
  <c r="J380" i="70"/>
  <c r="K380" i="70" s="1"/>
  <c r="J356" i="66"/>
  <c r="K356" i="66" s="1"/>
  <c r="J379" i="65"/>
  <c r="K379" i="65" s="1"/>
  <c r="J353" i="56"/>
  <c r="K353" i="56" s="1"/>
  <c r="E166" i="6"/>
  <c r="G166" i="6" s="1"/>
  <c r="J311" i="73" l="1"/>
  <c r="K311" i="73" s="1"/>
  <c r="E291" i="73"/>
  <c r="H282" i="72"/>
  <c r="L282" i="72"/>
  <c r="J298" i="57"/>
  <c r="K298" i="57" s="1"/>
  <c r="L284" i="57"/>
  <c r="H284" i="57"/>
  <c r="J297" i="57"/>
  <c r="K297" i="57" s="1"/>
  <c r="I283" i="57"/>
  <c r="E262" i="65"/>
  <c r="G262" i="65" s="1"/>
  <c r="E267" i="74"/>
  <c r="G267" i="74" s="1"/>
  <c r="H271" i="75"/>
  <c r="G271" i="75"/>
  <c r="I271" i="75" s="1"/>
  <c r="E272" i="59"/>
  <c r="G272" i="59" s="1"/>
  <c r="H311" i="64"/>
  <c r="E312" i="64"/>
  <c r="G312" i="64" s="1"/>
  <c r="H259" i="66"/>
  <c r="L259" i="66"/>
  <c r="I286" i="64"/>
  <c r="I165" i="70"/>
  <c r="I260" i="69"/>
  <c r="E261" i="69"/>
  <c r="G261" i="69" s="1"/>
  <c r="L271" i="75"/>
  <c r="E277" i="70"/>
  <c r="G277" i="70" s="1"/>
  <c r="L311" i="64"/>
  <c r="J317" i="64"/>
  <c r="K317" i="64" s="1"/>
  <c r="H306" i="68"/>
  <c r="L306" i="68"/>
  <c r="H263" i="56"/>
  <c r="L263" i="56"/>
  <c r="E288" i="58"/>
  <c r="G288" i="58" s="1"/>
  <c r="I287" i="58"/>
  <c r="J294" i="58"/>
  <c r="K294" i="58" s="1"/>
  <c r="L300" i="62"/>
  <c r="H300" i="62"/>
  <c r="H291" i="67"/>
  <c r="L291" i="67"/>
  <c r="E309" i="60"/>
  <c r="G309" i="60" s="1"/>
  <c r="J315" i="60"/>
  <c r="K315" i="60" s="1"/>
  <c r="L290" i="71"/>
  <c r="E291" i="71"/>
  <c r="G291" i="71" s="1"/>
  <c r="H290" i="71"/>
  <c r="I289" i="71"/>
  <c r="J373" i="71"/>
  <c r="I289" i="62"/>
  <c r="H311" i="61"/>
  <c r="L311" i="61"/>
  <c r="J324" i="61"/>
  <c r="K324" i="61" s="1"/>
  <c r="L322" i="63"/>
  <c r="H322" i="63"/>
  <c r="E323" i="63"/>
  <c r="G323" i="63" s="1"/>
  <c r="J377" i="63"/>
  <c r="K377" i="63" s="1"/>
  <c r="J372" i="74"/>
  <c r="K372" i="74" s="1"/>
  <c r="J381" i="75"/>
  <c r="K381" i="75" s="1"/>
  <c r="J380" i="68"/>
  <c r="K380" i="68" s="1"/>
  <c r="J385" i="67"/>
  <c r="J386" i="67" s="1"/>
  <c r="J354" i="56"/>
  <c r="K354" i="56" s="1"/>
  <c r="H166" i="6"/>
  <c r="L166" i="6"/>
  <c r="J166" i="6"/>
  <c r="G291" i="73" l="1"/>
  <c r="J312" i="73" s="1"/>
  <c r="K312" i="73" s="1"/>
  <c r="L291" i="73"/>
  <c r="H291" i="73"/>
  <c r="E283" i="72"/>
  <c r="G283" i="72" s="1"/>
  <c r="I282" i="72"/>
  <c r="J292" i="72"/>
  <c r="K292" i="72" s="1"/>
  <c r="L267" i="74"/>
  <c r="H262" i="65"/>
  <c r="I262" i="65"/>
  <c r="I284" i="57"/>
  <c r="I284" i="61" s="1"/>
  <c r="E285" i="57"/>
  <c r="G285" i="57" s="1"/>
  <c r="H267" i="74"/>
  <c r="E268" i="74"/>
  <c r="G268" i="74" s="1"/>
  <c r="L262" i="65"/>
  <c r="H272" i="59"/>
  <c r="L272" i="59"/>
  <c r="E313" i="64"/>
  <c r="G313" i="64" s="1"/>
  <c r="I259" i="66"/>
  <c r="E260" i="66"/>
  <c r="G260" i="66" s="1"/>
  <c r="I287" i="60"/>
  <c r="I287" i="64" s="1"/>
  <c r="J356" i="59"/>
  <c r="K356" i="59" s="1"/>
  <c r="E273" i="59"/>
  <c r="G273" i="59" s="1"/>
  <c r="H261" i="69"/>
  <c r="L261" i="69"/>
  <c r="I261" i="69"/>
  <c r="E272" i="75"/>
  <c r="L277" i="70"/>
  <c r="H277" i="70"/>
  <c r="H312" i="64"/>
  <c r="L312" i="64"/>
  <c r="I311" i="64"/>
  <c r="J318" i="64"/>
  <c r="K318" i="64" s="1"/>
  <c r="E307" i="68"/>
  <c r="G307" i="68" s="1"/>
  <c r="E264" i="56"/>
  <c r="G264" i="56" s="1"/>
  <c r="I263" i="56"/>
  <c r="H288" i="58"/>
  <c r="L288" i="58"/>
  <c r="I166" i="6"/>
  <c r="J342" i="62"/>
  <c r="K342" i="62" s="1"/>
  <c r="E301" i="62"/>
  <c r="G301" i="62" s="1"/>
  <c r="E292" i="67"/>
  <c r="G292" i="67" s="1"/>
  <c r="H309" i="60"/>
  <c r="L309" i="60"/>
  <c r="K373" i="71"/>
  <c r="I290" i="71"/>
  <c r="J374" i="71"/>
  <c r="K374" i="71" s="1"/>
  <c r="H291" i="71"/>
  <c r="L291" i="71"/>
  <c r="E292" i="71"/>
  <c r="G292" i="71" s="1"/>
  <c r="J325" i="61"/>
  <c r="K325" i="61" s="1"/>
  <c r="E312" i="61"/>
  <c r="G312" i="61" s="1"/>
  <c r="H323" i="63"/>
  <c r="I323" i="63"/>
  <c r="L323" i="63"/>
  <c r="I322" i="63"/>
  <c r="J378" i="63"/>
  <c r="K378" i="63" s="1"/>
  <c r="J373" i="74"/>
  <c r="K373" i="74" s="1"/>
  <c r="J380" i="65"/>
  <c r="K380" i="65" s="1"/>
  <c r="J381" i="70"/>
  <c r="K381" i="70" s="1"/>
  <c r="K385" i="67"/>
  <c r="K386" i="67" s="1"/>
  <c r="E9" i="67" a="1"/>
  <c r="E9" i="67" s="1"/>
  <c r="J357" i="66"/>
  <c r="K357" i="66" s="1"/>
  <c r="K166" i="6"/>
  <c r="E167" i="6"/>
  <c r="G167" i="6" s="1"/>
  <c r="E292" i="73" l="1"/>
  <c r="I166" i="59"/>
  <c r="I166" i="56"/>
  <c r="L283" i="72"/>
  <c r="H283" i="72"/>
  <c r="I268" i="74"/>
  <c r="H285" i="57"/>
  <c r="E286" i="57"/>
  <c r="G286" i="57" s="1"/>
  <c r="L285" i="57"/>
  <c r="H268" i="74"/>
  <c r="E263" i="65"/>
  <c r="G263" i="65" s="1"/>
  <c r="L268" i="74"/>
  <c r="G272" i="75"/>
  <c r="E273" i="75" s="1"/>
  <c r="J319" i="64"/>
  <c r="K319" i="64" s="1"/>
  <c r="I312" i="64"/>
  <c r="E314" i="64"/>
  <c r="G314" i="64" s="1"/>
  <c r="H313" i="64"/>
  <c r="L313" i="64"/>
  <c r="H260" i="66"/>
  <c r="I260" i="66"/>
  <c r="L260" i="66"/>
  <c r="I166" i="68"/>
  <c r="I166" i="67" s="1"/>
  <c r="H273" i="59"/>
  <c r="L273" i="59"/>
  <c r="E262" i="69"/>
  <c r="G262" i="69" s="1"/>
  <c r="L272" i="75"/>
  <c r="H272" i="75"/>
  <c r="E278" i="70"/>
  <c r="G278" i="70" s="1"/>
  <c r="H307" i="68"/>
  <c r="L307" i="68"/>
  <c r="E265" i="56"/>
  <c r="G265" i="56" s="1"/>
  <c r="H264" i="56"/>
  <c r="L264" i="56"/>
  <c r="E289" i="58"/>
  <c r="G289" i="58" s="1"/>
  <c r="J295" i="58"/>
  <c r="K295" i="58" s="1"/>
  <c r="I288" i="58"/>
  <c r="H301" i="62"/>
  <c r="I301" i="62"/>
  <c r="L301" i="62"/>
  <c r="L292" i="67"/>
  <c r="H292" i="67"/>
  <c r="E310" i="60"/>
  <c r="G310" i="60" s="1"/>
  <c r="J316" i="60"/>
  <c r="K316" i="60" s="1"/>
  <c r="H292" i="71"/>
  <c r="L292" i="71"/>
  <c r="I291" i="71"/>
  <c r="J375" i="71"/>
  <c r="J379" i="63"/>
  <c r="K379" i="63" s="1"/>
  <c r="E324" i="63"/>
  <c r="G324" i="63" s="1"/>
  <c r="E313" i="61"/>
  <c r="G313" i="61" s="1"/>
  <c r="H312" i="61"/>
  <c r="L312" i="61"/>
  <c r="J382" i="75"/>
  <c r="K382" i="75" s="1"/>
  <c r="J381" i="68"/>
  <c r="K381" i="68" s="1"/>
  <c r="J355" i="56"/>
  <c r="K355" i="56" s="1"/>
  <c r="L167" i="6"/>
  <c r="H167" i="6"/>
  <c r="G292" i="73" l="1"/>
  <c r="H292" i="73"/>
  <c r="L292" i="73"/>
  <c r="E269" i="74"/>
  <c r="L269" i="74" s="1"/>
  <c r="E284" i="72"/>
  <c r="G284" i="72" s="1"/>
  <c r="J293" i="72"/>
  <c r="K293" i="72" s="1"/>
  <c r="I283" i="72"/>
  <c r="L263" i="65"/>
  <c r="J300" i="57"/>
  <c r="K300" i="57" s="1"/>
  <c r="L286" i="57"/>
  <c r="H286" i="57"/>
  <c r="J299" i="57"/>
  <c r="K299" i="57" s="1"/>
  <c r="I285" i="57"/>
  <c r="H263" i="65"/>
  <c r="I263" i="65"/>
  <c r="G273" i="75"/>
  <c r="E274" i="75" s="1"/>
  <c r="L273" i="75"/>
  <c r="H273" i="75"/>
  <c r="I313" i="64"/>
  <c r="J320" i="64"/>
  <c r="K320" i="64" s="1"/>
  <c r="I286" i="62"/>
  <c r="E315" i="64"/>
  <c r="G315" i="64" s="1"/>
  <c r="H314" i="64"/>
  <c r="L314" i="64"/>
  <c r="E261" i="66"/>
  <c r="G261" i="66" s="1"/>
  <c r="I288" i="64"/>
  <c r="I166" i="70"/>
  <c r="E274" i="59"/>
  <c r="G274" i="59" s="1"/>
  <c r="J357" i="59"/>
  <c r="K357" i="59" s="1"/>
  <c r="I273" i="59"/>
  <c r="I262" i="69"/>
  <c r="H262" i="69"/>
  <c r="L262" i="69"/>
  <c r="H278" i="70"/>
  <c r="L278" i="70"/>
  <c r="E308" i="68"/>
  <c r="G308" i="68" s="1"/>
  <c r="H265" i="56"/>
  <c r="L265" i="56"/>
  <c r="E266" i="56"/>
  <c r="G266" i="56" s="1"/>
  <c r="L289" i="58"/>
  <c r="H289" i="58"/>
  <c r="E290" i="58"/>
  <c r="G290" i="58" s="1"/>
  <c r="H324" i="63"/>
  <c r="J343" i="62"/>
  <c r="K343" i="62" s="1"/>
  <c r="E302" i="62"/>
  <c r="G302" i="62" s="1"/>
  <c r="E293" i="67"/>
  <c r="G293" i="67" s="1"/>
  <c r="L324" i="63"/>
  <c r="E325" i="63"/>
  <c r="G325" i="63" s="1"/>
  <c r="L310" i="60"/>
  <c r="H310" i="60"/>
  <c r="K375" i="71"/>
  <c r="I292" i="71"/>
  <c r="J376" i="71"/>
  <c r="K376" i="71" s="1"/>
  <c r="E293" i="71"/>
  <c r="G293" i="71" s="1"/>
  <c r="H313" i="61"/>
  <c r="E314" i="61"/>
  <c r="G314" i="61" s="1"/>
  <c r="L313" i="61"/>
  <c r="I312" i="61"/>
  <c r="J326" i="61"/>
  <c r="K326" i="61" s="1"/>
  <c r="J374" i="74"/>
  <c r="K374" i="74" s="1"/>
  <c r="J358" i="66"/>
  <c r="K358" i="66" s="1"/>
  <c r="J382" i="70"/>
  <c r="K382" i="70" s="1"/>
  <c r="J381" i="65"/>
  <c r="K381" i="65" s="1"/>
  <c r="J356" i="56"/>
  <c r="K356" i="56" s="1"/>
  <c r="J167" i="6"/>
  <c r="H269" i="74" l="1"/>
  <c r="J313" i="73"/>
  <c r="K313" i="73" s="1"/>
  <c r="E293" i="73"/>
  <c r="G269" i="74"/>
  <c r="I269" i="74" s="1"/>
  <c r="E285" i="72"/>
  <c r="G285" i="72" s="1"/>
  <c r="H284" i="72"/>
  <c r="L284" i="72"/>
  <c r="E287" i="57"/>
  <c r="G287" i="57" s="1"/>
  <c r="I167" i="6"/>
  <c r="E264" i="65"/>
  <c r="G264" i="65" s="1"/>
  <c r="G274" i="75"/>
  <c r="E275" i="75" s="1"/>
  <c r="G275" i="75" s="1"/>
  <c r="L274" i="75"/>
  <c r="H274" i="75"/>
  <c r="J321" i="64"/>
  <c r="K321" i="64" s="1"/>
  <c r="L261" i="66"/>
  <c r="H261" i="66"/>
  <c r="J358" i="59"/>
  <c r="K358" i="59" s="1"/>
  <c r="H274" i="59"/>
  <c r="L274" i="59"/>
  <c r="E263" i="69"/>
  <c r="G263" i="69" s="1"/>
  <c r="E279" i="70"/>
  <c r="G279" i="70" s="1"/>
  <c r="E309" i="68"/>
  <c r="G309" i="68" s="1"/>
  <c r="H308" i="68"/>
  <c r="L308" i="68"/>
  <c r="L266" i="56"/>
  <c r="H266" i="56"/>
  <c r="L315" i="64"/>
  <c r="H315" i="64"/>
  <c r="L290" i="58"/>
  <c r="H290" i="58"/>
  <c r="I289" i="58"/>
  <c r="I289" i="64" s="1"/>
  <c r="J296" i="58"/>
  <c r="K296" i="58" s="1"/>
  <c r="L325" i="63"/>
  <c r="I167" i="56"/>
  <c r="H302" i="62"/>
  <c r="L302" i="62"/>
  <c r="H293" i="67"/>
  <c r="L293" i="67"/>
  <c r="I324" i="63"/>
  <c r="J380" i="63"/>
  <c r="K380" i="63" s="1"/>
  <c r="E311" i="60"/>
  <c r="G311" i="60" s="1"/>
  <c r="J317" i="60"/>
  <c r="K317" i="60" s="1"/>
  <c r="E294" i="71"/>
  <c r="G294" i="71" s="1"/>
  <c r="H293" i="71"/>
  <c r="L293" i="71"/>
  <c r="H314" i="61"/>
  <c r="L314" i="61"/>
  <c r="E315" i="61"/>
  <c r="G315" i="61" s="1"/>
  <c r="I313" i="61"/>
  <c r="J327" i="61"/>
  <c r="K327" i="61" s="1"/>
  <c r="I325" i="63"/>
  <c r="H325" i="63"/>
  <c r="J383" i="75"/>
  <c r="K383" i="75" s="1"/>
  <c r="J382" i="65"/>
  <c r="K382" i="65" s="1"/>
  <c r="J382" i="68"/>
  <c r="K382" i="68" s="1"/>
  <c r="J357" i="56"/>
  <c r="K357" i="56" s="1"/>
  <c r="K167" i="6"/>
  <c r="E168" i="6"/>
  <c r="G168" i="6" s="1"/>
  <c r="G293" i="73" l="1"/>
  <c r="H293" i="73"/>
  <c r="L293" i="73"/>
  <c r="E270" i="74"/>
  <c r="G270" i="74" s="1"/>
  <c r="I270" i="74" s="1"/>
  <c r="H285" i="72"/>
  <c r="L285" i="72"/>
  <c r="I284" i="72"/>
  <c r="J294" i="72"/>
  <c r="K294" i="72" s="1"/>
  <c r="L264" i="65"/>
  <c r="I264" i="65"/>
  <c r="L287" i="57"/>
  <c r="H287" i="57"/>
  <c r="H264" i="65"/>
  <c r="I167" i="74"/>
  <c r="I167" i="68" s="1"/>
  <c r="I167" i="67" s="1"/>
  <c r="E262" i="66"/>
  <c r="G262" i="66" s="1"/>
  <c r="I167" i="70"/>
  <c r="E275" i="59"/>
  <c r="G275" i="59" s="1"/>
  <c r="H263" i="69"/>
  <c r="I263" i="69"/>
  <c r="L263" i="69"/>
  <c r="H275" i="75"/>
  <c r="L275" i="75"/>
  <c r="E276" i="75"/>
  <c r="G276" i="75" s="1"/>
  <c r="H279" i="70"/>
  <c r="L279" i="70"/>
  <c r="E267" i="56"/>
  <c r="G267" i="56" s="1"/>
  <c r="L309" i="68"/>
  <c r="H309" i="68"/>
  <c r="E316" i="64"/>
  <c r="G316" i="64" s="1"/>
  <c r="J322" i="64"/>
  <c r="K322" i="64" s="1"/>
  <c r="I290" i="58"/>
  <c r="J297" i="58"/>
  <c r="K297" i="58" s="1"/>
  <c r="E291" i="58"/>
  <c r="G291" i="58" s="1"/>
  <c r="I302" i="62"/>
  <c r="J344" i="62"/>
  <c r="K344" i="62" s="1"/>
  <c r="E303" i="62"/>
  <c r="G303" i="62" s="1"/>
  <c r="E294" i="67"/>
  <c r="G294" i="67" s="1"/>
  <c r="H311" i="60"/>
  <c r="L311" i="60"/>
  <c r="E312" i="60"/>
  <c r="G312" i="60" s="1"/>
  <c r="H294" i="71"/>
  <c r="L294" i="71"/>
  <c r="I293" i="71"/>
  <c r="J377" i="71"/>
  <c r="J381" i="63"/>
  <c r="K381" i="63" s="1"/>
  <c r="E326" i="63"/>
  <c r="G326" i="63" s="1"/>
  <c r="E316" i="61"/>
  <c r="G316" i="61" s="1"/>
  <c r="L315" i="61"/>
  <c r="H315" i="61"/>
  <c r="J328" i="61"/>
  <c r="K328" i="61" s="1"/>
  <c r="J375" i="74"/>
  <c r="K375" i="74" s="1"/>
  <c r="J383" i="70"/>
  <c r="K383" i="70" s="1"/>
  <c r="J383" i="68"/>
  <c r="K383" i="68" s="1"/>
  <c r="J359" i="66"/>
  <c r="K359" i="66" s="1"/>
  <c r="L168" i="6"/>
  <c r="H168" i="6"/>
  <c r="H270" i="74" l="1"/>
  <c r="J314" i="73"/>
  <c r="K314" i="73" s="1"/>
  <c r="E294" i="73"/>
  <c r="L270" i="74"/>
  <c r="E271" i="74"/>
  <c r="G271" i="74" s="1"/>
  <c r="I271" i="74" s="1"/>
  <c r="I285" i="72"/>
  <c r="I285" i="73" s="1"/>
  <c r="E286" i="72"/>
  <c r="G286" i="72" s="1"/>
  <c r="J295" i="72"/>
  <c r="K295" i="72" s="1"/>
  <c r="I287" i="57"/>
  <c r="J301" i="57"/>
  <c r="K301" i="57" s="1"/>
  <c r="E288" i="57"/>
  <c r="G288" i="57" s="1"/>
  <c r="I167" i="66"/>
  <c r="E265" i="65"/>
  <c r="G265" i="65" s="1"/>
  <c r="L275" i="59"/>
  <c r="I290" i="60"/>
  <c r="I290" i="64" s="1"/>
  <c r="I262" i="66"/>
  <c r="L262" i="66"/>
  <c r="H262" i="66"/>
  <c r="H275" i="59"/>
  <c r="E264" i="69"/>
  <c r="G264" i="69" s="1"/>
  <c r="I290" i="62"/>
  <c r="H276" i="75"/>
  <c r="L276" i="75"/>
  <c r="E277" i="75"/>
  <c r="G277" i="75" s="1"/>
  <c r="E280" i="70"/>
  <c r="G280" i="70" s="1"/>
  <c r="L267" i="56"/>
  <c r="H267" i="56"/>
  <c r="E268" i="56"/>
  <c r="G268" i="56" s="1"/>
  <c r="E310" i="68"/>
  <c r="G310" i="68" s="1"/>
  <c r="L291" i="58"/>
  <c r="H291" i="58"/>
  <c r="L316" i="64"/>
  <c r="J323" i="64"/>
  <c r="K323" i="64" s="1"/>
  <c r="H316" i="64"/>
  <c r="L294" i="67"/>
  <c r="H326" i="63"/>
  <c r="L303" i="62"/>
  <c r="H303" i="62"/>
  <c r="E295" i="67"/>
  <c r="G295" i="67" s="1"/>
  <c r="H294" i="67"/>
  <c r="L326" i="63"/>
  <c r="H312" i="60"/>
  <c r="E313" i="60"/>
  <c r="G313" i="60" s="1"/>
  <c r="L312" i="60"/>
  <c r="J318" i="60"/>
  <c r="K318" i="60" s="1"/>
  <c r="E295" i="71"/>
  <c r="G295" i="71" s="1"/>
  <c r="I294" i="71"/>
  <c r="J378" i="71"/>
  <c r="K378" i="71" s="1"/>
  <c r="K377" i="71"/>
  <c r="L316" i="61"/>
  <c r="H316" i="61"/>
  <c r="I315" i="61"/>
  <c r="J329" i="61"/>
  <c r="K329" i="61" s="1"/>
  <c r="J384" i="75"/>
  <c r="K384" i="75" s="1"/>
  <c r="J360" i="66"/>
  <c r="K360" i="66" s="1"/>
  <c r="J383" i="65"/>
  <c r="K383" i="65" s="1"/>
  <c r="J358" i="56"/>
  <c r="K358" i="56" s="1"/>
  <c r="J168" i="6"/>
  <c r="G294" i="73" l="1"/>
  <c r="J315" i="73" s="1"/>
  <c r="K315" i="73" s="1"/>
  <c r="H294" i="73"/>
  <c r="L294" i="73"/>
  <c r="H271" i="74"/>
  <c r="L271" i="74"/>
  <c r="H286" i="72"/>
  <c r="L286" i="72"/>
  <c r="H265" i="65"/>
  <c r="I265" i="65"/>
  <c r="L288" i="57"/>
  <c r="H288" i="57"/>
  <c r="L268" i="56"/>
  <c r="I168" i="6"/>
  <c r="L265" i="65"/>
  <c r="H264" i="69"/>
  <c r="I264" i="69"/>
  <c r="E263" i="66"/>
  <c r="G263" i="66" s="1"/>
  <c r="E272" i="74"/>
  <c r="G272" i="74" s="1"/>
  <c r="J359" i="59"/>
  <c r="K359" i="59" s="1"/>
  <c r="E276" i="59"/>
  <c r="G276" i="59" s="1"/>
  <c r="L264" i="69"/>
  <c r="I168" i="68"/>
  <c r="I168" i="67" s="1"/>
  <c r="L277" i="75"/>
  <c r="H277" i="75"/>
  <c r="H280" i="70"/>
  <c r="L280" i="70"/>
  <c r="H268" i="56"/>
  <c r="E269" i="56"/>
  <c r="G269" i="56" s="1"/>
  <c r="H310" i="68"/>
  <c r="L310" i="68"/>
  <c r="E292" i="58"/>
  <c r="G292" i="58" s="1"/>
  <c r="J298" i="58"/>
  <c r="K298" i="58" s="1"/>
  <c r="I291" i="58"/>
  <c r="E317" i="64"/>
  <c r="G317" i="64" s="1"/>
  <c r="L295" i="67"/>
  <c r="I303" i="62"/>
  <c r="E304" i="62"/>
  <c r="G304" i="62" s="1"/>
  <c r="J345" i="62"/>
  <c r="K345" i="62" s="1"/>
  <c r="H295" i="67"/>
  <c r="E327" i="63"/>
  <c r="G327" i="63" s="1"/>
  <c r="J382" i="63"/>
  <c r="K382" i="63" s="1"/>
  <c r="E314" i="60"/>
  <c r="G314" i="60" s="1"/>
  <c r="L313" i="60"/>
  <c r="H313" i="60"/>
  <c r="I312" i="60"/>
  <c r="J319" i="60"/>
  <c r="K319" i="60" s="1"/>
  <c r="L295" i="71"/>
  <c r="E296" i="71"/>
  <c r="G296" i="71" s="1"/>
  <c r="H295" i="71"/>
  <c r="J330" i="61"/>
  <c r="K330" i="61" s="1"/>
  <c r="E317" i="61"/>
  <c r="G317" i="61" s="1"/>
  <c r="J385" i="75"/>
  <c r="J386" i="75" s="1"/>
  <c r="J376" i="74"/>
  <c r="K376" i="74" s="1"/>
  <c r="J384" i="65"/>
  <c r="K384" i="65" s="1"/>
  <c r="J384" i="70"/>
  <c r="K384" i="70" s="1"/>
  <c r="J384" i="68"/>
  <c r="K384" i="68" s="1"/>
  <c r="K168" i="6"/>
  <c r="E295" i="73" l="1"/>
  <c r="H295" i="73" s="1"/>
  <c r="E287" i="72"/>
  <c r="G287" i="72" s="1"/>
  <c r="I286" i="72"/>
  <c r="J296" i="72"/>
  <c r="K296" i="72" s="1"/>
  <c r="I288" i="57"/>
  <c r="I288" i="61" s="1"/>
  <c r="I288" i="73" s="1"/>
  <c r="E289" i="57"/>
  <c r="G289" i="57" s="1"/>
  <c r="J302" i="57"/>
  <c r="K302" i="57" s="1"/>
  <c r="E266" i="65"/>
  <c r="G266" i="65" s="1"/>
  <c r="L263" i="66"/>
  <c r="H272" i="74"/>
  <c r="H276" i="59"/>
  <c r="J360" i="59"/>
  <c r="K360" i="59" s="1"/>
  <c r="I168" i="75"/>
  <c r="H263" i="66"/>
  <c r="I168" i="70"/>
  <c r="I291" i="64"/>
  <c r="L272" i="74"/>
  <c r="L276" i="59"/>
  <c r="E265" i="69"/>
  <c r="G265" i="69" s="1"/>
  <c r="I277" i="75"/>
  <c r="E278" i="75"/>
  <c r="G278" i="75" s="1"/>
  <c r="E281" i="70"/>
  <c r="G281" i="70" s="1"/>
  <c r="E311" i="68"/>
  <c r="G311" i="68" s="1"/>
  <c r="H269" i="56"/>
  <c r="L269" i="56"/>
  <c r="H317" i="64"/>
  <c r="L317" i="64"/>
  <c r="L292" i="58"/>
  <c r="H292" i="58"/>
  <c r="E293" i="58"/>
  <c r="G293" i="58" s="1"/>
  <c r="J346" i="62"/>
  <c r="K346" i="62" s="1"/>
  <c r="E328" i="63"/>
  <c r="G328" i="63" s="1"/>
  <c r="L304" i="62"/>
  <c r="H304" i="62"/>
  <c r="E296" i="67"/>
  <c r="G296" i="67" s="1"/>
  <c r="H327" i="63"/>
  <c r="L327" i="63"/>
  <c r="H314" i="60"/>
  <c r="E315" i="60"/>
  <c r="G315" i="60" s="1"/>
  <c r="L314" i="60"/>
  <c r="I313" i="60"/>
  <c r="J320" i="60"/>
  <c r="K320" i="60" s="1"/>
  <c r="H296" i="71"/>
  <c r="E297" i="71"/>
  <c r="G297" i="71" s="1"/>
  <c r="L296" i="71"/>
  <c r="I295" i="71"/>
  <c r="J379" i="71"/>
  <c r="K379" i="71" s="1"/>
  <c r="H317" i="61"/>
  <c r="L317" i="61"/>
  <c r="K385" i="75"/>
  <c r="K386" i="75" s="1"/>
  <c r="E9" i="75" a="1"/>
  <c r="E9" i="75" s="1"/>
  <c r="J377" i="74"/>
  <c r="K377" i="74" s="1"/>
  <c r="J361" i="66"/>
  <c r="K361" i="66" s="1"/>
  <c r="J385" i="70"/>
  <c r="J386" i="70" s="1"/>
  <c r="J359" i="56"/>
  <c r="K359" i="56" s="1"/>
  <c r="E169" i="6"/>
  <c r="G169" i="6" s="1"/>
  <c r="L295" i="73" l="1"/>
  <c r="G295" i="73"/>
  <c r="J316" i="73" s="1"/>
  <c r="K316" i="73" s="1"/>
  <c r="I286" i="57"/>
  <c r="I286" i="61" s="1"/>
  <c r="I286" i="73" s="1"/>
  <c r="I286" i="71" s="1"/>
  <c r="H287" i="72"/>
  <c r="L287" i="72"/>
  <c r="H266" i="65"/>
  <c r="I266" i="65"/>
  <c r="H289" i="57"/>
  <c r="L289" i="57"/>
  <c r="L266" i="65"/>
  <c r="H265" i="69"/>
  <c r="I263" i="66"/>
  <c r="E264" i="66"/>
  <c r="G264" i="66" s="1"/>
  <c r="E273" i="74"/>
  <c r="G273" i="74" s="1"/>
  <c r="E277" i="59"/>
  <c r="G277" i="59" s="1"/>
  <c r="L265" i="69"/>
  <c r="H278" i="75"/>
  <c r="L278" i="75"/>
  <c r="H281" i="70"/>
  <c r="L281" i="70"/>
  <c r="L311" i="68"/>
  <c r="H311" i="68"/>
  <c r="J383" i="63"/>
  <c r="K383" i="63" s="1"/>
  <c r="E270" i="56"/>
  <c r="G270" i="56" s="1"/>
  <c r="I269" i="56"/>
  <c r="I327" i="63"/>
  <c r="I292" i="58"/>
  <c r="J299" i="58"/>
  <c r="K299" i="58" s="1"/>
  <c r="L293" i="58"/>
  <c r="H293" i="58"/>
  <c r="E318" i="64"/>
  <c r="G318" i="64" s="1"/>
  <c r="J324" i="64"/>
  <c r="K324" i="64" s="1"/>
  <c r="H328" i="63"/>
  <c r="H296" i="67"/>
  <c r="E305" i="62"/>
  <c r="G305" i="62" s="1"/>
  <c r="L296" i="67"/>
  <c r="L315" i="60"/>
  <c r="H315" i="60"/>
  <c r="E316" i="60"/>
  <c r="G316" i="60" s="1"/>
  <c r="J321" i="60"/>
  <c r="K321" i="60" s="1"/>
  <c r="L297" i="71"/>
  <c r="E298" i="71"/>
  <c r="G298" i="71" s="1"/>
  <c r="H297" i="71"/>
  <c r="I296" i="71"/>
  <c r="J380" i="71"/>
  <c r="K380" i="71" s="1"/>
  <c r="I317" i="61"/>
  <c r="J331" i="61"/>
  <c r="K331" i="61" s="1"/>
  <c r="E318" i="61"/>
  <c r="G318" i="61" s="1"/>
  <c r="L328" i="63"/>
  <c r="J384" i="63"/>
  <c r="K384" i="63" s="1"/>
  <c r="J385" i="65"/>
  <c r="J386" i="65" s="1"/>
  <c r="J362" i="66"/>
  <c r="K362" i="66" s="1"/>
  <c r="J385" i="68"/>
  <c r="J386" i="68" s="1"/>
  <c r="K385" i="70"/>
  <c r="K386" i="70" s="1"/>
  <c r="E9" i="70" a="1"/>
  <c r="E9" i="70" s="1"/>
  <c r="H169" i="6"/>
  <c r="L169" i="6"/>
  <c r="J169" i="6"/>
  <c r="E296" i="73" l="1"/>
  <c r="G296" i="73" s="1"/>
  <c r="J317" i="73" s="1"/>
  <c r="K317" i="73" s="1"/>
  <c r="I286" i="63"/>
  <c r="E288" i="72"/>
  <c r="G288" i="72" s="1"/>
  <c r="I287" i="72"/>
  <c r="J297" i="72"/>
  <c r="K297" i="72" s="1"/>
  <c r="J303" i="57"/>
  <c r="K303" i="57" s="1"/>
  <c r="E290" i="57"/>
  <c r="G290" i="57" s="1"/>
  <c r="E267" i="65"/>
  <c r="G267" i="65" s="1"/>
  <c r="L273" i="74"/>
  <c r="I273" i="74"/>
  <c r="L264" i="66"/>
  <c r="I264" i="66"/>
  <c r="H264" i="66"/>
  <c r="I292" i="64"/>
  <c r="H273" i="74"/>
  <c r="E266" i="69"/>
  <c r="G266" i="69" s="1"/>
  <c r="H277" i="59"/>
  <c r="L277" i="59"/>
  <c r="I278" i="75"/>
  <c r="E279" i="75"/>
  <c r="G279" i="75" s="1"/>
  <c r="E282" i="70"/>
  <c r="G282" i="70" s="1"/>
  <c r="E312" i="68"/>
  <c r="G312" i="68" s="1"/>
  <c r="H270" i="56"/>
  <c r="L270" i="56"/>
  <c r="I169" i="6"/>
  <c r="I293" i="58"/>
  <c r="J300" i="58"/>
  <c r="K300" i="58" s="1"/>
  <c r="E294" i="58"/>
  <c r="G294" i="58" s="1"/>
  <c r="L318" i="64"/>
  <c r="H318" i="64"/>
  <c r="E319" i="64"/>
  <c r="G319" i="64" s="1"/>
  <c r="I305" i="62"/>
  <c r="H305" i="62"/>
  <c r="L305" i="62"/>
  <c r="E297" i="67"/>
  <c r="G297" i="67" s="1"/>
  <c r="L316" i="60"/>
  <c r="E317" i="60"/>
  <c r="G317" i="60" s="1"/>
  <c r="H316" i="60"/>
  <c r="I315" i="60"/>
  <c r="J322" i="60"/>
  <c r="K322" i="60" s="1"/>
  <c r="L298" i="71"/>
  <c r="H298" i="71"/>
  <c r="I297" i="71"/>
  <c r="J381" i="71"/>
  <c r="K381" i="71" s="1"/>
  <c r="E319" i="61"/>
  <c r="G319" i="61" s="1"/>
  <c r="H318" i="61"/>
  <c r="L318" i="61"/>
  <c r="E329" i="63"/>
  <c r="G329" i="63" s="1"/>
  <c r="J378" i="74"/>
  <c r="K378" i="74" s="1"/>
  <c r="K385" i="65"/>
  <c r="K386" i="65" s="1"/>
  <c r="E9" i="65" a="1"/>
  <c r="E9" i="65" s="1"/>
  <c r="K385" i="68"/>
  <c r="K386" i="68" s="1"/>
  <c r="E9" i="68" a="1"/>
  <c r="E9" i="68" s="1"/>
  <c r="J363" i="66"/>
  <c r="K363" i="66" s="1"/>
  <c r="J360" i="56"/>
  <c r="K360" i="56" s="1"/>
  <c r="K169" i="6"/>
  <c r="E170" i="6"/>
  <c r="G170" i="6" s="1"/>
  <c r="E297" i="73" l="1"/>
  <c r="G297" i="73" s="1"/>
  <c r="L296" i="73"/>
  <c r="H296" i="73"/>
  <c r="H288" i="72"/>
  <c r="E289" i="72"/>
  <c r="G289" i="72" s="1"/>
  <c r="L288" i="72"/>
  <c r="I267" i="65"/>
  <c r="H290" i="57"/>
  <c r="L290" i="57"/>
  <c r="H267" i="65"/>
  <c r="L267" i="65"/>
  <c r="H266" i="69"/>
  <c r="I266" i="69"/>
  <c r="E265" i="66"/>
  <c r="G265" i="66" s="1"/>
  <c r="L266" i="69"/>
  <c r="I293" i="60"/>
  <c r="E274" i="74"/>
  <c r="G274" i="74" s="1"/>
  <c r="J361" i="59"/>
  <c r="K361" i="59" s="1"/>
  <c r="E278" i="59"/>
  <c r="G278" i="59" s="1"/>
  <c r="I169" i="59"/>
  <c r="I169" i="68" s="1"/>
  <c r="H279" i="75"/>
  <c r="L279" i="75"/>
  <c r="L282" i="70"/>
  <c r="H282" i="70"/>
  <c r="H312" i="68"/>
  <c r="E313" i="68"/>
  <c r="G313" i="68" s="1"/>
  <c r="L312" i="68"/>
  <c r="I270" i="56"/>
  <c r="E271" i="56"/>
  <c r="G271" i="56" s="1"/>
  <c r="E306" i="62"/>
  <c r="G306" i="62" s="1"/>
  <c r="J347" i="62"/>
  <c r="K347" i="62" s="1"/>
  <c r="H319" i="64"/>
  <c r="L319" i="64"/>
  <c r="E320" i="64"/>
  <c r="G320" i="64" s="1"/>
  <c r="J325" i="64"/>
  <c r="K325" i="64" s="1"/>
  <c r="L294" i="58"/>
  <c r="H294" i="58"/>
  <c r="H297" i="67"/>
  <c r="L297" i="67"/>
  <c r="L317" i="60"/>
  <c r="H317" i="60"/>
  <c r="I316" i="60"/>
  <c r="J323" i="60"/>
  <c r="K323" i="60" s="1"/>
  <c r="I298" i="71"/>
  <c r="J382" i="71"/>
  <c r="K382" i="71" s="1"/>
  <c r="E299" i="71"/>
  <c r="G299" i="71" s="1"/>
  <c r="H319" i="61"/>
  <c r="L319" i="61"/>
  <c r="J333" i="61"/>
  <c r="K333" i="61" s="1"/>
  <c r="J332" i="61"/>
  <c r="K332" i="61" s="1"/>
  <c r="H329" i="63"/>
  <c r="L329" i="63"/>
  <c r="J361" i="56"/>
  <c r="K361" i="56" s="1"/>
  <c r="H170" i="6"/>
  <c r="L170" i="6"/>
  <c r="H297" i="73" l="1"/>
  <c r="L297" i="73"/>
  <c r="I297" i="73"/>
  <c r="E298" i="73"/>
  <c r="J318" i="73"/>
  <c r="K318" i="73" s="1"/>
  <c r="L289" i="72"/>
  <c r="H289" i="72"/>
  <c r="J298" i="72"/>
  <c r="K298" i="72" s="1"/>
  <c r="I288" i="72"/>
  <c r="E268" i="65"/>
  <c r="G268" i="65" s="1"/>
  <c r="H306" i="62"/>
  <c r="J304" i="57"/>
  <c r="K304" i="57" s="1"/>
  <c r="I290" i="57"/>
  <c r="I290" i="61" s="1"/>
  <c r="I290" i="73" s="1"/>
  <c r="E291" i="57"/>
  <c r="G291" i="57" s="1"/>
  <c r="I274" i="74"/>
  <c r="I293" i="64"/>
  <c r="I292" i="61"/>
  <c r="E267" i="69"/>
  <c r="G267" i="69" s="1"/>
  <c r="H265" i="66"/>
  <c r="L265" i="66"/>
  <c r="I169" i="67"/>
  <c r="I169" i="70" s="1"/>
  <c r="L274" i="74"/>
  <c r="H274" i="74"/>
  <c r="L278" i="59"/>
  <c r="H278" i="59"/>
  <c r="E283" i="70"/>
  <c r="G283" i="70" s="1"/>
  <c r="E280" i="75"/>
  <c r="G280" i="75" s="1"/>
  <c r="E307" i="62"/>
  <c r="G307" i="62" s="1"/>
  <c r="L306" i="62"/>
  <c r="H313" i="68"/>
  <c r="L313" i="68"/>
  <c r="L271" i="56"/>
  <c r="H271" i="56"/>
  <c r="E295" i="58"/>
  <c r="G295" i="58" s="1"/>
  <c r="J301" i="58"/>
  <c r="K301" i="58" s="1"/>
  <c r="I294" i="58"/>
  <c r="E321" i="64"/>
  <c r="G321" i="64" s="1"/>
  <c r="L320" i="64"/>
  <c r="H320" i="64"/>
  <c r="J326" i="64"/>
  <c r="K326" i="64" s="1"/>
  <c r="I319" i="64"/>
  <c r="E298" i="67"/>
  <c r="G298" i="67" s="1"/>
  <c r="E318" i="60"/>
  <c r="G318" i="60" s="1"/>
  <c r="J324" i="60"/>
  <c r="K324" i="60" s="1"/>
  <c r="E300" i="71"/>
  <c r="G300" i="71" s="1"/>
  <c r="L299" i="71"/>
  <c r="H299" i="71"/>
  <c r="E320" i="61"/>
  <c r="G320" i="61" s="1"/>
  <c r="I329" i="63"/>
  <c r="J385" i="63"/>
  <c r="J386" i="63" s="1"/>
  <c r="E330" i="63"/>
  <c r="G330" i="63" s="1"/>
  <c r="J379" i="74"/>
  <c r="K379" i="74" s="1"/>
  <c r="J364" i="66"/>
  <c r="K364" i="66" s="1"/>
  <c r="J362" i="56"/>
  <c r="K362" i="56" s="1"/>
  <c r="J170" i="6"/>
  <c r="L298" i="73" l="1"/>
  <c r="G298" i="73"/>
  <c r="E299" i="73" s="1"/>
  <c r="H298" i="73"/>
  <c r="L268" i="65"/>
  <c r="I289" i="72"/>
  <c r="I289" i="57" s="1"/>
  <c r="I289" i="61" s="1"/>
  <c r="I289" i="73" s="1"/>
  <c r="J299" i="72"/>
  <c r="K299" i="72" s="1"/>
  <c r="H268" i="65"/>
  <c r="E290" i="72"/>
  <c r="G290" i="72" s="1"/>
  <c r="L291" i="57"/>
  <c r="H291" i="57"/>
  <c r="I268" i="65"/>
  <c r="E269" i="65"/>
  <c r="G269" i="65" s="1"/>
  <c r="I170" i="6"/>
  <c r="E275" i="74"/>
  <c r="G275" i="74" s="1"/>
  <c r="H283" i="70"/>
  <c r="E284" i="70"/>
  <c r="G284" i="70" s="1"/>
  <c r="L267" i="69"/>
  <c r="I267" i="69"/>
  <c r="I170" i="63"/>
  <c r="I170" i="59" s="1"/>
  <c r="I170" i="68" s="1"/>
  <c r="I293" i="62"/>
  <c r="H267" i="69"/>
  <c r="I292" i="73"/>
  <c r="E266" i="66"/>
  <c r="G266" i="66" s="1"/>
  <c r="I294" i="60"/>
  <c r="I294" i="64"/>
  <c r="E279" i="59"/>
  <c r="G279" i="59" s="1"/>
  <c r="J362" i="59"/>
  <c r="K362" i="59" s="1"/>
  <c r="L283" i="70"/>
  <c r="J348" i="62"/>
  <c r="K348" i="62" s="1"/>
  <c r="L280" i="75"/>
  <c r="H280" i="75"/>
  <c r="E314" i="68"/>
  <c r="G314" i="68" s="1"/>
  <c r="E272" i="56"/>
  <c r="G272" i="56" s="1"/>
  <c r="I271" i="56"/>
  <c r="J327" i="64"/>
  <c r="K327" i="64" s="1"/>
  <c r="L321" i="64"/>
  <c r="H321" i="64"/>
  <c r="L295" i="58"/>
  <c r="H295" i="58"/>
  <c r="H298" i="67"/>
  <c r="L298" i="67"/>
  <c r="E299" i="67"/>
  <c r="G299" i="67" s="1"/>
  <c r="L307" i="62"/>
  <c r="H307" i="62"/>
  <c r="H318" i="60"/>
  <c r="L318" i="60"/>
  <c r="E301" i="71"/>
  <c r="G301" i="71" s="1"/>
  <c r="H300" i="71"/>
  <c r="L300" i="71"/>
  <c r="I299" i="71"/>
  <c r="J383" i="71"/>
  <c r="K383" i="71" s="1"/>
  <c r="E321" i="61"/>
  <c r="G321" i="61" s="1"/>
  <c r="H320" i="61"/>
  <c r="L320" i="61"/>
  <c r="L330" i="63"/>
  <c r="H330" i="63"/>
  <c r="E9" i="63" a="1"/>
  <c r="E9" i="63" s="1"/>
  <c r="K385" i="63"/>
  <c r="K386" i="63" s="1"/>
  <c r="K170" i="6"/>
  <c r="H299" i="73" l="1"/>
  <c r="G299" i="73"/>
  <c r="L299" i="73"/>
  <c r="J319" i="73"/>
  <c r="K319" i="73" s="1"/>
  <c r="I298" i="73"/>
  <c r="L290" i="72"/>
  <c r="H290" i="72"/>
  <c r="I275" i="74"/>
  <c r="J305" i="57"/>
  <c r="K305" i="57" s="1"/>
  <c r="I291" i="57"/>
  <c r="I291" i="73" s="1"/>
  <c r="E292" i="57"/>
  <c r="G292" i="57" s="1"/>
  <c r="I170" i="56"/>
  <c r="H269" i="65"/>
  <c r="L269" i="65"/>
  <c r="L275" i="74"/>
  <c r="H275" i="74"/>
  <c r="I170" i="74"/>
  <c r="E268" i="69"/>
  <c r="G268" i="69" s="1"/>
  <c r="H266" i="66"/>
  <c r="L266" i="66"/>
  <c r="I294" i="73"/>
  <c r="L279" i="59"/>
  <c r="H279" i="59"/>
  <c r="I170" i="67"/>
  <c r="I170" i="70" s="1"/>
  <c r="I280" i="75"/>
  <c r="E281" i="75"/>
  <c r="G281" i="75" s="1"/>
  <c r="H284" i="70"/>
  <c r="L284" i="70"/>
  <c r="L314" i="68"/>
  <c r="H314" i="68"/>
  <c r="E273" i="56"/>
  <c r="G273" i="56" s="1"/>
  <c r="H272" i="56"/>
  <c r="L272" i="56"/>
  <c r="E296" i="58"/>
  <c r="G296" i="58" s="1"/>
  <c r="I295" i="58"/>
  <c r="J302" i="58"/>
  <c r="K302" i="58" s="1"/>
  <c r="E322" i="64"/>
  <c r="G322" i="64" s="1"/>
  <c r="J328" i="64"/>
  <c r="K328" i="64" s="1"/>
  <c r="H299" i="67"/>
  <c r="L299" i="67"/>
  <c r="J349" i="62"/>
  <c r="K349" i="62" s="1"/>
  <c r="E308" i="62"/>
  <c r="G308" i="62" s="1"/>
  <c r="E319" i="60"/>
  <c r="G319" i="60" s="1"/>
  <c r="J325" i="60"/>
  <c r="K325" i="60" s="1"/>
  <c r="H301" i="71"/>
  <c r="E302" i="71"/>
  <c r="G302" i="71" s="1"/>
  <c r="L301" i="71"/>
  <c r="J384" i="71"/>
  <c r="K384" i="71" s="1"/>
  <c r="H321" i="61"/>
  <c r="E322" i="61"/>
  <c r="G322" i="61" s="1"/>
  <c r="L321" i="61"/>
  <c r="J334" i="61"/>
  <c r="K334" i="61" s="1"/>
  <c r="E331" i="63"/>
  <c r="G331" i="63" s="1"/>
  <c r="J380" i="74"/>
  <c r="K380" i="74" s="1"/>
  <c r="J365" i="66"/>
  <c r="K365" i="66" s="1"/>
  <c r="J363" i="56"/>
  <c r="K363" i="56" s="1"/>
  <c r="E171" i="6"/>
  <c r="G171" i="6" s="1"/>
  <c r="J320" i="73" l="1"/>
  <c r="K320" i="73" s="1"/>
  <c r="I299" i="73"/>
  <c r="E300" i="73"/>
  <c r="I290" i="72"/>
  <c r="J300" i="72"/>
  <c r="K300" i="72" s="1"/>
  <c r="E291" i="72"/>
  <c r="G291" i="72" s="1"/>
  <c r="E276" i="74"/>
  <c r="G276" i="74" s="1"/>
  <c r="H292" i="57"/>
  <c r="E293" i="57"/>
  <c r="G293" i="57" s="1"/>
  <c r="L292" i="57"/>
  <c r="L273" i="56"/>
  <c r="E270" i="65"/>
  <c r="G270" i="65" s="1"/>
  <c r="I269" i="65"/>
  <c r="I268" i="69"/>
  <c r="H268" i="69"/>
  <c r="L268" i="69"/>
  <c r="I266" i="66"/>
  <c r="E267" i="66"/>
  <c r="G267" i="66" s="1"/>
  <c r="I295" i="60"/>
  <c r="I295" i="64"/>
  <c r="J363" i="59"/>
  <c r="K363" i="59" s="1"/>
  <c r="E280" i="59"/>
  <c r="G280" i="59" s="1"/>
  <c r="E285" i="70"/>
  <c r="G285" i="70" s="1"/>
  <c r="I281" i="75"/>
  <c r="H281" i="75"/>
  <c r="L281" i="75"/>
  <c r="H273" i="56"/>
  <c r="E274" i="56"/>
  <c r="G274" i="56" s="1"/>
  <c r="E315" i="68"/>
  <c r="G315" i="68" s="1"/>
  <c r="E300" i="67"/>
  <c r="G300" i="67" s="1"/>
  <c r="H322" i="64"/>
  <c r="L322" i="64"/>
  <c r="E323" i="64"/>
  <c r="G323" i="64" s="1"/>
  <c r="H296" i="58"/>
  <c r="L296" i="58"/>
  <c r="E297" i="58"/>
  <c r="G297" i="58" s="1"/>
  <c r="H308" i="62"/>
  <c r="L308" i="62"/>
  <c r="L319" i="60"/>
  <c r="H319" i="60"/>
  <c r="I302" i="71"/>
  <c r="L302" i="71"/>
  <c r="H302" i="71"/>
  <c r="I301" i="71"/>
  <c r="J385" i="71"/>
  <c r="J386" i="71" s="1"/>
  <c r="H322" i="61"/>
  <c r="E323" i="61"/>
  <c r="G323" i="61" s="1"/>
  <c r="L322" i="61"/>
  <c r="J335" i="61"/>
  <c r="K335" i="61" s="1"/>
  <c r="L331" i="63"/>
  <c r="H331" i="63"/>
  <c r="J366" i="66"/>
  <c r="K366" i="66" s="1"/>
  <c r="J364" i="56"/>
  <c r="K364" i="56" s="1"/>
  <c r="H171" i="6"/>
  <c r="L171" i="6"/>
  <c r="J171" i="6"/>
  <c r="G300" i="73" l="1"/>
  <c r="J321" i="73" s="1"/>
  <c r="K321" i="73" s="1"/>
  <c r="L300" i="73"/>
  <c r="H300" i="73"/>
  <c r="L276" i="74"/>
  <c r="H276" i="74"/>
  <c r="H291" i="72"/>
  <c r="L291" i="72"/>
  <c r="E292" i="72"/>
  <c r="G292" i="72" s="1"/>
  <c r="E277" i="74"/>
  <c r="H293" i="57"/>
  <c r="L293" i="57"/>
  <c r="J306" i="57"/>
  <c r="K306" i="57" s="1"/>
  <c r="I292" i="57"/>
  <c r="L270" i="65"/>
  <c r="H270" i="65"/>
  <c r="E269" i="69"/>
  <c r="G269" i="69" s="1"/>
  <c r="H285" i="70"/>
  <c r="H300" i="67"/>
  <c r="H267" i="66"/>
  <c r="L267" i="66"/>
  <c r="L280" i="59"/>
  <c r="H280" i="59"/>
  <c r="L285" i="70"/>
  <c r="E282" i="75"/>
  <c r="I273" i="56"/>
  <c r="L300" i="67"/>
  <c r="H315" i="68"/>
  <c r="L315" i="68"/>
  <c r="E316" i="68"/>
  <c r="G316" i="68" s="1"/>
  <c r="L323" i="64"/>
  <c r="H323" i="64"/>
  <c r="H297" i="58"/>
  <c r="L297" i="58"/>
  <c r="J303" i="58"/>
  <c r="K303" i="58" s="1"/>
  <c r="I296" i="58"/>
  <c r="J329" i="64"/>
  <c r="K329" i="64" s="1"/>
  <c r="I171" i="6"/>
  <c r="I274" i="56"/>
  <c r="L274" i="56"/>
  <c r="H274" i="56"/>
  <c r="I308" i="62"/>
  <c r="J350" i="62"/>
  <c r="K350" i="62" s="1"/>
  <c r="E309" i="62"/>
  <c r="G309" i="62" s="1"/>
  <c r="E320" i="60"/>
  <c r="G320" i="60" s="1"/>
  <c r="J326" i="60"/>
  <c r="K326" i="60" s="1"/>
  <c r="K385" i="71"/>
  <c r="K386" i="71" s="1"/>
  <c r="E9" i="71" a="1"/>
  <c r="E9" i="71" s="1"/>
  <c r="E303" i="71"/>
  <c r="G303" i="71" s="1"/>
  <c r="L323" i="61"/>
  <c r="E324" i="61"/>
  <c r="G324" i="61" s="1"/>
  <c r="H323" i="61"/>
  <c r="J336" i="61"/>
  <c r="K336" i="61" s="1"/>
  <c r="I331" i="63"/>
  <c r="E332" i="63"/>
  <c r="G332" i="63" s="1"/>
  <c r="J381" i="74"/>
  <c r="K381" i="74" s="1"/>
  <c r="J365" i="56"/>
  <c r="K365" i="56" s="1"/>
  <c r="K171" i="6"/>
  <c r="E172" i="6"/>
  <c r="G172" i="6" s="1"/>
  <c r="E301" i="73" l="1"/>
  <c r="H277" i="74"/>
  <c r="G277" i="74"/>
  <c r="I277" i="74" s="1"/>
  <c r="L277" i="74"/>
  <c r="H292" i="72"/>
  <c r="L292" i="72"/>
  <c r="I291" i="72"/>
  <c r="I291" i="61" s="1"/>
  <c r="J301" i="72"/>
  <c r="K301" i="72" s="1"/>
  <c r="H269" i="69"/>
  <c r="I269" i="69"/>
  <c r="E294" i="57"/>
  <c r="G294" i="57" s="1"/>
  <c r="J307" i="57"/>
  <c r="K307" i="57" s="1"/>
  <c r="I270" i="65"/>
  <c r="E271" i="65"/>
  <c r="G271" i="65" s="1"/>
  <c r="I171" i="59"/>
  <c r="L269" i="69"/>
  <c r="H282" i="75"/>
  <c r="G282" i="75"/>
  <c r="I296" i="60"/>
  <c r="I296" i="64" s="1"/>
  <c r="I267" i="66"/>
  <c r="E268" i="66"/>
  <c r="G268" i="66" s="1"/>
  <c r="I295" i="61"/>
  <c r="I295" i="73" s="1"/>
  <c r="I296" i="62"/>
  <c r="J364" i="59"/>
  <c r="K364" i="59" s="1"/>
  <c r="E281" i="59"/>
  <c r="G281" i="59" s="1"/>
  <c r="E286" i="70"/>
  <c r="G286" i="70" s="1"/>
  <c r="I171" i="68"/>
  <c r="I171" i="67" s="1"/>
  <c r="L282" i="75"/>
  <c r="E301" i="67"/>
  <c r="G301" i="67" s="1"/>
  <c r="L316" i="68"/>
  <c r="H316" i="68"/>
  <c r="E298" i="58"/>
  <c r="G298" i="58" s="1"/>
  <c r="I297" i="58"/>
  <c r="J304" i="58"/>
  <c r="K304" i="58" s="1"/>
  <c r="E324" i="64"/>
  <c r="G324" i="64" s="1"/>
  <c r="J330" i="64"/>
  <c r="K330" i="64" s="1"/>
  <c r="E275" i="56"/>
  <c r="G275" i="56" s="1"/>
  <c r="L309" i="62"/>
  <c r="H309" i="62"/>
  <c r="L320" i="60"/>
  <c r="H320" i="60"/>
  <c r="L303" i="71"/>
  <c r="H303" i="71"/>
  <c r="E325" i="61"/>
  <c r="G325" i="61" s="1"/>
  <c r="H324" i="61"/>
  <c r="L324" i="61"/>
  <c r="I323" i="61"/>
  <c r="J337" i="61"/>
  <c r="K337" i="61" s="1"/>
  <c r="I332" i="63"/>
  <c r="H332" i="63"/>
  <c r="L332" i="63"/>
  <c r="J382" i="74"/>
  <c r="K382" i="74" s="1"/>
  <c r="J367" i="66"/>
  <c r="K367" i="66" s="1"/>
  <c r="L172" i="6"/>
  <c r="H172" i="6"/>
  <c r="G301" i="73" l="1"/>
  <c r="L301" i="73"/>
  <c r="H301" i="73"/>
  <c r="E278" i="74"/>
  <c r="G278" i="74" s="1"/>
  <c r="J302" i="72"/>
  <c r="K302" i="72" s="1"/>
  <c r="I292" i="72"/>
  <c r="E293" i="72"/>
  <c r="G293" i="72" s="1"/>
  <c r="H294" i="57"/>
  <c r="L294" i="57"/>
  <c r="L271" i="65"/>
  <c r="H271" i="65"/>
  <c r="E270" i="69"/>
  <c r="G270" i="69" s="1"/>
  <c r="I171" i="66"/>
  <c r="L286" i="70"/>
  <c r="E287" i="70"/>
  <c r="G287" i="70" s="1"/>
  <c r="I297" i="60"/>
  <c r="H268" i="66"/>
  <c r="L268" i="66"/>
  <c r="I268" i="66"/>
  <c r="I295" i="62"/>
  <c r="I296" i="73"/>
  <c r="I296" i="61"/>
  <c r="L281" i="59"/>
  <c r="H281" i="59"/>
  <c r="H286" i="70"/>
  <c r="E283" i="75"/>
  <c r="H301" i="67"/>
  <c r="L301" i="67"/>
  <c r="E317" i="68"/>
  <c r="G317" i="68" s="1"/>
  <c r="H324" i="64"/>
  <c r="J331" i="64"/>
  <c r="K331" i="64" s="1"/>
  <c r="L324" i="64"/>
  <c r="E299" i="58"/>
  <c r="G299" i="58" s="1"/>
  <c r="H298" i="58"/>
  <c r="L298" i="58"/>
  <c r="H275" i="56"/>
  <c r="L275" i="56"/>
  <c r="J351" i="62"/>
  <c r="K351" i="62" s="1"/>
  <c r="E310" i="62"/>
  <c r="G310" i="62" s="1"/>
  <c r="I309" i="62"/>
  <c r="E302" i="67"/>
  <c r="G302" i="67" s="1"/>
  <c r="E321" i="60"/>
  <c r="G321" i="60" s="1"/>
  <c r="J327" i="60"/>
  <c r="K327" i="60" s="1"/>
  <c r="E304" i="71"/>
  <c r="G304" i="71" s="1"/>
  <c r="L325" i="61"/>
  <c r="E326" i="61"/>
  <c r="G326" i="61" s="1"/>
  <c r="H325" i="61"/>
  <c r="I324" i="61"/>
  <c r="J338" i="61"/>
  <c r="K338" i="61" s="1"/>
  <c r="E333" i="63"/>
  <c r="G333" i="63" s="1"/>
  <c r="J366" i="56"/>
  <c r="K366" i="56" s="1"/>
  <c r="J172" i="6"/>
  <c r="J322" i="73" l="1"/>
  <c r="K322" i="73" s="1"/>
  <c r="E302" i="73"/>
  <c r="L278" i="74"/>
  <c r="H278" i="74"/>
  <c r="L293" i="72"/>
  <c r="H293" i="72"/>
  <c r="E294" i="72"/>
  <c r="G294" i="72" s="1"/>
  <c r="H270" i="69"/>
  <c r="I270" i="69"/>
  <c r="E295" i="57"/>
  <c r="G295" i="57" s="1"/>
  <c r="I294" i="57"/>
  <c r="J308" i="57"/>
  <c r="K308" i="57" s="1"/>
  <c r="I271" i="65"/>
  <c r="E272" i="65"/>
  <c r="G272" i="65" s="1"/>
  <c r="I172" i="6"/>
  <c r="L270" i="69"/>
  <c r="L283" i="75"/>
  <c r="G283" i="75"/>
  <c r="E269" i="66"/>
  <c r="G269" i="66" s="1"/>
  <c r="J365" i="59"/>
  <c r="K365" i="59" s="1"/>
  <c r="E282" i="59"/>
  <c r="G282" i="59" s="1"/>
  <c r="L287" i="70"/>
  <c r="H287" i="70"/>
  <c r="H283" i="75"/>
  <c r="E288" i="70"/>
  <c r="G288" i="70" s="1"/>
  <c r="L317" i="68"/>
  <c r="H317" i="68"/>
  <c r="E325" i="64"/>
  <c r="G325" i="64" s="1"/>
  <c r="L299" i="58"/>
  <c r="H299" i="58"/>
  <c r="J305" i="58"/>
  <c r="K305" i="58" s="1"/>
  <c r="I298" i="58"/>
  <c r="I172" i="59"/>
  <c r="I172" i="68" s="1"/>
  <c r="E276" i="56"/>
  <c r="G276" i="56" s="1"/>
  <c r="H310" i="62"/>
  <c r="L310" i="62"/>
  <c r="H302" i="67"/>
  <c r="L302" i="67"/>
  <c r="L321" i="60"/>
  <c r="H321" i="60"/>
  <c r="E322" i="60"/>
  <c r="G322" i="60" s="1"/>
  <c r="H304" i="71"/>
  <c r="L304" i="71"/>
  <c r="I304" i="71"/>
  <c r="H326" i="61"/>
  <c r="E327" i="61"/>
  <c r="G327" i="61" s="1"/>
  <c r="L326" i="61"/>
  <c r="J339" i="61"/>
  <c r="K339" i="61" s="1"/>
  <c r="H333" i="63"/>
  <c r="I333" i="63"/>
  <c r="L333" i="63"/>
  <c r="J383" i="74"/>
  <c r="K383" i="74" s="1"/>
  <c r="J368" i="66"/>
  <c r="K368" i="66" s="1"/>
  <c r="K172" i="6"/>
  <c r="L302" i="73" l="1"/>
  <c r="G302" i="73"/>
  <c r="H302" i="73"/>
  <c r="I278" i="74"/>
  <c r="E279" i="74"/>
  <c r="G279" i="74" s="1"/>
  <c r="H294" i="72"/>
  <c r="L294" i="72"/>
  <c r="I293" i="72"/>
  <c r="J303" i="72"/>
  <c r="K303" i="72" s="1"/>
  <c r="H295" i="57"/>
  <c r="L295" i="57"/>
  <c r="E296" i="57"/>
  <c r="G296" i="57" s="1"/>
  <c r="H272" i="65"/>
  <c r="L272" i="65"/>
  <c r="E271" i="69"/>
  <c r="G271" i="69" s="1"/>
  <c r="L325" i="64"/>
  <c r="L269" i="66"/>
  <c r="H269" i="66"/>
  <c r="I172" i="75"/>
  <c r="I172" i="67" s="1"/>
  <c r="L282" i="59"/>
  <c r="J366" i="59"/>
  <c r="K366" i="59" s="1"/>
  <c r="H282" i="59"/>
  <c r="I283" i="75"/>
  <c r="E284" i="75"/>
  <c r="G284" i="75" s="1"/>
  <c r="L288" i="70"/>
  <c r="I288" i="70"/>
  <c r="H288" i="70"/>
  <c r="H325" i="64"/>
  <c r="E318" i="68"/>
  <c r="G318" i="68" s="1"/>
  <c r="E300" i="58"/>
  <c r="G300" i="58" s="1"/>
  <c r="J306" i="58"/>
  <c r="K306" i="58" s="1"/>
  <c r="I299" i="58"/>
  <c r="H276" i="56"/>
  <c r="L276" i="56"/>
  <c r="J352" i="62"/>
  <c r="K352" i="62" s="1"/>
  <c r="E311" i="62"/>
  <c r="G311" i="62" s="1"/>
  <c r="I310" i="62"/>
  <c r="E303" i="67"/>
  <c r="G303" i="67" s="1"/>
  <c r="E323" i="60"/>
  <c r="G323" i="60" s="1"/>
  <c r="H322" i="60"/>
  <c r="L322" i="60"/>
  <c r="J328" i="60"/>
  <c r="K328" i="60" s="1"/>
  <c r="E305" i="71"/>
  <c r="G305" i="71" s="1"/>
  <c r="L327" i="61"/>
  <c r="H327" i="61"/>
  <c r="J340" i="61"/>
  <c r="K340" i="61" s="1"/>
  <c r="E334" i="63"/>
  <c r="G334" i="63" s="1"/>
  <c r="J367" i="56"/>
  <c r="K367" i="56" s="1"/>
  <c r="E173" i="6"/>
  <c r="G173" i="6" s="1"/>
  <c r="J323" i="73" l="1"/>
  <c r="K323" i="73" s="1"/>
  <c r="E303" i="73"/>
  <c r="E280" i="74"/>
  <c r="G280" i="74" s="1"/>
  <c r="H279" i="74"/>
  <c r="L279" i="74"/>
  <c r="I293" i="57"/>
  <c r="I293" i="61" s="1"/>
  <c r="I293" i="73" s="1"/>
  <c r="E295" i="72"/>
  <c r="G295" i="72" s="1"/>
  <c r="J304" i="72"/>
  <c r="K304" i="72" s="1"/>
  <c r="I294" i="72"/>
  <c r="L271" i="69"/>
  <c r="I271" i="69"/>
  <c r="H296" i="57"/>
  <c r="L296" i="57"/>
  <c r="I295" i="57"/>
  <c r="J309" i="57"/>
  <c r="K309" i="57" s="1"/>
  <c r="I272" i="65"/>
  <c r="E273" i="65"/>
  <c r="G273" i="65" s="1"/>
  <c r="H271" i="69"/>
  <c r="I269" i="66"/>
  <c r="E270" i="66"/>
  <c r="G270" i="66" s="1"/>
  <c r="I172" i="70"/>
  <c r="E283" i="59"/>
  <c r="G283" i="59" s="1"/>
  <c r="I299" i="62"/>
  <c r="I299" i="64"/>
  <c r="H284" i="75"/>
  <c r="L284" i="75"/>
  <c r="E289" i="70"/>
  <c r="G289" i="70" s="1"/>
  <c r="E326" i="64"/>
  <c r="G326" i="64" s="1"/>
  <c r="J332" i="64"/>
  <c r="K332" i="64" s="1"/>
  <c r="L318" i="68"/>
  <c r="H318" i="68"/>
  <c r="H300" i="58"/>
  <c r="L300" i="58"/>
  <c r="E301" i="58"/>
  <c r="G301" i="58" s="1"/>
  <c r="L305" i="71"/>
  <c r="H334" i="63"/>
  <c r="E277" i="56"/>
  <c r="G277" i="56" s="1"/>
  <c r="L311" i="62"/>
  <c r="H311" i="62"/>
  <c r="L303" i="67"/>
  <c r="H303" i="67"/>
  <c r="L323" i="60"/>
  <c r="H323" i="60"/>
  <c r="I322" i="60"/>
  <c r="J329" i="60"/>
  <c r="K329" i="60" s="1"/>
  <c r="I305" i="71"/>
  <c r="H305" i="71"/>
  <c r="I327" i="61"/>
  <c r="J341" i="61"/>
  <c r="K341" i="61" s="1"/>
  <c r="L334" i="63"/>
  <c r="E328" i="61"/>
  <c r="G328" i="61" s="1"/>
  <c r="E335" i="63"/>
  <c r="G335" i="63" s="1"/>
  <c r="J384" i="74"/>
  <c r="K384" i="74" s="1"/>
  <c r="J369" i="66"/>
  <c r="K369" i="66" s="1"/>
  <c r="J368" i="56"/>
  <c r="K368" i="56" s="1"/>
  <c r="H173" i="6"/>
  <c r="L173" i="6"/>
  <c r="J173" i="6"/>
  <c r="H303" i="73" l="1"/>
  <c r="G303" i="73"/>
  <c r="L303" i="73"/>
  <c r="I280" i="74"/>
  <c r="L280" i="74"/>
  <c r="H280" i="74"/>
  <c r="I293" i="63"/>
  <c r="L295" i="72"/>
  <c r="E296" i="72"/>
  <c r="G296" i="72" s="1"/>
  <c r="H295" i="72"/>
  <c r="J310" i="57"/>
  <c r="K310" i="57" s="1"/>
  <c r="I296" i="57"/>
  <c r="E297" i="57"/>
  <c r="G297" i="57" s="1"/>
  <c r="I273" i="65"/>
  <c r="L273" i="65"/>
  <c r="H273" i="65"/>
  <c r="E272" i="69"/>
  <c r="G272" i="69" s="1"/>
  <c r="L283" i="59"/>
  <c r="J367" i="59"/>
  <c r="K367" i="59" s="1"/>
  <c r="E327" i="64"/>
  <c r="G327" i="64" s="1"/>
  <c r="H270" i="66"/>
  <c r="L270" i="66"/>
  <c r="H283" i="59"/>
  <c r="E285" i="75"/>
  <c r="G285" i="75" s="1"/>
  <c r="H289" i="70"/>
  <c r="L289" i="70"/>
  <c r="E290" i="70"/>
  <c r="G290" i="70" s="1"/>
  <c r="H326" i="64"/>
  <c r="L326" i="64"/>
  <c r="E319" i="68"/>
  <c r="G319" i="68" s="1"/>
  <c r="L301" i="58"/>
  <c r="H301" i="58"/>
  <c r="I300" i="58"/>
  <c r="I300" i="60" s="1"/>
  <c r="J307" i="58"/>
  <c r="K307" i="58" s="1"/>
  <c r="I173" i="6"/>
  <c r="L277" i="56"/>
  <c r="H277" i="56"/>
  <c r="J353" i="62"/>
  <c r="K353" i="62" s="1"/>
  <c r="E312" i="62"/>
  <c r="G312" i="62" s="1"/>
  <c r="E304" i="67"/>
  <c r="G304" i="67" s="1"/>
  <c r="E306" i="71"/>
  <c r="G306" i="71" s="1"/>
  <c r="E324" i="60"/>
  <c r="G324" i="60" s="1"/>
  <c r="I323" i="60"/>
  <c r="J330" i="60"/>
  <c r="K330" i="60" s="1"/>
  <c r="I334" i="63"/>
  <c r="E329" i="61"/>
  <c r="G329" i="61" s="1"/>
  <c r="L328" i="61"/>
  <c r="H328" i="61"/>
  <c r="L335" i="63"/>
  <c r="H335" i="63"/>
  <c r="J385" i="74"/>
  <c r="J386" i="74" s="1"/>
  <c r="J369" i="56"/>
  <c r="K369" i="56" s="1"/>
  <c r="K173" i="6"/>
  <c r="I303" i="73" l="1"/>
  <c r="J324" i="73"/>
  <c r="K324" i="73" s="1"/>
  <c r="E304" i="73"/>
  <c r="E281" i="74"/>
  <c r="G281" i="74" s="1"/>
  <c r="L296" i="72"/>
  <c r="H296" i="72"/>
  <c r="I295" i="72"/>
  <c r="J305" i="72"/>
  <c r="K305" i="72" s="1"/>
  <c r="E273" i="69"/>
  <c r="G273" i="69" s="1"/>
  <c r="L297" i="57"/>
  <c r="H297" i="57"/>
  <c r="E274" i="65"/>
  <c r="G274" i="65" s="1"/>
  <c r="L272" i="69"/>
  <c r="H272" i="69"/>
  <c r="H290" i="70"/>
  <c r="I173" i="59"/>
  <c r="I173" i="63"/>
  <c r="J333" i="64"/>
  <c r="K333" i="64" s="1"/>
  <c r="E328" i="64"/>
  <c r="G328" i="64" s="1"/>
  <c r="L327" i="64"/>
  <c r="H327" i="64"/>
  <c r="E271" i="66"/>
  <c r="G271" i="66" s="1"/>
  <c r="I300" i="64"/>
  <c r="E284" i="59"/>
  <c r="G284" i="59" s="1"/>
  <c r="I173" i="68"/>
  <c r="I173" i="67" s="1"/>
  <c r="H285" i="75"/>
  <c r="L285" i="75"/>
  <c r="L290" i="70"/>
  <c r="L319" i="68"/>
  <c r="E320" i="68"/>
  <c r="G320" i="68" s="1"/>
  <c r="H319" i="68"/>
  <c r="J308" i="58"/>
  <c r="K308" i="58" s="1"/>
  <c r="I301" i="58"/>
  <c r="E302" i="58"/>
  <c r="G302" i="58" s="1"/>
  <c r="I306" i="71"/>
  <c r="I277" i="56"/>
  <c r="E278" i="56"/>
  <c r="G278" i="56" s="1"/>
  <c r="L312" i="62"/>
  <c r="H312" i="62"/>
  <c r="L304" i="67"/>
  <c r="H304" i="67"/>
  <c r="H306" i="71"/>
  <c r="L306" i="71"/>
  <c r="E325" i="60"/>
  <c r="G325" i="60" s="1"/>
  <c r="H324" i="60"/>
  <c r="L324" i="60"/>
  <c r="E330" i="61"/>
  <c r="G330" i="61" s="1"/>
  <c r="H329" i="61"/>
  <c r="L329" i="61"/>
  <c r="J342" i="61"/>
  <c r="K342" i="61" s="1"/>
  <c r="E336" i="63"/>
  <c r="G336" i="63" s="1"/>
  <c r="K385" i="74"/>
  <c r="K386" i="74" s="1"/>
  <c r="E9" i="74" a="1"/>
  <c r="E9" i="74" s="1"/>
  <c r="J370" i="66"/>
  <c r="K370" i="66" s="1"/>
  <c r="J370" i="56"/>
  <c r="K370" i="56" s="1"/>
  <c r="E174" i="6"/>
  <c r="G174" i="6" s="1"/>
  <c r="H304" i="73" l="1"/>
  <c r="G304" i="73"/>
  <c r="L304" i="73"/>
  <c r="H281" i="74"/>
  <c r="L281" i="74"/>
  <c r="E282" i="74"/>
  <c r="G282" i="74" s="1"/>
  <c r="I281" i="74"/>
  <c r="J306" i="72"/>
  <c r="K306" i="72" s="1"/>
  <c r="I296" i="72"/>
  <c r="E297" i="72"/>
  <c r="G297" i="72" s="1"/>
  <c r="L273" i="69"/>
  <c r="E274" i="69"/>
  <c r="G274" i="69" s="1"/>
  <c r="H273" i="69"/>
  <c r="I274" i="65"/>
  <c r="E298" i="57"/>
  <c r="G298" i="57" s="1"/>
  <c r="J311" i="57"/>
  <c r="K311" i="57" s="1"/>
  <c r="I297" i="57"/>
  <c r="H274" i="65"/>
  <c r="L274" i="65"/>
  <c r="J334" i="64"/>
  <c r="K334" i="64" s="1"/>
  <c r="I327" i="64"/>
  <c r="E329" i="64"/>
  <c r="G329" i="64" s="1"/>
  <c r="L328" i="64"/>
  <c r="H328" i="64"/>
  <c r="L271" i="66"/>
  <c r="H271" i="66"/>
  <c r="I173" i="70"/>
  <c r="I301" i="60"/>
  <c r="L284" i="59"/>
  <c r="H284" i="59"/>
  <c r="E285" i="59"/>
  <c r="G285" i="59" s="1"/>
  <c r="J368" i="59"/>
  <c r="K368" i="59" s="1"/>
  <c r="E291" i="70"/>
  <c r="G291" i="70" s="1"/>
  <c r="I285" i="75"/>
  <c r="E286" i="75"/>
  <c r="G286" i="75" s="1"/>
  <c r="H320" i="68"/>
  <c r="L320" i="68"/>
  <c r="E307" i="71"/>
  <c r="G307" i="71" s="1"/>
  <c r="L302" i="58"/>
  <c r="E303" i="58"/>
  <c r="G303" i="58" s="1"/>
  <c r="H302" i="58"/>
  <c r="H278" i="56"/>
  <c r="L278" i="56"/>
  <c r="J354" i="62"/>
  <c r="K354" i="62" s="1"/>
  <c r="E313" i="62"/>
  <c r="G313" i="62" s="1"/>
  <c r="I312" i="62"/>
  <c r="E305" i="67"/>
  <c r="G305" i="67" s="1"/>
  <c r="L325" i="60"/>
  <c r="E326" i="60"/>
  <c r="G326" i="60" s="1"/>
  <c r="H325" i="60"/>
  <c r="I324" i="60"/>
  <c r="J331" i="60"/>
  <c r="K331" i="60" s="1"/>
  <c r="H330" i="61"/>
  <c r="E331" i="61"/>
  <c r="G331" i="61" s="1"/>
  <c r="L330" i="61"/>
  <c r="I329" i="61"/>
  <c r="J343" i="61"/>
  <c r="K343" i="61" s="1"/>
  <c r="H336" i="63"/>
  <c r="L336" i="63"/>
  <c r="J371" i="66"/>
  <c r="K371" i="66" s="1"/>
  <c r="L174" i="6"/>
  <c r="H174" i="6"/>
  <c r="J174" i="6"/>
  <c r="J325" i="73" l="1"/>
  <c r="K325" i="73" s="1"/>
  <c r="I304" i="73"/>
  <c r="E305" i="73"/>
  <c r="E275" i="65"/>
  <c r="G275" i="65" s="1"/>
  <c r="I275" i="65" s="1"/>
  <c r="E283" i="74"/>
  <c r="G283" i="74" s="1"/>
  <c r="I283" i="74" s="1"/>
  <c r="L282" i="74"/>
  <c r="H282" i="74"/>
  <c r="H297" i="72"/>
  <c r="L297" i="72"/>
  <c r="H274" i="69"/>
  <c r="L274" i="69"/>
  <c r="E275" i="69"/>
  <c r="G275" i="69" s="1"/>
  <c r="L298" i="57"/>
  <c r="H298" i="57"/>
  <c r="I301" i="64"/>
  <c r="E330" i="64"/>
  <c r="G330" i="64" s="1"/>
  <c r="H329" i="64"/>
  <c r="L329" i="64"/>
  <c r="J335" i="64"/>
  <c r="K335" i="64" s="1"/>
  <c r="I271" i="66"/>
  <c r="E272" i="66"/>
  <c r="G272" i="66" s="1"/>
  <c r="L285" i="59"/>
  <c r="E286" i="59"/>
  <c r="G286" i="59" s="1"/>
  <c r="H285" i="59"/>
  <c r="L291" i="70"/>
  <c r="H291" i="70"/>
  <c r="H286" i="75"/>
  <c r="L286" i="75"/>
  <c r="E292" i="70"/>
  <c r="G292" i="70" s="1"/>
  <c r="E321" i="68"/>
  <c r="G321" i="68" s="1"/>
  <c r="H303" i="58"/>
  <c r="L303" i="58"/>
  <c r="E304" i="58"/>
  <c r="G304" i="58" s="1"/>
  <c r="I302" i="58"/>
  <c r="J309" i="58"/>
  <c r="K309" i="58" s="1"/>
  <c r="I307" i="71"/>
  <c r="L307" i="71"/>
  <c r="H307" i="71"/>
  <c r="H305" i="67"/>
  <c r="I174" i="6"/>
  <c r="I174" i="59"/>
  <c r="E279" i="56"/>
  <c r="G279" i="56" s="1"/>
  <c r="H313" i="62"/>
  <c r="L313" i="62"/>
  <c r="L305" i="67"/>
  <c r="L326" i="60"/>
  <c r="E327" i="60"/>
  <c r="G327" i="60" s="1"/>
  <c r="H326" i="60"/>
  <c r="J332" i="60"/>
  <c r="K332" i="60" s="1"/>
  <c r="E332" i="61"/>
  <c r="G332" i="61" s="1"/>
  <c r="H331" i="61"/>
  <c r="L331" i="61"/>
  <c r="I330" i="61"/>
  <c r="J344" i="61"/>
  <c r="K344" i="61" s="1"/>
  <c r="I336" i="63"/>
  <c r="E337" i="63"/>
  <c r="G337" i="63" s="1"/>
  <c r="J371" i="56"/>
  <c r="K371" i="56" s="1"/>
  <c r="K174" i="6"/>
  <c r="L305" i="73" l="1"/>
  <c r="H305" i="73"/>
  <c r="G305" i="73"/>
  <c r="L283" i="74"/>
  <c r="H283" i="74"/>
  <c r="E276" i="65"/>
  <c r="G276" i="65" s="1"/>
  <c r="I276" i="65" s="1"/>
  <c r="H275" i="65"/>
  <c r="L275" i="65"/>
  <c r="J307" i="72"/>
  <c r="K307" i="72" s="1"/>
  <c r="I297" i="72"/>
  <c r="E298" i="72"/>
  <c r="G298" i="72" s="1"/>
  <c r="H275" i="69"/>
  <c r="L275" i="69"/>
  <c r="E276" i="69"/>
  <c r="G276" i="69" s="1"/>
  <c r="I274" i="69"/>
  <c r="I298" i="57"/>
  <c r="E299" i="57"/>
  <c r="G299" i="57" s="1"/>
  <c r="J312" i="57"/>
  <c r="K312" i="57" s="1"/>
  <c r="L292" i="70"/>
  <c r="J336" i="64"/>
  <c r="K336" i="64" s="1"/>
  <c r="E331" i="64"/>
  <c r="G331" i="64" s="1"/>
  <c r="L330" i="64"/>
  <c r="H330" i="64"/>
  <c r="L272" i="66"/>
  <c r="H272" i="66"/>
  <c r="I275" i="69"/>
  <c r="E284" i="74"/>
  <c r="G284" i="74" s="1"/>
  <c r="I302" i="60"/>
  <c r="I302" i="64"/>
  <c r="L286" i="59"/>
  <c r="H286" i="59"/>
  <c r="J369" i="59"/>
  <c r="K369" i="59" s="1"/>
  <c r="I174" i="68"/>
  <c r="I174" i="67" s="1"/>
  <c r="E287" i="75"/>
  <c r="G287" i="75" s="1"/>
  <c r="H292" i="70"/>
  <c r="I174" i="56"/>
  <c r="L321" i="68"/>
  <c r="H321" i="68"/>
  <c r="E305" i="58"/>
  <c r="G305" i="58" s="1"/>
  <c r="L304" i="58"/>
  <c r="H304" i="58"/>
  <c r="E308" i="71"/>
  <c r="G308" i="71" s="1"/>
  <c r="I303" i="58"/>
  <c r="J310" i="58"/>
  <c r="K310" i="58" s="1"/>
  <c r="L279" i="56"/>
  <c r="H279" i="56"/>
  <c r="I313" i="62"/>
  <c r="J355" i="62"/>
  <c r="K355" i="62" s="1"/>
  <c r="E314" i="62"/>
  <c r="G314" i="62" s="1"/>
  <c r="E306" i="67"/>
  <c r="G306" i="67" s="1"/>
  <c r="H327" i="60"/>
  <c r="L327" i="60"/>
  <c r="J333" i="60"/>
  <c r="K333" i="60" s="1"/>
  <c r="L332" i="61"/>
  <c r="H332" i="61"/>
  <c r="J345" i="61"/>
  <c r="K345" i="61" s="1"/>
  <c r="I331" i="61"/>
  <c r="I337" i="63"/>
  <c r="L337" i="63"/>
  <c r="H337" i="63"/>
  <c r="J372" i="66"/>
  <c r="K372" i="66" s="1"/>
  <c r="E175" i="6"/>
  <c r="G175" i="6" s="1"/>
  <c r="J326" i="73" l="1"/>
  <c r="K326" i="73" s="1"/>
  <c r="I305" i="73"/>
  <c r="E306" i="73"/>
  <c r="L276" i="65"/>
  <c r="H276" i="65"/>
  <c r="H276" i="69"/>
  <c r="L276" i="69"/>
  <c r="H298" i="72"/>
  <c r="L298" i="72"/>
  <c r="L299" i="57"/>
  <c r="H299" i="57"/>
  <c r="E277" i="65"/>
  <c r="G277" i="65" s="1"/>
  <c r="H284" i="74"/>
  <c r="E285" i="74"/>
  <c r="G285" i="74" s="1"/>
  <c r="H308" i="71"/>
  <c r="I308" i="71"/>
  <c r="J337" i="64"/>
  <c r="K337" i="64" s="1"/>
  <c r="J338" i="64"/>
  <c r="K338" i="64" s="1"/>
  <c r="L331" i="64"/>
  <c r="H331" i="64"/>
  <c r="E273" i="66"/>
  <c r="G273" i="66" s="1"/>
  <c r="I303" i="60"/>
  <c r="I174" i="70"/>
  <c r="I174" i="66" s="1"/>
  <c r="L284" i="74"/>
  <c r="I286" i="59"/>
  <c r="J370" i="59"/>
  <c r="K370" i="59" s="1"/>
  <c r="E287" i="59"/>
  <c r="G287" i="59" s="1"/>
  <c r="I276" i="69"/>
  <c r="E277" i="69"/>
  <c r="G277" i="69" s="1"/>
  <c r="L287" i="75"/>
  <c r="H287" i="75"/>
  <c r="I292" i="70"/>
  <c r="E293" i="70"/>
  <c r="G293" i="70" s="1"/>
  <c r="E322" i="68"/>
  <c r="G322" i="68" s="1"/>
  <c r="L308" i="71"/>
  <c r="H305" i="58"/>
  <c r="L305" i="58"/>
  <c r="I304" i="58"/>
  <c r="I304" i="60" s="1"/>
  <c r="J311" i="58"/>
  <c r="K311" i="58" s="1"/>
  <c r="L306" i="67"/>
  <c r="E280" i="56"/>
  <c r="G280" i="56" s="1"/>
  <c r="L314" i="62"/>
  <c r="H314" i="62"/>
  <c r="H306" i="67"/>
  <c r="E307" i="67"/>
  <c r="G307" i="67" s="1"/>
  <c r="E328" i="60"/>
  <c r="G328" i="60" s="1"/>
  <c r="J334" i="60"/>
  <c r="K334" i="60" s="1"/>
  <c r="E333" i="61"/>
  <c r="G333" i="61" s="1"/>
  <c r="J346" i="61"/>
  <c r="K346" i="61" s="1"/>
  <c r="I332" i="61"/>
  <c r="E338" i="63"/>
  <c r="G338" i="63" s="1"/>
  <c r="J372" i="56"/>
  <c r="K372" i="56" s="1"/>
  <c r="H175" i="6"/>
  <c r="L175" i="6"/>
  <c r="J175" i="6"/>
  <c r="G306" i="73" l="1"/>
  <c r="H306" i="73"/>
  <c r="L306" i="73"/>
  <c r="J308" i="72"/>
  <c r="K308" i="72" s="1"/>
  <c r="I298" i="72"/>
  <c r="E299" i="72"/>
  <c r="G299" i="72" s="1"/>
  <c r="I299" i="57"/>
  <c r="E300" i="57"/>
  <c r="G300" i="57" s="1"/>
  <c r="J313" i="57"/>
  <c r="K313" i="57" s="1"/>
  <c r="L277" i="65"/>
  <c r="H277" i="65"/>
  <c r="I302" i="73"/>
  <c r="E332" i="64"/>
  <c r="G332" i="64" s="1"/>
  <c r="H273" i="66"/>
  <c r="L273" i="66"/>
  <c r="I303" i="64"/>
  <c r="I284" i="74"/>
  <c r="L285" i="74"/>
  <c r="H285" i="74"/>
  <c r="L287" i="59"/>
  <c r="H287" i="59"/>
  <c r="H277" i="69"/>
  <c r="L277" i="69"/>
  <c r="I287" i="75"/>
  <c r="E288" i="75"/>
  <c r="G288" i="75" s="1"/>
  <c r="H293" i="70"/>
  <c r="L293" i="70"/>
  <c r="E309" i="71"/>
  <c r="G309" i="71" s="1"/>
  <c r="L322" i="68"/>
  <c r="E323" i="68"/>
  <c r="G323" i="68" s="1"/>
  <c r="H322" i="68"/>
  <c r="E306" i="58"/>
  <c r="G306" i="58" s="1"/>
  <c r="J312" i="58"/>
  <c r="K312" i="58" s="1"/>
  <c r="I305" i="58"/>
  <c r="E339" i="63"/>
  <c r="G339" i="63" s="1"/>
  <c r="I175" i="6"/>
  <c r="I175" i="59" s="1"/>
  <c r="L280" i="56"/>
  <c r="H280" i="56"/>
  <c r="J356" i="62"/>
  <c r="K356" i="62" s="1"/>
  <c r="E315" i="62"/>
  <c r="G315" i="62" s="1"/>
  <c r="H307" i="67"/>
  <c r="L307" i="67"/>
  <c r="H328" i="60"/>
  <c r="E329" i="60"/>
  <c r="G329" i="60" s="1"/>
  <c r="L328" i="60"/>
  <c r="H338" i="63"/>
  <c r="L338" i="63"/>
  <c r="E334" i="61"/>
  <c r="G334" i="61" s="1"/>
  <c r="L333" i="61"/>
  <c r="H333" i="61"/>
  <c r="J373" i="66"/>
  <c r="K373" i="66" s="1"/>
  <c r="J373" i="56"/>
  <c r="K373" i="56" s="1"/>
  <c r="K175" i="6"/>
  <c r="J327" i="73" l="1"/>
  <c r="K327" i="73" s="1"/>
  <c r="E307" i="73"/>
  <c r="H299" i="72"/>
  <c r="L299" i="72"/>
  <c r="J339" i="64"/>
  <c r="K339" i="64" s="1"/>
  <c r="L300" i="57"/>
  <c r="H300" i="57"/>
  <c r="E278" i="65"/>
  <c r="G278" i="65" s="1"/>
  <c r="I277" i="65"/>
  <c r="I309" i="71"/>
  <c r="H332" i="64"/>
  <c r="L332" i="64"/>
  <c r="I273" i="66"/>
  <c r="E274" i="66"/>
  <c r="G274" i="66" s="1"/>
  <c r="E286" i="74"/>
  <c r="G286" i="74" s="1"/>
  <c r="J371" i="59"/>
  <c r="K371" i="59" s="1"/>
  <c r="E288" i="59"/>
  <c r="G288" i="59" s="1"/>
  <c r="I277" i="69"/>
  <c r="E278" i="69"/>
  <c r="G278" i="69" s="1"/>
  <c r="I175" i="68"/>
  <c r="I175" i="67" s="1"/>
  <c r="H288" i="75"/>
  <c r="L288" i="75"/>
  <c r="E294" i="70"/>
  <c r="G294" i="70" s="1"/>
  <c r="L309" i="71"/>
  <c r="H309" i="71"/>
  <c r="L323" i="68"/>
  <c r="H323" i="68"/>
  <c r="L306" i="58"/>
  <c r="H306" i="58"/>
  <c r="I338" i="63"/>
  <c r="E281" i="56"/>
  <c r="G281" i="56" s="1"/>
  <c r="L315" i="62"/>
  <c r="H315" i="62"/>
  <c r="E308" i="67"/>
  <c r="G308" i="67" s="1"/>
  <c r="J335" i="60"/>
  <c r="K335" i="60" s="1"/>
  <c r="E330" i="60"/>
  <c r="G330" i="60" s="1"/>
  <c r="L329" i="60"/>
  <c r="H329" i="60"/>
  <c r="J348" i="61"/>
  <c r="K348" i="61" s="1"/>
  <c r="L334" i="61"/>
  <c r="H334" i="61"/>
  <c r="J347" i="61"/>
  <c r="K347" i="61" s="1"/>
  <c r="L339" i="63"/>
  <c r="H339" i="63"/>
  <c r="J374" i="56"/>
  <c r="K374" i="56" s="1"/>
  <c r="E176" i="6"/>
  <c r="G176" i="6" s="1"/>
  <c r="L307" i="73" l="1"/>
  <c r="G307" i="73"/>
  <c r="H307" i="73"/>
  <c r="E333" i="64"/>
  <c r="L333" i="64" s="1"/>
  <c r="I299" i="72"/>
  <c r="E300" i="72"/>
  <c r="G300" i="72" s="1"/>
  <c r="J309" i="72"/>
  <c r="K309" i="72" s="1"/>
  <c r="J314" i="57"/>
  <c r="K314" i="57" s="1"/>
  <c r="E301" i="57"/>
  <c r="G301" i="57" s="1"/>
  <c r="I278" i="65"/>
  <c r="H278" i="65"/>
  <c r="L278" i="65"/>
  <c r="E310" i="71"/>
  <c r="G310" i="71" s="1"/>
  <c r="H274" i="66"/>
  <c r="L274" i="66"/>
  <c r="I175" i="70"/>
  <c r="L286" i="74"/>
  <c r="H286" i="74"/>
  <c r="H288" i="59"/>
  <c r="L288" i="59"/>
  <c r="L278" i="69"/>
  <c r="H278" i="69"/>
  <c r="I288" i="75"/>
  <c r="E289" i="75"/>
  <c r="G289" i="75" s="1"/>
  <c r="L294" i="70"/>
  <c r="H294" i="70"/>
  <c r="E324" i="68"/>
  <c r="G324" i="68" s="1"/>
  <c r="E307" i="58"/>
  <c r="G307" i="58" s="1"/>
  <c r="J313" i="58"/>
  <c r="K313" i="58" s="1"/>
  <c r="I306" i="58"/>
  <c r="L281" i="56"/>
  <c r="H281" i="56"/>
  <c r="E316" i="62"/>
  <c r="G316" i="62" s="1"/>
  <c r="I315" i="62"/>
  <c r="J357" i="62"/>
  <c r="K357" i="62" s="1"/>
  <c r="L308" i="67"/>
  <c r="H308" i="67"/>
  <c r="H330" i="60"/>
  <c r="L330" i="60"/>
  <c r="I329" i="60"/>
  <c r="J336" i="60"/>
  <c r="K336" i="60" s="1"/>
  <c r="E335" i="61"/>
  <c r="G335" i="61" s="1"/>
  <c r="I339" i="63"/>
  <c r="E340" i="63"/>
  <c r="G340" i="63" s="1"/>
  <c r="J374" i="66"/>
  <c r="K374" i="66" s="1"/>
  <c r="J375" i="56"/>
  <c r="K375" i="56" s="1"/>
  <c r="L176" i="6"/>
  <c r="H176" i="6"/>
  <c r="J176" i="6"/>
  <c r="J328" i="73" l="1"/>
  <c r="K328" i="73" s="1"/>
  <c r="E308" i="73"/>
  <c r="G333" i="64"/>
  <c r="J340" i="64" s="1"/>
  <c r="K340" i="64" s="1"/>
  <c r="H333" i="64"/>
  <c r="L300" i="72"/>
  <c r="H300" i="72"/>
  <c r="I310" i="71"/>
  <c r="H301" i="57"/>
  <c r="L301" i="57"/>
  <c r="E279" i="65"/>
  <c r="G279" i="65" s="1"/>
  <c r="H310" i="71"/>
  <c r="L310" i="71"/>
  <c r="I274" i="66"/>
  <c r="E275" i="66"/>
  <c r="G275" i="66" s="1"/>
  <c r="I286" i="74"/>
  <c r="E287" i="74"/>
  <c r="G287" i="74" s="1"/>
  <c r="E289" i="59"/>
  <c r="G289" i="59" s="1"/>
  <c r="J372" i="59"/>
  <c r="K372" i="59" s="1"/>
  <c r="I278" i="69"/>
  <c r="E279" i="69"/>
  <c r="G279" i="69" s="1"/>
  <c r="H289" i="75"/>
  <c r="L289" i="75"/>
  <c r="E295" i="70"/>
  <c r="G295" i="70" s="1"/>
  <c r="L324" i="68"/>
  <c r="H324" i="68"/>
  <c r="L307" i="58"/>
  <c r="H307" i="58"/>
  <c r="I176" i="6"/>
  <c r="I176" i="59" s="1"/>
  <c r="E336" i="61"/>
  <c r="G336" i="61" s="1"/>
  <c r="E282" i="56"/>
  <c r="G282" i="56" s="1"/>
  <c r="L316" i="62"/>
  <c r="H316" i="62"/>
  <c r="E309" i="67"/>
  <c r="G309" i="67" s="1"/>
  <c r="E331" i="60"/>
  <c r="G331" i="60" s="1"/>
  <c r="I330" i="60"/>
  <c r="J337" i="60"/>
  <c r="K337" i="60" s="1"/>
  <c r="H335" i="61"/>
  <c r="L335" i="61"/>
  <c r="L340" i="63"/>
  <c r="H340" i="63"/>
  <c r="J375" i="66"/>
  <c r="K375" i="66" s="1"/>
  <c r="K176" i="6"/>
  <c r="G308" i="73" l="1"/>
  <c r="J329" i="73" s="1"/>
  <c r="K329" i="73" s="1"/>
  <c r="L308" i="73"/>
  <c r="H308" i="73"/>
  <c r="E334" i="64"/>
  <c r="E311" i="71"/>
  <c r="G311" i="71" s="1"/>
  <c r="I300" i="72"/>
  <c r="E301" i="72"/>
  <c r="G301" i="72" s="1"/>
  <c r="J310" i="72"/>
  <c r="K310" i="72" s="1"/>
  <c r="I279" i="65"/>
  <c r="E302" i="57"/>
  <c r="G302" i="57" s="1"/>
  <c r="I301" i="57"/>
  <c r="I301" i="73" s="1"/>
  <c r="J315" i="57"/>
  <c r="K315" i="57" s="1"/>
  <c r="H279" i="65"/>
  <c r="L279" i="65"/>
  <c r="H275" i="66"/>
  <c r="L275" i="66"/>
  <c r="I306" i="61"/>
  <c r="I306" i="73" s="1"/>
  <c r="I176" i="56"/>
  <c r="I176" i="68" s="1"/>
  <c r="I306" i="63"/>
  <c r="I287" i="74"/>
  <c r="H287" i="74"/>
  <c r="L287" i="74"/>
  <c r="J373" i="59"/>
  <c r="K373" i="59" s="1"/>
  <c r="L289" i="59"/>
  <c r="H289" i="59"/>
  <c r="L279" i="69"/>
  <c r="H279" i="69"/>
  <c r="I289" i="75"/>
  <c r="E290" i="75"/>
  <c r="G290" i="75" s="1"/>
  <c r="L295" i="70"/>
  <c r="H295" i="70"/>
  <c r="E325" i="68"/>
  <c r="G325" i="68" s="1"/>
  <c r="E308" i="58"/>
  <c r="G308" i="58" s="1"/>
  <c r="J314" i="58"/>
  <c r="K314" i="58" s="1"/>
  <c r="I307" i="58"/>
  <c r="I307" i="60" s="1"/>
  <c r="H336" i="61"/>
  <c r="E337" i="61"/>
  <c r="G337" i="61" s="1"/>
  <c r="L336" i="61"/>
  <c r="J349" i="61"/>
  <c r="K349" i="61" s="1"/>
  <c r="I282" i="56"/>
  <c r="H282" i="56"/>
  <c r="L282" i="56"/>
  <c r="E317" i="62"/>
  <c r="G317" i="62" s="1"/>
  <c r="I316" i="62"/>
  <c r="J358" i="62"/>
  <c r="K358" i="62" s="1"/>
  <c r="L309" i="67"/>
  <c r="H309" i="67"/>
  <c r="L331" i="60"/>
  <c r="H331" i="60"/>
  <c r="E341" i="63"/>
  <c r="G341" i="63" s="1"/>
  <c r="J376" i="56"/>
  <c r="K376" i="56" s="1"/>
  <c r="E177" i="6"/>
  <c r="G177" i="6" s="1"/>
  <c r="E309" i="73" l="1"/>
  <c r="G309" i="73" s="1"/>
  <c r="L311" i="71"/>
  <c r="H311" i="71"/>
  <c r="G334" i="64"/>
  <c r="L334" i="64"/>
  <c r="H334" i="64"/>
  <c r="E280" i="65"/>
  <c r="G280" i="65" s="1"/>
  <c r="I280" i="65" s="1"/>
  <c r="L301" i="72"/>
  <c r="H301" i="72"/>
  <c r="I300" i="57"/>
  <c r="H302" i="57"/>
  <c r="J316" i="57"/>
  <c r="K316" i="57" s="1"/>
  <c r="L302" i="57"/>
  <c r="I275" i="66"/>
  <c r="E276" i="66"/>
  <c r="G276" i="66" s="1"/>
  <c r="I306" i="62"/>
  <c r="I176" i="67"/>
  <c r="I176" i="70" s="1"/>
  <c r="E288" i="74"/>
  <c r="G288" i="74" s="1"/>
  <c r="E290" i="59"/>
  <c r="G290" i="59" s="1"/>
  <c r="I279" i="69"/>
  <c r="E280" i="69"/>
  <c r="G280" i="69" s="1"/>
  <c r="I307" i="64"/>
  <c r="L290" i="75"/>
  <c r="H290" i="75"/>
  <c r="E296" i="70"/>
  <c r="G296" i="70" s="1"/>
  <c r="L325" i="68"/>
  <c r="H325" i="68"/>
  <c r="E326" i="68"/>
  <c r="G326" i="68" s="1"/>
  <c r="J350" i="61"/>
  <c r="K350" i="61" s="1"/>
  <c r="L308" i="58"/>
  <c r="H308" i="58"/>
  <c r="E338" i="61"/>
  <c r="G338" i="61" s="1"/>
  <c r="L337" i="61"/>
  <c r="H337" i="61"/>
  <c r="E283" i="56"/>
  <c r="G283" i="56" s="1"/>
  <c r="E342" i="63"/>
  <c r="G342" i="63" s="1"/>
  <c r="E318" i="62"/>
  <c r="G318" i="62" s="1"/>
  <c r="H317" i="62"/>
  <c r="L317" i="62"/>
  <c r="E310" i="67"/>
  <c r="G310" i="67" s="1"/>
  <c r="E332" i="60"/>
  <c r="G332" i="60" s="1"/>
  <c r="I331" i="60"/>
  <c r="J338" i="60"/>
  <c r="K338" i="60" s="1"/>
  <c r="I311" i="71"/>
  <c r="E312" i="71"/>
  <c r="G312" i="71" s="1"/>
  <c r="L341" i="63"/>
  <c r="H341" i="63"/>
  <c r="J376" i="66"/>
  <c r="K376" i="66" s="1"/>
  <c r="L177" i="6"/>
  <c r="H177" i="6"/>
  <c r="J177" i="6"/>
  <c r="L309" i="73" l="1"/>
  <c r="H309" i="73"/>
  <c r="H280" i="65"/>
  <c r="L280" i="65"/>
  <c r="E310" i="73"/>
  <c r="I309" i="73"/>
  <c r="J330" i="73"/>
  <c r="K330" i="73" s="1"/>
  <c r="J341" i="64"/>
  <c r="K341" i="64" s="1"/>
  <c r="E335" i="64"/>
  <c r="I300" i="61"/>
  <c r="I300" i="73" s="1"/>
  <c r="I300" i="71" s="1"/>
  <c r="I301" i="72"/>
  <c r="J311" i="72"/>
  <c r="K311" i="72" s="1"/>
  <c r="I300" i="63"/>
  <c r="E302" i="72"/>
  <c r="G302" i="72" s="1"/>
  <c r="E303" i="57"/>
  <c r="I302" i="57"/>
  <c r="E281" i="65"/>
  <c r="G281" i="65" s="1"/>
  <c r="H290" i="59"/>
  <c r="E291" i="59"/>
  <c r="G291" i="59" s="1"/>
  <c r="I276" i="66"/>
  <c r="H276" i="66"/>
  <c r="L276" i="66"/>
  <c r="L288" i="74"/>
  <c r="H288" i="74"/>
  <c r="I288" i="74"/>
  <c r="E289" i="74"/>
  <c r="G289" i="74" s="1"/>
  <c r="L290" i="59"/>
  <c r="H280" i="69"/>
  <c r="L280" i="69"/>
  <c r="E291" i="75"/>
  <c r="G291" i="75" s="1"/>
  <c r="H296" i="70"/>
  <c r="L296" i="70"/>
  <c r="L326" i="68"/>
  <c r="H326" i="68"/>
  <c r="J351" i="61"/>
  <c r="K351" i="61" s="1"/>
  <c r="E309" i="58"/>
  <c r="G309" i="58" s="1"/>
  <c r="J315" i="58"/>
  <c r="K315" i="58" s="1"/>
  <c r="I308" i="58"/>
  <c r="I308" i="60" s="1"/>
  <c r="L283" i="56"/>
  <c r="H338" i="61"/>
  <c r="E339" i="61"/>
  <c r="G339" i="61" s="1"/>
  <c r="L338" i="61"/>
  <c r="I283" i="56"/>
  <c r="I177" i="6"/>
  <c r="H283" i="56"/>
  <c r="H318" i="62"/>
  <c r="L318" i="62"/>
  <c r="J359" i="62"/>
  <c r="K359" i="62" s="1"/>
  <c r="H310" i="67"/>
  <c r="L310" i="67"/>
  <c r="L332" i="60"/>
  <c r="H332" i="60"/>
  <c r="L312" i="71"/>
  <c r="I312" i="71"/>
  <c r="H312" i="71"/>
  <c r="H342" i="63"/>
  <c r="L342" i="63"/>
  <c r="J377" i="66"/>
  <c r="K377" i="66" s="1"/>
  <c r="J377" i="56"/>
  <c r="K377" i="56" s="1"/>
  <c r="K177" i="6"/>
  <c r="H310" i="73" l="1"/>
  <c r="L310" i="73"/>
  <c r="G310" i="73"/>
  <c r="J331" i="73" s="1"/>
  <c r="K331" i="73" s="1"/>
  <c r="G335" i="64"/>
  <c r="L335" i="64"/>
  <c r="H335" i="64"/>
  <c r="G303" i="57"/>
  <c r="E304" i="57" s="1"/>
  <c r="I300" i="62"/>
  <c r="H302" i="72"/>
  <c r="L302" i="72"/>
  <c r="H303" i="57"/>
  <c r="L303" i="57"/>
  <c r="I281" i="65"/>
  <c r="H281" i="65"/>
  <c r="L281" i="65"/>
  <c r="L289" i="74"/>
  <c r="I289" i="74"/>
  <c r="I307" i="62"/>
  <c r="L339" i="61"/>
  <c r="I339" i="61"/>
  <c r="E277" i="66"/>
  <c r="G277" i="66" s="1"/>
  <c r="I308" i="64"/>
  <c r="J374" i="59"/>
  <c r="K374" i="59" s="1"/>
  <c r="H289" i="74"/>
  <c r="H291" i="59"/>
  <c r="L291" i="59"/>
  <c r="E292" i="59"/>
  <c r="G292" i="59" s="1"/>
  <c r="J375" i="59"/>
  <c r="K375" i="59" s="1"/>
  <c r="I177" i="59"/>
  <c r="I177" i="68" s="1"/>
  <c r="I177" i="67" s="1"/>
  <c r="E281" i="69"/>
  <c r="G281" i="69" s="1"/>
  <c r="I291" i="75"/>
  <c r="H291" i="75"/>
  <c r="L291" i="75"/>
  <c r="E297" i="70"/>
  <c r="G297" i="70" s="1"/>
  <c r="E327" i="68"/>
  <c r="G327" i="68" s="1"/>
  <c r="E310" i="58"/>
  <c r="G310" i="58" s="1"/>
  <c r="H309" i="58"/>
  <c r="L309" i="58"/>
  <c r="J352" i="61"/>
  <c r="K352" i="61" s="1"/>
  <c r="H339" i="61"/>
  <c r="E284" i="56"/>
  <c r="G284" i="56" s="1"/>
  <c r="I338" i="61"/>
  <c r="E319" i="62"/>
  <c r="G319" i="62" s="1"/>
  <c r="J360" i="62"/>
  <c r="K360" i="62" s="1"/>
  <c r="E311" i="67"/>
  <c r="G311" i="67" s="1"/>
  <c r="E333" i="60"/>
  <c r="G333" i="60" s="1"/>
  <c r="J339" i="60"/>
  <c r="K339" i="60" s="1"/>
  <c r="E313" i="71"/>
  <c r="G313" i="71" s="1"/>
  <c r="E343" i="63"/>
  <c r="G343" i="63" s="1"/>
  <c r="J378" i="66"/>
  <c r="K378" i="66" s="1"/>
  <c r="J378" i="56"/>
  <c r="K378" i="56" s="1"/>
  <c r="E178" i="6"/>
  <c r="G178" i="6" s="1"/>
  <c r="E311" i="73" l="1"/>
  <c r="I303" i="57"/>
  <c r="I303" i="61" s="1"/>
  <c r="J317" i="57"/>
  <c r="K317" i="57" s="1"/>
  <c r="J342" i="64"/>
  <c r="K342" i="64" s="1"/>
  <c r="E336" i="64"/>
  <c r="G304" i="57"/>
  <c r="E305" i="57" s="1"/>
  <c r="H304" i="57"/>
  <c r="L304" i="57"/>
  <c r="E303" i="72"/>
  <c r="G303" i="72" s="1"/>
  <c r="J312" i="72"/>
  <c r="K312" i="72" s="1"/>
  <c r="I302" i="72"/>
  <c r="E282" i="65"/>
  <c r="G282" i="65" s="1"/>
  <c r="I282" i="65" s="1"/>
  <c r="I177" i="56"/>
  <c r="L284" i="56"/>
  <c r="L277" i="66"/>
  <c r="E278" i="66"/>
  <c r="G278" i="66" s="1"/>
  <c r="I177" i="75"/>
  <c r="H277" i="66"/>
  <c r="I308" i="73"/>
  <c r="E290" i="74"/>
  <c r="G290" i="74" s="1"/>
  <c r="L292" i="59"/>
  <c r="H292" i="59"/>
  <c r="I177" i="70"/>
  <c r="H281" i="69"/>
  <c r="L281" i="69"/>
  <c r="E292" i="75"/>
  <c r="L297" i="70"/>
  <c r="H297" i="70"/>
  <c r="L327" i="68"/>
  <c r="H327" i="68"/>
  <c r="J353" i="61"/>
  <c r="K353" i="61" s="1"/>
  <c r="E340" i="61"/>
  <c r="G340" i="61" s="1"/>
  <c r="I309" i="58"/>
  <c r="J316" i="58"/>
  <c r="K316" i="58" s="1"/>
  <c r="H284" i="56"/>
  <c r="E311" i="58"/>
  <c r="G311" i="58" s="1"/>
  <c r="L310" i="58"/>
  <c r="H310" i="58"/>
  <c r="I313" i="71"/>
  <c r="E320" i="62"/>
  <c r="G320" i="62" s="1"/>
  <c r="H343" i="63"/>
  <c r="L319" i="62"/>
  <c r="H319" i="62"/>
  <c r="H311" i="67"/>
  <c r="L311" i="67"/>
  <c r="H333" i="60"/>
  <c r="L333" i="60"/>
  <c r="H313" i="71"/>
  <c r="L313" i="71"/>
  <c r="I343" i="63"/>
  <c r="L343" i="63"/>
  <c r="H178" i="6"/>
  <c r="L178" i="6"/>
  <c r="J178" i="6"/>
  <c r="G311" i="73" l="1"/>
  <c r="J332" i="73" s="1"/>
  <c r="K332" i="73" s="1"/>
  <c r="L311" i="73"/>
  <c r="H311" i="73"/>
  <c r="J318" i="57"/>
  <c r="K318" i="57" s="1"/>
  <c r="I304" i="57"/>
  <c r="I304" i="61" s="1"/>
  <c r="I304" i="62" s="1"/>
  <c r="H282" i="65"/>
  <c r="G336" i="64"/>
  <c r="H336" i="64"/>
  <c r="L336" i="64"/>
  <c r="G305" i="57"/>
  <c r="I305" i="57" s="1"/>
  <c r="I305" i="61" s="1"/>
  <c r="H305" i="57"/>
  <c r="L305" i="57"/>
  <c r="L282" i="65"/>
  <c r="H303" i="72"/>
  <c r="L303" i="72"/>
  <c r="E283" i="65"/>
  <c r="G283" i="65" s="1"/>
  <c r="L292" i="75"/>
  <c r="G292" i="75"/>
  <c r="I292" i="75" s="1"/>
  <c r="L290" i="74"/>
  <c r="E291" i="74"/>
  <c r="G291" i="74" s="1"/>
  <c r="H340" i="61"/>
  <c r="I277" i="66"/>
  <c r="H278" i="66"/>
  <c r="L278" i="66"/>
  <c r="I309" i="60"/>
  <c r="H290" i="74"/>
  <c r="J376" i="59"/>
  <c r="K376" i="59" s="1"/>
  <c r="E293" i="59"/>
  <c r="G293" i="59" s="1"/>
  <c r="I281" i="69"/>
  <c r="E282" i="69"/>
  <c r="G282" i="69" s="1"/>
  <c r="H292" i="75"/>
  <c r="E298" i="70"/>
  <c r="G298" i="70" s="1"/>
  <c r="L340" i="61"/>
  <c r="E328" i="68"/>
  <c r="G328" i="68" s="1"/>
  <c r="E314" i="71"/>
  <c r="G314" i="71" s="1"/>
  <c r="L311" i="58"/>
  <c r="H311" i="58"/>
  <c r="E312" i="58"/>
  <c r="G312" i="58" s="1"/>
  <c r="I310" i="58"/>
  <c r="J317" i="58"/>
  <c r="K317" i="58" s="1"/>
  <c r="E285" i="56"/>
  <c r="G285" i="56" s="1"/>
  <c r="E321" i="62"/>
  <c r="G321" i="62" s="1"/>
  <c r="I178" i="6"/>
  <c r="H320" i="62"/>
  <c r="L320" i="62"/>
  <c r="I319" i="62"/>
  <c r="J361" i="62"/>
  <c r="K361" i="62" s="1"/>
  <c r="E312" i="67"/>
  <c r="G312" i="67" s="1"/>
  <c r="E334" i="60"/>
  <c r="G334" i="60" s="1"/>
  <c r="J340" i="60"/>
  <c r="K340" i="60" s="1"/>
  <c r="E344" i="63"/>
  <c r="G344" i="63" s="1"/>
  <c r="J379" i="66"/>
  <c r="K379" i="66" s="1"/>
  <c r="J379" i="56"/>
  <c r="K379" i="56" s="1"/>
  <c r="K178" i="6"/>
  <c r="E312" i="73" l="1"/>
  <c r="G312" i="73" s="1"/>
  <c r="J333" i="73" s="1"/>
  <c r="K333" i="73" s="1"/>
  <c r="J319" i="57"/>
  <c r="K319" i="57" s="1"/>
  <c r="E306" i="57"/>
  <c r="G306" i="57" s="1"/>
  <c r="E337" i="64"/>
  <c r="J343" i="64"/>
  <c r="K343" i="64" s="1"/>
  <c r="E304" i="72"/>
  <c r="G304" i="72" s="1"/>
  <c r="I303" i="72"/>
  <c r="J313" i="72"/>
  <c r="K313" i="72" s="1"/>
  <c r="L283" i="65"/>
  <c r="H283" i="65"/>
  <c r="E315" i="71"/>
  <c r="G315" i="71" s="1"/>
  <c r="I278" i="66"/>
  <c r="E279" i="66"/>
  <c r="G279" i="66" s="1"/>
  <c r="I309" i="64"/>
  <c r="I310" i="60"/>
  <c r="I290" i="74"/>
  <c r="L291" i="74"/>
  <c r="H291" i="74"/>
  <c r="H293" i="59"/>
  <c r="L293" i="59"/>
  <c r="E293" i="75"/>
  <c r="H282" i="69"/>
  <c r="L282" i="69"/>
  <c r="I178" i="59"/>
  <c r="I178" i="56" s="1"/>
  <c r="H298" i="70"/>
  <c r="L298" i="70"/>
  <c r="E341" i="61"/>
  <c r="G341" i="61" s="1"/>
  <c r="J354" i="61"/>
  <c r="K354" i="61" s="1"/>
  <c r="H314" i="71"/>
  <c r="L328" i="68"/>
  <c r="H328" i="68"/>
  <c r="L314" i="71"/>
  <c r="L312" i="58"/>
  <c r="H312" i="58"/>
  <c r="J318" i="58"/>
  <c r="K318" i="58" s="1"/>
  <c r="I311" i="58"/>
  <c r="L285" i="56"/>
  <c r="H285" i="56"/>
  <c r="I344" i="63"/>
  <c r="L321" i="62"/>
  <c r="H321" i="62"/>
  <c r="J362" i="62"/>
  <c r="K362" i="62" s="1"/>
  <c r="I320" i="62"/>
  <c r="L312" i="67"/>
  <c r="H312" i="67"/>
  <c r="L334" i="60"/>
  <c r="H334" i="60"/>
  <c r="L344" i="63"/>
  <c r="H344" i="63"/>
  <c r="J380" i="66"/>
  <c r="K380" i="66" s="1"/>
  <c r="E179" i="6"/>
  <c r="G179" i="6" s="1"/>
  <c r="H306" i="57" l="1"/>
  <c r="L306" i="57"/>
  <c r="H312" i="73"/>
  <c r="L312" i="73"/>
  <c r="E313" i="73"/>
  <c r="G313" i="73" s="1"/>
  <c r="G337" i="64"/>
  <c r="H337" i="64"/>
  <c r="L337" i="64"/>
  <c r="H304" i="72"/>
  <c r="L304" i="72"/>
  <c r="J320" i="57"/>
  <c r="K320" i="57" s="1"/>
  <c r="E307" i="57"/>
  <c r="G307" i="57" s="1"/>
  <c r="I283" i="65"/>
  <c r="E284" i="65"/>
  <c r="G284" i="65" s="1"/>
  <c r="H293" i="75"/>
  <c r="G293" i="75"/>
  <c r="I293" i="75" s="1"/>
  <c r="I315" i="71"/>
  <c r="H315" i="71"/>
  <c r="L315" i="71"/>
  <c r="L341" i="61"/>
  <c r="J355" i="61"/>
  <c r="K355" i="61" s="1"/>
  <c r="L279" i="66"/>
  <c r="H279" i="66"/>
  <c r="I310" i="64"/>
  <c r="I311" i="60"/>
  <c r="I309" i="63"/>
  <c r="I311" i="62"/>
  <c r="E292" i="74"/>
  <c r="G292" i="74" s="1"/>
  <c r="I291" i="74"/>
  <c r="E294" i="59"/>
  <c r="G294" i="59" s="1"/>
  <c r="J377" i="59"/>
  <c r="K377" i="59" s="1"/>
  <c r="L293" i="75"/>
  <c r="I282" i="69"/>
  <c r="E283" i="69"/>
  <c r="G283" i="69" s="1"/>
  <c r="I178" i="68"/>
  <c r="I178" i="67" s="1"/>
  <c r="I178" i="70" s="1"/>
  <c r="E299" i="70"/>
  <c r="G299" i="70" s="1"/>
  <c r="H341" i="61"/>
  <c r="E329" i="68"/>
  <c r="G329" i="68" s="1"/>
  <c r="E345" i="63"/>
  <c r="G345" i="63" s="1"/>
  <c r="E286" i="56"/>
  <c r="G286" i="56" s="1"/>
  <c r="I285" i="56"/>
  <c r="I312" i="58"/>
  <c r="E313" i="58"/>
  <c r="G313" i="58" s="1"/>
  <c r="J319" i="58"/>
  <c r="K319" i="58" s="1"/>
  <c r="J363" i="62"/>
  <c r="K363" i="62" s="1"/>
  <c r="E322" i="62"/>
  <c r="G322" i="62" s="1"/>
  <c r="E313" i="67"/>
  <c r="G313" i="67" s="1"/>
  <c r="J341" i="60"/>
  <c r="K341" i="60" s="1"/>
  <c r="E335" i="60"/>
  <c r="G335" i="60" s="1"/>
  <c r="J380" i="56"/>
  <c r="K380" i="56" s="1"/>
  <c r="L179" i="6"/>
  <c r="H179" i="6"/>
  <c r="J179" i="6"/>
  <c r="L313" i="73" l="1"/>
  <c r="H313" i="73"/>
  <c r="J334" i="73"/>
  <c r="K334" i="73" s="1"/>
  <c r="E314" i="73"/>
  <c r="G314" i="73" s="1"/>
  <c r="E338" i="64"/>
  <c r="J344" i="64"/>
  <c r="K344" i="64" s="1"/>
  <c r="E305" i="72"/>
  <c r="G305" i="72" s="1"/>
  <c r="J314" i="72"/>
  <c r="K314" i="72" s="1"/>
  <c r="I304" i="72"/>
  <c r="H307" i="57"/>
  <c r="J321" i="57"/>
  <c r="K321" i="57" s="1"/>
  <c r="L307" i="57"/>
  <c r="H284" i="65"/>
  <c r="L284" i="65"/>
  <c r="E316" i="71"/>
  <c r="G316" i="71" s="1"/>
  <c r="L345" i="63"/>
  <c r="I345" i="63"/>
  <c r="E280" i="66"/>
  <c r="G280" i="66" s="1"/>
  <c r="H292" i="74"/>
  <c r="L292" i="74"/>
  <c r="H294" i="59"/>
  <c r="L294" i="59"/>
  <c r="E294" i="75"/>
  <c r="H283" i="69"/>
  <c r="I283" i="69"/>
  <c r="L283" i="69"/>
  <c r="E342" i="61"/>
  <c r="G342" i="61" s="1"/>
  <c r="H299" i="70"/>
  <c r="L299" i="70"/>
  <c r="I179" i="6"/>
  <c r="I179" i="71" s="1"/>
  <c r="I179" i="74" s="1"/>
  <c r="E330" i="68"/>
  <c r="G330" i="68" s="1"/>
  <c r="L329" i="68"/>
  <c r="H329" i="68"/>
  <c r="H345" i="63"/>
  <c r="H313" i="58"/>
  <c r="L313" i="58"/>
  <c r="H286" i="56"/>
  <c r="L286" i="56"/>
  <c r="E287" i="56"/>
  <c r="G287" i="56" s="1"/>
  <c r="I179" i="56"/>
  <c r="L322" i="62"/>
  <c r="H322" i="62"/>
  <c r="L313" i="67"/>
  <c r="H313" i="67"/>
  <c r="E336" i="60"/>
  <c r="G336" i="60" s="1"/>
  <c r="H335" i="60"/>
  <c r="L335" i="60"/>
  <c r="J381" i="66"/>
  <c r="K381" i="66" s="1"/>
  <c r="J381" i="56"/>
  <c r="K381" i="56" s="1"/>
  <c r="K179" i="6"/>
  <c r="L314" i="73" l="1"/>
  <c r="H314" i="73"/>
  <c r="J335" i="73"/>
  <c r="K335" i="73" s="1"/>
  <c r="E315" i="73"/>
  <c r="G315" i="73" s="1"/>
  <c r="G338" i="64"/>
  <c r="H338" i="64"/>
  <c r="L338" i="64"/>
  <c r="L305" i="72"/>
  <c r="H305" i="72"/>
  <c r="E308" i="57"/>
  <c r="G308" i="57" s="1"/>
  <c r="I284" i="65"/>
  <c r="E285" i="65"/>
  <c r="G285" i="65" s="1"/>
  <c r="L294" i="75"/>
  <c r="G294" i="75"/>
  <c r="I294" i="75" s="1"/>
  <c r="L316" i="71"/>
  <c r="H316" i="71"/>
  <c r="L342" i="61"/>
  <c r="E343" i="61"/>
  <c r="G343" i="61" s="1"/>
  <c r="L280" i="66"/>
  <c r="I280" i="66"/>
  <c r="H280" i="66"/>
  <c r="I292" i="74"/>
  <c r="E293" i="74"/>
  <c r="G293" i="74" s="1"/>
  <c r="J378" i="59"/>
  <c r="K378" i="59" s="1"/>
  <c r="E295" i="59"/>
  <c r="G295" i="59" s="1"/>
  <c r="H294" i="75"/>
  <c r="E284" i="69"/>
  <c r="G284" i="69" s="1"/>
  <c r="H342" i="61"/>
  <c r="I299" i="70"/>
  <c r="E300" i="70"/>
  <c r="G300" i="70" s="1"/>
  <c r="I179" i="68"/>
  <c r="I179" i="67" s="1"/>
  <c r="E346" i="63"/>
  <c r="G346" i="63" s="1"/>
  <c r="L330" i="68"/>
  <c r="H330" i="68"/>
  <c r="L287" i="56"/>
  <c r="I287" i="56"/>
  <c r="H287" i="56"/>
  <c r="E314" i="58"/>
  <c r="G314" i="58" s="1"/>
  <c r="J320" i="58"/>
  <c r="K320" i="58" s="1"/>
  <c r="I313" i="58"/>
  <c r="E323" i="62"/>
  <c r="G323" i="62" s="1"/>
  <c r="J364" i="62"/>
  <c r="K364" i="62" s="1"/>
  <c r="E314" i="67"/>
  <c r="G314" i="67" s="1"/>
  <c r="L336" i="60"/>
  <c r="H336" i="60"/>
  <c r="J342" i="60"/>
  <c r="K342" i="60" s="1"/>
  <c r="I316" i="71"/>
  <c r="E317" i="71"/>
  <c r="G317" i="71" s="1"/>
  <c r="J382" i="66"/>
  <c r="K382" i="66" s="1"/>
  <c r="E180" i="6"/>
  <c r="G180" i="6" s="1"/>
  <c r="H315" i="73" l="1"/>
  <c r="L315" i="73"/>
  <c r="J336" i="73"/>
  <c r="K336" i="73" s="1"/>
  <c r="E316" i="73"/>
  <c r="J345" i="64"/>
  <c r="K345" i="64" s="1"/>
  <c r="E339" i="64"/>
  <c r="J315" i="72"/>
  <c r="K315" i="72" s="1"/>
  <c r="E306" i="72"/>
  <c r="G306" i="72" s="1"/>
  <c r="I305" i="72"/>
  <c r="H308" i="57"/>
  <c r="J322" i="57"/>
  <c r="K322" i="57" s="1"/>
  <c r="L308" i="57"/>
  <c r="I285" i="65"/>
  <c r="L285" i="65"/>
  <c r="H285" i="65"/>
  <c r="L346" i="63"/>
  <c r="I346" i="63"/>
  <c r="L343" i="61"/>
  <c r="E344" i="61"/>
  <c r="G344" i="61" s="1"/>
  <c r="E281" i="66"/>
  <c r="G281" i="66" s="1"/>
  <c r="H293" i="74"/>
  <c r="L293" i="74"/>
  <c r="H295" i="59"/>
  <c r="L295" i="59"/>
  <c r="E295" i="75"/>
  <c r="L284" i="69"/>
  <c r="H284" i="69"/>
  <c r="I179" i="70"/>
  <c r="I284" i="69"/>
  <c r="E285" i="69"/>
  <c r="G285" i="69" s="1"/>
  <c r="J356" i="61"/>
  <c r="K356" i="61" s="1"/>
  <c r="H343" i="61"/>
  <c r="H300" i="70"/>
  <c r="L300" i="70"/>
  <c r="H346" i="63"/>
  <c r="E288" i="56"/>
  <c r="G288" i="56" s="1"/>
  <c r="E331" i="68"/>
  <c r="G331" i="68" s="1"/>
  <c r="L314" i="58"/>
  <c r="H314" i="58"/>
  <c r="L323" i="62"/>
  <c r="H323" i="62"/>
  <c r="H314" i="67"/>
  <c r="L314" i="67"/>
  <c r="E315" i="67"/>
  <c r="G315" i="67" s="1"/>
  <c r="I336" i="60"/>
  <c r="J343" i="60"/>
  <c r="K343" i="60" s="1"/>
  <c r="E337" i="60"/>
  <c r="G337" i="60" s="1"/>
  <c r="H317" i="71"/>
  <c r="L317" i="71"/>
  <c r="J382" i="56"/>
  <c r="K382" i="56" s="1"/>
  <c r="L180" i="6"/>
  <c r="H180" i="6"/>
  <c r="J180" i="6"/>
  <c r="G316" i="73" l="1"/>
  <c r="H316" i="73"/>
  <c r="L316" i="73"/>
  <c r="G339" i="64"/>
  <c r="H339" i="64"/>
  <c r="L339" i="64"/>
  <c r="L306" i="72"/>
  <c r="H306" i="72"/>
  <c r="E309" i="57"/>
  <c r="G309" i="57" s="1"/>
  <c r="I288" i="56"/>
  <c r="E286" i="65"/>
  <c r="G286" i="65" s="1"/>
  <c r="L281" i="66"/>
  <c r="I281" i="66"/>
  <c r="L295" i="75"/>
  <c r="G295" i="75"/>
  <c r="I295" i="75" s="1"/>
  <c r="L344" i="61"/>
  <c r="E345" i="61"/>
  <c r="G345" i="61" s="1"/>
  <c r="H281" i="66"/>
  <c r="E294" i="74"/>
  <c r="G294" i="74" s="1"/>
  <c r="H295" i="75"/>
  <c r="J379" i="59"/>
  <c r="K379" i="59" s="1"/>
  <c r="E296" i="59"/>
  <c r="G296" i="59" s="1"/>
  <c r="I285" i="69"/>
  <c r="L285" i="69"/>
  <c r="H285" i="69"/>
  <c r="J357" i="61"/>
  <c r="K357" i="61" s="1"/>
  <c r="I343" i="61"/>
  <c r="H344" i="61"/>
  <c r="E301" i="70"/>
  <c r="G301" i="70" s="1"/>
  <c r="H288" i="56"/>
  <c r="E347" i="63"/>
  <c r="G347" i="63" s="1"/>
  <c r="L288" i="56"/>
  <c r="L331" i="68"/>
  <c r="H331" i="68"/>
  <c r="E289" i="56"/>
  <c r="G289" i="56" s="1"/>
  <c r="E315" i="58"/>
  <c r="G315" i="58" s="1"/>
  <c r="I314" i="58"/>
  <c r="J321" i="58"/>
  <c r="K321" i="58" s="1"/>
  <c r="I180" i="6"/>
  <c r="E324" i="62"/>
  <c r="G324" i="62" s="1"/>
  <c r="J365" i="62"/>
  <c r="K365" i="62" s="1"/>
  <c r="I323" i="62"/>
  <c r="H315" i="67"/>
  <c r="L315" i="67"/>
  <c r="L337" i="60"/>
  <c r="H337" i="60"/>
  <c r="I317" i="71"/>
  <c r="E318" i="71"/>
  <c r="G318" i="71" s="1"/>
  <c r="J383" i="66"/>
  <c r="K383" i="66" s="1"/>
  <c r="K180" i="6"/>
  <c r="J337" i="73" l="1"/>
  <c r="K337" i="73" s="1"/>
  <c r="E317" i="73"/>
  <c r="E340" i="64"/>
  <c r="J346" i="64"/>
  <c r="K346" i="64" s="1"/>
  <c r="E307" i="72"/>
  <c r="G307" i="72" s="1"/>
  <c r="I306" i="72"/>
  <c r="I306" i="57" s="1"/>
  <c r="J316" i="72"/>
  <c r="K316" i="72" s="1"/>
  <c r="E310" i="57"/>
  <c r="G310" i="57" s="1"/>
  <c r="H309" i="57"/>
  <c r="L309" i="57"/>
  <c r="L289" i="56"/>
  <c r="I286" i="65"/>
  <c r="L286" i="65"/>
  <c r="H286" i="65"/>
  <c r="L347" i="63"/>
  <c r="I347" i="63"/>
  <c r="I180" i="59"/>
  <c r="I180" i="63"/>
  <c r="I180" i="56" s="1"/>
  <c r="H345" i="61"/>
  <c r="E346" i="61"/>
  <c r="G346" i="61" s="1"/>
  <c r="I314" i="60"/>
  <c r="E282" i="66"/>
  <c r="G282" i="66" s="1"/>
  <c r="I314" i="64"/>
  <c r="E296" i="75"/>
  <c r="H294" i="74"/>
  <c r="L294" i="74"/>
  <c r="L296" i="59"/>
  <c r="H296" i="59"/>
  <c r="J358" i="61"/>
  <c r="K358" i="61" s="1"/>
  <c r="E286" i="69"/>
  <c r="G286" i="69" s="1"/>
  <c r="I344" i="61"/>
  <c r="L345" i="61"/>
  <c r="I180" i="68"/>
  <c r="H301" i="70"/>
  <c r="E302" i="70"/>
  <c r="G302" i="70" s="1"/>
  <c r="L301" i="70"/>
  <c r="H347" i="63"/>
  <c r="E332" i="68"/>
  <c r="G332" i="68" s="1"/>
  <c r="H289" i="56"/>
  <c r="L315" i="58"/>
  <c r="H315" i="58"/>
  <c r="L324" i="62"/>
  <c r="H324" i="62"/>
  <c r="E316" i="67"/>
  <c r="G316" i="67" s="1"/>
  <c r="E338" i="60"/>
  <c r="G338" i="60" s="1"/>
  <c r="I337" i="60"/>
  <c r="J344" i="60"/>
  <c r="K344" i="60" s="1"/>
  <c r="L318" i="71"/>
  <c r="H318" i="71"/>
  <c r="J384" i="66"/>
  <c r="K384" i="66" s="1"/>
  <c r="J383" i="56"/>
  <c r="K383" i="56" s="1"/>
  <c r="E181" i="6"/>
  <c r="G181" i="6" s="1"/>
  <c r="G317" i="73" l="1"/>
  <c r="J338" i="73" s="1"/>
  <c r="K338" i="73" s="1"/>
  <c r="L317" i="73"/>
  <c r="H317" i="73"/>
  <c r="G340" i="64"/>
  <c r="H340" i="64"/>
  <c r="L340" i="64"/>
  <c r="H307" i="72"/>
  <c r="E308" i="72"/>
  <c r="G308" i="72" s="1"/>
  <c r="L307" i="72"/>
  <c r="H310" i="57"/>
  <c r="L310" i="57"/>
  <c r="I309" i="57"/>
  <c r="J323" i="57"/>
  <c r="K323" i="57" s="1"/>
  <c r="E287" i="65"/>
  <c r="G287" i="65" s="1"/>
  <c r="L282" i="66"/>
  <c r="I282" i="66"/>
  <c r="I286" i="69"/>
  <c r="H296" i="75"/>
  <c r="G296" i="75"/>
  <c r="E297" i="75" s="1"/>
  <c r="L346" i="61"/>
  <c r="E347" i="61"/>
  <c r="G347" i="61" s="1"/>
  <c r="H282" i="66"/>
  <c r="L296" i="75"/>
  <c r="E295" i="74"/>
  <c r="G295" i="74" s="1"/>
  <c r="J380" i="59"/>
  <c r="K380" i="59" s="1"/>
  <c r="E297" i="59"/>
  <c r="G297" i="59" s="1"/>
  <c r="H286" i="69"/>
  <c r="L286" i="69"/>
  <c r="J359" i="61"/>
  <c r="K359" i="61" s="1"/>
  <c r="I345" i="61"/>
  <c r="H346" i="61"/>
  <c r="I180" i="67"/>
  <c r="I180" i="70" s="1"/>
  <c r="E348" i="63"/>
  <c r="G348" i="63" s="1"/>
  <c r="H302" i="70"/>
  <c r="L302" i="70"/>
  <c r="E333" i="68"/>
  <c r="G333" i="68" s="1"/>
  <c r="H332" i="68"/>
  <c r="L332" i="68"/>
  <c r="E290" i="56"/>
  <c r="G290" i="56" s="1"/>
  <c r="E316" i="58"/>
  <c r="G316" i="58" s="1"/>
  <c r="J322" i="58"/>
  <c r="K322" i="58" s="1"/>
  <c r="I315" i="58"/>
  <c r="I324" i="62"/>
  <c r="E325" i="62"/>
  <c r="G325" i="62" s="1"/>
  <c r="J366" i="62"/>
  <c r="K366" i="62" s="1"/>
  <c r="L316" i="67"/>
  <c r="H316" i="67"/>
  <c r="L338" i="60"/>
  <c r="H338" i="60"/>
  <c r="I318" i="71"/>
  <c r="E319" i="71"/>
  <c r="G319" i="71" s="1"/>
  <c r="H181" i="6"/>
  <c r="L181" i="6"/>
  <c r="J181" i="6"/>
  <c r="E318" i="73" l="1"/>
  <c r="G318" i="73" s="1"/>
  <c r="J347" i="64"/>
  <c r="K347" i="64" s="1"/>
  <c r="E341" i="64"/>
  <c r="L308" i="72"/>
  <c r="H308" i="72"/>
  <c r="I307" i="72"/>
  <c r="I307" i="57" s="1"/>
  <c r="I307" i="61" s="1"/>
  <c r="I307" i="73" s="1"/>
  <c r="J317" i="72"/>
  <c r="K317" i="72" s="1"/>
  <c r="J324" i="57"/>
  <c r="K324" i="57" s="1"/>
  <c r="E311" i="57"/>
  <c r="G311" i="57" s="1"/>
  <c r="L290" i="56"/>
  <c r="I287" i="65"/>
  <c r="H287" i="65"/>
  <c r="L287" i="65"/>
  <c r="I180" i="65"/>
  <c r="I180" i="66" s="1"/>
  <c r="E287" i="69"/>
  <c r="G287" i="69" s="1"/>
  <c r="H297" i="75"/>
  <c r="G297" i="75"/>
  <c r="E298" i="75" s="1"/>
  <c r="G298" i="75" s="1"/>
  <c r="H348" i="63"/>
  <c r="I348" i="63"/>
  <c r="I314" i="62"/>
  <c r="L347" i="61"/>
  <c r="E348" i="61"/>
  <c r="G348" i="61" s="1"/>
  <c r="E283" i="66"/>
  <c r="G283" i="66" s="1"/>
  <c r="L297" i="75"/>
  <c r="I315" i="64"/>
  <c r="I296" i="75"/>
  <c r="H295" i="74"/>
  <c r="L295" i="74"/>
  <c r="L297" i="59"/>
  <c r="J381" i="59"/>
  <c r="K381" i="59" s="1"/>
  <c r="H297" i="59"/>
  <c r="J360" i="61"/>
  <c r="K360" i="61" s="1"/>
  <c r="I346" i="61"/>
  <c r="H347" i="61"/>
  <c r="L348" i="63"/>
  <c r="E303" i="70"/>
  <c r="G303" i="70" s="1"/>
  <c r="H290" i="56"/>
  <c r="H333" i="68"/>
  <c r="L333" i="68"/>
  <c r="L316" i="58"/>
  <c r="H316" i="58"/>
  <c r="I181" i="6"/>
  <c r="L325" i="62"/>
  <c r="H325" i="62"/>
  <c r="E317" i="67"/>
  <c r="G317" i="67" s="1"/>
  <c r="E339" i="60"/>
  <c r="G339" i="60" s="1"/>
  <c r="J345" i="60"/>
  <c r="K345" i="60" s="1"/>
  <c r="L319" i="71"/>
  <c r="H319" i="71"/>
  <c r="J385" i="66"/>
  <c r="J386" i="66" s="1"/>
  <c r="J384" i="56"/>
  <c r="K384" i="56" s="1"/>
  <c r="K181" i="6"/>
  <c r="H318" i="73" l="1"/>
  <c r="L318" i="73"/>
  <c r="I318" i="73"/>
  <c r="J339" i="73"/>
  <c r="K339" i="73" s="1"/>
  <c r="E319" i="73"/>
  <c r="G341" i="64"/>
  <c r="H341" i="64"/>
  <c r="L341" i="64"/>
  <c r="E309" i="72"/>
  <c r="G309" i="72" s="1"/>
  <c r="I308" i="72"/>
  <c r="I308" i="57" s="1"/>
  <c r="J318" i="72"/>
  <c r="K318" i="72" s="1"/>
  <c r="H287" i="69"/>
  <c r="I287" i="69"/>
  <c r="L311" i="57"/>
  <c r="H311" i="57"/>
  <c r="E288" i="65"/>
  <c r="G288" i="65" s="1"/>
  <c r="H283" i="66"/>
  <c r="L303" i="70"/>
  <c r="E304" i="70"/>
  <c r="G304" i="70" s="1"/>
  <c r="L287" i="69"/>
  <c r="L283" i="66"/>
  <c r="I297" i="75"/>
  <c r="I315" i="73"/>
  <c r="I295" i="74"/>
  <c r="E296" i="74"/>
  <c r="G296" i="74" s="1"/>
  <c r="E298" i="59"/>
  <c r="G298" i="59" s="1"/>
  <c r="J361" i="61"/>
  <c r="K361" i="61" s="1"/>
  <c r="I181" i="59"/>
  <c r="I181" i="56" s="1"/>
  <c r="E349" i="63"/>
  <c r="G349" i="63" s="1"/>
  <c r="H303" i="70"/>
  <c r="H298" i="75"/>
  <c r="L298" i="75"/>
  <c r="E291" i="56"/>
  <c r="G291" i="56" s="1"/>
  <c r="E334" i="68"/>
  <c r="G334" i="68" s="1"/>
  <c r="E317" i="58"/>
  <c r="G317" i="58" s="1"/>
  <c r="J323" i="58"/>
  <c r="K323" i="58" s="1"/>
  <c r="I316" i="58"/>
  <c r="H317" i="67"/>
  <c r="E326" i="62"/>
  <c r="G326" i="62" s="1"/>
  <c r="J367" i="62"/>
  <c r="K367" i="62" s="1"/>
  <c r="L317" i="67"/>
  <c r="H339" i="60"/>
  <c r="L339" i="60"/>
  <c r="I319" i="71"/>
  <c r="E320" i="71"/>
  <c r="G320" i="71" s="1"/>
  <c r="H348" i="61"/>
  <c r="L348" i="61"/>
  <c r="K385" i="66"/>
  <c r="K386" i="66" s="1"/>
  <c r="E9" i="66" a="1"/>
  <c r="E9" i="66" s="1"/>
  <c r="E182" i="6"/>
  <c r="G182" i="6" s="1"/>
  <c r="G319" i="73" l="1"/>
  <c r="H319" i="73"/>
  <c r="L319" i="73"/>
  <c r="E342" i="64"/>
  <c r="J348" i="64"/>
  <c r="K348" i="64" s="1"/>
  <c r="H309" i="72"/>
  <c r="L309" i="72"/>
  <c r="E310" i="72"/>
  <c r="G310" i="72" s="1"/>
  <c r="J325" i="57"/>
  <c r="K325" i="57" s="1"/>
  <c r="I311" i="57"/>
  <c r="I311" i="61" s="1"/>
  <c r="I311" i="73" s="1"/>
  <c r="E312" i="57"/>
  <c r="G312" i="57" s="1"/>
  <c r="I291" i="56"/>
  <c r="L288" i="65"/>
  <c r="H288" i="65"/>
  <c r="E288" i="69"/>
  <c r="G288" i="69" s="1"/>
  <c r="I181" i="74"/>
  <c r="L349" i="63"/>
  <c r="E284" i="66"/>
  <c r="G284" i="66" s="1"/>
  <c r="I283" i="66"/>
  <c r="I316" i="64"/>
  <c r="H296" i="74"/>
  <c r="L296" i="74"/>
  <c r="L298" i="59"/>
  <c r="H298" i="59"/>
  <c r="E299" i="59"/>
  <c r="G299" i="59" s="1"/>
  <c r="H349" i="63"/>
  <c r="I181" i="68"/>
  <c r="I181" i="67" s="1"/>
  <c r="E299" i="75"/>
  <c r="G299" i="75" s="1"/>
  <c r="I298" i="75"/>
  <c r="L304" i="70"/>
  <c r="H304" i="70"/>
  <c r="L291" i="56"/>
  <c r="H291" i="56"/>
  <c r="L334" i="68"/>
  <c r="H334" i="68"/>
  <c r="H317" i="58"/>
  <c r="L317" i="58"/>
  <c r="E327" i="62"/>
  <c r="G327" i="62" s="1"/>
  <c r="L326" i="62"/>
  <c r="H326" i="62"/>
  <c r="E318" i="67"/>
  <c r="G318" i="67" s="1"/>
  <c r="E340" i="60"/>
  <c r="G340" i="60" s="1"/>
  <c r="I339" i="60"/>
  <c r="J346" i="60"/>
  <c r="K346" i="60" s="1"/>
  <c r="H320" i="71"/>
  <c r="L320" i="71"/>
  <c r="I320" i="71"/>
  <c r="E349" i="61"/>
  <c r="G349" i="61" s="1"/>
  <c r="J362" i="61"/>
  <c r="K362" i="61" s="1"/>
  <c r="J385" i="56"/>
  <c r="J386" i="56" s="1"/>
  <c r="L182" i="6"/>
  <c r="H182" i="6"/>
  <c r="J182" i="6"/>
  <c r="I319" i="73" l="1"/>
  <c r="E320" i="73"/>
  <c r="J340" i="73"/>
  <c r="K340" i="73" s="1"/>
  <c r="G342" i="64"/>
  <c r="L342" i="64"/>
  <c r="H342" i="64"/>
  <c r="E311" i="72"/>
  <c r="G311" i="72" s="1"/>
  <c r="H310" i="72"/>
  <c r="L310" i="72"/>
  <c r="J319" i="72"/>
  <c r="K319" i="72" s="1"/>
  <c r="I309" i="72"/>
  <c r="I288" i="69"/>
  <c r="L312" i="57"/>
  <c r="H312" i="57"/>
  <c r="E313" i="57"/>
  <c r="G313" i="57" s="1"/>
  <c r="E292" i="56"/>
  <c r="G292" i="56" s="1"/>
  <c r="I288" i="65"/>
  <c r="E289" i="65"/>
  <c r="G289" i="65" s="1"/>
  <c r="L288" i="69"/>
  <c r="H288" i="69"/>
  <c r="I181" i="69"/>
  <c r="H284" i="66"/>
  <c r="L284" i="66"/>
  <c r="I316" i="73"/>
  <c r="I296" i="74"/>
  <c r="E297" i="74"/>
  <c r="G297" i="74" s="1"/>
  <c r="H299" i="59"/>
  <c r="L299" i="59"/>
  <c r="J382" i="59"/>
  <c r="K382" i="59" s="1"/>
  <c r="I298" i="59"/>
  <c r="I181" i="70"/>
  <c r="E350" i="63"/>
  <c r="G350" i="63" s="1"/>
  <c r="L299" i="75"/>
  <c r="H299" i="75"/>
  <c r="E305" i="70"/>
  <c r="G305" i="70" s="1"/>
  <c r="E335" i="68"/>
  <c r="G335" i="68" s="1"/>
  <c r="I317" i="58"/>
  <c r="J324" i="58"/>
  <c r="K324" i="58" s="1"/>
  <c r="E318" i="58"/>
  <c r="G318" i="58" s="1"/>
  <c r="I182" i="6"/>
  <c r="E319" i="67"/>
  <c r="G319" i="67" s="1"/>
  <c r="E328" i="62"/>
  <c r="G328" i="62" s="1"/>
  <c r="H327" i="62"/>
  <c r="L327" i="62"/>
  <c r="I326" i="62"/>
  <c r="J368" i="62"/>
  <c r="K368" i="62" s="1"/>
  <c r="L318" i="67"/>
  <c r="H318" i="67"/>
  <c r="L340" i="60"/>
  <c r="H340" i="60"/>
  <c r="E321" i="71"/>
  <c r="G321" i="71" s="1"/>
  <c r="J363" i="61"/>
  <c r="K363" i="61" s="1"/>
  <c r="L349" i="61"/>
  <c r="H349" i="61"/>
  <c r="K385" i="56"/>
  <c r="K386" i="56" s="1"/>
  <c r="E9" i="56" a="1"/>
  <c r="E9" i="56" s="1"/>
  <c r="K182" i="6"/>
  <c r="G320" i="73" l="1"/>
  <c r="J341" i="73" s="1"/>
  <c r="K341" i="73" s="1"/>
  <c r="L320" i="73"/>
  <c r="H320" i="73"/>
  <c r="E343" i="64"/>
  <c r="J349" i="64"/>
  <c r="K349" i="64" s="1"/>
  <c r="L311" i="72"/>
  <c r="H311" i="72"/>
  <c r="E312" i="72"/>
  <c r="G312" i="72" s="1"/>
  <c r="J320" i="72"/>
  <c r="K320" i="72" s="1"/>
  <c r="I310" i="72"/>
  <c r="I310" i="57" s="1"/>
  <c r="I310" i="61" s="1"/>
  <c r="I310" i="73" s="1"/>
  <c r="E289" i="69"/>
  <c r="H313" i="57"/>
  <c r="L313" i="57"/>
  <c r="I312" i="57"/>
  <c r="J326" i="57"/>
  <c r="K326" i="57" s="1"/>
  <c r="I181" i="66"/>
  <c r="L292" i="56"/>
  <c r="H292" i="56"/>
  <c r="I292" i="56"/>
  <c r="L289" i="65"/>
  <c r="H289" i="65"/>
  <c r="I350" i="63"/>
  <c r="E285" i="66"/>
  <c r="G285" i="66" s="1"/>
  <c r="I284" i="66"/>
  <c r="I297" i="74"/>
  <c r="L297" i="74"/>
  <c r="H297" i="74"/>
  <c r="J383" i="59"/>
  <c r="K383" i="59" s="1"/>
  <c r="E300" i="59"/>
  <c r="G300" i="59" s="1"/>
  <c r="L350" i="63"/>
  <c r="H350" i="63"/>
  <c r="I182" i="59"/>
  <c r="I182" i="68" s="1"/>
  <c r="I317" i="60"/>
  <c r="E300" i="75"/>
  <c r="G300" i="75" s="1"/>
  <c r="L305" i="70"/>
  <c r="H305" i="70"/>
  <c r="E293" i="56"/>
  <c r="G293" i="56" s="1"/>
  <c r="H335" i="68"/>
  <c r="L335" i="68"/>
  <c r="H318" i="58"/>
  <c r="E319" i="58"/>
  <c r="G319" i="58" s="1"/>
  <c r="L318" i="58"/>
  <c r="H321" i="71"/>
  <c r="H319" i="67"/>
  <c r="J370" i="62"/>
  <c r="K370" i="62" s="1"/>
  <c r="H328" i="62"/>
  <c r="L328" i="62"/>
  <c r="I327" i="62"/>
  <c r="J369" i="62"/>
  <c r="K369" i="62" s="1"/>
  <c r="L319" i="67"/>
  <c r="E320" i="67"/>
  <c r="G320" i="67" s="1"/>
  <c r="L321" i="71"/>
  <c r="E341" i="60"/>
  <c r="G341" i="60" s="1"/>
  <c r="J347" i="60"/>
  <c r="K347" i="60" s="1"/>
  <c r="E350" i="61"/>
  <c r="G350" i="61" s="1"/>
  <c r="E183" i="6"/>
  <c r="G183" i="6" s="1"/>
  <c r="E321" i="73" l="1"/>
  <c r="G321" i="73" s="1"/>
  <c r="L289" i="69"/>
  <c r="G289" i="69"/>
  <c r="I289" i="69" s="1"/>
  <c r="G343" i="64"/>
  <c r="L343" i="64"/>
  <c r="H343" i="64"/>
  <c r="H289" i="69"/>
  <c r="L312" i="72"/>
  <c r="H312" i="72"/>
  <c r="I312" i="72"/>
  <c r="I312" i="73" s="1"/>
  <c r="J321" i="72"/>
  <c r="K321" i="72" s="1"/>
  <c r="I311" i="72"/>
  <c r="J327" i="57"/>
  <c r="K327" i="57" s="1"/>
  <c r="E314" i="57"/>
  <c r="G314" i="57" s="1"/>
  <c r="I313" i="57"/>
  <c r="I182" i="56"/>
  <c r="H293" i="56"/>
  <c r="E290" i="65"/>
  <c r="G290" i="65" s="1"/>
  <c r="I289" i="65"/>
  <c r="E351" i="63"/>
  <c r="G351" i="63" s="1"/>
  <c r="L285" i="66"/>
  <c r="H285" i="66"/>
  <c r="I317" i="73"/>
  <c r="I317" i="64"/>
  <c r="E298" i="74"/>
  <c r="G298" i="74" s="1"/>
  <c r="L300" i="59"/>
  <c r="H300" i="59"/>
  <c r="I182" i="67"/>
  <c r="I182" i="70" s="1"/>
  <c r="L293" i="56"/>
  <c r="L300" i="75"/>
  <c r="H300" i="75"/>
  <c r="E306" i="70"/>
  <c r="G306" i="70" s="1"/>
  <c r="E336" i="68"/>
  <c r="G336" i="68" s="1"/>
  <c r="H319" i="58"/>
  <c r="L319" i="58"/>
  <c r="E320" i="58"/>
  <c r="G320" i="58" s="1"/>
  <c r="I318" i="58"/>
  <c r="J325" i="58"/>
  <c r="K325" i="58" s="1"/>
  <c r="E329" i="62"/>
  <c r="G329" i="62" s="1"/>
  <c r="H320" i="67"/>
  <c r="L320" i="67"/>
  <c r="E322" i="71"/>
  <c r="G322" i="71" s="1"/>
  <c r="E342" i="60"/>
  <c r="G342" i="60" s="1"/>
  <c r="H341" i="60"/>
  <c r="L341" i="60"/>
  <c r="H350" i="61"/>
  <c r="L350" i="61"/>
  <c r="H183" i="6"/>
  <c r="L183" i="6"/>
  <c r="J183" i="6"/>
  <c r="L321" i="73" l="1"/>
  <c r="H321" i="73"/>
  <c r="J342" i="73"/>
  <c r="K342" i="73" s="1"/>
  <c r="E322" i="73"/>
  <c r="G322" i="73" s="1"/>
  <c r="E323" i="73" s="1"/>
  <c r="J322" i="72"/>
  <c r="K322" i="72" s="1"/>
  <c r="E313" i="72"/>
  <c r="G313" i="72" s="1"/>
  <c r="E344" i="64"/>
  <c r="J350" i="64"/>
  <c r="K350" i="64" s="1"/>
  <c r="E290" i="69"/>
  <c r="L290" i="69" s="1"/>
  <c r="I351" i="63"/>
  <c r="H314" i="57"/>
  <c r="L314" i="57"/>
  <c r="I290" i="65"/>
  <c r="L290" i="65"/>
  <c r="H290" i="65"/>
  <c r="L351" i="63"/>
  <c r="H351" i="63"/>
  <c r="E286" i="66"/>
  <c r="G286" i="66" s="1"/>
  <c r="I285" i="66"/>
  <c r="I317" i="62"/>
  <c r="I318" i="60"/>
  <c r="H298" i="74"/>
  <c r="I298" i="74"/>
  <c r="L298" i="74"/>
  <c r="E301" i="59"/>
  <c r="G301" i="59" s="1"/>
  <c r="J384" i="59"/>
  <c r="K384" i="59" s="1"/>
  <c r="E301" i="75"/>
  <c r="G301" i="75" s="1"/>
  <c r="H306" i="70"/>
  <c r="L306" i="70"/>
  <c r="E294" i="56"/>
  <c r="G294" i="56" s="1"/>
  <c r="E337" i="68"/>
  <c r="G337" i="68" s="1"/>
  <c r="H336" i="68"/>
  <c r="L336" i="68"/>
  <c r="I319" i="58"/>
  <c r="J326" i="58"/>
  <c r="K326" i="58" s="1"/>
  <c r="L320" i="58"/>
  <c r="H320" i="58"/>
  <c r="E321" i="58"/>
  <c r="G321" i="58" s="1"/>
  <c r="I183" i="6"/>
  <c r="I183" i="59" s="1"/>
  <c r="L322" i="71"/>
  <c r="L329" i="62"/>
  <c r="J371" i="62"/>
  <c r="K371" i="62" s="1"/>
  <c r="H329" i="62"/>
  <c r="E321" i="67"/>
  <c r="G321" i="67" s="1"/>
  <c r="H322" i="71"/>
  <c r="I322" i="71"/>
  <c r="J348" i="60"/>
  <c r="K348" i="60" s="1"/>
  <c r="L342" i="60"/>
  <c r="H342" i="60"/>
  <c r="E351" i="61"/>
  <c r="G351" i="61" s="1"/>
  <c r="J364" i="61"/>
  <c r="K364" i="61" s="1"/>
  <c r="K183" i="6"/>
  <c r="L322" i="73" l="1"/>
  <c r="H322" i="73"/>
  <c r="G323" i="73"/>
  <c r="I323" i="73" s="1"/>
  <c r="H323" i="73"/>
  <c r="L323" i="73"/>
  <c r="I322" i="73"/>
  <c r="J343" i="73"/>
  <c r="K343" i="73" s="1"/>
  <c r="H313" i="72"/>
  <c r="L313" i="72"/>
  <c r="H290" i="69"/>
  <c r="G290" i="69"/>
  <c r="E291" i="69" s="1"/>
  <c r="G291" i="69" s="1"/>
  <c r="I291" i="69" s="1"/>
  <c r="G344" i="64"/>
  <c r="L344" i="64"/>
  <c r="H344" i="64"/>
  <c r="E352" i="63"/>
  <c r="G352" i="63" s="1"/>
  <c r="I352" i="63" s="1"/>
  <c r="E314" i="72"/>
  <c r="G314" i="72" s="1"/>
  <c r="I313" i="72"/>
  <c r="I313" i="73" s="1"/>
  <c r="J323" i="72"/>
  <c r="K323" i="72" s="1"/>
  <c r="E315" i="57"/>
  <c r="G315" i="57" s="1"/>
  <c r="J328" i="57"/>
  <c r="K328" i="57" s="1"/>
  <c r="E295" i="56"/>
  <c r="G295" i="56" s="1"/>
  <c r="E291" i="65"/>
  <c r="G291" i="65" s="1"/>
  <c r="L286" i="66"/>
  <c r="H286" i="66"/>
  <c r="I318" i="64"/>
  <c r="I318" i="62"/>
  <c r="I319" i="60"/>
  <c r="E299" i="74"/>
  <c r="G299" i="74" s="1"/>
  <c r="L301" i="59"/>
  <c r="H301" i="59"/>
  <c r="I183" i="68"/>
  <c r="I183" i="67" s="1"/>
  <c r="L294" i="56"/>
  <c r="H294" i="56"/>
  <c r="L301" i="75"/>
  <c r="H301" i="75"/>
  <c r="E307" i="70"/>
  <c r="G307" i="70" s="1"/>
  <c r="L337" i="68"/>
  <c r="H337" i="68"/>
  <c r="L321" i="58"/>
  <c r="H321" i="58"/>
  <c r="E322" i="58"/>
  <c r="G322" i="58" s="1"/>
  <c r="I320" i="58"/>
  <c r="J327" i="58"/>
  <c r="K327" i="58" s="1"/>
  <c r="L321" i="67"/>
  <c r="E330" i="62"/>
  <c r="G330" i="62" s="1"/>
  <c r="I329" i="62"/>
  <c r="H321" i="67"/>
  <c r="J344" i="73"/>
  <c r="K344" i="73" s="1"/>
  <c r="E323" i="71"/>
  <c r="G323" i="71" s="1"/>
  <c r="E343" i="60"/>
  <c r="G343" i="60" s="1"/>
  <c r="J349" i="60"/>
  <c r="K349" i="60" s="1"/>
  <c r="H351" i="61"/>
  <c r="L351" i="61"/>
  <c r="E184" i="6"/>
  <c r="G184" i="6" s="1"/>
  <c r="E324" i="73" l="1"/>
  <c r="G324" i="73" s="1"/>
  <c r="I324" i="73" s="1"/>
  <c r="H291" i="69"/>
  <c r="L291" i="69"/>
  <c r="I290" i="69"/>
  <c r="E292" i="69"/>
  <c r="G292" i="69" s="1"/>
  <c r="H352" i="63"/>
  <c r="L352" i="63"/>
  <c r="J351" i="64"/>
  <c r="K351" i="64" s="1"/>
  <c r="E345" i="64"/>
  <c r="L314" i="72"/>
  <c r="H314" i="72"/>
  <c r="L315" i="57"/>
  <c r="H315" i="57"/>
  <c r="I295" i="56"/>
  <c r="H295" i="56"/>
  <c r="L295" i="56"/>
  <c r="L291" i="65"/>
  <c r="H291" i="65"/>
  <c r="E292" i="65"/>
  <c r="G292" i="65" s="1"/>
  <c r="I291" i="65"/>
  <c r="I320" i="60"/>
  <c r="I320" i="64"/>
  <c r="E287" i="66"/>
  <c r="G287" i="66" s="1"/>
  <c r="L299" i="74"/>
  <c r="H299" i="74"/>
  <c r="I299" i="74"/>
  <c r="J385" i="59"/>
  <c r="J386" i="59" s="1"/>
  <c r="E302" i="59"/>
  <c r="G302" i="59" s="1"/>
  <c r="I183" i="70"/>
  <c r="I301" i="75"/>
  <c r="E302" i="75"/>
  <c r="G302" i="75" s="1"/>
  <c r="L307" i="70"/>
  <c r="H307" i="70"/>
  <c r="E338" i="68"/>
  <c r="G338" i="68" s="1"/>
  <c r="E353" i="63"/>
  <c r="G353" i="63" s="1"/>
  <c r="J328" i="58"/>
  <c r="K328" i="58" s="1"/>
  <c r="I321" i="58"/>
  <c r="I322" i="58"/>
  <c r="I322" i="64" s="1"/>
  <c r="H322" i="58"/>
  <c r="L322" i="58"/>
  <c r="I323" i="71"/>
  <c r="H330" i="62"/>
  <c r="E331" i="62"/>
  <c r="G331" i="62" s="1"/>
  <c r="E296" i="56"/>
  <c r="G296" i="56" s="1"/>
  <c r="L330" i="62"/>
  <c r="E322" i="67"/>
  <c r="G322" i="67" s="1"/>
  <c r="L323" i="71"/>
  <c r="H323" i="71"/>
  <c r="H343" i="60"/>
  <c r="L343" i="60"/>
  <c r="E352" i="61"/>
  <c r="G352" i="61" s="1"/>
  <c r="J365" i="61"/>
  <c r="K365" i="61" s="1"/>
  <c r="L184" i="6"/>
  <c r="H184" i="6"/>
  <c r="J184" i="6"/>
  <c r="H324" i="73" l="1"/>
  <c r="L324" i="73"/>
  <c r="H292" i="69"/>
  <c r="L292" i="69"/>
  <c r="G345" i="64"/>
  <c r="L345" i="64"/>
  <c r="H345" i="64"/>
  <c r="E315" i="72"/>
  <c r="G315" i="72" s="1"/>
  <c r="J324" i="72"/>
  <c r="K324" i="72" s="1"/>
  <c r="I314" i="72"/>
  <c r="I314" i="57" s="1"/>
  <c r="I314" i="61" s="1"/>
  <c r="I314" i="73" s="1"/>
  <c r="I314" i="71" s="1"/>
  <c r="E316" i="57"/>
  <c r="G316" i="57" s="1"/>
  <c r="J329" i="57"/>
  <c r="K329" i="57" s="1"/>
  <c r="I315" i="57"/>
  <c r="H292" i="65"/>
  <c r="L292" i="65"/>
  <c r="E354" i="63"/>
  <c r="G354" i="63" s="1"/>
  <c r="I321" i="60"/>
  <c r="L287" i="66"/>
  <c r="H287" i="66"/>
  <c r="I321" i="64"/>
  <c r="I322" i="62"/>
  <c r="E300" i="74"/>
  <c r="G300" i="74" s="1"/>
  <c r="L302" i="59"/>
  <c r="H302" i="59"/>
  <c r="E303" i="59"/>
  <c r="G303" i="59" s="1"/>
  <c r="E9" i="59" a="1"/>
  <c r="E9" i="59" s="1"/>
  <c r="K385" i="59"/>
  <c r="K386" i="59" s="1"/>
  <c r="I292" i="69"/>
  <c r="E293" i="69"/>
  <c r="G293" i="69" s="1"/>
  <c r="H302" i="75"/>
  <c r="L302" i="75"/>
  <c r="E308" i="70"/>
  <c r="G308" i="70" s="1"/>
  <c r="L353" i="63"/>
  <c r="L338" i="68"/>
  <c r="H338" i="68"/>
  <c r="H353" i="63"/>
  <c r="I184" i="6"/>
  <c r="E324" i="71"/>
  <c r="G324" i="71" s="1"/>
  <c r="E323" i="58"/>
  <c r="G323" i="58" s="1"/>
  <c r="J329" i="58"/>
  <c r="K329" i="58" s="1"/>
  <c r="L322" i="67"/>
  <c r="H331" i="62"/>
  <c r="I330" i="62"/>
  <c r="L331" i="62"/>
  <c r="E332" i="62"/>
  <c r="G332" i="62" s="1"/>
  <c r="H296" i="56"/>
  <c r="J372" i="62"/>
  <c r="K372" i="62" s="1"/>
  <c r="L296" i="56"/>
  <c r="J345" i="73"/>
  <c r="K345" i="73" s="1"/>
  <c r="E323" i="67"/>
  <c r="G323" i="67" s="1"/>
  <c r="H322" i="67"/>
  <c r="E325" i="73"/>
  <c r="G325" i="73" s="1"/>
  <c r="E344" i="60"/>
  <c r="G344" i="60" s="1"/>
  <c r="J350" i="60"/>
  <c r="K350" i="60" s="1"/>
  <c r="L352" i="61"/>
  <c r="H352" i="61"/>
  <c r="K184" i="6"/>
  <c r="E346" i="64" l="1"/>
  <c r="J352" i="64"/>
  <c r="K352" i="64" s="1"/>
  <c r="I314" i="63"/>
  <c r="L315" i="72"/>
  <c r="H315" i="72"/>
  <c r="L316" i="57"/>
  <c r="H316" i="57"/>
  <c r="E293" i="65"/>
  <c r="G293" i="65" s="1"/>
  <c r="I292" i="65"/>
  <c r="L324" i="71"/>
  <c r="I324" i="71"/>
  <c r="I353" i="63"/>
  <c r="I354" i="63"/>
  <c r="H354" i="63"/>
  <c r="L354" i="63"/>
  <c r="I287" i="66"/>
  <c r="E288" i="66"/>
  <c r="G288" i="66" s="1"/>
  <c r="I321" i="61"/>
  <c r="I184" i="59"/>
  <c r="I184" i="68" s="1"/>
  <c r="I300" i="74"/>
  <c r="L300" i="74"/>
  <c r="H300" i="74"/>
  <c r="E304" i="59"/>
  <c r="G304" i="59" s="1"/>
  <c r="L303" i="59"/>
  <c r="H303" i="59"/>
  <c r="H293" i="69"/>
  <c r="L293" i="69"/>
  <c r="E303" i="75"/>
  <c r="G303" i="75" s="1"/>
  <c r="L308" i="70"/>
  <c r="H308" i="70"/>
  <c r="E339" i="68"/>
  <c r="G339" i="68" s="1"/>
  <c r="H324" i="71"/>
  <c r="H323" i="58"/>
  <c r="L323" i="58"/>
  <c r="E324" i="58"/>
  <c r="G324" i="58" s="1"/>
  <c r="H325" i="73"/>
  <c r="E333" i="62"/>
  <c r="G333" i="62" s="1"/>
  <c r="E297" i="56"/>
  <c r="G297" i="56" s="1"/>
  <c r="H323" i="67"/>
  <c r="I331" i="62"/>
  <c r="J373" i="62"/>
  <c r="K373" i="62" s="1"/>
  <c r="I325" i="73"/>
  <c r="L323" i="67"/>
  <c r="L325" i="73"/>
  <c r="L344" i="60"/>
  <c r="H344" i="60"/>
  <c r="E353" i="61"/>
  <c r="G353" i="61" s="1"/>
  <c r="J366" i="61"/>
  <c r="K366" i="61" s="1"/>
  <c r="L332" i="62"/>
  <c r="H332" i="62"/>
  <c r="E185" i="6"/>
  <c r="G185" i="6" s="1"/>
  <c r="G346" i="64" l="1"/>
  <c r="L346" i="64"/>
  <c r="H346" i="64"/>
  <c r="I315" i="72"/>
  <c r="E316" i="72"/>
  <c r="G316" i="72" s="1"/>
  <c r="J325" i="72"/>
  <c r="K325" i="72" s="1"/>
  <c r="E317" i="57"/>
  <c r="G317" i="57" s="1"/>
  <c r="I316" i="57"/>
  <c r="I316" i="61" s="1"/>
  <c r="J330" i="57"/>
  <c r="K330" i="57" s="1"/>
  <c r="H293" i="65"/>
  <c r="L293" i="65"/>
  <c r="E340" i="68"/>
  <c r="G340" i="68" s="1"/>
  <c r="E355" i="63"/>
  <c r="G355" i="63" s="1"/>
  <c r="I321" i="73"/>
  <c r="I321" i="62"/>
  <c r="H324" i="58"/>
  <c r="J331" i="58"/>
  <c r="K331" i="58" s="1"/>
  <c r="H288" i="66"/>
  <c r="L288" i="66"/>
  <c r="E301" i="74"/>
  <c r="G301" i="74" s="1"/>
  <c r="I184" i="67"/>
  <c r="I184" i="70" s="1"/>
  <c r="L304" i="59"/>
  <c r="H304" i="59"/>
  <c r="I293" i="69"/>
  <c r="E294" i="69"/>
  <c r="G294" i="69" s="1"/>
  <c r="L303" i="75"/>
  <c r="H303" i="75"/>
  <c r="E309" i="70"/>
  <c r="G309" i="70" s="1"/>
  <c r="H339" i="68"/>
  <c r="L339" i="68"/>
  <c r="L297" i="56"/>
  <c r="E325" i="71"/>
  <c r="G325" i="71" s="1"/>
  <c r="J330" i="58"/>
  <c r="K330" i="58" s="1"/>
  <c r="I323" i="58"/>
  <c r="L324" i="58"/>
  <c r="H297" i="56"/>
  <c r="E334" i="62"/>
  <c r="G334" i="62" s="1"/>
  <c r="E298" i="56"/>
  <c r="G298" i="56" s="1"/>
  <c r="J346" i="73"/>
  <c r="K346" i="73" s="1"/>
  <c r="E326" i="73"/>
  <c r="G326" i="73" s="1"/>
  <c r="E324" i="67"/>
  <c r="G324" i="67" s="1"/>
  <c r="E345" i="60"/>
  <c r="G345" i="60" s="1"/>
  <c r="J351" i="60"/>
  <c r="K351" i="60" s="1"/>
  <c r="L353" i="61"/>
  <c r="H353" i="61"/>
  <c r="L333" i="62"/>
  <c r="H333" i="62"/>
  <c r="J374" i="62"/>
  <c r="K374" i="62" s="1"/>
  <c r="L185" i="6"/>
  <c r="H185" i="6"/>
  <c r="J185" i="6"/>
  <c r="E347" i="64" l="1"/>
  <c r="J353" i="64"/>
  <c r="K353" i="64" s="1"/>
  <c r="I346" i="64"/>
  <c r="L316" i="72"/>
  <c r="H316" i="72"/>
  <c r="I355" i="63"/>
  <c r="H317" i="57"/>
  <c r="L317" i="57"/>
  <c r="E294" i="65"/>
  <c r="G294" i="65" s="1"/>
  <c r="I293" i="65"/>
  <c r="H355" i="63"/>
  <c r="L355" i="63"/>
  <c r="E341" i="68"/>
  <c r="G341" i="68" s="1"/>
  <c r="H340" i="68"/>
  <c r="L340" i="68"/>
  <c r="H301" i="74"/>
  <c r="H325" i="71"/>
  <c r="I325" i="71"/>
  <c r="E289" i="66"/>
  <c r="G289" i="66" s="1"/>
  <c r="L301" i="74"/>
  <c r="I323" i="64"/>
  <c r="E305" i="59"/>
  <c r="G305" i="59" s="1"/>
  <c r="L294" i="69"/>
  <c r="H294" i="69"/>
  <c r="E304" i="75"/>
  <c r="G304" i="75" s="1"/>
  <c r="H309" i="70"/>
  <c r="L309" i="70"/>
  <c r="L325" i="71"/>
  <c r="I324" i="58"/>
  <c r="E325" i="58"/>
  <c r="G325" i="58" s="1"/>
  <c r="I185" i="6"/>
  <c r="H326" i="73"/>
  <c r="H324" i="67"/>
  <c r="I334" i="62"/>
  <c r="I298" i="56"/>
  <c r="H298" i="56"/>
  <c r="L298" i="56"/>
  <c r="I326" i="73"/>
  <c r="L326" i="73"/>
  <c r="L324" i="67"/>
  <c r="L345" i="60"/>
  <c r="H345" i="60"/>
  <c r="E354" i="61"/>
  <c r="G354" i="61" s="1"/>
  <c r="J367" i="61"/>
  <c r="K367" i="61" s="1"/>
  <c r="I353" i="61"/>
  <c r="H334" i="62"/>
  <c r="L334" i="62"/>
  <c r="I333" i="62"/>
  <c r="J375" i="62"/>
  <c r="K375" i="62" s="1"/>
  <c r="K185" i="6"/>
  <c r="E186" i="6"/>
  <c r="G186" i="6" s="1"/>
  <c r="G347" i="64" l="1"/>
  <c r="J354" i="64" s="1"/>
  <c r="K354" i="64" s="1"/>
  <c r="H347" i="64"/>
  <c r="L347" i="64"/>
  <c r="E317" i="72"/>
  <c r="G317" i="72" s="1"/>
  <c r="I316" i="72"/>
  <c r="J326" i="72"/>
  <c r="K326" i="72" s="1"/>
  <c r="E356" i="63"/>
  <c r="G356" i="63" s="1"/>
  <c r="J331" i="57"/>
  <c r="K331" i="57" s="1"/>
  <c r="E318" i="57"/>
  <c r="G318" i="57" s="1"/>
  <c r="L294" i="65"/>
  <c r="H294" i="65"/>
  <c r="H341" i="68"/>
  <c r="H325" i="58"/>
  <c r="E326" i="58"/>
  <c r="G326" i="58" s="1"/>
  <c r="H289" i="66"/>
  <c r="L289" i="66"/>
  <c r="E302" i="74"/>
  <c r="G302" i="74" s="1"/>
  <c r="I324" i="64"/>
  <c r="H305" i="59"/>
  <c r="L305" i="59"/>
  <c r="E295" i="69"/>
  <c r="G295" i="69" s="1"/>
  <c r="I294" i="69"/>
  <c r="I185" i="59"/>
  <c r="L304" i="75"/>
  <c r="H304" i="75"/>
  <c r="E310" i="70"/>
  <c r="G310" i="70" s="1"/>
  <c r="L341" i="68"/>
  <c r="E326" i="71"/>
  <c r="G326" i="71" s="1"/>
  <c r="L325" i="58"/>
  <c r="E299" i="56"/>
  <c r="G299" i="56" s="1"/>
  <c r="E327" i="73"/>
  <c r="G327" i="73" s="1"/>
  <c r="J347" i="73"/>
  <c r="K347" i="73" s="1"/>
  <c r="E325" i="67"/>
  <c r="G325" i="67" s="1"/>
  <c r="E346" i="60"/>
  <c r="G346" i="60" s="1"/>
  <c r="I345" i="60"/>
  <c r="J352" i="60"/>
  <c r="K352" i="60" s="1"/>
  <c r="E335" i="62"/>
  <c r="G335" i="62" s="1"/>
  <c r="J376" i="62"/>
  <c r="K376" i="62" s="1"/>
  <c r="H354" i="61"/>
  <c r="L354" i="61"/>
  <c r="L186" i="6"/>
  <c r="H186" i="6"/>
  <c r="H356" i="63" l="1"/>
  <c r="E348" i="64"/>
  <c r="G348" i="64" s="1"/>
  <c r="L356" i="63"/>
  <c r="H317" i="72"/>
  <c r="L317" i="72"/>
  <c r="L318" i="57"/>
  <c r="E319" i="57"/>
  <c r="G319" i="57" s="1"/>
  <c r="H318" i="57"/>
  <c r="H299" i="56"/>
  <c r="I294" i="65"/>
  <c r="E295" i="65"/>
  <c r="G295" i="65" s="1"/>
  <c r="I326" i="71"/>
  <c r="I185" i="71"/>
  <c r="I185" i="68" s="1"/>
  <c r="I185" i="75" s="1"/>
  <c r="H326" i="58"/>
  <c r="J333" i="58"/>
  <c r="K333" i="58" s="1"/>
  <c r="I289" i="66"/>
  <c r="E290" i="66"/>
  <c r="G290" i="66" s="1"/>
  <c r="E303" i="74"/>
  <c r="G303" i="74" s="1"/>
  <c r="H302" i="74"/>
  <c r="L302" i="74"/>
  <c r="E306" i="59"/>
  <c r="G306" i="59" s="1"/>
  <c r="I185" i="67"/>
  <c r="I185" i="70" s="1"/>
  <c r="H295" i="69"/>
  <c r="L295" i="69"/>
  <c r="E342" i="68"/>
  <c r="G342" i="68" s="1"/>
  <c r="E305" i="75"/>
  <c r="G305" i="75" s="1"/>
  <c r="H310" i="70"/>
  <c r="L310" i="70"/>
  <c r="L326" i="71"/>
  <c r="J332" i="58"/>
  <c r="K332" i="58" s="1"/>
  <c r="L326" i="58"/>
  <c r="I325" i="58"/>
  <c r="H326" i="71"/>
  <c r="E357" i="63"/>
  <c r="G357" i="63" s="1"/>
  <c r="I299" i="56"/>
  <c r="L299" i="56"/>
  <c r="I327" i="73"/>
  <c r="L325" i="67"/>
  <c r="H327" i="73"/>
  <c r="L327" i="73"/>
  <c r="H325" i="67"/>
  <c r="L346" i="60"/>
  <c r="H346" i="60"/>
  <c r="H335" i="62"/>
  <c r="L335" i="62"/>
  <c r="I354" i="61"/>
  <c r="J368" i="61"/>
  <c r="K368" i="61" s="1"/>
  <c r="E355" i="61"/>
  <c r="G355" i="61" s="1"/>
  <c r="J186" i="6"/>
  <c r="I185" i="56" l="1"/>
  <c r="L348" i="64"/>
  <c r="H348" i="64"/>
  <c r="E349" i="64"/>
  <c r="J355" i="64"/>
  <c r="K355" i="64" s="1"/>
  <c r="I317" i="72"/>
  <c r="I317" i="57" s="1"/>
  <c r="E318" i="72"/>
  <c r="G318" i="72" s="1"/>
  <c r="J327" i="72"/>
  <c r="K327" i="72" s="1"/>
  <c r="L319" i="57"/>
  <c r="J333" i="57"/>
  <c r="K333" i="57" s="1"/>
  <c r="H319" i="57"/>
  <c r="J332" i="57"/>
  <c r="K332" i="57" s="1"/>
  <c r="I318" i="57"/>
  <c r="I318" i="61" s="1"/>
  <c r="L295" i="65"/>
  <c r="H295" i="65"/>
  <c r="I186" i="6"/>
  <c r="E327" i="71"/>
  <c r="G327" i="71" s="1"/>
  <c r="L342" i="68"/>
  <c r="E343" i="68"/>
  <c r="G343" i="68" s="1"/>
  <c r="H303" i="74"/>
  <c r="I303" i="74"/>
  <c r="L357" i="63"/>
  <c r="H290" i="66"/>
  <c r="L290" i="66"/>
  <c r="L303" i="74"/>
  <c r="I325" i="60"/>
  <c r="I325" i="64"/>
  <c r="L306" i="59"/>
  <c r="H306" i="59"/>
  <c r="E296" i="69"/>
  <c r="G296" i="69" s="1"/>
  <c r="I295" i="69"/>
  <c r="I186" i="59"/>
  <c r="H342" i="68"/>
  <c r="L305" i="75"/>
  <c r="H305" i="75"/>
  <c r="E311" i="70"/>
  <c r="G311" i="70" s="1"/>
  <c r="E327" i="58"/>
  <c r="G327" i="58" s="1"/>
  <c r="I326" i="58"/>
  <c r="E300" i="56"/>
  <c r="G300" i="56" s="1"/>
  <c r="H357" i="63"/>
  <c r="E328" i="73"/>
  <c r="G328" i="73" s="1"/>
  <c r="J348" i="73"/>
  <c r="K348" i="73" s="1"/>
  <c r="J377" i="62"/>
  <c r="K377" i="62" s="1"/>
  <c r="E336" i="62"/>
  <c r="G336" i="62" s="1"/>
  <c r="E326" i="67"/>
  <c r="G326" i="67" s="1"/>
  <c r="E347" i="60"/>
  <c r="G347" i="60" s="1"/>
  <c r="I346" i="60"/>
  <c r="J353" i="60"/>
  <c r="K353" i="60" s="1"/>
  <c r="H355" i="61"/>
  <c r="E356" i="61"/>
  <c r="G356" i="61" s="1"/>
  <c r="L355" i="61"/>
  <c r="K186" i="6"/>
  <c r="E187" i="6"/>
  <c r="G187" i="6" s="1"/>
  <c r="G349" i="64" l="1"/>
  <c r="H349" i="64"/>
  <c r="L349" i="64"/>
  <c r="L318" i="72"/>
  <c r="H318" i="72"/>
  <c r="E320" i="57"/>
  <c r="L300" i="56"/>
  <c r="E301" i="56"/>
  <c r="G301" i="56" s="1"/>
  <c r="I295" i="65"/>
  <c r="E296" i="65"/>
  <c r="G296" i="65" s="1"/>
  <c r="H327" i="71"/>
  <c r="L327" i="71"/>
  <c r="H343" i="68"/>
  <c r="E344" i="68"/>
  <c r="G344" i="68" s="1"/>
  <c r="L328" i="73"/>
  <c r="E328" i="58"/>
  <c r="G328" i="58" s="1"/>
  <c r="I290" i="66"/>
  <c r="E291" i="66"/>
  <c r="G291" i="66" s="1"/>
  <c r="E304" i="74"/>
  <c r="G304" i="74" s="1"/>
  <c r="I325" i="62"/>
  <c r="I325" i="61"/>
  <c r="I326" i="60"/>
  <c r="I326" i="64"/>
  <c r="E307" i="59"/>
  <c r="G307" i="59" s="1"/>
  <c r="I186" i="68"/>
  <c r="H296" i="69"/>
  <c r="L296" i="69"/>
  <c r="L343" i="68"/>
  <c r="L327" i="58"/>
  <c r="I305" i="75"/>
  <c r="E306" i="75"/>
  <c r="G306" i="75" s="1"/>
  <c r="H311" i="70"/>
  <c r="L311" i="70"/>
  <c r="H327" i="58"/>
  <c r="E358" i="63"/>
  <c r="G358" i="63" s="1"/>
  <c r="H300" i="56"/>
  <c r="H328" i="73"/>
  <c r="I336" i="62"/>
  <c r="L336" i="62"/>
  <c r="H336" i="62"/>
  <c r="H326" i="67"/>
  <c r="L326" i="67"/>
  <c r="E328" i="71"/>
  <c r="G328" i="71" s="1"/>
  <c r="H347" i="60"/>
  <c r="L347" i="60"/>
  <c r="H356" i="61"/>
  <c r="L356" i="61"/>
  <c r="E357" i="61"/>
  <c r="G357" i="61" s="1"/>
  <c r="J369" i="61"/>
  <c r="K369" i="61" s="1"/>
  <c r="H187" i="6"/>
  <c r="L187" i="6"/>
  <c r="J356" i="64" l="1"/>
  <c r="K356" i="64" s="1"/>
  <c r="E350" i="64"/>
  <c r="H320" i="57"/>
  <c r="G320" i="57"/>
  <c r="E321" i="57" s="1"/>
  <c r="G321" i="57" s="1"/>
  <c r="J328" i="72"/>
  <c r="K328" i="72" s="1"/>
  <c r="E319" i="72"/>
  <c r="G319" i="72" s="1"/>
  <c r="I318" i="72"/>
  <c r="L320" i="57"/>
  <c r="H301" i="56"/>
  <c r="H296" i="65"/>
  <c r="L296" i="65"/>
  <c r="L304" i="74"/>
  <c r="I304" i="74"/>
  <c r="H358" i="63"/>
  <c r="E359" i="63"/>
  <c r="G359" i="63" s="1"/>
  <c r="J334" i="58"/>
  <c r="K334" i="58" s="1"/>
  <c r="I327" i="58"/>
  <c r="I327" i="60" s="1"/>
  <c r="E329" i="58"/>
  <c r="G329" i="58" s="1"/>
  <c r="L328" i="58"/>
  <c r="H328" i="58"/>
  <c r="H291" i="66"/>
  <c r="L291" i="66"/>
  <c r="H304" i="74"/>
  <c r="I326" i="61"/>
  <c r="H307" i="59"/>
  <c r="E308" i="59"/>
  <c r="G308" i="59" s="1"/>
  <c r="L307" i="59"/>
  <c r="I186" i="67"/>
  <c r="I186" i="70" s="1"/>
  <c r="E297" i="69"/>
  <c r="G297" i="69" s="1"/>
  <c r="E312" i="70"/>
  <c r="G312" i="70" s="1"/>
  <c r="H306" i="75"/>
  <c r="L306" i="75"/>
  <c r="L358" i="63"/>
  <c r="E329" i="73"/>
  <c r="G329" i="73" s="1"/>
  <c r="L301" i="56"/>
  <c r="J349" i="73"/>
  <c r="K349" i="73" s="1"/>
  <c r="H344" i="68"/>
  <c r="L344" i="68"/>
  <c r="E337" i="62"/>
  <c r="G337" i="62" s="1"/>
  <c r="J378" i="62"/>
  <c r="K378" i="62" s="1"/>
  <c r="L328" i="71"/>
  <c r="E327" i="67"/>
  <c r="G327" i="67" s="1"/>
  <c r="H328" i="71"/>
  <c r="E329" i="71"/>
  <c r="G329" i="71" s="1"/>
  <c r="E348" i="60"/>
  <c r="G348" i="60" s="1"/>
  <c r="I347" i="60"/>
  <c r="J354" i="60"/>
  <c r="K354" i="60" s="1"/>
  <c r="H357" i="61"/>
  <c r="L357" i="61"/>
  <c r="J370" i="61"/>
  <c r="K370" i="61" s="1"/>
  <c r="J187" i="6"/>
  <c r="G350" i="64" l="1"/>
  <c r="H350" i="64"/>
  <c r="L350" i="64"/>
  <c r="H319" i="72"/>
  <c r="L319" i="72"/>
  <c r="J334" i="57"/>
  <c r="K334" i="57" s="1"/>
  <c r="I320" i="57"/>
  <c r="I320" i="61" s="1"/>
  <c r="I320" i="73" s="1"/>
  <c r="I337" i="62"/>
  <c r="L321" i="57"/>
  <c r="H321" i="57"/>
  <c r="I296" i="65"/>
  <c r="E297" i="65"/>
  <c r="G297" i="65" s="1"/>
  <c r="I187" i="6"/>
  <c r="I187" i="59" s="1"/>
  <c r="H312" i="70"/>
  <c r="L359" i="63"/>
  <c r="J350" i="73"/>
  <c r="K350" i="73" s="1"/>
  <c r="J335" i="58"/>
  <c r="K335" i="58" s="1"/>
  <c r="E330" i="58"/>
  <c r="G330" i="58" s="1"/>
  <c r="L329" i="58"/>
  <c r="H329" i="58"/>
  <c r="I328" i="58"/>
  <c r="I291" i="66"/>
  <c r="E292" i="66"/>
  <c r="G292" i="66" s="1"/>
  <c r="E305" i="74"/>
  <c r="G305" i="74" s="1"/>
  <c r="L308" i="59"/>
  <c r="H308" i="59"/>
  <c r="E309" i="59"/>
  <c r="G309" i="59" s="1"/>
  <c r="H297" i="69"/>
  <c r="L297" i="69"/>
  <c r="L312" i="70"/>
  <c r="E307" i="75"/>
  <c r="G307" i="75" s="1"/>
  <c r="H359" i="63"/>
  <c r="H329" i="73"/>
  <c r="L329" i="73"/>
  <c r="E302" i="56"/>
  <c r="G302" i="56" s="1"/>
  <c r="E345" i="68"/>
  <c r="G345" i="68" s="1"/>
  <c r="H337" i="62"/>
  <c r="L337" i="62"/>
  <c r="E328" i="67"/>
  <c r="G328" i="67" s="1"/>
  <c r="I187" i="56"/>
  <c r="I187" i="68" s="1"/>
  <c r="I187" i="67" s="1"/>
  <c r="L327" i="67"/>
  <c r="H327" i="67"/>
  <c r="H329" i="71"/>
  <c r="L329" i="71"/>
  <c r="E349" i="60"/>
  <c r="G349" i="60" s="1"/>
  <c r="L348" i="60"/>
  <c r="H348" i="60"/>
  <c r="E358" i="61"/>
  <c r="G358" i="61" s="1"/>
  <c r="I357" i="61"/>
  <c r="J371" i="61"/>
  <c r="K371" i="61" s="1"/>
  <c r="K187" i="6"/>
  <c r="E351" i="64" l="1"/>
  <c r="J357" i="64"/>
  <c r="K357" i="64" s="1"/>
  <c r="J379" i="62"/>
  <c r="K379" i="62" s="1"/>
  <c r="E338" i="62"/>
  <c r="G338" i="62" s="1"/>
  <c r="J329" i="72"/>
  <c r="K329" i="72" s="1"/>
  <c r="E320" i="72"/>
  <c r="G320" i="72" s="1"/>
  <c r="I319" i="72"/>
  <c r="I319" i="57" s="1"/>
  <c r="I319" i="61" s="1"/>
  <c r="E322" i="57"/>
  <c r="G322" i="57" s="1"/>
  <c r="J335" i="57"/>
  <c r="K335" i="57" s="1"/>
  <c r="L302" i="56"/>
  <c r="I297" i="65"/>
  <c r="L297" i="65"/>
  <c r="H297" i="65"/>
  <c r="L305" i="74"/>
  <c r="I305" i="74"/>
  <c r="E330" i="73"/>
  <c r="G330" i="73" s="1"/>
  <c r="I329" i="58"/>
  <c r="I329" i="64" s="1"/>
  <c r="J336" i="58"/>
  <c r="K336" i="58" s="1"/>
  <c r="I328" i="64"/>
  <c r="I328" i="60"/>
  <c r="L292" i="66"/>
  <c r="H292" i="66"/>
  <c r="H305" i="74"/>
  <c r="H309" i="59"/>
  <c r="E310" i="59"/>
  <c r="G310" i="59" s="1"/>
  <c r="L309" i="59"/>
  <c r="E313" i="70"/>
  <c r="G313" i="70" s="1"/>
  <c r="I297" i="69"/>
  <c r="E298" i="69"/>
  <c r="G298" i="69" s="1"/>
  <c r="L307" i="75"/>
  <c r="H307" i="75"/>
  <c r="I307" i="75"/>
  <c r="E360" i="63"/>
  <c r="G360" i="63" s="1"/>
  <c r="H302" i="56"/>
  <c r="L345" i="68"/>
  <c r="H345" i="68"/>
  <c r="H328" i="67"/>
  <c r="L328" i="67"/>
  <c r="E330" i="71"/>
  <c r="G330" i="71" s="1"/>
  <c r="I329" i="71"/>
  <c r="E350" i="60"/>
  <c r="G350" i="60" s="1"/>
  <c r="H349" i="60"/>
  <c r="L349" i="60"/>
  <c r="J355" i="60"/>
  <c r="K355" i="60" s="1"/>
  <c r="L330" i="58"/>
  <c r="E331" i="58"/>
  <c r="G331" i="58" s="1"/>
  <c r="H330" i="58"/>
  <c r="L358" i="61"/>
  <c r="H358" i="61"/>
  <c r="E188" i="6"/>
  <c r="G188" i="6" s="1"/>
  <c r="G351" i="64" l="1"/>
  <c r="L351" i="64"/>
  <c r="H351" i="64"/>
  <c r="L338" i="62"/>
  <c r="H338" i="62"/>
  <c r="L330" i="73"/>
  <c r="E321" i="72"/>
  <c r="G321" i="72" s="1"/>
  <c r="H320" i="72"/>
  <c r="L320" i="72"/>
  <c r="H322" i="57"/>
  <c r="L322" i="57"/>
  <c r="E298" i="65"/>
  <c r="G298" i="65" s="1"/>
  <c r="H330" i="73"/>
  <c r="J351" i="73"/>
  <c r="K351" i="73" s="1"/>
  <c r="H360" i="63"/>
  <c r="I360" i="63"/>
  <c r="E293" i="66"/>
  <c r="G293" i="66" s="1"/>
  <c r="I292" i="66"/>
  <c r="E306" i="74"/>
  <c r="G306" i="74" s="1"/>
  <c r="L310" i="59"/>
  <c r="H310" i="59"/>
  <c r="H313" i="70"/>
  <c r="L313" i="70"/>
  <c r="L298" i="69"/>
  <c r="H298" i="69"/>
  <c r="I298" i="69"/>
  <c r="L360" i="63"/>
  <c r="E308" i="75"/>
  <c r="G308" i="75" s="1"/>
  <c r="E314" i="70"/>
  <c r="G314" i="70" s="1"/>
  <c r="E303" i="56"/>
  <c r="G303" i="56" s="1"/>
  <c r="E346" i="68"/>
  <c r="G346" i="68" s="1"/>
  <c r="E329" i="67"/>
  <c r="G329" i="67" s="1"/>
  <c r="L330" i="71"/>
  <c r="H330" i="71"/>
  <c r="H350" i="60"/>
  <c r="L350" i="60"/>
  <c r="E351" i="60"/>
  <c r="G351" i="60" s="1"/>
  <c r="J356" i="60"/>
  <c r="K356" i="60" s="1"/>
  <c r="H331" i="58"/>
  <c r="L331" i="58"/>
  <c r="I330" i="58"/>
  <c r="J337" i="58"/>
  <c r="K337" i="58" s="1"/>
  <c r="E359" i="61"/>
  <c r="G359" i="61" s="1"/>
  <c r="J372" i="61"/>
  <c r="K372" i="61" s="1"/>
  <c r="J380" i="62"/>
  <c r="K380" i="62" s="1"/>
  <c r="E339" i="62"/>
  <c r="G339" i="62" s="1"/>
  <c r="L188" i="6"/>
  <c r="H188" i="6"/>
  <c r="J188" i="6"/>
  <c r="E352" i="64" l="1"/>
  <c r="J358" i="64"/>
  <c r="K358" i="64" s="1"/>
  <c r="E322" i="72"/>
  <c r="G322" i="72" s="1"/>
  <c r="L321" i="72"/>
  <c r="H321" i="72"/>
  <c r="J330" i="72"/>
  <c r="K330" i="72" s="1"/>
  <c r="I320" i="72"/>
  <c r="E323" i="57"/>
  <c r="G323" i="57" s="1"/>
  <c r="J336" i="57"/>
  <c r="K336" i="57" s="1"/>
  <c r="L303" i="56"/>
  <c r="I303" i="56"/>
  <c r="L298" i="65"/>
  <c r="H298" i="65"/>
  <c r="E331" i="73"/>
  <c r="G331" i="73" s="1"/>
  <c r="H306" i="74"/>
  <c r="E307" i="74"/>
  <c r="G307" i="74" s="1"/>
  <c r="I328" i="62"/>
  <c r="H293" i="66"/>
  <c r="L293" i="66"/>
  <c r="L306" i="74"/>
  <c r="I330" i="64"/>
  <c r="E311" i="59"/>
  <c r="G311" i="59" s="1"/>
  <c r="E299" i="69"/>
  <c r="G299" i="69" s="1"/>
  <c r="E361" i="63"/>
  <c r="G361" i="63" s="1"/>
  <c r="H303" i="56"/>
  <c r="L308" i="75"/>
  <c r="H308" i="75"/>
  <c r="L314" i="70"/>
  <c r="H314" i="70"/>
  <c r="H346" i="68"/>
  <c r="E347" i="68"/>
  <c r="G347" i="68" s="1"/>
  <c r="L346" i="68"/>
  <c r="I188" i="6"/>
  <c r="H329" i="67"/>
  <c r="L339" i="62"/>
  <c r="L329" i="67"/>
  <c r="I330" i="71"/>
  <c r="E331" i="71"/>
  <c r="G331" i="71" s="1"/>
  <c r="H351" i="60"/>
  <c r="E352" i="60"/>
  <c r="G352" i="60" s="1"/>
  <c r="L351" i="60"/>
  <c r="J357" i="60"/>
  <c r="K357" i="60" s="1"/>
  <c r="I331" i="58"/>
  <c r="J338" i="58"/>
  <c r="K338" i="58" s="1"/>
  <c r="E332" i="58"/>
  <c r="G332" i="58" s="1"/>
  <c r="L359" i="61"/>
  <c r="H359" i="61"/>
  <c r="H339" i="62"/>
  <c r="K188" i="6"/>
  <c r="G352" i="64" l="1"/>
  <c r="H352" i="64"/>
  <c r="L352" i="64"/>
  <c r="L331" i="73"/>
  <c r="E332" i="73"/>
  <c r="G332" i="73" s="1"/>
  <c r="E323" i="72"/>
  <c r="G323" i="72" s="1"/>
  <c r="H322" i="72"/>
  <c r="L322" i="72"/>
  <c r="J331" i="72"/>
  <c r="K331" i="72" s="1"/>
  <c r="I321" i="72"/>
  <c r="I321" i="57" s="1"/>
  <c r="I321" i="63" s="1"/>
  <c r="L323" i="57"/>
  <c r="H323" i="57"/>
  <c r="I298" i="65"/>
  <c r="E299" i="65"/>
  <c r="G299" i="65" s="1"/>
  <c r="H331" i="73"/>
  <c r="H361" i="63"/>
  <c r="I188" i="71"/>
  <c r="I188" i="74" s="1"/>
  <c r="I188" i="59"/>
  <c r="E294" i="66"/>
  <c r="G294" i="66" s="1"/>
  <c r="I306" i="74"/>
  <c r="L307" i="74"/>
  <c r="H307" i="74"/>
  <c r="I331" i="64"/>
  <c r="H311" i="59"/>
  <c r="E312" i="59"/>
  <c r="G312" i="59" s="1"/>
  <c r="L311" i="59"/>
  <c r="E304" i="56"/>
  <c r="G304" i="56" s="1"/>
  <c r="L299" i="69"/>
  <c r="H299" i="69"/>
  <c r="L361" i="63"/>
  <c r="E309" i="75"/>
  <c r="E315" i="70"/>
  <c r="G315" i="70" s="1"/>
  <c r="H347" i="68"/>
  <c r="L347" i="68"/>
  <c r="E330" i="67"/>
  <c r="G330" i="67" s="1"/>
  <c r="L331" i="71"/>
  <c r="H331" i="71"/>
  <c r="L352" i="60"/>
  <c r="E353" i="60"/>
  <c r="G353" i="60" s="1"/>
  <c r="H352" i="60"/>
  <c r="J358" i="60"/>
  <c r="K358" i="60" s="1"/>
  <c r="E333" i="58"/>
  <c r="G333" i="58" s="1"/>
  <c r="L332" i="58"/>
  <c r="H332" i="58"/>
  <c r="E360" i="61"/>
  <c r="G360" i="61" s="1"/>
  <c r="I359" i="61"/>
  <c r="J373" i="61"/>
  <c r="K373" i="61" s="1"/>
  <c r="J381" i="62"/>
  <c r="K381" i="62" s="1"/>
  <c r="E340" i="62"/>
  <c r="G340" i="62" s="1"/>
  <c r="E189" i="6"/>
  <c r="G189" i="6" s="1"/>
  <c r="J359" i="64" l="1"/>
  <c r="K359" i="64" s="1"/>
  <c r="E353" i="64"/>
  <c r="E324" i="72"/>
  <c r="G324" i="72" s="1"/>
  <c r="L323" i="72"/>
  <c r="H323" i="72"/>
  <c r="I322" i="72"/>
  <c r="I322" i="57" s="1"/>
  <c r="I322" i="61" s="1"/>
  <c r="J332" i="72"/>
  <c r="K332" i="72" s="1"/>
  <c r="I323" i="57"/>
  <c r="E324" i="57"/>
  <c r="G324" i="57" s="1"/>
  <c r="J337" i="57"/>
  <c r="K337" i="57" s="1"/>
  <c r="L304" i="56"/>
  <c r="H299" i="65"/>
  <c r="L299" i="65"/>
  <c r="J352" i="73"/>
  <c r="K352" i="73" s="1"/>
  <c r="H309" i="75"/>
  <c r="G309" i="75"/>
  <c r="I309" i="75" s="1"/>
  <c r="I331" i="73"/>
  <c r="I188" i="56"/>
  <c r="H294" i="66"/>
  <c r="L294" i="66"/>
  <c r="I188" i="75"/>
  <c r="I188" i="70" s="1"/>
  <c r="E308" i="74"/>
  <c r="G308" i="74" s="1"/>
  <c r="H312" i="59"/>
  <c r="L312" i="59"/>
  <c r="I304" i="56"/>
  <c r="H304" i="56"/>
  <c r="I299" i="69"/>
  <c r="E300" i="69"/>
  <c r="G300" i="69" s="1"/>
  <c r="L315" i="70"/>
  <c r="H315" i="70"/>
  <c r="E362" i="63"/>
  <c r="G362" i="63" s="1"/>
  <c r="L309" i="75"/>
  <c r="E316" i="70"/>
  <c r="G316" i="70" s="1"/>
  <c r="L332" i="73"/>
  <c r="H332" i="73"/>
  <c r="E348" i="68"/>
  <c r="G348" i="68" s="1"/>
  <c r="E331" i="67"/>
  <c r="G331" i="67" s="1"/>
  <c r="I340" i="62"/>
  <c r="L330" i="67"/>
  <c r="H330" i="67"/>
  <c r="I331" i="71"/>
  <c r="E332" i="71"/>
  <c r="G332" i="71" s="1"/>
  <c r="L353" i="60"/>
  <c r="E354" i="60"/>
  <c r="G354" i="60" s="1"/>
  <c r="H353" i="60"/>
  <c r="I352" i="60"/>
  <c r="J359" i="60"/>
  <c r="K359" i="60" s="1"/>
  <c r="I333" i="58"/>
  <c r="H333" i="58"/>
  <c r="L333" i="58"/>
  <c r="I332" i="58"/>
  <c r="I332" i="60" s="1"/>
  <c r="J339" i="58"/>
  <c r="K339" i="58" s="1"/>
  <c r="L360" i="61"/>
  <c r="H360" i="61"/>
  <c r="H340" i="62"/>
  <c r="L340" i="62"/>
  <c r="L189" i="6"/>
  <c r="H189" i="6"/>
  <c r="J189" i="6"/>
  <c r="G353" i="64" l="1"/>
  <c r="H353" i="64"/>
  <c r="L353" i="64"/>
  <c r="L324" i="72"/>
  <c r="H324" i="72"/>
  <c r="E325" i="72"/>
  <c r="G325" i="72" s="1"/>
  <c r="J333" i="72"/>
  <c r="K333" i="72" s="1"/>
  <c r="I323" i="72"/>
  <c r="L324" i="57"/>
  <c r="H324" i="57"/>
  <c r="I299" i="65"/>
  <c r="E300" i="65"/>
  <c r="G300" i="65" s="1"/>
  <c r="I188" i="68"/>
  <c r="I188" i="69" s="1"/>
  <c r="H331" i="67"/>
  <c r="H362" i="63"/>
  <c r="E363" i="63"/>
  <c r="G363" i="63" s="1"/>
  <c r="I294" i="66"/>
  <c r="E295" i="66"/>
  <c r="G295" i="66" s="1"/>
  <c r="I188" i="67"/>
  <c r="I188" i="66" s="1"/>
  <c r="I333" i="60"/>
  <c r="I333" i="64"/>
  <c r="H308" i="74"/>
  <c r="L308" i="74"/>
  <c r="E313" i="59"/>
  <c r="G313" i="59" s="1"/>
  <c r="E305" i="56"/>
  <c r="G305" i="56" s="1"/>
  <c r="L300" i="69"/>
  <c r="H300" i="69"/>
  <c r="L362" i="63"/>
  <c r="I332" i="64"/>
  <c r="I332" i="62" s="1"/>
  <c r="E310" i="75"/>
  <c r="L316" i="70"/>
  <c r="H316" i="70"/>
  <c r="E333" i="73"/>
  <c r="G333" i="73" s="1"/>
  <c r="J353" i="73"/>
  <c r="K353" i="73" s="1"/>
  <c r="H348" i="68"/>
  <c r="L348" i="68"/>
  <c r="I189" i="6"/>
  <c r="L331" i="67"/>
  <c r="J382" i="62"/>
  <c r="K382" i="62" s="1"/>
  <c r="E341" i="62"/>
  <c r="G341" i="62" s="1"/>
  <c r="H332" i="71"/>
  <c r="L332" i="71"/>
  <c r="L354" i="60"/>
  <c r="E355" i="60"/>
  <c r="G355" i="60" s="1"/>
  <c r="H354" i="60"/>
  <c r="I353" i="60"/>
  <c r="J360" i="60"/>
  <c r="K360" i="60" s="1"/>
  <c r="E334" i="58"/>
  <c r="G334" i="58" s="1"/>
  <c r="J340" i="58"/>
  <c r="K340" i="58" s="1"/>
  <c r="E361" i="61"/>
  <c r="G361" i="61" s="1"/>
  <c r="I360" i="61"/>
  <c r="J374" i="61"/>
  <c r="K374" i="61" s="1"/>
  <c r="K189" i="6"/>
  <c r="E190" i="6"/>
  <c r="G190" i="6" s="1"/>
  <c r="E354" i="64" l="1"/>
  <c r="I353" i="64"/>
  <c r="J360" i="64"/>
  <c r="K360" i="64" s="1"/>
  <c r="E326" i="72"/>
  <c r="G326" i="72" s="1"/>
  <c r="H325" i="72"/>
  <c r="L325" i="72"/>
  <c r="J334" i="72"/>
  <c r="K334" i="72" s="1"/>
  <c r="I324" i="72"/>
  <c r="I324" i="57"/>
  <c r="E325" i="57"/>
  <c r="G325" i="57" s="1"/>
  <c r="J338" i="57"/>
  <c r="K338" i="57" s="1"/>
  <c r="E301" i="65"/>
  <c r="G301" i="65" s="1"/>
  <c r="H300" i="65"/>
  <c r="L300" i="65"/>
  <c r="H310" i="75"/>
  <c r="G310" i="75"/>
  <c r="I310" i="75" s="1"/>
  <c r="L295" i="66"/>
  <c r="H295" i="66"/>
  <c r="I189" i="63"/>
  <c r="I189" i="71" s="1"/>
  <c r="I189" i="68" s="1"/>
  <c r="I189" i="75" s="1"/>
  <c r="I333" i="61"/>
  <c r="I308" i="74"/>
  <c r="E309" i="74"/>
  <c r="G309" i="74" s="1"/>
  <c r="H313" i="59"/>
  <c r="L313" i="59"/>
  <c r="E314" i="59"/>
  <c r="G314" i="59" s="1"/>
  <c r="E306" i="56"/>
  <c r="G306" i="56" s="1"/>
  <c r="L305" i="56"/>
  <c r="L363" i="63"/>
  <c r="H305" i="56"/>
  <c r="H363" i="63"/>
  <c r="L310" i="75"/>
  <c r="E301" i="69"/>
  <c r="G301" i="69" s="1"/>
  <c r="E317" i="70"/>
  <c r="G317" i="70" s="1"/>
  <c r="E332" i="67"/>
  <c r="G332" i="67" s="1"/>
  <c r="H333" i="73"/>
  <c r="L333" i="73"/>
  <c r="E349" i="68"/>
  <c r="G349" i="68" s="1"/>
  <c r="E364" i="63"/>
  <c r="G364" i="63" s="1"/>
  <c r="I341" i="62"/>
  <c r="L334" i="58"/>
  <c r="H341" i="62"/>
  <c r="L341" i="62"/>
  <c r="H334" i="58"/>
  <c r="I332" i="71"/>
  <c r="E333" i="71"/>
  <c r="G333" i="71" s="1"/>
  <c r="I334" i="58"/>
  <c r="L355" i="60"/>
  <c r="H355" i="60"/>
  <c r="I354" i="60"/>
  <c r="J361" i="60"/>
  <c r="K361" i="60" s="1"/>
  <c r="H361" i="61"/>
  <c r="L361" i="61"/>
  <c r="L190" i="6"/>
  <c r="H190" i="6"/>
  <c r="G354" i="64" l="1"/>
  <c r="L354" i="64"/>
  <c r="H354" i="64"/>
  <c r="H326" i="72"/>
  <c r="L326" i="72"/>
  <c r="I325" i="72"/>
  <c r="J335" i="72"/>
  <c r="K335" i="72" s="1"/>
  <c r="H325" i="57"/>
  <c r="L325" i="57"/>
  <c r="I189" i="56"/>
  <c r="H306" i="56"/>
  <c r="H301" i="65"/>
  <c r="L301" i="65"/>
  <c r="E302" i="65"/>
  <c r="G302" i="65" s="1"/>
  <c r="H332" i="67"/>
  <c r="E333" i="67"/>
  <c r="G333" i="67" s="1"/>
  <c r="I332" i="73"/>
  <c r="I189" i="67"/>
  <c r="I189" i="70" s="1"/>
  <c r="I295" i="66"/>
  <c r="E296" i="66"/>
  <c r="G296" i="66" s="1"/>
  <c r="L309" i="74"/>
  <c r="H309" i="74"/>
  <c r="I334" i="60"/>
  <c r="H314" i="59"/>
  <c r="L314" i="59"/>
  <c r="L306" i="56"/>
  <c r="E311" i="75"/>
  <c r="G311" i="75" s="1"/>
  <c r="L301" i="69"/>
  <c r="H301" i="69"/>
  <c r="H317" i="70"/>
  <c r="L317" i="70"/>
  <c r="L332" i="67"/>
  <c r="J354" i="73"/>
  <c r="K354" i="73" s="1"/>
  <c r="I333" i="73"/>
  <c r="E334" i="73"/>
  <c r="G334" i="73" s="1"/>
  <c r="L364" i="63"/>
  <c r="H364" i="63"/>
  <c r="L349" i="68"/>
  <c r="H349" i="68"/>
  <c r="E350" i="68"/>
  <c r="G350" i="68" s="1"/>
  <c r="E342" i="62"/>
  <c r="G342" i="62" s="1"/>
  <c r="E365" i="63"/>
  <c r="G365" i="63" s="1"/>
  <c r="J383" i="62"/>
  <c r="K383" i="62" s="1"/>
  <c r="E335" i="58"/>
  <c r="G335" i="58" s="1"/>
  <c r="J341" i="58"/>
  <c r="K341" i="58" s="1"/>
  <c r="L333" i="71"/>
  <c r="H333" i="71"/>
  <c r="E356" i="60"/>
  <c r="G356" i="60" s="1"/>
  <c r="J362" i="60"/>
  <c r="K362" i="60" s="1"/>
  <c r="E362" i="61"/>
  <c r="G362" i="61" s="1"/>
  <c r="I361" i="61"/>
  <c r="J375" i="61"/>
  <c r="J190" i="6"/>
  <c r="E355" i="64" l="1"/>
  <c r="I354" i="64"/>
  <c r="J361" i="64"/>
  <c r="K361" i="64" s="1"/>
  <c r="E327" i="72"/>
  <c r="G327" i="72" s="1"/>
  <c r="J336" i="72"/>
  <c r="K336" i="72" s="1"/>
  <c r="I326" i="72"/>
  <c r="E326" i="57"/>
  <c r="G326" i="57" s="1"/>
  <c r="I325" i="57"/>
  <c r="J339" i="57"/>
  <c r="K339" i="57" s="1"/>
  <c r="H302" i="65"/>
  <c r="E303" i="65"/>
  <c r="G303" i="65" s="1"/>
  <c r="L302" i="65"/>
  <c r="I190" i="6"/>
  <c r="I189" i="66"/>
  <c r="L296" i="66"/>
  <c r="H296" i="66"/>
  <c r="I309" i="74"/>
  <c r="E310" i="74"/>
  <c r="G310" i="74" s="1"/>
  <c r="I334" i="64"/>
  <c r="E315" i="59"/>
  <c r="G315" i="59" s="1"/>
  <c r="E307" i="56"/>
  <c r="G307" i="56" s="1"/>
  <c r="H311" i="75"/>
  <c r="L311" i="75"/>
  <c r="I301" i="69"/>
  <c r="E302" i="69"/>
  <c r="G302" i="69" s="1"/>
  <c r="I190" i="63"/>
  <c r="E312" i="75"/>
  <c r="G312" i="75" s="1"/>
  <c r="I311" i="75"/>
  <c r="E318" i="70"/>
  <c r="G318" i="70" s="1"/>
  <c r="H334" i="73"/>
  <c r="L334" i="73"/>
  <c r="L350" i="68"/>
  <c r="H350" i="68"/>
  <c r="L365" i="63"/>
  <c r="H342" i="62"/>
  <c r="H365" i="63"/>
  <c r="L342" i="62"/>
  <c r="I335" i="58"/>
  <c r="H333" i="67"/>
  <c r="L333" i="67"/>
  <c r="H335" i="58"/>
  <c r="L335" i="58"/>
  <c r="I333" i="71"/>
  <c r="E334" i="71"/>
  <c r="G334" i="71" s="1"/>
  <c r="L356" i="60"/>
  <c r="H356" i="60"/>
  <c r="I365" i="63"/>
  <c r="E366" i="63"/>
  <c r="G366" i="63" s="1"/>
  <c r="K375" i="61"/>
  <c r="H362" i="61"/>
  <c r="L362" i="61"/>
  <c r="K190" i="6"/>
  <c r="G355" i="64" l="1"/>
  <c r="L355" i="64"/>
  <c r="H355" i="64"/>
  <c r="H327" i="72"/>
  <c r="L327" i="72"/>
  <c r="E327" i="57"/>
  <c r="G327" i="57" s="1"/>
  <c r="L326" i="57"/>
  <c r="H326" i="57"/>
  <c r="H307" i="56"/>
  <c r="E304" i="65"/>
  <c r="G304" i="65" s="1"/>
  <c r="H303" i="65"/>
  <c r="L303" i="65"/>
  <c r="I190" i="71"/>
  <c r="E316" i="59"/>
  <c r="G316" i="59" s="1"/>
  <c r="I190" i="59"/>
  <c r="I190" i="56" s="1"/>
  <c r="I296" i="66"/>
  <c r="E297" i="66"/>
  <c r="G297" i="66" s="1"/>
  <c r="I190" i="68"/>
  <c r="I190" i="75" s="1"/>
  <c r="I190" i="67" s="1"/>
  <c r="I335" i="60"/>
  <c r="L310" i="74"/>
  <c r="H310" i="74"/>
  <c r="H315" i="59"/>
  <c r="L315" i="59"/>
  <c r="L307" i="56"/>
  <c r="E308" i="56"/>
  <c r="G308" i="56" s="1"/>
  <c r="L302" i="69"/>
  <c r="H302" i="69"/>
  <c r="L312" i="75"/>
  <c r="H312" i="75"/>
  <c r="L318" i="70"/>
  <c r="H318" i="70"/>
  <c r="E335" i="73"/>
  <c r="G335" i="73" s="1"/>
  <c r="J355" i="73"/>
  <c r="K355" i="73" s="1"/>
  <c r="E351" i="68"/>
  <c r="G351" i="68" s="1"/>
  <c r="E343" i="62"/>
  <c r="G343" i="62" s="1"/>
  <c r="J384" i="62"/>
  <c r="K384" i="62" s="1"/>
  <c r="E334" i="67"/>
  <c r="G334" i="67" s="1"/>
  <c r="J342" i="58"/>
  <c r="K342" i="58" s="1"/>
  <c r="E336" i="58"/>
  <c r="G336" i="58" s="1"/>
  <c r="L334" i="71"/>
  <c r="H334" i="71"/>
  <c r="J363" i="60"/>
  <c r="K363" i="60" s="1"/>
  <c r="E357" i="60"/>
  <c r="G357" i="60" s="1"/>
  <c r="H366" i="63"/>
  <c r="L366" i="63"/>
  <c r="E363" i="61"/>
  <c r="G363" i="61" s="1"/>
  <c r="J376" i="61"/>
  <c r="I362" i="61"/>
  <c r="E191" i="6"/>
  <c r="G191" i="6" s="1"/>
  <c r="J362" i="64" l="1"/>
  <c r="K362" i="64" s="1"/>
  <c r="E356" i="64"/>
  <c r="J337" i="72"/>
  <c r="K337" i="72" s="1"/>
  <c r="I327" i="72"/>
  <c r="E328" i="72"/>
  <c r="G328" i="72" s="1"/>
  <c r="L327" i="57"/>
  <c r="H327" i="57"/>
  <c r="I326" i="57"/>
  <c r="J340" i="57"/>
  <c r="K340" i="57" s="1"/>
  <c r="H308" i="56"/>
  <c r="H304" i="65"/>
  <c r="L304" i="65"/>
  <c r="E305" i="65"/>
  <c r="G305" i="65" s="1"/>
  <c r="L351" i="68"/>
  <c r="E317" i="59"/>
  <c r="G317" i="59" s="1"/>
  <c r="H316" i="59"/>
  <c r="L316" i="59"/>
  <c r="I335" i="64"/>
  <c r="H297" i="66"/>
  <c r="L297" i="66"/>
  <c r="I190" i="70"/>
  <c r="I190" i="65" s="1"/>
  <c r="I310" i="74"/>
  <c r="E311" i="74"/>
  <c r="G311" i="74" s="1"/>
  <c r="E309" i="56"/>
  <c r="G309" i="56" s="1"/>
  <c r="L308" i="56"/>
  <c r="E303" i="69"/>
  <c r="G303" i="69" s="1"/>
  <c r="I302" i="69"/>
  <c r="E319" i="70"/>
  <c r="G319" i="70" s="1"/>
  <c r="E313" i="75"/>
  <c r="G313" i="75" s="1"/>
  <c r="I312" i="75"/>
  <c r="H351" i="68"/>
  <c r="L335" i="73"/>
  <c r="H335" i="73"/>
  <c r="L343" i="62"/>
  <c r="E344" i="62"/>
  <c r="G344" i="62" s="1"/>
  <c r="H343" i="62"/>
  <c r="L334" i="67"/>
  <c r="H334" i="67"/>
  <c r="E335" i="67"/>
  <c r="G335" i="67" s="1"/>
  <c r="H336" i="58"/>
  <c r="L336" i="58"/>
  <c r="I336" i="58"/>
  <c r="I336" i="64" s="1"/>
  <c r="I334" i="71"/>
  <c r="E335" i="71"/>
  <c r="G335" i="71" s="1"/>
  <c r="H357" i="60"/>
  <c r="L357" i="60"/>
  <c r="E367" i="63"/>
  <c r="G367" i="63" s="1"/>
  <c r="K376" i="61"/>
  <c r="H363" i="61"/>
  <c r="L363" i="61"/>
  <c r="E364" i="61"/>
  <c r="G364" i="61" s="1"/>
  <c r="H191" i="6"/>
  <c r="L191" i="6"/>
  <c r="J191" i="6"/>
  <c r="G356" i="64" l="1"/>
  <c r="H356" i="64"/>
  <c r="L356" i="64"/>
  <c r="L328" i="72"/>
  <c r="H328" i="72"/>
  <c r="I327" i="57"/>
  <c r="J341" i="57"/>
  <c r="K341" i="57" s="1"/>
  <c r="E328" i="57"/>
  <c r="G328" i="57" s="1"/>
  <c r="I309" i="56"/>
  <c r="E306" i="65"/>
  <c r="G306" i="65" s="1"/>
  <c r="H305" i="65"/>
  <c r="L305" i="65"/>
  <c r="I190" i="66"/>
  <c r="E320" i="70"/>
  <c r="G320" i="70" s="1"/>
  <c r="E298" i="66"/>
  <c r="G298" i="66" s="1"/>
  <c r="L311" i="74"/>
  <c r="H311" i="74"/>
  <c r="L317" i="59"/>
  <c r="E318" i="59"/>
  <c r="G318" i="59" s="1"/>
  <c r="H317" i="59"/>
  <c r="L309" i="56"/>
  <c r="H309" i="56"/>
  <c r="H319" i="70"/>
  <c r="L319" i="70"/>
  <c r="L303" i="69"/>
  <c r="H303" i="69"/>
  <c r="L313" i="75"/>
  <c r="H313" i="75"/>
  <c r="E352" i="68"/>
  <c r="G352" i="68" s="1"/>
  <c r="E336" i="73"/>
  <c r="G336" i="73" s="1"/>
  <c r="I335" i="73"/>
  <c r="J356" i="73"/>
  <c r="K356" i="73" s="1"/>
  <c r="J385" i="62"/>
  <c r="E310" i="56"/>
  <c r="G310" i="56" s="1"/>
  <c r="J343" i="58"/>
  <c r="K343" i="58" s="1"/>
  <c r="I191" i="6"/>
  <c r="E337" i="58"/>
  <c r="G337" i="58" s="1"/>
  <c r="I344" i="62"/>
  <c r="H344" i="62"/>
  <c r="L335" i="67"/>
  <c r="H335" i="67"/>
  <c r="L344" i="62"/>
  <c r="I335" i="71"/>
  <c r="L335" i="71"/>
  <c r="H335" i="71"/>
  <c r="E358" i="60"/>
  <c r="G358" i="60" s="1"/>
  <c r="J364" i="60"/>
  <c r="K364" i="60" s="1"/>
  <c r="H367" i="63"/>
  <c r="L367" i="63"/>
  <c r="J378" i="61"/>
  <c r="K378" i="61" s="1"/>
  <c r="H364" i="61"/>
  <c r="L364" i="61"/>
  <c r="J377" i="61"/>
  <c r="K191" i="6"/>
  <c r="J363" i="64" l="1"/>
  <c r="K363" i="64" s="1"/>
  <c r="E357" i="64"/>
  <c r="I328" i="72"/>
  <c r="E329" i="72"/>
  <c r="G329" i="72" s="1"/>
  <c r="J338" i="72"/>
  <c r="K338" i="72" s="1"/>
  <c r="H328" i="57"/>
  <c r="L328" i="57"/>
  <c r="H310" i="56"/>
  <c r="I310" i="56"/>
  <c r="H306" i="65"/>
  <c r="L306" i="65"/>
  <c r="H298" i="66"/>
  <c r="I298" i="66"/>
  <c r="E321" i="70"/>
  <c r="G321" i="70" s="1"/>
  <c r="H320" i="70"/>
  <c r="L320" i="70"/>
  <c r="L352" i="68"/>
  <c r="E353" i="68"/>
  <c r="G353" i="68" s="1"/>
  <c r="K385" i="62"/>
  <c r="K386" i="62" s="1"/>
  <c r="J386" i="62"/>
  <c r="L298" i="66"/>
  <c r="E307" i="65"/>
  <c r="G307" i="65" s="1"/>
  <c r="E312" i="74"/>
  <c r="G312" i="74" s="1"/>
  <c r="E319" i="59"/>
  <c r="G319" i="59" s="1"/>
  <c r="L318" i="59"/>
  <c r="H318" i="59"/>
  <c r="E9" i="62" a="1"/>
  <c r="E9" i="62" s="1"/>
  <c r="I303" i="69"/>
  <c r="E304" i="69"/>
  <c r="G304" i="69" s="1"/>
  <c r="I191" i="63"/>
  <c r="I313" i="75"/>
  <c r="E314" i="75"/>
  <c r="G314" i="75" s="1"/>
  <c r="H352" i="68"/>
  <c r="H336" i="73"/>
  <c r="L336" i="73"/>
  <c r="L310" i="56"/>
  <c r="I337" i="58"/>
  <c r="H337" i="58"/>
  <c r="L337" i="58"/>
  <c r="E345" i="62"/>
  <c r="G345" i="62" s="1"/>
  <c r="E336" i="67"/>
  <c r="G336" i="67" s="1"/>
  <c r="E336" i="71"/>
  <c r="G336" i="71" s="1"/>
  <c r="L358" i="60"/>
  <c r="H358" i="60"/>
  <c r="E359" i="60"/>
  <c r="G359" i="60" s="1"/>
  <c r="E368" i="63"/>
  <c r="G368" i="63" s="1"/>
  <c r="E365" i="61"/>
  <c r="G365" i="61" s="1"/>
  <c r="K377" i="61"/>
  <c r="E192" i="6"/>
  <c r="G192" i="6" s="1"/>
  <c r="G357" i="64" l="1"/>
  <c r="L357" i="64"/>
  <c r="H357" i="64"/>
  <c r="H329" i="72"/>
  <c r="L329" i="72"/>
  <c r="J342" i="57"/>
  <c r="K342" i="57" s="1"/>
  <c r="I328" i="57"/>
  <c r="E329" i="57"/>
  <c r="G329" i="57" s="1"/>
  <c r="H321" i="70"/>
  <c r="L321" i="70"/>
  <c r="E354" i="68"/>
  <c r="G354" i="68" s="1"/>
  <c r="E299" i="66"/>
  <c r="G299" i="66" s="1"/>
  <c r="I191" i="59"/>
  <c r="I191" i="56" s="1"/>
  <c r="L307" i="65"/>
  <c r="H307" i="65"/>
  <c r="I337" i="64"/>
  <c r="I312" i="74"/>
  <c r="H312" i="74"/>
  <c r="L312" i="74"/>
  <c r="E320" i="59"/>
  <c r="G320" i="59" s="1"/>
  <c r="L319" i="59"/>
  <c r="H319" i="59"/>
  <c r="I304" i="69"/>
  <c r="H304" i="69"/>
  <c r="L304" i="69"/>
  <c r="L314" i="75"/>
  <c r="H314" i="75"/>
  <c r="E315" i="75"/>
  <c r="G315" i="75" s="1"/>
  <c r="E322" i="70"/>
  <c r="G322" i="70" s="1"/>
  <c r="L353" i="68"/>
  <c r="H353" i="68"/>
  <c r="E337" i="73"/>
  <c r="G337" i="73" s="1"/>
  <c r="J357" i="73"/>
  <c r="K357" i="73" s="1"/>
  <c r="I336" i="73"/>
  <c r="E311" i="56"/>
  <c r="G311" i="56" s="1"/>
  <c r="J344" i="58"/>
  <c r="K344" i="58" s="1"/>
  <c r="E338" i="58"/>
  <c r="G338" i="58" s="1"/>
  <c r="I336" i="71"/>
  <c r="I345" i="62"/>
  <c r="E366" i="61"/>
  <c r="G366" i="61" s="1"/>
  <c r="H345" i="62"/>
  <c r="L345" i="62"/>
  <c r="L336" i="67"/>
  <c r="H336" i="67"/>
  <c r="L336" i="71"/>
  <c r="H336" i="71"/>
  <c r="L359" i="60"/>
  <c r="H359" i="60"/>
  <c r="E360" i="60"/>
  <c r="G360" i="60" s="1"/>
  <c r="J365" i="60"/>
  <c r="K365" i="60" s="1"/>
  <c r="H365" i="61"/>
  <c r="L365" i="61"/>
  <c r="L368" i="63"/>
  <c r="H368" i="63"/>
  <c r="L192" i="6"/>
  <c r="H192" i="6"/>
  <c r="J192" i="6"/>
  <c r="E358" i="64" l="1"/>
  <c r="J364" i="64"/>
  <c r="K364" i="64" s="1"/>
  <c r="I329" i="72"/>
  <c r="J339" i="72"/>
  <c r="K339" i="72" s="1"/>
  <c r="E330" i="72"/>
  <c r="G330" i="72" s="1"/>
  <c r="E330" i="57"/>
  <c r="G330" i="57" s="1"/>
  <c r="H329" i="57"/>
  <c r="L329" i="57"/>
  <c r="I328" i="61"/>
  <c r="I328" i="73" s="1"/>
  <c r="I328" i="71" s="1"/>
  <c r="I328" i="63"/>
  <c r="L311" i="56"/>
  <c r="I311" i="56"/>
  <c r="H299" i="66"/>
  <c r="I299" i="66"/>
  <c r="E355" i="68"/>
  <c r="G355" i="68" s="1"/>
  <c r="L354" i="68"/>
  <c r="H354" i="68"/>
  <c r="L338" i="58"/>
  <c r="I338" i="58"/>
  <c r="L299" i="66"/>
  <c r="I191" i="68"/>
  <c r="I191" i="75" s="1"/>
  <c r="I191" i="67" s="1"/>
  <c r="E308" i="65"/>
  <c r="G308" i="65" s="1"/>
  <c r="E313" i="74"/>
  <c r="G313" i="74" s="1"/>
  <c r="H320" i="59"/>
  <c r="L320" i="59"/>
  <c r="E321" i="59"/>
  <c r="G321" i="59" s="1"/>
  <c r="E305" i="69"/>
  <c r="G305" i="69" s="1"/>
  <c r="L315" i="75"/>
  <c r="H315" i="75"/>
  <c r="H322" i="70"/>
  <c r="L322" i="70"/>
  <c r="H311" i="56"/>
  <c r="L337" i="73"/>
  <c r="H337" i="73"/>
  <c r="E337" i="71"/>
  <c r="G337" i="71" s="1"/>
  <c r="H338" i="58"/>
  <c r="L366" i="61"/>
  <c r="I192" i="6"/>
  <c r="J379" i="61"/>
  <c r="K379" i="61" s="1"/>
  <c r="H366" i="61"/>
  <c r="E346" i="62"/>
  <c r="G346" i="62" s="1"/>
  <c r="E367" i="61"/>
  <c r="G367" i="61" s="1"/>
  <c r="E337" i="67"/>
  <c r="G337" i="67" s="1"/>
  <c r="H360" i="60"/>
  <c r="E361" i="60"/>
  <c r="G361" i="60" s="1"/>
  <c r="L360" i="60"/>
  <c r="J366" i="60"/>
  <c r="K366" i="60" s="1"/>
  <c r="E369" i="63"/>
  <c r="G369" i="63" s="1"/>
  <c r="K192" i="6"/>
  <c r="G358" i="64" l="1"/>
  <c r="L358" i="64"/>
  <c r="H358" i="64"/>
  <c r="H330" i="72"/>
  <c r="L330" i="72"/>
  <c r="H330" i="57"/>
  <c r="L330" i="57"/>
  <c r="I329" i="57"/>
  <c r="I329" i="73" s="1"/>
  <c r="J343" i="57"/>
  <c r="K343" i="57" s="1"/>
  <c r="H305" i="69"/>
  <c r="I305" i="69"/>
  <c r="H355" i="68"/>
  <c r="H313" i="74"/>
  <c r="E314" i="74"/>
  <c r="G314" i="74" s="1"/>
  <c r="L337" i="71"/>
  <c r="E338" i="71"/>
  <c r="G338" i="71" s="1"/>
  <c r="I338" i="60"/>
  <c r="E300" i="66"/>
  <c r="G300" i="66" s="1"/>
  <c r="L308" i="65"/>
  <c r="H308" i="65"/>
  <c r="I338" i="62"/>
  <c r="I338" i="64"/>
  <c r="I192" i="63"/>
  <c r="I192" i="71" s="1"/>
  <c r="L313" i="74"/>
  <c r="L321" i="59"/>
  <c r="H321" i="59"/>
  <c r="L305" i="69"/>
  <c r="E323" i="70"/>
  <c r="G323" i="70" s="1"/>
  <c r="I315" i="75"/>
  <c r="E316" i="75"/>
  <c r="G316" i="75" s="1"/>
  <c r="E312" i="56"/>
  <c r="G312" i="56" s="1"/>
  <c r="L355" i="68"/>
  <c r="E338" i="73"/>
  <c r="G338" i="73" s="1"/>
  <c r="I337" i="73"/>
  <c r="J358" i="73"/>
  <c r="K358" i="73" s="1"/>
  <c r="H337" i="71"/>
  <c r="L346" i="62"/>
  <c r="E339" i="58"/>
  <c r="G339" i="58" s="1"/>
  <c r="J345" i="58"/>
  <c r="K345" i="58" s="1"/>
  <c r="E347" i="62"/>
  <c r="G347" i="62" s="1"/>
  <c r="H346" i="62"/>
  <c r="J380" i="61"/>
  <c r="K380" i="61" s="1"/>
  <c r="H337" i="67"/>
  <c r="L337" i="67"/>
  <c r="E362" i="60"/>
  <c r="G362" i="60" s="1"/>
  <c r="L361" i="60"/>
  <c r="H361" i="60"/>
  <c r="I360" i="60"/>
  <c r="J367" i="60"/>
  <c r="K367" i="60" s="1"/>
  <c r="H369" i="63"/>
  <c r="I369" i="63"/>
  <c r="L369" i="63"/>
  <c r="L367" i="61"/>
  <c r="H367" i="61"/>
  <c r="E193" i="6"/>
  <c r="G193" i="6" s="1"/>
  <c r="J365" i="64" l="1"/>
  <c r="K365" i="64" s="1"/>
  <c r="E359" i="64"/>
  <c r="I330" i="72"/>
  <c r="J340" i="72"/>
  <c r="K340" i="72" s="1"/>
  <c r="E331" i="72"/>
  <c r="G331" i="72" s="1"/>
  <c r="I330" i="57"/>
  <c r="I330" i="73" s="1"/>
  <c r="J344" i="57"/>
  <c r="K344" i="57" s="1"/>
  <c r="E331" i="57"/>
  <c r="G331" i="57" s="1"/>
  <c r="L312" i="56"/>
  <c r="H300" i="66"/>
  <c r="L339" i="58"/>
  <c r="I339" i="58"/>
  <c r="L300" i="66"/>
  <c r="I192" i="59"/>
  <c r="I192" i="68" s="1"/>
  <c r="E309" i="65"/>
  <c r="G309" i="65" s="1"/>
  <c r="I308" i="65"/>
  <c r="I192" i="75"/>
  <c r="I192" i="70"/>
  <c r="I313" i="74"/>
  <c r="L314" i="74"/>
  <c r="I314" i="74"/>
  <c r="H314" i="74"/>
  <c r="E322" i="59"/>
  <c r="G322" i="59" s="1"/>
  <c r="E306" i="69"/>
  <c r="G306" i="69" s="1"/>
  <c r="L323" i="70"/>
  <c r="H323" i="70"/>
  <c r="E317" i="75"/>
  <c r="G317" i="75" s="1"/>
  <c r="H316" i="75"/>
  <c r="L316" i="75"/>
  <c r="E324" i="70"/>
  <c r="G324" i="70" s="1"/>
  <c r="E313" i="56"/>
  <c r="G313" i="56" s="1"/>
  <c r="H312" i="56"/>
  <c r="E356" i="68"/>
  <c r="G356" i="68" s="1"/>
  <c r="L338" i="73"/>
  <c r="H338" i="73"/>
  <c r="L338" i="71"/>
  <c r="E339" i="71"/>
  <c r="G339" i="71" s="1"/>
  <c r="H338" i="71"/>
  <c r="I337" i="71"/>
  <c r="H339" i="58"/>
  <c r="I347" i="62"/>
  <c r="E338" i="67"/>
  <c r="G338" i="67" s="1"/>
  <c r="L362" i="60"/>
  <c r="H362" i="60"/>
  <c r="E363" i="60"/>
  <c r="G363" i="60" s="1"/>
  <c r="I361" i="60"/>
  <c r="J368" i="60"/>
  <c r="K368" i="60" s="1"/>
  <c r="E370" i="63"/>
  <c r="G370" i="63" s="1"/>
  <c r="E368" i="61"/>
  <c r="G368" i="61" s="1"/>
  <c r="J381" i="61"/>
  <c r="L347" i="62"/>
  <c r="H347" i="62"/>
  <c r="H193" i="6"/>
  <c r="L193" i="6"/>
  <c r="J193" i="6"/>
  <c r="I192" i="56" l="1"/>
  <c r="G359" i="64"/>
  <c r="L359" i="64"/>
  <c r="H359" i="64"/>
  <c r="L331" i="72"/>
  <c r="H331" i="72"/>
  <c r="L331" i="57"/>
  <c r="H331" i="57"/>
  <c r="J345" i="57"/>
  <c r="K345" i="57" s="1"/>
  <c r="H313" i="56"/>
  <c r="H306" i="69"/>
  <c r="I306" i="69"/>
  <c r="H356" i="68"/>
  <c r="E357" i="68"/>
  <c r="G357" i="68" s="1"/>
  <c r="H322" i="59"/>
  <c r="E323" i="59"/>
  <c r="G323" i="59" s="1"/>
  <c r="E301" i="66"/>
  <c r="G301" i="66" s="1"/>
  <c r="I192" i="67"/>
  <c r="L309" i="65"/>
  <c r="H309" i="65"/>
  <c r="E315" i="74"/>
  <c r="G315" i="74" s="1"/>
  <c r="L322" i="59"/>
  <c r="L306" i="69"/>
  <c r="I339" i="64"/>
  <c r="L317" i="75"/>
  <c r="H317" i="75"/>
  <c r="E318" i="75"/>
  <c r="G318" i="75" s="1"/>
  <c r="H324" i="70"/>
  <c r="L324" i="70"/>
  <c r="E314" i="56"/>
  <c r="G314" i="56" s="1"/>
  <c r="I312" i="56"/>
  <c r="L313" i="56"/>
  <c r="L356" i="68"/>
  <c r="E339" i="73"/>
  <c r="G339" i="73" s="1"/>
  <c r="I338" i="73"/>
  <c r="J359" i="73"/>
  <c r="K359" i="73" s="1"/>
  <c r="I338" i="71"/>
  <c r="J346" i="58"/>
  <c r="K346" i="58" s="1"/>
  <c r="E340" i="58"/>
  <c r="G340" i="58" s="1"/>
  <c r="I193" i="6"/>
  <c r="H370" i="63"/>
  <c r="L338" i="67"/>
  <c r="H338" i="67"/>
  <c r="E339" i="67"/>
  <c r="G339" i="67" s="1"/>
  <c r="H339" i="71"/>
  <c r="L339" i="71"/>
  <c r="H363" i="60"/>
  <c r="L363" i="60"/>
  <c r="J369" i="60"/>
  <c r="L370" i="63"/>
  <c r="E371" i="63"/>
  <c r="G371" i="63" s="1"/>
  <c r="K381" i="61"/>
  <c r="H368" i="61"/>
  <c r="L368" i="61"/>
  <c r="E348" i="62"/>
  <c r="G348" i="62" s="1"/>
  <c r="K193" i="6"/>
  <c r="J366" i="64" l="1"/>
  <c r="K366" i="64" s="1"/>
  <c r="E360" i="64"/>
  <c r="J341" i="72"/>
  <c r="K341" i="72" s="1"/>
  <c r="I331" i="72"/>
  <c r="E332" i="72"/>
  <c r="G332" i="72" s="1"/>
  <c r="I331" i="57"/>
  <c r="E332" i="57"/>
  <c r="G332" i="57" s="1"/>
  <c r="L314" i="56"/>
  <c r="L357" i="68"/>
  <c r="H315" i="74"/>
  <c r="E316" i="74"/>
  <c r="G316" i="74" s="1"/>
  <c r="H301" i="66"/>
  <c r="L301" i="66"/>
  <c r="I301" i="66"/>
  <c r="E302" i="66"/>
  <c r="G302" i="66" s="1"/>
  <c r="I309" i="65"/>
  <c r="E310" i="65"/>
  <c r="G310" i="65" s="1"/>
  <c r="L315" i="74"/>
  <c r="H323" i="59"/>
  <c r="L323" i="59"/>
  <c r="I193" i="56"/>
  <c r="I193" i="63"/>
  <c r="I193" i="71" s="1"/>
  <c r="E324" i="59"/>
  <c r="G324" i="59" s="1"/>
  <c r="E307" i="69"/>
  <c r="G307" i="69" s="1"/>
  <c r="E315" i="56"/>
  <c r="G315" i="56" s="1"/>
  <c r="L318" i="75"/>
  <c r="H318" i="75"/>
  <c r="E319" i="75"/>
  <c r="G319" i="75" s="1"/>
  <c r="H314" i="56"/>
  <c r="E325" i="70"/>
  <c r="G325" i="70" s="1"/>
  <c r="H357" i="68"/>
  <c r="H339" i="73"/>
  <c r="L339" i="73"/>
  <c r="L340" i="58"/>
  <c r="I340" i="58"/>
  <c r="H340" i="58"/>
  <c r="I348" i="62"/>
  <c r="H339" i="67"/>
  <c r="L339" i="67"/>
  <c r="E340" i="71"/>
  <c r="G340" i="71" s="1"/>
  <c r="E364" i="60"/>
  <c r="G364" i="60" s="1"/>
  <c r="J370" i="60"/>
  <c r="K370" i="60" s="1"/>
  <c r="K369" i="60"/>
  <c r="L371" i="63"/>
  <c r="H371" i="63"/>
  <c r="E369" i="61"/>
  <c r="G369" i="61" s="1"/>
  <c r="J382" i="61"/>
  <c r="K382" i="61" s="1"/>
  <c r="L348" i="62"/>
  <c r="H348" i="62"/>
  <c r="E194" i="6"/>
  <c r="G194" i="6" s="1"/>
  <c r="G360" i="64" l="1"/>
  <c r="E361" i="64" s="1"/>
  <c r="H360" i="64"/>
  <c r="L360" i="64"/>
  <c r="L332" i="72"/>
  <c r="H332" i="72"/>
  <c r="L332" i="57"/>
  <c r="H332" i="57"/>
  <c r="H307" i="69"/>
  <c r="I307" i="69"/>
  <c r="H324" i="59"/>
  <c r="E325" i="59"/>
  <c r="G325" i="59" s="1"/>
  <c r="I340" i="60"/>
  <c r="I340" i="64" s="1"/>
  <c r="L302" i="66"/>
  <c r="H302" i="66"/>
  <c r="I302" i="66"/>
  <c r="I193" i="59"/>
  <c r="I315" i="74"/>
  <c r="L310" i="65"/>
  <c r="H310" i="65"/>
  <c r="I193" i="70"/>
  <c r="H316" i="74"/>
  <c r="L316" i="74"/>
  <c r="L324" i="59"/>
  <c r="L307" i="69"/>
  <c r="E358" i="68"/>
  <c r="G358" i="68" s="1"/>
  <c r="L319" i="75"/>
  <c r="H319" i="75"/>
  <c r="H325" i="70"/>
  <c r="L325" i="70"/>
  <c r="E341" i="58"/>
  <c r="G341" i="58" s="1"/>
  <c r="J347" i="58"/>
  <c r="K347" i="58" s="1"/>
  <c r="E340" i="73"/>
  <c r="G340" i="73" s="1"/>
  <c r="J360" i="73"/>
  <c r="K360" i="73" s="1"/>
  <c r="I339" i="73"/>
  <c r="H315" i="56"/>
  <c r="I315" i="56"/>
  <c r="L315" i="56"/>
  <c r="E340" i="67"/>
  <c r="G340" i="67" s="1"/>
  <c r="L340" i="71"/>
  <c r="I340" i="71"/>
  <c r="H340" i="71"/>
  <c r="L364" i="60"/>
  <c r="E365" i="60"/>
  <c r="G365" i="60" s="1"/>
  <c r="H364" i="60"/>
  <c r="E372" i="63"/>
  <c r="G372" i="63" s="1"/>
  <c r="L369" i="61"/>
  <c r="H369" i="61"/>
  <c r="E349" i="62"/>
  <c r="G349" i="62" s="1"/>
  <c r="H194" i="6"/>
  <c r="L194" i="6"/>
  <c r="J194" i="6"/>
  <c r="G361" i="64" l="1"/>
  <c r="L361" i="64"/>
  <c r="H361" i="64"/>
  <c r="I360" i="64"/>
  <c r="J367" i="64"/>
  <c r="K367" i="64" s="1"/>
  <c r="I332" i="72"/>
  <c r="J342" i="72"/>
  <c r="K342" i="72" s="1"/>
  <c r="E333" i="72"/>
  <c r="G333" i="72" s="1"/>
  <c r="J346" i="57"/>
  <c r="K346" i="57" s="1"/>
  <c r="I332" i="57"/>
  <c r="E333" i="57"/>
  <c r="G333" i="57" s="1"/>
  <c r="I193" i="68"/>
  <c r="I193" i="67" s="1"/>
  <c r="I193" i="69"/>
  <c r="H358" i="68"/>
  <c r="E359" i="68"/>
  <c r="G359" i="68" s="1"/>
  <c r="I339" i="62"/>
  <c r="L341" i="58"/>
  <c r="I341" i="58"/>
  <c r="E303" i="66"/>
  <c r="G303" i="66" s="1"/>
  <c r="E311" i="65"/>
  <c r="G311" i="65" s="1"/>
  <c r="I316" i="74"/>
  <c r="E317" i="74"/>
  <c r="G317" i="74" s="1"/>
  <c r="E308" i="69"/>
  <c r="G308" i="69" s="1"/>
  <c r="L325" i="59"/>
  <c r="H325" i="59"/>
  <c r="E326" i="59"/>
  <c r="G326" i="59" s="1"/>
  <c r="L358" i="68"/>
  <c r="E320" i="75"/>
  <c r="G320" i="75" s="1"/>
  <c r="E326" i="70"/>
  <c r="G326" i="70" s="1"/>
  <c r="H341" i="58"/>
  <c r="H340" i="73"/>
  <c r="L340" i="73"/>
  <c r="H340" i="67"/>
  <c r="I194" i="6"/>
  <c r="E316" i="56"/>
  <c r="G316" i="56" s="1"/>
  <c r="L340" i="67"/>
  <c r="E341" i="71"/>
  <c r="G341" i="71" s="1"/>
  <c r="H365" i="60"/>
  <c r="L365" i="60"/>
  <c r="I364" i="60"/>
  <c r="J371" i="60"/>
  <c r="L372" i="63"/>
  <c r="H372" i="63"/>
  <c r="E370" i="61"/>
  <c r="G370" i="61" s="1"/>
  <c r="I369" i="61"/>
  <c r="J383" i="61"/>
  <c r="K383" i="61" s="1"/>
  <c r="L349" i="62"/>
  <c r="H349" i="62"/>
  <c r="K194" i="6"/>
  <c r="E362" i="64" l="1"/>
  <c r="I361" i="64"/>
  <c r="J368" i="64"/>
  <c r="K368" i="64" s="1"/>
  <c r="H333" i="72"/>
  <c r="L333" i="72"/>
  <c r="L333" i="57"/>
  <c r="H333" i="57"/>
  <c r="L308" i="69"/>
  <c r="I308" i="69"/>
  <c r="E360" i="68"/>
  <c r="G360" i="68" s="1"/>
  <c r="L303" i="66"/>
  <c r="H303" i="66"/>
  <c r="H311" i="65"/>
  <c r="L311" i="65"/>
  <c r="I341" i="60"/>
  <c r="I341" i="64"/>
  <c r="H308" i="69"/>
  <c r="L317" i="74"/>
  <c r="H317" i="74"/>
  <c r="H326" i="59"/>
  <c r="L326" i="59"/>
  <c r="E327" i="59"/>
  <c r="G327" i="59" s="1"/>
  <c r="I194" i="59"/>
  <c r="H320" i="75"/>
  <c r="L320" i="75"/>
  <c r="L326" i="70"/>
  <c r="H326" i="70"/>
  <c r="J348" i="58"/>
  <c r="K348" i="58" s="1"/>
  <c r="E342" i="58"/>
  <c r="G342" i="58" s="1"/>
  <c r="H359" i="68"/>
  <c r="L359" i="68"/>
  <c r="E341" i="73"/>
  <c r="G341" i="73" s="1"/>
  <c r="J361" i="73"/>
  <c r="K361" i="73" s="1"/>
  <c r="I340" i="73"/>
  <c r="I316" i="56"/>
  <c r="L316" i="56"/>
  <c r="H316" i="56"/>
  <c r="E341" i="67"/>
  <c r="G341" i="67" s="1"/>
  <c r="H341" i="71"/>
  <c r="I341" i="71"/>
  <c r="L341" i="71"/>
  <c r="K371" i="60"/>
  <c r="J372" i="60"/>
  <c r="K372" i="60" s="1"/>
  <c r="E366" i="60"/>
  <c r="G366" i="60" s="1"/>
  <c r="I372" i="63"/>
  <c r="E373" i="63"/>
  <c r="G373" i="63" s="1"/>
  <c r="H370" i="61"/>
  <c r="L370" i="61"/>
  <c r="E350" i="62"/>
  <c r="G350" i="62" s="1"/>
  <c r="E195" i="6"/>
  <c r="G195" i="6" s="1"/>
  <c r="G362" i="64" l="1"/>
  <c r="H362" i="64"/>
  <c r="L362" i="64"/>
  <c r="J343" i="72"/>
  <c r="K343" i="72" s="1"/>
  <c r="E334" i="72"/>
  <c r="G334" i="72" s="1"/>
  <c r="I333" i="72"/>
  <c r="J347" i="57"/>
  <c r="K347" i="57" s="1"/>
  <c r="E334" i="57"/>
  <c r="G334" i="57" s="1"/>
  <c r="I333" i="57"/>
  <c r="E361" i="68"/>
  <c r="G361" i="68" s="1"/>
  <c r="H360" i="68"/>
  <c r="L360" i="68"/>
  <c r="H342" i="58"/>
  <c r="I342" i="58"/>
  <c r="E304" i="66"/>
  <c r="G304" i="66" s="1"/>
  <c r="I311" i="65"/>
  <c r="E312" i="65"/>
  <c r="G312" i="65" s="1"/>
  <c r="I194" i="71"/>
  <c r="I194" i="68" s="1"/>
  <c r="I194" i="67" s="1"/>
  <c r="I194" i="70" s="1"/>
  <c r="E309" i="69"/>
  <c r="G309" i="69" s="1"/>
  <c r="I317" i="74"/>
  <c r="E318" i="74"/>
  <c r="G318" i="74" s="1"/>
  <c r="H327" i="59"/>
  <c r="L327" i="59"/>
  <c r="E328" i="59"/>
  <c r="G328" i="59" s="1"/>
  <c r="L342" i="58"/>
  <c r="E321" i="75"/>
  <c r="G321" i="75" s="1"/>
  <c r="I320" i="75"/>
  <c r="E327" i="70"/>
  <c r="G327" i="70" s="1"/>
  <c r="H341" i="73"/>
  <c r="L341" i="73"/>
  <c r="E317" i="56"/>
  <c r="G317" i="56" s="1"/>
  <c r="H341" i="67"/>
  <c r="L341" i="67"/>
  <c r="E342" i="71"/>
  <c r="G342" i="71" s="1"/>
  <c r="H366" i="60"/>
  <c r="L366" i="60"/>
  <c r="E367" i="60"/>
  <c r="G367" i="60" s="1"/>
  <c r="H373" i="63"/>
  <c r="L373" i="63"/>
  <c r="J384" i="61"/>
  <c r="K384" i="61" s="1"/>
  <c r="E371" i="61"/>
  <c r="G371" i="61" s="1"/>
  <c r="L350" i="62"/>
  <c r="H350" i="62"/>
  <c r="H195" i="6"/>
  <c r="L195" i="6"/>
  <c r="J195" i="6"/>
  <c r="E363" i="64" l="1"/>
  <c r="J369" i="64"/>
  <c r="K369" i="64" s="1"/>
  <c r="E335" i="72"/>
  <c r="G335" i="72" s="1"/>
  <c r="L334" i="72"/>
  <c r="H334" i="72"/>
  <c r="L334" i="57"/>
  <c r="I334" i="57"/>
  <c r="I334" i="61" s="1"/>
  <c r="I334" i="73" s="1"/>
  <c r="H334" i="57"/>
  <c r="I194" i="56"/>
  <c r="I317" i="56"/>
  <c r="I309" i="69"/>
  <c r="H304" i="66"/>
  <c r="L304" i="66"/>
  <c r="H312" i="65"/>
  <c r="L312" i="65"/>
  <c r="L309" i="69"/>
  <c r="H309" i="69"/>
  <c r="L318" i="74"/>
  <c r="H318" i="74"/>
  <c r="I342" i="60"/>
  <c r="H328" i="59"/>
  <c r="L328" i="59"/>
  <c r="J349" i="58"/>
  <c r="K349" i="58" s="1"/>
  <c r="E343" i="58"/>
  <c r="G343" i="58" s="1"/>
  <c r="L321" i="75"/>
  <c r="H321" i="75"/>
  <c r="L327" i="70"/>
  <c r="H327" i="70"/>
  <c r="E342" i="73"/>
  <c r="G342" i="73" s="1"/>
  <c r="I341" i="73"/>
  <c r="J362" i="73"/>
  <c r="K362" i="73" s="1"/>
  <c r="L361" i="68"/>
  <c r="H361" i="68"/>
  <c r="E362" i="68"/>
  <c r="G362" i="68" s="1"/>
  <c r="L317" i="56"/>
  <c r="H317" i="56"/>
  <c r="E318" i="56"/>
  <c r="G318" i="56" s="1"/>
  <c r="I195" i="6"/>
  <c r="E342" i="67"/>
  <c r="G342" i="67" s="1"/>
  <c r="L342" i="71"/>
  <c r="H342" i="71"/>
  <c r="H367" i="60"/>
  <c r="L367" i="60"/>
  <c r="E368" i="60"/>
  <c r="G368" i="60" s="1"/>
  <c r="J373" i="60"/>
  <c r="I373" i="63"/>
  <c r="E374" i="63"/>
  <c r="G374" i="63" s="1"/>
  <c r="H371" i="61"/>
  <c r="L371" i="61"/>
  <c r="E351" i="62"/>
  <c r="G351" i="62" s="1"/>
  <c r="K195" i="6"/>
  <c r="G363" i="64" l="1"/>
  <c r="L363" i="64"/>
  <c r="H363" i="64"/>
  <c r="E336" i="72"/>
  <c r="G336" i="72" s="1"/>
  <c r="H335" i="72"/>
  <c r="L335" i="72"/>
  <c r="I334" i="72"/>
  <c r="J344" i="72"/>
  <c r="K344" i="72" s="1"/>
  <c r="J348" i="57"/>
  <c r="K348" i="57" s="1"/>
  <c r="E335" i="57"/>
  <c r="G335" i="57" s="1"/>
  <c r="L318" i="56"/>
  <c r="E310" i="69"/>
  <c r="G310" i="69" s="1"/>
  <c r="H362" i="68"/>
  <c r="I342" i="64"/>
  <c r="H343" i="58"/>
  <c r="I343" i="58"/>
  <c r="I304" i="66"/>
  <c r="E305" i="66"/>
  <c r="G305" i="66" s="1"/>
  <c r="E313" i="65"/>
  <c r="G313" i="65" s="1"/>
  <c r="I312" i="65"/>
  <c r="E319" i="74"/>
  <c r="G319" i="74" s="1"/>
  <c r="I318" i="74"/>
  <c r="I328" i="59"/>
  <c r="E329" i="59"/>
  <c r="G329" i="59" s="1"/>
  <c r="I195" i="59"/>
  <c r="I195" i="71" s="1"/>
  <c r="L343" i="58"/>
  <c r="I321" i="75"/>
  <c r="E322" i="75"/>
  <c r="G322" i="75" s="1"/>
  <c r="E328" i="70"/>
  <c r="G328" i="70" s="1"/>
  <c r="E343" i="73"/>
  <c r="G343" i="73" s="1"/>
  <c r="H342" i="73"/>
  <c r="L342" i="73"/>
  <c r="L362" i="68"/>
  <c r="I318" i="56"/>
  <c r="H318" i="56"/>
  <c r="I351" i="62"/>
  <c r="E343" i="67"/>
  <c r="G343" i="67" s="1"/>
  <c r="L342" i="67"/>
  <c r="H342" i="67"/>
  <c r="E343" i="71"/>
  <c r="G343" i="71" s="1"/>
  <c r="E369" i="60"/>
  <c r="G369" i="60" s="1"/>
  <c r="H368" i="60"/>
  <c r="L368" i="60"/>
  <c r="J374" i="60"/>
  <c r="K374" i="60" s="1"/>
  <c r="K373" i="60"/>
  <c r="L374" i="63"/>
  <c r="H374" i="63"/>
  <c r="E372" i="61"/>
  <c r="G372" i="61" s="1"/>
  <c r="J385" i="61"/>
  <c r="J386" i="61" s="1"/>
  <c r="L351" i="62"/>
  <c r="H351" i="62"/>
  <c r="E196" i="6"/>
  <c r="G196" i="6" s="1"/>
  <c r="E364" i="64" l="1"/>
  <c r="J370" i="64"/>
  <c r="K370" i="64" s="1"/>
  <c r="L336" i="72"/>
  <c r="H336" i="72"/>
  <c r="I335" i="72"/>
  <c r="J345" i="72"/>
  <c r="K345" i="72" s="1"/>
  <c r="H310" i="69"/>
  <c r="I310" i="69"/>
  <c r="H335" i="57"/>
  <c r="L335" i="57"/>
  <c r="L310" i="69"/>
  <c r="H305" i="66"/>
  <c r="L305" i="66"/>
  <c r="L313" i="65"/>
  <c r="H313" i="65"/>
  <c r="I313" i="65"/>
  <c r="I343" i="60"/>
  <c r="I343" i="64" s="1"/>
  <c r="L319" i="74"/>
  <c r="H319" i="74"/>
  <c r="I319" i="74"/>
  <c r="H329" i="59"/>
  <c r="L329" i="59"/>
  <c r="I195" i="56"/>
  <c r="J350" i="58"/>
  <c r="K350" i="58" s="1"/>
  <c r="E344" i="58"/>
  <c r="G344" i="58" s="1"/>
  <c r="I343" i="62"/>
  <c r="H322" i="75"/>
  <c r="L322" i="75"/>
  <c r="H328" i="70"/>
  <c r="L328" i="70"/>
  <c r="L343" i="73"/>
  <c r="H343" i="73"/>
  <c r="J363" i="73"/>
  <c r="K363" i="73" s="1"/>
  <c r="E363" i="68"/>
  <c r="G363" i="68" s="1"/>
  <c r="E319" i="56"/>
  <c r="G319" i="56" s="1"/>
  <c r="L343" i="67"/>
  <c r="E344" i="67"/>
  <c r="G344" i="67" s="1"/>
  <c r="H343" i="67"/>
  <c r="H343" i="71"/>
  <c r="L343" i="71"/>
  <c r="I343" i="71"/>
  <c r="E370" i="60"/>
  <c r="G370" i="60" s="1"/>
  <c r="H369" i="60"/>
  <c r="L369" i="60"/>
  <c r="J375" i="60"/>
  <c r="I374" i="63"/>
  <c r="E375" i="63"/>
  <c r="G375" i="63" s="1"/>
  <c r="K385" i="61"/>
  <c r="K386" i="61" s="1"/>
  <c r="E9" i="61" a="1"/>
  <c r="E9" i="61" s="1"/>
  <c r="H372" i="61"/>
  <c r="I372" i="61"/>
  <c r="L372" i="61"/>
  <c r="E352" i="62"/>
  <c r="G352" i="62" s="1"/>
  <c r="H196" i="6"/>
  <c r="L196" i="6"/>
  <c r="J196" i="6"/>
  <c r="G364" i="64" l="1"/>
  <c r="L364" i="64"/>
  <c r="H364" i="64"/>
  <c r="I336" i="72"/>
  <c r="J346" i="72"/>
  <c r="K346" i="72" s="1"/>
  <c r="E337" i="72"/>
  <c r="G337" i="72" s="1"/>
  <c r="J349" i="57"/>
  <c r="K349" i="57" s="1"/>
  <c r="E336" i="57"/>
  <c r="G336" i="57" s="1"/>
  <c r="I335" i="57"/>
  <c r="E311" i="69"/>
  <c r="G311" i="69" s="1"/>
  <c r="E364" i="68"/>
  <c r="G364" i="68" s="1"/>
  <c r="I195" i="74"/>
  <c r="I195" i="68" s="1"/>
  <c r="I195" i="75" s="1"/>
  <c r="I195" i="69" s="1"/>
  <c r="H344" i="58"/>
  <c r="I344" i="58"/>
  <c r="I344" i="60" s="1"/>
  <c r="E306" i="66"/>
  <c r="G306" i="66" s="1"/>
  <c r="E314" i="65"/>
  <c r="G314" i="65" s="1"/>
  <c r="E320" i="74"/>
  <c r="G320" i="74" s="1"/>
  <c r="I329" i="59"/>
  <c r="E330" i="59"/>
  <c r="G330" i="59" s="1"/>
  <c r="L344" i="58"/>
  <c r="E323" i="75"/>
  <c r="E329" i="70"/>
  <c r="G329" i="70" s="1"/>
  <c r="L363" i="68"/>
  <c r="H363" i="68"/>
  <c r="E344" i="73"/>
  <c r="G344" i="73" s="1"/>
  <c r="J364" i="73"/>
  <c r="K364" i="73" s="1"/>
  <c r="I343" i="73"/>
  <c r="H319" i="56"/>
  <c r="E320" i="56"/>
  <c r="G320" i="56" s="1"/>
  <c r="L319" i="56"/>
  <c r="I352" i="62"/>
  <c r="I196" i="6"/>
  <c r="L344" i="67"/>
  <c r="H344" i="67"/>
  <c r="E344" i="71"/>
  <c r="G344" i="71" s="1"/>
  <c r="H370" i="60"/>
  <c r="E371" i="60"/>
  <c r="G371" i="60" s="1"/>
  <c r="L370" i="60"/>
  <c r="K375" i="60"/>
  <c r="J376" i="60"/>
  <c r="K376" i="60" s="1"/>
  <c r="E373" i="61"/>
  <c r="G373" i="61" s="1"/>
  <c r="L375" i="63"/>
  <c r="H375" i="63"/>
  <c r="L352" i="62"/>
  <c r="H352" i="62"/>
  <c r="K196" i="6"/>
  <c r="J371" i="64" l="1"/>
  <c r="K371" i="64" s="1"/>
  <c r="E365" i="64"/>
  <c r="H337" i="72"/>
  <c r="L337" i="72"/>
  <c r="H311" i="69"/>
  <c r="E312" i="69"/>
  <c r="G312" i="69" s="1"/>
  <c r="I335" i="61"/>
  <c r="I335" i="62" s="1"/>
  <c r="I335" i="63"/>
  <c r="E337" i="57"/>
  <c r="G337" i="57" s="1"/>
  <c r="H336" i="57"/>
  <c r="L336" i="57"/>
  <c r="L311" i="69"/>
  <c r="L323" i="75"/>
  <c r="G323" i="75"/>
  <c r="E324" i="75" s="1"/>
  <c r="G324" i="75" s="1"/>
  <c r="E365" i="68"/>
  <c r="G365" i="68" s="1"/>
  <c r="L364" i="68"/>
  <c r="H364" i="68"/>
  <c r="L306" i="66"/>
  <c r="H306" i="66"/>
  <c r="L314" i="65"/>
  <c r="H314" i="65"/>
  <c r="I344" i="64"/>
  <c r="I195" i="67"/>
  <c r="I195" i="70" s="1"/>
  <c r="L320" i="74"/>
  <c r="H320" i="74"/>
  <c r="E321" i="74"/>
  <c r="G321" i="74" s="1"/>
  <c r="H330" i="59"/>
  <c r="L330" i="59"/>
  <c r="E345" i="58"/>
  <c r="G345" i="58" s="1"/>
  <c r="J351" i="58"/>
  <c r="K351" i="58" s="1"/>
  <c r="I196" i="68"/>
  <c r="I196" i="67" s="1"/>
  <c r="H323" i="75"/>
  <c r="L329" i="70"/>
  <c r="H329" i="70"/>
  <c r="H344" i="73"/>
  <c r="L344" i="73"/>
  <c r="H320" i="56"/>
  <c r="L320" i="56"/>
  <c r="H373" i="61"/>
  <c r="E345" i="67"/>
  <c r="G345" i="67" s="1"/>
  <c r="L344" i="71"/>
  <c r="I344" i="71"/>
  <c r="H344" i="71"/>
  <c r="L371" i="60"/>
  <c r="H371" i="60"/>
  <c r="E372" i="60"/>
  <c r="G372" i="60" s="1"/>
  <c r="J377" i="60"/>
  <c r="I373" i="61"/>
  <c r="L373" i="61"/>
  <c r="I375" i="63"/>
  <c r="E376" i="63"/>
  <c r="G376" i="63" s="1"/>
  <c r="E353" i="62"/>
  <c r="G353" i="62" s="1"/>
  <c r="E197" i="6"/>
  <c r="G197" i="6" s="1"/>
  <c r="G365" i="64" l="1"/>
  <c r="H365" i="64"/>
  <c r="L365" i="64"/>
  <c r="E338" i="72"/>
  <c r="G338" i="72" s="1"/>
  <c r="J347" i="72"/>
  <c r="K347" i="72" s="1"/>
  <c r="I337" i="72"/>
  <c r="I312" i="69"/>
  <c r="H337" i="57"/>
  <c r="L337" i="57"/>
  <c r="E338" i="57"/>
  <c r="J350" i="57"/>
  <c r="K350" i="57" s="1"/>
  <c r="I336" i="57"/>
  <c r="I336" i="61" s="1"/>
  <c r="I195" i="66"/>
  <c r="I311" i="69"/>
  <c r="L312" i="69"/>
  <c r="H312" i="69"/>
  <c r="L345" i="58"/>
  <c r="I345" i="58"/>
  <c r="I306" i="66"/>
  <c r="E307" i="66"/>
  <c r="G307" i="66" s="1"/>
  <c r="I314" i="65"/>
  <c r="E315" i="65"/>
  <c r="G315" i="65" s="1"/>
  <c r="I196" i="70"/>
  <c r="L321" i="74"/>
  <c r="H321" i="74"/>
  <c r="E331" i="59"/>
  <c r="G331" i="59" s="1"/>
  <c r="H345" i="58"/>
  <c r="H324" i="75"/>
  <c r="L324" i="75"/>
  <c r="E330" i="70"/>
  <c r="G330" i="70" s="1"/>
  <c r="E345" i="73"/>
  <c r="G345" i="73" s="1"/>
  <c r="J365" i="73"/>
  <c r="K365" i="73" s="1"/>
  <c r="I344" i="73"/>
  <c r="E321" i="56"/>
  <c r="G321" i="56" s="1"/>
  <c r="L365" i="68"/>
  <c r="H365" i="68"/>
  <c r="L345" i="67"/>
  <c r="H345" i="67"/>
  <c r="E345" i="71"/>
  <c r="G345" i="71" s="1"/>
  <c r="E373" i="60"/>
  <c r="G373" i="60" s="1"/>
  <c r="H372" i="60"/>
  <c r="L372" i="60"/>
  <c r="K377" i="60"/>
  <c r="I371" i="60"/>
  <c r="J378" i="60"/>
  <c r="K378" i="60" s="1"/>
  <c r="E374" i="61"/>
  <c r="G374" i="61" s="1"/>
  <c r="I376" i="63"/>
  <c r="L376" i="63"/>
  <c r="H376" i="63"/>
  <c r="L353" i="62"/>
  <c r="H353" i="62"/>
  <c r="L197" i="6"/>
  <c r="H197" i="6"/>
  <c r="J197" i="6"/>
  <c r="E366" i="64" l="1"/>
  <c r="J372" i="64"/>
  <c r="K372" i="64" s="1"/>
  <c r="G338" i="57"/>
  <c r="E339" i="57" s="1"/>
  <c r="E313" i="69"/>
  <c r="G313" i="69" s="1"/>
  <c r="I313" i="69" s="1"/>
  <c r="H338" i="72"/>
  <c r="L338" i="72"/>
  <c r="H338" i="57"/>
  <c r="L338" i="57"/>
  <c r="J351" i="57"/>
  <c r="K351" i="57" s="1"/>
  <c r="I337" i="57"/>
  <c r="I337" i="61" s="1"/>
  <c r="H321" i="56"/>
  <c r="H331" i="59"/>
  <c r="E332" i="59"/>
  <c r="G332" i="59" s="1"/>
  <c r="L307" i="66"/>
  <c r="H307" i="66"/>
  <c r="I315" i="65"/>
  <c r="H315" i="65"/>
  <c r="L315" i="65"/>
  <c r="I345" i="64"/>
  <c r="E322" i="74"/>
  <c r="G322" i="74" s="1"/>
  <c r="L331" i="59"/>
  <c r="J352" i="58"/>
  <c r="K352" i="58" s="1"/>
  <c r="E346" i="58"/>
  <c r="G346" i="58" s="1"/>
  <c r="E325" i="75"/>
  <c r="G325" i="75" s="1"/>
  <c r="L330" i="70"/>
  <c r="H330" i="70"/>
  <c r="L345" i="73"/>
  <c r="H345" i="73"/>
  <c r="E322" i="56"/>
  <c r="G322" i="56" s="1"/>
  <c r="L321" i="56"/>
  <c r="I197" i="6"/>
  <c r="L374" i="61"/>
  <c r="E366" i="68"/>
  <c r="G366" i="68" s="1"/>
  <c r="E346" i="67"/>
  <c r="G346" i="67" s="1"/>
  <c r="L345" i="71"/>
  <c r="I345" i="71"/>
  <c r="H345" i="71"/>
  <c r="L373" i="60"/>
  <c r="H373" i="60"/>
  <c r="E374" i="60"/>
  <c r="G374" i="60" s="1"/>
  <c r="I372" i="60"/>
  <c r="J379" i="60"/>
  <c r="K379" i="60" s="1"/>
  <c r="H374" i="61"/>
  <c r="I374" i="61"/>
  <c r="E377" i="63"/>
  <c r="G377" i="63" s="1"/>
  <c r="E354" i="62"/>
  <c r="G354" i="62" s="1"/>
  <c r="K197" i="6"/>
  <c r="H313" i="69" l="1"/>
  <c r="L313" i="69"/>
  <c r="J352" i="57"/>
  <c r="K352" i="57" s="1"/>
  <c r="G366" i="64"/>
  <c r="L366" i="64"/>
  <c r="H366" i="64"/>
  <c r="G339" i="57"/>
  <c r="J353" i="57" s="1"/>
  <c r="K353" i="57" s="1"/>
  <c r="H339" i="57"/>
  <c r="L339" i="57"/>
  <c r="I338" i="57"/>
  <c r="E339" i="72"/>
  <c r="G339" i="72" s="1"/>
  <c r="I338" i="72"/>
  <c r="J348" i="72"/>
  <c r="K348" i="72" s="1"/>
  <c r="H322" i="56"/>
  <c r="E314" i="69"/>
  <c r="G314" i="69" s="1"/>
  <c r="I197" i="59"/>
  <c r="I197" i="71"/>
  <c r="H332" i="59"/>
  <c r="L346" i="58"/>
  <c r="I346" i="58"/>
  <c r="E308" i="66"/>
  <c r="G308" i="66" s="1"/>
  <c r="E316" i="65"/>
  <c r="G316" i="65" s="1"/>
  <c r="H322" i="74"/>
  <c r="L322" i="74"/>
  <c r="L332" i="59"/>
  <c r="H346" i="58"/>
  <c r="I197" i="68"/>
  <c r="I197" i="67" s="1"/>
  <c r="E331" i="70"/>
  <c r="G331" i="70" s="1"/>
  <c r="L325" i="75"/>
  <c r="H325" i="75"/>
  <c r="L322" i="56"/>
  <c r="E346" i="73"/>
  <c r="G346" i="73" s="1"/>
  <c r="J366" i="73"/>
  <c r="K366" i="73" s="1"/>
  <c r="I345" i="73"/>
  <c r="E323" i="56"/>
  <c r="G323" i="56" s="1"/>
  <c r="L366" i="68"/>
  <c r="E347" i="67"/>
  <c r="G347" i="67" s="1"/>
  <c r="I354" i="62"/>
  <c r="H366" i="68"/>
  <c r="E367" i="68"/>
  <c r="G367" i="68" s="1"/>
  <c r="H346" i="67"/>
  <c r="L346" i="67"/>
  <c r="E375" i="61"/>
  <c r="G375" i="61" s="1"/>
  <c r="E346" i="71"/>
  <c r="G346" i="71" s="1"/>
  <c r="H374" i="60"/>
  <c r="E375" i="60"/>
  <c r="G375" i="60" s="1"/>
  <c r="L374" i="60"/>
  <c r="J380" i="60"/>
  <c r="K380" i="60" s="1"/>
  <c r="L377" i="63"/>
  <c r="H377" i="63"/>
  <c r="L354" i="62"/>
  <c r="H354" i="62"/>
  <c r="E198" i="6"/>
  <c r="G198" i="6" s="1"/>
  <c r="E340" i="57" l="1"/>
  <c r="G340" i="57" s="1"/>
  <c r="J354" i="57" s="1"/>
  <c r="K354" i="57" s="1"/>
  <c r="J373" i="64"/>
  <c r="K373" i="64" s="1"/>
  <c r="E367" i="64"/>
  <c r="L339" i="72"/>
  <c r="H339" i="72"/>
  <c r="E315" i="69"/>
  <c r="G315" i="69" s="1"/>
  <c r="H314" i="69"/>
  <c r="L314" i="69"/>
  <c r="L316" i="65"/>
  <c r="I316" i="65"/>
  <c r="H331" i="70"/>
  <c r="I197" i="74"/>
  <c r="L308" i="66"/>
  <c r="H308" i="66"/>
  <c r="H316" i="65"/>
  <c r="I346" i="62"/>
  <c r="I197" i="70"/>
  <c r="I322" i="74"/>
  <c r="E323" i="74"/>
  <c r="G323" i="74" s="1"/>
  <c r="E333" i="59"/>
  <c r="G333" i="59" s="1"/>
  <c r="J353" i="58"/>
  <c r="K353" i="58" s="1"/>
  <c r="E347" i="58"/>
  <c r="G347" i="58" s="1"/>
  <c r="L331" i="70"/>
  <c r="I325" i="75"/>
  <c r="E326" i="75"/>
  <c r="G326" i="75" s="1"/>
  <c r="H346" i="73"/>
  <c r="L346" i="73"/>
  <c r="E347" i="73"/>
  <c r="G347" i="73" s="1"/>
  <c r="E368" i="68"/>
  <c r="G368" i="68" s="1"/>
  <c r="H375" i="61"/>
  <c r="H323" i="56"/>
  <c r="L323" i="56"/>
  <c r="H367" i="68"/>
  <c r="L367" i="68"/>
  <c r="I375" i="61"/>
  <c r="L347" i="67"/>
  <c r="E348" i="67"/>
  <c r="G348" i="67" s="1"/>
  <c r="H347" i="67"/>
  <c r="L375" i="61"/>
  <c r="H346" i="71"/>
  <c r="I346" i="71"/>
  <c r="L346" i="71"/>
  <c r="L375" i="60"/>
  <c r="H375" i="60"/>
  <c r="J381" i="60"/>
  <c r="K381" i="60" s="1"/>
  <c r="E378" i="63"/>
  <c r="G378" i="63" s="1"/>
  <c r="E355" i="62"/>
  <c r="G355" i="62" s="1"/>
  <c r="L198" i="6"/>
  <c r="H198" i="6"/>
  <c r="J198" i="6"/>
  <c r="H340" i="57" l="1"/>
  <c r="L340" i="57"/>
  <c r="G367" i="64"/>
  <c r="L367" i="64"/>
  <c r="H367" i="64"/>
  <c r="E341" i="57"/>
  <c r="J349" i="72"/>
  <c r="K349" i="72" s="1"/>
  <c r="I339" i="72"/>
  <c r="I339" i="57" s="1"/>
  <c r="E340" i="72"/>
  <c r="G340" i="72" s="1"/>
  <c r="L315" i="69"/>
  <c r="H315" i="69"/>
  <c r="E334" i="59"/>
  <c r="G334" i="59" s="1"/>
  <c r="I347" i="58"/>
  <c r="I308" i="66"/>
  <c r="E309" i="66"/>
  <c r="G309" i="66" s="1"/>
  <c r="E317" i="65"/>
  <c r="G317" i="65" s="1"/>
  <c r="H323" i="74"/>
  <c r="L323" i="74"/>
  <c r="H333" i="59"/>
  <c r="L333" i="59"/>
  <c r="H347" i="58"/>
  <c r="L347" i="58"/>
  <c r="E316" i="69"/>
  <c r="G316" i="69" s="1"/>
  <c r="I315" i="69"/>
  <c r="E332" i="70"/>
  <c r="G332" i="70" s="1"/>
  <c r="L326" i="75"/>
  <c r="H326" i="75"/>
  <c r="L347" i="73"/>
  <c r="H347" i="73"/>
  <c r="I346" i="73"/>
  <c r="J367" i="73"/>
  <c r="K367" i="73" s="1"/>
  <c r="L368" i="68"/>
  <c r="H368" i="68"/>
  <c r="I355" i="62"/>
  <c r="L378" i="63"/>
  <c r="I198" i="6"/>
  <c r="I323" i="56"/>
  <c r="E324" i="56"/>
  <c r="G324" i="56" s="1"/>
  <c r="E376" i="61"/>
  <c r="G376" i="61" s="1"/>
  <c r="L348" i="67"/>
  <c r="H348" i="67"/>
  <c r="E347" i="71"/>
  <c r="G347" i="71" s="1"/>
  <c r="E376" i="60"/>
  <c r="G376" i="60" s="1"/>
  <c r="J382" i="60"/>
  <c r="K382" i="60" s="1"/>
  <c r="E379" i="63"/>
  <c r="G379" i="63" s="1"/>
  <c r="H378" i="63"/>
  <c r="L355" i="62"/>
  <c r="H355" i="62"/>
  <c r="K198" i="6"/>
  <c r="I367" i="64" l="1"/>
  <c r="J374" i="64"/>
  <c r="K374" i="64" s="1"/>
  <c r="E368" i="64"/>
  <c r="G341" i="57"/>
  <c r="L341" i="57"/>
  <c r="H341" i="57"/>
  <c r="E341" i="72"/>
  <c r="G341" i="72" s="1"/>
  <c r="L340" i="72"/>
  <c r="H340" i="72"/>
  <c r="L317" i="65"/>
  <c r="I317" i="65"/>
  <c r="L332" i="70"/>
  <c r="E333" i="70"/>
  <c r="G333" i="70" s="1"/>
  <c r="E335" i="59"/>
  <c r="G335" i="59" s="1"/>
  <c r="H334" i="59"/>
  <c r="L334" i="59"/>
  <c r="J354" i="58"/>
  <c r="K354" i="58" s="1"/>
  <c r="I347" i="64"/>
  <c r="E348" i="58"/>
  <c r="G348" i="58" s="1"/>
  <c r="L309" i="66"/>
  <c r="H309" i="66"/>
  <c r="I309" i="66"/>
  <c r="H317" i="65"/>
  <c r="I323" i="74"/>
  <c r="E324" i="74"/>
  <c r="G324" i="74" s="1"/>
  <c r="H316" i="69"/>
  <c r="L316" i="69"/>
  <c r="H332" i="70"/>
  <c r="I198" i="56"/>
  <c r="E327" i="75"/>
  <c r="G327" i="75" s="1"/>
  <c r="E348" i="73"/>
  <c r="G348" i="73" s="1"/>
  <c r="J368" i="73"/>
  <c r="K368" i="73" s="1"/>
  <c r="I347" i="73"/>
  <c r="E369" i="68"/>
  <c r="G369" i="68" s="1"/>
  <c r="L376" i="61"/>
  <c r="I324" i="56"/>
  <c r="L324" i="56"/>
  <c r="H324" i="56"/>
  <c r="I376" i="61"/>
  <c r="H376" i="61"/>
  <c r="E349" i="67"/>
  <c r="G349" i="67" s="1"/>
  <c r="H347" i="71"/>
  <c r="L347" i="71"/>
  <c r="I347" i="71"/>
  <c r="H376" i="60"/>
  <c r="L376" i="60"/>
  <c r="I378" i="63"/>
  <c r="H379" i="63"/>
  <c r="L379" i="63"/>
  <c r="E356" i="62"/>
  <c r="G356" i="62" s="1"/>
  <c r="E199" i="6"/>
  <c r="G199" i="6" s="1"/>
  <c r="G368" i="64" l="1"/>
  <c r="H368" i="64"/>
  <c r="L368" i="64"/>
  <c r="E342" i="57"/>
  <c r="J355" i="57"/>
  <c r="K355" i="57" s="1"/>
  <c r="I341" i="57"/>
  <c r="L341" i="72"/>
  <c r="H341" i="72"/>
  <c r="I340" i="72"/>
  <c r="I340" i="57" s="1"/>
  <c r="I340" i="61" s="1"/>
  <c r="J350" i="72"/>
  <c r="K350" i="72" s="1"/>
  <c r="I348" i="58"/>
  <c r="I348" i="60" s="1"/>
  <c r="I198" i="68"/>
  <c r="L333" i="70"/>
  <c r="E334" i="70"/>
  <c r="G334" i="70" s="1"/>
  <c r="H369" i="68"/>
  <c r="E336" i="59"/>
  <c r="G336" i="59" s="1"/>
  <c r="H335" i="59"/>
  <c r="L335" i="59"/>
  <c r="H348" i="58"/>
  <c r="L348" i="58"/>
  <c r="E310" i="66"/>
  <c r="G310" i="66" s="1"/>
  <c r="E318" i="65"/>
  <c r="G318" i="65" s="1"/>
  <c r="I348" i="64"/>
  <c r="L324" i="74"/>
  <c r="H324" i="74"/>
  <c r="I324" i="74"/>
  <c r="I198" i="67"/>
  <c r="I198" i="70" s="1"/>
  <c r="I198" i="66" s="1"/>
  <c r="H333" i="70"/>
  <c r="I316" i="69"/>
  <c r="E317" i="69"/>
  <c r="G317" i="69" s="1"/>
  <c r="H327" i="75"/>
  <c r="L327" i="75"/>
  <c r="L348" i="73"/>
  <c r="H348" i="73"/>
  <c r="L369" i="68"/>
  <c r="E350" i="67"/>
  <c r="G350" i="67" s="1"/>
  <c r="E325" i="56"/>
  <c r="G325" i="56" s="1"/>
  <c r="E377" i="61"/>
  <c r="G377" i="61" s="1"/>
  <c r="L349" i="67"/>
  <c r="H349" i="67"/>
  <c r="E348" i="71"/>
  <c r="G348" i="71" s="1"/>
  <c r="E377" i="60"/>
  <c r="G377" i="60" s="1"/>
  <c r="I376" i="60"/>
  <c r="J383" i="60"/>
  <c r="K383" i="60" s="1"/>
  <c r="I379" i="63"/>
  <c r="E380" i="63"/>
  <c r="G380" i="63" s="1"/>
  <c r="L356" i="62"/>
  <c r="H356" i="62"/>
  <c r="H199" i="6"/>
  <c r="L199" i="6"/>
  <c r="J199" i="6"/>
  <c r="E369" i="64" l="1"/>
  <c r="J375" i="64"/>
  <c r="K375" i="64" s="1"/>
  <c r="G342" i="57"/>
  <c r="L342" i="57"/>
  <c r="H342" i="57"/>
  <c r="J355" i="58"/>
  <c r="K355" i="58" s="1"/>
  <c r="E349" i="58"/>
  <c r="L349" i="58" s="1"/>
  <c r="I341" i="72"/>
  <c r="I341" i="61" s="1"/>
  <c r="E342" i="72"/>
  <c r="G342" i="72" s="1"/>
  <c r="J351" i="72"/>
  <c r="K351" i="72" s="1"/>
  <c r="L318" i="65"/>
  <c r="I318" i="65"/>
  <c r="L334" i="70"/>
  <c r="E335" i="70"/>
  <c r="G335" i="70" s="1"/>
  <c r="E337" i="59"/>
  <c r="G337" i="59" s="1"/>
  <c r="H336" i="59"/>
  <c r="L336" i="59"/>
  <c r="I310" i="66"/>
  <c r="H310" i="66"/>
  <c r="L310" i="66"/>
  <c r="H318" i="65"/>
  <c r="E325" i="74"/>
  <c r="G325" i="74" s="1"/>
  <c r="H334" i="70"/>
  <c r="H317" i="69"/>
  <c r="L317" i="69"/>
  <c r="I327" i="75"/>
  <c r="E328" i="75"/>
  <c r="G328" i="75" s="1"/>
  <c r="E349" i="73"/>
  <c r="G349" i="73" s="1"/>
  <c r="I348" i="73"/>
  <c r="J369" i="73"/>
  <c r="K369" i="73" s="1"/>
  <c r="I199" i="6"/>
  <c r="E370" i="68"/>
  <c r="G370" i="68" s="1"/>
  <c r="L377" i="61"/>
  <c r="H325" i="56"/>
  <c r="L325" i="56"/>
  <c r="H377" i="61"/>
  <c r="H350" i="67"/>
  <c r="L350" i="67"/>
  <c r="L348" i="71"/>
  <c r="H348" i="71"/>
  <c r="I348" i="71"/>
  <c r="H377" i="60"/>
  <c r="L377" i="60"/>
  <c r="H380" i="63"/>
  <c r="L380" i="63"/>
  <c r="I380" i="63"/>
  <c r="E357" i="62"/>
  <c r="G357" i="62" s="1"/>
  <c r="K199" i="6"/>
  <c r="G369" i="64" l="1"/>
  <c r="H369" i="64"/>
  <c r="L369" i="64"/>
  <c r="J356" i="57"/>
  <c r="K356" i="57" s="1"/>
  <c r="E343" i="57"/>
  <c r="G349" i="58"/>
  <c r="I349" i="58" s="1"/>
  <c r="I349" i="60" s="1"/>
  <c r="H349" i="58"/>
  <c r="E343" i="72"/>
  <c r="G343" i="72" s="1"/>
  <c r="H342" i="72"/>
  <c r="L342" i="72"/>
  <c r="H370" i="68"/>
  <c r="E371" i="68"/>
  <c r="G371" i="68" s="1"/>
  <c r="I336" i="59"/>
  <c r="I199" i="59"/>
  <c r="I199" i="63"/>
  <c r="E311" i="66"/>
  <c r="G311" i="66" s="1"/>
  <c r="E319" i="65"/>
  <c r="G319" i="65" s="1"/>
  <c r="H325" i="74"/>
  <c r="L325" i="74"/>
  <c r="L337" i="59"/>
  <c r="H337" i="59"/>
  <c r="I317" i="69"/>
  <c r="E318" i="69"/>
  <c r="G318" i="69" s="1"/>
  <c r="I199" i="68"/>
  <c r="I199" i="67" s="1"/>
  <c r="H328" i="75"/>
  <c r="L328" i="75"/>
  <c r="H335" i="70"/>
  <c r="L335" i="70"/>
  <c r="L370" i="68"/>
  <c r="L349" i="73"/>
  <c r="H349" i="73"/>
  <c r="I357" i="62"/>
  <c r="E326" i="56"/>
  <c r="G326" i="56" s="1"/>
  <c r="E378" i="61"/>
  <c r="G378" i="61" s="1"/>
  <c r="E351" i="67"/>
  <c r="G351" i="67" s="1"/>
  <c r="E349" i="71"/>
  <c r="G349" i="71" s="1"/>
  <c r="J384" i="60"/>
  <c r="K384" i="60" s="1"/>
  <c r="E378" i="60"/>
  <c r="G378" i="60" s="1"/>
  <c r="E381" i="63"/>
  <c r="G381" i="63" s="1"/>
  <c r="L357" i="62"/>
  <c r="H357" i="62"/>
  <c r="E200" i="6"/>
  <c r="G200" i="6" s="1"/>
  <c r="J356" i="58" l="1"/>
  <c r="K356" i="58" s="1"/>
  <c r="E350" i="58"/>
  <c r="G350" i="58" s="1"/>
  <c r="I350" i="58" s="1"/>
  <c r="E370" i="64"/>
  <c r="J376" i="64"/>
  <c r="K376" i="64" s="1"/>
  <c r="I369" i="64"/>
  <c r="G343" i="57"/>
  <c r="E344" i="57" s="1"/>
  <c r="L343" i="57"/>
  <c r="H343" i="57"/>
  <c r="E344" i="72"/>
  <c r="G344" i="72" s="1"/>
  <c r="L343" i="72"/>
  <c r="H343" i="72"/>
  <c r="J352" i="72"/>
  <c r="K352" i="72" s="1"/>
  <c r="I342" i="72"/>
  <c r="I342" i="57" s="1"/>
  <c r="I342" i="61" s="1"/>
  <c r="I342" i="73" s="1"/>
  <c r="I342" i="62" s="1"/>
  <c r="I311" i="66"/>
  <c r="H319" i="65"/>
  <c r="I349" i="64"/>
  <c r="H311" i="66"/>
  <c r="L311" i="66"/>
  <c r="L319" i="65"/>
  <c r="I199" i="70"/>
  <c r="I325" i="74"/>
  <c r="E326" i="74"/>
  <c r="G326" i="74" s="1"/>
  <c r="E338" i="59"/>
  <c r="G338" i="59" s="1"/>
  <c r="H318" i="69"/>
  <c r="L318" i="69"/>
  <c r="E336" i="70"/>
  <c r="G336" i="70" s="1"/>
  <c r="I328" i="75"/>
  <c r="E329" i="75"/>
  <c r="G329" i="75" s="1"/>
  <c r="H371" i="68"/>
  <c r="L371" i="68"/>
  <c r="E350" i="73"/>
  <c r="G350" i="73" s="1"/>
  <c r="J370" i="73"/>
  <c r="K370" i="73" s="1"/>
  <c r="I349" i="73"/>
  <c r="L349" i="71"/>
  <c r="L378" i="61"/>
  <c r="L326" i="56"/>
  <c r="H326" i="56"/>
  <c r="H378" i="61"/>
  <c r="E372" i="68"/>
  <c r="G372" i="68" s="1"/>
  <c r="H351" i="67"/>
  <c r="L351" i="67"/>
  <c r="I349" i="71"/>
  <c r="H349" i="71"/>
  <c r="E379" i="60"/>
  <c r="G379" i="60" s="1"/>
  <c r="L378" i="60"/>
  <c r="H378" i="60"/>
  <c r="L381" i="63"/>
  <c r="I381" i="63"/>
  <c r="H381" i="63"/>
  <c r="E358" i="62"/>
  <c r="G358" i="62" s="1"/>
  <c r="L200" i="6"/>
  <c r="H200" i="6"/>
  <c r="J200" i="6"/>
  <c r="H350" i="58" l="1"/>
  <c r="L350" i="58"/>
  <c r="G370" i="64"/>
  <c r="L370" i="64"/>
  <c r="H370" i="64"/>
  <c r="G344" i="57"/>
  <c r="E345" i="57" s="1"/>
  <c r="L344" i="57"/>
  <c r="H344" i="57"/>
  <c r="I342" i="63"/>
  <c r="J357" i="57"/>
  <c r="K357" i="57" s="1"/>
  <c r="I343" i="57"/>
  <c r="E345" i="72"/>
  <c r="G345" i="72" s="1"/>
  <c r="H344" i="72"/>
  <c r="L344" i="72"/>
  <c r="J353" i="72"/>
  <c r="K353" i="72" s="1"/>
  <c r="I343" i="72"/>
  <c r="I342" i="71"/>
  <c r="E312" i="66"/>
  <c r="G312" i="66" s="1"/>
  <c r="H336" i="70"/>
  <c r="E337" i="70"/>
  <c r="G337" i="70" s="1"/>
  <c r="I349" i="62"/>
  <c r="I319" i="65"/>
  <c r="E320" i="65"/>
  <c r="G320" i="65" s="1"/>
  <c r="H326" i="74"/>
  <c r="I326" i="74"/>
  <c r="L326" i="74"/>
  <c r="I350" i="60"/>
  <c r="L338" i="59"/>
  <c r="H338" i="59"/>
  <c r="I318" i="69"/>
  <c r="E319" i="69"/>
  <c r="G319" i="69" s="1"/>
  <c r="L336" i="70"/>
  <c r="I329" i="75"/>
  <c r="L329" i="75"/>
  <c r="H329" i="75"/>
  <c r="H350" i="73"/>
  <c r="L350" i="73"/>
  <c r="I200" i="6"/>
  <c r="L372" i="68"/>
  <c r="E327" i="56"/>
  <c r="G327" i="56" s="1"/>
  <c r="E379" i="61"/>
  <c r="G379" i="61" s="1"/>
  <c r="H372" i="68"/>
  <c r="E352" i="67"/>
  <c r="G352" i="67" s="1"/>
  <c r="E350" i="71"/>
  <c r="G350" i="71" s="1"/>
  <c r="I378" i="60"/>
  <c r="J385" i="60"/>
  <c r="J386" i="60" s="1"/>
  <c r="H379" i="60"/>
  <c r="I379" i="60"/>
  <c r="L379" i="60"/>
  <c r="E382" i="63"/>
  <c r="G382" i="63" s="1"/>
  <c r="J357" i="58"/>
  <c r="K357" i="58" s="1"/>
  <c r="L358" i="62"/>
  <c r="H358" i="62"/>
  <c r="E351" i="58"/>
  <c r="G351" i="58" s="1"/>
  <c r="K200" i="6"/>
  <c r="E371" i="64" l="1"/>
  <c r="J377" i="64"/>
  <c r="K377" i="64" s="1"/>
  <c r="G345" i="57"/>
  <c r="E346" i="57" s="1"/>
  <c r="L345" i="57"/>
  <c r="H345" i="57"/>
  <c r="J358" i="57"/>
  <c r="K358" i="57" s="1"/>
  <c r="I344" i="57"/>
  <c r="L345" i="72"/>
  <c r="H345" i="72"/>
  <c r="I344" i="72"/>
  <c r="J354" i="72"/>
  <c r="K354" i="72" s="1"/>
  <c r="I312" i="66"/>
  <c r="L312" i="66"/>
  <c r="H312" i="66"/>
  <c r="L320" i="65"/>
  <c r="H320" i="65"/>
  <c r="I200" i="59"/>
  <c r="I200" i="68" s="1"/>
  <c r="E327" i="74"/>
  <c r="G327" i="74" s="1"/>
  <c r="I350" i="64"/>
  <c r="E339" i="59"/>
  <c r="G339" i="59" s="1"/>
  <c r="H319" i="69"/>
  <c r="L319" i="69"/>
  <c r="E330" i="75"/>
  <c r="G330" i="75" s="1"/>
  <c r="L337" i="70"/>
  <c r="H337" i="70"/>
  <c r="E351" i="73"/>
  <c r="G351" i="73" s="1"/>
  <c r="J371" i="73"/>
  <c r="K371" i="73" s="1"/>
  <c r="H350" i="71"/>
  <c r="L379" i="61"/>
  <c r="H379" i="61"/>
  <c r="L327" i="56"/>
  <c r="H327" i="56"/>
  <c r="E380" i="61"/>
  <c r="G380" i="61" s="1"/>
  <c r="E373" i="68"/>
  <c r="G373" i="68" s="1"/>
  <c r="L352" i="67"/>
  <c r="H352" i="67"/>
  <c r="I350" i="71"/>
  <c r="L350" i="71"/>
  <c r="E380" i="60"/>
  <c r="G380" i="60" s="1"/>
  <c r="K385" i="60"/>
  <c r="K386" i="60" s="1"/>
  <c r="E9" i="60" a="1"/>
  <c r="E9" i="60" s="1"/>
  <c r="I382" i="63"/>
  <c r="H382" i="63"/>
  <c r="L382" i="63"/>
  <c r="E359" i="62"/>
  <c r="G359" i="62" s="1"/>
  <c r="L351" i="58"/>
  <c r="H351" i="58"/>
  <c r="I351" i="58"/>
  <c r="E201" i="6"/>
  <c r="G201" i="6" s="1"/>
  <c r="G371" i="64" l="1"/>
  <c r="H371" i="64"/>
  <c r="L371" i="64"/>
  <c r="E313" i="66"/>
  <c r="H313" i="66" s="1"/>
  <c r="G346" i="57"/>
  <c r="H346" i="57"/>
  <c r="L346" i="57"/>
  <c r="I345" i="57"/>
  <c r="J359" i="57"/>
  <c r="K359" i="57" s="1"/>
  <c r="I345" i="72"/>
  <c r="J355" i="72"/>
  <c r="K355" i="72" s="1"/>
  <c r="E346" i="72"/>
  <c r="G346" i="72" s="1"/>
  <c r="I200" i="56"/>
  <c r="I200" i="67"/>
  <c r="E321" i="65"/>
  <c r="G321" i="65" s="1"/>
  <c r="I320" i="65"/>
  <c r="I351" i="60"/>
  <c r="I351" i="64"/>
  <c r="I200" i="70"/>
  <c r="I327" i="74"/>
  <c r="H327" i="74"/>
  <c r="L327" i="74"/>
  <c r="H339" i="59"/>
  <c r="L339" i="59"/>
  <c r="E320" i="69"/>
  <c r="G320" i="69" s="1"/>
  <c r="L330" i="75"/>
  <c r="H330" i="75"/>
  <c r="E331" i="75"/>
  <c r="G331" i="75" s="1"/>
  <c r="I330" i="75"/>
  <c r="E338" i="70"/>
  <c r="G338" i="70" s="1"/>
  <c r="H351" i="73"/>
  <c r="L351" i="73"/>
  <c r="J372" i="73"/>
  <c r="K372" i="73" s="1"/>
  <c r="E374" i="68"/>
  <c r="G374" i="68" s="1"/>
  <c r="E328" i="56"/>
  <c r="G328" i="56" s="1"/>
  <c r="I359" i="62"/>
  <c r="H380" i="61"/>
  <c r="L380" i="61"/>
  <c r="H373" i="68"/>
  <c r="L373" i="68"/>
  <c r="E353" i="67"/>
  <c r="G353" i="67" s="1"/>
  <c r="E351" i="71"/>
  <c r="G351" i="71" s="1"/>
  <c r="H380" i="60"/>
  <c r="L380" i="60"/>
  <c r="E383" i="63"/>
  <c r="G383" i="63" s="1"/>
  <c r="J358" i="58"/>
  <c r="K358" i="58" s="1"/>
  <c r="L359" i="62"/>
  <c r="H359" i="62"/>
  <c r="E352" i="58"/>
  <c r="G352" i="58" s="1"/>
  <c r="H201" i="6"/>
  <c r="L201" i="6"/>
  <c r="J201" i="6"/>
  <c r="L313" i="66" l="1"/>
  <c r="G313" i="66"/>
  <c r="I313" i="66" s="1"/>
  <c r="J378" i="64"/>
  <c r="K378" i="64" s="1"/>
  <c r="E372" i="64"/>
  <c r="J360" i="57"/>
  <c r="K360" i="57" s="1"/>
  <c r="E347" i="57"/>
  <c r="I346" i="57"/>
  <c r="E347" i="72"/>
  <c r="G347" i="72" s="1"/>
  <c r="L346" i="72"/>
  <c r="H346" i="72"/>
  <c r="H328" i="56"/>
  <c r="L321" i="65"/>
  <c r="H321" i="65"/>
  <c r="E328" i="74"/>
  <c r="G328" i="74" s="1"/>
  <c r="I339" i="59"/>
  <c r="E340" i="59"/>
  <c r="G340" i="59" s="1"/>
  <c r="L320" i="69"/>
  <c r="H320" i="69"/>
  <c r="L331" i="75"/>
  <c r="H331" i="75"/>
  <c r="L338" i="70"/>
  <c r="H338" i="70"/>
  <c r="E352" i="73"/>
  <c r="G352" i="73" s="1"/>
  <c r="L328" i="56"/>
  <c r="E381" i="61"/>
  <c r="G381" i="61" s="1"/>
  <c r="E375" i="68"/>
  <c r="G375" i="68" s="1"/>
  <c r="H374" i="68"/>
  <c r="E329" i="56"/>
  <c r="G329" i="56" s="1"/>
  <c r="L351" i="71"/>
  <c r="L374" i="68"/>
  <c r="E381" i="60"/>
  <c r="G381" i="60" s="1"/>
  <c r="I201" i="6"/>
  <c r="I201" i="59" s="1"/>
  <c r="H353" i="67"/>
  <c r="L353" i="67"/>
  <c r="H351" i="71"/>
  <c r="H383" i="63"/>
  <c r="I383" i="63"/>
  <c r="L383" i="63"/>
  <c r="E360" i="62"/>
  <c r="G360" i="62" s="1"/>
  <c r="I352" i="58"/>
  <c r="I352" i="64" s="1"/>
  <c r="L352" i="58"/>
  <c r="H352" i="58"/>
  <c r="K201" i="6"/>
  <c r="E314" i="66" l="1"/>
  <c r="G372" i="64"/>
  <c r="L372" i="64"/>
  <c r="H372" i="64"/>
  <c r="G347" i="57"/>
  <c r="L347" i="57"/>
  <c r="H347" i="57"/>
  <c r="E348" i="72"/>
  <c r="G348" i="72" s="1"/>
  <c r="H347" i="72"/>
  <c r="L347" i="72"/>
  <c r="J356" i="72"/>
  <c r="K356" i="72" s="1"/>
  <c r="I346" i="72"/>
  <c r="L375" i="68"/>
  <c r="H328" i="74"/>
  <c r="I351" i="73"/>
  <c r="I321" i="65"/>
  <c r="E322" i="65"/>
  <c r="G322" i="65" s="1"/>
  <c r="L328" i="74"/>
  <c r="E341" i="59"/>
  <c r="G341" i="59" s="1"/>
  <c r="H340" i="59"/>
  <c r="L340" i="59"/>
  <c r="I320" i="69"/>
  <c r="E321" i="69"/>
  <c r="G321" i="69" s="1"/>
  <c r="I201" i="68"/>
  <c r="I201" i="67" s="1"/>
  <c r="I331" i="75"/>
  <c r="E332" i="75"/>
  <c r="G332" i="75" s="1"/>
  <c r="E339" i="70"/>
  <c r="G339" i="70" s="1"/>
  <c r="H352" i="73"/>
  <c r="L352" i="73"/>
  <c r="H375" i="68"/>
  <c r="H381" i="61"/>
  <c r="L381" i="61"/>
  <c r="H381" i="60"/>
  <c r="E382" i="60"/>
  <c r="G382" i="60" s="1"/>
  <c r="L381" i="60"/>
  <c r="I329" i="56"/>
  <c r="H329" i="56"/>
  <c r="L329" i="56"/>
  <c r="E354" i="67"/>
  <c r="G354" i="67" s="1"/>
  <c r="E352" i="71"/>
  <c r="G352" i="71" s="1"/>
  <c r="E384" i="63"/>
  <c r="G384" i="63" s="1"/>
  <c r="E382" i="61"/>
  <c r="G382" i="61" s="1"/>
  <c r="J359" i="58"/>
  <c r="K359" i="58" s="1"/>
  <c r="L360" i="62"/>
  <c r="H360" i="62"/>
  <c r="E353" i="58"/>
  <c r="G353" i="58" s="1"/>
  <c r="E202" i="6"/>
  <c r="G202" i="6" s="1"/>
  <c r="G314" i="66" l="1"/>
  <c r="E315" i="66" s="1"/>
  <c r="G315" i="66" s="1"/>
  <c r="L314" i="66"/>
  <c r="H314" i="66"/>
  <c r="E373" i="64"/>
  <c r="J379" i="64"/>
  <c r="K379" i="64" s="1"/>
  <c r="J361" i="57"/>
  <c r="K361" i="57" s="1"/>
  <c r="E348" i="57"/>
  <c r="I347" i="57"/>
  <c r="I347" i="61" s="1"/>
  <c r="L348" i="72"/>
  <c r="H348" i="72"/>
  <c r="J357" i="72"/>
  <c r="K357" i="72" s="1"/>
  <c r="I347" i="72"/>
  <c r="H382" i="60"/>
  <c r="H315" i="66"/>
  <c r="I315" i="66"/>
  <c r="H322" i="65"/>
  <c r="L322" i="65"/>
  <c r="I352" i="61"/>
  <c r="I201" i="70"/>
  <c r="I328" i="74"/>
  <c r="E329" i="74"/>
  <c r="G329" i="74" s="1"/>
  <c r="E342" i="59"/>
  <c r="G342" i="59" s="1"/>
  <c r="H341" i="59"/>
  <c r="L341" i="59"/>
  <c r="L321" i="69"/>
  <c r="H321" i="69"/>
  <c r="L332" i="75"/>
  <c r="I332" i="75"/>
  <c r="H332" i="75"/>
  <c r="L339" i="70"/>
  <c r="H339" i="70"/>
  <c r="E376" i="68"/>
  <c r="G376" i="68" s="1"/>
  <c r="E353" i="73"/>
  <c r="G353" i="73" s="1"/>
  <c r="J373" i="73"/>
  <c r="I352" i="73"/>
  <c r="L382" i="60"/>
  <c r="L352" i="71"/>
  <c r="H384" i="63"/>
  <c r="H382" i="61"/>
  <c r="E330" i="56"/>
  <c r="G330" i="56" s="1"/>
  <c r="L354" i="67"/>
  <c r="H354" i="67"/>
  <c r="H352" i="71"/>
  <c r="I352" i="71"/>
  <c r="L384" i="63"/>
  <c r="L382" i="61"/>
  <c r="E361" i="62"/>
  <c r="G361" i="62" s="1"/>
  <c r="L353" i="58"/>
  <c r="H353" i="58"/>
  <c r="I353" i="58"/>
  <c r="L202" i="6"/>
  <c r="H202" i="6"/>
  <c r="J202" i="6"/>
  <c r="L315" i="66" l="1"/>
  <c r="G373" i="64"/>
  <c r="H373" i="64"/>
  <c r="L373" i="64"/>
  <c r="G348" i="57"/>
  <c r="E349" i="57" s="1"/>
  <c r="L348" i="57"/>
  <c r="H348" i="57"/>
  <c r="I348" i="72"/>
  <c r="J358" i="72"/>
  <c r="K358" i="72" s="1"/>
  <c r="E349" i="72"/>
  <c r="G349" i="72" s="1"/>
  <c r="H376" i="68"/>
  <c r="E377" i="68"/>
  <c r="G377" i="68" s="1"/>
  <c r="E316" i="66"/>
  <c r="G316" i="66" s="1"/>
  <c r="I322" i="65"/>
  <c r="E323" i="65"/>
  <c r="G323" i="65" s="1"/>
  <c r="H329" i="74"/>
  <c r="L329" i="74"/>
  <c r="I353" i="62"/>
  <c r="H342" i="59"/>
  <c r="L342" i="59"/>
  <c r="E343" i="59"/>
  <c r="G343" i="59" s="1"/>
  <c r="I321" i="69"/>
  <c r="E322" i="69"/>
  <c r="G322" i="69" s="1"/>
  <c r="E333" i="75"/>
  <c r="G333" i="75" s="1"/>
  <c r="E340" i="70"/>
  <c r="G340" i="70" s="1"/>
  <c r="L376" i="68"/>
  <c r="K373" i="73"/>
  <c r="H353" i="73"/>
  <c r="L353" i="73"/>
  <c r="E383" i="60"/>
  <c r="G383" i="60" s="1"/>
  <c r="I202" i="6"/>
  <c r="H330" i="56"/>
  <c r="L330" i="56"/>
  <c r="E355" i="67"/>
  <c r="G355" i="67" s="1"/>
  <c r="E353" i="71"/>
  <c r="G353" i="71" s="1"/>
  <c r="E385" i="63"/>
  <c r="G385" i="63" s="1"/>
  <c r="E383" i="61"/>
  <c r="G383" i="61" s="1"/>
  <c r="J360" i="58"/>
  <c r="K360" i="58" s="1"/>
  <c r="L361" i="62"/>
  <c r="H361" i="62"/>
  <c r="E354" i="58"/>
  <c r="G354" i="58" s="1"/>
  <c r="K202" i="6"/>
  <c r="J380" i="64" l="1"/>
  <c r="K380" i="64" s="1"/>
  <c r="E374" i="64"/>
  <c r="G349" i="57"/>
  <c r="J363" i="57" s="1"/>
  <c r="K363" i="57" s="1"/>
  <c r="L349" i="57"/>
  <c r="H349" i="57"/>
  <c r="I348" i="57"/>
  <c r="I348" i="61" s="1"/>
  <c r="J362" i="57"/>
  <c r="K362" i="57" s="1"/>
  <c r="E350" i="72"/>
  <c r="G350" i="72" s="1"/>
  <c r="L349" i="72"/>
  <c r="H349" i="72"/>
  <c r="H316" i="66"/>
  <c r="I316" i="66"/>
  <c r="E386" i="63"/>
  <c r="H383" i="60"/>
  <c r="L316" i="66"/>
  <c r="L323" i="65"/>
  <c r="H323" i="65"/>
  <c r="E330" i="74"/>
  <c r="G330" i="74" s="1"/>
  <c r="E344" i="59"/>
  <c r="G344" i="59" s="1"/>
  <c r="L343" i="59"/>
  <c r="H343" i="59"/>
  <c r="I322" i="69"/>
  <c r="L322" i="69"/>
  <c r="H322" i="69"/>
  <c r="I202" i="56"/>
  <c r="H333" i="75"/>
  <c r="L333" i="75"/>
  <c r="H340" i="70"/>
  <c r="L340" i="70"/>
  <c r="L377" i="68"/>
  <c r="H377" i="68"/>
  <c r="E378" i="68"/>
  <c r="G378" i="68" s="1"/>
  <c r="E354" i="73"/>
  <c r="G354" i="73" s="1"/>
  <c r="I353" i="73"/>
  <c r="J374" i="73"/>
  <c r="L383" i="60"/>
  <c r="L353" i="71"/>
  <c r="H385" i="63"/>
  <c r="H386" i="63" s="1"/>
  <c r="L383" i="61"/>
  <c r="E331" i="56"/>
  <c r="G331" i="56" s="1"/>
  <c r="H353" i="71"/>
  <c r="L355" i="67"/>
  <c r="H355" i="67"/>
  <c r="E356" i="67"/>
  <c r="G356" i="67" s="1"/>
  <c r="I353" i="71"/>
  <c r="L385" i="63"/>
  <c r="L386" i="63" s="1"/>
  <c r="E10" i="63" a="1"/>
  <c r="E10" i="63" s="1"/>
  <c r="H383" i="61"/>
  <c r="I383" i="61"/>
  <c r="E362" i="62"/>
  <c r="G362" i="62" s="1"/>
  <c r="H354" i="58"/>
  <c r="I354" i="58"/>
  <c r="L354" i="58"/>
  <c r="E203" i="6"/>
  <c r="G203" i="6" s="1"/>
  <c r="G374" i="64" l="1"/>
  <c r="L374" i="64"/>
  <c r="H374" i="64"/>
  <c r="E350" i="57"/>
  <c r="G350" i="57" s="1"/>
  <c r="E351" i="57" s="1"/>
  <c r="L350" i="72"/>
  <c r="H350" i="72"/>
  <c r="J359" i="72"/>
  <c r="K359" i="72" s="1"/>
  <c r="I349" i="72"/>
  <c r="I202" i="68"/>
  <c r="I202" i="70" s="1"/>
  <c r="L378" i="68"/>
  <c r="G386" i="63"/>
  <c r="I202" i="67"/>
  <c r="I202" i="66" s="1"/>
  <c r="E317" i="66"/>
  <c r="G317" i="66" s="1"/>
  <c r="E324" i="65"/>
  <c r="G324" i="65" s="1"/>
  <c r="I323" i="65"/>
  <c r="L330" i="74"/>
  <c r="H330" i="74"/>
  <c r="E345" i="59"/>
  <c r="G345" i="59" s="1"/>
  <c r="H344" i="59"/>
  <c r="L344" i="59"/>
  <c r="E323" i="69"/>
  <c r="G323" i="69" s="1"/>
  <c r="E334" i="75"/>
  <c r="E341" i="70"/>
  <c r="G341" i="70" s="1"/>
  <c r="H378" i="68"/>
  <c r="E384" i="60"/>
  <c r="G384" i="60" s="1"/>
  <c r="K374" i="73"/>
  <c r="H354" i="73"/>
  <c r="L354" i="73"/>
  <c r="L331" i="56"/>
  <c r="I331" i="56"/>
  <c r="I362" i="62"/>
  <c r="H331" i="56"/>
  <c r="E354" i="71"/>
  <c r="G354" i="71" s="1"/>
  <c r="H356" i="67"/>
  <c r="L356" i="67"/>
  <c r="E384" i="61"/>
  <c r="G384" i="61" s="1"/>
  <c r="L362" i="62"/>
  <c r="J361" i="58"/>
  <c r="K361" i="58" s="1"/>
  <c r="H362" i="62"/>
  <c r="E355" i="58"/>
  <c r="G355" i="58" s="1"/>
  <c r="L203" i="6"/>
  <c r="H203" i="6"/>
  <c r="J203" i="6"/>
  <c r="J381" i="64" l="1"/>
  <c r="K381" i="64" s="1"/>
  <c r="E375" i="64"/>
  <c r="L350" i="57"/>
  <c r="H350" i="57"/>
  <c r="G351" i="57"/>
  <c r="E352" i="57" s="1"/>
  <c r="L351" i="57"/>
  <c r="H351" i="57"/>
  <c r="J364" i="57"/>
  <c r="K364" i="57" s="1"/>
  <c r="I350" i="57"/>
  <c r="I350" i="61" s="1"/>
  <c r="I350" i="73" s="1"/>
  <c r="I350" i="62" s="1"/>
  <c r="I349" i="57"/>
  <c r="I349" i="61" s="1"/>
  <c r="I350" i="72"/>
  <c r="J360" i="72"/>
  <c r="K360" i="72" s="1"/>
  <c r="E351" i="72"/>
  <c r="G351" i="72" s="1"/>
  <c r="E19" i="63"/>
  <c r="E318" i="66"/>
  <c r="G318" i="66" s="1"/>
  <c r="L323" i="69"/>
  <c r="I323" i="69"/>
  <c r="L334" i="75"/>
  <c r="G334" i="75"/>
  <c r="E335" i="75" s="1"/>
  <c r="G335" i="75" s="1"/>
  <c r="L317" i="66"/>
  <c r="H317" i="66"/>
  <c r="L324" i="65"/>
  <c r="H324" i="65"/>
  <c r="I330" i="74"/>
  <c r="E331" i="74"/>
  <c r="G331" i="74" s="1"/>
  <c r="E346" i="59"/>
  <c r="G346" i="59" s="1"/>
  <c r="H345" i="59"/>
  <c r="L345" i="59"/>
  <c r="H323" i="69"/>
  <c r="H334" i="75"/>
  <c r="H341" i="70"/>
  <c r="L341" i="70"/>
  <c r="L384" i="60"/>
  <c r="E379" i="68"/>
  <c r="G379" i="68" s="1"/>
  <c r="H384" i="60"/>
  <c r="E355" i="73"/>
  <c r="G355" i="73" s="1"/>
  <c r="I354" i="73"/>
  <c r="J375" i="73"/>
  <c r="L354" i="71"/>
  <c r="H355" i="58"/>
  <c r="I203" i="6"/>
  <c r="E363" i="62"/>
  <c r="G363" i="62" s="1"/>
  <c r="E332" i="56"/>
  <c r="G332" i="56" s="1"/>
  <c r="I354" i="71"/>
  <c r="H354" i="71"/>
  <c r="E357" i="67"/>
  <c r="G357" i="67" s="1"/>
  <c r="E385" i="60"/>
  <c r="G385" i="60" s="1"/>
  <c r="L384" i="61"/>
  <c r="H384" i="61"/>
  <c r="L355" i="58"/>
  <c r="I355" i="58"/>
  <c r="I355" i="60" s="1"/>
  <c r="K203" i="6"/>
  <c r="G375" i="64" l="1"/>
  <c r="H375" i="64"/>
  <c r="L375" i="64"/>
  <c r="G352" i="57"/>
  <c r="J366" i="57" s="1"/>
  <c r="K366" i="57" s="1"/>
  <c r="H352" i="57"/>
  <c r="L352" i="57"/>
  <c r="I351" i="57"/>
  <c r="I351" i="61" s="1"/>
  <c r="J365" i="57"/>
  <c r="K365" i="57" s="1"/>
  <c r="I349" i="63"/>
  <c r="E352" i="72"/>
  <c r="G352" i="72" s="1"/>
  <c r="L351" i="72"/>
  <c r="H351" i="72"/>
  <c r="I203" i="63"/>
  <c r="I318" i="66"/>
  <c r="L318" i="66"/>
  <c r="H318" i="66"/>
  <c r="L379" i="68"/>
  <c r="E386" i="60"/>
  <c r="I324" i="65"/>
  <c r="E325" i="65"/>
  <c r="G325" i="65" s="1"/>
  <c r="I355" i="64"/>
  <c r="H331" i="74"/>
  <c r="L331" i="74"/>
  <c r="L346" i="59"/>
  <c r="H346" i="59"/>
  <c r="E324" i="69"/>
  <c r="G324" i="69" s="1"/>
  <c r="I203" i="59"/>
  <c r="I203" i="68" s="1"/>
  <c r="I334" i="75"/>
  <c r="L335" i="75"/>
  <c r="H335" i="75"/>
  <c r="E342" i="70"/>
  <c r="G342" i="70" s="1"/>
  <c r="H379" i="68"/>
  <c r="K375" i="73"/>
  <c r="L355" i="73"/>
  <c r="H355" i="73"/>
  <c r="E385" i="61"/>
  <c r="G385" i="61" s="1"/>
  <c r="L385" i="60"/>
  <c r="L386" i="60" s="1"/>
  <c r="H332" i="56"/>
  <c r="L363" i="62"/>
  <c r="H363" i="62"/>
  <c r="L332" i="56"/>
  <c r="E355" i="71"/>
  <c r="G355" i="71" s="1"/>
  <c r="L357" i="67"/>
  <c r="H357" i="67"/>
  <c r="H385" i="60"/>
  <c r="H386" i="60" s="1"/>
  <c r="E10" i="60" a="1"/>
  <c r="E10" i="60" s="1"/>
  <c r="J362" i="58"/>
  <c r="K362" i="58" s="1"/>
  <c r="E356" i="58"/>
  <c r="G356" i="58" s="1"/>
  <c r="E204" i="6"/>
  <c r="G204" i="6" s="1"/>
  <c r="J382" i="64" l="1"/>
  <c r="K382" i="64" s="1"/>
  <c r="I375" i="64"/>
  <c r="E376" i="64"/>
  <c r="E353" i="57"/>
  <c r="G353" i="57" s="1"/>
  <c r="L352" i="72"/>
  <c r="H352" i="72"/>
  <c r="I351" i="72"/>
  <c r="J361" i="72"/>
  <c r="K361" i="72" s="1"/>
  <c r="I203" i="56"/>
  <c r="E319" i="66"/>
  <c r="G319" i="66" s="1"/>
  <c r="L324" i="69"/>
  <c r="L385" i="61"/>
  <c r="L386" i="61" s="1"/>
  <c r="E386" i="61"/>
  <c r="G386" i="60"/>
  <c r="H325" i="65"/>
  <c r="L325" i="65"/>
  <c r="I355" i="61"/>
  <c r="I331" i="74"/>
  <c r="E332" i="74"/>
  <c r="G332" i="74" s="1"/>
  <c r="E347" i="59"/>
  <c r="G347" i="59" s="1"/>
  <c r="I346" i="59"/>
  <c r="H324" i="69"/>
  <c r="I203" i="67"/>
  <c r="I203" i="70" s="1"/>
  <c r="E10" i="61" a="1"/>
  <c r="E10" i="61" s="1"/>
  <c r="E336" i="75"/>
  <c r="G336" i="75" s="1"/>
  <c r="H342" i="70"/>
  <c r="L342" i="70"/>
  <c r="E380" i="68"/>
  <c r="G380" i="68" s="1"/>
  <c r="E356" i="73"/>
  <c r="G356" i="73" s="1"/>
  <c r="I355" i="73"/>
  <c r="J376" i="73"/>
  <c r="H385" i="61"/>
  <c r="H386" i="61" s="1"/>
  <c r="L355" i="71"/>
  <c r="E364" i="62"/>
  <c r="G364" i="62" s="1"/>
  <c r="I356" i="58"/>
  <c r="I356" i="60" s="1"/>
  <c r="E333" i="56"/>
  <c r="G333" i="56" s="1"/>
  <c r="I355" i="71"/>
  <c r="H355" i="71"/>
  <c r="E358" i="67"/>
  <c r="G358" i="67" s="1"/>
  <c r="L356" i="58"/>
  <c r="H356" i="58"/>
  <c r="L204" i="6"/>
  <c r="H204" i="6"/>
  <c r="J204" i="6"/>
  <c r="G376" i="64" l="1"/>
  <c r="L376" i="64"/>
  <c r="H376" i="64"/>
  <c r="H353" i="57"/>
  <c r="L353" i="57"/>
  <c r="J367" i="57"/>
  <c r="K367" i="57" s="1"/>
  <c r="E354" i="57"/>
  <c r="I353" i="57"/>
  <c r="I352" i="72"/>
  <c r="I352" i="57" s="1"/>
  <c r="J362" i="72"/>
  <c r="K362" i="72" s="1"/>
  <c r="E353" i="72"/>
  <c r="G353" i="72" s="1"/>
  <c r="I319" i="66"/>
  <c r="E19" i="60"/>
  <c r="L319" i="66"/>
  <c r="H319" i="66"/>
  <c r="E381" i="68"/>
  <c r="G381" i="68" s="1"/>
  <c r="G386" i="61"/>
  <c r="I325" i="65"/>
  <c r="E326" i="65"/>
  <c r="G326" i="65" s="1"/>
  <c r="H332" i="74"/>
  <c r="L332" i="74"/>
  <c r="I356" i="64"/>
  <c r="L347" i="59"/>
  <c r="H347" i="59"/>
  <c r="E348" i="59"/>
  <c r="G348" i="59" s="1"/>
  <c r="E325" i="69"/>
  <c r="G325" i="69" s="1"/>
  <c r="L380" i="68"/>
  <c r="H380" i="68"/>
  <c r="L336" i="75"/>
  <c r="H336" i="75"/>
  <c r="E343" i="70"/>
  <c r="G343" i="70" s="1"/>
  <c r="K376" i="73"/>
  <c r="L356" i="73"/>
  <c r="H356" i="73"/>
  <c r="H364" i="62"/>
  <c r="L364" i="62"/>
  <c r="I204" i="6"/>
  <c r="I364" i="62"/>
  <c r="E357" i="58"/>
  <c r="G357" i="58" s="1"/>
  <c r="J363" i="58"/>
  <c r="K363" i="58" s="1"/>
  <c r="H333" i="56"/>
  <c r="E334" i="56"/>
  <c r="G334" i="56" s="1"/>
  <c r="L333" i="56"/>
  <c r="E356" i="71"/>
  <c r="G356" i="71" s="1"/>
  <c r="L358" i="67"/>
  <c r="H358" i="67"/>
  <c r="K204" i="6"/>
  <c r="E320" i="66" l="1"/>
  <c r="H320" i="66" s="1"/>
  <c r="E377" i="64"/>
  <c r="J383" i="64"/>
  <c r="K383" i="64" s="1"/>
  <c r="I376" i="64"/>
  <c r="G354" i="57"/>
  <c r="J368" i="57" s="1"/>
  <c r="K368" i="57" s="1"/>
  <c r="H354" i="57"/>
  <c r="L354" i="57"/>
  <c r="L353" i="72"/>
  <c r="H353" i="72"/>
  <c r="E19" i="61"/>
  <c r="H325" i="69"/>
  <c r="I325" i="69"/>
  <c r="E382" i="68"/>
  <c r="G382" i="68" s="1"/>
  <c r="L381" i="68"/>
  <c r="H381" i="68"/>
  <c r="H326" i="65"/>
  <c r="L326" i="65"/>
  <c r="I332" i="74"/>
  <c r="E333" i="74"/>
  <c r="G333" i="74" s="1"/>
  <c r="L348" i="59"/>
  <c r="E349" i="59"/>
  <c r="G349" i="59" s="1"/>
  <c r="H348" i="59"/>
  <c r="L325" i="69"/>
  <c r="I204" i="59"/>
  <c r="I204" i="68" s="1"/>
  <c r="E337" i="75"/>
  <c r="G337" i="75" s="1"/>
  <c r="I336" i="75"/>
  <c r="L343" i="70"/>
  <c r="H343" i="70"/>
  <c r="E357" i="73"/>
  <c r="G357" i="73" s="1"/>
  <c r="J377" i="73"/>
  <c r="E365" i="62"/>
  <c r="G365" i="62" s="1"/>
  <c r="H356" i="71"/>
  <c r="L357" i="58"/>
  <c r="I357" i="58"/>
  <c r="H357" i="58"/>
  <c r="I334" i="56"/>
  <c r="L334" i="56"/>
  <c r="H334" i="56"/>
  <c r="L356" i="71"/>
  <c r="E359" i="67"/>
  <c r="G359" i="67" s="1"/>
  <c r="E205" i="6"/>
  <c r="G205" i="6" s="1"/>
  <c r="I204" i="56" l="1"/>
  <c r="L320" i="66"/>
  <c r="G320" i="66"/>
  <c r="I320" i="66" s="1"/>
  <c r="G377" i="64"/>
  <c r="L377" i="64"/>
  <c r="H377" i="64"/>
  <c r="E355" i="57"/>
  <c r="E354" i="72"/>
  <c r="G354" i="72" s="1"/>
  <c r="I353" i="72"/>
  <c r="J363" i="72"/>
  <c r="K363" i="72" s="1"/>
  <c r="I204" i="69"/>
  <c r="I326" i="65"/>
  <c r="E327" i="65"/>
  <c r="G327" i="65" s="1"/>
  <c r="I357" i="60"/>
  <c r="I357" i="64"/>
  <c r="I333" i="74"/>
  <c r="L333" i="74"/>
  <c r="H333" i="74"/>
  <c r="I204" i="67"/>
  <c r="I204" i="70" s="1"/>
  <c r="E326" i="69"/>
  <c r="G326" i="69" s="1"/>
  <c r="H349" i="59"/>
  <c r="L349" i="59"/>
  <c r="E350" i="59"/>
  <c r="G350" i="59" s="1"/>
  <c r="L337" i="75"/>
  <c r="H337" i="75"/>
  <c r="E344" i="70"/>
  <c r="G344" i="70" s="1"/>
  <c r="K377" i="73"/>
  <c r="L357" i="73"/>
  <c r="H357" i="73"/>
  <c r="H365" i="62"/>
  <c r="I365" i="62"/>
  <c r="L365" i="62"/>
  <c r="E358" i="58"/>
  <c r="G358" i="58" s="1"/>
  <c r="J364" i="58"/>
  <c r="K364" i="58" s="1"/>
  <c r="E335" i="56"/>
  <c r="G335" i="56" s="1"/>
  <c r="L382" i="68"/>
  <c r="H382" i="68"/>
  <c r="E357" i="71"/>
  <c r="G357" i="71" s="1"/>
  <c r="H359" i="67"/>
  <c r="L359" i="67"/>
  <c r="L205" i="6"/>
  <c r="H205" i="6"/>
  <c r="J205" i="6"/>
  <c r="E321" i="66" l="1"/>
  <c r="G321" i="66" s="1"/>
  <c r="E378" i="64"/>
  <c r="J384" i="64"/>
  <c r="K384" i="64" s="1"/>
  <c r="G355" i="57"/>
  <c r="J369" i="57" s="1"/>
  <c r="K369" i="57" s="1"/>
  <c r="H355" i="57"/>
  <c r="L355" i="57"/>
  <c r="H354" i="72"/>
  <c r="L354" i="72"/>
  <c r="L326" i="69"/>
  <c r="I326" i="69"/>
  <c r="L358" i="58"/>
  <c r="I358" i="58"/>
  <c r="L327" i="65"/>
  <c r="H327" i="65"/>
  <c r="E334" i="74"/>
  <c r="G334" i="74" s="1"/>
  <c r="H326" i="69"/>
  <c r="H350" i="59"/>
  <c r="E351" i="59"/>
  <c r="G351" i="59" s="1"/>
  <c r="L350" i="59"/>
  <c r="E338" i="75"/>
  <c r="G338" i="75" s="1"/>
  <c r="I337" i="75"/>
  <c r="H344" i="70"/>
  <c r="L344" i="70"/>
  <c r="E358" i="73"/>
  <c r="G358" i="73" s="1"/>
  <c r="I357" i="73"/>
  <c r="J378" i="73"/>
  <c r="K378" i="73" s="1"/>
  <c r="E366" i="62"/>
  <c r="G366" i="62" s="1"/>
  <c r="H358" i="58"/>
  <c r="L357" i="71"/>
  <c r="I205" i="6"/>
  <c r="L335" i="56"/>
  <c r="H335" i="56"/>
  <c r="E383" i="68"/>
  <c r="G383" i="68" s="1"/>
  <c r="H357" i="71"/>
  <c r="E360" i="67"/>
  <c r="G360" i="67" s="1"/>
  <c r="K205" i="6"/>
  <c r="H321" i="66" l="1"/>
  <c r="L321" i="66"/>
  <c r="E356" i="57"/>
  <c r="L356" i="57" s="1"/>
  <c r="G378" i="64"/>
  <c r="H378" i="64"/>
  <c r="L378" i="64"/>
  <c r="E355" i="72"/>
  <c r="G355" i="72" s="1"/>
  <c r="J364" i="72"/>
  <c r="K364" i="72" s="1"/>
  <c r="I354" i="72"/>
  <c r="I354" i="57" s="1"/>
  <c r="I366" i="62"/>
  <c r="I205" i="59"/>
  <c r="E322" i="66"/>
  <c r="G322" i="66" s="1"/>
  <c r="I327" i="65"/>
  <c r="E328" i="65"/>
  <c r="G328" i="65" s="1"/>
  <c r="H334" i="74"/>
  <c r="I334" i="74"/>
  <c r="L334" i="74"/>
  <c r="E327" i="69"/>
  <c r="G327" i="69" s="1"/>
  <c r="I358" i="62"/>
  <c r="I358" i="60"/>
  <c r="L351" i="59"/>
  <c r="H351" i="59"/>
  <c r="I205" i="68"/>
  <c r="H338" i="75"/>
  <c r="L338" i="75"/>
  <c r="E345" i="70"/>
  <c r="G345" i="70" s="1"/>
  <c r="L358" i="73"/>
  <c r="H358" i="73"/>
  <c r="E359" i="58"/>
  <c r="G359" i="58" s="1"/>
  <c r="J365" i="58"/>
  <c r="K365" i="58" s="1"/>
  <c r="H366" i="62"/>
  <c r="L366" i="62"/>
  <c r="H383" i="68"/>
  <c r="E336" i="56"/>
  <c r="G336" i="56" s="1"/>
  <c r="E384" i="68"/>
  <c r="G384" i="68" s="1"/>
  <c r="L383" i="68"/>
  <c r="E358" i="71"/>
  <c r="G358" i="71" s="1"/>
  <c r="L360" i="67"/>
  <c r="H360" i="67"/>
  <c r="E206" i="6"/>
  <c r="G206" i="6" s="1"/>
  <c r="G356" i="57" l="1"/>
  <c r="E357" i="57" s="1"/>
  <c r="H356" i="57"/>
  <c r="J385" i="64"/>
  <c r="E379" i="64"/>
  <c r="E367" i="62"/>
  <c r="G367" i="62" s="1"/>
  <c r="H355" i="72"/>
  <c r="L355" i="72"/>
  <c r="H327" i="69"/>
  <c r="I327" i="69"/>
  <c r="I205" i="75"/>
  <c r="I205" i="67" s="1"/>
  <c r="I358" i="64"/>
  <c r="I358" i="61"/>
  <c r="L359" i="58"/>
  <c r="E360" i="58"/>
  <c r="G360" i="58" s="1"/>
  <c r="H322" i="66"/>
  <c r="L322" i="66"/>
  <c r="I322" i="66"/>
  <c r="E323" i="66"/>
  <c r="G323" i="66" s="1"/>
  <c r="H328" i="65"/>
  <c r="L328" i="65"/>
  <c r="I328" i="65"/>
  <c r="L327" i="69"/>
  <c r="I205" i="70"/>
  <c r="E335" i="74"/>
  <c r="G335" i="74" s="1"/>
  <c r="E352" i="59"/>
  <c r="G352" i="59" s="1"/>
  <c r="I338" i="75"/>
  <c r="E339" i="75"/>
  <c r="G339" i="75" s="1"/>
  <c r="H345" i="70"/>
  <c r="L345" i="70"/>
  <c r="E359" i="73"/>
  <c r="G359" i="73" s="1"/>
  <c r="J379" i="73"/>
  <c r="K379" i="73" s="1"/>
  <c r="I358" i="73"/>
  <c r="H359" i="58"/>
  <c r="H384" i="68"/>
  <c r="L336" i="56"/>
  <c r="I336" i="56"/>
  <c r="H336" i="56"/>
  <c r="E385" i="68"/>
  <c r="G385" i="68" s="1"/>
  <c r="L384" i="68"/>
  <c r="L358" i="71"/>
  <c r="H358" i="71"/>
  <c r="E361" i="67"/>
  <c r="G361" i="67" s="1"/>
  <c r="H206" i="6"/>
  <c r="L206" i="6"/>
  <c r="J206" i="6"/>
  <c r="J370" i="57" l="1"/>
  <c r="K370" i="57" s="1"/>
  <c r="L367" i="62"/>
  <c r="H367" i="62"/>
  <c r="G379" i="64"/>
  <c r="E380" i="64" s="1"/>
  <c r="G380" i="64" s="1"/>
  <c r="H379" i="64"/>
  <c r="L379" i="64"/>
  <c r="J386" i="64"/>
  <c r="E9" i="64" a="1"/>
  <c r="E9" i="64" s="1"/>
  <c r="K385" i="64"/>
  <c r="K386" i="64" s="1"/>
  <c r="G357" i="57"/>
  <c r="H357" i="57"/>
  <c r="L357" i="57"/>
  <c r="E356" i="72"/>
  <c r="G356" i="72" s="1"/>
  <c r="I355" i="72"/>
  <c r="I355" i="57" s="1"/>
  <c r="J365" i="72"/>
  <c r="K365" i="72" s="1"/>
  <c r="H323" i="66"/>
  <c r="E386" i="68"/>
  <c r="L323" i="66"/>
  <c r="E329" i="65"/>
  <c r="G329" i="65" s="1"/>
  <c r="E328" i="69"/>
  <c r="G328" i="69" s="1"/>
  <c r="H335" i="74"/>
  <c r="L335" i="74"/>
  <c r="E353" i="59"/>
  <c r="G353" i="59" s="1"/>
  <c r="L352" i="59"/>
  <c r="H352" i="59"/>
  <c r="L339" i="75"/>
  <c r="H339" i="75"/>
  <c r="E346" i="70"/>
  <c r="G346" i="70" s="1"/>
  <c r="J366" i="58"/>
  <c r="K366" i="58" s="1"/>
  <c r="I359" i="58"/>
  <c r="H359" i="73"/>
  <c r="L359" i="73"/>
  <c r="E359" i="71"/>
  <c r="G359" i="71" s="1"/>
  <c r="I206" i="6"/>
  <c r="L360" i="58"/>
  <c r="E337" i="56"/>
  <c r="G337" i="56" s="1"/>
  <c r="L385" i="68"/>
  <c r="L386" i="68" s="1"/>
  <c r="E10" i="68" a="1"/>
  <c r="E10" i="68" s="1"/>
  <c r="H385" i="68"/>
  <c r="H386" i="68" s="1"/>
  <c r="H361" i="67"/>
  <c r="L361" i="67"/>
  <c r="J367" i="58"/>
  <c r="K367" i="58" s="1"/>
  <c r="H360" i="58"/>
  <c r="E368" i="62"/>
  <c r="G368" i="62" s="1"/>
  <c r="K206" i="6"/>
  <c r="E207" i="6"/>
  <c r="G207" i="6" s="1"/>
  <c r="L380" i="64" l="1"/>
  <c r="E381" i="64"/>
  <c r="G381" i="64" s="1"/>
  <c r="H380" i="64"/>
  <c r="J371" i="57"/>
  <c r="K371" i="57" s="1"/>
  <c r="E358" i="57"/>
  <c r="I357" i="57"/>
  <c r="E357" i="72"/>
  <c r="G357" i="72" s="1"/>
  <c r="H356" i="72"/>
  <c r="L356" i="72"/>
  <c r="H328" i="69"/>
  <c r="I328" i="69"/>
  <c r="E336" i="74"/>
  <c r="G336" i="74" s="1"/>
  <c r="I206" i="59"/>
  <c r="I206" i="56" s="1"/>
  <c r="I206" i="74"/>
  <c r="H359" i="71"/>
  <c r="E360" i="71"/>
  <c r="G360" i="71" s="1"/>
  <c r="G386" i="68"/>
  <c r="E324" i="66"/>
  <c r="G324" i="66" s="1"/>
  <c r="H329" i="65"/>
  <c r="I329" i="65"/>
  <c r="L329" i="65"/>
  <c r="L328" i="69"/>
  <c r="I359" i="60"/>
  <c r="I359" i="64" s="1"/>
  <c r="E354" i="59"/>
  <c r="G354" i="59" s="1"/>
  <c r="H353" i="59"/>
  <c r="L353" i="59"/>
  <c r="I206" i="68"/>
  <c r="I206" i="67" s="1"/>
  <c r="I339" i="75"/>
  <c r="E340" i="75"/>
  <c r="G340" i="75" s="1"/>
  <c r="L346" i="70"/>
  <c r="H346" i="70"/>
  <c r="E360" i="73"/>
  <c r="G360" i="73" s="1"/>
  <c r="J380" i="73"/>
  <c r="K380" i="73" s="1"/>
  <c r="I359" i="73"/>
  <c r="L359" i="71"/>
  <c r="I368" i="62"/>
  <c r="H337" i="56"/>
  <c r="L337" i="56"/>
  <c r="E362" i="67"/>
  <c r="G362" i="67" s="1"/>
  <c r="E361" i="58"/>
  <c r="G361" i="58" s="1"/>
  <c r="I360" i="58"/>
  <c r="L368" i="62"/>
  <c r="H368" i="62"/>
  <c r="L207" i="6"/>
  <c r="H207" i="6"/>
  <c r="H381" i="64" l="1"/>
  <c r="L381" i="64"/>
  <c r="G358" i="57"/>
  <c r="L358" i="57"/>
  <c r="H358" i="57"/>
  <c r="L336" i="74"/>
  <c r="E358" i="72"/>
  <c r="G358" i="72" s="1"/>
  <c r="L357" i="72"/>
  <c r="H357" i="72"/>
  <c r="J366" i="72"/>
  <c r="K366" i="72" s="1"/>
  <c r="I356" i="72"/>
  <c r="I356" i="57" s="1"/>
  <c r="I356" i="61" s="1"/>
  <c r="E19" i="68"/>
  <c r="I324" i="66"/>
  <c r="H336" i="74"/>
  <c r="I336" i="74"/>
  <c r="H360" i="71"/>
  <c r="H324" i="66"/>
  <c r="L324" i="66"/>
  <c r="E330" i="65"/>
  <c r="G330" i="65" s="1"/>
  <c r="E329" i="69"/>
  <c r="G329" i="69" s="1"/>
  <c r="I206" i="70"/>
  <c r="H354" i="59"/>
  <c r="L354" i="59"/>
  <c r="E355" i="59"/>
  <c r="G355" i="59" s="1"/>
  <c r="E347" i="70"/>
  <c r="G347" i="70" s="1"/>
  <c r="H340" i="75"/>
  <c r="L340" i="75"/>
  <c r="L360" i="71"/>
  <c r="H360" i="73"/>
  <c r="L360" i="73"/>
  <c r="E382" i="64"/>
  <c r="G382" i="64" s="1"/>
  <c r="E338" i="56"/>
  <c r="G338" i="56" s="1"/>
  <c r="L362" i="67"/>
  <c r="H362" i="67"/>
  <c r="I360" i="62"/>
  <c r="H361" i="58"/>
  <c r="L361" i="58"/>
  <c r="E369" i="62"/>
  <c r="G369" i="62" s="1"/>
  <c r="J207" i="6"/>
  <c r="I356" i="73" l="1"/>
  <c r="I356" i="62" s="1"/>
  <c r="I358" i="57"/>
  <c r="J372" i="57"/>
  <c r="K372" i="57" s="1"/>
  <c r="E359" i="57"/>
  <c r="I356" i="63"/>
  <c r="E359" i="72"/>
  <c r="G359" i="72" s="1"/>
  <c r="H358" i="72"/>
  <c r="L358" i="72"/>
  <c r="J367" i="72"/>
  <c r="K367" i="72" s="1"/>
  <c r="I357" i="72"/>
  <c r="I207" i="6"/>
  <c r="E325" i="66"/>
  <c r="G325" i="66" s="1"/>
  <c r="H330" i="65"/>
  <c r="E331" i="65"/>
  <c r="G331" i="65" s="1"/>
  <c r="L347" i="70"/>
  <c r="L329" i="69"/>
  <c r="I329" i="69"/>
  <c r="E337" i="74"/>
  <c r="G337" i="74" s="1"/>
  <c r="H329" i="69"/>
  <c r="L330" i="65"/>
  <c r="L355" i="59"/>
  <c r="H355" i="59"/>
  <c r="I207" i="59"/>
  <c r="H347" i="70"/>
  <c r="E341" i="75"/>
  <c r="G341" i="75" s="1"/>
  <c r="I340" i="75"/>
  <c r="E361" i="71"/>
  <c r="G361" i="71" s="1"/>
  <c r="E361" i="73"/>
  <c r="G361" i="73" s="1"/>
  <c r="I360" i="73"/>
  <c r="J381" i="73"/>
  <c r="K381" i="73" s="1"/>
  <c r="H382" i="64"/>
  <c r="L382" i="64"/>
  <c r="L338" i="56"/>
  <c r="H338" i="56"/>
  <c r="E363" i="67"/>
  <c r="G363" i="67" s="1"/>
  <c r="I361" i="58"/>
  <c r="J368" i="58"/>
  <c r="K368" i="58" s="1"/>
  <c r="E362" i="58"/>
  <c r="G362" i="58" s="1"/>
  <c r="E383" i="64"/>
  <c r="G383" i="64" s="1"/>
  <c r="L369" i="62"/>
  <c r="H369" i="62"/>
  <c r="K207" i="6"/>
  <c r="I358" i="72" l="1"/>
  <c r="J368" i="72"/>
  <c r="K368" i="72" s="1"/>
  <c r="G359" i="57"/>
  <c r="L359" i="57"/>
  <c r="H359" i="57"/>
  <c r="I337" i="74"/>
  <c r="I325" i="66"/>
  <c r="H359" i="72"/>
  <c r="E360" i="72"/>
  <c r="G360" i="72" s="1"/>
  <c r="L359" i="72"/>
  <c r="E326" i="66"/>
  <c r="G326" i="66" s="1"/>
  <c r="H325" i="66"/>
  <c r="L325" i="66"/>
  <c r="H337" i="74"/>
  <c r="L337" i="74"/>
  <c r="I207" i="74"/>
  <c r="I207" i="68" s="1"/>
  <c r="H361" i="71"/>
  <c r="I207" i="67"/>
  <c r="E330" i="69"/>
  <c r="G330" i="69" s="1"/>
  <c r="I330" i="65"/>
  <c r="L331" i="65"/>
  <c r="H331" i="65"/>
  <c r="I207" i="70"/>
  <c r="E356" i="59"/>
  <c r="G356" i="59" s="1"/>
  <c r="E348" i="70"/>
  <c r="G348" i="70" s="1"/>
  <c r="L341" i="75"/>
  <c r="H341" i="75"/>
  <c r="L361" i="71"/>
  <c r="L361" i="73"/>
  <c r="H361" i="73"/>
  <c r="L363" i="67"/>
  <c r="E339" i="56"/>
  <c r="G339" i="56" s="1"/>
  <c r="H363" i="67"/>
  <c r="E364" i="67"/>
  <c r="G364" i="67" s="1"/>
  <c r="L362" i="58"/>
  <c r="H362" i="58"/>
  <c r="L383" i="64"/>
  <c r="I383" i="64"/>
  <c r="H383" i="64"/>
  <c r="E370" i="62"/>
  <c r="G370" i="62" s="1"/>
  <c r="E208" i="6"/>
  <c r="G208" i="6" s="1"/>
  <c r="E338" i="74" l="1"/>
  <c r="G338" i="74" s="1"/>
  <c r="I359" i="57"/>
  <c r="E360" i="57"/>
  <c r="J373" i="57"/>
  <c r="K373" i="57" s="1"/>
  <c r="J369" i="72"/>
  <c r="K369" i="72" s="1"/>
  <c r="I359" i="72"/>
  <c r="H360" i="72"/>
  <c r="L360" i="72"/>
  <c r="H326" i="66"/>
  <c r="L326" i="66"/>
  <c r="I207" i="66"/>
  <c r="L348" i="70"/>
  <c r="I330" i="69"/>
  <c r="I326" i="66"/>
  <c r="E327" i="66"/>
  <c r="G327" i="66" s="1"/>
  <c r="L330" i="69"/>
  <c r="H330" i="69"/>
  <c r="I331" i="65"/>
  <c r="E332" i="65"/>
  <c r="G332" i="65" s="1"/>
  <c r="H356" i="59"/>
  <c r="L356" i="59"/>
  <c r="H348" i="70"/>
  <c r="I341" i="75"/>
  <c r="E342" i="75"/>
  <c r="G342" i="75" s="1"/>
  <c r="E362" i="71"/>
  <c r="G362" i="71" s="1"/>
  <c r="E362" i="73"/>
  <c r="G362" i="73" s="1"/>
  <c r="I361" i="73"/>
  <c r="J382" i="73"/>
  <c r="K382" i="73" s="1"/>
  <c r="L339" i="56"/>
  <c r="H339" i="56"/>
  <c r="L364" i="67"/>
  <c r="H364" i="67"/>
  <c r="I362" i="58"/>
  <c r="E363" i="58"/>
  <c r="G363" i="58" s="1"/>
  <c r="J369" i="58"/>
  <c r="K369" i="58" s="1"/>
  <c r="E384" i="64"/>
  <c r="G384" i="64" s="1"/>
  <c r="L370" i="62"/>
  <c r="H370" i="62"/>
  <c r="L208" i="6"/>
  <c r="H208" i="6"/>
  <c r="J208" i="6"/>
  <c r="L338" i="74" l="1"/>
  <c r="H338" i="74"/>
  <c r="G360" i="57"/>
  <c r="H360" i="57"/>
  <c r="L360" i="57"/>
  <c r="J370" i="72"/>
  <c r="K370" i="72" s="1"/>
  <c r="I360" i="72"/>
  <c r="E361" i="72"/>
  <c r="G361" i="72" s="1"/>
  <c r="E331" i="69"/>
  <c r="G331" i="69" s="1"/>
  <c r="L362" i="71"/>
  <c r="I362" i="60"/>
  <c r="I362" i="64"/>
  <c r="L327" i="66"/>
  <c r="H327" i="66"/>
  <c r="L332" i="65"/>
  <c r="I332" i="65"/>
  <c r="H332" i="65"/>
  <c r="E339" i="74"/>
  <c r="G339" i="74" s="1"/>
  <c r="E357" i="59"/>
  <c r="G357" i="59" s="1"/>
  <c r="E349" i="70"/>
  <c r="G349" i="70" s="1"/>
  <c r="I361" i="62"/>
  <c r="L342" i="75"/>
  <c r="H342" i="75"/>
  <c r="H362" i="71"/>
  <c r="E363" i="73"/>
  <c r="G363" i="73" s="1"/>
  <c r="H362" i="73"/>
  <c r="L362" i="73"/>
  <c r="I208" i="6"/>
  <c r="E365" i="67"/>
  <c r="G365" i="67" s="1"/>
  <c r="I208" i="56"/>
  <c r="E340" i="56"/>
  <c r="G340" i="56" s="1"/>
  <c r="L363" i="58"/>
  <c r="H363" i="58"/>
  <c r="L384" i="64"/>
  <c r="H384" i="64"/>
  <c r="E371" i="62"/>
  <c r="G371" i="62" s="1"/>
  <c r="K208" i="6"/>
  <c r="I360" i="57" l="1"/>
  <c r="E361" i="57"/>
  <c r="J374" i="57"/>
  <c r="K374" i="57" s="1"/>
  <c r="H331" i="69"/>
  <c r="I331" i="69"/>
  <c r="E362" i="72"/>
  <c r="G362" i="72" s="1"/>
  <c r="L361" i="72"/>
  <c r="H361" i="72"/>
  <c r="L331" i="69"/>
  <c r="I208" i="59"/>
  <c r="I208" i="63"/>
  <c r="I327" i="66"/>
  <c r="E328" i="66"/>
  <c r="G328" i="66" s="1"/>
  <c r="E333" i="65"/>
  <c r="G333" i="65" s="1"/>
  <c r="L339" i="74"/>
  <c r="H339" i="74"/>
  <c r="L357" i="59"/>
  <c r="I357" i="59"/>
  <c r="H357" i="59"/>
  <c r="L349" i="70"/>
  <c r="H349" i="70"/>
  <c r="I208" i="68"/>
  <c r="I208" i="67" s="1"/>
  <c r="I342" i="75"/>
  <c r="E343" i="75"/>
  <c r="G343" i="75" s="1"/>
  <c r="E363" i="71"/>
  <c r="G363" i="71" s="1"/>
  <c r="L363" i="73"/>
  <c r="H363" i="73"/>
  <c r="E364" i="73"/>
  <c r="G364" i="73" s="1"/>
  <c r="I362" i="73"/>
  <c r="J383" i="73"/>
  <c r="K383" i="73" s="1"/>
  <c r="E366" i="67"/>
  <c r="G366" i="67" s="1"/>
  <c r="L365" i="67"/>
  <c r="H365" i="67"/>
  <c r="I371" i="62"/>
  <c r="H340" i="56"/>
  <c r="I340" i="56"/>
  <c r="L340" i="56"/>
  <c r="I363" i="58"/>
  <c r="I363" i="60" s="1"/>
  <c r="J370" i="58"/>
  <c r="K370" i="58" s="1"/>
  <c r="E364" i="58"/>
  <c r="G364" i="58" s="1"/>
  <c r="E385" i="64"/>
  <c r="G385" i="64" s="1"/>
  <c r="L371" i="62"/>
  <c r="H371" i="62"/>
  <c r="E209" i="6"/>
  <c r="G209" i="6" s="1"/>
  <c r="G361" i="57" l="1"/>
  <c r="H361" i="57"/>
  <c r="L361" i="57"/>
  <c r="E363" i="72"/>
  <c r="G363" i="72" s="1"/>
  <c r="H362" i="72"/>
  <c r="L362" i="72"/>
  <c r="J371" i="72"/>
  <c r="K371" i="72" s="1"/>
  <c r="I361" i="72"/>
  <c r="E332" i="69"/>
  <c r="G332" i="69" s="1"/>
  <c r="H333" i="65"/>
  <c r="I333" i="65"/>
  <c r="L363" i="71"/>
  <c r="E386" i="64"/>
  <c r="G386" i="64"/>
  <c r="L328" i="66"/>
  <c r="H328" i="66"/>
  <c r="L333" i="65"/>
  <c r="I363" i="64"/>
  <c r="E340" i="74"/>
  <c r="G340" i="74" s="1"/>
  <c r="E358" i="59"/>
  <c r="G358" i="59" s="1"/>
  <c r="I208" i="70"/>
  <c r="E350" i="70"/>
  <c r="G350" i="70" s="1"/>
  <c r="H343" i="75"/>
  <c r="I343" i="75"/>
  <c r="L343" i="75"/>
  <c r="H363" i="71"/>
  <c r="L364" i="73"/>
  <c r="H364" i="73"/>
  <c r="E365" i="73"/>
  <c r="G365" i="73" s="1"/>
  <c r="J384" i="73"/>
  <c r="K384" i="73" s="1"/>
  <c r="E367" i="67"/>
  <c r="G367" i="67" s="1"/>
  <c r="E341" i="56"/>
  <c r="G341" i="56" s="1"/>
  <c r="H366" i="67"/>
  <c r="L366" i="67"/>
  <c r="H364" i="58"/>
  <c r="L364" i="58"/>
  <c r="L385" i="64"/>
  <c r="L386" i="64" s="1"/>
  <c r="H385" i="64"/>
  <c r="H386" i="64" s="1"/>
  <c r="E10" i="64" a="1"/>
  <c r="E10" i="64" s="1"/>
  <c r="E372" i="62"/>
  <c r="G372" i="62" s="1"/>
  <c r="L209" i="6"/>
  <c r="H209" i="6"/>
  <c r="J209" i="6"/>
  <c r="I361" i="57" l="1"/>
  <c r="E362" i="57"/>
  <c r="J375" i="57"/>
  <c r="K375" i="57" s="1"/>
  <c r="I332" i="69"/>
  <c r="H363" i="72"/>
  <c r="L363" i="72"/>
  <c r="J373" i="72"/>
  <c r="K373" i="72" s="1"/>
  <c r="J372" i="72"/>
  <c r="K372" i="72" s="1"/>
  <c r="I362" i="72"/>
  <c r="E19" i="64"/>
  <c r="H332" i="69"/>
  <c r="L332" i="69"/>
  <c r="E333" i="69"/>
  <c r="G333" i="69" s="1"/>
  <c r="E329" i="66"/>
  <c r="G329" i="66" s="1"/>
  <c r="E334" i="65"/>
  <c r="G334" i="65" s="1"/>
  <c r="L340" i="74"/>
  <c r="H340" i="74"/>
  <c r="L358" i="59"/>
  <c r="H358" i="59"/>
  <c r="H350" i="70"/>
  <c r="L350" i="70"/>
  <c r="E364" i="71"/>
  <c r="G364" i="71" s="1"/>
  <c r="E344" i="75"/>
  <c r="L365" i="73"/>
  <c r="I365" i="73"/>
  <c r="H365" i="73"/>
  <c r="J385" i="73"/>
  <c r="J386" i="73" s="1"/>
  <c r="I209" i="6"/>
  <c r="I209" i="71" s="1"/>
  <c r="H367" i="67"/>
  <c r="I341" i="56"/>
  <c r="L341" i="56"/>
  <c r="H341" i="56"/>
  <c r="L367" i="67"/>
  <c r="I364" i="58"/>
  <c r="E365" i="58"/>
  <c r="G365" i="58" s="1"/>
  <c r="J371" i="58"/>
  <c r="K371" i="58" s="1"/>
  <c r="L372" i="62"/>
  <c r="H372" i="62"/>
  <c r="K209" i="6"/>
  <c r="G362" i="57" l="1"/>
  <c r="H362" i="57"/>
  <c r="L362" i="57"/>
  <c r="H333" i="69"/>
  <c r="I333" i="69"/>
  <c r="I363" i="72"/>
  <c r="E364" i="72"/>
  <c r="G364" i="72" s="1"/>
  <c r="H329" i="66"/>
  <c r="I329" i="66"/>
  <c r="H334" i="65"/>
  <c r="I334" i="65"/>
  <c r="L333" i="69"/>
  <c r="L344" i="75"/>
  <c r="G344" i="75"/>
  <c r="E345" i="75" s="1"/>
  <c r="G345" i="75" s="1"/>
  <c r="I364" i="71"/>
  <c r="I363" i="62"/>
  <c r="L329" i="66"/>
  <c r="L334" i="65"/>
  <c r="E341" i="74"/>
  <c r="G341" i="74" s="1"/>
  <c r="I340" i="74"/>
  <c r="E359" i="59"/>
  <c r="G359" i="59" s="1"/>
  <c r="I209" i="56"/>
  <c r="E351" i="70"/>
  <c r="G351" i="70" s="1"/>
  <c r="H364" i="71"/>
  <c r="L364" i="71"/>
  <c r="H344" i="75"/>
  <c r="E366" i="73"/>
  <c r="G366" i="73" s="1"/>
  <c r="K385" i="73"/>
  <c r="K386" i="73" s="1"/>
  <c r="E9" i="73" a="1"/>
  <c r="E9" i="73" s="1"/>
  <c r="E342" i="56"/>
  <c r="G342" i="56" s="1"/>
  <c r="E368" i="67"/>
  <c r="G368" i="67" s="1"/>
  <c r="I364" i="64"/>
  <c r="L365" i="58"/>
  <c r="H365" i="58"/>
  <c r="E373" i="62"/>
  <c r="G373" i="62" s="1"/>
  <c r="E210" i="6"/>
  <c r="G210" i="6" s="1"/>
  <c r="J376" i="57" l="1"/>
  <c r="K376" i="57" s="1"/>
  <c r="E363" i="57"/>
  <c r="I362" i="57"/>
  <c r="L364" i="72"/>
  <c r="H364" i="72"/>
  <c r="J374" i="72"/>
  <c r="K374" i="72" s="1"/>
  <c r="E365" i="72"/>
  <c r="G365" i="72" s="1"/>
  <c r="I209" i="68"/>
  <c r="E334" i="69"/>
  <c r="G334" i="69" s="1"/>
  <c r="I209" i="74"/>
  <c r="E365" i="71"/>
  <c r="G365" i="71" s="1"/>
  <c r="L366" i="73"/>
  <c r="I366" i="73"/>
  <c r="E330" i="66"/>
  <c r="G330" i="66" s="1"/>
  <c r="E335" i="65"/>
  <c r="G335" i="65" s="1"/>
  <c r="I209" i="75"/>
  <c r="L341" i="74"/>
  <c r="H341" i="74"/>
  <c r="I364" i="72"/>
  <c r="E360" i="59"/>
  <c r="G360" i="59" s="1"/>
  <c r="L359" i="59"/>
  <c r="H359" i="59"/>
  <c r="L351" i="70"/>
  <c r="H351" i="70"/>
  <c r="I344" i="75"/>
  <c r="I345" i="75"/>
  <c r="H345" i="75"/>
  <c r="L345" i="75"/>
  <c r="H366" i="73"/>
  <c r="H368" i="67"/>
  <c r="I373" i="62"/>
  <c r="L342" i="56"/>
  <c r="H342" i="56"/>
  <c r="L368" i="67"/>
  <c r="I365" i="58"/>
  <c r="E366" i="58"/>
  <c r="G366" i="58" s="1"/>
  <c r="J372" i="58"/>
  <c r="K372" i="58" s="1"/>
  <c r="L373" i="62"/>
  <c r="H373" i="62"/>
  <c r="H210" i="6"/>
  <c r="L210" i="6"/>
  <c r="J210" i="6"/>
  <c r="G363" i="57" l="1"/>
  <c r="L363" i="57"/>
  <c r="H363" i="57"/>
  <c r="L365" i="72"/>
  <c r="L365" i="71"/>
  <c r="I365" i="71"/>
  <c r="H334" i="69"/>
  <c r="I334" i="69"/>
  <c r="I363" i="73"/>
  <c r="H365" i="72"/>
  <c r="J375" i="72"/>
  <c r="K375" i="72" s="1"/>
  <c r="L334" i="69"/>
  <c r="L330" i="66"/>
  <c r="I330" i="66"/>
  <c r="L335" i="65"/>
  <c r="I335" i="65"/>
  <c r="H365" i="71"/>
  <c r="I209" i="67"/>
  <c r="I209" i="70" s="1"/>
  <c r="H330" i="66"/>
  <c r="H335" i="65"/>
  <c r="E342" i="74"/>
  <c r="G342" i="74" s="1"/>
  <c r="I341" i="74"/>
  <c r="E361" i="59"/>
  <c r="G361" i="59" s="1"/>
  <c r="H360" i="59"/>
  <c r="L360" i="59"/>
  <c r="E352" i="70"/>
  <c r="G352" i="70" s="1"/>
  <c r="I365" i="60"/>
  <c r="E346" i="75"/>
  <c r="G346" i="75" s="1"/>
  <c r="E367" i="73"/>
  <c r="G367" i="73" s="1"/>
  <c r="I210" i="6"/>
  <c r="E343" i="56"/>
  <c r="G343" i="56" s="1"/>
  <c r="E369" i="67"/>
  <c r="G369" i="67" s="1"/>
  <c r="L366" i="58"/>
  <c r="H366" i="58"/>
  <c r="E374" i="62"/>
  <c r="G374" i="62" s="1"/>
  <c r="K210" i="6"/>
  <c r="J377" i="57" l="1"/>
  <c r="K377" i="57" s="1"/>
  <c r="I363" i="57"/>
  <c r="I363" i="61" s="1"/>
  <c r="E364" i="57"/>
  <c r="E366" i="72"/>
  <c r="G366" i="72" s="1"/>
  <c r="I209" i="66"/>
  <c r="E335" i="69"/>
  <c r="G335" i="69" s="1"/>
  <c r="E366" i="71"/>
  <c r="G366" i="71" s="1"/>
  <c r="I367" i="73"/>
  <c r="E331" i="66"/>
  <c r="G331" i="66" s="1"/>
  <c r="E336" i="65"/>
  <c r="G336" i="65" s="1"/>
  <c r="I365" i="64"/>
  <c r="I210" i="59"/>
  <c r="I210" i="68" s="1"/>
  <c r="H342" i="74"/>
  <c r="L342" i="74"/>
  <c r="E362" i="59"/>
  <c r="G362" i="59" s="1"/>
  <c r="H361" i="59"/>
  <c r="L361" i="59"/>
  <c r="L352" i="70"/>
  <c r="H352" i="70"/>
  <c r="E353" i="70"/>
  <c r="G353" i="70" s="1"/>
  <c r="I346" i="75"/>
  <c r="L346" i="75"/>
  <c r="H346" i="75"/>
  <c r="L367" i="73"/>
  <c r="H367" i="73"/>
  <c r="I374" i="62"/>
  <c r="I343" i="56"/>
  <c r="L343" i="56"/>
  <c r="H343" i="56"/>
  <c r="L369" i="67"/>
  <c r="H369" i="67"/>
  <c r="I366" i="58"/>
  <c r="J373" i="58"/>
  <c r="K373" i="58" s="1"/>
  <c r="E367" i="58"/>
  <c r="G367" i="58" s="1"/>
  <c r="L374" i="62"/>
  <c r="H374" i="62"/>
  <c r="E211" i="6"/>
  <c r="G211" i="6" s="1"/>
  <c r="G364" i="57" l="1"/>
  <c r="E365" i="57" s="1"/>
  <c r="H364" i="57"/>
  <c r="L364" i="57"/>
  <c r="L366" i="72"/>
  <c r="J376" i="72"/>
  <c r="K376" i="72" s="1"/>
  <c r="L366" i="71"/>
  <c r="I366" i="71"/>
  <c r="H366" i="72"/>
  <c r="E336" i="69"/>
  <c r="G336" i="69" s="1"/>
  <c r="I364" i="73"/>
  <c r="L335" i="69"/>
  <c r="H335" i="69"/>
  <c r="H331" i="66"/>
  <c r="I331" i="66"/>
  <c r="E337" i="65"/>
  <c r="G337" i="65" s="1"/>
  <c r="H366" i="71"/>
  <c r="E368" i="73"/>
  <c r="G368" i="73" s="1"/>
  <c r="I365" i="72"/>
  <c r="L331" i="66"/>
  <c r="H336" i="65"/>
  <c r="L336" i="65"/>
  <c r="I210" i="75"/>
  <c r="I210" i="67" s="1"/>
  <c r="I210" i="70" s="1"/>
  <c r="E343" i="74"/>
  <c r="G343" i="74" s="1"/>
  <c r="I366" i="60"/>
  <c r="I366" i="64"/>
  <c r="I366" i="72" s="1"/>
  <c r="L362" i="59"/>
  <c r="H362" i="59"/>
  <c r="E354" i="70"/>
  <c r="G354" i="70" s="1"/>
  <c r="L353" i="70"/>
  <c r="H353" i="70"/>
  <c r="E347" i="75"/>
  <c r="E370" i="67"/>
  <c r="G370" i="67" s="1"/>
  <c r="E344" i="56"/>
  <c r="G344" i="56" s="1"/>
  <c r="H367" i="58"/>
  <c r="L367" i="58"/>
  <c r="E375" i="62"/>
  <c r="G375" i="62" s="1"/>
  <c r="L211" i="6"/>
  <c r="H211" i="6"/>
  <c r="J211" i="6"/>
  <c r="G365" i="57" l="1"/>
  <c r="I365" i="57" s="1"/>
  <c r="H365" i="57"/>
  <c r="L365" i="57"/>
  <c r="J378" i="57"/>
  <c r="K378" i="57" s="1"/>
  <c r="I364" i="57"/>
  <c r="I364" i="61" s="1"/>
  <c r="E367" i="72"/>
  <c r="L368" i="73"/>
  <c r="I368" i="73"/>
  <c r="I336" i="69"/>
  <c r="H336" i="69"/>
  <c r="L336" i="69"/>
  <c r="I336" i="65"/>
  <c r="E338" i="65"/>
  <c r="G338" i="65" s="1"/>
  <c r="L337" i="65"/>
  <c r="H337" i="65"/>
  <c r="L370" i="67"/>
  <c r="E371" i="67"/>
  <c r="G371" i="67" s="1"/>
  <c r="E367" i="71"/>
  <c r="G367" i="71" s="1"/>
  <c r="L347" i="75"/>
  <c r="G347" i="75"/>
  <c r="H368" i="73"/>
  <c r="E332" i="66"/>
  <c r="G332" i="66" s="1"/>
  <c r="I366" i="63"/>
  <c r="I366" i="61"/>
  <c r="L343" i="74"/>
  <c r="I343" i="74"/>
  <c r="H343" i="74"/>
  <c r="E363" i="59"/>
  <c r="G363" i="59" s="1"/>
  <c r="H354" i="70"/>
  <c r="L354" i="70"/>
  <c r="H347" i="75"/>
  <c r="I211" i="6"/>
  <c r="H370" i="67"/>
  <c r="L344" i="56"/>
  <c r="H344" i="56"/>
  <c r="I367" i="58"/>
  <c r="I367" i="60" s="1"/>
  <c r="J374" i="58"/>
  <c r="K374" i="58" s="1"/>
  <c r="E368" i="58"/>
  <c r="G368" i="58" s="1"/>
  <c r="L375" i="62"/>
  <c r="H375" i="62"/>
  <c r="K211" i="6"/>
  <c r="L367" i="72" l="1"/>
  <c r="G367" i="72"/>
  <c r="J377" i="72" s="1"/>
  <c r="K377" i="72" s="1"/>
  <c r="H367" i="72"/>
  <c r="E337" i="69"/>
  <c r="G337" i="69" s="1"/>
  <c r="J379" i="57"/>
  <c r="K379" i="57" s="1"/>
  <c r="E366" i="57"/>
  <c r="H367" i="71"/>
  <c r="I367" i="71"/>
  <c r="I337" i="65"/>
  <c r="L332" i="66"/>
  <c r="L367" i="71"/>
  <c r="E369" i="73"/>
  <c r="G369" i="73" s="1"/>
  <c r="L363" i="59"/>
  <c r="I365" i="61"/>
  <c r="H332" i="66"/>
  <c r="L338" i="65"/>
  <c r="H338" i="65"/>
  <c r="E344" i="74"/>
  <c r="G344" i="74" s="1"/>
  <c r="I367" i="62"/>
  <c r="H363" i="59"/>
  <c r="I211" i="59"/>
  <c r="I211" i="68" s="1"/>
  <c r="I211" i="67" s="1"/>
  <c r="E355" i="70"/>
  <c r="G355" i="70" s="1"/>
  <c r="E348" i="75"/>
  <c r="H371" i="67"/>
  <c r="E345" i="56"/>
  <c r="G345" i="56" s="1"/>
  <c r="L371" i="67"/>
  <c r="E372" i="67"/>
  <c r="G372" i="67" s="1"/>
  <c r="L368" i="58"/>
  <c r="H368" i="58"/>
  <c r="E376" i="62"/>
  <c r="G376" i="62" s="1"/>
  <c r="E212" i="6"/>
  <c r="G212" i="6" s="1"/>
  <c r="I367" i="72" l="1"/>
  <c r="E368" i="72"/>
  <c r="G368" i="72" s="1"/>
  <c r="J378" i="72" s="1"/>
  <c r="K378" i="72" s="1"/>
  <c r="H337" i="69"/>
  <c r="E338" i="69"/>
  <c r="L337" i="69"/>
  <c r="G366" i="57"/>
  <c r="E367" i="57" s="1"/>
  <c r="H366" i="57"/>
  <c r="L366" i="57"/>
  <c r="H369" i="73"/>
  <c r="I369" i="73"/>
  <c r="L369" i="73"/>
  <c r="E368" i="71"/>
  <c r="G368" i="71" s="1"/>
  <c r="H348" i="75"/>
  <c r="G348" i="75"/>
  <c r="I348" i="75" s="1"/>
  <c r="I337" i="69"/>
  <c r="E333" i="66"/>
  <c r="G333" i="66" s="1"/>
  <c r="I338" i="65"/>
  <c r="E339" i="65"/>
  <c r="G339" i="65" s="1"/>
  <c r="L344" i="74"/>
  <c r="H344" i="74"/>
  <c r="E364" i="59"/>
  <c r="G364" i="59" s="1"/>
  <c r="I211" i="70"/>
  <c r="L355" i="70"/>
  <c r="H355" i="70"/>
  <c r="L348" i="75"/>
  <c r="L372" i="67"/>
  <c r="H345" i="56"/>
  <c r="L345" i="56"/>
  <c r="L376" i="62"/>
  <c r="I376" i="62"/>
  <c r="H372" i="67"/>
  <c r="I368" i="58"/>
  <c r="J375" i="58"/>
  <c r="K375" i="58" s="1"/>
  <c r="E369" i="58"/>
  <c r="G369" i="58" s="1"/>
  <c r="H376" i="62"/>
  <c r="H212" i="6"/>
  <c r="L212" i="6"/>
  <c r="J212" i="6"/>
  <c r="E369" i="72" l="1"/>
  <c r="G369" i="72" s="1"/>
  <c r="H368" i="72"/>
  <c r="L368" i="72"/>
  <c r="G338" i="69"/>
  <c r="I338" i="69" s="1"/>
  <c r="H338" i="69"/>
  <c r="L338" i="69"/>
  <c r="G367" i="57"/>
  <c r="L367" i="57"/>
  <c r="H367" i="57"/>
  <c r="J380" i="57"/>
  <c r="K380" i="57" s="1"/>
  <c r="I366" i="57"/>
  <c r="H368" i="71"/>
  <c r="I368" i="71"/>
  <c r="E370" i="73"/>
  <c r="G370" i="73" s="1"/>
  <c r="L333" i="66"/>
  <c r="I333" i="66"/>
  <c r="L368" i="71"/>
  <c r="I367" i="61"/>
  <c r="I368" i="60"/>
  <c r="I368" i="64"/>
  <c r="I368" i="72" s="1"/>
  <c r="H333" i="66"/>
  <c r="L339" i="65"/>
  <c r="I339" i="65"/>
  <c r="H339" i="65"/>
  <c r="I344" i="74"/>
  <c r="E345" i="74"/>
  <c r="G345" i="74" s="1"/>
  <c r="L364" i="59"/>
  <c r="H364" i="59"/>
  <c r="E365" i="59"/>
  <c r="G365" i="59" s="1"/>
  <c r="E349" i="75"/>
  <c r="G349" i="75" s="1"/>
  <c r="E356" i="70"/>
  <c r="G356" i="70" s="1"/>
  <c r="I212" i="6"/>
  <c r="E346" i="56"/>
  <c r="G346" i="56" s="1"/>
  <c r="E373" i="67"/>
  <c r="G373" i="67" s="1"/>
  <c r="H369" i="58"/>
  <c r="L369" i="58"/>
  <c r="E377" i="62"/>
  <c r="G377" i="62" s="1"/>
  <c r="K212" i="6"/>
  <c r="H369" i="72" l="1"/>
  <c r="L369" i="72"/>
  <c r="E339" i="69"/>
  <c r="G339" i="69" s="1"/>
  <c r="I339" i="69" s="1"/>
  <c r="I367" i="57"/>
  <c r="E368" i="57"/>
  <c r="J381" i="57"/>
  <c r="K381" i="57" s="1"/>
  <c r="H370" i="73"/>
  <c r="J379" i="72"/>
  <c r="K379" i="72" s="1"/>
  <c r="I369" i="72"/>
  <c r="E370" i="72"/>
  <c r="G370" i="72" s="1"/>
  <c r="I212" i="59"/>
  <c r="I212" i="56"/>
  <c r="L370" i="73"/>
  <c r="E371" i="73"/>
  <c r="G371" i="73" s="1"/>
  <c r="E369" i="71"/>
  <c r="G369" i="71" s="1"/>
  <c r="E334" i="66"/>
  <c r="G334" i="66" s="1"/>
  <c r="E340" i="65"/>
  <c r="G340" i="65" s="1"/>
  <c r="L345" i="74"/>
  <c r="H345" i="74"/>
  <c r="L365" i="59"/>
  <c r="H365" i="59"/>
  <c r="H349" i="75"/>
  <c r="L349" i="75"/>
  <c r="H356" i="70"/>
  <c r="L356" i="70"/>
  <c r="I212" i="68"/>
  <c r="I212" i="67" s="1"/>
  <c r="I349" i="75"/>
  <c r="E350" i="75"/>
  <c r="G350" i="75" s="1"/>
  <c r="H373" i="67"/>
  <c r="H346" i="56"/>
  <c r="L346" i="56"/>
  <c r="L377" i="62"/>
  <c r="L373" i="67"/>
  <c r="I369" i="58"/>
  <c r="I369" i="60" s="1"/>
  <c r="E370" i="58"/>
  <c r="G370" i="58" s="1"/>
  <c r="J376" i="58"/>
  <c r="K376" i="58" s="1"/>
  <c r="H377" i="62"/>
  <c r="E213" i="6"/>
  <c r="G213" i="6" s="1"/>
  <c r="L339" i="69" l="1"/>
  <c r="H339" i="69"/>
  <c r="G368" i="57"/>
  <c r="H368" i="57"/>
  <c r="L368" i="57"/>
  <c r="L369" i="71"/>
  <c r="J380" i="72"/>
  <c r="K380" i="72" s="1"/>
  <c r="L370" i="72"/>
  <c r="H370" i="72"/>
  <c r="E340" i="69"/>
  <c r="G340" i="69" s="1"/>
  <c r="H369" i="71"/>
  <c r="L334" i="66"/>
  <c r="E335" i="66"/>
  <c r="G335" i="66" s="1"/>
  <c r="H334" i="66"/>
  <c r="H340" i="65"/>
  <c r="L340" i="65"/>
  <c r="I340" i="65"/>
  <c r="I369" i="62"/>
  <c r="E346" i="74"/>
  <c r="G346" i="74" s="1"/>
  <c r="I345" i="74"/>
  <c r="E366" i="59"/>
  <c r="G366" i="59" s="1"/>
  <c r="I212" i="70"/>
  <c r="E357" i="70"/>
  <c r="G357" i="70" s="1"/>
  <c r="E372" i="73"/>
  <c r="G372" i="73" s="1"/>
  <c r="H371" i="73"/>
  <c r="L371" i="73"/>
  <c r="H350" i="75"/>
  <c r="L350" i="75"/>
  <c r="E347" i="56"/>
  <c r="G347" i="56" s="1"/>
  <c r="E374" i="67"/>
  <c r="G374" i="67" s="1"/>
  <c r="H370" i="58"/>
  <c r="L370" i="58"/>
  <c r="E378" i="62"/>
  <c r="G378" i="62" s="1"/>
  <c r="L213" i="6"/>
  <c r="H213" i="6"/>
  <c r="J213" i="6"/>
  <c r="J382" i="57" l="1"/>
  <c r="K382" i="57" s="1"/>
  <c r="E369" i="57"/>
  <c r="I368" i="57"/>
  <c r="I368" i="61" s="1"/>
  <c r="I340" i="69"/>
  <c r="E371" i="72"/>
  <c r="L340" i="69"/>
  <c r="H340" i="69"/>
  <c r="I369" i="71"/>
  <c r="E370" i="71"/>
  <c r="G370" i="71" s="1"/>
  <c r="H335" i="66"/>
  <c r="L372" i="73"/>
  <c r="E373" i="73"/>
  <c r="G373" i="73" s="1"/>
  <c r="L335" i="66"/>
  <c r="E341" i="65"/>
  <c r="G341" i="65" s="1"/>
  <c r="H346" i="74"/>
  <c r="L346" i="74"/>
  <c r="H366" i="59"/>
  <c r="E367" i="59"/>
  <c r="G367" i="59" s="1"/>
  <c r="L366" i="59"/>
  <c r="H357" i="70"/>
  <c r="L357" i="70"/>
  <c r="H372" i="73"/>
  <c r="I350" i="75"/>
  <c r="E351" i="75"/>
  <c r="G351" i="75" s="1"/>
  <c r="I213" i="6"/>
  <c r="L374" i="67"/>
  <c r="I347" i="56"/>
  <c r="L347" i="56"/>
  <c r="H347" i="56"/>
  <c r="L378" i="62"/>
  <c r="I378" i="62"/>
  <c r="H374" i="67"/>
  <c r="I370" i="58"/>
  <c r="J377" i="58"/>
  <c r="K377" i="58" s="1"/>
  <c r="E371" i="58"/>
  <c r="G371" i="58" s="1"/>
  <c r="H378" i="62"/>
  <c r="K213" i="6"/>
  <c r="G371" i="72" l="1"/>
  <c r="J381" i="72" s="1"/>
  <c r="K381" i="72" s="1"/>
  <c r="E341" i="69"/>
  <c r="G341" i="69" s="1"/>
  <c r="I341" i="69" s="1"/>
  <c r="L371" i="72"/>
  <c r="G369" i="57"/>
  <c r="L369" i="57"/>
  <c r="H369" i="57"/>
  <c r="H371" i="72"/>
  <c r="H370" i="71"/>
  <c r="L370" i="71"/>
  <c r="E371" i="71"/>
  <c r="G371" i="71" s="1"/>
  <c r="I370" i="60"/>
  <c r="L373" i="73"/>
  <c r="E374" i="73"/>
  <c r="G374" i="73" s="1"/>
  <c r="E336" i="66"/>
  <c r="G336" i="66" s="1"/>
  <c r="L341" i="65"/>
  <c r="H341" i="65"/>
  <c r="I370" i="64"/>
  <c r="I370" i="72" s="1"/>
  <c r="E347" i="74"/>
  <c r="G347" i="74" s="1"/>
  <c r="H367" i="59"/>
  <c r="L367" i="59"/>
  <c r="E368" i="59"/>
  <c r="G368" i="59" s="1"/>
  <c r="E358" i="70"/>
  <c r="G358" i="70" s="1"/>
  <c r="I213" i="59"/>
  <c r="I213" i="68" s="1"/>
  <c r="H373" i="73"/>
  <c r="L351" i="75"/>
  <c r="H351" i="75"/>
  <c r="E348" i="56"/>
  <c r="G348" i="56" s="1"/>
  <c r="E375" i="67"/>
  <c r="G375" i="67" s="1"/>
  <c r="H371" i="58"/>
  <c r="L371" i="58"/>
  <c r="E379" i="62"/>
  <c r="G379" i="62" s="1"/>
  <c r="E214" i="6"/>
  <c r="G214" i="6" s="1"/>
  <c r="E342" i="69" l="1"/>
  <c r="G342" i="69" s="1"/>
  <c r="H341" i="69"/>
  <c r="L341" i="69"/>
  <c r="E372" i="72"/>
  <c r="G372" i="72" s="1"/>
  <c r="J383" i="57"/>
  <c r="K383" i="57" s="1"/>
  <c r="I369" i="57"/>
  <c r="E370" i="57"/>
  <c r="L371" i="71"/>
  <c r="H371" i="71"/>
  <c r="I371" i="71"/>
  <c r="L336" i="66"/>
  <c r="I336" i="66"/>
  <c r="H358" i="70"/>
  <c r="H336" i="66"/>
  <c r="E342" i="65"/>
  <c r="G342" i="65" s="1"/>
  <c r="H347" i="74"/>
  <c r="L347" i="74"/>
  <c r="E369" i="59"/>
  <c r="G369" i="59" s="1"/>
  <c r="L368" i="59"/>
  <c r="H368" i="59"/>
  <c r="I213" i="67"/>
  <c r="I213" i="70" s="1"/>
  <c r="L358" i="70"/>
  <c r="H374" i="73"/>
  <c r="L374" i="73"/>
  <c r="E375" i="73"/>
  <c r="G375" i="73" s="1"/>
  <c r="I351" i="75"/>
  <c r="E352" i="75"/>
  <c r="G352" i="75" s="1"/>
  <c r="L342" i="69"/>
  <c r="E376" i="67"/>
  <c r="G376" i="67" s="1"/>
  <c r="H348" i="56"/>
  <c r="I348" i="56"/>
  <c r="L348" i="56"/>
  <c r="I379" i="62"/>
  <c r="H375" i="67"/>
  <c r="L375" i="67"/>
  <c r="H379" i="62"/>
  <c r="L379" i="62"/>
  <c r="I371" i="58"/>
  <c r="J378" i="58"/>
  <c r="K378" i="58" s="1"/>
  <c r="E372" i="58"/>
  <c r="G372" i="58" s="1"/>
  <c r="L214" i="6"/>
  <c r="H214" i="6"/>
  <c r="J214" i="6"/>
  <c r="H342" i="69" l="1"/>
  <c r="L372" i="72"/>
  <c r="H372" i="72"/>
  <c r="G370" i="57"/>
  <c r="E371" i="57" s="1"/>
  <c r="L370" i="57"/>
  <c r="H370" i="57"/>
  <c r="J382" i="72"/>
  <c r="K382" i="72" s="1"/>
  <c r="E373" i="72"/>
  <c r="G373" i="72" s="1"/>
  <c r="E372" i="71"/>
  <c r="G372" i="71" s="1"/>
  <c r="H342" i="65"/>
  <c r="E343" i="65"/>
  <c r="G343" i="65" s="1"/>
  <c r="I375" i="73"/>
  <c r="E337" i="66"/>
  <c r="G337" i="66" s="1"/>
  <c r="L342" i="65"/>
  <c r="I371" i="64"/>
  <c r="I371" i="72" s="1"/>
  <c r="I347" i="74"/>
  <c r="E348" i="74"/>
  <c r="G348" i="74" s="1"/>
  <c r="L369" i="59"/>
  <c r="E370" i="59"/>
  <c r="G370" i="59" s="1"/>
  <c r="H369" i="59"/>
  <c r="E359" i="70"/>
  <c r="G359" i="70" s="1"/>
  <c r="L375" i="73"/>
  <c r="H375" i="73"/>
  <c r="L352" i="75"/>
  <c r="H352" i="75"/>
  <c r="I352" i="75"/>
  <c r="E343" i="69"/>
  <c r="G343" i="69" s="1"/>
  <c r="I214" i="6"/>
  <c r="L376" i="67"/>
  <c r="H376" i="67"/>
  <c r="E349" i="56"/>
  <c r="G349" i="56" s="1"/>
  <c r="E380" i="62"/>
  <c r="G380" i="62" s="1"/>
  <c r="L372" i="58"/>
  <c r="H372" i="58"/>
  <c r="K214" i="6"/>
  <c r="G371" i="57" l="1"/>
  <c r="I371" i="57" s="1"/>
  <c r="I371" i="61" s="1"/>
  <c r="I371" i="73" s="1"/>
  <c r="L371" i="57"/>
  <c r="H371" i="57"/>
  <c r="J384" i="57"/>
  <c r="K384" i="57" s="1"/>
  <c r="I370" i="57"/>
  <c r="J383" i="72"/>
  <c r="K383" i="72" s="1"/>
  <c r="H373" i="72"/>
  <c r="L373" i="72"/>
  <c r="H372" i="71"/>
  <c r="I372" i="71"/>
  <c r="L372" i="71"/>
  <c r="L337" i="66"/>
  <c r="E338" i="66"/>
  <c r="G338" i="66" s="1"/>
  <c r="H359" i="70"/>
  <c r="L343" i="69"/>
  <c r="E376" i="73"/>
  <c r="G376" i="73" s="1"/>
  <c r="H337" i="66"/>
  <c r="I342" i="65"/>
  <c r="H343" i="65"/>
  <c r="L343" i="65"/>
  <c r="H348" i="74"/>
  <c r="I348" i="74"/>
  <c r="L348" i="74"/>
  <c r="H370" i="59"/>
  <c r="L370" i="59"/>
  <c r="L359" i="70"/>
  <c r="I214" i="59"/>
  <c r="I214" i="68" s="1"/>
  <c r="I214" i="67" s="1"/>
  <c r="E353" i="75"/>
  <c r="G353" i="75" s="1"/>
  <c r="H343" i="69"/>
  <c r="I380" i="62"/>
  <c r="E377" i="67"/>
  <c r="G377" i="67" s="1"/>
  <c r="E350" i="56"/>
  <c r="G350" i="56" s="1"/>
  <c r="L349" i="56"/>
  <c r="H380" i="62"/>
  <c r="L380" i="62"/>
  <c r="H349" i="56"/>
  <c r="I372" i="58"/>
  <c r="J379" i="58"/>
  <c r="K379" i="58" s="1"/>
  <c r="E373" i="58"/>
  <c r="G373" i="58" s="1"/>
  <c r="E215" i="6"/>
  <c r="G215" i="6" s="1"/>
  <c r="I370" i="63" l="1"/>
  <c r="I370" i="61"/>
  <c r="I370" i="73" s="1"/>
  <c r="I370" i="62" s="1"/>
  <c r="E372" i="57"/>
  <c r="J385" i="57"/>
  <c r="E374" i="72"/>
  <c r="G374" i="72" s="1"/>
  <c r="E377" i="73"/>
  <c r="G377" i="73" s="1"/>
  <c r="E373" i="71"/>
  <c r="G373" i="71" s="1"/>
  <c r="H338" i="66"/>
  <c r="I338" i="66"/>
  <c r="I214" i="74"/>
  <c r="L376" i="73"/>
  <c r="H376" i="73"/>
  <c r="L338" i="66"/>
  <c r="I343" i="65"/>
  <c r="E344" i="65"/>
  <c r="G344" i="65" s="1"/>
  <c r="E349" i="74"/>
  <c r="G349" i="74" s="1"/>
  <c r="E371" i="59"/>
  <c r="G371" i="59" s="1"/>
  <c r="E360" i="70"/>
  <c r="G360" i="70" s="1"/>
  <c r="I214" i="70"/>
  <c r="I372" i="64"/>
  <c r="I372" i="72" s="1"/>
  <c r="L353" i="75"/>
  <c r="H353" i="75"/>
  <c r="I353" i="75"/>
  <c r="I343" i="69"/>
  <c r="E344" i="69"/>
  <c r="G344" i="69" s="1"/>
  <c r="E381" i="62"/>
  <c r="G381" i="62" s="1"/>
  <c r="L377" i="67"/>
  <c r="H377" i="67"/>
  <c r="L350" i="56"/>
  <c r="H350" i="56"/>
  <c r="L373" i="58"/>
  <c r="H373" i="58"/>
  <c r="H215" i="6"/>
  <c r="L215" i="6"/>
  <c r="J215" i="6"/>
  <c r="I370" i="71" l="1"/>
  <c r="J386" i="57"/>
  <c r="K385" i="57"/>
  <c r="K386" i="57" s="1"/>
  <c r="E9" i="57" a="1"/>
  <c r="E9" i="57" s="1"/>
  <c r="G372" i="57"/>
  <c r="E373" i="57" s="1"/>
  <c r="H372" i="57"/>
  <c r="L372" i="57"/>
  <c r="H374" i="72"/>
  <c r="L374" i="72"/>
  <c r="J384" i="72"/>
  <c r="K384" i="72" s="1"/>
  <c r="E375" i="72"/>
  <c r="G375" i="72" s="1"/>
  <c r="E378" i="73"/>
  <c r="G378" i="73" s="1"/>
  <c r="L377" i="73"/>
  <c r="H377" i="73"/>
  <c r="L373" i="71"/>
  <c r="I373" i="71"/>
  <c r="L381" i="62"/>
  <c r="I381" i="62"/>
  <c r="H373" i="71"/>
  <c r="L360" i="70"/>
  <c r="H371" i="59"/>
  <c r="E339" i="66"/>
  <c r="G339" i="66" s="1"/>
  <c r="I344" i="65"/>
  <c r="L344" i="65"/>
  <c r="H344" i="65"/>
  <c r="L349" i="74"/>
  <c r="H349" i="74"/>
  <c r="L371" i="59"/>
  <c r="H360" i="70"/>
  <c r="I372" i="73"/>
  <c r="I372" i="62" s="1"/>
  <c r="E354" i="75"/>
  <c r="L344" i="69"/>
  <c r="H344" i="69"/>
  <c r="H381" i="62"/>
  <c r="I215" i="6"/>
  <c r="E378" i="67"/>
  <c r="G378" i="67" s="1"/>
  <c r="E351" i="56"/>
  <c r="G351" i="56" s="1"/>
  <c r="I373" i="58"/>
  <c r="J380" i="58"/>
  <c r="K380" i="58" s="1"/>
  <c r="E374" i="58"/>
  <c r="G374" i="58" s="1"/>
  <c r="K215" i="6"/>
  <c r="I372" i="57" l="1"/>
  <c r="G373" i="57"/>
  <c r="E374" i="57" s="1"/>
  <c r="L373" i="57"/>
  <c r="H373" i="57"/>
  <c r="L375" i="72"/>
  <c r="H375" i="72"/>
  <c r="E379" i="73"/>
  <c r="G379" i="73" s="1"/>
  <c r="H378" i="73"/>
  <c r="L378" i="73"/>
  <c r="E374" i="71"/>
  <c r="G374" i="71" s="1"/>
  <c r="I339" i="66"/>
  <c r="H354" i="75"/>
  <c r="G354" i="75"/>
  <c r="I354" i="75" s="1"/>
  <c r="I215" i="59"/>
  <c r="I215" i="56" s="1"/>
  <c r="I215" i="71"/>
  <c r="L339" i="66"/>
  <c r="H339" i="66"/>
  <c r="E345" i="65"/>
  <c r="G345" i="65" s="1"/>
  <c r="I373" i="60"/>
  <c r="I373" i="64" s="1"/>
  <c r="E350" i="74"/>
  <c r="G350" i="74" s="1"/>
  <c r="E372" i="59"/>
  <c r="G372" i="59" s="1"/>
  <c r="E361" i="70"/>
  <c r="G361" i="70" s="1"/>
  <c r="I215" i="68"/>
  <c r="I215" i="67" s="1"/>
  <c r="I215" i="70" s="1"/>
  <c r="L354" i="75"/>
  <c r="I344" i="69"/>
  <c r="E345" i="69"/>
  <c r="G345" i="69" s="1"/>
  <c r="E382" i="62"/>
  <c r="G382" i="62" s="1"/>
  <c r="H378" i="67"/>
  <c r="L378" i="67"/>
  <c r="E379" i="67"/>
  <c r="G379" i="67" s="1"/>
  <c r="E352" i="56"/>
  <c r="G352" i="56" s="1"/>
  <c r="H351" i="56"/>
  <c r="L351" i="56"/>
  <c r="H374" i="58"/>
  <c r="L374" i="58"/>
  <c r="E216" i="6"/>
  <c r="G216" i="6" s="1"/>
  <c r="G374" i="57" l="1"/>
  <c r="E375" i="57" s="1"/>
  <c r="H374" i="57"/>
  <c r="L374" i="57"/>
  <c r="E380" i="73"/>
  <c r="G380" i="73" s="1"/>
  <c r="L379" i="73"/>
  <c r="H379" i="73"/>
  <c r="E376" i="72"/>
  <c r="G376" i="72" s="1"/>
  <c r="J385" i="72"/>
  <c r="H374" i="71"/>
  <c r="E375" i="71"/>
  <c r="G375" i="71" s="1"/>
  <c r="L382" i="62"/>
  <c r="E383" i="62"/>
  <c r="G383" i="62" s="1"/>
  <c r="L374" i="71"/>
  <c r="E340" i="66"/>
  <c r="G340" i="66" s="1"/>
  <c r="L345" i="65"/>
  <c r="I345" i="65"/>
  <c r="H361" i="70"/>
  <c r="H372" i="59"/>
  <c r="E373" i="59"/>
  <c r="G373" i="59" s="1"/>
  <c r="H345" i="65"/>
  <c r="H350" i="74"/>
  <c r="L350" i="74"/>
  <c r="L372" i="59"/>
  <c r="L361" i="70"/>
  <c r="E355" i="75"/>
  <c r="L345" i="69"/>
  <c r="H345" i="69"/>
  <c r="H382" i="62"/>
  <c r="H379" i="67"/>
  <c r="L379" i="67"/>
  <c r="E380" i="67"/>
  <c r="G380" i="67" s="1"/>
  <c r="E353" i="56"/>
  <c r="G353" i="56" s="1"/>
  <c r="L352" i="56"/>
  <c r="H352" i="56"/>
  <c r="I373" i="72"/>
  <c r="I374" i="58"/>
  <c r="J381" i="58"/>
  <c r="K381" i="58" s="1"/>
  <c r="E375" i="58"/>
  <c r="G375" i="58" s="1"/>
  <c r="H216" i="6"/>
  <c r="L216" i="6"/>
  <c r="J216" i="6"/>
  <c r="G375" i="57" l="1"/>
  <c r="L375" i="57"/>
  <c r="H375" i="57"/>
  <c r="E381" i="73"/>
  <c r="G381" i="73" s="1"/>
  <c r="H380" i="73"/>
  <c r="J386" i="72"/>
  <c r="K385" i="72"/>
  <c r="K386" i="72" s="1"/>
  <c r="E9" i="72" a="1"/>
  <c r="E9" i="72" s="1"/>
  <c r="E377" i="72"/>
  <c r="G377" i="72" s="1"/>
  <c r="H376" i="72"/>
  <c r="L376" i="72"/>
  <c r="L380" i="73"/>
  <c r="L340" i="66"/>
  <c r="I340" i="66"/>
  <c r="H340" i="66"/>
  <c r="G355" i="75"/>
  <c r="I355" i="75" s="1"/>
  <c r="H375" i="71"/>
  <c r="I375" i="71"/>
  <c r="H373" i="59"/>
  <c r="E374" i="59"/>
  <c r="G374" i="59" s="1"/>
  <c r="E346" i="65"/>
  <c r="G346" i="65" s="1"/>
  <c r="I373" i="57"/>
  <c r="I373" i="73" s="1"/>
  <c r="E351" i="74"/>
  <c r="G351" i="74" s="1"/>
  <c r="I350" i="74"/>
  <c r="L373" i="59"/>
  <c r="I374" i="60"/>
  <c r="I374" i="64" s="1"/>
  <c r="I374" i="57" s="1"/>
  <c r="E362" i="70"/>
  <c r="G362" i="70" s="1"/>
  <c r="H355" i="75"/>
  <c r="L355" i="75"/>
  <c r="L375" i="71"/>
  <c r="I345" i="69"/>
  <c r="E346" i="69"/>
  <c r="G346" i="69" s="1"/>
  <c r="H380" i="67"/>
  <c r="L380" i="67"/>
  <c r="I216" i="6"/>
  <c r="I216" i="59" s="1"/>
  <c r="I353" i="56"/>
  <c r="H353" i="56"/>
  <c r="L353" i="56"/>
  <c r="L375" i="58"/>
  <c r="H375" i="58"/>
  <c r="L383" i="62"/>
  <c r="H383" i="62"/>
  <c r="K216" i="6"/>
  <c r="E217" i="6"/>
  <c r="G217" i="6" s="1"/>
  <c r="E376" i="57" l="1"/>
  <c r="I375" i="57"/>
  <c r="E378" i="72"/>
  <c r="G378" i="72" s="1"/>
  <c r="H377" i="72"/>
  <c r="L377" i="72"/>
  <c r="E341" i="66"/>
  <c r="G341" i="66" s="1"/>
  <c r="E356" i="75"/>
  <c r="G356" i="75" s="1"/>
  <c r="E357" i="75" s="1"/>
  <c r="L362" i="70"/>
  <c r="E363" i="70"/>
  <c r="G363" i="70" s="1"/>
  <c r="H374" i="59"/>
  <c r="E375" i="59"/>
  <c r="G375" i="59" s="1"/>
  <c r="H381" i="73"/>
  <c r="L346" i="65"/>
  <c r="H346" i="65"/>
  <c r="I374" i="72"/>
  <c r="I374" i="73" s="1"/>
  <c r="E347" i="65"/>
  <c r="G347" i="65" s="1"/>
  <c r="I346" i="65"/>
  <c r="L374" i="59"/>
  <c r="H351" i="74"/>
  <c r="L351" i="74"/>
  <c r="H362" i="70"/>
  <c r="I216" i="56"/>
  <c r="E376" i="71"/>
  <c r="G376" i="71" s="1"/>
  <c r="L381" i="73"/>
  <c r="L346" i="69"/>
  <c r="H346" i="69"/>
  <c r="E381" i="67"/>
  <c r="G381" i="67" s="1"/>
  <c r="E354" i="56"/>
  <c r="G354" i="56" s="1"/>
  <c r="I375" i="58"/>
  <c r="I375" i="60" s="1"/>
  <c r="J382" i="58"/>
  <c r="K382" i="58" s="1"/>
  <c r="E376" i="58"/>
  <c r="G376" i="58" s="1"/>
  <c r="E384" i="62"/>
  <c r="G384" i="62" s="1"/>
  <c r="H217" i="6"/>
  <c r="L217" i="6"/>
  <c r="G376" i="57" l="1"/>
  <c r="I376" i="57" s="1"/>
  <c r="L376" i="57"/>
  <c r="H376" i="57"/>
  <c r="E379" i="72"/>
  <c r="G379" i="72" s="1"/>
  <c r="H378" i="72"/>
  <c r="L378" i="72"/>
  <c r="E342" i="66"/>
  <c r="G342" i="66" s="1"/>
  <c r="H341" i="66"/>
  <c r="L341" i="66"/>
  <c r="L356" i="75"/>
  <c r="H356" i="75"/>
  <c r="L357" i="75"/>
  <c r="G357" i="75"/>
  <c r="E358" i="75" s="1"/>
  <c r="G358" i="75" s="1"/>
  <c r="H376" i="71"/>
  <c r="I376" i="71"/>
  <c r="H375" i="59"/>
  <c r="L347" i="65"/>
  <c r="H347" i="65"/>
  <c r="L375" i="59"/>
  <c r="I351" i="74"/>
  <c r="E352" i="74"/>
  <c r="G352" i="74" s="1"/>
  <c r="I375" i="62"/>
  <c r="I375" i="72"/>
  <c r="I216" i="68"/>
  <c r="E364" i="70"/>
  <c r="G364" i="70" s="1"/>
  <c r="H363" i="70"/>
  <c r="L363" i="70"/>
  <c r="H357" i="75"/>
  <c r="L376" i="71"/>
  <c r="E382" i="73"/>
  <c r="G382" i="73" s="1"/>
  <c r="I346" i="69"/>
  <c r="E347" i="69"/>
  <c r="G347" i="69" s="1"/>
  <c r="H381" i="67"/>
  <c r="L381" i="67"/>
  <c r="I354" i="56"/>
  <c r="H354" i="56"/>
  <c r="L354" i="56"/>
  <c r="H376" i="58"/>
  <c r="L376" i="58"/>
  <c r="L384" i="62"/>
  <c r="H384" i="62"/>
  <c r="J217" i="6"/>
  <c r="E377" i="57" l="1"/>
  <c r="G377" i="57" s="1"/>
  <c r="E378" i="57" s="1"/>
  <c r="H379" i="72"/>
  <c r="L379" i="72"/>
  <c r="E343" i="66"/>
  <c r="G343" i="66" s="1"/>
  <c r="H342" i="66"/>
  <c r="L342" i="66"/>
  <c r="I217" i="6"/>
  <c r="I217" i="63" s="1"/>
  <c r="L382" i="73"/>
  <c r="E376" i="59"/>
  <c r="G376" i="59" s="1"/>
  <c r="I347" i="65"/>
  <c r="E348" i="65"/>
  <c r="G348" i="65" s="1"/>
  <c r="L352" i="74"/>
  <c r="H352" i="74"/>
  <c r="I216" i="67"/>
  <c r="I216" i="70" s="1"/>
  <c r="H364" i="70"/>
  <c r="E365" i="70"/>
  <c r="G365" i="70" s="1"/>
  <c r="L364" i="70"/>
  <c r="I217" i="68"/>
  <c r="I217" i="67" s="1"/>
  <c r="E377" i="71"/>
  <c r="G377" i="71" s="1"/>
  <c r="L358" i="75"/>
  <c r="H358" i="75"/>
  <c r="E359" i="75"/>
  <c r="G359" i="75" s="1"/>
  <c r="H382" i="73"/>
  <c r="L347" i="69"/>
  <c r="H347" i="69"/>
  <c r="E382" i="67"/>
  <c r="G382" i="67" s="1"/>
  <c r="E355" i="56"/>
  <c r="G355" i="56" s="1"/>
  <c r="I376" i="58"/>
  <c r="E377" i="58"/>
  <c r="G377" i="58" s="1"/>
  <c r="J383" i="58"/>
  <c r="K383" i="58" s="1"/>
  <c r="E385" i="62"/>
  <c r="G385" i="62" s="1"/>
  <c r="K217" i="6"/>
  <c r="H377" i="57" l="1"/>
  <c r="L377" i="57"/>
  <c r="G378" i="57"/>
  <c r="E379" i="57" s="1"/>
  <c r="H378" i="57"/>
  <c r="L378" i="57"/>
  <c r="I343" i="66"/>
  <c r="H343" i="66"/>
  <c r="I379" i="72"/>
  <c r="E380" i="72"/>
  <c r="G380" i="72" s="1"/>
  <c r="L343" i="66"/>
  <c r="E344" i="66"/>
  <c r="G344" i="66" s="1"/>
  <c r="E386" i="62"/>
  <c r="I216" i="66"/>
  <c r="L377" i="71"/>
  <c r="I377" i="71"/>
  <c r="L376" i="59"/>
  <c r="E377" i="59"/>
  <c r="G377" i="59" s="1"/>
  <c r="I376" i="72"/>
  <c r="I376" i="73"/>
  <c r="H376" i="59"/>
  <c r="H348" i="65"/>
  <c r="L348" i="65"/>
  <c r="I352" i="74"/>
  <c r="E353" i="74"/>
  <c r="G353" i="74" s="1"/>
  <c r="I217" i="70"/>
  <c r="H365" i="70"/>
  <c r="L365" i="70"/>
  <c r="H377" i="71"/>
  <c r="L359" i="75"/>
  <c r="E360" i="75"/>
  <c r="G360" i="75" s="1"/>
  <c r="H359" i="75"/>
  <c r="E383" i="73"/>
  <c r="G383" i="73" s="1"/>
  <c r="E348" i="69"/>
  <c r="G348" i="69" s="1"/>
  <c r="I347" i="69"/>
  <c r="H355" i="56"/>
  <c r="I355" i="56"/>
  <c r="L355" i="56"/>
  <c r="L382" i="67"/>
  <c r="H382" i="67"/>
  <c r="E383" i="67"/>
  <c r="G383" i="67" s="1"/>
  <c r="L377" i="58"/>
  <c r="H377" i="58"/>
  <c r="L385" i="62"/>
  <c r="L386" i="62" s="1"/>
  <c r="H385" i="62"/>
  <c r="H386" i="62" s="1"/>
  <c r="E10" i="62" a="1"/>
  <c r="E10" i="62" s="1"/>
  <c r="E218" i="6"/>
  <c r="G218" i="6" s="1"/>
  <c r="G379" i="57" l="1"/>
  <c r="E380" i="57" s="1"/>
  <c r="L379" i="57"/>
  <c r="H379" i="57"/>
  <c r="E381" i="72"/>
  <c r="G381" i="72" s="1"/>
  <c r="H380" i="72"/>
  <c r="L380" i="72"/>
  <c r="H344" i="66"/>
  <c r="L344" i="66"/>
  <c r="E345" i="66"/>
  <c r="L377" i="59"/>
  <c r="E378" i="59"/>
  <c r="G378" i="59" s="1"/>
  <c r="I385" i="62"/>
  <c r="G386" i="62"/>
  <c r="H377" i="59"/>
  <c r="I348" i="65"/>
  <c r="E349" i="65"/>
  <c r="G349" i="65" s="1"/>
  <c r="H353" i="74"/>
  <c r="L353" i="74"/>
  <c r="E366" i="70"/>
  <c r="G366" i="70" s="1"/>
  <c r="E378" i="71"/>
  <c r="G378" i="71" s="1"/>
  <c r="H360" i="75"/>
  <c r="L360" i="75"/>
  <c r="H383" i="73"/>
  <c r="L383" i="73"/>
  <c r="H348" i="69"/>
  <c r="L348" i="69"/>
  <c r="E356" i="56"/>
  <c r="G356" i="56" s="1"/>
  <c r="H383" i="67"/>
  <c r="E384" i="67"/>
  <c r="G384" i="67" s="1"/>
  <c r="L383" i="67"/>
  <c r="I377" i="58"/>
  <c r="E378" i="58"/>
  <c r="G378" i="58" s="1"/>
  <c r="J384" i="58"/>
  <c r="K384" i="58" s="1"/>
  <c r="H218" i="6"/>
  <c r="L218" i="6"/>
  <c r="J218" i="6"/>
  <c r="G345" i="66" l="1"/>
  <c r="E346" i="66" s="1"/>
  <c r="L345" i="66"/>
  <c r="H345" i="66"/>
  <c r="G380" i="57"/>
  <c r="E381" i="57" s="1"/>
  <c r="L380" i="57"/>
  <c r="H380" i="57"/>
  <c r="E382" i="72"/>
  <c r="G382" i="72" s="1"/>
  <c r="L381" i="72"/>
  <c r="H381" i="72"/>
  <c r="E19" i="62"/>
  <c r="H378" i="59"/>
  <c r="E379" i="59"/>
  <c r="G379" i="59" s="1"/>
  <c r="I377" i="64"/>
  <c r="I377" i="72" s="1"/>
  <c r="I377" i="60"/>
  <c r="L378" i="59"/>
  <c r="H349" i="65"/>
  <c r="I349" i="65"/>
  <c r="L349" i="65"/>
  <c r="I353" i="74"/>
  <c r="E354" i="74"/>
  <c r="G354" i="74" s="1"/>
  <c r="L378" i="71"/>
  <c r="H366" i="70"/>
  <c r="L366" i="70"/>
  <c r="E367" i="70"/>
  <c r="G367" i="70" s="1"/>
  <c r="H378" i="71"/>
  <c r="E361" i="75"/>
  <c r="G361" i="75" s="1"/>
  <c r="E379" i="71"/>
  <c r="G379" i="71" s="1"/>
  <c r="I378" i="71"/>
  <c r="I383" i="73"/>
  <c r="E384" i="73"/>
  <c r="G384" i="73" s="1"/>
  <c r="I348" i="69"/>
  <c r="E349" i="69"/>
  <c r="G349" i="69" s="1"/>
  <c r="L356" i="56"/>
  <c r="H356" i="56"/>
  <c r="L384" i="67"/>
  <c r="I218" i="6"/>
  <c r="H384" i="67"/>
  <c r="E357" i="56"/>
  <c r="G357" i="56" s="1"/>
  <c r="H378" i="58"/>
  <c r="E379" i="58"/>
  <c r="G379" i="58" s="1"/>
  <c r="L378" i="58"/>
  <c r="K218" i="6"/>
  <c r="I345" i="66" l="1"/>
  <c r="G346" i="66"/>
  <c r="I346" i="66" s="1"/>
  <c r="H346" i="66"/>
  <c r="L346" i="66"/>
  <c r="G381" i="57"/>
  <c r="E382" i="57" s="1"/>
  <c r="L381" i="57"/>
  <c r="H381" i="57"/>
  <c r="E383" i="72"/>
  <c r="G383" i="72" s="1"/>
  <c r="H382" i="72"/>
  <c r="L382" i="72"/>
  <c r="L379" i="59"/>
  <c r="E380" i="59"/>
  <c r="G380" i="59" s="1"/>
  <c r="I218" i="63"/>
  <c r="I218" i="59" s="1"/>
  <c r="I377" i="57"/>
  <c r="I377" i="61" s="1"/>
  <c r="I377" i="73" s="1"/>
  <c r="H379" i="59"/>
  <c r="E347" i="66"/>
  <c r="G347" i="66" s="1"/>
  <c r="E350" i="65"/>
  <c r="G350" i="65" s="1"/>
  <c r="L354" i="74"/>
  <c r="H354" i="74"/>
  <c r="L367" i="70"/>
  <c r="H367" i="70"/>
  <c r="I218" i="68"/>
  <c r="H361" i="75"/>
  <c r="L361" i="75"/>
  <c r="E362" i="75"/>
  <c r="G362" i="75" s="1"/>
  <c r="I379" i="71"/>
  <c r="L379" i="71"/>
  <c r="H379" i="71"/>
  <c r="L384" i="73"/>
  <c r="H384" i="73"/>
  <c r="H349" i="69"/>
  <c r="L349" i="69"/>
  <c r="E385" i="67"/>
  <c r="G385" i="67" s="1"/>
  <c r="H357" i="56"/>
  <c r="L357" i="56"/>
  <c r="L379" i="58"/>
  <c r="H379" i="58"/>
  <c r="I379" i="58"/>
  <c r="I378" i="58"/>
  <c r="I378" i="64" s="1"/>
  <c r="J385" i="58"/>
  <c r="J386" i="58" s="1"/>
  <c r="E219" i="6"/>
  <c r="G219" i="6" s="1"/>
  <c r="G382" i="57" l="1"/>
  <c r="E383" i="57" s="1"/>
  <c r="H382" i="57"/>
  <c r="L382" i="57"/>
  <c r="E384" i="72"/>
  <c r="G384" i="72" s="1"/>
  <c r="L383" i="72"/>
  <c r="H383" i="72"/>
  <c r="I218" i="56"/>
  <c r="E10" i="67" a="1"/>
  <c r="E10" i="67" s="1"/>
  <c r="H350" i="65"/>
  <c r="I350" i="65"/>
  <c r="H380" i="59"/>
  <c r="I377" i="63"/>
  <c r="I377" i="62"/>
  <c r="L385" i="67"/>
  <c r="L386" i="67" s="1"/>
  <c r="E386" i="67"/>
  <c r="L380" i="59"/>
  <c r="E348" i="66"/>
  <c r="G348" i="66" s="1"/>
  <c r="L347" i="66"/>
  <c r="H347" i="66"/>
  <c r="L350" i="65"/>
  <c r="E355" i="74"/>
  <c r="G355" i="74" s="1"/>
  <c r="I354" i="74"/>
  <c r="I378" i="72"/>
  <c r="I218" i="67"/>
  <c r="I218" i="70" s="1"/>
  <c r="E368" i="70"/>
  <c r="G368" i="70" s="1"/>
  <c r="I379" i="64"/>
  <c r="I379" i="57" s="1"/>
  <c r="I379" i="61" s="1"/>
  <c r="I379" i="73" s="1"/>
  <c r="H362" i="75"/>
  <c r="L362" i="75"/>
  <c r="E380" i="71"/>
  <c r="G380" i="71" s="1"/>
  <c r="E385" i="73"/>
  <c r="G385" i="73" s="1"/>
  <c r="I349" i="69"/>
  <c r="E350" i="69"/>
  <c r="G350" i="69" s="1"/>
  <c r="H385" i="67"/>
  <c r="H386" i="67" s="1"/>
  <c r="E358" i="56"/>
  <c r="G358" i="56" s="1"/>
  <c r="E380" i="58"/>
  <c r="G380" i="58" s="1"/>
  <c r="K385" i="58"/>
  <c r="K386" i="58" s="1"/>
  <c r="E9" i="58" a="1"/>
  <c r="E9" i="58" s="1"/>
  <c r="H219" i="6"/>
  <c r="L219" i="6"/>
  <c r="J219" i="6"/>
  <c r="G383" i="57" l="1"/>
  <c r="I383" i="57" s="1"/>
  <c r="H383" i="57"/>
  <c r="L383" i="57"/>
  <c r="E385" i="72"/>
  <c r="H384" i="72"/>
  <c r="L384" i="72"/>
  <c r="L380" i="71"/>
  <c r="I380" i="71"/>
  <c r="L385" i="73"/>
  <c r="L386" i="73" s="1"/>
  <c r="E386" i="73"/>
  <c r="G386" i="67"/>
  <c r="E381" i="59"/>
  <c r="G381" i="59" s="1"/>
  <c r="E349" i="66"/>
  <c r="G349" i="66" s="1"/>
  <c r="L348" i="66"/>
  <c r="H348" i="66"/>
  <c r="E351" i="65"/>
  <c r="G351" i="65" s="1"/>
  <c r="I378" i="57"/>
  <c r="I378" i="61" s="1"/>
  <c r="I378" i="73" s="1"/>
  <c r="H355" i="74"/>
  <c r="L355" i="74"/>
  <c r="H368" i="70"/>
  <c r="L368" i="70"/>
  <c r="E10" i="73" a="1"/>
  <c r="E10" i="73" s="1"/>
  <c r="E363" i="75"/>
  <c r="G363" i="75" s="1"/>
  <c r="H385" i="73"/>
  <c r="H386" i="73" s="1"/>
  <c r="H380" i="71"/>
  <c r="L350" i="69"/>
  <c r="H350" i="69"/>
  <c r="I219" i="6"/>
  <c r="H380" i="58"/>
  <c r="H358" i="56"/>
  <c r="L358" i="56"/>
  <c r="I380" i="58"/>
  <c r="I380" i="60" s="1"/>
  <c r="L380" i="58"/>
  <c r="K219" i="6"/>
  <c r="E386" i="72" l="1"/>
  <c r="G385" i="72"/>
  <c r="E384" i="57"/>
  <c r="H384" i="57" s="1"/>
  <c r="L385" i="72"/>
  <c r="L386" i="72" s="1"/>
  <c r="E10" i="72" a="1"/>
  <c r="E10" i="72" s="1"/>
  <c r="H385" i="72"/>
  <c r="H386" i="72" s="1"/>
  <c r="G386" i="72"/>
  <c r="E19" i="72" s="1"/>
  <c r="E19" i="67"/>
  <c r="L381" i="59"/>
  <c r="E382" i="59"/>
  <c r="G382" i="59" s="1"/>
  <c r="G386" i="73"/>
  <c r="H381" i="59"/>
  <c r="E350" i="66"/>
  <c r="G350" i="66" s="1"/>
  <c r="L349" i="66"/>
  <c r="H349" i="66"/>
  <c r="H351" i="65"/>
  <c r="L351" i="65"/>
  <c r="E356" i="74"/>
  <c r="G356" i="74" s="1"/>
  <c r="E369" i="70"/>
  <c r="G369" i="70" s="1"/>
  <c r="I380" i="64"/>
  <c r="I380" i="72" s="1"/>
  <c r="I219" i="59"/>
  <c r="I219" i="68" s="1"/>
  <c r="L363" i="75"/>
  <c r="H363" i="75"/>
  <c r="E381" i="71"/>
  <c r="G381" i="71" s="1"/>
  <c r="I350" i="69"/>
  <c r="E351" i="69"/>
  <c r="G351" i="69" s="1"/>
  <c r="E359" i="56"/>
  <c r="G359" i="56" s="1"/>
  <c r="E381" i="58"/>
  <c r="G381" i="58" s="1"/>
  <c r="E220" i="6"/>
  <c r="G220" i="6" s="1"/>
  <c r="L384" i="57" l="1"/>
  <c r="G384" i="57"/>
  <c r="E385" i="57" s="1"/>
  <c r="L385" i="57" s="1"/>
  <c r="E19" i="73"/>
  <c r="I219" i="75"/>
  <c r="L381" i="71"/>
  <c r="I381" i="71"/>
  <c r="L382" i="59"/>
  <c r="E383" i="59"/>
  <c r="G383" i="59" s="1"/>
  <c r="H350" i="66"/>
  <c r="L350" i="66"/>
  <c r="I351" i="65"/>
  <c r="E352" i="65"/>
  <c r="G352" i="65" s="1"/>
  <c r="I380" i="57"/>
  <c r="L356" i="74"/>
  <c r="H356" i="74"/>
  <c r="H382" i="59"/>
  <c r="I219" i="67"/>
  <c r="H369" i="70"/>
  <c r="L369" i="70"/>
  <c r="I363" i="75"/>
  <c r="E364" i="75"/>
  <c r="G364" i="75" s="1"/>
  <c r="H381" i="71"/>
  <c r="H351" i="69"/>
  <c r="L351" i="69"/>
  <c r="L359" i="56"/>
  <c r="H359" i="56"/>
  <c r="H381" i="58"/>
  <c r="E360" i="56"/>
  <c r="G360" i="56" s="1"/>
  <c r="L381" i="58"/>
  <c r="I381" i="58"/>
  <c r="L220" i="6"/>
  <c r="H220" i="6"/>
  <c r="J220" i="6"/>
  <c r="L386" i="57" l="1"/>
  <c r="E386" i="57"/>
  <c r="E10" i="57" a="1"/>
  <c r="E10" i="57" s="1"/>
  <c r="H385" i="57"/>
  <c r="H386" i="57" s="1"/>
  <c r="G385" i="57"/>
  <c r="G386" i="57" s="1"/>
  <c r="E19" i="57" s="1"/>
  <c r="I380" i="61"/>
  <c r="I380" i="73" s="1"/>
  <c r="I219" i="70"/>
  <c r="H383" i="59"/>
  <c r="E351" i="66"/>
  <c r="G351" i="66" s="1"/>
  <c r="L352" i="65"/>
  <c r="H352" i="65"/>
  <c r="I381" i="60"/>
  <c r="E357" i="74"/>
  <c r="G357" i="74" s="1"/>
  <c r="L383" i="59"/>
  <c r="E370" i="70"/>
  <c r="G370" i="70" s="1"/>
  <c r="L364" i="75"/>
  <c r="H364" i="75"/>
  <c r="E382" i="71"/>
  <c r="G382" i="71" s="1"/>
  <c r="E352" i="69"/>
  <c r="G352" i="69" s="1"/>
  <c r="I351" i="69"/>
  <c r="I220" i="6"/>
  <c r="L360" i="56"/>
  <c r="E361" i="56"/>
  <c r="G361" i="56" s="1"/>
  <c r="H360" i="56"/>
  <c r="I220" i="56"/>
  <c r="E382" i="58"/>
  <c r="G382" i="58" s="1"/>
  <c r="K220" i="6"/>
  <c r="L370" i="70" l="1"/>
  <c r="E371" i="70"/>
  <c r="G371" i="70" s="1"/>
  <c r="L351" i="66"/>
  <c r="E352" i="66"/>
  <c r="G352" i="66" s="1"/>
  <c r="H351" i="66"/>
  <c r="E353" i="65"/>
  <c r="G353" i="65" s="1"/>
  <c r="I352" i="65"/>
  <c r="I220" i="59"/>
  <c r="I220" i="68" s="1"/>
  <c r="I220" i="67" s="1"/>
  <c r="I381" i="64"/>
  <c r="H357" i="74"/>
  <c r="L357" i="74"/>
  <c r="E384" i="59"/>
  <c r="G384" i="59" s="1"/>
  <c r="H370" i="70"/>
  <c r="E365" i="75"/>
  <c r="G365" i="75" s="1"/>
  <c r="H382" i="71"/>
  <c r="L382" i="71"/>
  <c r="H352" i="69"/>
  <c r="L352" i="69"/>
  <c r="L382" i="58"/>
  <c r="E362" i="56"/>
  <c r="G362" i="56" s="1"/>
  <c r="H361" i="56"/>
  <c r="L361" i="56"/>
  <c r="H382" i="58"/>
  <c r="I382" i="58"/>
  <c r="E221" i="6"/>
  <c r="G221" i="6" s="1"/>
  <c r="L384" i="59" l="1"/>
  <c r="I384" i="59"/>
  <c r="L352" i="66"/>
  <c r="H352" i="66"/>
  <c r="E353" i="66"/>
  <c r="G353" i="66" s="1"/>
  <c r="H353" i="65"/>
  <c r="L353" i="65"/>
  <c r="I381" i="72"/>
  <c r="I220" i="70"/>
  <c r="I220" i="65" s="1"/>
  <c r="E358" i="74"/>
  <c r="G358" i="74" s="1"/>
  <c r="I382" i="62"/>
  <c r="I382" i="60"/>
  <c r="H384" i="59"/>
  <c r="L371" i="70"/>
  <c r="H371" i="70"/>
  <c r="E372" i="70"/>
  <c r="G372" i="70" s="1"/>
  <c r="H365" i="75"/>
  <c r="L365" i="75"/>
  <c r="I382" i="71"/>
  <c r="E383" i="71"/>
  <c r="G383" i="71" s="1"/>
  <c r="I352" i="69"/>
  <c r="E353" i="69"/>
  <c r="G353" i="69" s="1"/>
  <c r="H362" i="56"/>
  <c r="L362" i="56"/>
  <c r="E383" i="58"/>
  <c r="G383" i="58" s="1"/>
  <c r="H221" i="6"/>
  <c r="L221" i="6"/>
  <c r="J221" i="6"/>
  <c r="I381" i="57" l="1"/>
  <c r="L353" i="66"/>
  <c r="E354" i="66"/>
  <c r="G354" i="66" s="1"/>
  <c r="H353" i="66"/>
  <c r="I353" i="65"/>
  <c r="E354" i="65"/>
  <c r="G354" i="65" s="1"/>
  <c r="I381" i="61"/>
  <c r="I381" i="73" s="1"/>
  <c r="I382" i="64"/>
  <c r="H358" i="74"/>
  <c r="L358" i="74"/>
  <c r="E385" i="59"/>
  <c r="G385" i="59" s="1"/>
  <c r="H372" i="70"/>
  <c r="L372" i="70"/>
  <c r="I365" i="75"/>
  <c r="E366" i="75"/>
  <c r="G366" i="75" s="1"/>
  <c r="H383" i="71"/>
  <c r="L383" i="71"/>
  <c r="L353" i="69"/>
  <c r="H353" i="69"/>
  <c r="I221" i="6"/>
  <c r="I221" i="59" s="1"/>
  <c r="L383" i="58"/>
  <c r="E363" i="56"/>
  <c r="G363" i="56" s="1"/>
  <c r="I383" i="58"/>
  <c r="I383" i="60" s="1"/>
  <c r="H383" i="58"/>
  <c r="K221" i="6"/>
  <c r="L385" i="59" l="1"/>
  <c r="L386" i="59" s="1"/>
  <c r="E386" i="59"/>
  <c r="H354" i="66"/>
  <c r="E355" i="66"/>
  <c r="G355" i="66" s="1"/>
  <c r="L354" i="66"/>
  <c r="H354" i="65"/>
  <c r="L354" i="65"/>
  <c r="I382" i="72"/>
  <c r="E359" i="74"/>
  <c r="G359" i="74" s="1"/>
  <c r="H385" i="59"/>
  <c r="H386" i="59" s="1"/>
  <c r="E10" i="59" a="1"/>
  <c r="E10" i="59" s="1"/>
  <c r="E373" i="70"/>
  <c r="G373" i="70" s="1"/>
  <c r="I221" i="68"/>
  <c r="I221" i="67" s="1"/>
  <c r="I383" i="72"/>
  <c r="I383" i="62" s="1"/>
  <c r="L366" i="75"/>
  <c r="H366" i="75"/>
  <c r="I383" i="71"/>
  <c r="E384" i="71"/>
  <c r="G384" i="71" s="1"/>
  <c r="I353" i="69"/>
  <c r="E354" i="69"/>
  <c r="G354" i="69" s="1"/>
  <c r="L363" i="56"/>
  <c r="H363" i="56"/>
  <c r="E384" i="58"/>
  <c r="G384" i="58" s="1"/>
  <c r="E222" i="6"/>
  <c r="G222" i="6" s="1"/>
  <c r="I382" i="57" l="1"/>
  <c r="G386" i="59"/>
  <c r="H355" i="66"/>
  <c r="L355" i="66"/>
  <c r="E355" i="65"/>
  <c r="G355" i="65" s="1"/>
  <c r="I354" i="65"/>
  <c r="I382" i="61"/>
  <c r="I382" i="73" s="1"/>
  <c r="H359" i="74"/>
  <c r="L359" i="74"/>
  <c r="E360" i="74"/>
  <c r="G360" i="74" s="1"/>
  <c r="L373" i="70"/>
  <c r="H373" i="70"/>
  <c r="E367" i="75"/>
  <c r="G367" i="75" s="1"/>
  <c r="H384" i="71"/>
  <c r="L384" i="71"/>
  <c r="L354" i="69"/>
  <c r="H354" i="69"/>
  <c r="L384" i="58"/>
  <c r="E364" i="56"/>
  <c r="G364" i="56" s="1"/>
  <c r="H384" i="58"/>
  <c r="I384" i="58"/>
  <c r="L222" i="6"/>
  <c r="H222" i="6"/>
  <c r="J222" i="6"/>
  <c r="E19" i="59" l="1"/>
  <c r="I384" i="60"/>
  <c r="I355" i="66"/>
  <c r="E356" i="66"/>
  <c r="G356" i="66" s="1"/>
  <c r="L355" i="65"/>
  <c r="H355" i="65"/>
  <c r="I384" i="64"/>
  <c r="I384" i="72" s="1"/>
  <c r="L360" i="74"/>
  <c r="E361" i="74"/>
  <c r="G361" i="74" s="1"/>
  <c r="H360" i="74"/>
  <c r="E374" i="70"/>
  <c r="G374" i="70" s="1"/>
  <c r="L367" i="75"/>
  <c r="H367" i="75"/>
  <c r="E385" i="71"/>
  <c r="G385" i="71" s="1"/>
  <c r="I354" i="69"/>
  <c r="E355" i="69"/>
  <c r="G355" i="69" s="1"/>
  <c r="I222" i="6"/>
  <c r="I222" i="59"/>
  <c r="L364" i="56"/>
  <c r="H364" i="56"/>
  <c r="E385" i="58"/>
  <c r="G385" i="58" s="1"/>
  <c r="K222" i="6"/>
  <c r="H374" i="70" l="1"/>
  <c r="E375" i="70"/>
  <c r="G375" i="70" s="1"/>
  <c r="E386" i="71"/>
  <c r="E386" i="58"/>
  <c r="L356" i="66"/>
  <c r="E357" i="66"/>
  <c r="G357" i="66" s="1"/>
  <c r="H356" i="66"/>
  <c r="I355" i="65"/>
  <c r="E356" i="65"/>
  <c r="G356" i="65" s="1"/>
  <c r="I384" i="57"/>
  <c r="I384" i="61" s="1"/>
  <c r="H361" i="74"/>
  <c r="L361" i="74"/>
  <c r="L374" i="70"/>
  <c r="E368" i="75"/>
  <c r="G368" i="75" s="1"/>
  <c r="I367" i="75"/>
  <c r="E10" i="71" a="1"/>
  <c r="E10" i="71" s="1"/>
  <c r="H385" i="71"/>
  <c r="H386" i="71" s="1"/>
  <c r="L385" i="71"/>
  <c r="L386" i="71" s="1"/>
  <c r="H355" i="69"/>
  <c r="L355" i="69"/>
  <c r="E365" i="56"/>
  <c r="G365" i="56" s="1"/>
  <c r="I222" i="56"/>
  <c r="H385" i="58"/>
  <c r="H386" i="58" s="1"/>
  <c r="L385" i="58"/>
  <c r="L386" i="58" s="1"/>
  <c r="E10" i="58" a="1"/>
  <c r="E10" i="58" s="1"/>
  <c r="E223" i="6"/>
  <c r="G223" i="6" s="1"/>
  <c r="H375" i="70" l="1"/>
  <c r="I384" i="73"/>
  <c r="I384" i="71" s="1"/>
  <c r="I384" i="63"/>
  <c r="I384" i="62"/>
  <c r="G386" i="71"/>
  <c r="I385" i="58"/>
  <c r="G386" i="58"/>
  <c r="L357" i="66"/>
  <c r="H357" i="66"/>
  <c r="H356" i="65"/>
  <c r="L356" i="65"/>
  <c r="E362" i="74"/>
  <c r="G362" i="74" s="1"/>
  <c r="L375" i="70"/>
  <c r="I222" i="68"/>
  <c r="L368" i="75"/>
  <c r="H368" i="75"/>
  <c r="I355" i="69"/>
  <c r="E356" i="69"/>
  <c r="G356" i="69" s="1"/>
  <c r="L365" i="56"/>
  <c r="H365" i="56"/>
  <c r="L223" i="6"/>
  <c r="H223" i="6"/>
  <c r="J223" i="6"/>
  <c r="E19" i="71" l="1"/>
  <c r="E19" i="58"/>
  <c r="I386" i="58"/>
  <c r="E8" i="58" s="1"/>
  <c r="I385" i="60"/>
  <c r="E358" i="66"/>
  <c r="G358" i="66" s="1"/>
  <c r="I357" i="66"/>
  <c r="I356" i="65"/>
  <c r="E357" i="65"/>
  <c r="G357" i="65" s="1"/>
  <c r="I222" i="67"/>
  <c r="I222" i="70"/>
  <c r="H362" i="74"/>
  <c r="I362" i="74"/>
  <c r="L362" i="74"/>
  <c r="E376" i="70"/>
  <c r="G376" i="70" s="1"/>
  <c r="E369" i="75"/>
  <c r="G369" i="75" s="1"/>
  <c r="I368" i="75"/>
  <c r="H356" i="69"/>
  <c r="L356" i="69"/>
  <c r="I223" i="6"/>
  <c r="E366" i="56"/>
  <c r="G366" i="56" s="1"/>
  <c r="K223" i="6"/>
  <c r="L366" i="56" l="1"/>
  <c r="I366" i="56"/>
  <c r="I386" i="60"/>
  <c r="E8" i="60" s="1"/>
  <c r="I385" i="64"/>
  <c r="E11" i="58"/>
  <c r="L358" i="66"/>
  <c r="H358" i="66"/>
  <c r="L357" i="65"/>
  <c r="I357" i="65"/>
  <c r="H357" i="65"/>
  <c r="E363" i="74"/>
  <c r="G363" i="74" s="1"/>
  <c r="I223" i="56"/>
  <c r="L376" i="70"/>
  <c r="H376" i="70"/>
  <c r="L369" i="75"/>
  <c r="H369" i="75"/>
  <c r="E357" i="69"/>
  <c r="G357" i="69" s="1"/>
  <c r="H366" i="56"/>
  <c r="E224" i="6"/>
  <c r="G224" i="6" s="1"/>
  <c r="I223" i="74" l="1"/>
  <c r="I223" i="68" s="1"/>
  <c r="I223" i="67" s="1"/>
  <c r="I385" i="72"/>
  <c r="I385" i="57" s="1"/>
  <c r="I385" i="61" s="1"/>
  <c r="I358" i="66"/>
  <c r="E359" i="66"/>
  <c r="G359" i="66" s="1"/>
  <c r="E358" i="65"/>
  <c r="G358" i="65" s="1"/>
  <c r="I223" i="70"/>
  <c r="H363" i="74"/>
  <c r="L363" i="74"/>
  <c r="E377" i="70"/>
  <c r="G377" i="70" s="1"/>
  <c r="E370" i="75"/>
  <c r="G370" i="75" s="1"/>
  <c r="I369" i="75"/>
  <c r="L357" i="69"/>
  <c r="H357" i="69"/>
  <c r="I357" i="69"/>
  <c r="E367" i="56"/>
  <c r="G367" i="56" s="1"/>
  <c r="L224" i="6"/>
  <c r="H224" i="6"/>
  <c r="J224" i="6"/>
  <c r="I223" i="66" l="1"/>
  <c r="I367" i="56"/>
  <c r="I385" i="73"/>
  <c r="H359" i="66"/>
  <c r="L359" i="66"/>
  <c r="H358" i="65"/>
  <c r="I358" i="65"/>
  <c r="L358" i="65"/>
  <c r="E364" i="74"/>
  <c r="G364" i="74" s="1"/>
  <c r="L377" i="70"/>
  <c r="H377" i="70"/>
  <c r="L370" i="75"/>
  <c r="H370" i="75"/>
  <c r="E358" i="69"/>
  <c r="G358" i="69" s="1"/>
  <c r="H367" i="56"/>
  <c r="L367" i="56"/>
  <c r="E368" i="56"/>
  <c r="G368" i="56" s="1"/>
  <c r="I224" i="6"/>
  <c r="K224" i="6"/>
  <c r="I224" i="59" l="1"/>
  <c r="I224" i="56"/>
  <c r="L368" i="56"/>
  <c r="L358" i="69"/>
  <c r="I358" i="69"/>
  <c r="E360" i="66"/>
  <c r="G360" i="66" s="1"/>
  <c r="E359" i="65"/>
  <c r="G359" i="65" s="1"/>
  <c r="H364" i="74"/>
  <c r="L364" i="74"/>
  <c r="E378" i="70"/>
  <c r="G378" i="70" s="1"/>
  <c r="I224" i="68"/>
  <c r="I224" i="67" s="1"/>
  <c r="E371" i="75"/>
  <c r="G371" i="75" s="1"/>
  <c r="H358" i="69"/>
  <c r="H368" i="56"/>
  <c r="E225" i="6"/>
  <c r="G225" i="6" s="1"/>
  <c r="H360" i="66" l="1"/>
  <c r="L360" i="66"/>
  <c r="L359" i="65"/>
  <c r="H359" i="65"/>
  <c r="I359" i="65"/>
  <c r="E360" i="65"/>
  <c r="G360" i="65" s="1"/>
  <c r="I224" i="70"/>
  <c r="E365" i="74"/>
  <c r="G365" i="74" s="1"/>
  <c r="L378" i="70"/>
  <c r="H378" i="70"/>
  <c r="E379" i="70"/>
  <c r="G379" i="70" s="1"/>
  <c r="H371" i="75"/>
  <c r="L371" i="75"/>
  <c r="E359" i="69"/>
  <c r="G359" i="69" s="1"/>
  <c r="E369" i="56"/>
  <c r="G369" i="56" s="1"/>
  <c r="L225" i="6"/>
  <c r="H225" i="6"/>
  <c r="J225" i="6"/>
  <c r="L379" i="70" l="1"/>
  <c r="E380" i="70"/>
  <c r="G380" i="70" s="1"/>
  <c r="I359" i="69"/>
  <c r="E361" i="66"/>
  <c r="G361" i="66" s="1"/>
  <c r="H360" i="65"/>
  <c r="L360" i="65"/>
  <c r="L365" i="74"/>
  <c r="H365" i="74"/>
  <c r="E366" i="74"/>
  <c r="G366" i="74" s="1"/>
  <c r="H379" i="70"/>
  <c r="I371" i="75"/>
  <c r="E372" i="75"/>
  <c r="G372" i="75" s="1"/>
  <c r="L359" i="69"/>
  <c r="H359" i="69"/>
  <c r="L369" i="56"/>
  <c r="H369" i="56"/>
  <c r="I225" i="6"/>
  <c r="K225" i="6"/>
  <c r="E360" i="69" l="1"/>
  <c r="G360" i="69" s="1"/>
  <c r="E362" i="66"/>
  <c r="G362" i="66" s="1"/>
  <c r="L361" i="66"/>
  <c r="H361" i="66"/>
  <c r="E361" i="65"/>
  <c r="G361" i="65" s="1"/>
  <c r="L366" i="74"/>
  <c r="H366" i="74"/>
  <c r="I225" i="59"/>
  <c r="L380" i="70"/>
  <c r="H380" i="70"/>
  <c r="I372" i="75"/>
  <c r="L372" i="75"/>
  <c r="H372" i="75"/>
  <c r="I369" i="56"/>
  <c r="E370" i="56"/>
  <c r="G370" i="56" s="1"/>
  <c r="E226" i="6"/>
  <c r="G226" i="6" s="1"/>
  <c r="I360" i="69" l="1"/>
  <c r="H360" i="69"/>
  <c r="L360" i="69"/>
  <c r="I362" i="66"/>
  <c r="L362" i="66"/>
  <c r="H362" i="66"/>
  <c r="L361" i="65"/>
  <c r="H361" i="65"/>
  <c r="I361" i="65"/>
  <c r="E367" i="74"/>
  <c r="G367" i="74" s="1"/>
  <c r="I225" i="68"/>
  <c r="I225" i="67" s="1"/>
  <c r="E381" i="70"/>
  <c r="G381" i="70" s="1"/>
  <c r="E373" i="75"/>
  <c r="H370" i="56"/>
  <c r="E371" i="56"/>
  <c r="G371" i="56" s="1"/>
  <c r="L370" i="56"/>
  <c r="H226" i="6"/>
  <c r="L226" i="6"/>
  <c r="J226" i="6"/>
  <c r="E361" i="69" l="1"/>
  <c r="L381" i="70"/>
  <c r="H373" i="75"/>
  <c r="G373" i="75"/>
  <c r="I373" i="75" s="1"/>
  <c r="L367" i="74"/>
  <c r="E368" i="74"/>
  <c r="G368" i="74" s="1"/>
  <c r="E363" i="66"/>
  <c r="G363" i="66" s="1"/>
  <c r="E362" i="65"/>
  <c r="G362" i="65" s="1"/>
  <c r="H367" i="74"/>
  <c r="I225" i="70"/>
  <c r="I225" i="66" s="1"/>
  <c r="H381" i="70"/>
  <c r="L373" i="75"/>
  <c r="L371" i="56"/>
  <c r="H371" i="56"/>
  <c r="I226" i="6"/>
  <c r="I226" i="74" s="1"/>
  <c r="K226" i="6"/>
  <c r="E227" i="6"/>
  <c r="G227" i="6" s="1"/>
  <c r="G361" i="69" l="1"/>
  <c r="I361" i="69" s="1"/>
  <c r="H361" i="69"/>
  <c r="L361" i="69"/>
  <c r="L363" i="66"/>
  <c r="E364" i="66"/>
  <c r="G364" i="66" s="1"/>
  <c r="I368" i="74"/>
  <c r="H363" i="66"/>
  <c r="H362" i="65"/>
  <c r="L362" i="65"/>
  <c r="H368" i="74"/>
  <c r="L368" i="74"/>
  <c r="E382" i="70"/>
  <c r="G382" i="70" s="1"/>
  <c r="I226" i="68"/>
  <c r="I226" i="67" s="1"/>
  <c r="E374" i="75"/>
  <c r="E372" i="56"/>
  <c r="G372" i="56" s="1"/>
  <c r="L227" i="6"/>
  <c r="H227" i="6"/>
  <c r="E362" i="69" l="1"/>
  <c r="L372" i="56"/>
  <c r="H364" i="66"/>
  <c r="E365" i="66"/>
  <c r="G365" i="66" s="1"/>
  <c r="L382" i="70"/>
  <c r="E369" i="74"/>
  <c r="G369" i="74" s="1"/>
  <c r="H374" i="75"/>
  <c r="G374" i="75"/>
  <c r="I374" i="75" s="1"/>
  <c r="L364" i="66"/>
  <c r="E363" i="65"/>
  <c r="G363" i="65" s="1"/>
  <c r="I362" i="65"/>
  <c r="I226" i="70"/>
  <c r="L374" i="75"/>
  <c r="H382" i="70"/>
  <c r="H372" i="56"/>
  <c r="J227" i="6"/>
  <c r="G362" i="69" l="1"/>
  <c r="L362" i="69"/>
  <c r="H362" i="69"/>
  <c r="I369" i="74"/>
  <c r="I227" i="6"/>
  <c r="I227" i="56" s="1"/>
  <c r="E366" i="66"/>
  <c r="G366" i="66" s="1"/>
  <c r="H369" i="74"/>
  <c r="L369" i="74"/>
  <c r="I227" i="59"/>
  <c r="I227" i="63"/>
  <c r="H365" i="66"/>
  <c r="L365" i="66"/>
  <c r="I363" i="65"/>
  <c r="L363" i="65"/>
  <c r="H363" i="65"/>
  <c r="E375" i="75"/>
  <c r="E383" i="70"/>
  <c r="G383" i="70" s="1"/>
  <c r="E373" i="56"/>
  <c r="G373" i="56" s="1"/>
  <c r="I227" i="68"/>
  <c r="I227" i="67" s="1"/>
  <c r="K227" i="6"/>
  <c r="E228" i="6"/>
  <c r="G228" i="6" s="1"/>
  <c r="I362" i="69" l="1"/>
  <c r="E363" i="69"/>
  <c r="E370" i="74"/>
  <c r="E367" i="66"/>
  <c r="G367" i="66" s="1"/>
  <c r="L366" i="66"/>
  <c r="H366" i="66"/>
  <c r="H383" i="70"/>
  <c r="E384" i="70"/>
  <c r="G384" i="70" s="1"/>
  <c r="I227" i="69"/>
  <c r="L375" i="75"/>
  <c r="G375" i="75"/>
  <c r="E364" i="65"/>
  <c r="G364" i="65" s="1"/>
  <c r="I227" i="70"/>
  <c r="H375" i="75"/>
  <c r="L383" i="70"/>
  <c r="L373" i="56"/>
  <c r="H373" i="56"/>
  <c r="L228" i="6"/>
  <c r="H228" i="6"/>
  <c r="G370" i="74" l="1"/>
  <c r="I370" i="74" s="1"/>
  <c r="G363" i="69"/>
  <c r="H363" i="69"/>
  <c r="L363" i="69"/>
  <c r="H370" i="74"/>
  <c r="L370" i="74"/>
  <c r="H367" i="66"/>
  <c r="I367" i="66"/>
  <c r="L367" i="66"/>
  <c r="H364" i="65"/>
  <c r="I364" i="65"/>
  <c r="L364" i="65"/>
  <c r="E376" i="75"/>
  <c r="L384" i="70"/>
  <c r="H384" i="70"/>
  <c r="E385" i="70"/>
  <c r="G385" i="70" s="1"/>
  <c r="I373" i="56"/>
  <c r="E374" i="56"/>
  <c r="G374" i="56" s="1"/>
  <c r="J228" i="6"/>
  <c r="E371" i="74" l="1"/>
  <c r="G371" i="74" s="1"/>
  <c r="I371" i="74" s="1"/>
  <c r="I363" i="69"/>
  <c r="E364" i="69"/>
  <c r="I228" i="6"/>
  <c r="E368" i="66"/>
  <c r="G368" i="66" s="1"/>
  <c r="E386" i="70"/>
  <c r="L376" i="75"/>
  <c r="G376" i="75"/>
  <c r="I376" i="75" s="1"/>
  <c r="E365" i="65"/>
  <c r="G365" i="65" s="1"/>
  <c r="H376" i="75"/>
  <c r="I228" i="68"/>
  <c r="I228" i="67" s="1"/>
  <c r="E10" i="70" a="1"/>
  <c r="E10" i="70" s="1"/>
  <c r="L385" i="70"/>
  <c r="L386" i="70" s="1"/>
  <c r="H385" i="70"/>
  <c r="H386" i="70" s="1"/>
  <c r="E375" i="56"/>
  <c r="G375" i="56" s="1"/>
  <c r="L374" i="56"/>
  <c r="H374" i="56"/>
  <c r="K228" i="6"/>
  <c r="L371" i="74" l="1"/>
  <c r="H371" i="74"/>
  <c r="G364" i="69"/>
  <c r="I364" i="69" s="1"/>
  <c r="H364" i="69"/>
  <c r="L364" i="69"/>
  <c r="H368" i="66"/>
  <c r="E369" i="66"/>
  <c r="G369" i="66" s="1"/>
  <c r="I228" i="59"/>
  <c r="I228" i="56"/>
  <c r="I375" i="56"/>
  <c r="L368" i="66"/>
  <c r="H365" i="65"/>
  <c r="G386" i="70"/>
  <c r="L365" i="65"/>
  <c r="E372" i="74"/>
  <c r="G372" i="74" s="1"/>
  <c r="E377" i="75"/>
  <c r="G377" i="75" s="1"/>
  <c r="H375" i="56"/>
  <c r="L375" i="56"/>
  <c r="E376" i="56"/>
  <c r="G376" i="56" s="1"/>
  <c r="E229" i="6"/>
  <c r="G229" i="6" s="1"/>
  <c r="E365" i="69" l="1"/>
  <c r="L365" i="69" s="1"/>
  <c r="E19" i="70"/>
  <c r="H369" i="66"/>
  <c r="H372" i="74"/>
  <c r="I372" i="74"/>
  <c r="I365" i="65"/>
  <c r="E366" i="65"/>
  <c r="G366" i="65" s="1"/>
  <c r="L372" i="74"/>
  <c r="L369" i="66"/>
  <c r="L377" i="75"/>
  <c r="H377" i="75"/>
  <c r="I377" i="75"/>
  <c r="E378" i="75"/>
  <c r="G378" i="75" s="1"/>
  <c r="L376" i="56"/>
  <c r="H376" i="56"/>
  <c r="L229" i="6"/>
  <c r="H229" i="6"/>
  <c r="J229" i="6"/>
  <c r="G365" i="69" l="1"/>
  <c r="E366" i="69" s="1"/>
  <c r="G366" i="69" s="1"/>
  <c r="I366" i="69" s="1"/>
  <c r="H365" i="69"/>
  <c r="H366" i="65"/>
  <c r="L366" i="65"/>
  <c r="I366" i="65"/>
  <c r="E373" i="74"/>
  <c r="G373" i="74" s="1"/>
  <c r="E370" i="66"/>
  <c r="G370" i="66" s="1"/>
  <c r="H378" i="75"/>
  <c r="L378" i="75"/>
  <c r="I229" i="6"/>
  <c r="E377" i="56"/>
  <c r="G377" i="56" s="1"/>
  <c r="K229" i="6"/>
  <c r="H366" i="69" l="1"/>
  <c r="E367" i="69"/>
  <c r="G367" i="69" s="1"/>
  <c r="L366" i="69"/>
  <c r="H373" i="74"/>
  <c r="E367" i="65"/>
  <c r="G367" i="65" s="1"/>
  <c r="L373" i="74"/>
  <c r="I229" i="59"/>
  <c r="I229" i="68" s="1"/>
  <c r="I229" i="67" s="1"/>
  <c r="H370" i="66"/>
  <c r="L370" i="66"/>
  <c r="I378" i="75"/>
  <c r="E379" i="75"/>
  <c r="G379" i="75" s="1"/>
  <c r="H377" i="56"/>
  <c r="L377" i="56"/>
  <c r="E230" i="6"/>
  <c r="G230" i="6" s="1"/>
  <c r="H367" i="69" l="1"/>
  <c r="L367" i="69"/>
  <c r="I229" i="56"/>
  <c r="I229" i="70"/>
  <c r="L367" i="65"/>
  <c r="I367" i="65"/>
  <c r="H367" i="65"/>
  <c r="E374" i="74"/>
  <c r="G374" i="74" s="1"/>
  <c r="E371" i="66"/>
  <c r="G371" i="66" s="1"/>
  <c r="L379" i="75"/>
  <c r="I379" i="75"/>
  <c r="H379" i="75"/>
  <c r="I367" i="69"/>
  <c r="E368" i="69"/>
  <c r="G368" i="69" s="1"/>
  <c r="E378" i="56"/>
  <c r="G378" i="56" s="1"/>
  <c r="H230" i="6"/>
  <c r="L230" i="6"/>
  <c r="J230" i="6"/>
  <c r="L374" i="74" l="1"/>
  <c r="I374" i="74"/>
  <c r="E368" i="65"/>
  <c r="G368" i="65" s="1"/>
  <c r="H374" i="74"/>
  <c r="L371" i="66"/>
  <c r="H371" i="66"/>
  <c r="E380" i="75"/>
  <c r="L368" i="69"/>
  <c r="H368" i="69"/>
  <c r="I230" i="6"/>
  <c r="I378" i="56"/>
  <c r="H378" i="56"/>
  <c r="L378" i="56"/>
  <c r="K230" i="6"/>
  <c r="H380" i="75" l="1"/>
  <c r="G380" i="75"/>
  <c r="I380" i="75" s="1"/>
  <c r="L368" i="65"/>
  <c r="H368" i="65"/>
  <c r="E375" i="74"/>
  <c r="G375" i="74" s="1"/>
  <c r="E372" i="66"/>
  <c r="G372" i="66" s="1"/>
  <c r="I230" i="59"/>
  <c r="I230" i="56" s="1"/>
  <c r="L380" i="75"/>
  <c r="E369" i="69"/>
  <c r="G369" i="69" s="1"/>
  <c r="E379" i="56"/>
  <c r="G379" i="56" s="1"/>
  <c r="E231" i="6"/>
  <c r="G231" i="6" s="1"/>
  <c r="I230" i="68" l="1"/>
  <c r="I230" i="75" s="1"/>
  <c r="I230" i="69" s="1"/>
  <c r="I230" i="67" s="1"/>
  <c r="I230" i="70" s="1"/>
  <c r="I375" i="74"/>
  <c r="I368" i="65"/>
  <c r="E369" i="65"/>
  <c r="G369" i="65" s="1"/>
  <c r="L375" i="74"/>
  <c r="H375" i="74"/>
  <c r="H372" i="66"/>
  <c r="L372" i="66"/>
  <c r="E381" i="75"/>
  <c r="G381" i="75" s="1"/>
  <c r="L369" i="69"/>
  <c r="H369" i="69"/>
  <c r="I379" i="56"/>
  <c r="L379" i="56"/>
  <c r="H379" i="56"/>
  <c r="L231" i="6"/>
  <c r="H231" i="6"/>
  <c r="J231" i="6"/>
  <c r="I230" i="66" l="1"/>
  <c r="E376" i="74"/>
  <c r="G376" i="74" s="1"/>
  <c r="I369" i="65"/>
  <c r="H369" i="65"/>
  <c r="L369" i="65"/>
  <c r="E373" i="66"/>
  <c r="G373" i="66" s="1"/>
  <c r="I372" i="66"/>
  <c r="L381" i="75"/>
  <c r="H381" i="75"/>
  <c r="I381" i="75"/>
  <c r="E382" i="75"/>
  <c r="G382" i="75" s="1"/>
  <c r="I369" i="69"/>
  <c r="E370" i="69"/>
  <c r="G370" i="69" s="1"/>
  <c r="I231" i="6"/>
  <c r="I231" i="59" s="1"/>
  <c r="E380" i="56"/>
  <c r="G380" i="56" s="1"/>
  <c r="K231" i="6"/>
  <c r="E377" i="74" l="1"/>
  <c r="G377" i="74" s="1"/>
  <c r="H376" i="74"/>
  <c r="L376" i="74"/>
  <c r="E370" i="65"/>
  <c r="G370" i="65" s="1"/>
  <c r="L373" i="66"/>
  <c r="H373" i="66"/>
  <c r="I231" i="56"/>
  <c r="I231" i="68" s="1"/>
  <c r="L382" i="75"/>
  <c r="H382" i="75"/>
  <c r="L370" i="69"/>
  <c r="H370" i="69"/>
  <c r="H380" i="56"/>
  <c r="L380" i="56"/>
  <c r="E232" i="6"/>
  <c r="G232" i="6" s="1"/>
  <c r="L377" i="74" l="1"/>
  <c r="E378" i="74"/>
  <c r="G378" i="74" s="1"/>
  <c r="H377" i="74"/>
  <c r="I370" i="65"/>
  <c r="I231" i="75"/>
  <c r="I231" i="67" s="1"/>
  <c r="L370" i="65"/>
  <c r="H370" i="65"/>
  <c r="E374" i="66"/>
  <c r="G374" i="66" s="1"/>
  <c r="I382" i="75"/>
  <c r="E383" i="75"/>
  <c r="G383" i="75" s="1"/>
  <c r="E371" i="69"/>
  <c r="G371" i="69" s="1"/>
  <c r="E381" i="56"/>
  <c r="G381" i="56" s="1"/>
  <c r="H232" i="6"/>
  <c r="L232" i="6"/>
  <c r="J232" i="6"/>
  <c r="L378" i="74" l="1"/>
  <c r="H378" i="74"/>
  <c r="E371" i="65"/>
  <c r="G371" i="65" s="1"/>
  <c r="I231" i="70"/>
  <c r="I378" i="74"/>
  <c r="E379" i="74"/>
  <c r="G379" i="74" s="1"/>
  <c r="H374" i="66"/>
  <c r="L374" i="66"/>
  <c r="E375" i="66"/>
  <c r="G375" i="66" s="1"/>
  <c r="L383" i="75"/>
  <c r="H383" i="75"/>
  <c r="L371" i="69"/>
  <c r="H371" i="69"/>
  <c r="I232" i="6"/>
  <c r="L381" i="56"/>
  <c r="H381" i="56"/>
  <c r="K232" i="6"/>
  <c r="L375" i="66" l="1"/>
  <c r="L371" i="65"/>
  <c r="H371" i="65"/>
  <c r="I232" i="59"/>
  <c r="I232" i="71"/>
  <c r="E372" i="65"/>
  <c r="G372" i="65" s="1"/>
  <c r="I371" i="65"/>
  <c r="L379" i="74"/>
  <c r="H379" i="74"/>
  <c r="H375" i="66"/>
  <c r="I232" i="68"/>
  <c r="I232" i="75" s="1"/>
  <c r="E384" i="75"/>
  <c r="G384" i="75" s="1"/>
  <c r="I383" i="75"/>
  <c r="I371" i="69"/>
  <c r="E372" i="69"/>
  <c r="G372" i="69" s="1"/>
  <c r="I381" i="56"/>
  <c r="E382" i="56"/>
  <c r="G382" i="56" s="1"/>
  <c r="E233" i="6"/>
  <c r="G233" i="6" s="1"/>
  <c r="I232" i="74" l="1"/>
  <c r="L372" i="65"/>
  <c r="H372" i="65"/>
  <c r="I372" i="65"/>
  <c r="I379" i="74"/>
  <c r="E380" i="74"/>
  <c r="G380" i="74" s="1"/>
  <c r="E376" i="66"/>
  <c r="G376" i="66" s="1"/>
  <c r="I232" i="67"/>
  <c r="I232" i="70" s="1"/>
  <c r="H384" i="75"/>
  <c r="I384" i="75"/>
  <c r="L384" i="75"/>
  <c r="H372" i="69"/>
  <c r="L372" i="69"/>
  <c r="I382" i="56"/>
  <c r="L382" i="56"/>
  <c r="H382" i="56"/>
  <c r="L233" i="6"/>
  <c r="H233" i="6"/>
  <c r="J233" i="6"/>
  <c r="E373" i="65" l="1"/>
  <c r="G373" i="65" s="1"/>
  <c r="L380" i="74"/>
  <c r="H380" i="74"/>
  <c r="H376" i="66"/>
  <c r="L376" i="66"/>
  <c r="E385" i="75"/>
  <c r="E373" i="69"/>
  <c r="G373" i="69" s="1"/>
  <c r="I372" i="69"/>
  <c r="I233" i="6"/>
  <c r="E383" i="56"/>
  <c r="G383" i="56" s="1"/>
  <c r="K233" i="6"/>
  <c r="E386" i="75" l="1"/>
  <c r="G385" i="75"/>
  <c r="L373" i="65"/>
  <c r="I373" i="65"/>
  <c r="H373" i="65"/>
  <c r="E381" i="74"/>
  <c r="G381" i="74" s="1"/>
  <c r="I380" i="74"/>
  <c r="I233" i="59"/>
  <c r="I233" i="68" s="1"/>
  <c r="I233" i="75" s="1"/>
  <c r="I233" i="67" s="1"/>
  <c r="E377" i="66"/>
  <c r="G377" i="66" s="1"/>
  <c r="H385" i="75"/>
  <c r="H386" i="75" s="1"/>
  <c r="G386" i="75"/>
  <c r="E10" i="75" a="1"/>
  <c r="E10" i="75" s="1"/>
  <c r="L385" i="75"/>
  <c r="L386" i="75" s="1"/>
  <c r="H373" i="69"/>
  <c r="L373" i="69"/>
  <c r="I383" i="56"/>
  <c r="H383" i="56"/>
  <c r="L383" i="56"/>
  <c r="E234" i="6"/>
  <c r="G234" i="6" s="1"/>
  <c r="E19" i="75" l="1"/>
  <c r="E374" i="65"/>
  <c r="G374" i="65" s="1"/>
  <c r="L381" i="74"/>
  <c r="I381" i="74"/>
  <c r="H381" i="74"/>
  <c r="I233" i="70"/>
  <c r="L377" i="66"/>
  <c r="H377" i="66"/>
  <c r="I373" i="69"/>
  <c r="E374" i="69"/>
  <c r="G374" i="69" s="1"/>
  <c r="E384" i="56"/>
  <c r="G384" i="56" s="1"/>
  <c r="H234" i="6"/>
  <c r="L234" i="6"/>
  <c r="J234" i="6"/>
  <c r="H374" i="65" l="1"/>
  <c r="L374" i="65"/>
  <c r="I374" i="65"/>
  <c r="E375" i="65"/>
  <c r="G375" i="65" s="1"/>
  <c r="E382" i="74"/>
  <c r="G382" i="74" s="1"/>
  <c r="E378" i="66"/>
  <c r="G378" i="66" s="1"/>
  <c r="I234" i="6"/>
  <c r="H374" i="69"/>
  <c r="L374" i="69"/>
  <c r="I374" i="69"/>
  <c r="E385" i="56"/>
  <c r="G385" i="56" s="1"/>
  <c r="L384" i="56"/>
  <c r="H384" i="56"/>
  <c r="K234" i="6"/>
  <c r="E386" i="56" l="1"/>
  <c r="L375" i="65"/>
  <c r="I375" i="65"/>
  <c r="H382" i="74"/>
  <c r="I234" i="59"/>
  <c r="I234" i="63"/>
  <c r="H375" i="65"/>
  <c r="L382" i="74"/>
  <c r="I378" i="66"/>
  <c r="H378" i="66"/>
  <c r="L378" i="66"/>
  <c r="E375" i="69"/>
  <c r="G375" i="69" s="1"/>
  <c r="E10" i="56" a="1"/>
  <c r="E10" i="56" s="1"/>
  <c r="L385" i="56"/>
  <c r="L386" i="56" s="1"/>
  <c r="H385" i="56"/>
  <c r="H386" i="56" s="1"/>
  <c r="E235" i="6"/>
  <c r="G235" i="6" s="1"/>
  <c r="I375" i="69" l="1"/>
  <c r="I234" i="68"/>
  <c r="I234" i="67" s="1"/>
  <c r="G386" i="56"/>
  <c r="I234" i="70"/>
  <c r="E376" i="65"/>
  <c r="G376" i="65" s="1"/>
  <c r="E383" i="74"/>
  <c r="G383" i="74" s="1"/>
  <c r="E379" i="66"/>
  <c r="G379" i="66" s="1"/>
  <c r="L375" i="69"/>
  <c r="H375" i="69"/>
  <c r="H235" i="6"/>
  <c r="L235" i="6"/>
  <c r="J235" i="6"/>
  <c r="E19" i="56" l="1"/>
  <c r="E376" i="69"/>
  <c r="G376" i="69" s="1"/>
  <c r="H379" i="66"/>
  <c r="I379" i="66"/>
  <c r="I234" i="66"/>
  <c r="H376" i="65"/>
  <c r="I376" i="65"/>
  <c r="H383" i="74"/>
  <c r="I383" i="74"/>
  <c r="L376" i="65"/>
  <c r="L383" i="74"/>
  <c r="L379" i="66"/>
  <c r="I235" i="6"/>
  <c r="K235" i="6"/>
  <c r="H376" i="69" l="1"/>
  <c r="I376" i="69"/>
  <c r="L376" i="69"/>
  <c r="E377" i="65"/>
  <c r="G377" i="65" s="1"/>
  <c r="E384" i="74"/>
  <c r="G384" i="74" s="1"/>
  <c r="I235" i="59"/>
  <c r="I235" i="68" s="1"/>
  <c r="I235" i="67" s="1"/>
  <c r="E380" i="66"/>
  <c r="G380" i="66" s="1"/>
  <c r="E236" i="6"/>
  <c r="G236" i="6" s="1"/>
  <c r="E377" i="69" l="1"/>
  <c r="G377" i="69" s="1"/>
  <c r="H380" i="66"/>
  <c r="I377" i="65"/>
  <c r="L377" i="65"/>
  <c r="H377" i="65"/>
  <c r="L384" i="74"/>
  <c r="H384" i="74"/>
  <c r="I235" i="70"/>
  <c r="L380" i="66"/>
  <c r="L236" i="6"/>
  <c r="H236" i="6"/>
  <c r="J236" i="6"/>
  <c r="E378" i="69" l="1"/>
  <c r="G378" i="69" s="1"/>
  <c r="L377" i="69"/>
  <c r="H377" i="69"/>
  <c r="E378" i="65"/>
  <c r="G378" i="65" s="1"/>
  <c r="I384" i="74"/>
  <c r="E385" i="74"/>
  <c r="G385" i="74" s="1"/>
  <c r="E381" i="66"/>
  <c r="G381" i="66" s="1"/>
  <c r="I236" i="6"/>
  <c r="I236" i="63" s="1"/>
  <c r="K236" i="6"/>
  <c r="I377" i="69" l="1"/>
  <c r="I378" i="69"/>
  <c r="L378" i="69"/>
  <c r="H378" i="69"/>
  <c r="L378" i="65"/>
  <c r="I378" i="65"/>
  <c r="H378" i="65"/>
  <c r="E386" i="74"/>
  <c r="L385" i="74"/>
  <c r="L386" i="74" s="1"/>
  <c r="E10" i="74" a="1"/>
  <c r="E10" i="74" s="1"/>
  <c r="H385" i="74"/>
  <c r="H386" i="74" s="1"/>
  <c r="E382" i="66"/>
  <c r="G382" i="66" s="1"/>
  <c r="H381" i="66"/>
  <c r="L381" i="66"/>
  <c r="I236" i="56"/>
  <c r="E237" i="6"/>
  <c r="G237" i="6" s="1"/>
  <c r="E379" i="69" l="1"/>
  <c r="E379" i="65"/>
  <c r="G379" i="65" s="1"/>
  <c r="L382" i="66"/>
  <c r="I236" i="68"/>
  <c r="I236" i="75" s="1"/>
  <c r="G386" i="74"/>
  <c r="I236" i="67"/>
  <c r="I236" i="70" s="1"/>
  <c r="H382" i="66"/>
  <c r="L237" i="6"/>
  <c r="H237" i="6"/>
  <c r="J237" i="6"/>
  <c r="G379" i="69" l="1"/>
  <c r="I379" i="69" s="1"/>
  <c r="L379" i="69"/>
  <c r="H379" i="69"/>
  <c r="E380" i="65"/>
  <c r="G380" i="65" s="1"/>
  <c r="E19" i="74"/>
  <c r="H379" i="65"/>
  <c r="L379" i="65"/>
  <c r="E383" i="66"/>
  <c r="G383" i="66" s="1"/>
  <c r="I237" i="6"/>
  <c r="K237" i="6"/>
  <c r="E380" i="69" l="1"/>
  <c r="I379" i="65"/>
  <c r="I380" i="65"/>
  <c r="H380" i="65"/>
  <c r="L380" i="65"/>
  <c r="H383" i="66"/>
  <c r="L383" i="66"/>
  <c r="I237" i="59"/>
  <c r="E238" i="6"/>
  <c r="G238" i="6" s="1"/>
  <c r="G380" i="69" l="1"/>
  <c r="H380" i="69"/>
  <c r="L380" i="69"/>
  <c r="E381" i="65"/>
  <c r="G381" i="65" s="1"/>
  <c r="I237" i="56"/>
  <c r="E384" i="66"/>
  <c r="G384" i="66" s="1"/>
  <c r="H238" i="6"/>
  <c r="L238" i="6"/>
  <c r="J238" i="6"/>
  <c r="E381" i="69" l="1"/>
  <c r="I380" i="69"/>
  <c r="H381" i="65"/>
  <c r="L381" i="65"/>
  <c r="I237" i="74"/>
  <c r="E382" i="65"/>
  <c r="G382" i="65" s="1"/>
  <c r="I237" i="68"/>
  <c r="I237" i="69" s="1"/>
  <c r="L384" i="66"/>
  <c r="H384" i="66"/>
  <c r="E385" i="66"/>
  <c r="G385" i="66" s="1"/>
  <c r="I238" i="6"/>
  <c r="K238" i="6"/>
  <c r="G381" i="69" l="1"/>
  <c r="L381" i="69"/>
  <c r="H381" i="69"/>
  <c r="E386" i="66"/>
  <c r="L382" i="65"/>
  <c r="H382" i="65"/>
  <c r="I237" i="67"/>
  <c r="I237" i="66" s="1"/>
  <c r="I237" i="70"/>
  <c r="H385" i="66"/>
  <c r="H386" i="66" s="1"/>
  <c r="L385" i="66"/>
  <c r="L386" i="66" s="1"/>
  <c r="E10" i="66" a="1"/>
  <c r="E10" i="66" s="1"/>
  <c r="I238" i="59"/>
  <c r="I238" i="68" s="1"/>
  <c r="I238" i="67" s="1"/>
  <c r="E239" i="6"/>
  <c r="G239" i="6" s="1"/>
  <c r="E382" i="69" l="1"/>
  <c r="I381" i="69"/>
  <c r="G386" i="66"/>
  <c r="I238" i="70"/>
  <c r="E383" i="65"/>
  <c r="G383" i="65" s="1"/>
  <c r="I382" i="65"/>
  <c r="L239" i="6"/>
  <c r="H239" i="6"/>
  <c r="J239" i="6"/>
  <c r="G382" i="69" l="1"/>
  <c r="L382" i="69"/>
  <c r="H382" i="69"/>
  <c r="E19" i="66"/>
  <c r="L383" i="65"/>
  <c r="H383" i="65"/>
  <c r="I383" i="65"/>
  <c r="I239" i="6"/>
  <c r="I239" i="59" s="1"/>
  <c r="K239" i="6"/>
  <c r="E240" i="6"/>
  <c r="G240" i="6" s="1"/>
  <c r="I382" i="69" l="1"/>
  <c r="E383" i="69"/>
  <c r="E384" i="65"/>
  <c r="G384" i="65" s="1"/>
  <c r="I239" i="75"/>
  <c r="I239" i="68"/>
  <c r="L240" i="6"/>
  <c r="H240" i="6"/>
  <c r="G383" i="69" l="1"/>
  <c r="H383" i="69"/>
  <c r="L383" i="69"/>
  <c r="L384" i="65"/>
  <c r="I384" i="65"/>
  <c r="H384" i="65"/>
  <c r="I239" i="67"/>
  <c r="I239" i="70" s="1"/>
  <c r="J240" i="6"/>
  <c r="I383" i="69" l="1"/>
  <c r="E384" i="69"/>
  <c r="I240" i="6"/>
  <c r="E385" i="65"/>
  <c r="G385" i="65" s="1"/>
  <c r="I240" i="59"/>
  <c r="K240" i="6"/>
  <c r="I240" i="56" l="1"/>
  <c r="G384" i="69"/>
  <c r="H384" i="69"/>
  <c r="L384" i="69"/>
  <c r="H385" i="65"/>
  <c r="H386" i="65" s="1"/>
  <c r="E386" i="65"/>
  <c r="E10" i="65" a="1"/>
  <c r="E10" i="65" s="1"/>
  <c r="L385" i="65"/>
  <c r="L386" i="65" s="1"/>
  <c r="I240" i="68"/>
  <c r="I240" i="67" s="1"/>
  <c r="E241" i="6"/>
  <c r="G241" i="6" s="1"/>
  <c r="I384" i="69" l="1"/>
  <c r="E385" i="69"/>
  <c r="G386" i="65"/>
  <c r="I240" i="70"/>
  <c r="L241" i="6"/>
  <c r="H241" i="6"/>
  <c r="J241" i="6"/>
  <c r="G385" i="69" l="1"/>
  <c r="G386" i="69" s="1"/>
  <c r="E19" i="69" s="1"/>
  <c r="L385" i="69"/>
  <c r="L386" i="69" s="1"/>
  <c r="E10" i="69" a="1"/>
  <c r="E10" i="69" s="1"/>
  <c r="E386" i="69"/>
  <c r="H385" i="69"/>
  <c r="H386" i="69" s="1"/>
  <c r="E19" i="65"/>
  <c r="I241" i="6"/>
  <c r="K241" i="6"/>
  <c r="I241" i="56" l="1"/>
  <c r="I241" i="59"/>
  <c r="I241" i="74"/>
  <c r="I241" i="68"/>
  <c r="I241" i="67" s="1"/>
  <c r="E242" i="6"/>
  <c r="G242" i="6" s="1"/>
  <c r="I241" i="70" l="1"/>
  <c r="H242" i="6"/>
  <c r="L242" i="6"/>
  <c r="J242" i="6"/>
  <c r="I242" i="6" l="1"/>
  <c r="I242" i="56"/>
  <c r="K242" i="6"/>
  <c r="I242" i="68" l="1"/>
  <c r="I242" i="75" s="1"/>
  <c r="I242" i="67"/>
  <c r="E243" i="6"/>
  <c r="G243" i="6" s="1"/>
  <c r="I242" i="70" l="1"/>
  <c r="L243" i="6"/>
  <c r="H243" i="6"/>
  <c r="J243" i="6"/>
  <c r="I243" i="6" l="1"/>
  <c r="K243" i="6"/>
  <c r="I243" i="59" l="1"/>
  <c r="I243" i="68" s="1"/>
  <c r="E244" i="6"/>
  <c r="G244" i="6" s="1"/>
  <c r="I243" i="67" l="1"/>
  <c r="I243" i="70" s="1"/>
  <c r="H244" i="6"/>
  <c r="L244" i="6"/>
  <c r="J244" i="6"/>
  <c r="I243" i="66" l="1"/>
  <c r="I244" i="6"/>
  <c r="K244" i="6"/>
  <c r="E245" i="6"/>
  <c r="G245" i="6" s="1"/>
  <c r="I244" i="59" l="1"/>
  <c r="I244" i="56" s="1"/>
  <c r="L245" i="6"/>
  <c r="H245" i="6"/>
  <c r="I244" i="74" l="1"/>
  <c r="I244" i="68" s="1"/>
  <c r="J245" i="6"/>
  <c r="I245" i="6" l="1"/>
  <c r="I244" i="69"/>
  <c r="I245" i="59"/>
  <c r="K245" i="6"/>
  <c r="I245" i="63" l="1"/>
  <c r="I245" i="56"/>
  <c r="I244" i="67"/>
  <c r="I244" i="70" s="1"/>
  <c r="I244" i="66" s="1"/>
  <c r="I245" i="74"/>
  <c r="I245" i="68" s="1"/>
  <c r="I245" i="69" s="1"/>
  <c r="I245" i="67" s="1"/>
  <c r="E246" i="6"/>
  <c r="G246" i="6" s="1"/>
  <c r="I245" i="70" l="1"/>
  <c r="H246" i="6"/>
  <c r="L246" i="6"/>
  <c r="J246" i="6"/>
  <c r="I246" i="6" l="1"/>
  <c r="K246" i="6"/>
  <c r="I246" i="56" l="1"/>
  <c r="I246" i="63"/>
  <c r="I246" i="59"/>
  <c r="I246" i="74" s="1"/>
  <c r="E247" i="6"/>
  <c r="G247" i="6" s="1"/>
  <c r="I246" i="68" l="1"/>
  <c r="L247" i="6"/>
  <c r="H247" i="6"/>
  <c r="J247" i="6"/>
  <c r="I246" i="69" l="1"/>
  <c r="I247" i="6"/>
  <c r="K247" i="6"/>
  <c r="I246" i="67" l="1"/>
  <c r="I246" i="70" s="1"/>
  <c r="I247" i="63"/>
  <c r="E248" i="6"/>
  <c r="G248" i="6" s="1"/>
  <c r="I246" i="65" l="1"/>
  <c r="I247" i="59"/>
  <c r="I247" i="74" s="1"/>
  <c r="H248" i="6"/>
  <c r="L248" i="6"/>
  <c r="J248" i="6"/>
  <c r="I246" i="66" l="1"/>
  <c r="I247" i="56"/>
  <c r="I247" i="68"/>
  <c r="I247" i="75"/>
  <c r="I248" i="6"/>
  <c r="K248" i="6"/>
  <c r="E249" i="6"/>
  <c r="G249" i="6" s="1"/>
  <c r="I247" i="69" l="1"/>
  <c r="I247" i="67"/>
  <c r="I247" i="70" s="1"/>
  <c r="I248" i="63"/>
  <c r="I248" i="74" s="1"/>
  <c r="I248" i="56"/>
  <c r="L249" i="6"/>
  <c r="H249" i="6"/>
  <c r="I248" i="68" l="1"/>
  <c r="J249" i="6"/>
  <c r="I249" i="6" l="1"/>
  <c r="I248" i="75"/>
  <c r="I248" i="69"/>
  <c r="I249" i="63"/>
  <c r="I249" i="67"/>
  <c r="K249" i="6"/>
  <c r="I249" i="59" l="1"/>
  <c r="I249" i="68" s="1"/>
  <c r="I248" i="67"/>
  <c r="I248" i="70" s="1"/>
  <c r="I249" i="70"/>
  <c r="E250" i="6"/>
  <c r="G250" i="6" s="1"/>
  <c r="L250" i="6" l="1"/>
  <c r="H250" i="6"/>
  <c r="J250" i="6"/>
  <c r="I250" i="6" l="1"/>
  <c r="K250" i="6"/>
  <c r="I250" i="63" l="1"/>
  <c r="I250" i="74"/>
  <c r="I250" i="68"/>
  <c r="I250" i="69" s="1"/>
  <c r="E251" i="6"/>
  <c r="G251" i="6" s="1"/>
  <c r="I250" i="71" l="1"/>
  <c r="I250" i="59"/>
  <c r="I250" i="67"/>
  <c r="I250" i="70" s="1"/>
  <c r="H251" i="6"/>
  <c r="L251" i="6"/>
  <c r="J251" i="6"/>
  <c r="I251" i="6" l="1"/>
  <c r="K251" i="6"/>
  <c r="I251" i="59" l="1"/>
  <c r="I251" i="56" s="1"/>
  <c r="E252" i="6"/>
  <c r="G252" i="6" s="1"/>
  <c r="I251" i="74" l="1"/>
  <c r="I251" i="68"/>
  <c r="I251" i="67" s="1"/>
  <c r="L252" i="6"/>
  <c r="H252" i="6"/>
  <c r="J252" i="6"/>
  <c r="I251" i="70" l="1"/>
  <c r="I251" i="66" s="1"/>
  <c r="I252" i="6"/>
  <c r="K252" i="6"/>
  <c r="I252" i="56" l="1"/>
  <c r="I252" i="63"/>
  <c r="I252" i="74"/>
  <c r="I252" i="68" s="1"/>
  <c r="E253" i="6"/>
  <c r="G253" i="6" s="1"/>
  <c r="I252" i="67" l="1"/>
  <c r="L253" i="6"/>
  <c r="H253" i="6"/>
  <c r="J253" i="6"/>
  <c r="I252" i="70" l="1"/>
  <c r="I252" i="66"/>
  <c r="I253" i="6"/>
  <c r="K253" i="6"/>
  <c r="I253" i="63" l="1"/>
  <c r="E254" i="6"/>
  <c r="G254" i="6" s="1"/>
  <c r="I253" i="59" l="1"/>
  <c r="I253" i="56" s="1"/>
  <c r="H254" i="6"/>
  <c r="L254" i="6"/>
  <c r="J254" i="6"/>
  <c r="I253" i="74" l="1"/>
  <c r="I253" i="68" s="1"/>
  <c r="I254" i="6"/>
  <c r="I254" i="56" s="1"/>
  <c r="E255" i="6"/>
  <c r="G255" i="6" s="1"/>
  <c r="K254" i="6"/>
  <c r="I253" i="67" l="1"/>
  <c r="I253" i="70"/>
  <c r="I254" i="74"/>
  <c r="I254" i="68" s="1"/>
  <c r="I254" i="67" s="1"/>
  <c r="H255" i="6"/>
  <c r="L255" i="6"/>
  <c r="I254" i="70" l="1"/>
  <c r="J255" i="6"/>
  <c r="I255" i="6" l="1"/>
  <c r="I255" i="59"/>
  <c r="I255" i="68" s="1"/>
  <c r="K255" i="6"/>
  <c r="I255" i="63" l="1"/>
  <c r="I255" i="56"/>
  <c r="I255" i="67"/>
  <c r="I255" i="70"/>
  <c r="E256" i="6"/>
  <c r="G256" i="6" s="1"/>
  <c r="L256" i="6" l="1"/>
  <c r="H256" i="6"/>
  <c r="J256" i="6"/>
  <c r="I256" i="6" l="1"/>
  <c r="K256" i="6"/>
  <c r="I256" i="59" l="1"/>
  <c r="I256" i="68" s="1"/>
  <c r="E257" i="6"/>
  <c r="G257" i="6" s="1"/>
  <c r="I256" i="71" l="1"/>
  <c r="I256" i="67"/>
  <c r="I256" i="70" s="1"/>
  <c r="H257" i="6"/>
  <c r="L257" i="6"/>
  <c r="J257" i="6"/>
  <c r="I257" i="6" l="1"/>
  <c r="K257" i="6"/>
  <c r="I257" i="68" l="1"/>
  <c r="I257" i="67" s="1"/>
  <c r="E258" i="6"/>
  <c r="G258" i="6" s="1"/>
  <c r="I257" i="70" l="1"/>
  <c r="L258" i="6"/>
  <c r="H258" i="6"/>
  <c r="J258" i="6"/>
  <c r="I258" i="6" l="1"/>
  <c r="K258" i="6"/>
  <c r="I258" i="56" l="1"/>
  <c r="E259" i="6"/>
  <c r="G259" i="6" s="1"/>
  <c r="I258" i="68" l="1"/>
  <c r="I258" i="67" s="1"/>
  <c r="I258" i="66" s="1"/>
  <c r="H259" i="6"/>
  <c r="L259" i="6"/>
  <c r="J259" i="6"/>
  <c r="I259" i="6" l="1"/>
  <c r="K259" i="6"/>
  <c r="I259" i="59" l="1"/>
  <c r="E260" i="6"/>
  <c r="G260" i="6" s="1"/>
  <c r="I259" i="68" l="1"/>
  <c r="I259" i="67" s="1"/>
  <c r="L260" i="6"/>
  <c r="H260" i="6"/>
  <c r="J260" i="6"/>
  <c r="I259" i="70" l="1"/>
  <c r="I260" i="6"/>
  <c r="K260" i="6"/>
  <c r="I260" i="56" l="1"/>
  <c r="I260" i="59"/>
  <c r="I260" i="68" s="1"/>
  <c r="E261" i="6"/>
  <c r="G261" i="6" s="1"/>
  <c r="I260" i="67" l="1"/>
  <c r="I260" i="70" s="1"/>
  <c r="L261" i="6"/>
  <c r="H261" i="6"/>
  <c r="J261" i="6"/>
  <c r="I260" i="65" l="1"/>
  <c r="I261" i="6"/>
  <c r="K261" i="6"/>
  <c r="I261" i="59" l="1"/>
  <c r="I261" i="68"/>
  <c r="I261" i="67" s="1"/>
  <c r="I261" i="70"/>
  <c r="E262" i="6"/>
  <c r="G262" i="6" s="1"/>
  <c r="I261" i="66" l="1"/>
  <c r="H262" i="6"/>
  <c r="L262" i="6"/>
  <c r="J262" i="6"/>
  <c r="I262" i="6" l="1"/>
  <c r="K262" i="6"/>
  <c r="I262" i="59" l="1"/>
  <c r="E263" i="6"/>
  <c r="G263" i="6" s="1"/>
  <c r="I262" i="68" l="1"/>
  <c r="I262" i="67" s="1"/>
  <c r="H263" i="6"/>
  <c r="L263" i="6"/>
  <c r="J263" i="6"/>
  <c r="I262" i="75" l="1"/>
  <c r="I262" i="70"/>
  <c r="I263" i="6"/>
  <c r="K263" i="6"/>
  <c r="I263" i="68" l="1"/>
  <c r="I263" i="67" s="1"/>
  <c r="E264" i="6"/>
  <c r="G264" i="6" s="1"/>
  <c r="I263" i="70" l="1"/>
  <c r="H264" i="6"/>
  <c r="L264" i="6"/>
  <c r="J264" i="6"/>
  <c r="I264" i="6" l="1"/>
  <c r="K264" i="6"/>
  <c r="I264" i="63" l="1"/>
  <c r="I264" i="56" s="1"/>
  <c r="I264" i="59"/>
  <c r="I264" i="68" s="1"/>
  <c r="I264" i="67" s="1"/>
  <c r="E265" i="6"/>
  <c r="G265" i="6" s="1"/>
  <c r="I264" i="74" l="1"/>
  <c r="I264" i="70"/>
  <c r="H265" i="6"/>
  <c r="L265" i="6"/>
  <c r="J265" i="6"/>
  <c r="I265" i="6" l="1"/>
  <c r="K265" i="6"/>
  <c r="I265" i="59" l="1"/>
  <c r="I265" i="56" s="1"/>
  <c r="E266" i="6"/>
  <c r="G266" i="6" s="1"/>
  <c r="I265" i="74" l="1"/>
  <c r="I265" i="68"/>
  <c r="I265" i="75" s="1"/>
  <c r="L266" i="6"/>
  <c r="H266" i="6"/>
  <c r="J266" i="6"/>
  <c r="I265" i="69" l="1"/>
  <c r="I266" i="6"/>
  <c r="I266" i="56" s="1"/>
  <c r="K266" i="6"/>
  <c r="I265" i="67" l="1"/>
  <c r="I265" i="70" s="1"/>
  <c r="I266" i="68"/>
  <c r="I266" i="67" s="1"/>
  <c r="E267" i="6"/>
  <c r="G267" i="6" s="1"/>
  <c r="I265" i="66" l="1"/>
  <c r="I266" i="70"/>
  <c r="H267" i="6"/>
  <c r="L267" i="6"/>
  <c r="J267" i="6"/>
  <c r="I267" i="6" l="1"/>
  <c r="K267" i="6"/>
  <c r="I267" i="56" l="1"/>
  <c r="I267" i="59"/>
  <c r="I267" i="68" s="1"/>
  <c r="I267" i="70"/>
  <c r="E268" i="6"/>
  <c r="G268" i="6" s="1"/>
  <c r="I267" i="74" l="1"/>
  <c r="I267" i="67" s="1"/>
  <c r="H268" i="6"/>
  <c r="L268" i="6"/>
  <c r="J268" i="6"/>
  <c r="I268" i="6" l="1"/>
  <c r="K268" i="6"/>
  <c r="I268" i="59" l="1"/>
  <c r="E269" i="6"/>
  <c r="G269" i="6" s="1"/>
  <c r="I268" i="71" l="1"/>
  <c r="I268" i="70"/>
  <c r="H269" i="6"/>
  <c r="L269" i="6"/>
  <c r="J269" i="6"/>
  <c r="I268" i="68" l="1"/>
  <c r="I268" i="67" s="1"/>
  <c r="I268" i="56"/>
  <c r="I269" i="6"/>
  <c r="K269" i="6"/>
  <c r="I269" i="59" l="1"/>
  <c r="E270" i="6"/>
  <c r="G270" i="6" s="1"/>
  <c r="I269" i="68" l="1"/>
  <c r="I269" i="67" s="1"/>
  <c r="L270" i="6"/>
  <c r="H270" i="6"/>
  <c r="J270" i="6"/>
  <c r="I269" i="70" l="1"/>
  <c r="I270" i="6"/>
  <c r="I270" i="59" s="1"/>
  <c r="I270" i="67"/>
  <c r="K270" i="6"/>
  <c r="I270" i="68" l="1"/>
  <c r="I270" i="70"/>
  <c r="I270" i="66" s="1"/>
  <c r="E271" i="6"/>
  <c r="G271" i="6" s="1"/>
  <c r="H271" i="6" l="1"/>
  <c r="L271" i="6"/>
  <c r="J271" i="6"/>
  <c r="I271" i="6" l="1"/>
  <c r="K271" i="6"/>
  <c r="I271" i="59" l="1"/>
  <c r="I271" i="68" s="1"/>
  <c r="E272" i="6"/>
  <c r="G272" i="6" s="1"/>
  <c r="I271" i="67" l="1"/>
  <c r="I271" i="70" s="1"/>
  <c r="L272" i="6"/>
  <c r="H272" i="6"/>
  <c r="J272" i="6"/>
  <c r="I272" i="6" l="1"/>
  <c r="I272" i="59"/>
  <c r="K272" i="6"/>
  <c r="I272" i="71" l="1"/>
  <c r="E273" i="6"/>
  <c r="G273" i="6" s="1"/>
  <c r="I272" i="56" l="1"/>
  <c r="I272" i="74"/>
  <c r="I272" i="67"/>
  <c r="I272" i="70" s="1"/>
  <c r="L273" i="6"/>
  <c r="H273" i="6"/>
  <c r="J273" i="6"/>
  <c r="I272" i="68" l="1"/>
  <c r="I273" i="6"/>
  <c r="I273" i="75"/>
  <c r="K273" i="6"/>
  <c r="I272" i="75" l="1"/>
  <c r="I272" i="66" s="1"/>
  <c r="I272" i="69"/>
  <c r="I273" i="71"/>
  <c r="I273" i="68" s="1"/>
  <c r="E274" i="6"/>
  <c r="G274" i="6" s="1"/>
  <c r="I273" i="69" l="1"/>
  <c r="I273" i="67" s="1"/>
  <c r="I273" i="70"/>
  <c r="H274" i="6"/>
  <c r="L274" i="6"/>
  <c r="J274" i="6"/>
  <c r="I274" i="6" l="1"/>
  <c r="I274" i="63" s="1"/>
  <c r="K274" i="6"/>
  <c r="I274" i="59" l="1"/>
  <c r="I274" i="71" s="1"/>
  <c r="I274" i="68" s="1"/>
  <c r="E275" i="6"/>
  <c r="G275" i="6" s="1"/>
  <c r="I274" i="75" l="1"/>
  <c r="I274" i="67" s="1"/>
  <c r="H275" i="6"/>
  <c r="L275" i="6"/>
  <c r="J275" i="6"/>
  <c r="I274" i="70" l="1"/>
  <c r="I275" i="6"/>
  <c r="K275" i="6"/>
  <c r="E276" i="6"/>
  <c r="G276" i="6" s="1"/>
  <c r="I275" i="71" l="1"/>
  <c r="I275" i="59"/>
  <c r="I275" i="56" s="1"/>
  <c r="L276" i="6"/>
  <c r="H276" i="6"/>
  <c r="I275" i="68" l="1"/>
  <c r="I275" i="75" s="1"/>
  <c r="I275" i="67"/>
  <c r="I275" i="70" s="1"/>
  <c r="J276" i="6"/>
  <c r="I276" i="6" l="1"/>
  <c r="I276" i="56" s="1"/>
  <c r="I276" i="59"/>
  <c r="I276" i="71" s="1"/>
  <c r="I276" i="74" s="1"/>
  <c r="K276" i="6"/>
  <c r="I276" i="68" l="1"/>
  <c r="I276" i="75" s="1"/>
  <c r="E277" i="6"/>
  <c r="G277" i="6" s="1"/>
  <c r="I276" i="67" l="1"/>
  <c r="I276" i="70" s="1"/>
  <c r="L277" i="6"/>
  <c r="H277" i="6"/>
  <c r="J277" i="6"/>
  <c r="I277" i="6" l="1"/>
  <c r="K277" i="6"/>
  <c r="I277" i="71" l="1"/>
  <c r="I277" i="59"/>
  <c r="I277" i="68" s="1"/>
  <c r="E278" i="6"/>
  <c r="G278" i="6" s="1"/>
  <c r="I277" i="67" l="1"/>
  <c r="I277" i="70" s="1"/>
  <c r="L278" i="6"/>
  <c r="H278" i="6"/>
  <c r="J278" i="6"/>
  <c r="I278" i="6" l="1"/>
  <c r="K278" i="6"/>
  <c r="I278" i="71" l="1"/>
  <c r="I278" i="59"/>
  <c r="I278" i="68" s="1"/>
  <c r="I278" i="67" s="1"/>
  <c r="E279" i="6"/>
  <c r="G279" i="6" s="1"/>
  <c r="I278" i="56" l="1"/>
  <c r="I278" i="70"/>
  <c r="L279" i="6"/>
  <c r="H279" i="6"/>
  <c r="J279" i="6"/>
  <c r="I279" i="6" l="1"/>
  <c r="K279" i="6"/>
  <c r="I279" i="71" l="1"/>
  <c r="I279" i="59"/>
  <c r="E280" i="6"/>
  <c r="G280" i="6" s="1"/>
  <c r="I279" i="56" l="1"/>
  <c r="L280" i="6"/>
  <c r="H280" i="6"/>
  <c r="J280" i="6"/>
  <c r="I279" i="74" l="1"/>
  <c r="I279" i="68" s="1"/>
  <c r="I279" i="75"/>
  <c r="I279" i="70" s="1"/>
  <c r="I280" i="6"/>
  <c r="K280" i="6"/>
  <c r="I280" i="63" l="1"/>
  <c r="I279" i="67"/>
  <c r="I279" i="66" s="1"/>
  <c r="I280" i="59"/>
  <c r="I280" i="68" s="1"/>
  <c r="I280" i="67"/>
  <c r="E281" i="6"/>
  <c r="G281" i="6" s="1"/>
  <c r="I280" i="56" l="1"/>
  <c r="I280" i="71"/>
  <c r="I280" i="69" s="1"/>
  <c r="I280" i="70"/>
  <c r="L281" i="6"/>
  <c r="H281" i="6"/>
  <c r="J281" i="6"/>
  <c r="I281" i="6" l="1"/>
  <c r="K281" i="6"/>
  <c r="I281" i="59" l="1"/>
  <c r="I281" i="56"/>
  <c r="I281" i="68"/>
  <c r="I281" i="67" s="1"/>
  <c r="E282" i="6"/>
  <c r="G282" i="6" s="1"/>
  <c r="J282" i="6"/>
  <c r="K282" i="6" s="1"/>
  <c r="I282" i="6" l="1"/>
  <c r="I281" i="70"/>
  <c r="L282" i="6"/>
  <c r="H282" i="6"/>
  <c r="I282" i="59" l="1"/>
  <c r="I282" i="68" s="1"/>
  <c r="I282" i="75" s="1"/>
  <c r="E283" i="6"/>
  <c r="G283" i="6" s="1"/>
  <c r="I282" i="74" l="1"/>
  <c r="I282" i="67"/>
  <c r="I282" i="70" s="1"/>
  <c r="L283" i="6"/>
  <c r="H283" i="6"/>
  <c r="J283" i="6"/>
  <c r="I283" i="6" l="1"/>
  <c r="I283" i="63" s="1"/>
  <c r="K283" i="6"/>
  <c r="E284" i="6"/>
  <c r="G284" i="6" s="1"/>
  <c r="I283" i="59" l="1"/>
  <c r="H284" i="6"/>
  <c r="L284" i="6"/>
  <c r="I283" i="68" l="1"/>
  <c r="I283" i="67" s="1"/>
  <c r="J284" i="6"/>
  <c r="I284" i="6" l="1"/>
  <c r="I284" i="68"/>
  <c r="I284" i="75"/>
  <c r="I283" i="70"/>
  <c r="I284" i="67"/>
  <c r="K284" i="6"/>
  <c r="I284" i="59" l="1"/>
  <c r="I284" i="56"/>
  <c r="I284" i="70"/>
  <c r="E285" i="6"/>
  <c r="G285" i="6" s="1"/>
  <c r="H285" i="6" l="1"/>
  <c r="L285" i="6"/>
  <c r="J285" i="6"/>
  <c r="I285" i="6" l="1"/>
  <c r="K285" i="6"/>
  <c r="I285" i="59" l="1"/>
  <c r="I285" i="74"/>
  <c r="I285" i="68"/>
  <c r="I285" i="67" s="1"/>
  <c r="E286" i="6"/>
  <c r="G286" i="6" s="1"/>
  <c r="I285" i="70" l="1"/>
  <c r="H286" i="6"/>
  <c r="L286" i="6"/>
  <c r="J286" i="6"/>
  <c r="I286" i="6" l="1"/>
  <c r="K286" i="6"/>
  <c r="I286" i="56" l="1"/>
  <c r="E287" i="6"/>
  <c r="G287" i="6" s="1"/>
  <c r="I286" i="68" l="1"/>
  <c r="H287" i="6"/>
  <c r="L287" i="6"/>
  <c r="J287" i="6"/>
  <c r="I286" i="75" l="1"/>
  <c r="I287" i="6"/>
  <c r="K287" i="6"/>
  <c r="I286" i="70" l="1"/>
  <c r="I286" i="66"/>
  <c r="I286" i="67"/>
  <c r="I287" i="59"/>
  <c r="E288" i="6"/>
  <c r="G288" i="6" s="1"/>
  <c r="I287" i="68" l="1"/>
  <c r="I287" i="70" s="1"/>
  <c r="L288" i="6"/>
  <c r="H288" i="6"/>
  <c r="J288" i="6"/>
  <c r="I287" i="67" l="1"/>
  <c r="I288" i="6"/>
  <c r="K288" i="6"/>
  <c r="I288" i="68" l="1"/>
  <c r="I288" i="67" s="1"/>
  <c r="I288" i="59"/>
  <c r="I288" i="66" s="1"/>
  <c r="E289" i="6"/>
  <c r="G289" i="6" s="1"/>
  <c r="H289" i="6" l="1"/>
  <c r="L289" i="6"/>
  <c r="J289" i="6"/>
  <c r="I289" i="6" l="1"/>
  <c r="K289" i="6"/>
  <c r="I289" i="56" l="1"/>
  <c r="I289" i="59"/>
  <c r="I289" i="68" s="1"/>
  <c r="I289" i="67" s="1"/>
  <c r="E290" i="6"/>
  <c r="G290" i="6" s="1"/>
  <c r="I289" i="70" l="1"/>
  <c r="H290" i="6"/>
  <c r="L290" i="6"/>
  <c r="J290" i="6"/>
  <c r="I290" i="6" l="1"/>
  <c r="K290" i="6"/>
  <c r="E291" i="6"/>
  <c r="G291" i="6" s="1"/>
  <c r="I290" i="56" l="1"/>
  <c r="I290" i="59"/>
  <c r="I290" i="68"/>
  <c r="I290" i="70" s="1"/>
  <c r="L291" i="6"/>
  <c r="H291" i="6"/>
  <c r="I290" i="75" l="1"/>
  <c r="I290" i="67"/>
  <c r="J291" i="6"/>
  <c r="I291" i="6" l="1"/>
  <c r="I291" i="59"/>
  <c r="I291" i="68" s="1"/>
  <c r="I291" i="67" s="1"/>
  <c r="K291" i="6"/>
  <c r="I291" i="70" l="1"/>
  <c r="E292" i="6"/>
  <c r="G292" i="6" s="1"/>
  <c r="H292" i="6" l="1"/>
  <c r="L292" i="6"/>
  <c r="J292" i="6"/>
  <c r="I292" i="6" l="1"/>
  <c r="I292" i="59" s="1"/>
  <c r="K292" i="6"/>
  <c r="I292" i="68" l="1"/>
  <c r="I292" i="67" s="1"/>
  <c r="E293" i="6"/>
  <c r="G293" i="6" s="1"/>
  <c r="L293" i="6" l="1"/>
  <c r="H293" i="6"/>
  <c r="J293" i="6"/>
  <c r="I293" i="6" l="1"/>
  <c r="K293" i="6"/>
  <c r="I293" i="59" l="1"/>
  <c r="E294" i="6"/>
  <c r="G294" i="6" s="1"/>
  <c r="I293" i="56" l="1"/>
  <c r="H294" i="6"/>
  <c r="L294" i="6"/>
  <c r="J294" i="6"/>
  <c r="I293" i="68" l="1"/>
  <c r="I293" i="67" s="1"/>
  <c r="I293" i="70" s="1"/>
  <c r="I293" i="74"/>
  <c r="I294" i="6"/>
  <c r="K294" i="6"/>
  <c r="I293" i="66" l="1"/>
  <c r="I294" i="59"/>
  <c r="I294" i="56" s="1"/>
  <c r="E295" i="6"/>
  <c r="G295" i="6" s="1"/>
  <c r="I294" i="74" l="1"/>
  <c r="I294" i="68"/>
  <c r="H295" i="6"/>
  <c r="L295" i="6"/>
  <c r="J295" i="6"/>
  <c r="I294" i="67" l="1"/>
  <c r="I294" i="70" s="1"/>
  <c r="I295" i="6"/>
  <c r="I295" i="63" s="1"/>
  <c r="K295" i="6"/>
  <c r="I295" i="59" l="1"/>
  <c r="I295" i="68" s="1"/>
  <c r="I295" i="67" s="1"/>
  <c r="E296" i="6"/>
  <c r="G296" i="6" s="1"/>
  <c r="I295" i="70" l="1"/>
  <c r="H296" i="6"/>
  <c r="L296" i="6"/>
  <c r="J296" i="6"/>
  <c r="I296" i="6" l="1"/>
  <c r="K296" i="6"/>
  <c r="I296" i="59" l="1"/>
  <c r="I296" i="56" s="1"/>
  <c r="I296" i="68"/>
  <c r="I296" i="67" s="1"/>
  <c r="E297" i="6"/>
  <c r="G297" i="6" s="1"/>
  <c r="I296" i="69" l="1"/>
  <c r="I296" i="70"/>
  <c r="L297" i="6"/>
  <c r="H297" i="6"/>
  <c r="J297" i="6"/>
  <c r="I297" i="6" l="1"/>
  <c r="I297" i="59" s="1"/>
  <c r="I297" i="56"/>
  <c r="K297" i="6"/>
  <c r="I297" i="68" l="1"/>
  <c r="I297" i="67" s="1"/>
  <c r="E298" i="6"/>
  <c r="G298" i="6" s="1"/>
  <c r="I297" i="70" l="1"/>
  <c r="I297" i="66" s="1"/>
  <c r="L298" i="6"/>
  <c r="H298" i="6"/>
  <c r="J298" i="6"/>
  <c r="I298" i="6" l="1"/>
  <c r="K298" i="6"/>
  <c r="I298" i="68" l="1"/>
  <c r="I298" i="67" s="1"/>
  <c r="E299" i="6"/>
  <c r="G299" i="6" s="1"/>
  <c r="I298" i="70" l="1"/>
  <c r="L299" i="6"/>
  <c r="H299" i="6"/>
  <c r="J299" i="6"/>
  <c r="I299" i="6" l="1"/>
  <c r="K299" i="6"/>
  <c r="I299" i="59" l="1"/>
  <c r="I299" i="68"/>
  <c r="I299" i="67" s="1"/>
  <c r="E300" i="6"/>
  <c r="G300" i="6" s="1"/>
  <c r="I299" i="75" l="1"/>
  <c r="H300" i="6"/>
  <c r="L300" i="6"/>
  <c r="J300" i="6"/>
  <c r="I300" i="6" l="1"/>
  <c r="K300" i="6"/>
  <c r="I300" i="59" l="1"/>
  <c r="I300" i="56"/>
  <c r="E301" i="6"/>
  <c r="G301" i="6" s="1"/>
  <c r="I300" i="68" l="1"/>
  <c r="I300" i="75" s="1"/>
  <c r="I300" i="65"/>
  <c r="H301" i="6"/>
  <c r="L301" i="6"/>
  <c r="J301" i="6"/>
  <c r="I300" i="69" l="1"/>
  <c r="I301" i="6"/>
  <c r="I301" i="59"/>
  <c r="K301" i="6"/>
  <c r="I300" i="67" l="1"/>
  <c r="I300" i="70" s="1"/>
  <c r="I301" i="63"/>
  <c r="I301" i="56" s="1"/>
  <c r="I301" i="74"/>
  <c r="I301" i="68"/>
  <c r="I301" i="67" s="1"/>
  <c r="I301" i="70" s="1"/>
  <c r="E302" i="6"/>
  <c r="G302" i="6" s="1"/>
  <c r="I300" i="66" l="1"/>
  <c r="I301" i="65"/>
  <c r="H302" i="6"/>
  <c r="L302" i="6"/>
  <c r="J302" i="6"/>
  <c r="I302" i="6" l="1"/>
  <c r="K302" i="6"/>
  <c r="I302" i="74" l="1"/>
  <c r="I302" i="63"/>
  <c r="I302" i="56" s="1"/>
  <c r="I302" i="59"/>
  <c r="E303" i="6"/>
  <c r="G303" i="6" s="1"/>
  <c r="I302" i="68" l="1"/>
  <c r="I302" i="67" s="1"/>
  <c r="I302" i="70"/>
  <c r="I302" i="65" s="1"/>
  <c r="H303" i="6"/>
  <c r="L303" i="6"/>
  <c r="J303" i="6"/>
  <c r="K303" i="6" s="1"/>
  <c r="I303" i="6" l="1"/>
  <c r="I302" i="75"/>
  <c r="I303" i="63" l="1"/>
  <c r="I303" i="59"/>
  <c r="I303" i="68" s="1"/>
  <c r="I303" i="67" s="1"/>
  <c r="E304" i="6"/>
  <c r="G304" i="6" s="1"/>
  <c r="I303" i="71" l="1"/>
  <c r="I303" i="65" s="1"/>
  <c r="I303" i="75"/>
  <c r="I303" i="70"/>
  <c r="L304" i="6"/>
  <c r="H304" i="6"/>
  <c r="J304" i="6"/>
  <c r="I303" i="66" l="1"/>
  <c r="I304" i="6"/>
  <c r="K304" i="6"/>
  <c r="I304" i="63" l="1"/>
  <c r="I304" i="59" s="1"/>
  <c r="E305" i="6"/>
  <c r="G305" i="6" s="1"/>
  <c r="I304" i="65" l="1"/>
  <c r="I304" i="68"/>
  <c r="I304" i="67" s="1"/>
  <c r="I304" i="70" s="1"/>
  <c r="H305" i="6"/>
  <c r="L305" i="6"/>
  <c r="J305" i="6"/>
  <c r="I304" i="75" l="1"/>
  <c r="I305" i="6"/>
  <c r="K305" i="6"/>
  <c r="I305" i="63" l="1"/>
  <c r="I305" i="59" s="1"/>
  <c r="E306" i="6"/>
  <c r="G306" i="6" s="1"/>
  <c r="I305" i="56" l="1"/>
  <c r="I305" i="68"/>
  <c r="I305" i="67" s="1"/>
  <c r="I305" i="70" s="1"/>
  <c r="I305" i="65"/>
  <c r="H306" i="6"/>
  <c r="L306" i="6"/>
  <c r="J306" i="6"/>
  <c r="I305" i="66" l="1"/>
  <c r="I306" i="6"/>
  <c r="K306" i="6"/>
  <c r="I306" i="59" l="1"/>
  <c r="I306" i="56" s="1"/>
  <c r="I306" i="68"/>
  <c r="I306" i="67" s="1"/>
  <c r="E307" i="6"/>
  <c r="G307" i="6" s="1"/>
  <c r="I306" i="75" l="1"/>
  <c r="I306" i="65"/>
  <c r="I306" i="70"/>
  <c r="L307" i="6"/>
  <c r="H307" i="6"/>
  <c r="J307" i="6"/>
  <c r="I307" i="6" l="1"/>
  <c r="K307" i="6"/>
  <c r="I307" i="63" l="1"/>
  <c r="I307" i="65" s="1"/>
  <c r="I307" i="74"/>
  <c r="I307" i="59"/>
  <c r="I307" i="56" s="1"/>
  <c r="E308" i="6"/>
  <c r="G308" i="6" s="1"/>
  <c r="I307" i="68" l="1"/>
  <c r="I307" i="67" s="1"/>
  <c r="H308" i="6"/>
  <c r="L308" i="6"/>
  <c r="J308" i="6"/>
  <c r="I307" i="66" l="1"/>
  <c r="I307" i="70"/>
  <c r="I308" i="6"/>
  <c r="K308" i="6"/>
  <c r="I308" i="59" l="1"/>
  <c r="E309" i="6"/>
  <c r="G309" i="6" s="1"/>
  <c r="I308" i="68" l="1"/>
  <c r="I308" i="56"/>
  <c r="I308" i="75"/>
  <c r="I308" i="67"/>
  <c r="I308" i="70" s="1"/>
  <c r="L309" i="6"/>
  <c r="H309" i="6"/>
  <c r="J309" i="6"/>
  <c r="I309" i="6" l="1"/>
  <c r="I309" i="59" s="1"/>
  <c r="K309" i="6"/>
  <c r="I309" i="68" l="1"/>
  <c r="E310" i="6"/>
  <c r="G310" i="6" s="1"/>
  <c r="I309" i="67" l="1"/>
  <c r="I309" i="70" s="1"/>
  <c r="L310" i="6"/>
  <c r="H310" i="6"/>
  <c r="J310" i="6"/>
  <c r="I310" i="6" l="1"/>
  <c r="K310" i="6"/>
  <c r="I310" i="63" l="1"/>
  <c r="I310" i="65" s="1"/>
  <c r="I310" i="59"/>
  <c r="I310" i="68"/>
  <c r="I310" i="67" s="1"/>
  <c r="E311" i="6"/>
  <c r="G311" i="6" s="1"/>
  <c r="I310" i="70" l="1"/>
  <c r="H311" i="6"/>
  <c r="L311" i="6"/>
  <c r="J311" i="6"/>
  <c r="I311" i="6" l="1"/>
  <c r="K311" i="6"/>
  <c r="I311" i="59" l="1"/>
  <c r="I311" i="63"/>
  <c r="I311" i="74" s="1"/>
  <c r="I311" i="68"/>
  <c r="I311" i="67"/>
  <c r="E312" i="6"/>
  <c r="G312" i="6" s="1"/>
  <c r="I311" i="70" l="1"/>
  <c r="L312" i="6"/>
  <c r="H312" i="6"/>
  <c r="J312" i="6"/>
  <c r="I312" i="6" l="1"/>
  <c r="I312" i="59" s="1"/>
  <c r="K312" i="6"/>
  <c r="I312" i="68" l="1"/>
  <c r="I312" i="67" s="1"/>
  <c r="I312" i="70"/>
  <c r="E313" i="6"/>
  <c r="G313" i="6" s="1"/>
  <c r="L313" i="6" l="1"/>
  <c r="H313" i="6"/>
  <c r="J313" i="6"/>
  <c r="I313" i="6" l="1"/>
  <c r="K313" i="6"/>
  <c r="I313" i="59" l="1"/>
  <c r="I313" i="68" s="1"/>
  <c r="I313" i="56"/>
  <c r="I313" i="67"/>
  <c r="I313" i="70"/>
  <c r="E314" i="6"/>
  <c r="G314" i="6" s="1"/>
  <c r="L314" i="6" l="1"/>
  <c r="H314" i="6"/>
  <c r="J314" i="6"/>
  <c r="I314" i="6" l="1"/>
  <c r="K314" i="6"/>
  <c r="I314" i="59" l="1"/>
  <c r="I314" i="56"/>
  <c r="E315" i="6"/>
  <c r="G315" i="6" s="1"/>
  <c r="I314" i="68" l="1"/>
  <c r="L315" i="6"/>
  <c r="H315" i="6"/>
  <c r="J315" i="6"/>
  <c r="I314" i="75" l="1"/>
  <c r="I314" i="69"/>
  <c r="I314" i="67"/>
  <c r="I314" i="70" s="1"/>
  <c r="I315" i="6"/>
  <c r="I315" i="59" s="1"/>
  <c r="K315" i="6"/>
  <c r="I314" i="66" l="1"/>
  <c r="I315" i="68"/>
  <c r="I315" i="67" s="1"/>
  <c r="E316" i="6"/>
  <c r="G316" i="6" s="1"/>
  <c r="I315" i="70" l="1"/>
  <c r="L316" i="6"/>
  <c r="H316" i="6"/>
  <c r="J316" i="6"/>
  <c r="I316" i="6" l="1"/>
  <c r="I316" i="59" s="1"/>
  <c r="K316" i="6"/>
  <c r="E317" i="6"/>
  <c r="G317" i="6" s="1"/>
  <c r="I316" i="68" l="1"/>
  <c r="I316" i="75" s="1"/>
  <c r="H317" i="6"/>
  <c r="L317" i="6"/>
  <c r="I316" i="67" l="1"/>
  <c r="I316" i="70" s="1"/>
  <c r="J317" i="6"/>
  <c r="I317" i="6" l="1"/>
  <c r="I317" i="59"/>
  <c r="I317" i="68" s="1"/>
  <c r="I317" i="75" s="1"/>
  <c r="K317" i="6"/>
  <c r="I317" i="66" l="1"/>
  <c r="I317" i="67"/>
  <c r="I317" i="70" s="1"/>
  <c r="E318" i="6"/>
  <c r="G318" i="6" s="1"/>
  <c r="H318" i="6" l="1"/>
  <c r="L318" i="6"/>
  <c r="J318" i="6"/>
  <c r="I318" i="6" l="1"/>
  <c r="K318" i="6"/>
  <c r="I318" i="59" l="1"/>
  <c r="I318" i="68" s="1"/>
  <c r="E319" i="6"/>
  <c r="G319" i="6" s="1"/>
  <c r="I318" i="75" l="1"/>
  <c r="I318" i="67" s="1"/>
  <c r="L319" i="6"/>
  <c r="H319" i="6"/>
  <c r="J319" i="6"/>
  <c r="I318" i="70" l="1"/>
  <c r="I319" i="6"/>
  <c r="K319" i="6"/>
  <c r="I319" i="59" l="1"/>
  <c r="I319" i="56"/>
  <c r="I319" i="68" s="1"/>
  <c r="E320" i="6"/>
  <c r="G320" i="6" s="1"/>
  <c r="I319" i="75" l="1"/>
  <c r="I319" i="67" s="1"/>
  <c r="L320" i="6"/>
  <c r="H320" i="6"/>
  <c r="J320" i="6"/>
  <c r="I319" i="69" l="1"/>
  <c r="I319" i="70"/>
  <c r="I320" i="6"/>
  <c r="K320" i="6"/>
  <c r="I320" i="56" l="1"/>
  <c r="I320" i="59"/>
  <c r="I320" i="68" s="1"/>
  <c r="I320" i="67" s="1"/>
  <c r="I320" i="70" s="1"/>
  <c r="E321" i="6"/>
  <c r="G321" i="6" s="1"/>
  <c r="I320" i="74" l="1"/>
  <c r="L321" i="6"/>
  <c r="H321" i="6"/>
  <c r="J321" i="6"/>
  <c r="I321" i="6" l="1"/>
  <c r="K321" i="6"/>
  <c r="I321" i="59" l="1"/>
  <c r="I321" i="71"/>
  <c r="I321" i="56"/>
  <c r="E322" i="6"/>
  <c r="G322" i="6" s="1"/>
  <c r="I321" i="74" l="1"/>
  <c r="I321" i="68"/>
  <c r="L322" i="6"/>
  <c r="H322" i="6"/>
  <c r="J322" i="6"/>
  <c r="I321" i="67" l="1"/>
  <c r="I321" i="70"/>
  <c r="I321" i="66" s="1"/>
  <c r="I322" i="6"/>
  <c r="I322" i="56"/>
  <c r="K322" i="6"/>
  <c r="I322" i="59" l="1"/>
  <c r="I322" i="68" s="1"/>
  <c r="I322" i="67" s="1"/>
  <c r="E323" i="6"/>
  <c r="G323" i="6" s="1"/>
  <c r="I322" i="75" l="1"/>
  <c r="I322" i="70" s="1"/>
  <c r="L323" i="6"/>
  <c r="H323" i="6"/>
  <c r="J323" i="6"/>
  <c r="I323" i="6" l="1"/>
  <c r="K323" i="6"/>
  <c r="I323" i="59" l="1"/>
  <c r="I323" i="68"/>
  <c r="E324" i="6"/>
  <c r="G324" i="6" s="1"/>
  <c r="I323" i="75" l="1"/>
  <c r="L324" i="6"/>
  <c r="H324" i="6"/>
  <c r="J324" i="6"/>
  <c r="I323" i="70" l="1"/>
  <c r="I323" i="67"/>
  <c r="I323" i="66" s="1"/>
  <c r="I324" i="6"/>
  <c r="K324" i="6"/>
  <c r="I324" i="59" l="1"/>
  <c r="I324" i="68" s="1"/>
  <c r="I324" i="75"/>
  <c r="E325" i="6"/>
  <c r="G325" i="6" s="1"/>
  <c r="I324" i="69" l="1"/>
  <c r="I324" i="67"/>
  <c r="I324" i="70"/>
  <c r="H325" i="6"/>
  <c r="L325" i="6"/>
  <c r="J325" i="6"/>
  <c r="I325" i="6" l="1"/>
  <c r="K325" i="6"/>
  <c r="I325" i="59" l="1"/>
  <c r="I325" i="56"/>
  <c r="I325" i="68"/>
  <c r="I325" i="67" s="1"/>
  <c r="I325" i="70"/>
  <c r="E326" i="6"/>
  <c r="G326" i="6" s="1"/>
  <c r="L326" i="6" l="1"/>
  <c r="H326" i="6"/>
  <c r="J326" i="6"/>
  <c r="I326" i="6" l="1"/>
  <c r="K326" i="6"/>
  <c r="I326" i="63" l="1"/>
  <c r="I326" i="56"/>
  <c r="I326" i="59"/>
  <c r="E327" i="6"/>
  <c r="G327" i="6" s="1"/>
  <c r="I326" i="68" l="1"/>
  <c r="H327" i="6"/>
  <c r="L327" i="6"/>
  <c r="J327" i="6"/>
  <c r="I326" i="75" l="1"/>
  <c r="I326" i="70" s="1"/>
  <c r="I327" i="6"/>
  <c r="K327" i="6"/>
  <c r="I326" i="67" l="1"/>
  <c r="I327" i="59"/>
  <c r="I327" i="68" s="1"/>
  <c r="I327" i="67" s="1"/>
  <c r="E328" i="6"/>
  <c r="G328" i="6" s="1"/>
  <c r="I327" i="71" l="1"/>
  <c r="I327" i="56" s="1"/>
  <c r="I327" i="70"/>
  <c r="L328" i="6"/>
  <c r="H328" i="6"/>
  <c r="J328" i="6"/>
  <c r="I328" i="6" l="1"/>
  <c r="K328" i="6"/>
  <c r="I328" i="56" l="1"/>
  <c r="E329" i="6"/>
  <c r="G329" i="6" s="1"/>
  <c r="I328" i="68" l="1"/>
  <c r="I328" i="67" s="1"/>
  <c r="I328" i="70"/>
  <c r="I328" i="66" s="1"/>
  <c r="L329" i="6"/>
  <c r="H329" i="6"/>
  <c r="J329" i="6"/>
  <c r="I329" i="6" l="1"/>
  <c r="I329" i="74" s="1"/>
  <c r="K329" i="6"/>
  <c r="I329" i="68" l="1"/>
  <c r="I329" i="67" s="1"/>
  <c r="I329" i="70"/>
  <c r="E330" i="6"/>
  <c r="G330" i="6" s="1"/>
  <c r="H330" i="6" l="1"/>
  <c r="L330" i="6"/>
  <c r="J330" i="6"/>
  <c r="I330" i="6" l="1"/>
  <c r="I330" i="56"/>
  <c r="K330" i="6"/>
  <c r="I330" i="63" l="1"/>
  <c r="I330" i="59" s="1"/>
  <c r="I330" i="68"/>
  <c r="I330" i="67" s="1"/>
  <c r="E331" i="6"/>
  <c r="G331" i="6" s="1"/>
  <c r="I330" i="70" l="1"/>
  <c r="L331" i="6"/>
  <c r="H331" i="6"/>
  <c r="J331" i="6"/>
  <c r="I331" i="6" l="1"/>
  <c r="K331" i="6"/>
  <c r="I331" i="59" l="1"/>
  <c r="I331" i="68" s="1"/>
  <c r="I331" i="67" s="1"/>
  <c r="E332" i="6"/>
  <c r="G332" i="6" s="1"/>
  <c r="I331" i="70" l="1"/>
  <c r="L332" i="6"/>
  <c r="H332" i="6"/>
  <c r="J332" i="6"/>
  <c r="I332" i="6" l="1"/>
  <c r="K332" i="6"/>
  <c r="I332" i="56" l="1"/>
  <c r="I332" i="59"/>
  <c r="E333" i="6"/>
  <c r="G333" i="6" s="1"/>
  <c r="I332" i="68" l="1"/>
  <c r="I332" i="67" s="1"/>
  <c r="I332" i="70" s="1"/>
  <c r="H333" i="6"/>
  <c r="L333" i="6"/>
  <c r="J333" i="6"/>
  <c r="I332" i="66" l="1"/>
  <c r="I333" i="6"/>
  <c r="K333" i="6"/>
  <c r="I333" i="56" l="1"/>
  <c r="I333" i="59"/>
  <c r="I333" i="68" s="1"/>
  <c r="E334" i="6"/>
  <c r="G334" i="6" s="1"/>
  <c r="I333" i="75" l="1"/>
  <c r="I333" i="67"/>
  <c r="I333" i="70" s="1"/>
  <c r="L334" i="6"/>
  <c r="H334" i="6"/>
  <c r="J334" i="6"/>
  <c r="I334" i="6" l="1"/>
  <c r="K334" i="6"/>
  <c r="I334" i="59" l="1"/>
  <c r="I334" i="68" s="1"/>
  <c r="I334" i="67" s="1"/>
  <c r="E335" i="6"/>
  <c r="G335" i="6" s="1"/>
  <c r="I334" i="66" l="1"/>
  <c r="I334" i="70"/>
  <c r="H335" i="6"/>
  <c r="L335" i="6"/>
  <c r="J335" i="6"/>
  <c r="I335" i="6" l="1"/>
  <c r="K335" i="6"/>
  <c r="I335" i="59" l="1"/>
  <c r="E336" i="6"/>
  <c r="G336" i="6" s="1"/>
  <c r="I335" i="56" l="1"/>
  <c r="H336" i="6"/>
  <c r="L336" i="6"/>
  <c r="J336" i="6"/>
  <c r="I335" i="74" l="1"/>
  <c r="I335" i="68" s="1"/>
  <c r="I335" i="75" s="1"/>
  <c r="I335" i="69" s="1"/>
  <c r="I335" i="67" s="1"/>
  <c r="I335" i="70" s="1"/>
  <c r="I336" i="6"/>
  <c r="K336" i="6"/>
  <c r="I335" i="66" l="1"/>
  <c r="I336" i="68"/>
  <c r="I336" i="67" s="1"/>
  <c r="E337" i="6"/>
  <c r="G337" i="6" s="1"/>
  <c r="I336" i="70" l="1"/>
  <c r="L337" i="6"/>
  <c r="H337" i="6"/>
  <c r="J337" i="6"/>
  <c r="I337" i="6" l="1"/>
  <c r="I337" i="59" s="1"/>
  <c r="I337" i="56"/>
  <c r="K337" i="6"/>
  <c r="I337" i="68" l="1"/>
  <c r="I337" i="67" s="1"/>
  <c r="E338" i="6"/>
  <c r="G338" i="6" s="1"/>
  <c r="I337" i="66" l="1"/>
  <c r="I337" i="70"/>
  <c r="H338" i="6"/>
  <c r="L338" i="6"/>
  <c r="J338" i="6"/>
  <c r="I338" i="6" l="1"/>
  <c r="K338" i="6"/>
  <c r="I338" i="56" l="1"/>
  <c r="I338" i="59"/>
  <c r="I338" i="74"/>
  <c r="I338" i="68"/>
  <c r="E339" i="6"/>
  <c r="G339" i="6" s="1"/>
  <c r="I338" i="67" l="1"/>
  <c r="I338" i="70" s="1"/>
  <c r="H339" i="6"/>
  <c r="L339" i="6"/>
  <c r="J339" i="6"/>
  <c r="I339" i="6" l="1"/>
  <c r="K339" i="6"/>
  <c r="I339" i="71" l="1"/>
  <c r="I339" i="74" s="1"/>
  <c r="I339" i="56"/>
  <c r="I339" i="68"/>
  <c r="I339" i="67" s="1"/>
  <c r="E340" i="6"/>
  <c r="G340" i="6" s="1"/>
  <c r="I339" i="70" l="1"/>
  <c r="L340" i="6"/>
  <c r="H340" i="6"/>
  <c r="J340" i="6"/>
  <c r="I340" i="6" l="1"/>
  <c r="I340" i="63" s="1"/>
  <c r="K340" i="6"/>
  <c r="I340" i="59" l="1"/>
  <c r="I340" i="68" s="1"/>
  <c r="I340" i="67" s="1"/>
  <c r="I340" i="70" s="1"/>
  <c r="E341" i="6"/>
  <c r="G341" i="6" s="1"/>
  <c r="H341" i="6" l="1"/>
  <c r="L341" i="6"/>
  <c r="J341" i="6"/>
  <c r="I341" i="6" l="1"/>
  <c r="I341" i="63" s="1"/>
  <c r="K341" i="6"/>
  <c r="I341" i="59" l="1"/>
  <c r="I341" i="68" s="1"/>
  <c r="E342" i="6"/>
  <c r="G342" i="6" s="1"/>
  <c r="I341" i="67" l="1"/>
  <c r="H342" i="6"/>
  <c r="L342" i="6"/>
  <c r="J342" i="6"/>
  <c r="I341" i="70" l="1"/>
  <c r="I341" i="65"/>
  <c r="I342" i="6"/>
  <c r="K342" i="6"/>
  <c r="I341" i="66" l="1"/>
  <c r="I342" i="59"/>
  <c r="I342" i="56" s="1"/>
  <c r="E343" i="6"/>
  <c r="G343" i="6" s="1"/>
  <c r="I342" i="74" l="1"/>
  <c r="I342" i="68" s="1"/>
  <c r="I342" i="67" s="1"/>
  <c r="L343" i="6"/>
  <c r="H343" i="6"/>
  <c r="J343" i="6"/>
  <c r="I342" i="69" l="1"/>
  <c r="I342" i="66" s="1"/>
  <c r="I342" i="70"/>
  <c r="I343" i="6"/>
  <c r="I343" i="59" s="1"/>
  <c r="K343" i="6"/>
  <c r="I343" i="68" l="1"/>
  <c r="I343" i="67" s="1"/>
  <c r="E344" i="6"/>
  <c r="G344" i="6" s="1"/>
  <c r="I343" i="70" l="1"/>
  <c r="L344" i="6"/>
  <c r="H344" i="6"/>
  <c r="J344" i="6"/>
  <c r="I344" i="6" l="1"/>
  <c r="K344" i="6"/>
  <c r="I344" i="59" l="1"/>
  <c r="I344" i="68" s="1"/>
  <c r="E345" i="6"/>
  <c r="G345" i="6" s="1"/>
  <c r="I344" i="56" l="1"/>
  <c r="I344" i="66"/>
  <c r="I344" i="67"/>
  <c r="I344" i="70" s="1"/>
  <c r="L345" i="6"/>
  <c r="H345" i="6"/>
  <c r="J345" i="6"/>
  <c r="I345" i="6" l="1"/>
  <c r="K345" i="6"/>
  <c r="I345" i="59" l="1"/>
  <c r="I345" i="56"/>
  <c r="I345" i="68"/>
  <c r="I345" i="67" s="1"/>
  <c r="E346" i="6"/>
  <c r="G346" i="6" s="1"/>
  <c r="I345" i="70" l="1"/>
  <c r="L346" i="6"/>
  <c r="H346" i="6"/>
  <c r="J346" i="6"/>
  <c r="I346" i="6" l="1"/>
  <c r="K346" i="6"/>
  <c r="I346" i="74" l="1"/>
  <c r="I346" i="56"/>
  <c r="I346" i="68"/>
  <c r="I346" i="67" s="1"/>
  <c r="E347" i="6"/>
  <c r="G347" i="6" s="1"/>
  <c r="I346" i="70" l="1"/>
  <c r="H347" i="6"/>
  <c r="L347" i="6"/>
  <c r="J347" i="6"/>
  <c r="I347" i="6" l="1"/>
  <c r="I347" i="59"/>
  <c r="K347" i="6"/>
  <c r="I347" i="68" l="1"/>
  <c r="I347" i="67" s="1"/>
  <c r="E348" i="6"/>
  <c r="G348" i="6" s="1"/>
  <c r="I347" i="75" l="1"/>
  <c r="I347" i="66"/>
  <c r="I347" i="70"/>
  <c r="L348" i="6"/>
  <c r="H348" i="6"/>
  <c r="J348" i="6"/>
  <c r="I348" i="6" l="1"/>
  <c r="K348" i="6"/>
  <c r="I348" i="59" l="1"/>
  <c r="I348" i="68" s="1"/>
  <c r="E349" i="6"/>
  <c r="G349" i="6" s="1"/>
  <c r="I348" i="67" l="1"/>
  <c r="L349" i="6"/>
  <c r="H349" i="6"/>
  <c r="J349" i="6"/>
  <c r="I348" i="70" l="1"/>
  <c r="I348" i="66"/>
  <c r="I349" i="6"/>
  <c r="K349" i="6"/>
  <c r="I349" i="59" l="1"/>
  <c r="I349" i="56" s="1"/>
  <c r="E350" i="6"/>
  <c r="G350" i="6" s="1"/>
  <c r="I349" i="74" l="1"/>
  <c r="I349" i="68"/>
  <c r="I349" i="67" s="1"/>
  <c r="L350" i="6"/>
  <c r="H350" i="6"/>
  <c r="J350" i="6"/>
  <c r="I349" i="70" l="1"/>
  <c r="I349" i="66"/>
  <c r="I350" i="6"/>
  <c r="I350" i="56" s="1"/>
  <c r="I350" i="59"/>
  <c r="K350" i="6"/>
  <c r="I350" i="68" l="1"/>
  <c r="I350" i="67" s="1"/>
  <c r="E351" i="6"/>
  <c r="G351" i="6" s="1"/>
  <c r="I350" i="70" l="1"/>
  <c r="I350" i="66" s="1"/>
  <c r="H351" i="6"/>
  <c r="L351" i="6"/>
  <c r="J351" i="6"/>
  <c r="I351" i="6" l="1"/>
  <c r="K351" i="6"/>
  <c r="I351" i="59" l="1"/>
  <c r="I351" i="56" s="1"/>
  <c r="I351" i="66" s="1"/>
  <c r="I351" i="71"/>
  <c r="I351" i="68"/>
  <c r="I351" i="67" s="1"/>
  <c r="E352" i="6"/>
  <c r="G352" i="6" s="1"/>
  <c r="I351" i="70" l="1"/>
  <c r="H352" i="6"/>
  <c r="L352" i="6"/>
  <c r="J352" i="6"/>
  <c r="I352" i="6" l="1"/>
  <c r="I352" i="56"/>
  <c r="I352" i="59"/>
  <c r="K352" i="6"/>
  <c r="I352" i="68" l="1"/>
  <c r="E353" i="6"/>
  <c r="G353" i="6" s="1"/>
  <c r="I352" i="67" l="1"/>
  <c r="L353" i="6"/>
  <c r="H353" i="6"/>
  <c r="J353" i="6"/>
  <c r="I352" i="66" l="1"/>
  <c r="I352" i="70"/>
  <c r="I353" i="6"/>
  <c r="K353" i="6"/>
  <c r="I353" i="59" l="1"/>
  <c r="E354" i="6"/>
  <c r="G354" i="6" s="1"/>
  <c r="I353" i="68" l="1"/>
  <c r="L354" i="6"/>
  <c r="H354" i="6"/>
  <c r="J354" i="6"/>
  <c r="I353" i="67" l="1"/>
  <c r="I353" i="70" s="1"/>
  <c r="I353" i="66"/>
  <c r="I354" i="6"/>
  <c r="K354" i="6"/>
  <c r="I354" i="59" l="1"/>
  <c r="I354" i="68" s="1"/>
  <c r="E355" i="6"/>
  <c r="G355" i="6" s="1"/>
  <c r="I354" i="67" l="1"/>
  <c r="I354" i="70" s="1"/>
  <c r="I354" i="66"/>
  <c r="H355" i="6"/>
  <c r="L355" i="6"/>
  <c r="J355" i="6"/>
  <c r="I355" i="6" l="1"/>
  <c r="K355" i="6"/>
  <c r="I355" i="59" l="1"/>
  <c r="I355" i="74" s="1"/>
  <c r="I355" i="68"/>
  <c r="I355" i="67" s="1"/>
  <c r="E356" i="6"/>
  <c r="G356" i="6" s="1"/>
  <c r="I355" i="70" l="1"/>
  <c r="H356" i="6"/>
  <c r="L356" i="6"/>
  <c r="J356" i="6"/>
  <c r="I356" i="6" l="1"/>
  <c r="K356" i="6"/>
  <c r="I356" i="71" l="1"/>
  <c r="I356" i="59"/>
  <c r="I356" i="67"/>
  <c r="E357" i="6"/>
  <c r="G357" i="6" s="1"/>
  <c r="I356" i="56" l="1"/>
  <c r="I356" i="74"/>
  <c r="H357" i="6"/>
  <c r="L357" i="6"/>
  <c r="J357" i="6"/>
  <c r="I356" i="68" l="1"/>
  <c r="I357" i="6"/>
  <c r="K357" i="6"/>
  <c r="I356" i="75" l="1"/>
  <c r="I356" i="69"/>
  <c r="I356" i="66" s="1"/>
  <c r="I356" i="70"/>
  <c r="I357" i="74"/>
  <c r="I357" i="63"/>
  <c r="E358" i="6"/>
  <c r="G358" i="6" s="1"/>
  <c r="I357" i="71" l="1"/>
  <c r="I357" i="68" s="1"/>
  <c r="I357" i="75"/>
  <c r="L358" i="6"/>
  <c r="H358" i="6"/>
  <c r="J358" i="6"/>
  <c r="I357" i="56" l="1"/>
  <c r="I357" i="67"/>
  <c r="I357" i="70"/>
  <c r="I358" i="6"/>
  <c r="K358" i="6"/>
  <c r="I358" i="63" l="1"/>
  <c r="I358" i="59"/>
  <c r="I358" i="71"/>
  <c r="E359" i="6"/>
  <c r="G359" i="6" s="1"/>
  <c r="I358" i="56" l="1"/>
  <c r="I358" i="74"/>
  <c r="I358" i="75" s="1"/>
  <c r="L359" i="6"/>
  <c r="H359" i="6"/>
  <c r="J359" i="6"/>
  <c r="I358" i="68" l="1"/>
  <c r="I359" i="6"/>
  <c r="K359" i="6"/>
  <c r="I359" i="63" l="1"/>
  <c r="I359" i="56" s="1"/>
  <c r="I358" i="70"/>
  <c r="I358" i="67"/>
  <c r="I359" i="59"/>
  <c r="I359" i="71" s="1"/>
  <c r="E360" i="6"/>
  <c r="G360" i="6" s="1"/>
  <c r="I359" i="74" l="1"/>
  <c r="I359" i="75"/>
  <c r="L360" i="6"/>
  <c r="H360" i="6"/>
  <c r="J360" i="6"/>
  <c r="I359" i="68" l="1"/>
  <c r="I359" i="66"/>
  <c r="I359" i="67"/>
  <c r="I359" i="70" s="1"/>
  <c r="I360" i="6"/>
  <c r="K360" i="6"/>
  <c r="I360" i="59" l="1"/>
  <c r="E361" i="6"/>
  <c r="G361" i="6" s="1"/>
  <c r="I360" i="71" l="1"/>
  <c r="I360" i="74" s="1"/>
  <c r="I360" i="56"/>
  <c r="I360" i="68"/>
  <c r="L361" i="6"/>
  <c r="H361" i="6"/>
  <c r="J361" i="6"/>
  <c r="I360" i="75" l="1"/>
  <c r="I360" i="66" s="1"/>
  <c r="I360" i="65"/>
  <c r="I360" i="67"/>
  <c r="I360" i="70"/>
  <c r="I361" i="6"/>
  <c r="I361" i="56"/>
  <c r="K361" i="6"/>
  <c r="I361" i="59" l="1"/>
  <c r="I361" i="63"/>
  <c r="I361" i="71" s="1"/>
  <c r="I361" i="74" s="1"/>
  <c r="E362" i="6"/>
  <c r="G362" i="6" s="1"/>
  <c r="I361" i="68" l="1"/>
  <c r="L362" i="6"/>
  <c r="H362" i="6"/>
  <c r="J362" i="6"/>
  <c r="I361" i="75" l="1"/>
  <c r="I361" i="67" s="1"/>
  <c r="I361" i="66"/>
  <c r="I361" i="70"/>
  <c r="I362" i="6"/>
  <c r="K362" i="6"/>
  <c r="I362" i="63" l="1"/>
  <c r="I362" i="71" s="1"/>
  <c r="E363" i="6"/>
  <c r="G363" i="6" s="1"/>
  <c r="I362" i="56" l="1"/>
  <c r="I362" i="59"/>
  <c r="I362" i="68"/>
  <c r="I362" i="75"/>
  <c r="I362" i="70" s="1"/>
  <c r="H363" i="6"/>
  <c r="L363" i="6"/>
  <c r="J363" i="6"/>
  <c r="I362" i="67" l="1"/>
  <c r="I363" i="6"/>
  <c r="K363" i="6"/>
  <c r="I363" i="63" l="1"/>
  <c r="I363" i="59" s="1"/>
  <c r="E364" i="6"/>
  <c r="G364" i="6" s="1"/>
  <c r="I363" i="71" l="1"/>
  <c r="I363" i="56" s="1"/>
  <c r="I363" i="74"/>
  <c r="I363" i="70"/>
  <c r="H364" i="6"/>
  <c r="L364" i="6"/>
  <c r="J364" i="6"/>
  <c r="I363" i="66" l="1"/>
  <c r="I363" i="68"/>
  <c r="I363" i="67" s="1"/>
  <c r="I364" i="6"/>
  <c r="K364" i="6"/>
  <c r="I364" i="59" l="1"/>
  <c r="I364" i="63"/>
  <c r="I364" i="56" s="1"/>
  <c r="E365" i="6"/>
  <c r="G365" i="6" s="1"/>
  <c r="I364" i="74" l="1"/>
  <c r="I364" i="68" s="1"/>
  <c r="I364" i="70"/>
  <c r="I364" i="66" s="1"/>
  <c r="L365" i="6"/>
  <c r="H365" i="6"/>
  <c r="J365" i="6"/>
  <c r="I364" i="75" l="1"/>
  <c r="I364" i="67" s="1"/>
  <c r="I365" i="6"/>
  <c r="K365" i="6"/>
  <c r="I365" i="56" l="1"/>
  <c r="I365" i="59"/>
  <c r="I365" i="74"/>
  <c r="E366" i="6"/>
  <c r="G366" i="6" s="1"/>
  <c r="I365" i="68" l="1"/>
  <c r="I365" i="69" s="1"/>
  <c r="L366" i="6"/>
  <c r="H366" i="6"/>
  <c r="J366" i="6"/>
  <c r="I365" i="67" l="1"/>
  <c r="I365" i="70" s="1"/>
  <c r="I365" i="66"/>
  <c r="I366" i="6"/>
  <c r="K366" i="6"/>
  <c r="I366" i="74" l="1"/>
  <c r="I366" i="59"/>
  <c r="E367" i="6"/>
  <c r="G367" i="6" s="1"/>
  <c r="I366" i="68" l="1"/>
  <c r="I366" i="75"/>
  <c r="I366" i="66" s="1"/>
  <c r="H367" i="6"/>
  <c r="L367" i="6"/>
  <c r="J367" i="6"/>
  <c r="I366" i="67" l="1"/>
  <c r="I366" i="70" s="1"/>
  <c r="I367" i="6"/>
  <c r="I367" i="63" s="1"/>
  <c r="K367" i="6"/>
  <c r="I367" i="59" l="1"/>
  <c r="I367" i="74" s="1"/>
  <c r="E368" i="6"/>
  <c r="G368" i="6" s="1"/>
  <c r="I367" i="68" l="1"/>
  <c r="L368" i="6"/>
  <c r="H368" i="6"/>
  <c r="J368" i="6"/>
  <c r="I367" i="67" l="1"/>
  <c r="I367" i="70" s="1"/>
  <c r="I368" i="6"/>
  <c r="K368" i="6"/>
  <c r="I368" i="63" l="1"/>
  <c r="I368" i="59"/>
  <c r="I368" i="68" s="1"/>
  <c r="E369" i="6"/>
  <c r="G369" i="6" s="1"/>
  <c r="I368" i="56" l="1"/>
  <c r="I368" i="69"/>
  <c r="I368" i="67"/>
  <c r="L369" i="6"/>
  <c r="H369" i="6"/>
  <c r="J369" i="6"/>
  <c r="I368" i="70" l="1"/>
  <c r="I368" i="66"/>
  <c r="I369" i="6"/>
  <c r="K369" i="6"/>
  <c r="I369" i="59" l="1"/>
  <c r="I369" i="68" s="1"/>
  <c r="I369" i="67" s="1"/>
  <c r="E370" i="6"/>
  <c r="G370" i="6" s="1"/>
  <c r="I369" i="70" l="1"/>
  <c r="I369" i="66" s="1"/>
  <c r="L370" i="6"/>
  <c r="H370" i="6"/>
  <c r="J370" i="6"/>
  <c r="I370" i="6" l="1"/>
  <c r="K370" i="6"/>
  <c r="I370" i="59" l="1"/>
  <c r="I370" i="56"/>
  <c r="E371" i="6"/>
  <c r="G371" i="6" s="1"/>
  <c r="I370" i="68" l="1"/>
  <c r="H371" i="6"/>
  <c r="L371" i="6"/>
  <c r="J371" i="6"/>
  <c r="I370" i="75" l="1"/>
  <c r="I370" i="69" s="1"/>
  <c r="I370" i="67" s="1"/>
  <c r="I370" i="70" s="1"/>
  <c r="I370" i="66" s="1"/>
  <c r="I371" i="6"/>
  <c r="K371" i="6"/>
  <c r="I371" i="56" l="1"/>
  <c r="I371" i="59"/>
  <c r="I371" i="63"/>
  <c r="I371" i="68"/>
  <c r="I371" i="67" s="1"/>
  <c r="I371" i="66"/>
  <c r="I371" i="70"/>
  <c r="E372" i="6"/>
  <c r="G372" i="6" s="1"/>
  <c r="L372" i="6" l="1"/>
  <c r="H372" i="6"/>
  <c r="J372" i="6"/>
  <c r="I372" i="6" l="1"/>
  <c r="K372" i="6"/>
  <c r="I372" i="59" l="1"/>
  <c r="I372" i="56" s="1"/>
  <c r="E373" i="6"/>
  <c r="G373" i="6" s="1"/>
  <c r="I372" i="68" l="1"/>
  <c r="H373" i="6"/>
  <c r="L373" i="6"/>
  <c r="J373" i="6"/>
  <c r="I372" i="67" l="1"/>
  <c r="I372" i="70" s="1"/>
  <c r="I373" i="6"/>
  <c r="K373" i="6"/>
  <c r="I373" i="59" l="1"/>
  <c r="I373" i="68" s="1"/>
  <c r="I373" i="67" s="1"/>
  <c r="I373" i="70" s="1"/>
  <c r="I373" i="66" s="1"/>
  <c r="E374" i="6"/>
  <c r="G374" i="6" s="1"/>
  <c r="I373" i="74" l="1"/>
  <c r="H374" i="6"/>
  <c r="L374" i="6"/>
  <c r="J374" i="6"/>
  <c r="I374" i="6" l="1"/>
  <c r="K374" i="6"/>
  <c r="I374" i="59" l="1"/>
  <c r="E375" i="6"/>
  <c r="G375" i="6" s="1"/>
  <c r="I374" i="68" l="1"/>
  <c r="I374" i="56"/>
  <c r="I374" i="71"/>
  <c r="I374" i="67"/>
  <c r="L375" i="6"/>
  <c r="H375" i="6"/>
  <c r="J375" i="6"/>
  <c r="I374" i="70" l="1"/>
  <c r="I374" i="66"/>
  <c r="I375" i="6"/>
  <c r="I375" i="59" s="1"/>
  <c r="K375" i="6"/>
  <c r="I375" i="68" l="1"/>
  <c r="E376" i="6"/>
  <c r="G376" i="6" s="1"/>
  <c r="I375" i="75" l="1"/>
  <c r="I375" i="67" s="1"/>
  <c r="I375" i="66"/>
  <c r="I375" i="70"/>
  <c r="H376" i="6"/>
  <c r="L376" i="6"/>
  <c r="J376" i="6"/>
  <c r="I376" i="6" l="1"/>
  <c r="K376" i="6"/>
  <c r="I376" i="56" l="1"/>
  <c r="I376" i="59"/>
  <c r="I376" i="68" s="1"/>
  <c r="E377" i="6"/>
  <c r="G377" i="6" s="1"/>
  <c r="I376" i="74" l="1"/>
  <c r="I376" i="67" s="1"/>
  <c r="I376" i="66"/>
  <c r="I376" i="70"/>
  <c r="H377" i="6"/>
  <c r="L377" i="6"/>
  <c r="J377" i="6"/>
  <c r="I377" i="6" l="1"/>
  <c r="K377" i="6"/>
  <c r="I377" i="59" l="1"/>
  <c r="I377" i="56" s="1"/>
  <c r="E378" i="6"/>
  <c r="G378" i="6" s="1"/>
  <c r="I377" i="74" l="1"/>
  <c r="I377" i="68"/>
  <c r="H378" i="6"/>
  <c r="L378" i="6"/>
  <c r="J378" i="6"/>
  <c r="I377" i="67" l="1"/>
  <c r="I378" i="6"/>
  <c r="K378" i="6"/>
  <c r="I377" i="70" l="1"/>
  <c r="I377" i="66" s="1"/>
  <c r="I378" i="59"/>
  <c r="I378" i="68" s="1"/>
  <c r="I378" i="67" s="1"/>
  <c r="E379" i="6"/>
  <c r="G379" i="6" s="1"/>
  <c r="I378" i="70" l="1"/>
  <c r="H379" i="6"/>
  <c r="L379" i="6"/>
  <c r="J379" i="6"/>
  <c r="I379" i="6" l="1"/>
  <c r="I379" i="59" s="1"/>
  <c r="K379" i="6"/>
  <c r="I379" i="68" l="1"/>
  <c r="E380" i="6"/>
  <c r="G380" i="6" s="1"/>
  <c r="I379" i="67" l="1"/>
  <c r="I379" i="70" s="1"/>
  <c r="H380" i="6"/>
  <c r="L380" i="6"/>
  <c r="J380" i="6"/>
  <c r="I380" i="6" l="1"/>
  <c r="I380" i="59" s="1"/>
  <c r="I380" i="56"/>
  <c r="K380" i="6"/>
  <c r="I380" i="68" l="1"/>
  <c r="I380" i="67" s="1"/>
  <c r="E381" i="6"/>
  <c r="G381" i="6" s="1"/>
  <c r="I380" i="66" l="1"/>
  <c r="I380" i="70"/>
  <c r="L381" i="6"/>
  <c r="H381" i="6"/>
  <c r="J381" i="6"/>
  <c r="I381" i="6" l="1"/>
  <c r="K381" i="6"/>
  <c r="I381" i="59" l="1"/>
  <c r="I381" i="65"/>
  <c r="I381" i="68"/>
  <c r="I381" i="67" s="1"/>
  <c r="I381" i="70" s="1"/>
  <c r="I381" i="66"/>
  <c r="E382" i="6"/>
  <c r="G382" i="6" s="1"/>
  <c r="H382" i="6" l="1"/>
  <c r="L382" i="6"/>
  <c r="J382" i="6"/>
  <c r="I382" i="6" l="1"/>
  <c r="K382" i="6"/>
  <c r="I382" i="66" l="1"/>
  <c r="I382" i="59"/>
  <c r="I382" i="68" s="1"/>
  <c r="I382" i="67" s="1"/>
  <c r="E383" i="6"/>
  <c r="G383" i="6" s="1"/>
  <c r="I382" i="74" l="1"/>
  <c r="I382" i="70"/>
  <c r="L383" i="6"/>
  <c r="H383" i="6"/>
  <c r="J383" i="6"/>
  <c r="I383" i="6" l="1"/>
  <c r="I383" i="59" s="1"/>
  <c r="K383" i="6"/>
  <c r="I383" i="68" l="1"/>
  <c r="I383" i="67" s="1"/>
  <c r="E384" i="6"/>
  <c r="G384" i="6" s="1"/>
  <c r="I383" i="70" l="1"/>
  <c r="I383" i="66" s="1"/>
  <c r="H384" i="6"/>
  <c r="L384" i="6"/>
  <c r="J384" i="6"/>
  <c r="I384" i="6" l="1"/>
  <c r="K384" i="6"/>
  <c r="I384" i="56" l="1"/>
  <c r="E385" i="6"/>
  <c r="G385" i="6" s="1"/>
  <c r="E386" i="6" l="1"/>
  <c r="I384" i="68"/>
  <c r="E10" i="6" a="1"/>
  <c r="E10" i="6" s="1"/>
  <c r="H385" i="6"/>
  <c r="H386" i="6" s="1"/>
  <c r="L385" i="6"/>
  <c r="L386" i="6" s="1"/>
  <c r="J385" i="6"/>
  <c r="J386" i="6" s="1"/>
  <c r="I385" i="6" l="1"/>
  <c r="G386" i="6"/>
  <c r="I384" i="67"/>
  <c r="I384" i="66" s="1"/>
  <c r="I384" i="70"/>
  <c r="E9" i="6" a="1"/>
  <c r="E9" i="6" s="1"/>
  <c r="K385" i="6"/>
  <c r="K386" i="6" s="1"/>
  <c r="E19" i="6" l="1"/>
  <c r="I385" i="63"/>
  <c r="I385" i="59"/>
  <c r="E11" i="60"/>
  <c r="I21" i="64"/>
  <c r="I386" i="64" s="1"/>
  <c r="E8" i="64" s="1"/>
  <c r="E11" i="64" l="1"/>
  <c r="I385" i="71"/>
  <c r="I385" i="56" s="1"/>
  <c r="I21" i="72"/>
  <c r="I385" i="74" l="1"/>
  <c r="I385" i="68" s="1"/>
  <c r="I21" i="57"/>
  <c r="I21" i="61" s="1"/>
  <c r="I386" i="72"/>
  <c r="E8" i="72" s="1"/>
  <c r="I385" i="75" l="1"/>
  <c r="I385" i="69"/>
  <c r="E11" i="72"/>
  <c r="I21" i="63"/>
  <c r="I386" i="63" s="1"/>
  <c r="E8" i="63" s="1"/>
  <c r="I386" i="61"/>
  <c r="E8" i="61" s="1"/>
  <c r="I386" i="57"/>
  <c r="E8" i="57" s="1"/>
  <c r="I21" i="73"/>
  <c r="I386" i="73" s="1"/>
  <c r="E8" i="73" s="1"/>
  <c r="I21" i="65" l="1"/>
  <c r="I385" i="67"/>
  <c r="I385" i="70" s="1"/>
  <c r="E11" i="63"/>
  <c r="E11" i="73"/>
  <c r="E11" i="61"/>
  <c r="E11" i="57"/>
  <c r="I21" i="62"/>
  <c r="I386" i="62" s="1"/>
  <c r="E8" i="62" s="1"/>
  <c r="E11" i="62" l="1"/>
  <c r="I385" i="65"/>
  <c r="I386" i="65" s="1"/>
  <c r="E8" i="65" s="1"/>
  <c r="I21" i="6"/>
  <c r="I386" i="6" l="1"/>
  <c r="I21" i="59"/>
  <c r="I385" i="66"/>
  <c r="E11" i="65"/>
  <c r="I21" i="71"/>
  <c r="I386" i="71" s="1"/>
  <c r="E8" i="71" s="1"/>
  <c r="E11" i="71" l="1"/>
  <c r="E11" i="6"/>
  <c r="I386" i="59"/>
  <c r="E8" i="59" s="1"/>
  <c r="I21" i="74"/>
  <c r="I21" i="56"/>
  <c r="I21" i="68" l="1"/>
  <c r="I386" i="68" s="1"/>
  <c r="E8" i="68" s="1"/>
  <c r="I386" i="56"/>
  <c r="E8" i="56" s="1"/>
  <c r="E11" i="59"/>
  <c r="I386" i="74"/>
  <c r="E8" i="74" s="1"/>
  <c r="I21" i="66"/>
  <c r="E11" i="68" l="1"/>
  <c r="I21" i="75"/>
  <c r="I386" i="75" s="1"/>
  <c r="E8" i="75" s="1"/>
  <c r="E11" i="75" s="1"/>
  <c r="E11" i="74"/>
  <c r="I386" i="66"/>
  <c r="E8" i="66" s="1"/>
  <c r="E11" i="56"/>
  <c r="I21" i="70"/>
  <c r="I21" i="69" l="1"/>
  <c r="I21" i="67"/>
  <c r="I386" i="67" s="1"/>
  <c r="E8" i="67" s="1"/>
  <c r="E11" i="66"/>
  <c r="I386" i="70"/>
  <c r="E8" i="70" s="1"/>
  <c r="E11" i="67" l="1"/>
  <c r="I386" i="69"/>
  <c r="E8" i="69" s="1"/>
  <c r="E11" i="70"/>
  <c r="E11" i="6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60ADB1-4AA4-478F-AAEE-49CC593760F0}" keepAlive="1" name="Query - Cost of Ingredients" description="Connection to the 'Cost of Ingredients' query in the workbook." type="5" refreshedVersion="8" background="1" saveData="1">
    <dbPr connection="Provider=Microsoft.Mashup.OleDb.1;Data Source=$Workbook$;Location=&quot;Cost of Ingredients&quot;;Extended Properties=&quot;&quot;" command="SELECT * FROM [Cost of Ingredients]"/>
  </connection>
  <connection id="2" xr16:uid="{19823EA7-4643-4AB9-B59E-D7671835AF71}" keepAlive="1" name="Query - Cost of Meals" description="Connection to the 'Cost of Meals' query in the workbook." type="5" refreshedVersion="8" background="1" saveData="1">
    <dbPr connection="Provider=Microsoft.Mashup.OleDb.1;Data Source=$Workbook$;Location=&quot;Cost of Meals&quot;;Extended Properties=&quot;&quot;" command="SELECT * FROM [Cost of Meals]"/>
  </connection>
  <connection id="3" xr16:uid="{1C99513D-7BD3-41F1-A8A9-A87A546738EE}" keepAlive="1" name="Query - Demand Data" description="Connection to the 'Demand Data' query in the workbook." type="5" refreshedVersion="8" background="1" saveData="1">
    <dbPr connection="Provider=Microsoft.Mashup.OleDb.1;Data Source=$Workbook$;Location=&quot;Demand Data&quot;;Extended Properties=&quot;&quot;" command="SELECT * FROM [Demand 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<sst xmlns="http://schemas.openxmlformats.org/spreadsheetml/2006/main" count="1118" uniqueCount="124">
  <si>
    <t>Week</t>
  </si>
  <si>
    <t>Calamari</t>
  </si>
  <si>
    <t>Spanakopita</t>
  </si>
  <si>
    <t>Tzatziki</t>
  </si>
  <si>
    <t>Chicken Brochette</t>
  </si>
  <si>
    <t>Oregano Chicken</t>
  </si>
  <si>
    <t>Filet Mignon</t>
  </si>
  <si>
    <t>Surf n' Turf</t>
  </si>
  <si>
    <t>Butterfly Shrimp</t>
  </si>
  <si>
    <t>Chicken Grill</t>
  </si>
  <si>
    <t>Souvlaki</t>
  </si>
  <si>
    <t>Meal</t>
  </si>
  <si>
    <t>Cost per Meal</t>
  </si>
  <si>
    <t>Selling Price per Meal</t>
  </si>
  <si>
    <t>Profit per Meal</t>
  </si>
  <si>
    <t>Ingredients</t>
  </si>
  <si>
    <t>Cost ($ per serving)</t>
  </si>
  <si>
    <t>Squid</t>
  </si>
  <si>
    <t>Flour</t>
  </si>
  <si>
    <t>Lemon</t>
  </si>
  <si>
    <t>House Salad</t>
  </si>
  <si>
    <t>Pita</t>
  </si>
  <si>
    <t>Marinated Chicken</t>
  </si>
  <si>
    <t>Onions</t>
  </si>
  <si>
    <t>Green Pepper</t>
  </si>
  <si>
    <t>Potato Wedges</t>
  </si>
  <si>
    <t>Prepared Rice</t>
  </si>
  <si>
    <t>Chicken Breast</t>
  </si>
  <si>
    <t>Bacon</t>
  </si>
  <si>
    <t>Garlic Butter Sauce</t>
  </si>
  <si>
    <t>Mushrooms</t>
  </si>
  <si>
    <t>Monterey Jack</t>
  </si>
  <si>
    <t>Cheddar</t>
  </si>
  <si>
    <t>Pork Loin Skewers</t>
  </si>
  <si>
    <t>House salad</t>
  </si>
  <si>
    <t>Green pepper</t>
  </si>
  <si>
    <t>Potato wedges</t>
  </si>
  <si>
    <t>Prepared rice</t>
  </si>
  <si>
    <t>Chicken breast</t>
  </si>
  <si>
    <t>Filet mignon</t>
  </si>
  <si>
    <t>Butterfly shrimp</t>
  </si>
  <si>
    <t>Garlic butter sauce</t>
  </si>
  <si>
    <t>Monterey jack</t>
  </si>
  <si>
    <t>Pork loin skewers</t>
  </si>
  <si>
    <t>OUL</t>
  </si>
  <si>
    <t>Unit cost</t>
  </si>
  <si>
    <t>D</t>
  </si>
  <si>
    <t>Used in</t>
  </si>
  <si>
    <t>Sigma</t>
  </si>
  <si>
    <t>Inventory</t>
  </si>
  <si>
    <t>Demand</t>
  </si>
  <si>
    <t>Replenishment?</t>
  </si>
  <si>
    <t>Holding costs</t>
  </si>
  <si>
    <t>Ordering cost</t>
  </si>
  <si>
    <t>Waste</t>
  </si>
  <si>
    <t>Waste Cost</t>
  </si>
  <si>
    <t>N/A</t>
  </si>
  <si>
    <t>Total cost</t>
  </si>
  <si>
    <t>Ingredient</t>
  </si>
  <si>
    <t>Source</t>
  </si>
  <si>
    <t>Perishability</t>
  </si>
  <si>
    <t>Shelf-Life</t>
  </si>
  <si>
    <t>Shelf-Life (in weeks)</t>
  </si>
  <si>
    <t>Shelf-Life (in days)</t>
  </si>
  <si>
    <t>Storage type</t>
  </si>
  <si>
    <t>Supplier A</t>
  </si>
  <si>
    <t>Perishable</t>
  </si>
  <si>
    <t>1 week</t>
  </si>
  <si>
    <t>Fridge</t>
  </si>
  <si>
    <t>Supplier B</t>
  </si>
  <si>
    <t>10 days</t>
  </si>
  <si>
    <t>2 weeks</t>
  </si>
  <si>
    <t>Supplier C</t>
  </si>
  <si>
    <t>3 weeks</t>
  </si>
  <si>
    <t>Franchise</t>
  </si>
  <si>
    <t>6 weeks</t>
  </si>
  <si>
    <t>Freezer</t>
  </si>
  <si>
    <t>2 months</t>
  </si>
  <si>
    <t>3 months</t>
  </si>
  <si>
    <t>4 months</t>
  </si>
  <si>
    <t>6 months</t>
  </si>
  <si>
    <t>8 months</t>
  </si>
  <si>
    <t>9 months</t>
  </si>
  <si>
    <t>10 months</t>
  </si>
  <si>
    <t>2 years</t>
  </si>
  <si>
    <t>Average Weekly Demand per Meal</t>
  </si>
  <si>
    <t>Usage / serving</t>
  </si>
  <si>
    <t>Cost ($/serving)</t>
  </si>
  <si>
    <t>WMA</t>
  </si>
  <si>
    <t>St</t>
  </si>
  <si>
    <t>Forecast</t>
  </si>
  <si>
    <t>Error</t>
  </si>
  <si>
    <t>Alpha</t>
  </si>
  <si>
    <t>MAD</t>
  </si>
  <si>
    <t>Cost due to unmet demand</t>
  </si>
  <si>
    <t>Cost</t>
  </si>
  <si>
    <t>Parameter (If periodic)</t>
  </si>
  <si>
    <t>Prev. Optimal Policy</t>
  </si>
  <si>
    <t>Current Opt Policy</t>
  </si>
  <si>
    <t>Used in meal</t>
  </si>
  <si>
    <t>Cost of understock</t>
  </si>
  <si>
    <t>Cycle Service Level</t>
  </si>
  <si>
    <t>Shelf life (days)</t>
  </si>
  <si>
    <t>Demand (units)</t>
  </si>
  <si>
    <t>Current inventory (units)</t>
  </si>
  <si>
    <t>Is this a new optimal policy?</t>
  </si>
  <si>
    <t>Policy type</t>
  </si>
  <si>
    <t>Ingredient Name</t>
  </si>
  <si>
    <t>Days when waste occurs</t>
  </si>
  <si>
    <r>
      <t>Day</t>
    </r>
    <r>
      <rPr>
        <b/>
        <sz val="14"/>
        <color theme="0"/>
        <rFont val="Calibri"/>
        <family val="2"/>
        <scheme val="minor"/>
      </rPr>
      <t xml:space="preserve"> (now = 0)</t>
    </r>
  </si>
  <si>
    <t>Holding cost proportion</t>
  </si>
  <si>
    <t>Days when demand is not satisfied</t>
  </si>
  <si>
    <t>ALL MAD</t>
  </si>
  <si>
    <t>T</t>
  </si>
  <si>
    <t>Fill Rate</t>
  </si>
  <si>
    <t>KPIs</t>
  </si>
  <si>
    <t>Day</t>
  </si>
  <si>
    <t>Average on hand inventory level</t>
  </si>
  <si>
    <t>Total ordering costs</t>
  </si>
  <si>
    <t>Total cost of perished ingredients</t>
  </si>
  <si>
    <t>Inventory turnover ratio</t>
  </si>
  <si>
    <t>Selling price per meal</t>
  </si>
  <si>
    <t>Expected weekly revenue</t>
  </si>
  <si>
    <t xml:space="preserve">Good morning! Welcome to your Dashboard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</si>
</sst>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0.0000%"/>
    <numFmt numFmtId="165" formatCode="0.000%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Times New Roman"/>
      <family val="1"/>
    </font>
    <font>
      <b/>
      <sz val="10"/>
      <color rgb="FF000000"/>
      <name val="Times New Roman"/>
      <family val="1"/>
    </font>
    <font>
      <sz val="10"/>
      <color rgb="FF000000"/>
      <name val="Times New Roman"/>
      <family val="1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EFF4FB"/>
        <bgColor indexed="64"/>
      </patternFill>
    </fill>
    <fill>
      <patternFill patternType="solid">
        <fgColor theme="9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applyFont="1"/>
    <xf numFmtId="0" fontId="0" fillId="0" borderId="1" xfId="0" applyBorder="1"/>
    <xf numFmtId="0" fontId="0" fillId="2" borderId="0" xfId="0" applyFill="1"/>
    <xf numFmtId="44" fontId="0" fillId="0" borderId="0" xfId="1" applyFont="1"/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44" fontId="0" fillId="0" borderId="1" xfId="1" applyFont="1" applyBorder="1"/>
    <xf numFmtId="44" fontId="0" fillId="0" borderId="1" xfId="0" applyNumberFormat="1" applyBorder="1"/>
    <xf numFmtId="0" fontId="0" fillId="0" borderId="11" xfId="0" applyBorder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0" borderId="0" xfId="0" applyFont="1"/>
    <xf numFmtId="0" fontId="0" fillId="0" borderId="0" xfId="0" applyAlignment="1">
      <alignment vertical="center"/>
    </xf>
    <xf numFmtId="44" fontId="2" fillId="0" borderId="0" xfId="1" applyFont="1" applyBorder="1" applyAlignment="1">
      <alignment vertical="center"/>
    </xf>
    <xf numFmtId="0" fontId="2" fillId="0" borderId="0" xfId="1" applyNumberFormat="1" applyFont="1" applyBorder="1" applyAlignment="1">
      <alignment vertical="center"/>
    </xf>
    <xf numFmtId="0" fontId="2" fillId="0" borderId="0" xfId="0" applyFont="1" applyAlignment="1">
      <alignment vertical="center"/>
    </xf>
    <xf numFmtId="0" fontId="1" fillId="0" borderId="12" xfId="0" applyFont="1" applyBorder="1" applyAlignment="1">
      <alignment horizontal="left"/>
    </xf>
    <xf numFmtId="0" fontId="10" fillId="0" borderId="12" xfId="0" applyFont="1" applyBorder="1" applyAlignment="1">
      <alignment horizontal="left"/>
    </xf>
    <xf numFmtId="0" fontId="0" fillId="0" borderId="12" xfId="0" applyBorder="1"/>
    <xf numFmtId="44" fontId="0" fillId="0" borderId="14" xfId="1" applyFont="1" applyBorder="1"/>
    <xf numFmtId="0" fontId="0" fillId="0" borderId="14" xfId="0" applyBorder="1"/>
    <xf numFmtId="0" fontId="0" fillId="0" borderId="17" xfId="0" applyBorder="1"/>
    <xf numFmtId="44" fontId="0" fillId="0" borderId="11" xfId="1" applyFont="1" applyBorder="1"/>
    <xf numFmtId="44" fontId="0" fillId="0" borderId="15" xfId="1" applyFont="1" applyBorder="1"/>
    <xf numFmtId="0" fontId="3" fillId="0" borderId="20" xfId="0" applyFont="1" applyBorder="1"/>
    <xf numFmtId="0" fontId="3" fillId="0" borderId="19" xfId="0" applyFont="1" applyBorder="1"/>
    <xf numFmtId="0" fontId="0" fillId="0" borderId="14" xfId="0" applyBorder="1" applyAlignment="1">
      <alignment horizontal="left" vertical="center" wrapText="1"/>
    </xf>
    <xf numFmtId="44" fontId="2" fillId="0" borderId="14" xfId="1" applyFont="1" applyBorder="1" applyAlignment="1">
      <alignment horizontal="left" vertical="center"/>
    </xf>
    <xf numFmtId="2" fontId="0" fillId="0" borderId="14" xfId="0" applyNumberFormat="1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9" fontId="2" fillId="0" borderId="14" xfId="2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2" fillId="0" borderId="14" xfId="1" applyNumberFormat="1" applyFont="1" applyBorder="1" applyAlignment="1">
      <alignment horizontal="right" vertical="center"/>
    </xf>
    <xf numFmtId="7" fontId="12" fillId="2" borderId="0" xfId="1" applyNumberFormat="1" applyFont="1" applyFill="1"/>
    <xf numFmtId="0" fontId="13" fillId="2" borderId="0" xfId="0" applyFont="1" applyFill="1" applyAlignment="1">
      <alignment vertical="top"/>
    </xf>
    <xf numFmtId="44" fontId="0" fillId="2" borderId="0" xfId="0" applyNumberFormat="1" applyFill="1"/>
    <xf numFmtId="4" fontId="12" fillId="2" borderId="0" xfId="0" applyNumberFormat="1" applyFont="1" applyFill="1"/>
    <xf numFmtId="0" fontId="0" fillId="0" borderId="21" xfId="0" applyBorder="1"/>
    <xf numFmtId="0" fontId="0" fillId="0" borderId="22" xfId="0" applyBorder="1"/>
    <xf numFmtId="44" fontId="0" fillId="0" borderId="22" xfId="1" applyFont="1" applyBorder="1"/>
    <xf numFmtId="44" fontId="0" fillId="0" borderId="23" xfId="1" applyFont="1" applyBorder="1"/>
    <xf numFmtId="44" fontId="0" fillId="0" borderId="13" xfId="1" applyFont="1" applyBorder="1"/>
    <xf numFmtId="0" fontId="0" fillId="0" borderId="15" xfId="0" applyBorder="1"/>
    <xf numFmtId="0" fontId="0" fillId="0" borderId="18" xfId="0" applyBorder="1"/>
    <xf numFmtId="44" fontId="0" fillId="0" borderId="20" xfId="1" applyFont="1" applyBorder="1"/>
    <xf numFmtId="44" fontId="0" fillId="0" borderId="19" xfId="1" applyFont="1" applyBorder="1"/>
    <xf numFmtId="2" fontId="0" fillId="0" borderId="20" xfId="0" applyNumberFormat="1" applyBorder="1"/>
    <xf numFmtId="0" fontId="0" fillId="0" borderId="20" xfId="1" applyNumberFormat="1" applyFont="1" applyBorder="1"/>
    <xf numFmtId="0" fontId="3" fillId="0" borderId="24" xfId="0" applyFont="1" applyBorder="1"/>
    <xf numFmtId="0" fontId="3" fillId="0" borderId="25" xfId="0" applyFont="1" applyBorder="1"/>
    <xf numFmtId="44" fontId="0" fillId="0" borderId="0" xfId="0" applyNumberFormat="1" applyAlignment="1">
      <alignment vertical="center"/>
    </xf>
    <xf numFmtId="0" fontId="3" fillId="0" borderId="2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1" fillId="0" borderId="28" xfId="0" applyFont="1" applyBorder="1" applyAlignment="1">
      <alignment horizontal="left"/>
    </xf>
    <xf numFmtId="0" fontId="0" fillId="0" borderId="2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44" fontId="0" fillId="0" borderId="14" xfId="0" applyNumberFormat="1" applyBorder="1" applyAlignment="1">
      <alignment horizontal="left" vertical="center"/>
    </xf>
    <xf numFmtId="0" fontId="1" fillId="0" borderId="12" xfId="0" applyFont="1" applyBorder="1" applyAlignment="1">
      <alignment horizontal="left" wrapText="1"/>
    </xf>
    <xf numFmtId="0" fontId="10" fillId="0" borderId="30" xfId="0" applyFont="1" applyBorder="1" applyAlignment="1">
      <alignment horizontal="left"/>
    </xf>
    <xf numFmtId="164" fontId="0" fillId="0" borderId="16" xfId="2" applyNumberFormat="1" applyFont="1" applyBorder="1"/>
    <xf numFmtId="2" fontId="0" fillId="0" borderId="0" xfId="0" applyNumberFormat="1"/>
    <xf numFmtId="165" fontId="0" fillId="0" borderId="1" xfId="2" applyNumberFormat="1" applyFont="1" applyBorder="1"/>
    <xf numFmtId="44" fontId="0" fillId="0" borderId="32" xfId="1" applyFont="1" applyBorder="1"/>
    <xf numFmtId="165" fontId="0" fillId="0" borderId="32" xfId="2" applyNumberFormat="1" applyFont="1" applyBorder="1"/>
    <xf numFmtId="165" fontId="0" fillId="0" borderId="11" xfId="2" applyNumberFormat="1" applyFont="1" applyBorder="1"/>
    <xf numFmtId="0" fontId="1" fillId="0" borderId="20" xfId="0" applyFont="1" applyBorder="1"/>
    <xf numFmtId="0" fontId="1" fillId="0" borderId="19" xfId="0" applyFont="1" applyBorder="1"/>
    <xf numFmtId="0" fontId="1" fillId="0" borderId="33" xfId="0" applyFont="1" applyBorder="1"/>
    <xf numFmtId="2" fontId="0" fillId="0" borderId="34" xfId="0" applyNumberFormat="1" applyBorder="1"/>
    <xf numFmtId="0" fontId="0" fillId="0" borderId="35" xfId="0" applyBorder="1"/>
    <xf numFmtId="0" fontId="0" fillId="0" borderId="36" xfId="0" applyBorder="1"/>
    <xf numFmtId="0" fontId="0" fillId="0" borderId="31" xfId="0" applyBorder="1"/>
    <xf numFmtId="0" fontId="1" fillId="0" borderId="37" xfId="0" applyFont="1" applyBorder="1"/>
    <xf numFmtId="0" fontId="1" fillId="0" borderId="38" xfId="0" applyFont="1" applyBorder="1"/>
    <xf numFmtId="0" fontId="1" fillId="0" borderId="39" xfId="0" applyFont="1" applyBorder="1"/>
    <xf numFmtId="0" fontId="2" fillId="0" borderId="0" xfId="0" applyFont="1" applyAlignment="1">
      <alignment horizontal="justify" vertical="center" wrapText="1"/>
    </xf>
    <xf numFmtId="2" fontId="2" fillId="0" borderId="0" xfId="0" applyNumberFormat="1" applyFont="1"/>
    <xf numFmtId="0" fontId="10" fillId="0" borderId="40" xfId="0" applyFont="1" applyBorder="1" applyAlignment="1">
      <alignment horizontal="justify" vertical="center" wrapText="1"/>
    </xf>
    <xf numFmtId="0" fontId="10" fillId="0" borderId="7" xfId="0" applyFont="1" applyBorder="1" applyAlignment="1">
      <alignment horizontal="left" vertical="center" wrapText="1"/>
    </xf>
    <xf numFmtId="0" fontId="10" fillId="0" borderId="7" xfId="0" applyFont="1" applyBorder="1"/>
    <xf numFmtId="0" fontId="10" fillId="0" borderId="8" xfId="0" applyFont="1" applyBorder="1"/>
    <xf numFmtId="0" fontId="2" fillId="0" borderId="10" xfId="0" applyFont="1" applyBorder="1" applyAlignment="1">
      <alignment horizontal="justify" vertical="center" wrapText="1"/>
    </xf>
    <xf numFmtId="0" fontId="2" fillId="0" borderId="9" xfId="0" applyFont="1" applyBorder="1"/>
    <xf numFmtId="2" fontId="2" fillId="0" borderId="9" xfId="0" applyNumberFormat="1" applyFont="1" applyBorder="1"/>
    <xf numFmtId="0" fontId="2" fillId="0" borderId="10" xfId="0" applyFont="1" applyBorder="1"/>
    <xf numFmtId="0" fontId="10" fillId="0" borderId="41" xfId="0" applyFont="1" applyBorder="1"/>
    <xf numFmtId="0" fontId="2" fillId="0" borderId="42" xfId="0" applyFont="1" applyBorder="1"/>
    <xf numFmtId="0" fontId="2" fillId="0" borderId="43" xfId="0" applyFont="1" applyBorder="1"/>
    <xf numFmtId="0" fontId="9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right" vertical="center" wrapText="1"/>
    </xf>
    <xf numFmtId="0" fontId="9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2" xfId="0" applyBorder="1" applyAlignment="1">
      <alignment horizontal="right" vertical="center" wrapText="1"/>
    </xf>
    <xf numFmtId="0" fontId="0" fillId="0" borderId="16" xfId="0" applyBorder="1"/>
    <xf numFmtId="0" fontId="9" fillId="0" borderId="17" xfId="0" applyFont="1" applyBorder="1" applyAlignment="1">
      <alignment vertical="center" wrapText="1"/>
    </xf>
    <xf numFmtId="0" fontId="9" fillId="0" borderId="11" xfId="0" applyFont="1" applyBorder="1" applyAlignment="1">
      <alignment vertical="center" wrapText="1"/>
    </xf>
    <xf numFmtId="8" fontId="9" fillId="0" borderId="11" xfId="0" applyNumberFormat="1" applyFont="1" applyBorder="1" applyAlignment="1">
      <alignment vertical="center" wrapText="1"/>
    </xf>
    <xf numFmtId="0" fontId="1" fillId="0" borderId="18" xfId="0" applyFont="1" applyBorder="1" applyAlignment="1">
      <alignment vertical="center" wrapText="1"/>
    </xf>
    <xf numFmtId="0" fontId="8" fillId="0" borderId="20" xfId="0" applyFont="1" applyBorder="1" applyAlignment="1">
      <alignment vertical="center" wrapText="1"/>
    </xf>
    <xf numFmtId="0" fontId="8" fillId="0" borderId="19" xfId="0" applyFont="1" applyBorder="1" applyAlignment="1">
      <alignment vertical="center" wrapText="1"/>
    </xf>
    <xf numFmtId="10" fontId="0" fillId="0" borderId="0" xfId="2" applyNumberFormat="1" applyFont="1"/>
    <xf numFmtId="10" fontId="0" fillId="6" borderId="15" xfId="2" applyNumberFormat="1" applyFont="1" applyFill="1" applyBorder="1"/>
    <xf numFmtId="10" fontId="0" fillId="6" borderId="14" xfId="2" applyNumberFormat="1" applyFont="1" applyFill="1" applyBorder="1"/>
    <xf numFmtId="10" fontId="0" fillId="6" borderId="16" xfId="2" applyNumberFormat="1" applyFont="1" applyFill="1" applyBorder="1"/>
  </cellXfs>
  <cellStyles count="3">
    <cellStyle name="Currency" xfId="1" builtinId="4"/>
    <cellStyle name="Normal" xfId="0" builtinId="0"/>
    <cellStyle name="Percent" xfId="2" builtinId="5"/>
  </cellStyles>
  <dxfs count="43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6F6AF8"/>
      <color rgb="FFF2F2FD"/>
      <color rgb="FFE3E3EE"/>
      <color rgb="FFCB51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sheetMetadata" Target="metadata.xml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1800" b="1">
                <a:solidFill>
                  <a:sysClr val="windowText" lastClr="000000"/>
                </a:solidFill>
              </a:rPr>
              <a:t>Inventory Level for the next 30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Inventory'!$B$1</c:f>
              <c:strCache>
                <c:ptCount val="1"/>
                <c:pt idx="0">
                  <c:v>Squid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Inventory'!$B$2:$B$31</c:f>
              <c:numCache>
                <c:formatCode>General</c:formatCode>
                <c:ptCount val="30"/>
                <c:pt idx="0">
                  <c:v>-3</c:v>
                </c:pt>
                <c:pt idx="1">
                  <c:v>42</c:v>
                </c:pt>
                <c:pt idx="2">
                  <c:v>38</c:v>
                </c:pt>
                <c:pt idx="3">
                  <c:v>35</c:v>
                </c:pt>
                <c:pt idx="4">
                  <c:v>31</c:v>
                </c:pt>
                <c:pt idx="5">
                  <c:v>28</c:v>
                </c:pt>
                <c:pt idx="6">
                  <c:v>25</c:v>
                </c:pt>
                <c:pt idx="7">
                  <c:v>45</c:v>
                </c:pt>
                <c:pt idx="8">
                  <c:v>42</c:v>
                </c:pt>
                <c:pt idx="9">
                  <c:v>38</c:v>
                </c:pt>
                <c:pt idx="10">
                  <c:v>35</c:v>
                </c:pt>
                <c:pt idx="11">
                  <c:v>32</c:v>
                </c:pt>
                <c:pt idx="12">
                  <c:v>29</c:v>
                </c:pt>
                <c:pt idx="13">
                  <c:v>27</c:v>
                </c:pt>
                <c:pt idx="14">
                  <c:v>46</c:v>
                </c:pt>
                <c:pt idx="15">
                  <c:v>42</c:v>
                </c:pt>
                <c:pt idx="16">
                  <c:v>38</c:v>
                </c:pt>
                <c:pt idx="17">
                  <c:v>35</c:v>
                </c:pt>
                <c:pt idx="18">
                  <c:v>32</c:v>
                </c:pt>
                <c:pt idx="19">
                  <c:v>28</c:v>
                </c:pt>
                <c:pt idx="20">
                  <c:v>25</c:v>
                </c:pt>
                <c:pt idx="21">
                  <c:v>45</c:v>
                </c:pt>
                <c:pt idx="22">
                  <c:v>41</c:v>
                </c:pt>
                <c:pt idx="23">
                  <c:v>38</c:v>
                </c:pt>
                <c:pt idx="24">
                  <c:v>34</c:v>
                </c:pt>
                <c:pt idx="25">
                  <c:v>31</c:v>
                </c:pt>
                <c:pt idx="26">
                  <c:v>27</c:v>
                </c:pt>
                <c:pt idx="27">
                  <c:v>23</c:v>
                </c:pt>
                <c:pt idx="28">
                  <c:v>45</c:v>
                </c:pt>
                <c:pt idx="29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AC-49EA-877F-4FC8B3628153}"/>
            </c:ext>
          </c:extLst>
        </c:ser>
        <c:ser>
          <c:idx val="1"/>
          <c:order val="1"/>
          <c:tx>
            <c:strRef>
              <c:f>'Monthly Inventory'!$C$1</c:f>
              <c:strCache>
                <c:ptCount val="1"/>
                <c:pt idx="0">
                  <c:v>Flour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Inventory'!$C$2:$C$31</c:f>
              <c:numCache>
                <c:formatCode>General</c:formatCode>
                <c:ptCount val="30"/>
                <c:pt idx="0">
                  <c:v>-4</c:v>
                </c:pt>
                <c:pt idx="1">
                  <c:v>41</c:v>
                </c:pt>
                <c:pt idx="2">
                  <c:v>37</c:v>
                </c:pt>
                <c:pt idx="3">
                  <c:v>33</c:v>
                </c:pt>
                <c:pt idx="4">
                  <c:v>29</c:v>
                </c:pt>
                <c:pt idx="5">
                  <c:v>25</c:v>
                </c:pt>
                <c:pt idx="6">
                  <c:v>21</c:v>
                </c:pt>
                <c:pt idx="7">
                  <c:v>45</c:v>
                </c:pt>
                <c:pt idx="8">
                  <c:v>41</c:v>
                </c:pt>
                <c:pt idx="9">
                  <c:v>37</c:v>
                </c:pt>
                <c:pt idx="10">
                  <c:v>33</c:v>
                </c:pt>
                <c:pt idx="11">
                  <c:v>29</c:v>
                </c:pt>
                <c:pt idx="12">
                  <c:v>25</c:v>
                </c:pt>
                <c:pt idx="13">
                  <c:v>21</c:v>
                </c:pt>
                <c:pt idx="14">
                  <c:v>45</c:v>
                </c:pt>
                <c:pt idx="15">
                  <c:v>41</c:v>
                </c:pt>
                <c:pt idx="16">
                  <c:v>37</c:v>
                </c:pt>
                <c:pt idx="17">
                  <c:v>33</c:v>
                </c:pt>
                <c:pt idx="18">
                  <c:v>29</c:v>
                </c:pt>
                <c:pt idx="19">
                  <c:v>25</c:v>
                </c:pt>
                <c:pt idx="20">
                  <c:v>21</c:v>
                </c:pt>
                <c:pt idx="21">
                  <c:v>45</c:v>
                </c:pt>
                <c:pt idx="22">
                  <c:v>41</c:v>
                </c:pt>
                <c:pt idx="23">
                  <c:v>37</c:v>
                </c:pt>
                <c:pt idx="24">
                  <c:v>33</c:v>
                </c:pt>
                <c:pt idx="25">
                  <c:v>29</c:v>
                </c:pt>
                <c:pt idx="26">
                  <c:v>25</c:v>
                </c:pt>
                <c:pt idx="27">
                  <c:v>21</c:v>
                </c:pt>
                <c:pt idx="28">
                  <c:v>45</c:v>
                </c:pt>
                <c:pt idx="29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AC-49EA-877F-4FC8B3628153}"/>
            </c:ext>
          </c:extLst>
        </c:ser>
        <c:ser>
          <c:idx val="2"/>
          <c:order val="2"/>
          <c:tx>
            <c:strRef>
              <c:f>'Monthly Inventory'!$D$1</c:f>
              <c:strCache>
                <c:ptCount val="1"/>
                <c:pt idx="0">
                  <c:v>Lemon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Inventory'!$D$2:$D$31</c:f>
              <c:numCache>
                <c:formatCode>General</c:formatCode>
                <c:ptCount val="30"/>
                <c:pt idx="0">
                  <c:v>-9</c:v>
                </c:pt>
                <c:pt idx="1">
                  <c:v>92</c:v>
                </c:pt>
                <c:pt idx="2">
                  <c:v>83</c:v>
                </c:pt>
                <c:pt idx="3">
                  <c:v>74</c:v>
                </c:pt>
                <c:pt idx="4">
                  <c:v>65</c:v>
                </c:pt>
                <c:pt idx="5">
                  <c:v>56</c:v>
                </c:pt>
                <c:pt idx="6">
                  <c:v>47</c:v>
                </c:pt>
                <c:pt idx="7">
                  <c:v>101</c:v>
                </c:pt>
                <c:pt idx="8">
                  <c:v>92</c:v>
                </c:pt>
                <c:pt idx="9">
                  <c:v>83</c:v>
                </c:pt>
                <c:pt idx="10">
                  <c:v>74</c:v>
                </c:pt>
                <c:pt idx="11">
                  <c:v>65</c:v>
                </c:pt>
                <c:pt idx="12">
                  <c:v>56</c:v>
                </c:pt>
                <c:pt idx="13">
                  <c:v>47</c:v>
                </c:pt>
                <c:pt idx="14">
                  <c:v>101</c:v>
                </c:pt>
                <c:pt idx="15">
                  <c:v>92</c:v>
                </c:pt>
                <c:pt idx="16">
                  <c:v>83</c:v>
                </c:pt>
                <c:pt idx="17">
                  <c:v>74</c:v>
                </c:pt>
                <c:pt idx="18">
                  <c:v>65</c:v>
                </c:pt>
                <c:pt idx="19">
                  <c:v>56</c:v>
                </c:pt>
                <c:pt idx="20">
                  <c:v>47</c:v>
                </c:pt>
                <c:pt idx="21">
                  <c:v>101</c:v>
                </c:pt>
                <c:pt idx="22">
                  <c:v>92</c:v>
                </c:pt>
                <c:pt idx="23">
                  <c:v>83</c:v>
                </c:pt>
                <c:pt idx="24">
                  <c:v>74</c:v>
                </c:pt>
                <c:pt idx="25">
                  <c:v>65</c:v>
                </c:pt>
                <c:pt idx="26">
                  <c:v>56</c:v>
                </c:pt>
                <c:pt idx="27">
                  <c:v>47</c:v>
                </c:pt>
                <c:pt idx="28">
                  <c:v>101</c:v>
                </c:pt>
                <c:pt idx="29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AC-49EA-877F-4FC8B3628153}"/>
            </c:ext>
          </c:extLst>
        </c:ser>
        <c:ser>
          <c:idx val="3"/>
          <c:order val="3"/>
          <c:tx>
            <c:strRef>
              <c:f>'Monthly Inventory'!$E$1</c:f>
              <c:strCache>
                <c:ptCount val="1"/>
                <c:pt idx="0">
                  <c:v>House Salad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Inventory'!$E$2:$E$31</c:f>
              <c:numCache>
                <c:formatCode>General</c:formatCode>
                <c:ptCount val="30"/>
                <c:pt idx="0">
                  <c:v>-40</c:v>
                </c:pt>
                <c:pt idx="1">
                  <c:v>305</c:v>
                </c:pt>
                <c:pt idx="2">
                  <c:v>265</c:v>
                </c:pt>
                <c:pt idx="3">
                  <c:v>225</c:v>
                </c:pt>
                <c:pt idx="4">
                  <c:v>185</c:v>
                </c:pt>
                <c:pt idx="5">
                  <c:v>145</c:v>
                </c:pt>
                <c:pt idx="6">
                  <c:v>105</c:v>
                </c:pt>
                <c:pt idx="7">
                  <c:v>345</c:v>
                </c:pt>
                <c:pt idx="8">
                  <c:v>240</c:v>
                </c:pt>
                <c:pt idx="9">
                  <c:v>200</c:v>
                </c:pt>
                <c:pt idx="10">
                  <c:v>160</c:v>
                </c:pt>
                <c:pt idx="11">
                  <c:v>120</c:v>
                </c:pt>
                <c:pt idx="12">
                  <c:v>80</c:v>
                </c:pt>
                <c:pt idx="13">
                  <c:v>40</c:v>
                </c:pt>
                <c:pt idx="14">
                  <c:v>345</c:v>
                </c:pt>
                <c:pt idx="15">
                  <c:v>305</c:v>
                </c:pt>
                <c:pt idx="16">
                  <c:v>265</c:v>
                </c:pt>
                <c:pt idx="17">
                  <c:v>225</c:v>
                </c:pt>
                <c:pt idx="18">
                  <c:v>185</c:v>
                </c:pt>
                <c:pt idx="19">
                  <c:v>145</c:v>
                </c:pt>
                <c:pt idx="20">
                  <c:v>105</c:v>
                </c:pt>
                <c:pt idx="21">
                  <c:v>320</c:v>
                </c:pt>
                <c:pt idx="22">
                  <c:v>280</c:v>
                </c:pt>
                <c:pt idx="23">
                  <c:v>240</c:v>
                </c:pt>
                <c:pt idx="24">
                  <c:v>200</c:v>
                </c:pt>
                <c:pt idx="25">
                  <c:v>160</c:v>
                </c:pt>
                <c:pt idx="26">
                  <c:v>120</c:v>
                </c:pt>
                <c:pt idx="27">
                  <c:v>80</c:v>
                </c:pt>
                <c:pt idx="28">
                  <c:v>345</c:v>
                </c:pt>
                <c:pt idx="29">
                  <c:v>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AC-49EA-877F-4FC8B3628153}"/>
            </c:ext>
          </c:extLst>
        </c:ser>
        <c:ser>
          <c:idx val="4"/>
          <c:order val="4"/>
          <c:tx>
            <c:strRef>
              <c:f>'Monthly Inventory'!$F$1</c:f>
              <c:strCache>
                <c:ptCount val="1"/>
                <c:pt idx="0">
                  <c:v>Spanakopita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Inventory'!$F$2:$F$31</c:f>
              <c:numCache>
                <c:formatCode>General</c:formatCode>
                <c:ptCount val="30"/>
                <c:pt idx="0">
                  <c:v>-3</c:v>
                </c:pt>
                <c:pt idx="1">
                  <c:v>173</c:v>
                </c:pt>
                <c:pt idx="2">
                  <c:v>170</c:v>
                </c:pt>
                <c:pt idx="3">
                  <c:v>167</c:v>
                </c:pt>
                <c:pt idx="4">
                  <c:v>164</c:v>
                </c:pt>
                <c:pt idx="5">
                  <c:v>161</c:v>
                </c:pt>
                <c:pt idx="6">
                  <c:v>158</c:v>
                </c:pt>
                <c:pt idx="7">
                  <c:v>155</c:v>
                </c:pt>
                <c:pt idx="8">
                  <c:v>152</c:v>
                </c:pt>
                <c:pt idx="9">
                  <c:v>149</c:v>
                </c:pt>
                <c:pt idx="10">
                  <c:v>146</c:v>
                </c:pt>
                <c:pt idx="11">
                  <c:v>143</c:v>
                </c:pt>
                <c:pt idx="12">
                  <c:v>140</c:v>
                </c:pt>
                <c:pt idx="13">
                  <c:v>137</c:v>
                </c:pt>
                <c:pt idx="14">
                  <c:v>134</c:v>
                </c:pt>
                <c:pt idx="15">
                  <c:v>131</c:v>
                </c:pt>
                <c:pt idx="16">
                  <c:v>128</c:v>
                </c:pt>
                <c:pt idx="17">
                  <c:v>125</c:v>
                </c:pt>
                <c:pt idx="18">
                  <c:v>122</c:v>
                </c:pt>
                <c:pt idx="19">
                  <c:v>119</c:v>
                </c:pt>
                <c:pt idx="20">
                  <c:v>116</c:v>
                </c:pt>
                <c:pt idx="21">
                  <c:v>113</c:v>
                </c:pt>
                <c:pt idx="22">
                  <c:v>110</c:v>
                </c:pt>
                <c:pt idx="23">
                  <c:v>107</c:v>
                </c:pt>
                <c:pt idx="24">
                  <c:v>104</c:v>
                </c:pt>
                <c:pt idx="25">
                  <c:v>101</c:v>
                </c:pt>
                <c:pt idx="26">
                  <c:v>98</c:v>
                </c:pt>
                <c:pt idx="27">
                  <c:v>95</c:v>
                </c:pt>
                <c:pt idx="28">
                  <c:v>92</c:v>
                </c:pt>
                <c:pt idx="29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AC-49EA-877F-4FC8B3628153}"/>
            </c:ext>
          </c:extLst>
        </c:ser>
        <c:ser>
          <c:idx val="5"/>
          <c:order val="5"/>
          <c:tx>
            <c:strRef>
              <c:f>'Monthly Inventory'!$G$1</c:f>
              <c:strCache>
                <c:ptCount val="1"/>
                <c:pt idx="0">
                  <c:v>Pita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Inventory'!$G$2:$G$31</c:f>
              <c:numCache>
                <c:formatCode>General</c:formatCode>
                <c:ptCount val="30"/>
                <c:pt idx="0">
                  <c:v>-4</c:v>
                </c:pt>
                <c:pt idx="1">
                  <c:v>36</c:v>
                </c:pt>
                <c:pt idx="2">
                  <c:v>32</c:v>
                </c:pt>
                <c:pt idx="3">
                  <c:v>28</c:v>
                </c:pt>
                <c:pt idx="4">
                  <c:v>24</c:v>
                </c:pt>
                <c:pt idx="5">
                  <c:v>20</c:v>
                </c:pt>
                <c:pt idx="6">
                  <c:v>16</c:v>
                </c:pt>
                <c:pt idx="7">
                  <c:v>40</c:v>
                </c:pt>
                <c:pt idx="8">
                  <c:v>24</c:v>
                </c:pt>
                <c:pt idx="9">
                  <c:v>20</c:v>
                </c:pt>
                <c:pt idx="10">
                  <c:v>16</c:v>
                </c:pt>
                <c:pt idx="11">
                  <c:v>12</c:v>
                </c:pt>
                <c:pt idx="12">
                  <c:v>8</c:v>
                </c:pt>
                <c:pt idx="13">
                  <c:v>4</c:v>
                </c:pt>
                <c:pt idx="14">
                  <c:v>40</c:v>
                </c:pt>
                <c:pt idx="15">
                  <c:v>36</c:v>
                </c:pt>
                <c:pt idx="16">
                  <c:v>32</c:v>
                </c:pt>
                <c:pt idx="17">
                  <c:v>28</c:v>
                </c:pt>
                <c:pt idx="18">
                  <c:v>24</c:v>
                </c:pt>
                <c:pt idx="19">
                  <c:v>20</c:v>
                </c:pt>
                <c:pt idx="20">
                  <c:v>16</c:v>
                </c:pt>
                <c:pt idx="21">
                  <c:v>32</c:v>
                </c:pt>
                <c:pt idx="22">
                  <c:v>28</c:v>
                </c:pt>
                <c:pt idx="23">
                  <c:v>24</c:v>
                </c:pt>
                <c:pt idx="24">
                  <c:v>20</c:v>
                </c:pt>
                <c:pt idx="25">
                  <c:v>16</c:v>
                </c:pt>
                <c:pt idx="26">
                  <c:v>12</c:v>
                </c:pt>
                <c:pt idx="27">
                  <c:v>8</c:v>
                </c:pt>
                <c:pt idx="28">
                  <c:v>40</c:v>
                </c:pt>
                <c:pt idx="29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AC-49EA-877F-4FC8B3628153}"/>
            </c:ext>
          </c:extLst>
        </c:ser>
        <c:ser>
          <c:idx val="6"/>
          <c:order val="6"/>
          <c:tx>
            <c:strRef>
              <c:f>'Monthly Inventory'!$H$1</c:f>
              <c:strCache>
                <c:ptCount val="1"/>
                <c:pt idx="0">
                  <c:v>Tzatziki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Inventory'!$H$2:$H$31</c:f>
              <c:numCache>
                <c:formatCode>General</c:formatCode>
                <c:ptCount val="30"/>
                <c:pt idx="0">
                  <c:v>-9</c:v>
                </c:pt>
                <c:pt idx="1">
                  <c:v>186</c:v>
                </c:pt>
                <c:pt idx="2">
                  <c:v>177</c:v>
                </c:pt>
                <c:pt idx="3">
                  <c:v>168</c:v>
                </c:pt>
                <c:pt idx="4">
                  <c:v>159</c:v>
                </c:pt>
                <c:pt idx="5">
                  <c:v>150</c:v>
                </c:pt>
                <c:pt idx="6">
                  <c:v>141</c:v>
                </c:pt>
                <c:pt idx="7">
                  <c:v>132</c:v>
                </c:pt>
                <c:pt idx="8">
                  <c:v>123</c:v>
                </c:pt>
                <c:pt idx="9">
                  <c:v>114</c:v>
                </c:pt>
                <c:pt idx="10">
                  <c:v>105</c:v>
                </c:pt>
                <c:pt idx="11">
                  <c:v>96</c:v>
                </c:pt>
                <c:pt idx="12">
                  <c:v>87</c:v>
                </c:pt>
                <c:pt idx="13">
                  <c:v>78</c:v>
                </c:pt>
                <c:pt idx="14">
                  <c:v>195</c:v>
                </c:pt>
                <c:pt idx="15">
                  <c:v>117</c:v>
                </c:pt>
                <c:pt idx="16">
                  <c:v>108</c:v>
                </c:pt>
                <c:pt idx="17">
                  <c:v>99</c:v>
                </c:pt>
                <c:pt idx="18">
                  <c:v>90</c:v>
                </c:pt>
                <c:pt idx="19">
                  <c:v>81</c:v>
                </c:pt>
                <c:pt idx="20">
                  <c:v>72</c:v>
                </c:pt>
                <c:pt idx="21">
                  <c:v>63</c:v>
                </c:pt>
                <c:pt idx="22">
                  <c:v>54</c:v>
                </c:pt>
                <c:pt idx="23">
                  <c:v>45</c:v>
                </c:pt>
                <c:pt idx="24">
                  <c:v>36</c:v>
                </c:pt>
                <c:pt idx="25">
                  <c:v>27</c:v>
                </c:pt>
                <c:pt idx="26">
                  <c:v>18</c:v>
                </c:pt>
                <c:pt idx="27">
                  <c:v>9</c:v>
                </c:pt>
                <c:pt idx="28">
                  <c:v>195</c:v>
                </c:pt>
                <c:pt idx="29">
                  <c:v>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AC-49EA-877F-4FC8B3628153}"/>
            </c:ext>
          </c:extLst>
        </c:ser>
        <c:ser>
          <c:idx val="7"/>
          <c:order val="7"/>
          <c:tx>
            <c:strRef>
              <c:f>'Monthly Inventory'!$I$1</c:f>
              <c:strCache>
                <c:ptCount val="1"/>
                <c:pt idx="0">
                  <c:v>Marinated Chicken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Inventory'!$I$2:$I$31</c:f>
              <c:numCache>
                <c:formatCode>General</c:formatCode>
                <c:ptCount val="30"/>
                <c:pt idx="0">
                  <c:v>-10</c:v>
                </c:pt>
                <c:pt idx="1">
                  <c:v>440</c:v>
                </c:pt>
                <c:pt idx="2">
                  <c:v>430</c:v>
                </c:pt>
                <c:pt idx="3">
                  <c:v>420</c:v>
                </c:pt>
                <c:pt idx="4">
                  <c:v>410</c:v>
                </c:pt>
                <c:pt idx="5">
                  <c:v>400</c:v>
                </c:pt>
                <c:pt idx="6">
                  <c:v>390</c:v>
                </c:pt>
                <c:pt idx="7">
                  <c:v>380</c:v>
                </c:pt>
                <c:pt idx="8">
                  <c:v>370</c:v>
                </c:pt>
                <c:pt idx="9">
                  <c:v>360</c:v>
                </c:pt>
                <c:pt idx="10">
                  <c:v>350</c:v>
                </c:pt>
                <c:pt idx="11">
                  <c:v>340</c:v>
                </c:pt>
                <c:pt idx="12">
                  <c:v>330</c:v>
                </c:pt>
                <c:pt idx="13">
                  <c:v>320</c:v>
                </c:pt>
                <c:pt idx="14">
                  <c:v>310</c:v>
                </c:pt>
                <c:pt idx="15">
                  <c:v>300</c:v>
                </c:pt>
                <c:pt idx="16">
                  <c:v>290</c:v>
                </c:pt>
                <c:pt idx="17">
                  <c:v>280</c:v>
                </c:pt>
                <c:pt idx="18">
                  <c:v>270</c:v>
                </c:pt>
                <c:pt idx="19">
                  <c:v>260</c:v>
                </c:pt>
                <c:pt idx="20">
                  <c:v>250</c:v>
                </c:pt>
                <c:pt idx="21">
                  <c:v>240</c:v>
                </c:pt>
                <c:pt idx="22">
                  <c:v>230</c:v>
                </c:pt>
                <c:pt idx="23">
                  <c:v>220</c:v>
                </c:pt>
                <c:pt idx="24">
                  <c:v>210</c:v>
                </c:pt>
                <c:pt idx="25">
                  <c:v>200</c:v>
                </c:pt>
                <c:pt idx="26">
                  <c:v>190</c:v>
                </c:pt>
                <c:pt idx="27">
                  <c:v>180</c:v>
                </c:pt>
                <c:pt idx="28">
                  <c:v>170</c:v>
                </c:pt>
                <c:pt idx="29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DAC-49EA-877F-4FC8B3628153}"/>
            </c:ext>
          </c:extLst>
        </c:ser>
        <c:ser>
          <c:idx val="8"/>
          <c:order val="8"/>
          <c:tx>
            <c:strRef>
              <c:f>'Monthly Inventory'!$J$1</c:f>
              <c:strCache>
                <c:ptCount val="1"/>
                <c:pt idx="0">
                  <c:v>Onions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Inventory'!$J$2:$J$31</c:f>
              <c:numCache>
                <c:formatCode>General</c:formatCode>
                <c:ptCount val="30"/>
                <c:pt idx="0">
                  <c:v>-10</c:v>
                </c:pt>
                <c:pt idx="1">
                  <c:v>82</c:v>
                </c:pt>
                <c:pt idx="2">
                  <c:v>72</c:v>
                </c:pt>
                <c:pt idx="3">
                  <c:v>62</c:v>
                </c:pt>
                <c:pt idx="4">
                  <c:v>52</c:v>
                </c:pt>
                <c:pt idx="5">
                  <c:v>42</c:v>
                </c:pt>
                <c:pt idx="6">
                  <c:v>32</c:v>
                </c:pt>
                <c:pt idx="7">
                  <c:v>92</c:v>
                </c:pt>
                <c:pt idx="8">
                  <c:v>82</c:v>
                </c:pt>
                <c:pt idx="9">
                  <c:v>72</c:v>
                </c:pt>
                <c:pt idx="10">
                  <c:v>62</c:v>
                </c:pt>
                <c:pt idx="11">
                  <c:v>52</c:v>
                </c:pt>
                <c:pt idx="12">
                  <c:v>42</c:v>
                </c:pt>
                <c:pt idx="13">
                  <c:v>32</c:v>
                </c:pt>
                <c:pt idx="14">
                  <c:v>92</c:v>
                </c:pt>
                <c:pt idx="15">
                  <c:v>82</c:v>
                </c:pt>
                <c:pt idx="16">
                  <c:v>72</c:v>
                </c:pt>
                <c:pt idx="17">
                  <c:v>62</c:v>
                </c:pt>
                <c:pt idx="18">
                  <c:v>52</c:v>
                </c:pt>
                <c:pt idx="19">
                  <c:v>42</c:v>
                </c:pt>
                <c:pt idx="20">
                  <c:v>32</c:v>
                </c:pt>
                <c:pt idx="21">
                  <c:v>92</c:v>
                </c:pt>
                <c:pt idx="22">
                  <c:v>82</c:v>
                </c:pt>
                <c:pt idx="23">
                  <c:v>72</c:v>
                </c:pt>
                <c:pt idx="24">
                  <c:v>62</c:v>
                </c:pt>
                <c:pt idx="25">
                  <c:v>52</c:v>
                </c:pt>
                <c:pt idx="26">
                  <c:v>42</c:v>
                </c:pt>
                <c:pt idx="27">
                  <c:v>32</c:v>
                </c:pt>
                <c:pt idx="28">
                  <c:v>92</c:v>
                </c:pt>
                <c:pt idx="29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DAC-49EA-877F-4FC8B3628153}"/>
            </c:ext>
          </c:extLst>
        </c:ser>
        <c:ser>
          <c:idx val="9"/>
          <c:order val="9"/>
          <c:tx>
            <c:strRef>
              <c:f>'Monthly Inventory'!$K$1</c:f>
              <c:strCache>
                <c:ptCount val="1"/>
                <c:pt idx="0">
                  <c:v>Green Pepper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Inventory'!$K$2:$K$31</c:f>
              <c:numCache>
                <c:formatCode>General</c:formatCode>
                <c:ptCount val="30"/>
                <c:pt idx="0">
                  <c:v>-10</c:v>
                </c:pt>
                <c:pt idx="1">
                  <c:v>82</c:v>
                </c:pt>
                <c:pt idx="2">
                  <c:v>72</c:v>
                </c:pt>
                <c:pt idx="3">
                  <c:v>62</c:v>
                </c:pt>
                <c:pt idx="4">
                  <c:v>52</c:v>
                </c:pt>
                <c:pt idx="5">
                  <c:v>42</c:v>
                </c:pt>
                <c:pt idx="6">
                  <c:v>32</c:v>
                </c:pt>
                <c:pt idx="7">
                  <c:v>92</c:v>
                </c:pt>
                <c:pt idx="8">
                  <c:v>60</c:v>
                </c:pt>
                <c:pt idx="9">
                  <c:v>50</c:v>
                </c:pt>
                <c:pt idx="10">
                  <c:v>40</c:v>
                </c:pt>
                <c:pt idx="11">
                  <c:v>30</c:v>
                </c:pt>
                <c:pt idx="12">
                  <c:v>20</c:v>
                </c:pt>
                <c:pt idx="13">
                  <c:v>10</c:v>
                </c:pt>
                <c:pt idx="14">
                  <c:v>92</c:v>
                </c:pt>
                <c:pt idx="15">
                  <c:v>82</c:v>
                </c:pt>
                <c:pt idx="16">
                  <c:v>72</c:v>
                </c:pt>
                <c:pt idx="17">
                  <c:v>62</c:v>
                </c:pt>
                <c:pt idx="18">
                  <c:v>52</c:v>
                </c:pt>
                <c:pt idx="19">
                  <c:v>42</c:v>
                </c:pt>
                <c:pt idx="20">
                  <c:v>32</c:v>
                </c:pt>
                <c:pt idx="21">
                  <c:v>80</c:v>
                </c:pt>
                <c:pt idx="22">
                  <c:v>70</c:v>
                </c:pt>
                <c:pt idx="23">
                  <c:v>60</c:v>
                </c:pt>
                <c:pt idx="24">
                  <c:v>50</c:v>
                </c:pt>
                <c:pt idx="25">
                  <c:v>40</c:v>
                </c:pt>
                <c:pt idx="26">
                  <c:v>30</c:v>
                </c:pt>
                <c:pt idx="27">
                  <c:v>20</c:v>
                </c:pt>
                <c:pt idx="28">
                  <c:v>92</c:v>
                </c:pt>
                <c:pt idx="29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DAC-49EA-877F-4FC8B3628153}"/>
            </c:ext>
          </c:extLst>
        </c:ser>
        <c:ser>
          <c:idx val="10"/>
          <c:order val="10"/>
          <c:tx>
            <c:strRef>
              <c:f>'Monthly Inventory'!$L$1</c:f>
              <c:strCache>
                <c:ptCount val="1"/>
                <c:pt idx="0">
                  <c:v>Potato Wedges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Inventory'!$L$2:$L$31</c:f>
              <c:numCache>
                <c:formatCode>General</c:formatCode>
                <c:ptCount val="30"/>
                <c:pt idx="0">
                  <c:v>-45</c:v>
                </c:pt>
                <c:pt idx="1">
                  <c:v>1833</c:v>
                </c:pt>
                <c:pt idx="2">
                  <c:v>1788</c:v>
                </c:pt>
                <c:pt idx="3">
                  <c:v>1743</c:v>
                </c:pt>
                <c:pt idx="4">
                  <c:v>1698</c:v>
                </c:pt>
                <c:pt idx="5">
                  <c:v>1653</c:v>
                </c:pt>
                <c:pt idx="6">
                  <c:v>1608</c:v>
                </c:pt>
                <c:pt idx="7">
                  <c:v>1563</c:v>
                </c:pt>
                <c:pt idx="8">
                  <c:v>1518</c:v>
                </c:pt>
                <c:pt idx="9">
                  <c:v>1473</c:v>
                </c:pt>
                <c:pt idx="10">
                  <c:v>1428</c:v>
                </c:pt>
                <c:pt idx="11">
                  <c:v>1383</c:v>
                </c:pt>
                <c:pt idx="12">
                  <c:v>1338</c:v>
                </c:pt>
                <c:pt idx="13">
                  <c:v>1293</c:v>
                </c:pt>
                <c:pt idx="14">
                  <c:v>1248</c:v>
                </c:pt>
                <c:pt idx="15">
                  <c:v>1203</c:v>
                </c:pt>
                <c:pt idx="16">
                  <c:v>1158</c:v>
                </c:pt>
                <c:pt idx="17">
                  <c:v>1113</c:v>
                </c:pt>
                <c:pt idx="18">
                  <c:v>1068</c:v>
                </c:pt>
                <c:pt idx="19">
                  <c:v>1023</c:v>
                </c:pt>
                <c:pt idx="20">
                  <c:v>978</c:v>
                </c:pt>
                <c:pt idx="21">
                  <c:v>933</c:v>
                </c:pt>
                <c:pt idx="22">
                  <c:v>888</c:v>
                </c:pt>
                <c:pt idx="23">
                  <c:v>843</c:v>
                </c:pt>
                <c:pt idx="24">
                  <c:v>798</c:v>
                </c:pt>
                <c:pt idx="25">
                  <c:v>753</c:v>
                </c:pt>
                <c:pt idx="26">
                  <c:v>708</c:v>
                </c:pt>
                <c:pt idx="27">
                  <c:v>663</c:v>
                </c:pt>
                <c:pt idx="28">
                  <c:v>618</c:v>
                </c:pt>
                <c:pt idx="29">
                  <c:v>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DAC-49EA-877F-4FC8B3628153}"/>
            </c:ext>
          </c:extLst>
        </c:ser>
        <c:ser>
          <c:idx val="11"/>
          <c:order val="11"/>
          <c:tx>
            <c:strRef>
              <c:f>'Monthly Inventory'!$M$1</c:f>
              <c:strCache>
                <c:ptCount val="1"/>
                <c:pt idx="0">
                  <c:v>Prepared Rice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Inventory'!$M$2:$M$31</c:f>
              <c:numCache>
                <c:formatCode>General</c:formatCode>
                <c:ptCount val="30"/>
                <c:pt idx="0">
                  <c:v>-45</c:v>
                </c:pt>
                <c:pt idx="1">
                  <c:v>337</c:v>
                </c:pt>
                <c:pt idx="2">
                  <c:v>292</c:v>
                </c:pt>
                <c:pt idx="3">
                  <c:v>247</c:v>
                </c:pt>
                <c:pt idx="4">
                  <c:v>202</c:v>
                </c:pt>
                <c:pt idx="5">
                  <c:v>157</c:v>
                </c:pt>
                <c:pt idx="6">
                  <c:v>112</c:v>
                </c:pt>
                <c:pt idx="7">
                  <c:v>382</c:v>
                </c:pt>
                <c:pt idx="8">
                  <c:v>337</c:v>
                </c:pt>
                <c:pt idx="9">
                  <c:v>292</c:v>
                </c:pt>
                <c:pt idx="10">
                  <c:v>247</c:v>
                </c:pt>
                <c:pt idx="11">
                  <c:v>202</c:v>
                </c:pt>
                <c:pt idx="12">
                  <c:v>157</c:v>
                </c:pt>
                <c:pt idx="13">
                  <c:v>112</c:v>
                </c:pt>
                <c:pt idx="14">
                  <c:v>382</c:v>
                </c:pt>
                <c:pt idx="15">
                  <c:v>337</c:v>
                </c:pt>
                <c:pt idx="16">
                  <c:v>292</c:v>
                </c:pt>
                <c:pt idx="17">
                  <c:v>247</c:v>
                </c:pt>
                <c:pt idx="18">
                  <c:v>202</c:v>
                </c:pt>
                <c:pt idx="19">
                  <c:v>157</c:v>
                </c:pt>
                <c:pt idx="20">
                  <c:v>112</c:v>
                </c:pt>
                <c:pt idx="21">
                  <c:v>382</c:v>
                </c:pt>
                <c:pt idx="22">
                  <c:v>337</c:v>
                </c:pt>
                <c:pt idx="23">
                  <c:v>292</c:v>
                </c:pt>
                <c:pt idx="24">
                  <c:v>247</c:v>
                </c:pt>
                <c:pt idx="25">
                  <c:v>202</c:v>
                </c:pt>
                <c:pt idx="26">
                  <c:v>157</c:v>
                </c:pt>
                <c:pt idx="27">
                  <c:v>112</c:v>
                </c:pt>
                <c:pt idx="28">
                  <c:v>382</c:v>
                </c:pt>
                <c:pt idx="29">
                  <c:v>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DAC-49EA-877F-4FC8B3628153}"/>
            </c:ext>
          </c:extLst>
        </c:ser>
        <c:ser>
          <c:idx val="12"/>
          <c:order val="12"/>
          <c:tx>
            <c:strRef>
              <c:f>'Monthly Inventory'!$N$1</c:f>
              <c:strCache>
                <c:ptCount val="1"/>
                <c:pt idx="0">
                  <c:v>Chicken Breast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Inventory'!$N$2:$N$31</c:f>
              <c:numCache>
                <c:formatCode>General</c:formatCode>
                <c:ptCount val="30"/>
                <c:pt idx="0">
                  <c:v>-11</c:v>
                </c:pt>
                <c:pt idx="1">
                  <c:v>507</c:v>
                </c:pt>
                <c:pt idx="2">
                  <c:v>496</c:v>
                </c:pt>
                <c:pt idx="3">
                  <c:v>485</c:v>
                </c:pt>
                <c:pt idx="4">
                  <c:v>474</c:v>
                </c:pt>
                <c:pt idx="5">
                  <c:v>463</c:v>
                </c:pt>
                <c:pt idx="6">
                  <c:v>452</c:v>
                </c:pt>
                <c:pt idx="7">
                  <c:v>441</c:v>
                </c:pt>
                <c:pt idx="8">
                  <c:v>430</c:v>
                </c:pt>
                <c:pt idx="9">
                  <c:v>419</c:v>
                </c:pt>
                <c:pt idx="10">
                  <c:v>408</c:v>
                </c:pt>
                <c:pt idx="11">
                  <c:v>397</c:v>
                </c:pt>
                <c:pt idx="12">
                  <c:v>386</c:v>
                </c:pt>
                <c:pt idx="13">
                  <c:v>375</c:v>
                </c:pt>
                <c:pt idx="14">
                  <c:v>364</c:v>
                </c:pt>
                <c:pt idx="15">
                  <c:v>353</c:v>
                </c:pt>
                <c:pt idx="16">
                  <c:v>342</c:v>
                </c:pt>
                <c:pt idx="17">
                  <c:v>331</c:v>
                </c:pt>
                <c:pt idx="18">
                  <c:v>320</c:v>
                </c:pt>
                <c:pt idx="19">
                  <c:v>309</c:v>
                </c:pt>
                <c:pt idx="20">
                  <c:v>298</c:v>
                </c:pt>
                <c:pt idx="21">
                  <c:v>287</c:v>
                </c:pt>
                <c:pt idx="22">
                  <c:v>276</c:v>
                </c:pt>
                <c:pt idx="23">
                  <c:v>265</c:v>
                </c:pt>
                <c:pt idx="24">
                  <c:v>254</c:v>
                </c:pt>
                <c:pt idx="25">
                  <c:v>243</c:v>
                </c:pt>
                <c:pt idx="26">
                  <c:v>232</c:v>
                </c:pt>
                <c:pt idx="27">
                  <c:v>221</c:v>
                </c:pt>
                <c:pt idx="28">
                  <c:v>210</c:v>
                </c:pt>
                <c:pt idx="29">
                  <c:v>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DAC-49EA-877F-4FC8B3628153}"/>
            </c:ext>
          </c:extLst>
        </c:ser>
        <c:ser>
          <c:idx val="13"/>
          <c:order val="13"/>
          <c:tx>
            <c:strRef>
              <c:f>'Monthly Inventory'!$O$1</c:f>
              <c:strCache>
                <c:ptCount val="1"/>
                <c:pt idx="0">
                  <c:v>Filet Mignon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Inventory'!$O$2:$O$31</c:f>
              <c:numCache>
                <c:formatCode>General</c:formatCode>
                <c:ptCount val="30"/>
                <c:pt idx="0">
                  <c:v>-10</c:v>
                </c:pt>
                <c:pt idx="1">
                  <c:v>521</c:v>
                </c:pt>
                <c:pt idx="2">
                  <c:v>511</c:v>
                </c:pt>
                <c:pt idx="3">
                  <c:v>501</c:v>
                </c:pt>
                <c:pt idx="4">
                  <c:v>491</c:v>
                </c:pt>
                <c:pt idx="5">
                  <c:v>481</c:v>
                </c:pt>
                <c:pt idx="6">
                  <c:v>471</c:v>
                </c:pt>
                <c:pt idx="7">
                  <c:v>461</c:v>
                </c:pt>
                <c:pt idx="8">
                  <c:v>451</c:v>
                </c:pt>
                <c:pt idx="9">
                  <c:v>441</c:v>
                </c:pt>
                <c:pt idx="10">
                  <c:v>431</c:v>
                </c:pt>
                <c:pt idx="11">
                  <c:v>421</c:v>
                </c:pt>
                <c:pt idx="12">
                  <c:v>411</c:v>
                </c:pt>
                <c:pt idx="13">
                  <c:v>401</c:v>
                </c:pt>
                <c:pt idx="14">
                  <c:v>391</c:v>
                </c:pt>
                <c:pt idx="15">
                  <c:v>381</c:v>
                </c:pt>
                <c:pt idx="16">
                  <c:v>371</c:v>
                </c:pt>
                <c:pt idx="17">
                  <c:v>361</c:v>
                </c:pt>
                <c:pt idx="18">
                  <c:v>351</c:v>
                </c:pt>
                <c:pt idx="19">
                  <c:v>341</c:v>
                </c:pt>
                <c:pt idx="20">
                  <c:v>331</c:v>
                </c:pt>
                <c:pt idx="21">
                  <c:v>321</c:v>
                </c:pt>
                <c:pt idx="22">
                  <c:v>311</c:v>
                </c:pt>
                <c:pt idx="23">
                  <c:v>301</c:v>
                </c:pt>
                <c:pt idx="24">
                  <c:v>291</c:v>
                </c:pt>
                <c:pt idx="25">
                  <c:v>281</c:v>
                </c:pt>
                <c:pt idx="26">
                  <c:v>271</c:v>
                </c:pt>
                <c:pt idx="27">
                  <c:v>261</c:v>
                </c:pt>
                <c:pt idx="28">
                  <c:v>251</c:v>
                </c:pt>
                <c:pt idx="29">
                  <c:v>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DAC-49EA-877F-4FC8B3628153}"/>
            </c:ext>
          </c:extLst>
        </c:ser>
        <c:ser>
          <c:idx val="14"/>
          <c:order val="14"/>
          <c:tx>
            <c:strRef>
              <c:f>'Monthly Inventory'!$P$1</c:f>
              <c:strCache>
                <c:ptCount val="1"/>
                <c:pt idx="0">
                  <c:v>Bacon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Inventory'!$P$2:$P$31</c:f>
              <c:numCache>
                <c:formatCode>General</c:formatCode>
                <c:ptCount val="30"/>
                <c:pt idx="0">
                  <c:v>-15</c:v>
                </c:pt>
                <c:pt idx="1">
                  <c:v>701</c:v>
                </c:pt>
                <c:pt idx="2">
                  <c:v>686</c:v>
                </c:pt>
                <c:pt idx="3">
                  <c:v>671</c:v>
                </c:pt>
                <c:pt idx="4">
                  <c:v>656</c:v>
                </c:pt>
                <c:pt idx="5">
                  <c:v>641</c:v>
                </c:pt>
                <c:pt idx="6">
                  <c:v>626</c:v>
                </c:pt>
                <c:pt idx="7">
                  <c:v>611</c:v>
                </c:pt>
                <c:pt idx="8">
                  <c:v>596</c:v>
                </c:pt>
                <c:pt idx="9">
                  <c:v>581</c:v>
                </c:pt>
                <c:pt idx="10">
                  <c:v>566</c:v>
                </c:pt>
                <c:pt idx="11">
                  <c:v>551</c:v>
                </c:pt>
                <c:pt idx="12">
                  <c:v>536</c:v>
                </c:pt>
                <c:pt idx="13">
                  <c:v>521</c:v>
                </c:pt>
                <c:pt idx="14">
                  <c:v>506</c:v>
                </c:pt>
                <c:pt idx="15">
                  <c:v>491</c:v>
                </c:pt>
                <c:pt idx="16">
                  <c:v>476</c:v>
                </c:pt>
                <c:pt idx="17">
                  <c:v>461</c:v>
                </c:pt>
                <c:pt idx="18">
                  <c:v>446</c:v>
                </c:pt>
                <c:pt idx="19">
                  <c:v>431</c:v>
                </c:pt>
                <c:pt idx="20">
                  <c:v>416</c:v>
                </c:pt>
                <c:pt idx="21">
                  <c:v>401</c:v>
                </c:pt>
                <c:pt idx="22">
                  <c:v>386</c:v>
                </c:pt>
                <c:pt idx="23">
                  <c:v>371</c:v>
                </c:pt>
                <c:pt idx="24">
                  <c:v>356</c:v>
                </c:pt>
                <c:pt idx="25">
                  <c:v>341</c:v>
                </c:pt>
                <c:pt idx="26">
                  <c:v>326</c:v>
                </c:pt>
                <c:pt idx="27">
                  <c:v>311</c:v>
                </c:pt>
                <c:pt idx="28">
                  <c:v>296</c:v>
                </c:pt>
                <c:pt idx="29">
                  <c:v>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DAC-49EA-877F-4FC8B3628153}"/>
            </c:ext>
          </c:extLst>
        </c:ser>
        <c:ser>
          <c:idx val="15"/>
          <c:order val="15"/>
          <c:tx>
            <c:strRef>
              <c:f>'Monthly Inventory'!$Q$1</c:f>
              <c:strCache>
                <c:ptCount val="1"/>
                <c:pt idx="0">
                  <c:v>Butterfly Shrimp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Inventory'!$Q$2:$Q$31</c:f>
              <c:numCache>
                <c:formatCode>General</c:formatCode>
                <c:ptCount val="30"/>
                <c:pt idx="0">
                  <c:v>-16</c:v>
                </c:pt>
                <c:pt idx="1">
                  <c:v>722</c:v>
                </c:pt>
                <c:pt idx="2">
                  <c:v>706</c:v>
                </c:pt>
                <c:pt idx="3">
                  <c:v>690</c:v>
                </c:pt>
                <c:pt idx="4">
                  <c:v>674</c:v>
                </c:pt>
                <c:pt idx="5">
                  <c:v>658</c:v>
                </c:pt>
                <c:pt idx="6">
                  <c:v>642</c:v>
                </c:pt>
                <c:pt idx="7">
                  <c:v>626</c:v>
                </c:pt>
                <c:pt idx="8">
                  <c:v>610</c:v>
                </c:pt>
                <c:pt idx="9">
                  <c:v>594</c:v>
                </c:pt>
                <c:pt idx="10">
                  <c:v>578</c:v>
                </c:pt>
                <c:pt idx="11">
                  <c:v>562</c:v>
                </c:pt>
                <c:pt idx="12">
                  <c:v>546</c:v>
                </c:pt>
                <c:pt idx="13">
                  <c:v>530</c:v>
                </c:pt>
                <c:pt idx="14">
                  <c:v>514</c:v>
                </c:pt>
                <c:pt idx="15">
                  <c:v>498</c:v>
                </c:pt>
                <c:pt idx="16">
                  <c:v>482</c:v>
                </c:pt>
                <c:pt idx="17">
                  <c:v>466</c:v>
                </c:pt>
                <c:pt idx="18">
                  <c:v>450</c:v>
                </c:pt>
                <c:pt idx="19">
                  <c:v>434</c:v>
                </c:pt>
                <c:pt idx="20">
                  <c:v>418</c:v>
                </c:pt>
                <c:pt idx="21">
                  <c:v>402</c:v>
                </c:pt>
                <c:pt idx="22">
                  <c:v>386</c:v>
                </c:pt>
                <c:pt idx="23">
                  <c:v>370</c:v>
                </c:pt>
                <c:pt idx="24">
                  <c:v>354</c:v>
                </c:pt>
                <c:pt idx="25">
                  <c:v>338</c:v>
                </c:pt>
                <c:pt idx="26">
                  <c:v>322</c:v>
                </c:pt>
                <c:pt idx="27">
                  <c:v>306</c:v>
                </c:pt>
                <c:pt idx="28">
                  <c:v>290</c:v>
                </c:pt>
                <c:pt idx="29">
                  <c:v>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DAC-49EA-877F-4FC8B3628153}"/>
            </c:ext>
          </c:extLst>
        </c:ser>
        <c:ser>
          <c:idx val="16"/>
          <c:order val="16"/>
          <c:tx>
            <c:strRef>
              <c:f>'Monthly Inventory'!$R$1</c:f>
              <c:strCache>
                <c:ptCount val="1"/>
                <c:pt idx="0">
                  <c:v>Garlic Butter Sauce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Inventory'!$R$2:$R$31</c:f>
              <c:numCache>
                <c:formatCode>General</c:formatCode>
                <c:ptCount val="30"/>
                <c:pt idx="0">
                  <c:v>-16</c:v>
                </c:pt>
                <c:pt idx="1">
                  <c:v>282</c:v>
                </c:pt>
                <c:pt idx="2">
                  <c:v>266</c:v>
                </c:pt>
                <c:pt idx="3">
                  <c:v>250</c:v>
                </c:pt>
                <c:pt idx="4">
                  <c:v>234</c:v>
                </c:pt>
                <c:pt idx="5">
                  <c:v>218</c:v>
                </c:pt>
                <c:pt idx="6">
                  <c:v>202</c:v>
                </c:pt>
                <c:pt idx="7">
                  <c:v>186</c:v>
                </c:pt>
                <c:pt idx="8">
                  <c:v>170</c:v>
                </c:pt>
                <c:pt idx="9">
                  <c:v>154</c:v>
                </c:pt>
                <c:pt idx="10">
                  <c:v>138</c:v>
                </c:pt>
                <c:pt idx="11">
                  <c:v>122</c:v>
                </c:pt>
                <c:pt idx="12">
                  <c:v>106</c:v>
                </c:pt>
                <c:pt idx="13">
                  <c:v>90</c:v>
                </c:pt>
                <c:pt idx="14">
                  <c:v>298</c:v>
                </c:pt>
                <c:pt idx="15">
                  <c:v>282</c:v>
                </c:pt>
                <c:pt idx="16">
                  <c:v>266</c:v>
                </c:pt>
                <c:pt idx="17">
                  <c:v>250</c:v>
                </c:pt>
                <c:pt idx="18">
                  <c:v>234</c:v>
                </c:pt>
                <c:pt idx="19">
                  <c:v>218</c:v>
                </c:pt>
                <c:pt idx="20">
                  <c:v>202</c:v>
                </c:pt>
                <c:pt idx="21">
                  <c:v>186</c:v>
                </c:pt>
                <c:pt idx="22">
                  <c:v>170</c:v>
                </c:pt>
                <c:pt idx="23">
                  <c:v>154</c:v>
                </c:pt>
                <c:pt idx="24">
                  <c:v>138</c:v>
                </c:pt>
                <c:pt idx="25">
                  <c:v>122</c:v>
                </c:pt>
                <c:pt idx="26">
                  <c:v>106</c:v>
                </c:pt>
                <c:pt idx="27">
                  <c:v>90</c:v>
                </c:pt>
                <c:pt idx="28">
                  <c:v>298</c:v>
                </c:pt>
                <c:pt idx="29">
                  <c:v>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DAC-49EA-877F-4FC8B3628153}"/>
            </c:ext>
          </c:extLst>
        </c:ser>
        <c:ser>
          <c:idx val="17"/>
          <c:order val="17"/>
          <c:tx>
            <c:strRef>
              <c:f>'Monthly Inventory'!$S$1</c:f>
              <c:strCache>
                <c:ptCount val="1"/>
                <c:pt idx="0">
                  <c:v>Mushrooms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Inventory'!$S$2:$S$31</c:f>
              <c:numCache>
                <c:formatCode>General</c:formatCode>
                <c:ptCount val="30"/>
                <c:pt idx="0">
                  <c:v>-5</c:v>
                </c:pt>
                <c:pt idx="1">
                  <c:v>47</c:v>
                </c:pt>
                <c:pt idx="2">
                  <c:v>42</c:v>
                </c:pt>
                <c:pt idx="3">
                  <c:v>37</c:v>
                </c:pt>
                <c:pt idx="4">
                  <c:v>32</c:v>
                </c:pt>
                <c:pt idx="5">
                  <c:v>27</c:v>
                </c:pt>
                <c:pt idx="6">
                  <c:v>22</c:v>
                </c:pt>
                <c:pt idx="7">
                  <c:v>52</c:v>
                </c:pt>
                <c:pt idx="8">
                  <c:v>47</c:v>
                </c:pt>
                <c:pt idx="9">
                  <c:v>42</c:v>
                </c:pt>
                <c:pt idx="10">
                  <c:v>37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52</c:v>
                </c:pt>
                <c:pt idx="15">
                  <c:v>47</c:v>
                </c:pt>
                <c:pt idx="16">
                  <c:v>42</c:v>
                </c:pt>
                <c:pt idx="17">
                  <c:v>37</c:v>
                </c:pt>
                <c:pt idx="18">
                  <c:v>32</c:v>
                </c:pt>
                <c:pt idx="19">
                  <c:v>27</c:v>
                </c:pt>
                <c:pt idx="20">
                  <c:v>22</c:v>
                </c:pt>
                <c:pt idx="21">
                  <c:v>52</c:v>
                </c:pt>
                <c:pt idx="22">
                  <c:v>47</c:v>
                </c:pt>
                <c:pt idx="23">
                  <c:v>42</c:v>
                </c:pt>
                <c:pt idx="24">
                  <c:v>37</c:v>
                </c:pt>
                <c:pt idx="25">
                  <c:v>32</c:v>
                </c:pt>
                <c:pt idx="26">
                  <c:v>27</c:v>
                </c:pt>
                <c:pt idx="27">
                  <c:v>22</c:v>
                </c:pt>
                <c:pt idx="28">
                  <c:v>52</c:v>
                </c:pt>
                <c:pt idx="29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DAC-49EA-877F-4FC8B3628153}"/>
            </c:ext>
          </c:extLst>
        </c:ser>
        <c:ser>
          <c:idx val="18"/>
          <c:order val="18"/>
          <c:tx>
            <c:strRef>
              <c:f>'Monthly Inventory'!$T$1</c:f>
              <c:strCache>
                <c:ptCount val="1"/>
                <c:pt idx="0">
                  <c:v>Monterey Jack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Inventory'!$T$2:$T$31</c:f>
              <c:numCache>
                <c:formatCode>General</c:formatCode>
                <c:ptCount val="30"/>
                <c:pt idx="0">
                  <c:v>-5</c:v>
                </c:pt>
                <c:pt idx="1">
                  <c:v>97</c:v>
                </c:pt>
                <c:pt idx="2">
                  <c:v>92</c:v>
                </c:pt>
                <c:pt idx="3">
                  <c:v>87</c:v>
                </c:pt>
                <c:pt idx="4">
                  <c:v>82</c:v>
                </c:pt>
                <c:pt idx="5">
                  <c:v>77</c:v>
                </c:pt>
                <c:pt idx="6">
                  <c:v>72</c:v>
                </c:pt>
                <c:pt idx="7">
                  <c:v>67</c:v>
                </c:pt>
                <c:pt idx="8">
                  <c:v>62</c:v>
                </c:pt>
                <c:pt idx="9">
                  <c:v>57</c:v>
                </c:pt>
                <c:pt idx="10">
                  <c:v>52</c:v>
                </c:pt>
                <c:pt idx="11">
                  <c:v>47</c:v>
                </c:pt>
                <c:pt idx="12">
                  <c:v>42</c:v>
                </c:pt>
                <c:pt idx="13">
                  <c:v>37</c:v>
                </c:pt>
                <c:pt idx="14">
                  <c:v>102</c:v>
                </c:pt>
                <c:pt idx="15">
                  <c:v>97</c:v>
                </c:pt>
                <c:pt idx="16">
                  <c:v>92</c:v>
                </c:pt>
                <c:pt idx="17">
                  <c:v>87</c:v>
                </c:pt>
                <c:pt idx="18">
                  <c:v>82</c:v>
                </c:pt>
                <c:pt idx="19">
                  <c:v>77</c:v>
                </c:pt>
                <c:pt idx="20">
                  <c:v>72</c:v>
                </c:pt>
                <c:pt idx="21">
                  <c:v>67</c:v>
                </c:pt>
                <c:pt idx="22">
                  <c:v>62</c:v>
                </c:pt>
                <c:pt idx="23">
                  <c:v>57</c:v>
                </c:pt>
                <c:pt idx="24">
                  <c:v>52</c:v>
                </c:pt>
                <c:pt idx="25">
                  <c:v>47</c:v>
                </c:pt>
                <c:pt idx="26">
                  <c:v>42</c:v>
                </c:pt>
                <c:pt idx="27">
                  <c:v>37</c:v>
                </c:pt>
                <c:pt idx="28">
                  <c:v>102</c:v>
                </c:pt>
                <c:pt idx="29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DAC-49EA-877F-4FC8B3628153}"/>
            </c:ext>
          </c:extLst>
        </c:ser>
        <c:ser>
          <c:idx val="19"/>
          <c:order val="19"/>
          <c:tx>
            <c:strRef>
              <c:f>'Monthly Inventory'!$U$1</c:f>
              <c:strCache>
                <c:ptCount val="1"/>
                <c:pt idx="0">
                  <c:v>Cheddar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Inventory'!$U$2:$U$31</c:f>
              <c:numCache>
                <c:formatCode>General</c:formatCode>
                <c:ptCount val="30"/>
                <c:pt idx="0">
                  <c:v>-5</c:v>
                </c:pt>
                <c:pt idx="1">
                  <c:v>97</c:v>
                </c:pt>
                <c:pt idx="2">
                  <c:v>92</c:v>
                </c:pt>
                <c:pt idx="3">
                  <c:v>87</c:v>
                </c:pt>
                <c:pt idx="4">
                  <c:v>82</c:v>
                </c:pt>
                <c:pt idx="5">
                  <c:v>77</c:v>
                </c:pt>
                <c:pt idx="6">
                  <c:v>72</c:v>
                </c:pt>
                <c:pt idx="7">
                  <c:v>67</c:v>
                </c:pt>
                <c:pt idx="8">
                  <c:v>62</c:v>
                </c:pt>
                <c:pt idx="9">
                  <c:v>57</c:v>
                </c:pt>
                <c:pt idx="10">
                  <c:v>52</c:v>
                </c:pt>
                <c:pt idx="11">
                  <c:v>47</c:v>
                </c:pt>
                <c:pt idx="12">
                  <c:v>42</c:v>
                </c:pt>
                <c:pt idx="13">
                  <c:v>37</c:v>
                </c:pt>
                <c:pt idx="14">
                  <c:v>102</c:v>
                </c:pt>
                <c:pt idx="15">
                  <c:v>97</c:v>
                </c:pt>
                <c:pt idx="16">
                  <c:v>92</c:v>
                </c:pt>
                <c:pt idx="17">
                  <c:v>87</c:v>
                </c:pt>
                <c:pt idx="18">
                  <c:v>82</c:v>
                </c:pt>
                <c:pt idx="19">
                  <c:v>77</c:v>
                </c:pt>
                <c:pt idx="20">
                  <c:v>72</c:v>
                </c:pt>
                <c:pt idx="21">
                  <c:v>67</c:v>
                </c:pt>
                <c:pt idx="22">
                  <c:v>62</c:v>
                </c:pt>
                <c:pt idx="23">
                  <c:v>57</c:v>
                </c:pt>
                <c:pt idx="24">
                  <c:v>52</c:v>
                </c:pt>
                <c:pt idx="25">
                  <c:v>47</c:v>
                </c:pt>
                <c:pt idx="26">
                  <c:v>42</c:v>
                </c:pt>
                <c:pt idx="27">
                  <c:v>37</c:v>
                </c:pt>
                <c:pt idx="28">
                  <c:v>102</c:v>
                </c:pt>
                <c:pt idx="29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DAC-49EA-877F-4FC8B3628153}"/>
            </c:ext>
          </c:extLst>
        </c:ser>
        <c:ser>
          <c:idx val="20"/>
          <c:order val="20"/>
          <c:tx>
            <c:strRef>
              <c:f>'Monthly Inventory'!$V$1</c:f>
              <c:strCache>
                <c:ptCount val="1"/>
                <c:pt idx="0">
                  <c:v>Pork Loin Skewers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'Monthly Inventory'!$V$2:$V$31</c:f>
              <c:numCache>
                <c:formatCode>General</c:formatCode>
                <c:ptCount val="30"/>
                <c:pt idx="0">
                  <c:v>7</c:v>
                </c:pt>
                <c:pt idx="1">
                  <c:v>286</c:v>
                </c:pt>
                <c:pt idx="2">
                  <c:v>281</c:v>
                </c:pt>
                <c:pt idx="3">
                  <c:v>276</c:v>
                </c:pt>
                <c:pt idx="4">
                  <c:v>271</c:v>
                </c:pt>
                <c:pt idx="5">
                  <c:v>266</c:v>
                </c:pt>
                <c:pt idx="6">
                  <c:v>261</c:v>
                </c:pt>
                <c:pt idx="7">
                  <c:v>256</c:v>
                </c:pt>
                <c:pt idx="8">
                  <c:v>251</c:v>
                </c:pt>
                <c:pt idx="9">
                  <c:v>246</c:v>
                </c:pt>
                <c:pt idx="10">
                  <c:v>241</c:v>
                </c:pt>
                <c:pt idx="11">
                  <c:v>236</c:v>
                </c:pt>
                <c:pt idx="12">
                  <c:v>231</c:v>
                </c:pt>
                <c:pt idx="13">
                  <c:v>226</c:v>
                </c:pt>
                <c:pt idx="14">
                  <c:v>221</c:v>
                </c:pt>
                <c:pt idx="15">
                  <c:v>216</c:v>
                </c:pt>
                <c:pt idx="16">
                  <c:v>211</c:v>
                </c:pt>
                <c:pt idx="17">
                  <c:v>206</c:v>
                </c:pt>
                <c:pt idx="18">
                  <c:v>201</c:v>
                </c:pt>
                <c:pt idx="19">
                  <c:v>196</c:v>
                </c:pt>
                <c:pt idx="20">
                  <c:v>191</c:v>
                </c:pt>
                <c:pt idx="21">
                  <c:v>186</c:v>
                </c:pt>
                <c:pt idx="22">
                  <c:v>181</c:v>
                </c:pt>
                <c:pt idx="23">
                  <c:v>176</c:v>
                </c:pt>
                <c:pt idx="24">
                  <c:v>171</c:v>
                </c:pt>
                <c:pt idx="25">
                  <c:v>166</c:v>
                </c:pt>
                <c:pt idx="26">
                  <c:v>161</c:v>
                </c:pt>
                <c:pt idx="27">
                  <c:v>156</c:v>
                </c:pt>
                <c:pt idx="28">
                  <c:v>151</c:v>
                </c:pt>
                <c:pt idx="29">
                  <c:v>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DAC-49EA-877F-4FC8B3628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4736399"/>
        <c:axId val="814752207"/>
      </c:lineChart>
      <c:catAx>
        <c:axId val="8147363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752207"/>
        <c:crosses val="autoZero"/>
        <c:auto val="1"/>
        <c:lblAlgn val="ctr"/>
        <c:lblOffset val="100"/>
        <c:noMultiLvlLbl val="0"/>
      </c:catAx>
      <c:valAx>
        <c:axId val="814752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736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Squid!$E$20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Squid!$D$21:$D$385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Squid!$E$21:$E$385</c:f>
              <c:numCache>
                <c:formatCode>General</c:formatCode>
                <c:ptCount val="365"/>
                <c:pt idx="0">
                  <c:v>-3</c:v>
                </c:pt>
                <c:pt idx="1">
                  <c:v>42</c:v>
                </c:pt>
                <c:pt idx="2">
                  <c:v>38</c:v>
                </c:pt>
                <c:pt idx="3">
                  <c:v>35</c:v>
                </c:pt>
                <c:pt idx="4">
                  <c:v>31</c:v>
                </c:pt>
                <c:pt idx="5">
                  <c:v>28</c:v>
                </c:pt>
                <c:pt idx="6">
                  <c:v>25</c:v>
                </c:pt>
                <c:pt idx="7">
                  <c:v>45</c:v>
                </c:pt>
                <c:pt idx="8">
                  <c:v>42</c:v>
                </c:pt>
                <c:pt idx="9">
                  <c:v>38</c:v>
                </c:pt>
                <c:pt idx="10">
                  <c:v>35</c:v>
                </c:pt>
                <c:pt idx="11">
                  <c:v>32</c:v>
                </c:pt>
                <c:pt idx="12">
                  <c:v>29</c:v>
                </c:pt>
                <c:pt idx="13">
                  <c:v>27</c:v>
                </c:pt>
                <c:pt idx="14">
                  <c:v>46</c:v>
                </c:pt>
                <c:pt idx="15">
                  <c:v>42</c:v>
                </c:pt>
                <c:pt idx="16">
                  <c:v>38</c:v>
                </c:pt>
                <c:pt idx="17">
                  <c:v>35</c:v>
                </c:pt>
                <c:pt idx="18">
                  <c:v>32</c:v>
                </c:pt>
                <c:pt idx="19">
                  <c:v>28</c:v>
                </c:pt>
                <c:pt idx="20">
                  <c:v>25</c:v>
                </c:pt>
                <c:pt idx="21">
                  <c:v>45</c:v>
                </c:pt>
                <c:pt idx="22">
                  <c:v>41</c:v>
                </c:pt>
                <c:pt idx="23">
                  <c:v>38</c:v>
                </c:pt>
                <c:pt idx="24">
                  <c:v>34</c:v>
                </c:pt>
                <c:pt idx="25">
                  <c:v>31</c:v>
                </c:pt>
                <c:pt idx="26">
                  <c:v>27</c:v>
                </c:pt>
                <c:pt idx="27">
                  <c:v>23</c:v>
                </c:pt>
                <c:pt idx="28">
                  <c:v>45</c:v>
                </c:pt>
                <c:pt idx="29">
                  <c:v>42</c:v>
                </c:pt>
                <c:pt idx="30">
                  <c:v>38</c:v>
                </c:pt>
                <c:pt idx="31">
                  <c:v>35</c:v>
                </c:pt>
                <c:pt idx="32">
                  <c:v>32</c:v>
                </c:pt>
                <c:pt idx="33">
                  <c:v>28</c:v>
                </c:pt>
                <c:pt idx="34">
                  <c:v>24</c:v>
                </c:pt>
                <c:pt idx="35">
                  <c:v>44</c:v>
                </c:pt>
                <c:pt idx="36">
                  <c:v>41</c:v>
                </c:pt>
                <c:pt idx="37">
                  <c:v>37</c:v>
                </c:pt>
                <c:pt idx="38">
                  <c:v>33</c:v>
                </c:pt>
                <c:pt idx="39">
                  <c:v>28</c:v>
                </c:pt>
                <c:pt idx="40">
                  <c:v>25</c:v>
                </c:pt>
                <c:pt idx="41">
                  <c:v>21</c:v>
                </c:pt>
                <c:pt idx="42">
                  <c:v>46</c:v>
                </c:pt>
                <c:pt idx="43">
                  <c:v>43</c:v>
                </c:pt>
                <c:pt idx="44">
                  <c:v>38</c:v>
                </c:pt>
                <c:pt idx="45">
                  <c:v>34</c:v>
                </c:pt>
                <c:pt idx="46">
                  <c:v>32</c:v>
                </c:pt>
                <c:pt idx="47">
                  <c:v>29</c:v>
                </c:pt>
                <c:pt idx="48">
                  <c:v>26</c:v>
                </c:pt>
                <c:pt idx="49">
                  <c:v>46</c:v>
                </c:pt>
                <c:pt idx="50">
                  <c:v>43</c:v>
                </c:pt>
                <c:pt idx="51">
                  <c:v>39</c:v>
                </c:pt>
                <c:pt idx="52">
                  <c:v>35</c:v>
                </c:pt>
                <c:pt idx="53">
                  <c:v>32</c:v>
                </c:pt>
                <c:pt idx="54">
                  <c:v>28</c:v>
                </c:pt>
                <c:pt idx="55">
                  <c:v>24</c:v>
                </c:pt>
                <c:pt idx="56">
                  <c:v>46</c:v>
                </c:pt>
                <c:pt idx="57">
                  <c:v>43</c:v>
                </c:pt>
                <c:pt idx="58">
                  <c:v>40</c:v>
                </c:pt>
                <c:pt idx="59">
                  <c:v>37</c:v>
                </c:pt>
                <c:pt idx="60">
                  <c:v>33</c:v>
                </c:pt>
                <c:pt idx="61">
                  <c:v>30</c:v>
                </c:pt>
                <c:pt idx="62">
                  <c:v>27</c:v>
                </c:pt>
                <c:pt idx="63">
                  <c:v>46</c:v>
                </c:pt>
                <c:pt idx="64">
                  <c:v>42</c:v>
                </c:pt>
                <c:pt idx="65">
                  <c:v>39</c:v>
                </c:pt>
                <c:pt idx="66">
                  <c:v>35</c:v>
                </c:pt>
                <c:pt idx="67">
                  <c:v>32</c:v>
                </c:pt>
                <c:pt idx="68">
                  <c:v>28</c:v>
                </c:pt>
                <c:pt idx="69">
                  <c:v>24</c:v>
                </c:pt>
                <c:pt idx="70">
                  <c:v>45</c:v>
                </c:pt>
                <c:pt idx="71">
                  <c:v>41</c:v>
                </c:pt>
                <c:pt idx="72">
                  <c:v>37</c:v>
                </c:pt>
                <c:pt idx="73">
                  <c:v>33</c:v>
                </c:pt>
                <c:pt idx="74">
                  <c:v>28</c:v>
                </c:pt>
                <c:pt idx="75">
                  <c:v>25</c:v>
                </c:pt>
                <c:pt idx="76">
                  <c:v>22</c:v>
                </c:pt>
                <c:pt idx="77">
                  <c:v>46</c:v>
                </c:pt>
                <c:pt idx="78">
                  <c:v>42</c:v>
                </c:pt>
                <c:pt idx="79">
                  <c:v>39</c:v>
                </c:pt>
                <c:pt idx="80">
                  <c:v>36</c:v>
                </c:pt>
                <c:pt idx="81">
                  <c:v>32</c:v>
                </c:pt>
                <c:pt idx="82">
                  <c:v>29</c:v>
                </c:pt>
                <c:pt idx="83">
                  <c:v>26</c:v>
                </c:pt>
                <c:pt idx="84">
                  <c:v>45</c:v>
                </c:pt>
                <c:pt idx="85">
                  <c:v>42</c:v>
                </c:pt>
                <c:pt idx="86">
                  <c:v>38</c:v>
                </c:pt>
                <c:pt idx="87">
                  <c:v>34</c:v>
                </c:pt>
                <c:pt idx="88">
                  <c:v>29</c:v>
                </c:pt>
                <c:pt idx="89">
                  <c:v>26</c:v>
                </c:pt>
                <c:pt idx="90">
                  <c:v>22</c:v>
                </c:pt>
                <c:pt idx="91">
                  <c:v>45</c:v>
                </c:pt>
                <c:pt idx="92">
                  <c:v>43</c:v>
                </c:pt>
                <c:pt idx="93">
                  <c:v>40</c:v>
                </c:pt>
                <c:pt idx="94">
                  <c:v>37</c:v>
                </c:pt>
                <c:pt idx="95">
                  <c:v>34</c:v>
                </c:pt>
                <c:pt idx="96">
                  <c:v>31</c:v>
                </c:pt>
                <c:pt idx="97">
                  <c:v>26</c:v>
                </c:pt>
                <c:pt idx="98">
                  <c:v>46</c:v>
                </c:pt>
                <c:pt idx="99">
                  <c:v>43</c:v>
                </c:pt>
                <c:pt idx="100">
                  <c:v>40</c:v>
                </c:pt>
                <c:pt idx="101">
                  <c:v>37</c:v>
                </c:pt>
                <c:pt idx="102">
                  <c:v>34</c:v>
                </c:pt>
                <c:pt idx="103">
                  <c:v>31</c:v>
                </c:pt>
                <c:pt idx="104">
                  <c:v>27</c:v>
                </c:pt>
                <c:pt idx="105">
                  <c:v>45</c:v>
                </c:pt>
                <c:pt idx="106">
                  <c:v>43</c:v>
                </c:pt>
                <c:pt idx="107">
                  <c:v>39</c:v>
                </c:pt>
                <c:pt idx="108">
                  <c:v>36</c:v>
                </c:pt>
                <c:pt idx="109">
                  <c:v>34</c:v>
                </c:pt>
                <c:pt idx="110">
                  <c:v>30</c:v>
                </c:pt>
                <c:pt idx="111">
                  <c:v>27</c:v>
                </c:pt>
                <c:pt idx="112">
                  <c:v>46</c:v>
                </c:pt>
                <c:pt idx="113">
                  <c:v>43</c:v>
                </c:pt>
                <c:pt idx="114">
                  <c:v>39</c:v>
                </c:pt>
                <c:pt idx="115">
                  <c:v>36</c:v>
                </c:pt>
                <c:pt idx="116">
                  <c:v>32</c:v>
                </c:pt>
                <c:pt idx="117">
                  <c:v>29</c:v>
                </c:pt>
                <c:pt idx="118">
                  <c:v>26</c:v>
                </c:pt>
                <c:pt idx="119">
                  <c:v>47</c:v>
                </c:pt>
                <c:pt idx="120">
                  <c:v>44</c:v>
                </c:pt>
                <c:pt idx="121">
                  <c:v>40</c:v>
                </c:pt>
                <c:pt idx="122">
                  <c:v>37</c:v>
                </c:pt>
                <c:pt idx="123">
                  <c:v>34</c:v>
                </c:pt>
                <c:pt idx="124">
                  <c:v>29</c:v>
                </c:pt>
                <c:pt idx="125">
                  <c:v>26</c:v>
                </c:pt>
                <c:pt idx="126">
                  <c:v>45</c:v>
                </c:pt>
                <c:pt idx="127">
                  <c:v>41</c:v>
                </c:pt>
                <c:pt idx="128">
                  <c:v>38</c:v>
                </c:pt>
                <c:pt idx="129">
                  <c:v>36</c:v>
                </c:pt>
                <c:pt idx="130">
                  <c:v>32</c:v>
                </c:pt>
                <c:pt idx="131">
                  <c:v>28</c:v>
                </c:pt>
                <c:pt idx="132">
                  <c:v>24</c:v>
                </c:pt>
                <c:pt idx="133">
                  <c:v>46</c:v>
                </c:pt>
                <c:pt idx="134">
                  <c:v>42</c:v>
                </c:pt>
                <c:pt idx="135">
                  <c:v>40</c:v>
                </c:pt>
                <c:pt idx="136">
                  <c:v>36</c:v>
                </c:pt>
                <c:pt idx="137">
                  <c:v>32</c:v>
                </c:pt>
                <c:pt idx="138">
                  <c:v>29</c:v>
                </c:pt>
                <c:pt idx="139">
                  <c:v>25</c:v>
                </c:pt>
                <c:pt idx="140">
                  <c:v>45</c:v>
                </c:pt>
                <c:pt idx="141">
                  <c:v>42</c:v>
                </c:pt>
                <c:pt idx="142">
                  <c:v>38</c:v>
                </c:pt>
                <c:pt idx="143">
                  <c:v>35</c:v>
                </c:pt>
                <c:pt idx="144">
                  <c:v>32</c:v>
                </c:pt>
                <c:pt idx="145">
                  <c:v>30</c:v>
                </c:pt>
                <c:pt idx="146">
                  <c:v>27</c:v>
                </c:pt>
                <c:pt idx="147">
                  <c:v>45</c:v>
                </c:pt>
                <c:pt idx="148">
                  <c:v>41</c:v>
                </c:pt>
                <c:pt idx="149">
                  <c:v>37</c:v>
                </c:pt>
                <c:pt idx="150">
                  <c:v>33</c:v>
                </c:pt>
                <c:pt idx="151">
                  <c:v>29</c:v>
                </c:pt>
                <c:pt idx="152">
                  <c:v>25</c:v>
                </c:pt>
                <c:pt idx="153">
                  <c:v>21</c:v>
                </c:pt>
                <c:pt idx="154">
                  <c:v>45</c:v>
                </c:pt>
                <c:pt idx="155">
                  <c:v>42</c:v>
                </c:pt>
                <c:pt idx="156">
                  <c:v>39</c:v>
                </c:pt>
                <c:pt idx="157">
                  <c:v>34</c:v>
                </c:pt>
                <c:pt idx="158">
                  <c:v>30</c:v>
                </c:pt>
                <c:pt idx="159">
                  <c:v>27</c:v>
                </c:pt>
                <c:pt idx="160">
                  <c:v>24</c:v>
                </c:pt>
                <c:pt idx="161">
                  <c:v>46</c:v>
                </c:pt>
                <c:pt idx="162">
                  <c:v>42</c:v>
                </c:pt>
                <c:pt idx="163">
                  <c:v>39</c:v>
                </c:pt>
                <c:pt idx="164">
                  <c:v>34</c:v>
                </c:pt>
                <c:pt idx="165">
                  <c:v>30</c:v>
                </c:pt>
                <c:pt idx="166">
                  <c:v>27</c:v>
                </c:pt>
                <c:pt idx="167">
                  <c:v>23</c:v>
                </c:pt>
                <c:pt idx="168">
                  <c:v>45</c:v>
                </c:pt>
                <c:pt idx="169">
                  <c:v>41</c:v>
                </c:pt>
                <c:pt idx="170">
                  <c:v>38</c:v>
                </c:pt>
                <c:pt idx="171">
                  <c:v>34</c:v>
                </c:pt>
                <c:pt idx="172">
                  <c:v>30</c:v>
                </c:pt>
                <c:pt idx="173">
                  <c:v>26</c:v>
                </c:pt>
                <c:pt idx="174">
                  <c:v>23</c:v>
                </c:pt>
                <c:pt idx="175">
                  <c:v>45</c:v>
                </c:pt>
                <c:pt idx="176">
                  <c:v>41</c:v>
                </c:pt>
                <c:pt idx="177">
                  <c:v>38</c:v>
                </c:pt>
                <c:pt idx="178">
                  <c:v>34</c:v>
                </c:pt>
                <c:pt idx="179">
                  <c:v>30</c:v>
                </c:pt>
                <c:pt idx="180">
                  <c:v>26</c:v>
                </c:pt>
                <c:pt idx="181">
                  <c:v>23</c:v>
                </c:pt>
                <c:pt idx="182">
                  <c:v>45</c:v>
                </c:pt>
                <c:pt idx="183">
                  <c:v>42</c:v>
                </c:pt>
                <c:pt idx="184">
                  <c:v>38</c:v>
                </c:pt>
                <c:pt idx="185">
                  <c:v>34</c:v>
                </c:pt>
                <c:pt idx="186">
                  <c:v>30</c:v>
                </c:pt>
                <c:pt idx="187">
                  <c:v>26</c:v>
                </c:pt>
                <c:pt idx="188">
                  <c:v>22</c:v>
                </c:pt>
                <c:pt idx="189">
                  <c:v>46</c:v>
                </c:pt>
                <c:pt idx="190">
                  <c:v>42</c:v>
                </c:pt>
                <c:pt idx="191">
                  <c:v>39</c:v>
                </c:pt>
                <c:pt idx="192">
                  <c:v>35</c:v>
                </c:pt>
                <c:pt idx="193">
                  <c:v>31</c:v>
                </c:pt>
                <c:pt idx="194">
                  <c:v>27</c:v>
                </c:pt>
                <c:pt idx="195">
                  <c:v>24</c:v>
                </c:pt>
                <c:pt idx="196">
                  <c:v>45</c:v>
                </c:pt>
                <c:pt idx="197">
                  <c:v>42</c:v>
                </c:pt>
                <c:pt idx="198">
                  <c:v>38</c:v>
                </c:pt>
                <c:pt idx="199">
                  <c:v>34</c:v>
                </c:pt>
                <c:pt idx="200">
                  <c:v>31</c:v>
                </c:pt>
                <c:pt idx="201">
                  <c:v>28</c:v>
                </c:pt>
                <c:pt idx="202">
                  <c:v>24</c:v>
                </c:pt>
                <c:pt idx="203">
                  <c:v>45</c:v>
                </c:pt>
                <c:pt idx="204">
                  <c:v>41</c:v>
                </c:pt>
                <c:pt idx="205">
                  <c:v>37</c:v>
                </c:pt>
                <c:pt idx="206">
                  <c:v>33</c:v>
                </c:pt>
                <c:pt idx="207">
                  <c:v>31</c:v>
                </c:pt>
                <c:pt idx="208">
                  <c:v>29</c:v>
                </c:pt>
                <c:pt idx="209">
                  <c:v>26</c:v>
                </c:pt>
                <c:pt idx="210">
                  <c:v>46</c:v>
                </c:pt>
                <c:pt idx="211">
                  <c:v>42</c:v>
                </c:pt>
                <c:pt idx="212">
                  <c:v>38</c:v>
                </c:pt>
                <c:pt idx="213">
                  <c:v>34</c:v>
                </c:pt>
                <c:pt idx="214">
                  <c:v>32</c:v>
                </c:pt>
                <c:pt idx="215">
                  <c:v>28</c:v>
                </c:pt>
                <c:pt idx="216">
                  <c:v>24</c:v>
                </c:pt>
                <c:pt idx="217">
                  <c:v>45</c:v>
                </c:pt>
                <c:pt idx="218">
                  <c:v>42</c:v>
                </c:pt>
                <c:pt idx="219">
                  <c:v>40</c:v>
                </c:pt>
                <c:pt idx="220">
                  <c:v>36</c:v>
                </c:pt>
                <c:pt idx="221">
                  <c:v>33</c:v>
                </c:pt>
                <c:pt idx="222">
                  <c:v>28</c:v>
                </c:pt>
                <c:pt idx="223">
                  <c:v>25</c:v>
                </c:pt>
                <c:pt idx="224">
                  <c:v>45</c:v>
                </c:pt>
                <c:pt idx="225">
                  <c:v>41</c:v>
                </c:pt>
                <c:pt idx="226">
                  <c:v>38</c:v>
                </c:pt>
                <c:pt idx="227">
                  <c:v>35</c:v>
                </c:pt>
                <c:pt idx="228">
                  <c:v>31</c:v>
                </c:pt>
                <c:pt idx="229">
                  <c:v>28</c:v>
                </c:pt>
                <c:pt idx="230">
                  <c:v>25</c:v>
                </c:pt>
                <c:pt idx="231">
                  <c:v>46</c:v>
                </c:pt>
                <c:pt idx="232">
                  <c:v>43</c:v>
                </c:pt>
                <c:pt idx="233">
                  <c:v>40</c:v>
                </c:pt>
                <c:pt idx="234">
                  <c:v>37</c:v>
                </c:pt>
                <c:pt idx="235">
                  <c:v>34</c:v>
                </c:pt>
                <c:pt idx="236">
                  <c:v>30</c:v>
                </c:pt>
                <c:pt idx="237">
                  <c:v>26</c:v>
                </c:pt>
                <c:pt idx="238">
                  <c:v>46</c:v>
                </c:pt>
                <c:pt idx="239">
                  <c:v>41</c:v>
                </c:pt>
                <c:pt idx="240">
                  <c:v>37</c:v>
                </c:pt>
                <c:pt idx="241">
                  <c:v>33</c:v>
                </c:pt>
                <c:pt idx="242">
                  <c:v>30</c:v>
                </c:pt>
                <c:pt idx="243">
                  <c:v>26</c:v>
                </c:pt>
                <c:pt idx="244">
                  <c:v>22</c:v>
                </c:pt>
                <c:pt idx="245">
                  <c:v>45</c:v>
                </c:pt>
                <c:pt idx="246">
                  <c:v>41</c:v>
                </c:pt>
                <c:pt idx="247">
                  <c:v>38</c:v>
                </c:pt>
                <c:pt idx="248">
                  <c:v>34</c:v>
                </c:pt>
                <c:pt idx="249">
                  <c:v>30</c:v>
                </c:pt>
                <c:pt idx="250">
                  <c:v>26</c:v>
                </c:pt>
                <c:pt idx="251">
                  <c:v>23</c:v>
                </c:pt>
                <c:pt idx="252">
                  <c:v>46</c:v>
                </c:pt>
                <c:pt idx="253">
                  <c:v>44</c:v>
                </c:pt>
                <c:pt idx="254">
                  <c:v>41</c:v>
                </c:pt>
                <c:pt idx="255">
                  <c:v>38</c:v>
                </c:pt>
                <c:pt idx="256">
                  <c:v>34</c:v>
                </c:pt>
                <c:pt idx="257">
                  <c:v>30</c:v>
                </c:pt>
                <c:pt idx="258">
                  <c:v>26</c:v>
                </c:pt>
                <c:pt idx="259">
                  <c:v>46</c:v>
                </c:pt>
                <c:pt idx="260">
                  <c:v>42</c:v>
                </c:pt>
                <c:pt idx="261">
                  <c:v>38</c:v>
                </c:pt>
                <c:pt idx="262">
                  <c:v>34</c:v>
                </c:pt>
                <c:pt idx="263">
                  <c:v>31</c:v>
                </c:pt>
                <c:pt idx="264">
                  <c:v>28</c:v>
                </c:pt>
                <c:pt idx="265">
                  <c:v>23</c:v>
                </c:pt>
                <c:pt idx="266">
                  <c:v>47</c:v>
                </c:pt>
                <c:pt idx="267">
                  <c:v>43</c:v>
                </c:pt>
                <c:pt idx="268">
                  <c:v>40</c:v>
                </c:pt>
                <c:pt idx="269">
                  <c:v>36</c:v>
                </c:pt>
                <c:pt idx="270">
                  <c:v>32</c:v>
                </c:pt>
                <c:pt idx="271">
                  <c:v>28</c:v>
                </c:pt>
                <c:pt idx="272">
                  <c:v>24</c:v>
                </c:pt>
                <c:pt idx="273">
                  <c:v>45</c:v>
                </c:pt>
                <c:pt idx="274">
                  <c:v>43</c:v>
                </c:pt>
                <c:pt idx="275">
                  <c:v>38</c:v>
                </c:pt>
                <c:pt idx="276">
                  <c:v>34</c:v>
                </c:pt>
                <c:pt idx="277">
                  <c:v>29</c:v>
                </c:pt>
                <c:pt idx="278">
                  <c:v>26</c:v>
                </c:pt>
                <c:pt idx="279">
                  <c:v>22</c:v>
                </c:pt>
                <c:pt idx="280">
                  <c:v>45</c:v>
                </c:pt>
                <c:pt idx="281">
                  <c:v>42</c:v>
                </c:pt>
                <c:pt idx="282">
                  <c:v>39</c:v>
                </c:pt>
                <c:pt idx="283">
                  <c:v>35</c:v>
                </c:pt>
                <c:pt idx="284">
                  <c:v>32</c:v>
                </c:pt>
                <c:pt idx="285">
                  <c:v>29</c:v>
                </c:pt>
                <c:pt idx="286">
                  <c:v>25</c:v>
                </c:pt>
                <c:pt idx="287">
                  <c:v>45</c:v>
                </c:pt>
                <c:pt idx="288">
                  <c:v>40</c:v>
                </c:pt>
                <c:pt idx="289">
                  <c:v>36</c:v>
                </c:pt>
                <c:pt idx="290">
                  <c:v>32</c:v>
                </c:pt>
                <c:pt idx="291">
                  <c:v>28</c:v>
                </c:pt>
                <c:pt idx="292">
                  <c:v>25</c:v>
                </c:pt>
                <c:pt idx="293">
                  <c:v>22</c:v>
                </c:pt>
                <c:pt idx="294">
                  <c:v>45</c:v>
                </c:pt>
                <c:pt idx="295">
                  <c:v>42</c:v>
                </c:pt>
                <c:pt idx="296">
                  <c:v>38</c:v>
                </c:pt>
                <c:pt idx="297">
                  <c:v>33</c:v>
                </c:pt>
                <c:pt idx="298">
                  <c:v>29</c:v>
                </c:pt>
                <c:pt idx="299">
                  <c:v>26</c:v>
                </c:pt>
                <c:pt idx="300">
                  <c:v>22</c:v>
                </c:pt>
                <c:pt idx="301">
                  <c:v>46</c:v>
                </c:pt>
                <c:pt idx="302">
                  <c:v>43</c:v>
                </c:pt>
                <c:pt idx="303">
                  <c:v>40</c:v>
                </c:pt>
                <c:pt idx="304">
                  <c:v>36</c:v>
                </c:pt>
                <c:pt idx="305">
                  <c:v>32</c:v>
                </c:pt>
                <c:pt idx="306">
                  <c:v>28</c:v>
                </c:pt>
                <c:pt idx="307">
                  <c:v>26</c:v>
                </c:pt>
                <c:pt idx="308">
                  <c:v>46</c:v>
                </c:pt>
                <c:pt idx="309">
                  <c:v>42</c:v>
                </c:pt>
                <c:pt idx="310">
                  <c:v>38</c:v>
                </c:pt>
                <c:pt idx="311">
                  <c:v>34</c:v>
                </c:pt>
                <c:pt idx="312">
                  <c:v>30</c:v>
                </c:pt>
                <c:pt idx="313">
                  <c:v>27</c:v>
                </c:pt>
                <c:pt idx="314">
                  <c:v>25</c:v>
                </c:pt>
                <c:pt idx="315">
                  <c:v>46</c:v>
                </c:pt>
                <c:pt idx="316">
                  <c:v>42</c:v>
                </c:pt>
                <c:pt idx="317">
                  <c:v>40</c:v>
                </c:pt>
                <c:pt idx="318">
                  <c:v>37</c:v>
                </c:pt>
                <c:pt idx="319">
                  <c:v>35</c:v>
                </c:pt>
                <c:pt idx="320">
                  <c:v>32</c:v>
                </c:pt>
                <c:pt idx="321">
                  <c:v>30</c:v>
                </c:pt>
                <c:pt idx="322">
                  <c:v>47</c:v>
                </c:pt>
                <c:pt idx="323">
                  <c:v>43</c:v>
                </c:pt>
                <c:pt idx="324">
                  <c:v>39</c:v>
                </c:pt>
                <c:pt idx="325">
                  <c:v>35</c:v>
                </c:pt>
                <c:pt idx="326">
                  <c:v>31</c:v>
                </c:pt>
                <c:pt idx="327">
                  <c:v>27</c:v>
                </c:pt>
                <c:pt idx="328">
                  <c:v>24</c:v>
                </c:pt>
                <c:pt idx="329">
                  <c:v>46</c:v>
                </c:pt>
                <c:pt idx="330">
                  <c:v>42</c:v>
                </c:pt>
                <c:pt idx="331">
                  <c:v>39</c:v>
                </c:pt>
                <c:pt idx="332">
                  <c:v>37</c:v>
                </c:pt>
                <c:pt idx="333">
                  <c:v>33</c:v>
                </c:pt>
                <c:pt idx="334">
                  <c:v>29</c:v>
                </c:pt>
                <c:pt idx="335">
                  <c:v>25</c:v>
                </c:pt>
                <c:pt idx="336">
                  <c:v>45</c:v>
                </c:pt>
                <c:pt idx="337">
                  <c:v>42</c:v>
                </c:pt>
                <c:pt idx="338">
                  <c:v>37</c:v>
                </c:pt>
                <c:pt idx="339">
                  <c:v>33</c:v>
                </c:pt>
                <c:pt idx="340">
                  <c:v>31</c:v>
                </c:pt>
                <c:pt idx="341">
                  <c:v>27</c:v>
                </c:pt>
                <c:pt idx="342">
                  <c:v>23</c:v>
                </c:pt>
                <c:pt idx="343">
                  <c:v>44</c:v>
                </c:pt>
                <c:pt idx="344">
                  <c:v>41</c:v>
                </c:pt>
                <c:pt idx="345">
                  <c:v>38</c:v>
                </c:pt>
                <c:pt idx="346">
                  <c:v>35</c:v>
                </c:pt>
                <c:pt idx="347">
                  <c:v>32</c:v>
                </c:pt>
                <c:pt idx="348">
                  <c:v>30</c:v>
                </c:pt>
                <c:pt idx="349">
                  <c:v>25</c:v>
                </c:pt>
                <c:pt idx="350">
                  <c:v>45</c:v>
                </c:pt>
                <c:pt idx="351">
                  <c:v>40</c:v>
                </c:pt>
                <c:pt idx="352">
                  <c:v>37</c:v>
                </c:pt>
                <c:pt idx="353">
                  <c:v>34</c:v>
                </c:pt>
                <c:pt idx="354">
                  <c:v>31</c:v>
                </c:pt>
                <c:pt idx="355">
                  <c:v>27</c:v>
                </c:pt>
                <c:pt idx="356">
                  <c:v>24</c:v>
                </c:pt>
                <c:pt idx="357">
                  <c:v>44</c:v>
                </c:pt>
                <c:pt idx="358">
                  <c:v>41</c:v>
                </c:pt>
                <c:pt idx="359">
                  <c:v>36</c:v>
                </c:pt>
                <c:pt idx="360">
                  <c:v>33</c:v>
                </c:pt>
                <c:pt idx="361">
                  <c:v>29</c:v>
                </c:pt>
                <c:pt idx="362">
                  <c:v>26</c:v>
                </c:pt>
                <c:pt idx="363">
                  <c:v>22</c:v>
                </c:pt>
                <c:pt idx="364">
                  <c:v>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9A-4BD5-B43C-65FF74E9A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Flour!$E$20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Flour!$D$21:$D$385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Flour!$E$21:$E$385</c:f>
              <c:numCache>
                <c:formatCode>General</c:formatCode>
                <c:ptCount val="365"/>
                <c:pt idx="0">
                  <c:v>-4</c:v>
                </c:pt>
                <c:pt idx="1">
                  <c:v>41</c:v>
                </c:pt>
                <c:pt idx="2">
                  <c:v>37</c:v>
                </c:pt>
                <c:pt idx="3">
                  <c:v>33</c:v>
                </c:pt>
                <c:pt idx="4">
                  <c:v>29</c:v>
                </c:pt>
                <c:pt idx="5">
                  <c:v>25</c:v>
                </c:pt>
                <c:pt idx="6">
                  <c:v>21</c:v>
                </c:pt>
                <c:pt idx="7">
                  <c:v>45</c:v>
                </c:pt>
                <c:pt idx="8">
                  <c:v>41</c:v>
                </c:pt>
                <c:pt idx="9">
                  <c:v>37</c:v>
                </c:pt>
                <c:pt idx="10">
                  <c:v>33</c:v>
                </c:pt>
                <c:pt idx="11">
                  <c:v>29</c:v>
                </c:pt>
                <c:pt idx="12">
                  <c:v>25</c:v>
                </c:pt>
                <c:pt idx="13">
                  <c:v>21</c:v>
                </c:pt>
                <c:pt idx="14">
                  <c:v>45</c:v>
                </c:pt>
                <c:pt idx="15">
                  <c:v>41</c:v>
                </c:pt>
                <c:pt idx="16">
                  <c:v>37</c:v>
                </c:pt>
                <c:pt idx="17">
                  <c:v>33</c:v>
                </c:pt>
                <c:pt idx="18">
                  <c:v>29</c:v>
                </c:pt>
                <c:pt idx="19">
                  <c:v>25</c:v>
                </c:pt>
                <c:pt idx="20">
                  <c:v>21</c:v>
                </c:pt>
                <c:pt idx="21">
                  <c:v>45</c:v>
                </c:pt>
                <c:pt idx="22">
                  <c:v>41</c:v>
                </c:pt>
                <c:pt idx="23">
                  <c:v>37</c:v>
                </c:pt>
                <c:pt idx="24">
                  <c:v>33</c:v>
                </c:pt>
                <c:pt idx="25">
                  <c:v>29</c:v>
                </c:pt>
                <c:pt idx="26">
                  <c:v>25</c:v>
                </c:pt>
                <c:pt idx="27">
                  <c:v>21</c:v>
                </c:pt>
                <c:pt idx="28">
                  <c:v>45</c:v>
                </c:pt>
                <c:pt idx="29">
                  <c:v>41</c:v>
                </c:pt>
                <c:pt idx="30">
                  <c:v>37</c:v>
                </c:pt>
                <c:pt idx="31">
                  <c:v>33</c:v>
                </c:pt>
                <c:pt idx="32">
                  <c:v>29</c:v>
                </c:pt>
                <c:pt idx="33">
                  <c:v>25</c:v>
                </c:pt>
                <c:pt idx="34">
                  <c:v>21</c:v>
                </c:pt>
                <c:pt idx="35">
                  <c:v>45</c:v>
                </c:pt>
                <c:pt idx="36">
                  <c:v>41</c:v>
                </c:pt>
                <c:pt idx="37">
                  <c:v>37</c:v>
                </c:pt>
                <c:pt idx="38">
                  <c:v>33</c:v>
                </c:pt>
                <c:pt idx="39">
                  <c:v>29</c:v>
                </c:pt>
                <c:pt idx="40">
                  <c:v>25</c:v>
                </c:pt>
                <c:pt idx="41">
                  <c:v>21</c:v>
                </c:pt>
                <c:pt idx="42">
                  <c:v>45</c:v>
                </c:pt>
                <c:pt idx="43">
                  <c:v>41</c:v>
                </c:pt>
                <c:pt idx="44">
                  <c:v>37</c:v>
                </c:pt>
                <c:pt idx="45">
                  <c:v>33</c:v>
                </c:pt>
                <c:pt idx="46">
                  <c:v>29</c:v>
                </c:pt>
                <c:pt idx="47">
                  <c:v>25</c:v>
                </c:pt>
                <c:pt idx="48">
                  <c:v>21</c:v>
                </c:pt>
                <c:pt idx="49">
                  <c:v>45</c:v>
                </c:pt>
                <c:pt idx="50">
                  <c:v>41</c:v>
                </c:pt>
                <c:pt idx="51">
                  <c:v>37</c:v>
                </c:pt>
                <c:pt idx="52">
                  <c:v>33</c:v>
                </c:pt>
                <c:pt idx="53">
                  <c:v>29</c:v>
                </c:pt>
                <c:pt idx="54">
                  <c:v>25</c:v>
                </c:pt>
                <c:pt idx="55">
                  <c:v>21</c:v>
                </c:pt>
                <c:pt idx="56">
                  <c:v>45</c:v>
                </c:pt>
                <c:pt idx="57">
                  <c:v>41</c:v>
                </c:pt>
                <c:pt idx="58">
                  <c:v>37</c:v>
                </c:pt>
                <c:pt idx="59">
                  <c:v>33</c:v>
                </c:pt>
                <c:pt idx="60">
                  <c:v>29</c:v>
                </c:pt>
                <c:pt idx="61">
                  <c:v>25</c:v>
                </c:pt>
                <c:pt idx="62">
                  <c:v>21</c:v>
                </c:pt>
                <c:pt idx="63">
                  <c:v>45</c:v>
                </c:pt>
                <c:pt idx="64">
                  <c:v>41</c:v>
                </c:pt>
                <c:pt idx="65">
                  <c:v>37</c:v>
                </c:pt>
                <c:pt idx="66">
                  <c:v>33</c:v>
                </c:pt>
                <c:pt idx="67">
                  <c:v>29</c:v>
                </c:pt>
                <c:pt idx="68">
                  <c:v>25</c:v>
                </c:pt>
                <c:pt idx="69">
                  <c:v>21</c:v>
                </c:pt>
                <c:pt idx="70">
                  <c:v>45</c:v>
                </c:pt>
                <c:pt idx="71">
                  <c:v>41</c:v>
                </c:pt>
                <c:pt idx="72">
                  <c:v>37</c:v>
                </c:pt>
                <c:pt idx="73">
                  <c:v>33</c:v>
                </c:pt>
                <c:pt idx="74">
                  <c:v>29</c:v>
                </c:pt>
                <c:pt idx="75">
                  <c:v>25</c:v>
                </c:pt>
                <c:pt idx="76">
                  <c:v>21</c:v>
                </c:pt>
                <c:pt idx="77">
                  <c:v>45</c:v>
                </c:pt>
                <c:pt idx="78">
                  <c:v>41</c:v>
                </c:pt>
                <c:pt idx="79">
                  <c:v>37</c:v>
                </c:pt>
                <c:pt idx="80">
                  <c:v>33</c:v>
                </c:pt>
                <c:pt idx="81">
                  <c:v>29</c:v>
                </c:pt>
                <c:pt idx="82">
                  <c:v>25</c:v>
                </c:pt>
                <c:pt idx="83">
                  <c:v>21</c:v>
                </c:pt>
                <c:pt idx="84">
                  <c:v>45</c:v>
                </c:pt>
                <c:pt idx="85">
                  <c:v>41</c:v>
                </c:pt>
                <c:pt idx="86">
                  <c:v>37</c:v>
                </c:pt>
                <c:pt idx="87">
                  <c:v>33</c:v>
                </c:pt>
                <c:pt idx="88">
                  <c:v>29</c:v>
                </c:pt>
                <c:pt idx="89">
                  <c:v>25</c:v>
                </c:pt>
                <c:pt idx="90">
                  <c:v>21</c:v>
                </c:pt>
                <c:pt idx="91">
                  <c:v>45</c:v>
                </c:pt>
                <c:pt idx="92">
                  <c:v>41</c:v>
                </c:pt>
                <c:pt idx="93">
                  <c:v>37</c:v>
                </c:pt>
                <c:pt idx="94">
                  <c:v>33</c:v>
                </c:pt>
                <c:pt idx="95">
                  <c:v>29</c:v>
                </c:pt>
                <c:pt idx="96">
                  <c:v>25</c:v>
                </c:pt>
                <c:pt idx="97">
                  <c:v>21</c:v>
                </c:pt>
                <c:pt idx="98">
                  <c:v>45</c:v>
                </c:pt>
                <c:pt idx="99">
                  <c:v>41</c:v>
                </c:pt>
                <c:pt idx="100">
                  <c:v>37</c:v>
                </c:pt>
                <c:pt idx="101">
                  <c:v>33</c:v>
                </c:pt>
                <c:pt idx="102">
                  <c:v>29</c:v>
                </c:pt>
                <c:pt idx="103">
                  <c:v>25</c:v>
                </c:pt>
                <c:pt idx="104">
                  <c:v>21</c:v>
                </c:pt>
                <c:pt idx="105">
                  <c:v>45</c:v>
                </c:pt>
                <c:pt idx="106">
                  <c:v>41</c:v>
                </c:pt>
                <c:pt idx="107">
                  <c:v>37</c:v>
                </c:pt>
                <c:pt idx="108">
                  <c:v>33</c:v>
                </c:pt>
                <c:pt idx="109">
                  <c:v>29</c:v>
                </c:pt>
                <c:pt idx="110">
                  <c:v>25</c:v>
                </c:pt>
                <c:pt idx="111">
                  <c:v>21</c:v>
                </c:pt>
                <c:pt idx="112">
                  <c:v>45</c:v>
                </c:pt>
                <c:pt idx="113">
                  <c:v>41</c:v>
                </c:pt>
                <c:pt idx="114">
                  <c:v>37</c:v>
                </c:pt>
                <c:pt idx="115">
                  <c:v>33</c:v>
                </c:pt>
                <c:pt idx="116">
                  <c:v>29</c:v>
                </c:pt>
                <c:pt idx="117">
                  <c:v>25</c:v>
                </c:pt>
                <c:pt idx="118">
                  <c:v>21</c:v>
                </c:pt>
                <c:pt idx="119">
                  <c:v>45</c:v>
                </c:pt>
                <c:pt idx="120">
                  <c:v>41</c:v>
                </c:pt>
                <c:pt idx="121">
                  <c:v>37</c:v>
                </c:pt>
                <c:pt idx="122">
                  <c:v>33</c:v>
                </c:pt>
                <c:pt idx="123">
                  <c:v>29</c:v>
                </c:pt>
                <c:pt idx="124">
                  <c:v>25</c:v>
                </c:pt>
                <c:pt idx="125">
                  <c:v>21</c:v>
                </c:pt>
                <c:pt idx="126">
                  <c:v>45</c:v>
                </c:pt>
                <c:pt idx="127">
                  <c:v>41</c:v>
                </c:pt>
                <c:pt idx="128">
                  <c:v>37</c:v>
                </c:pt>
                <c:pt idx="129">
                  <c:v>33</c:v>
                </c:pt>
                <c:pt idx="130">
                  <c:v>29</c:v>
                </c:pt>
                <c:pt idx="131">
                  <c:v>25</c:v>
                </c:pt>
                <c:pt idx="132">
                  <c:v>21</c:v>
                </c:pt>
                <c:pt idx="133">
                  <c:v>45</c:v>
                </c:pt>
                <c:pt idx="134">
                  <c:v>41</c:v>
                </c:pt>
                <c:pt idx="135">
                  <c:v>37</c:v>
                </c:pt>
                <c:pt idx="136">
                  <c:v>33</c:v>
                </c:pt>
                <c:pt idx="137">
                  <c:v>29</c:v>
                </c:pt>
                <c:pt idx="138">
                  <c:v>25</c:v>
                </c:pt>
                <c:pt idx="139">
                  <c:v>21</c:v>
                </c:pt>
                <c:pt idx="140">
                  <c:v>45</c:v>
                </c:pt>
                <c:pt idx="141">
                  <c:v>41</c:v>
                </c:pt>
                <c:pt idx="142">
                  <c:v>37</c:v>
                </c:pt>
                <c:pt idx="143">
                  <c:v>33</c:v>
                </c:pt>
                <c:pt idx="144">
                  <c:v>29</c:v>
                </c:pt>
                <c:pt idx="145">
                  <c:v>25</c:v>
                </c:pt>
                <c:pt idx="146">
                  <c:v>21</c:v>
                </c:pt>
                <c:pt idx="147">
                  <c:v>45</c:v>
                </c:pt>
                <c:pt idx="148">
                  <c:v>41</c:v>
                </c:pt>
                <c:pt idx="149">
                  <c:v>37</c:v>
                </c:pt>
                <c:pt idx="150">
                  <c:v>33</c:v>
                </c:pt>
                <c:pt idx="151">
                  <c:v>29</c:v>
                </c:pt>
                <c:pt idx="152">
                  <c:v>25</c:v>
                </c:pt>
                <c:pt idx="153">
                  <c:v>21</c:v>
                </c:pt>
                <c:pt idx="154">
                  <c:v>45</c:v>
                </c:pt>
                <c:pt idx="155">
                  <c:v>41</c:v>
                </c:pt>
                <c:pt idx="156">
                  <c:v>37</c:v>
                </c:pt>
                <c:pt idx="157">
                  <c:v>33</c:v>
                </c:pt>
                <c:pt idx="158">
                  <c:v>29</c:v>
                </c:pt>
                <c:pt idx="159">
                  <c:v>25</c:v>
                </c:pt>
                <c:pt idx="160">
                  <c:v>21</c:v>
                </c:pt>
                <c:pt idx="161">
                  <c:v>45</c:v>
                </c:pt>
                <c:pt idx="162">
                  <c:v>41</c:v>
                </c:pt>
                <c:pt idx="163">
                  <c:v>37</c:v>
                </c:pt>
                <c:pt idx="164">
                  <c:v>33</c:v>
                </c:pt>
                <c:pt idx="165">
                  <c:v>29</c:v>
                </c:pt>
                <c:pt idx="166">
                  <c:v>25</c:v>
                </c:pt>
                <c:pt idx="167">
                  <c:v>21</c:v>
                </c:pt>
                <c:pt idx="168">
                  <c:v>45</c:v>
                </c:pt>
                <c:pt idx="169">
                  <c:v>41</c:v>
                </c:pt>
                <c:pt idx="170">
                  <c:v>37</c:v>
                </c:pt>
                <c:pt idx="171">
                  <c:v>33</c:v>
                </c:pt>
                <c:pt idx="172">
                  <c:v>29</c:v>
                </c:pt>
                <c:pt idx="173">
                  <c:v>25</c:v>
                </c:pt>
                <c:pt idx="174">
                  <c:v>21</c:v>
                </c:pt>
                <c:pt idx="175">
                  <c:v>45</c:v>
                </c:pt>
                <c:pt idx="176">
                  <c:v>41</c:v>
                </c:pt>
                <c:pt idx="177">
                  <c:v>37</c:v>
                </c:pt>
                <c:pt idx="178">
                  <c:v>33</c:v>
                </c:pt>
                <c:pt idx="179">
                  <c:v>29</c:v>
                </c:pt>
                <c:pt idx="180">
                  <c:v>25</c:v>
                </c:pt>
                <c:pt idx="181">
                  <c:v>21</c:v>
                </c:pt>
                <c:pt idx="182">
                  <c:v>45</c:v>
                </c:pt>
                <c:pt idx="183">
                  <c:v>41</c:v>
                </c:pt>
                <c:pt idx="184">
                  <c:v>37</c:v>
                </c:pt>
                <c:pt idx="185">
                  <c:v>33</c:v>
                </c:pt>
                <c:pt idx="186">
                  <c:v>29</c:v>
                </c:pt>
                <c:pt idx="187">
                  <c:v>25</c:v>
                </c:pt>
                <c:pt idx="188">
                  <c:v>21</c:v>
                </c:pt>
                <c:pt idx="189">
                  <c:v>45</c:v>
                </c:pt>
                <c:pt idx="190">
                  <c:v>41</c:v>
                </c:pt>
                <c:pt idx="191">
                  <c:v>37</c:v>
                </c:pt>
                <c:pt idx="192">
                  <c:v>33</c:v>
                </c:pt>
                <c:pt idx="193">
                  <c:v>29</c:v>
                </c:pt>
                <c:pt idx="194">
                  <c:v>25</c:v>
                </c:pt>
                <c:pt idx="195">
                  <c:v>21</c:v>
                </c:pt>
                <c:pt idx="196">
                  <c:v>45</c:v>
                </c:pt>
                <c:pt idx="197">
                  <c:v>41</c:v>
                </c:pt>
                <c:pt idx="198">
                  <c:v>37</c:v>
                </c:pt>
                <c:pt idx="199">
                  <c:v>33</c:v>
                </c:pt>
                <c:pt idx="200">
                  <c:v>29</c:v>
                </c:pt>
                <c:pt idx="201">
                  <c:v>25</c:v>
                </c:pt>
                <c:pt idx="202">
                  <c:v>21</c:v>
                </c:pt>
                <c:pt idx="203">
                  <c:v>45</c:v>
                </c:pt>
                <c:pt idx="204">
                  <c:v>41</c:v>
                </c:pt>
                <c:pt idx="205">
                  <c:v>37</c:v>
                </c:pt>
                <c:pt idx="206">
                  <c:v>33</c:v>
                </c:pt>
                <c:pt idx="207">
                  <c:v>29</c:v>
                </c:pt>
                <c:pt idx="208">
                  <c:v>25</c:v>
                </c:pt>
                <c:pt idx="209">
                  <c:v>21</c:v>
                </c:pt>
                <c:pt idx="210">
                  <c:v>45</c:v>
                </c:pt>
                <c:pt idx="211">
                  <c:v>41</c:v>
                </c:pt>
                <c:pt idx="212">
                  <c:v>37</c:v>
                </c:pt>
                <c:pt idx="213">
                  <c:v>33</c:v>
                </c:pt>
                <c:pt idx="214">
                  <c:v>29</c:v>
                </c:pt>
                <c:pt idx="215">
                  <c:v>25</c:v>
                </c:pt>
                <c:pt idx="216">
                  <c:v>21</c:v>
                </c:pt>
                <c:pt idx="217">
                  <c:v>45</c:v>
                </c:pt>
                <c:pt idx="218">
                  <c:v>41</c:v>
                </c:pt>
                <c:pt idx="219">
                  <c:v>37</c:v>
                </c:pt>
                <c:pt idx="220">
                  <c:v>33</c:v>
                </c:pt>
                <c:pt idx="221">
                  <c:v>29</c:v>
                </c:pt>
                <c:pt idx="222">
                  <c:v>25</c:v>
                </c:pt>
                <c:pt idx="223">
                  <c:v>21</c:v>
                </c:pt>
                <c:pt idx="224">
                  <c:v>45</c:v>
                </c:pt>
                <c:pt idx="225">
                  <c:v>41</c:v>
                </c:pt>
                <c:pt idx="226">
                  <c:v>37</c:v>
                </c:pt>
                <c:pt idx="227">
                  <c:v>33</c:v>
                </c:pt>
                <c:pt idx="228">
                  <c:v>29</c:v>
                </c:pt>
                <c:pt idx="229">
                  <c:v>25</c:v>
                </c:pt>
                <c:pt idx="230">
                  <c:v>21</c:v>
                </c:pt>
                <c:pt idx="231">
                  <c:v>45</c:v>
                </c:pt>
                <c:pt idx="232">
                  <c:v>41</c:v>
                </c:pt>
                <c:pt idx="233">
                  <c:v>37</c:v>
                </c:pt>
                <c:pt idx="234">
                  <c:v>33</c:v>
                </c:pt>
                <c:pt idx="235">
                  <c:v>29</c:v>
                </c:pt>
                <c:pt idx="236">
                  <c:v>25</c:v>
                </c:pt>
                <c:pt idx="237">
                  <c:v>21</c:v>
                </c:pt>
                <c:pt idx="238">
                  <c:v>45</c:v>
                </c:pt>
                <c:pt idx="239">
                  <c:v>41</c:v>
                </c:pt>
                <c:pt idx="240">
                  <c:v>37</c:v>
                </c:pt>
                <c:pt idx="241">
                  <c:v>33</c:v>
                </c:pt>
                <c:pt idx="242">
                  <c:v>29</c:v>
                </c:pt>
                <c:pt idx="243">
                  <c:v>25</c:v>
                </c:pt>
                <c:pt idx="244">
                  <c:v>21</c:v>
                </c:pt>
                <c:pt idx="245">
                  <c:v>45</c:v>
                </c:pt>
                <c:pt idx="246">
                  <c:v>41</c:v>
                </c:pt>
                <c:pt idx="247">
                  <c:v>37</c:v>
                </c:pt>
                <c:pt idx="248">
                  <c:v>33</c:v>
                </c:pt>
                <c:pt idx="249">
                  <c:v>29</c:v>
                </c:pt>
                <c:pt idx="250">
                  <c:v>25</c:v>
                </c:pt>
                <c:pt idx="251">
                  <c:v>21</c:v>
                </c:pt>
                <c:pt idx="252">
                  <c:v>45</c:v>
                </c:pt>
                <c:pt idx="253">
                  <c:v>41</c:v>
                </c:pt>
                <c:pt idx="254">
                  <c:v>37</c:v>
                </c:pt>
                <c:pt idx="255">
                  <c:v>33</c:v>
                </c:pt>
                <c:pt idx="256">
                  <c:v>29</c:v>
                </c:pt>
                <c:pt idx="257">
                  <c:v>25</c:v>
                </c:pt>
                <c:pt idx="258">
                  <c:v>21</c:v>
                </c:pt>
                <c:pt idx="259">
                  <c:v>45</c:v>
                </c:pt>
                <c:pt idx="260">
                  <c:v>41</c:v>
                </c:pt>
                <c:pt idx="261">
                  <c:v>37</c:v>
                </c:pt>
                <c:pt idx="262">
                  <c:v>33</c:v>
                </c:pt>
                <c:pt idx="263">
                  <c:v>29</c:v>
                </c:pt>
                <c:pt idx="264">
                  <c:v>25</c:v>
                </c:pt>
                <c:pt idx="265">
                  <c:v>21</c:v>
                </c:pt>
                <c:pt idx="266">
                  <c:v>45</c:v>
                </c:pt>
                <c:pt idx="267">
                  <c:v>41</c:v>
                </c:pt>
                <c:pt idx="268">
                  <c:v>37</c:v>
                </c:pt>
                <c:pt idx="269">
                  <c:v>33</c:v>
                </c:pt>
                <c:pt idx="270">
                  <c:v>29</c:v>
                </c:pt>
                <c:pt idx="271">
                  <c:v>25</c:v>
                </c:pt>
                <c:pt idx="272">
                  <c:v>21</c:v>
                </c:pt>
                <c:pt idx="273">
                  <c:v>45</c:v>
                </c:pt>
                <c:pt idx="274">
                  <c:v>41</c:v>
                </c:pt>
                <c:pt idx="275">
                  <c:v>37</c:v>
                </c:pt>
                <c:pt idx="276">
                  <c:v>33</c:v>
                </c:pt>
                <c:pt idx="277">
                  <c:v>29</c:v>
                </c:pt>
                <c:pt idx="278">
                  <c:v>25</c:v>
                </c:pt>
                <c:pt idx="279">
                  <c:v>21</c:v>
                </c:pt>
                <c:pt idx="280">
                  <c:v>45</c:v>
                </c:pt>
                <c:pt idx="281">
                  <c:v>41</c:v>
                </c:pt>
                <c:pt idx="282">
                  <c:v>37</c:v>
                </c:pt>
                <c:pt idx="283">
                  <c:v>33</c:v>
                </c:pt>
                <c:pt idx="284">
                  <c:v>29</c:v>
                </c:pt>
                <c:pt idx="285">
                  <c:v>25</c:v>
                </c:pt>
                <c:pt idx="286">
                  <c:v>21</c:v>
                </c:pt>
                <c:pt idx="287">
                  <c:v>45</c:v>
                </c:pt>
                <c:pt idx="288">
                  <c:v>41</c:v>
                </c:pt>
                <c:pt idx="289">
                  <c:v>37</c:v>
                </c:pt>
                <c:pt idx="290">
                  <c:v>33</c:v>
                </c:pt>
                <c:pt idx="291">
                  <c:v>29</c:v>
                </c:pt>
                <c:pt idx="292">
                  <c:v>25</c:v>
                </c:pt>
                <c:pt idx="293">
                  <c:v>21</c:v>
                </c:pt>
                <c:pt idx="294">
                  <c:v>45</c:v>
                </c:pt>
                <c:pt idx="295">
                  <c:v>41</c:v>
                </c:pt>
                <c:pt idx="296">
                  <c:v>37</c:v>
                </c:pt>
                <c:pt idx="297">
                  <c:v>33</c:v>
                </c:pt>
                <c:pt idx="298">
                  <c:v>29</c:v>
                </c:pt>
                <c:pt idx="299">
                  <c:v>25</c:v>
                </c:pt>
                <c:pt idx="300">
                  <c:v>21</c:v>
                </c:pt>
                <c:pt idx="301">
                  <c:v>45</c:v>
                </c:pt>
                <c:pt idx="302">
                  <c:v>41</c:v>
                </c:pt>
                <c:pt idx="303">
                  <c:v>37</c:v>
                </c:pt>
                <c:pt idx="304">
                  <c:v>33</c:v>
                </c:pt>
                <c:pt idx="305">
                  <c:v>29</c:v>
                </c:pt>
                <c:pt idx="306">
                  <c:v>25</c:v>
                </c:pt>
                <c:pt idx="307">
                  <c:v>21</c:v>
                </c:pt>
                <c:pt idx="308">
                  <c:v>45</c:v>
                </c:pt>
                <c:pt idx="309">
                  <c:v>41</c:v>
                </c:pt>
                <c:pt idx="310">
                  <c:v>37</c:v>
                </c:pt>
                <c:pt idx="311">
                  <c:v>33</c:v>
                </c:pt>
                <c:pt idx="312">
                  <c:v>29</c:v>
                </c:pt>
                <c:pt idx="313">
                  <c:v>25</c:v>
                </c:pt>
                <c:pt idx="314">
                  <c:v>21</c:v>
                </c:pt>
                <c:pt idx="315">
                  <c:v>45</c:v>
                </c:pt>
                <c:pt idx="316">
                  <c:v>41</c:v>
                </c:pt>
                <c:pt idx="317">
                  <c:v>37</c:v>
                </c:pt>
                <c:pt idx="318">
                  <c:v>33</c:v>
                </c:pt>
                <c:pt idx="319">
                  <c:v>29</c:v>
                </c:pt>
                <c:pt idx="320">
                  <c:v>25</c:v>
                </c:pt>
                <c:pt idx="321">
                  <c:v>21</c:v>
                </c:pt>
                <c:pt idx="322">
                  <c:v>45</c:v>
                </c:pt>
                <c:pt idx="323">
                  <c:v>41</c:v>
                </c:pt>
                <c:pt idx="324">
                  <c:v>37</c:v>
                </c:pt>
                <c:pt idx="325">
                  <c:v>33</c:v>
                </c:pt>
                <c:pt idx="326">
                  <c:v>29</c:v>
                </c:pt>
                <c:pt idx="327">
                  <c:v>25</c:v>
                </c:pt>
                <c:pt idx="328">
                  <c:v>21</c:v>
                </c:pt>
                <c:pt idx="329">
                  <c:v>45</c:v>
                </c:pt>
                <c:pt idx="330">
                  <c:v>41</c:v>
                </c:pt>
                <c:pt idx="331">
                  <c:v>37</c:v>
                </c:pt>
                <c:pt idx="332">
                  <c:v>33</c:v>
                </c:pt>
                <c:pt idx="333">
                  <c:v>29</c:v>
                </c:pt>
                <c:pt idx="334">
                  <c:v>25</c:v>
                </c:pt>
                <c:pt idx="335">
                  <c:v>21</c:v>
                </c:pt>
                <c:pt idx="336">
                  <c:v>45</c:v>
                </c:pt>
                <c:pt idx="337">
                  <c:v>41</c:v>
                </c:pt>
                <c:pt idx="338">
                  <c:v>37</c:v>
                </c:pt>
                <c:pt idx="339">
                  <c:v>33</c:v>
                </c:pt>
                <c:pt idx="340">
                  <c:v>29</c:v>
                </c:pt>
                <c:pt idx="341">
                  <c:v>25</c:v>
                </c:pt>
                <c:pt idx="342">
                  <c:v>21</c:v>
                </c:pt>
                <c:pt idx="343">
                  <c:v>45</c:v>
                </c:pt>
                <c:pt idx="344">
                  <c:v>41</c:v>
                </c:pt>
                <c:pt idx="345">
                  <c:v>37</c:v>
                </c:pt>
                <c:pt idx="346">
                  <c:v>33</c:v>
                </c:pt>
                <c:pt idx="347">
                  <c:v>29</c:v>
                </c:pt>
                <c:pt idx="348">
                  <c:v>25</c:v>
                </c:pt>
                <c:pt idx="349">
                  <c:v>21</c:v>
                </c:pt>
                <c:pt idx="350">
                  <c:v>45</c:v>
                </c:pt>
                <c:pt idx="351">
                  <c:v>41</c:v>
                </c:pt>
                <c:pt idx="352">
                  <c:v>37</c:v>
                </c:pt>
                <c:pt idx="353">
                  <c:v>33</c:v>
                </c:pt>
                <c:pt idx="354">
                  <c:v>29</c:v>
                </c:pt>
                <c:pt idx="355">
                  <c:v>25</c:v>
                </c:pt>
                <c:pt idx="356">
                  <c:v>21</c:v>
                </c:pt>
                <c:pt idx="357">
                  <c:v>45</c:v>
                </c:pt>
                <c:pt idx="358">
                  <c:v>41</c:v>
                </c:pt>
                <c:pt idx="359">
                  <c:v>37</c:v>
                </c:pt>
                <c:pt idx="360">
                  <c:v>33</c:v>
                </c:pt>
                <c:pt idx="361">
                  <c:v>29</c:v>
                </c:pt>
                <c:pt idx="362">
                  <c:v>25</c:v>
                </c:pt>
                <c:pt idx="363">
                  <c:v>21</c:v>
                </c:pt>
                <c:pt idx="364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6E-4B8E-9303-15F9CC5D0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Lemon!$E$20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Lemon!$D$21:$D$385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Lemon!$E$21:$E$385</c:f>
              <c:numCache>
                <c:formatCode>General</c:formatCode>
                <c:ptCount val="365"/>
                <c:pt idx="0">
                  <c:v>-9</c:v>
                </c:pt>
                <c:pt idx="1">
                  <c:v>92</c:v>
                </c:pt>
                <c:pt idx="2">
                  <c:v>83</c:v>
                </c:pt>
                <c:pt idx="3">
                  <c:v>74</c:v>
                </c:pt>
                <c:pt idx="4">
                  <c:v>65</c:v>
                </c:pt>
                <c:pt idx="5">
                  <c:v>56</c:v>
                </c:pt>
                <c:pt idx="6">
                  <c:v>47</c:v>
                </c:pt>
                <c:pt idx="7">
                  <c:v>101</c:v>
                </c:pt>
                <c:pt idx="8">
                  <c:v>92</c:v>
                </c:pt>
                <c:pt idx="9">
                  <c:v>83</c:v>
                </c:pt>
                <c:pt idx="10">
                  <c:v>74</c:v>
                </c:pt>
                <c:pt idx="11">
                  <c:v>65</c:v>
                </c:pt>
                <c:pt idx="12">
                  <c:v>56</c:v>
                </c:pt>
                <c:pt idx="13">
                  <c:v>47</c:v>
                </c:pt>
                <c:pt idx="14">
                  <c:v>101</c:v>
                </c:pt>
                <c:pt idx="15">
                  <c:v>92</c:v>
                </c:pt>
                <c:pt idx="16">
                  <c:v>83</c:v>
                </c:pt>
                <c:pt idx="17">
                  <c:v>74</c:v>
                </c:pt>
                <c:pt idx="18">
                  <c:v>65</c:v>
                </c:pt>
                <c:pt idx="19">
                  <c:v>56</c:v>
                </c:pt>
                <c:pt idx="20">
                  <c:v>47</c:v>
                </c:pt>
                <c:pt idx="21">
                  <c:v>101</c:v>
                </c:pt>
                <c:pt idx="22">
                  <c:v>92</c:v>
                </c:pt>
                <c:pt idx="23">
                  <c:v>83</c:v>
                </c:pt>
                <c:pt idx="24">
                  <c:v>74</c:v>
                </c:pt>
                <c:pt idx="25">
                  <c:v>65</c:v>
                </c:pt>
                <c:pt idx="26">
                  <c:v>56</c:v>
                </c:pt>
                <c:pt idx="27">
                  <c:v>47</c:v>
                </c:pt>
                <c:pt idx="28">
                  <c:v>101</c:v>
                </c:pt>
                <c:pt idx="29">
                  <c:v>92</c:v>
                </c:pt>
                <c:pt idx="30">
                  <c:v>83</c:v>
                </c:pt>
                <c:pt idx="31">
                  <c:v>74</c:v>
                </c:pt>
                <c:pt idx="32">
                  <c:v>65</c:v>
                </c:pt>
                <c:pt idx="33">
                  <c:v>56</c:v>
                </c:pt>
                <c:pt idx="34">
                  <c:v>47</c:v>
                </c:pt>
                <c:pt idx="35">
                  <c:v>101</c:v>
                </c:pt>
                <c:pt idx="36">
                  <c:v>92</c:v>
                </c:pt>
                <c:pt idx="37">
                  <c:v>83</c:v>
                </c:pt>
                <c:pt idx="38">
                  <c:v>74</c:v>
                </c:pt>
                <c:pt idx="39">
                  <c:v>65</c:v>
                </c:pt>
                <c:pt idx="40">
                  <c:v>56</c:v>
                </c:pt>
                <c:pt idx="41">
                  <c:v>47</c:v>
                </c:pt>
                <c:pt idx="42">
                  <c:v>101</c:v>
                </c:pt>
                <c:pt idx="43">
                  <c:v>92</c:v>
                </c:pt>
                <c:pt idx="44">
                  <c:v>83</c:v>
                </c:pt>
                <c:pt idx="45">
                  <c:v>74</c:v>
                </c:pt>
                <c:pt idx="46">
                  <c:v>65</c:v>
                </c:pt>
                <c:pt idx="47">
                  <c:v>56</c:v>
                </c:pt>
                <c:pt idx="48">
                  <c:v>47</c:v>
                </c:pt>
                <c:pt idx="49">
                  <c:v>101</c:v>
                </c:pt>
                <c:pt idx="50">
                  <c:v>92</c:v>
                </c:pt>
                <c:pt idx="51">
                  <c:v>83</c:v>
                </c:pt>
                <c:pt idx="52">
                  <c:v>74</c:v>
                </c:pt>
                <c:pt idx="53">
                  <c:v>65</c:v>
                </c:pt>
                <c:pt idx="54">
                  <c:v>56</c:v>
                </c:pt>
                <c:pt idx="55">
                  <c:v>47</c:v>
                </c:pt>
                <c:pt idx="56">
                  <c:v>101</c:v>
                </c:pt>
                <c:pt idx="57">
                  <c:v>92</c:v>
                </c:pt>
                <c:pt idx="58">
                  <c:v>83</c:v>
                </c:pt>
                <c:pt idx="59">
                  <c:v>74</c:v>
                </c:pt>
                <c:pt idx="60">
                  <c:v>65</c:v>
                </c:pt>
                <c:pt idx="61">
                  <c:v>56</c:v>
                </c:pt>
                <c:pt idx="62">
                  <c:v>47</c:v>
                </c:pt>
                <c:pt idx="63">
                  <c:v>101</c:v>
                </c:pt>
                <c:pt idx="64">
                  <c:v>92</c:v>
                </c:pt>
                <c:pt idx="65">
                  <c:v>83</c:v>
                </c:pt>
                <c:pt idx="66">
                  <c:v>74</c:v>
                </c:pt>
                <c:pt idx="67">
                  <c:v>65</c:v>
                </c:pt>
                <c:pt idx="68">
                  <c:v>56</c:v>
                </c:pt>
                <c:pt idx="69">
                  <c:v>47</c:v>
                </c:pt>
                <c:pt idx="70">
                  <c:v>101</c:v>
                </c:pt>
                <c:pt idx="71">
                  <c:v>92</c:v>
                </c:pt>
                <c:pt idx="72">
                  <c:v>83</c:v>
                </c:pt>
                <c:pt idx="73">
                  <c:v>74</c:v>
                </c:pt>
                <c:pt idx="74">
                  <c:v>65</c:v>
                </c:pt>
                <c:pt idx="75">
                  <c:v>56</c:v>
                </c:pt>
                <c:pt idx="76">
                  <c:v>47</c:v>
                </c:pt>
                <c:pt idx="77">
                  <c:v>101</c:v>
                </c:pt>
                <c:pt idx="78">
                  <c:v>92</c:v>
                </c:pt>
                <c:pt idx="79">
                  <c:v>83</c:v>
                </c:pt>
                <c:pt idx="80">
                  <c:v>74</c:v>
                </c:pt>
                <c:pt idx="81">
                  <c:v>65</c:v>
                </c:pt>
                <c:pt idx="82">
                  <c:v>56</c:v>
                </c:pt>
                <c:pt idx="83">
                  <c:v>47</c:v>
                </c:pt>
                <c:pt idx="84">
                  <c:v>101</c:v>
                </c:pt>
                <c:pt idx="85">
                  <c:v>92</c:v>
                </c:pt>
                <c:pt idx="86">
                  <c:v>83</c:v>
                </c:pt>
                <c:pt idx="87">
                  <c:v>74</c:v>
                </c:pt>
                <c:pt idx="88">
                  <c:v>65</c:v>
                </c:pt>
                <c:pt idx="89">
                  <c:v>56</c:v>
                </c:pt>
                <c:pt idx="90">
                  <c:v>47</c:v>
                </c:pt>
                <c:pt idx="91">
                  <c:v>101</c:v>
                </c:pt>
                <c:pt idx="92">
                  <c:v>92</c:v>
                </c:pt>
                <c:pt idx="93">
                  <c:v>83</c:v>
                </c:pt>
                <c:pt idx="94">
                  <c:v>74</c:v>
                </c:pt>
                <c:pt idx="95">
                  <c:v>65</c:v>
                </c:pt>
                <c:pt idx="96">
                  <c:v>56</c:v>
                </c:pt>
                <c:pt idx="97">
                  <c:v>47</c:v>
                </c:pt>
                <c:pt idx="98">
                  <c:v>101</c:v>
                </c:pt>
                <c:pt idx="99">
                  <c:v>92</c:v>
                </c:pt>
                <c:pt idx="100">
                  <c:v>83</c:v>
                </c:pt>
                <c:pt idx="101">
                  <c:v>74</c:v>
                </c:pt>
                <c:pt idx="102">
                  <c:v>65</c:v>
                </c:pt>
                <c:pt idx="103">
                  <c:v>56</c:v>
                </c:pt>
                <c:pt idx="104">
                  <c:v>47</c:v>
                </c:pt>
                <c:pt idx="105">
                  <c:v>101</c:v>
                </c:pt>
                <c:pt idx="106">
                  <c:v>92</c:v>
                </c:pt>
                <c:pt idx="107">
                  <c:v>83</c:v>
                </c:pt>
                <c:pt idx="108">
                  <c:v>74</c:v>
                </c:pt>
                <c:pt idx="109">
                  <c:v>65</c:v>
                </c:pt>
                <c:pt idx="110">
                  <c:v>56</c:v>
                </c:pt>
                <c:pt idx="111">
                  <c:v>47</c:v>
                </c:pt>
                <c:pt idx="112">
                  <c:v>101</c:v>
                </c:pt>
                <c:pt idx="113">
                  <c:v>92</c:v>
                </c:pt>
                <c:pt idx="114">
                  <c:v>83</c:v>
                </c:pt>
                <c:pt idx="115">
                  <c:v>74</c:v>
                </c:pt>
                <c:pt idx="116">
                  <c:v>65</c:v>
                </c:pt>
                <c:pt idx="117">
                  <c:v>56</c:v>
                </c:pt>
                <c:pt idx="118">
                  <c:v>47</c:v>
                </c:pt>
                <c:pt idx="119">
                  <c:v>101</c:v>
                </c:pt>
                <c:pt idx="120">
                  <c:v>92</c:v>
                </c:pt>
                <c:pt idx="121">
                  <c:v>83</c:v>
                </c:pt>
                <c:pt idx="122">
                  <c:v>74</c:v>
                </c:pt>
                <c:pt idx="123">
                  <c:v>65</c:v>
                </c:pt>
                <c:pt idx="124">
                  <c:v>56</c:v>
                </c:pt>
                <c:pt idx="125">
                  <c:v>47</c:v>
                </c:pt>
                <c:pt idx="126">
                  <c:v>101</c:v>
                </c:pt>
                <c:pt idx="127">
                  <c:v>92</c:v>
                </c:pt>
                <c:pt idx="128">
                  <c:v>83</c:v>
                </c:pt>
                <c:pt idx="129">
                  <c:v>74</c:v>
                </c:pt>
                <c:pt idx="130">
                  <c:v>65</c:v>
                </c:pt>
                <c:pt idx="131">
                  <c:v>56</c:v>
                </c:pt>
                <c:pt idx="132">
                  <c:v>47</c:v>
                </c:pt>
                <c:pt idx="133">
                  <c:v>101</c:v>
                </c:pt>
                <c:pt idx="134">
                  <c:v>92</c:v>
                </c:pt>
                <c:pt idx="135">
                  <c:v>83</c:v>
                </c:pt>
                <c:pt idx="136">
                  <c:v>74</c:v>
                </c:pt>
                <c:pt idx="137">
                  <c:v>65</c:v>
                </c:pt>
                <c:pt idx="138">
                  <c:v>56</c:v>
                </c:pt>
                <c:pt idx="139">
                  <c:v>47</c:v>
                </c:pt>
                <c:pt idx="140">
                  <c:v>101</c:v>
                </c:pt>
                <c:pt idx="141">
                  <c:v>92</c:v>
                </c:pt>
                <c:pt idx="142">
                  <c:v>83</c:v>
                </c:pt>
                <c:pt idx="143">
                  <c:v>74</c:v>
                </c:pt>
                <c:pt idx="144">
                  <c:v>65</c:v>
                </c:pt>
                <c:pt idx="145">
                  <c:v>56</c:v>
                </c:pt>
                <c:pt idx="146">
                  <c:v>47</c:v>
                </c:pt>
                <c:pt idx="147">
                  <c:v>101</c:v>
                </c:pt>
                <c:pt idx="148">
                  <c:v>92</c:v>
                </c:pt>
                <c:pt idx="149">
                  <c:v>83</c:v>
                </c:pt>
                <c:pt idx="150">
                  <c:v>74</c:v>
                </c:pt>
                <c:pt idx="151">
                  <c:v>65</c:v>
                </c:pt>
                <c:pt idx="152">
                  <c:v>56</c:v>
                </c:pt>
                <c:pt idx="153">
                  <c:v>47</c:v>
                </c:pt>
                <c:pt idx="154">
                  <c:v>101</c:v>
                </c:pt>
                <c:pt idx="155">
                  <c:v>92</c:v>
                </c:pt>
                <c:pt idx="156">
                  <c:v>83</c:v>
                </c:pt>
                <c:pt idx="157">
                  <c:v>74</c:v>
                </c:pt>
                <c:pt idx="158">
                  <c:v>65</c:v>
                </c:pt>
                <c:pt idx="159">
                  <c:v>56</c:v>
                </c:pt>
                <c:pt idx="160">
                  <c:v>47</c:v>
                </c:pt>
                <c:pt idx="161">
                  <c:v>101</c:v>
                </c:pt>
                <c:pt idx="162">
                  <c:v>92</c:v>
                </c:pt>
                <c:pt idx="163">
                  <c:v>83</c:v>
                </c:pt>
                <c:pt idx="164">
                  <c:v>74</c:v>
                </c:pt>
                <c:pt idx="165">
                  <c:v>65</c:v>
                </c:pt>
                <c:pt idx="166">
                  <c:v>56</c:v>
                </c:pt>
                <c:pt idx="167">
                  <c:v>47</c:v>
                </c:pt>
                <c:pt idx="168">
                  <c:v>101</c:v>
                </c:pt>
                <c:pt idx="169">
                  <c:v>92</c:v>
                </c:pt>
                <c:pt idx="170">
                  <c:v>83</c:v>
                </c:pt>
                <c:pt idx="171">
                  <c:v>74</c:v>
                </c:pt>
                <c:pt idx="172">
                  <c:v>65</c:v>
                </c:pt>
                <c:pt idx="173">
                  <c:v>56</c:v>
                </c:pt>
                <c:pt idx="174">
                  <c:v>47</c:v>
                </c:pt>
                <c:pt idx="175">
                  <c:v>101</c:v>
                </c:pt>
                <c:pt idx="176">
                  <c:v>92</c:v>
                </c:pt>
                <c:pt idx="177">
                  <c:v>83</c:v>
                </c:pt>
                <c:pt idx="178">
                  <c:v>74</c:v>
                </c:pt>
                <c:pt idx="179">
                  <c:v>65</c:v>
                </c:pt>
                <c:pt idx="180">
                  <c:v>56</c:v>
                </c:pt>
                <c:pt idx="181">
                  <c:v>47</c:v>
                </c:pt>
                <c:pt idx="182">
                  <c:v>101</c:v>
                </c:pt>
                <c:pt idx="183">
                  <c:v>92</c:v>
                </c:pt>
                <c:pt idx="184">
                  <c:v>83</c:v>
                </c:pt>
                <c:pt idx="185">
                  <c:v>74</c:v>
                </c:pt>
                <c:pt idx="186">
                  <c:v>65</c:v>
                </c:pt>
                <c:pt idx="187">
                  <c:v>56</c:v>
                </c:pt>
                <c:pt idx="188">
                  <c:v>47</c:v>
                </c:pt>
                <c:pt idx="189">
                  <c:v>101</c:v>
                </c:pt>
                <c:pt idx="190">
                  <c:v>92</c:v>
                </c:pt>
                <c:pt idx="191">
                  <c:v>83</c:v>
                </c:pt>
                <c:pt idx="192">
                  <c:v>74</c:v>
                </c:pt>
                <c:pt idx="193">
                  <c:v>65</c:v>
                </c:pt>
                <c:pt idx="194">
                  <c:v>56</c:v>
                </c:pt>
                <c:pt idx="195">
                  <c:v>47</c:v>
                </c:pt>
                <c:pt idx="196">
                  <c:v>101</c:v>
                </c:pt>
                <c:pt idx="197">
                  <c:v>92</c:v>
                </c:pt>
                <c:pt idx="198">
                  <c:v>83</c:v>
                </c:pt>
                <c:pt idx="199">
                  <c:v>74</c:v>
                </c:pt>
                <c:pt idx="200">
                  <c:v>65</c:v>
                </c:pt>
                <c:pt idx="201">
                  <c:v>56</c:v>
                </c:pt>
                <c:pt idx="202">
                  <c:v>47</c:v>
                </c:pt>
                <c:pt idx="203">
                  <c:v>101</c:v>
                </c:pt>
                <c:pt idx="204">
                  <c:v>92</c:v>
                </c:pt>
                <c:pt idx="205">
                  <c:v>83</c:v>
                </c:pt>
                <c:pt idx="206">
                  <c:v>74</c:v>
                </c:pt>
                <c:pt idx="207">
                  <c:v>65</c:v>
                </c:pt>
                <c:pt idx="208">
                  <c:v>56</c:v>
                </c:pt>
                <c:pt idx="209">
                  <c:v>47</c:v>
                </c:pt>
                <c:pt idx="210">
                  <c:v>101</c:v>
                </c:pt>
                <c:pt idx="211">
                  <c:v>92</c:v>
                </c:pt>
                <c:pt idx="212">
                  <c:v>83</c:v>
                </c:pt>
                <c:pt idx="213">
                  <c:v>74</c:v>
                </c:pt>
                <c:pt idx="214">
                  <c:v>65</c:v>
                </c:pt>
                <c:pt idx="215">
                  <c:v>56</c:v>
                </c:pt>
                <c:pt idx="216">
                  <c:v>47</c:v>
                </c:pt>
                <c:pt idx="217">
                  <c:v>101</c:v>
                </c:pt>
                <c:pt idx="218">
                  <c:v>92</c:v>
                </c:pt>
                <c:pt idx="219">
                  <c:v>83</c:v>
                </c:pt>
                <c:pt idx="220">
                  <c:v>74</c:v>
                </c:pt>
                <c:pt idx="221">
                  <c:v>65</c:v>
                </c:pt>
                <c:pt idx="222">
                  <c:v>56</c:v>
                </c:pt>
                <c:pt idx="223">
                  <c:v>47</c:v>
                </c:pt>
                <c:pt idx="224">
                  <c:v>101</c:v>
                </c:pt>
                <c:pt idx="225">
                  <c:v>92</c:v>
                </c:pt>
                <c:pt idx="226">
                  <c:v>83</c:v>
                </c:pt>
                <c:pt idx="227">
                  <c:v>74</c:v>
                </c:pt>
                <c:pt idx="228">
                  <c:v>65</c:v>
                </c:pt>
                <c:pt idx="229">
                  <c:v>56</c:v>
                </c:pt>
                <c:pt idx="230">
                  <c:v>47</c:v>
                </c:pt>
                <c:pt idx="231">
                  <c:v>101</c:v>
                </c:pt>
                <c:pt idx="232">
                  <c:v>92</c:v>
                </c:pt>
                <c:pt idx="233">
                  <c:v>83</c:v>
                </c:pt>
                <c:pt idx="234">
                  <c:v>74</c:v>
                </c:pt>
                <c:pt idx="235">
                  <c:v>65</c:v>
                </c:pt>
                <c:pt idx="236">
                  <c:v>56</c:v>
                </c:pt>
                <c:pt idx="237">
                  <c:v>47</c:v>
                </c:pt>
                <c:pt idx="238">
                  <c:v>101</c:v>
                </c:pt>
                <c:pt idx="239">
                  <c:v>92</c:v>
                </c:pt>
                <c:pt idx="240">
                  <c:v>83</c:v>
                </c:pt>
                <c:pt idx="241">
                  <c:v>74</c:v>
                </c:pt>
                <c:pt idx="242">
                  <c:v>65</c:v>
                </c:pt>
                <c:pt idx="243">
                  <c:v>56</c:v>
                </c:pt>
                <c:pt idx="244">
                  <c:v>47</c:v>
                </c:pt>
                <c:pt idx="245">
                  <c:v>101</c:v>
                </c:pt>
                <c:pt idx="246">
                  <c:v>92</c:v>
                </c:pt>
                <c:pt idx="247">
                  <c:v>83</c:v>
                </c:pt>
                <c:pt idx="248">
                  <c:v>74</c:v>
                </c:pt>
                <c:pt idx="249">
                  <c:v>65</c:v>
                </c:pt>
                <c:pt idx="250">
                  <c:v>56</c:v>
                </c:pt>
                <c:pt idx="251">
                  <c:v>47</c:v>
                </c:pt>
                <c:pt idx="252">
                  <c:v>101</c:v>
                </c:pt>
                <c:pt idx="253">
                  <c:v>92</c:v>
                </c:pt>
                <c:pt idx="254">
                  <c:v>83</c:v>
                </c:pt>
                <c:pt idx="255">
                  <c:v>74</c:v>
                </c:pt>
                <c:pt idx="256">
                  <c:v>65</c:v>
                </c:pt>
                <c:pt idx="257">
                  <c:v>56</c:v>
                </c:pt>
                <c:pt idx="258">
                  <c:v>47</c:v>
                </c:pt>
                <c:pt idx="259">
                  <c:v>101</c:v>
                </c:pt>
                <c:pt idx="260">
                  <c:v>92</c:v>
                </c:pt>
                <c:pt idx="261">
                  <c:v>83</c:v>
                </c:pt>
                <c:pt idx="262">
                  <c:v>74</c:v>
                </c:pt>
                <c:pt idx="263">
                  <c:v>65</c:v>
                </c:pt>
                <c:pt idx="264">
                  <c:v>56</c:v>
                </c:pt>
                <c:pt idx="265">
                  <c:v>47</c:v>
                </c:pt>
                <c:pt idx="266">
                  <c:v>101</c:v>
                </c:pt>
                <c:pt idx="267">
                  <c:v>92</c:v>
                </c:pt>
                <c:pt idx="268">
                  <c:v>83</c:v>
                </c:pt>
                <c:pt idx="269">
                  <c:v>74</c:v>
                </c:pt>
                <c:pt idx="270">
                  <c:v>65</c:v>
                </c:pt>
                <c:pt idx="271">
                  <c:v>56</c:v>
                </c:pt>
                <c:pt idx="272">
                  <c:v>47</c:v>
                </c:pt>
                <c:pt idx="273">
                  <c:v>101</c:v>
                </c:pt>
                <c:pt idx="274">
                  <c:v>92</c:v>
                </c:pt>
                <c:pt idx="275">
                  <c:v>83</c:v>
                </c:pt>
                <c:pt idx="276">
                  <c:v>74</c:v>
                </c:pt>
                <c:pt idx="277">
                  <c:v>65</c:v>
                </c:pt>
                <c:pt idx="278">
                  <c:v>56</c:v>
                </c:pt>
                <c:pt idx="279">
                  <c:v>47</c:v>
                </c:pt>
                <c:pt idx="280">
                  <c:v>101</c:v>
                </c:pt>
                <c:pt idx="281">
                  <c:v>92</c:v>
                </c:pt>
                <c:pt idx="282">
                  <c:v>83</c:v>
                </c:pt>
                <c:pt idx="283">
                  <c:v>74</c:v>
                </c:pt>
                <c:pt idx="284">
                  <c:v>65</c:v>
                </c:pt>
                <c:pt idx="285">
                  <c:v>56</c:v>
                </c:pt>
                <c:pt idx="286">
                  <c:v>47</c:v>
                </c:pt>
                <c:pt idx="287">
                  <c:v>101</c:v>
                </c:pt>
                <c:pt idx="288">
                  <c:v>92</c:v>
                </c:pt>
                <c:pt idx="289">
                  <c:v>83</c:v>
                </c:pt>
                <c:pt idx="290">
                  <c:v>74</c:v>
                </c:pt>
                <c:pt idx="291">
                  <c:v>65</c:v>
                </c:pt>
                <c:pt idx="292">
                  <c:v>56</c:v>
                </c:pt>
                <c:pt idx="293">
                  <c:v>47</c:v>
                </c:pt>
                <c:pt idx="294">
                  <c:v>101</c:v>
                </c:pt>
                <c:pt idx="295">
                  <c:v>92</c:v>
                </c:pt>
                <c:pt idx="296">
                  <c:v>83</c:v>
                </c:pt>
                <c:pt idx="297">
                  <c:v>74</c:v>
                </c:pt>
                <c:pt idx="298">
                  <c:v>65</c:v>
                </c:pt>
                <c:pt idx="299">
                  <c:v>56</c:v>
                </c:pt>
                <c:pt idx="300">
                  <c:v>47</c:v>
                </c:pt>
                <c:pt idx="301">
                  <c:v>101</c:v>
                </c:pt>
                <c:pt idx="302">
                  <c:v>92</c:v>
                </c:pt>
                <c:pt idx="303">
                  <c:v>83</c:v>
                </c:pt>
                <c:pt idx="304">
                  <c:v>74</c:v>
                </c:pt>
                <c:pt idx="305">
                  <c:v>65</c:v>
                </c:pt>
                <c:pt idx="306">
                  <c:v>56</c:v>
                </c:pt>
                <c:pt idx="307">
                  <c:v>47</c:v>
                </c:pt>
                <c:pt idx="308">
                  <c:v>101</c:v>
                </c:pt>
                <c:pt idx="309">
                  <c:v>92</c:v>
                </c:pt>
                <c:pt idx="310">
                  <c:v>83</c:v>
                </c:pt>
                <c:pt idx="311">
                  <c:v>74</c:v>
                </c:pt>
                <c:pt idx="312">
                  <c:v>65</c:v>
                </c:pt>
                <c:pt idx="313">
                  <c:v>56</c:v>
                </c:pt>
                <c:pt idx="314">
                  <c:v>47</c:v>
                </c:pt>
                <c:pt idx="315">
                  <c:v>101</c:v>
                </c:pt>
                <c:pt idx="316">
                  <c:v>92</c:v>
                </c:pt>
                <c:pt idx="317">
                  <c:v>83</c:v>
                </c:pt>
                <c:pt idx="318">
                  <c:v>74</c:v>
                </c:pt>
                <c:pt idx="319">
                  <c:v>65</c:v>
                </c:pt>
                <c:pt idx="320">
                  <c:v>56</c:v>
                </c:pt>
                <c:pt idx="321">
                  <c:v>47</c:v>
                </c:pt>
                <c:pt idx="322">
                  <c:v>101</c:v>
                </c:pt>
                <c:pt idx="323">
                  <c:v>92</c:v>
                </c:pt>
                <c:pt idx="324">
                  <c:v>83</c:v>
                </c:pt>
                <c:pt idx="325">
                  <c:v>74</c:v>
                </c:pt>
                <c:pt idx="326">
                  <c:v>65</c:v>
                </c:pt>
                <c:pt idx="327">
                  <c:v>56</c:v>
                </c:pt>
                <c:pt idx="328">
                  <c:v>47</c:v>
                </c:pt>
                <c:pt idx="329">
                  <c:v>101</c:v>
                </c:pt>
                <c:pt idx="330">
                  <c:v>92</c:v>
                </c:pt>
                <c:pt idx="331">
                  <c:v>83</c:v>
                </c:pt>
                <c:pt idx="332">
                  <c:v>74</c:v>
                </c:pt>
                <c:pt idx="333">
                  <c:v>65</c:v>
                </c:pt>
                <c:pt idx="334">
                  <c:v>56</c:v>
                </c:pt>
                <c:pt idx="335">
                  <c:v>47</c:v>
                </c:pt>
                <c:pt idx="336">
                  <c:v>101</c:v>
                </c:pt>
                <c:pt idx="337">
                  <c:v>92</c:v>
                </c:pt>
                <c:pt idx="338">
                  <c:v>83</c:v>
                </c:pt>
                <c:pt idx="339">
                  <c:v>74</c:v>
                </c:pt>
                <c:pt idx="340">
                  <c:v>65</c:v>
                </c:pt>
                <c:pt idx="341">
                  <c:v>56</c:v>
                </c:pt>
                <c:pt idx="342">
                  <c:v>47</c:v>
                </c:pt>
                <c:pt idx="343">
                  <c:v>101</c:v>
                </c:pt>
                <c:pt idx="344">
                  <c:v>92</c:v>
                </c:pt>
                <c:pt idx="345">
                  <c:v>83</c:v>
                </c:pt>
                <c:pt idx="346">
                  <c:v>74</c:v>
                </c:pt>
                <c:pt idx="347">
                  <c:v>65</c:v>
                </c:pt>
                <c:pt idx="348">
                  <c:v>56</c:v>
                </c:pt>
                <c:pt idx="349">
                  <c:v>47</c:v>
                </c:pt>
                <c:pt idx="350">
                  <c:v>101</c:v>
                </c:pt>
                <c:pt idx="351">
                  <c:v>92</c:v>
                </c:pt>
                <c:pt idx="352">
                  <c:v>83</c:v>
                </c:pt>
                <c:pt idx="353">
                  <c:v>74</c:v>
                </c:pt>
                <c:pt idx="354">
                  <c:v>65</c:v>
                </c:pt>
                <c:pt idx="355">
                  <c:v>56</c:v>
                </c:pt>
                <c:pt idx="356">
                  <c:v>47</c:v>
                </c:pt>
                <c:pt idx="357">
                  <c:v>101</c:v>
                </c:pt>
                <c:pt idx="358">
                  <c:v>92</c:v>
                </c:pt>
                <c:pt idx="359">
                  <c:v>83</c:v>
                </c:pt>
                <c:pt idx="360">
                  <c:v>74</c:v>
                </c:pt>
                <c:pt idx="361">
                  <c:v>65</c:v>
                </c:pt>
                <c:pt idx="362">
                  <c:v>56</c:v>
                </c:pt>
                <c:pt idx="363">
                  <c:v>47</c:v>
                </c:pt>
                <c:pt idx="364">
                  <c:v>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E2-42ED-80D0-0FB057789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'House Salad'!$E$20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'House Salad'!$D$21:$D$385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'House Salad'!$E$21:$E$385</c:f>
              <c:numCache>
                <c:formatCode>General</c:formatCode>
                <c:ptCount val="365"/>
                <c:pt idx="0">
                  <c:v>-40</c:v>
                </c:pt>
                <c:pt idx="1">
                  <c:v>305</c:v>
                </c:pt>
                <c:pt idx="2">
                  <c:v>265</c:v>
                </c:pt>
                <c:pt idx="3">
                  <c:v>225</c:v>
                </c:pt>
                <c:pt idx="4">
                  <c:v>185</c:v>
                </c:pt>
                <c:pt idx="5">
                  <c:v>145</c:v>
                </c:pt>
                <c:pt idx="6">
                  <c:v>105</c:v>
                </c:pt>
                <c:pt idx="7">
                  <c:v>345</c:v>
                </c:pt>
                <c:pt idx="8">
                  <c:v>240</c:v>
                </c:pt>
                <c:pt idx="9">
                  <c:v>200</c:v>
                </c:pt>
                <c:pt idx="10">
                  <c:v>160</c:v>
                </c:pt>
                <c:pt idx="11">
                  <c:v>120</c:v>
                </c:pt>
                <c:pt idx="12">
                  <c:v>80</c:v>
                </c:pt>
                <c:pt idx="13">
                  <c:v>40</c:v>
                </c:pt>
                <c:pt idx="14">
                  <c:v>345</c:v>
                </c:pt>
                <c:pt idx="15">
                  <c:v>305</c:v>
                </c:pt>
                <c:pt idx="16">
                  <c:v>265</c:v>
                </c:pt>
                <c:pt idx="17">
                  <c:v>225</c:v>
                </c:pt>
                <c:pt idx="18">
                  <c:v>185</c:v>
                </c:pt>
                <c:pt idx="19">
                  <c:v>145</c:v>
                </c:pt>
                <c:pt idx="20">
                  <c:v>105</c:v>
                </c:pt>
                <c:pt idx="21">
                  <c:v>320</c:v>
                </c:pt>
                <c:pt idx="22">
                  <c:v>280</c:v>
                </c:pt>
                <c:pt idx="23">
                  <c:v>240</c:v>
                </c:pt>
                <c:pt idx="24">
                  <c:v>200</c:v>
                </c:pt>
                <c:pt idx="25">
                  <c:v>160</c:v>
                </c:pt>
                <c:pt idx="26">
                  <c:v>120</c:v>
                </c:pt>
                <c:pt idx="27">
                  <c:v>80</c:v>
                </c:pt>
                <c:pt idx="28">
                  <c:v>345</c:v>
                </c:pt>
                <c:pt idx="29">
                  <c:v>305</c:v>
                </c:pt>
                <c:pt idx="30">
                  <c:v>265</c:v>
                </c:pt>
                <c:pt idx="31">
                  <c:v>225</c:v>
                </c:pt>
                <c:pt idx="32">
                  <c:v>185</c:v>
                </c:pt>
                <c:pt idx="33">
                  <c:v>145</c:v>
                </c:pt>
                <c:pt idx="34">
                  <c:v>105</c:v>
                </c:pt>
                <c:pt idx="35">
                  <c:v>345</c:v>
                </c:pt>
                <c:pt idx="36">
                  <c:v>305</c:v>
                </c:pt>
                <c:pt idx="37">
                  <c:v>265</c:v>
                </c:pt>
                <c:pt idx="38">
                  <c:v>225</c:v>
                </c:pt>
                <c:pt idx="39">
                  <c:v>185</c:v>
                </c:pt>
                <c:pt idx="40">
                  <c:v>145</c:v>
                </c:pt>
                <c:pt idx="41">
                  <c:v>105</c:v>
                </c:pt>
                <c:pt idx="42">
                  <c:v>345</c:v>
                </c:pt>
                <c:pt idx="43">
                  <c:v>305</c:v>
                </c:pt>
                <c:pt idx="44">
                  <c:v>265</c:v>
                </c:pt>
                <c:pt idx="45">
                  <c:v>225</c:v>
                </c:pt>
                <c:pt idx="46">
                  <c:v>185</c:v>
                </c:pt>
                <c:pt idx="47">
                  <c:v>145</c:v>
                </c:pt>
                <c:pt idx="48">
                  <c:v>105</c:v>
                </c:pt>
                <c:pt idx="49">
                  <c:v>345</c:v>
                </c:pt>
                <c:pt idx="50">
                  <c:v>305</c:v>
                </c:pt>
                <c:pt idx="51">
                  <c:v>265</c:v>
                </c:pt>
                <c:pt idx="52">
                  <c:v>225</c:v>
                </c:pt>
                <c:pt idx="53">
                  <c:v>185</c:v>
                </c:pt>
                <c:pt idx="54">
                  <c:v>145</c:v>
                </c:pt>
                <c:pt idx="55">
                  <c:v>105</c:v>
                </c:pt>
                <c:pt idx="56">
                  <c:v>345</c:v>
                </c:pt>
                <c:pt idx="57">
                  <c:v>305</c:v>
                </c:pt>
                <c:pt idx="58">
                  <c:v>265</c:v>
                </c:pt>
                <c:pt idx="59">
                  <c:v>225</c:v>
                </c:pt>
                <c:pt idx="60">
                  <c:v>185</c:v>
                </c:pt>
                <c:pt idx="61">
                  <c:v>145</c:v>
                </c:pt>
                <c:pt idx="62">
                  <c:v>105</c:v>
                </c:pt>
                <c:pt idx="63">
                  <c:v>345</c:v>
                </c:pt>
                <c:pt idx="64">
                  <c:v>305</c:v>
                </c:pt>
                <c:pt idx="65">
                  <c:v>265</c:v>
                </c:pt>
                <c:pt idx="66">
                  <c:v>225</c:v>
                </c:pt>
                <c:pt idx="67">
                  <c:v>185</c:v>
                </c:pt>
                <c:pt idx="68">
                  <c:v>145</c:v>
                </c:pt>
                <c:pt idx="69">
                  <c:v>105</c:v>
                </c:pt>
                <c:pt idx="70">
                  <c:v>345</c:v>
                </c:pt>
                <c:pt idx="71">
                  <c:v>305</c:v>
                </c:pt>
                <c:pt idx="72">
                  <c:v>265</c:v>
                </c:pt>
                <c:pt idx="73">
                  <c:v>225</c:v>
                </c:pt>
                <c:pt idx="74">
                  <c:v>185</c:v>
                </c:pt>
                <c:pt idx="75">
                  <c:v>145</c:v>
                </c:pt>
                <c:pt idx="76">
                  <c:v>105</c:v>
                </c:pt>
                <c:pt idx="77">
                  <c:v>345</c:v>
                </c:pt>
                <c:pt idx="78">
                  <c:v>305</c:v>
                </c:pt>
                <c:pt idx="79">
                  <c:v>265</c:v>
                </c:pt>
                <c:pt idx="80">
                  <c:v>225</c:v>
                </c:pt>
                <c:pt idx="81">
                  <c:v>185</c:v>
                </c:pt>
                <c:pt idx="82">
                  <c:v>145</c:v>
                </c:pt>
                <c:pt idx="83">
                  <c:v>105</c:v>
                </c:pt>
                <c:pt idx="84">
                  <c:v>345</c:v>
                </c:pt>
                <c:pt idx="85">
                  <c:v>305</c:v>
                </c:pt>
                <c:pt idx="86">
                  <c:v>265</c:v>
                </c:pt>
                <c:pt idx="87">
                  <c:v>225</c:v>
                </c:pt>
                <c:pt idx="88">
                  <c:v>185</c:v>
                </c:pt>
                <c:pt idx="89">
                  <c:v>145</c:v>
                </c:pt>
                <c:pt idx="90">
                  <c:v>105</c:v>
                </c:pt>
                <c:pt idx="91">
                  <c:v>345</c:v>
                </c:pt>
                <c:pt idx="92">
                  <c:v>305</c:v>
                </c:pt>
                <c:pt idx="93">
                  <c:v>265</c:v>
                </c:pt>
                <c:pt idx="94">
                  <c:v>225</c:v>
                </c:pt>
                <c:pt idx="95">
                  <c:v>185</c:v>
                </c:pt>
                <c:pt idx="96">
                  <c:v>145</c:v>
                </c:pt>
                <c:pt idx="97">
                  <c:v>105</c:v>
                </c:pt>
                <c:pt idx="98">
                  <c:v>345</c:v>
                </c:pt>
                <c:pt idx="99">
                  <c:v>305</c:v>
                </c:pt>
                <c:pt idx="100">
                  <c:v>265</c:v>
                </c:pt>
                <c:pt idx="101">
                  <c:v>225</c:v>
                </c:pt>
                <c:pt idx="102">
                  <c:v>185</c:v>
                </c:pt>
                <c:pt idx="103">
                  <c:v>145</c:v>
                </c:pt>
                <c:pt idx="104">
                  <c:v>105</c:v>
                </c:pt>
                <c:pt idx="105">
                  <c:v>345</c:v>
                </c:pt>
                <c:pt idx="106">
                  <c:v>305</c:v>
                </c:pt>
                <c:pt idx="107">
                  <c:v>265</c:v>
                </c:pt>
                <c:pt idx="108">
                  <c:v>225</c:v>
                </c:pt>
                <c:pt idx="109">
                  <c:v>185</c:v>
                </c:pt>
                <c:pt idx="110">
                  <c:v>145</c:v>
                </c:pt>
                <c:pt idx="111">
                  <c:v>105</c:v>
                </c:pt>
                <c:pt idx="112">
                  <c:v>345</c:v>
                </c:pt>
                <c:pt idx="113">
                  <c:v>305</c:v>
                </c:pt>
                <c:pt idx="114">
                  <c:v>265</c:v>
                </c:pt>
                <c:pt idx="115">
                  <c:v>225</c:v>
                </c:pt>
                <c:pt idx="116">
                  <c:v>185</c:v>
                </c:pt>
                <c:pt idx="117">
                  <c:v>145</c:v>
                </c:pt>
                <c:pt idx="118">
                  <c:v>105</c:v>
                </c:pt>
                <c:pt idx="119">
                  <c:v>345</c:v>
                </c:pt>
                <c:pt idx="120">
                  <c:v>305</c:v>
                </c:pt>
                <c:pt idx="121">
                  <c:v>265</c:v>
                </c:pt>
                <c:pt idx="122">
                  <c:v>225</c:v>
                </c:pt>
                <c:pt idx="123">
                  <c:v>185</c:v>
                </c:pt>
                <c:pt idx="124">
                  <c:v>145</c:v>
                </c:pt>
                <c:pt idx="125">
                  <c:v>105</c:v>
                </c:pt>
                <c:pt idx="126">
                  <c:v>345</c:v>
                </c:pt>
                <c:pt idx="127">
                  <c:v>305</c:v>
                </c:pt>
                <c:pt idx="128">
                  <c:v>265</c:v>
                </c:pt>
                <c:pt idx="129">
                  <c:v>225</c:v>
                </c:pt>
                <c:pt idx="130">
                  <c:v>185</c:v>
                </c:pt>
                <c:pt idx="131">
                  <c:v>145</c:v>
                </c:pt>
                <c:pt idx="132">
                  <c:v>105</c:v>
                </c:pt>
                <c:pt idx="133">
                  <c:v>345</c:v>
                </c:pt>
                <c:pt idx="134">
                  <c:v>305</c:v>
                </c:pt>
                <c:pt idx="135">
                  <c:v>265</c:v>
                </c:pt>
                <c:pt idx="136">
                  <c:v>225</c:v>
                </c:pt>
                <c:pt idx="137">
                  <c:v>185</c:v>
                </c:pt>
                <c:pt idx="138">
                  <c:v>145</c:v>
                </c:pt>
                <c:pt idx="139">
                  <c:v>105</c:v>
                </c:pt>
                <c:pt idx="140">
                  <c:v>345</c:v>
                </c:pt>
                <c:pt idx="141">
                  <c:v>305</c:v>
                </c:pt>
                <c:pt idx="142">
                  <c:v>265</c:v>
                </c:pt>
                <c:pt idx="143">
                  <c:v>225</c:v>
                </c:pt>
                <c:pt idx="144">
                  <c:v>185</c:v>
                </c:pt>
                <c:pt idx="145">
                  <c:v>145</c:v>
                </c:pt>
                <c:pt idx="146">
                  <c:v>105</c:v>
                </c:pt>
                <c:pt idx="147">
                  <c:v>345</c:v>
                </c:pt>
                <c:pt idx="148">
                  <c:v>305</c:v>
                </c:pt>
                <c:pt idx="149">
                  <c:v>265</c:v>
                </c:pt>
                <c:pt idx="150">
                  <c:v>225</c:v>
                </c:pt>
                <c:pt idx="151">
                  <c:v>185</c:v>
                </c:pt>
                <c:pt idx="152">
                  <c:v>145</c:v>
                </c:pt>
                <c:pt idx="153">
                  <c:v>105</c:v>
                </c:pt>
                <c:pt idx="154">
                  <c:v>345</c:v>
                </c:pt>
                <c:pt idx="155">
                  <c:v>305</c:v>
                </c:pt>
                <c:pt idx="156">
                  <c:v>265</c:v>
                </c:pt>
                <c:pt idx="157">
                  <c:v>225</c:v>
                </c:pt>
                <c:pt idx="158">
                  <c:v>185</c:v>
                </c:pt>
                <c:pt idx="159">
                  <c:v>145</c:v>
                </c:pt>
                <c:pt idx="160">
                  <c:v>105</c:v>
                </c:pt>
                <c:pt idx="161">
                  <c:v>345</c:v>
                </c:pt>
                <c:pt idx="162">
                  <c:v>305</c:v>
                </c:pt>
                <c:pt idx="163">
                  <c:v>265</c:v>
                </c:pt>
                <c:pt idx="164">
                  <c:v>225</c:v>
                </c:pt>
                <c:pt idx="165">
                  <c:v>185</c:v>
                </c:pt>
                <c:pt idx="166">
                  <c:v>145</c:v>
                </c:pt>
                <c:pt idx="167">
                  <c:v>105</c:v>
                </c:pt>
                <c:pt idx="168">
                  <c:v>345</c:v>
                </c:pt>
                <c:pt idx="169">
                  <c:v>305</c:v>
                </c:pt>
                <c:pt idx="170">
                  <c:v>265</c:v>
                </c:pt>
                <c:pt idx="171">
                  <c:v>225</c:v>
                </c:pt>
                <c:pt idx="172">
                  <c:v>185</c:v>
                </c:pt>
                <c:pt idx="173">
                  <c:v>145</c:v>
                </c:pt>
                <c:pt idx="174">
                  <c:v>105</c:v>
                </c:pt>
                <c:pt idx="175">
                  <c:v>345</c:v>
                </c:pt>
                <c:pt idx="176">
                  <c:v>305</c:v>
                </c:pt>
                <c:pt idx="177">
                  <c:v>265</c:v>
                </c:pt>
                <c:pt idx="178">
                  <c:v>225</c:v>
                </c:pt>
                <c:pt idx="179">
                  <c:v>185</c:v>
                </c:pt>
                <c:pt idx="180">
                  <c:v>145</c:v>
                </c:pt>
                <c:pt idx="181">
                  <c:v>105</c:v>
                </c:pt>
                <c:pt idx="182">
                  <c:v>345</c:v>
                </c:pt>
                <c:pt idx="183">
                  <c:v>305</c:v>
                </c:pt>
                <c:pt idx="184">
                  <c:v>265</c:v>
                </c:pt>
                <c:pt idx="185">
                  <c:v>225</c:v>
                </c:pt>
                <c:pt idx="186">
                  <c:v>185</c:v>
                </c:pt>
                <c:pt idx="187">
                  <c:v>145</c:v>
                </c:pt>
                <c:pt idx="188">
                  <c:v>105</c:v>
                </c:pt>
                <c:pt idx="189">
                  <c:v>345</c:v>
                </c:pt>
                <c:pt idx="190">
                  <c:v>305</c:v>
                </c:pt>
                <c:pt idx="191">
                  <c:v>265</c:v>
                </c:pt>
                <c:pt idx="192">
                  <c:v>225</c:v>
                </c:pt>
                <c:pt idx="193">
                  <c:v>185</c:v>
                </c:pt>
                <c:pt idx="194">
                  <c:v>145</c:v>
                </c:pt>
                <c:pt idx="195">
                  <c:v>105</c:v>
                </c:pt>
                <c:pt idx="196">
                  <c:v>345</c:v>
                </c:pt>
                <c:pt idx="197">
                  <c:v>305</c:v>
                </c:pt>
                <c:pt idx="198">
                  <c:v>265</c:v>
                </c:pt>
                <c:pt idx="199">
                  <c:v>225</c:v>
                </c:pt>
                <c:pt idx="200">
                  <c:v>185</c:v>
                </c:pt>
                <c:pt idx="201">
                  <c:v>145</c:v>
                </c:pt>
                <c:pt idx="202">
                  <c:v>105</c:v>
                </c:pt>
                <c:pt idx="203">
                  <c:v>345</c:v>
                </c:pt>
                <c:pt idx="204">
                  <c:v>305</c:v>
                </c:pt>
                <c:pt idx="205">
                  <c:v>265</c:v>
                </c:pt>
                <c:pt idx="206">
                  <c:v>225</c:v>
                </c:pt>
                <c:pt idx="207">
                  <c:v>185</c:v>
                </c:pt>
                <c:pt idx="208">
                  <c:v>145</c:v>
                </c:pt>
                <c:pt idx="209">
                  <c:v>105</c:v>
                </c:pt>
                <c:pt idx="210">
                  <c:v>345</c:v>
                </c:pt>
                <c:pt idx="211">
                  <c:v>305</c:v>
                </c:pt>
                <c:pt idx="212">
                  <c:v>265</c:v>
                </c:pt>
                <c:pt idx="213">
                  <c:v>225</c:v>
                </c:pt>
                <c:pt idx="214">
                  <c:v>185</c:v>
                </c:pt>
                <c:pt idx="215">
                  <c:v>145</c:v>
                </c:pt>
                <c:pt idx="216">
                  <c:v>105</c:v>
                </c:pt>
                <c:pt idx="217">
                  <c:v>345</c:v>
                </c:pt>
                <c:pt idx="218">
                  <c:v>305</c:v>
                </c:pt>
                <c:pt idx="219">
                  <c:v>265</c:v>
                </c:pt>
                <c:pt idx="220">
                  <c:v>225</c:v>
                </c:pt>
                <c:pt idx="221">
                  <c:v>185</c:v>
                </c:pt>
                <c:pt idx="222">
                  <c:v>145</c:v>
                </c:pt>
                <c:pt idx="223">
                  <c:v>105</c:v>
                </c:pt>
                <c:pt idx="224">
                  <c:v>345</c:v>
                </c:pt>
                <c:pt idx="225">
                  <c:v>305</c:v>
                </c:pt>
                <c:pt idx="226">
                  <c:v>265</c:v>
                </c:pt>
                <c:pt idx="227">
                  <c:v>225</c:v>
                </c:pt>
                <c:pt idx="228">
                  <c:v>185</c:v>
                </c:pt>
                <c:pt idx="229">
                  <c:v>145</c:v>
                </c:pt>
                <c:pt idx="230">
                  <c:v>105</c:v>
                </c:pt>
                <c:pt idx="231">
                  <c:v>345</c:v>
                </c:pt>
                <c:pt idx="232">
                  <c:v>305</c:v>
                </c:pt>
                <c:pt idx="233">
                  <c:v>265</c:v>
                </c:pt>
                <c:pt idx="234">
                  <c:v>225</c:v>
                </c:pt>
                <c:pt idx="235">
                  <c:v>185</c:v>
                </c:pt>
                <c:pt idx="236">
                  <c:v>145</c:v>
                </c:pt>
                <c:pt idx="237">
                  <c:v>105</c:v>
                </c:pt>
                <c:pt idx="238">
                  <c:v>345</c:v>
                </c:pt>
                <c:pt idx="239">
                  <c:v>305</c:v>
                </c:pt>
                <c:pt idx="240">
                  <c:v>265</c:v>
                </c:pt>
                <c:pt idx="241">
                  <c:v>225</c:v>
                </c:pt>
                <c:pt idx="242">
                  <c:v>185</c:v>
                </c:pt>
                <c:pt idx="243">
                  <c:v>145</c:v>
                </c:pt>
                <c:pt idx="244">
                  <c:v>105</c:v>
                </c:pt>
                <c:pt idx="245">
                  <c:v>345</c:v>
                </c:pt>
                <c:pt idx="246">
                  <c:v>305</c:v>
                </c:pt>
                <c:pt idx="247">
                  <c:v>265</c:v>
                </c:pt>
                <c:pt idx="248">
                  <c:v>225</c:v>
                </c:pt>
                <c:pt idx="249">
                  <c:v>185</c:v>
                </c:pt>
                <c:pt idx="250">
                  <c:v>145</c:v>
                </c:pt>
                <c:pt idx="251">
                  <c:v>105</c:v>
                </c:pt>
                <c:pt idx="252">
                  <c:v>345</c:v>
                </c:pt>
                <c:pt idx="253">
                  <c:v>305</c:v>
                </c:pt>
                <c:pt idx="254">
                  <c:v>265</c:v>
                </c:pt>
                <c:pt idx="255">
                  <c:v>225</c:v>
                </c:pt>
                <c:pt idx="256">
                  <c:v>185</c:v>
                </c:pt>
                <c:pt idx="257">
                  <c:v>145</c:v>
                </c:pt>
                <c:pt idx="258">
                  <c:v>105</c:v>
                </c:pt>
                <c:pt idx="259">
                  <c:v>345</c:v>
                </c:pt>
                <c:pt idx="260">
                  <c:v>305</c:v>
                </c:pt>
                <c:pt idx="261">
                  <c:v>265</c:v>
                </c:pt>
                <c:pt idx="262">
                  <c:v>225</c:v>
                </c:pt>
                <c:pt idx="263">
                  <c:v>185</c:v>
                </c:pt>
                <c:pt idx="264">
                  <c:v>145</c:v>
                </c:pt>
                <c:pt idx="265">
                  <c:v>105</c:v>
                </c:pt>
                <c:pt idx="266">
                  <c:v>345</c:v>
                </c:pt>
                <c:pt idx="267">
                  <c:v>305</c:v>
                </c:pt>
                <c:pt idx="268">
                  <c:v>265</c:v>
                </c:pt>
                <c:pt idx="269">
                  <c:v>225</c:v>
                </c:pt>
                <c:pt idx="270">
                  <c:v>185</c:v>
                </c:pt>
                <c:pt idx="271">
                  <c:v>145</c:v>
                </c:pt>
                <c:pt idx="272">
                  <c:v>105</c:v>
                </c:pt>
                <c:pt idx="273">
                  <c:v>345</c:v>
                </c:pt>
                <c:pt idx="274">
                  <c:v>305</c:v>
                </c:pt>
                <c:pt idx="275">
                  <c:v>265</c:v>
                </c:pt>
                <c:pt idx="276">
                  <c:v>225</c:v>
                </c:pt>
                <c:pt idx="277">
                  <c:v>185</c:v>
                </c:pt>
                <c:pt idx="278">
                  <c:v>145</c:v>
                </c:pt>
                <c:pt idx="279">
                  <c:v>105</c:v>
                </c:pt>
                <c:pt idx="280">
                  <c:v>345</c:v>
                </c:pt>
                <c:pt idx="281">
                  <c:v>305</c:v>
                </c:pt>
                <c:pt idx="282">
                  <c:v>265</c:v>
                </c:pt>
                <c:pt idx="283">
                  <c:v>225</c:v>
                </c:pt>
                <c:pt idx="284">
                  <c:v>185</c:v>
                </c:pt>
                <c:pt idx="285">
                  <c:v>145</c:v>
                </c:pt>
                <c:pt idx="286">
                  <c:v>105</c:v>
                </c:pt>
                <c:pt idx="287">
                  <c:v>345</c:v>
                </c:pt>
                <c:pt idx="288">
                  <c:v>305</c:v>
                </c:pt>
                <c:pt idx="289">
                  <c:v>265</c:v>
                </c:pt>
                <c:pt idx="290">
                  <c:v>225</c:v>
                </c:pt>
                <c:pt idx="291">
                  <c:v>185</c:v>
                </c:pt>
                <c:pt idx="292">
                  <c:v>145</c:v>
                </c:pt>
                <c:pt idx="293">
                  <c:v>105</c:v>
                </c:pt>
                <c:pt idx="294">
                  <c:v>345</c:v>
                </c:pt>
                <c:pt idx="295">
                  <c:v>305</c:v>
                </c:pt>
                <c:pt idx="296">
                  <c:v>265</c:v>
                </c:pt>
                <c:pt idx="297">
                  <c:v>225</c:v>
                </c:pt>
                <c:pt idx="298">
                  <c:v>185</c:v>
                </c:pt>
                <c:pt idx="299">
                  <c:v>145</c:v>
                </c:pt>
                <c:pt idx="300">
                  <c:v>105</c:v>
                </c:pt>
                <c:pt idx="301">
                  <c:v>345</c:v>
                </c:pt>
                <c:pt idx="302">
                  <c:v>305</c:v>
                </c:pt>
                <c:pt idx="303">
                  <c:v>265</c:v>
                </c:pt>
                <c:pt idx="304">
                  <c:v>225</c:v>
                </c:pt>
                <c:pt idx="305">
                  <c:v>185</c:v>
                </c:pt>
                <c:pt idx="306">
                  <c:v>145</c:v>
                </c:pt>
                <c:pt idx="307">
                  <c:v>105</c:v>
                </c:pt>
                <c:pt idx="308">
                  <c:v>345</c:v>
                </c:pt>
                <c:pt idx="309">
                  <c:v>305</c:v>
                </c:pt>
                <c:pt idx="310">
                  <c:v>265</c:v>
                </c:pt>
                <c:pt idx="311">
                  <c:v>225</c:v>
                </c:pt>
                <c:pt idx="312">
                  <c:v>185</c:v>
                </c:pt>
                <c:pt idx="313">
                  <c:v>145</c:v>
                </c:pt>
                <c:pt idx="314">
                  <c:v>105</c:v>
                </c:pt>
                <c:pt idx="315">
                  <c:v>345</c:v>
                </c:pt>
                <c:pt idx="316">
                  <c:v>305</c:v>
                </c:pt>
                <c:pt idx="317">
                  <c:v>265</c:v>
                </c:pt>
                <c:pt idx="318">
                  <c:v>225</c:v>
                </c:pt>
                <c:pt idx="319">
                  <c:v>185</c:v>
                </c:pt>
                <c:pt idx="320">
                  <c:v>145</c:v>
                </c:pt>
                <c:pt idx="321">
                  <c:v>105</c:v>
                </c:pt>
                <c:pt idx="322">
                  <c:v>345</c:v>
                </c:pt>
                <c:pt idx="323">
                  <c:v>305</c:v>
                </c:pt>
                <c:pt idx="324">
                  <c:v>265</c:v>
                </c:pt>
                <c:pt idx="325">
                  <c:v>225</c:v>
                </c:pt>
                <c:pt idx="326">
                  <c:v>185</c:v>
                </c:pt>
                <c:pt idx="327">
                  <c:v>145</c:v>
                </c:pt>
                <c:pt idx="328">
                  <c:v>105</c:v>
                </c:pt>
                <c:pt idx="329">
                  <c:v>345</c:v>
                </c:pt>
                <c:pt idx="330">
                  <c:v>305</c:v>
                </c:pt>
                <c:pt idx="331">
                  <c:v>265</c:v>
                </c:pt>
                <c:pt idx="332">
                  <c:v>225</c:v>
                </c:pt>
                <c:pt idx="333">
                  <c:v>185</c:v>
                </c:pt>
                <c:pt idx="334">
                  <c:v>145</c:v>
                </c:pt>
                <c:pt idx="335">
                  <c:v>105</c:v>
                </c:pt>
                <c:pt idx="336">
                  <c:v>345</c:v>
                </c:pt>
                <c:pt idx="337">
                  <c:v>305</c:v>
                </c:pt>
                <c:pt idx="338">
                  <c:v>265</c:v>
                </c:pt>
                <c:pt idx="339">
                  <c:v>225</c:v>
                </c:pt>
                <c:pt idx="340">
                  <c:v>185</c:v>
                </c:pt>
                <c:pt idx="341">
                  <c:v>145</c:v>
                </c:pt>
                <c:pt idx="342">
                  <c:v>105</c:v>
                </c:pt>
                <c:pt idx="343">
                  <c:v>345</c:v>
                </c:pt>
                <c:pt idx="344">
                  <c:v>305</c:v>
                </c:pt>
                <c:pt idx="345">
                  <c:v>265</c:v>
                </c:pt>
                <c:pt idx="346">
                  <c:v>225</c:v>
                </c:pt>
                <c:pt idx="347">
                  <c:v>185</c:v>
                </c:pt>
                <c:pt idx="348">
                  <c:v>145</c:v>
                </c:pt>
                <c:pt idx="349">
                  <c:v>105</c:v>
                </c:pt>
                <c:pt idx="350">
                  <c:v>345</c:v>
                </c:pt>
                <c:pt idx="351">
                  <c:v>305</c:v>
                </c:pt>
                <c:pt idx="352">
                  <c:v>265</c:v>
                </c:pt>
                <c:pt idx="353">
                  <c:v>225</c:v>
                </c:pt>
                <c:pt idx="354">
                  <c:v>185</c:v>
                </c:pt>
                <c:pt idx="355">
                  <c:v>145</c:v>
                </c:pt>
                <c:pt idx="356">
                  <c:v>105</c:v>
                </c:pt>
                <c:pt idx="357">
                  <c:v>345</c:v>
                </c:pt>
                <c:pt idx="358">
                  <c:v>305</c:v>
                </c:pt>
                <c:pt idx="359">
                  <c:v>265</c:v>
                </c:pt>
                <c:pt idx="360">
                  <c:v>225</c:v>
                </c:pt>
                <c:pt idx="361">
                  <c:v>185</c:v>
                </c:pt>
                <c:pt idx="362">
                  <c:v>145</c:v>
                </c:pt>
                <c:pt idx="363">
                  <c:v>105</c:v>
                </c:pt>
                <c:pt idx="364">
                  <c:v>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4B-4012-8078-1902FA39C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Spanakopita!$E$20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Spanakopita!$D$21:$D$385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Spanakopita!$E$21:$E$385</c:f>
              <c:numCache>
                <c:formatCode>General</c:formatCode>
                <c:ptCount val="365"/>
                <c:pt idx="0">
                  <c:v>-3</c:v>
                </c:pt>
                <c:pt idx="1">
                  <c:v>173</c:v>
                </c:pt>
                <c:pt idx="2">
                  <c:v>170</c:v>
                </c:pt>
                <c:pt idx="3">
                  <c:v>167</c:v>
                </c:pt>
                <c:pt idx="4">
                  <c:v>164</c:v>
                </c:pt>
                <c:pt idx="5">
                  <c:v>161</c:v>
                </c:pt>
                <c:pt idx="6">
                  <c:v>158</c:v>
                </c:pt>
                <c:pt idx="7">
                  <c:v>155</c:v>
                </c:pt>
                <c:pt idx="8">
                  <c:v>152</c:v>
                </c:pt>
                <c:pt idx="9">
                  <c:v>149</c:v>
                </c:pt>
                <c:pt idx="10">
                  <c:v>146</c:v>
                </c:pt>
                <c:pt idx="11">
                  <c:v>143</c:v>
                </c:pt>
                <c:pt idx="12">
                  <c:v>140</c:v>
                </c:pt>
                <c:pt idx="13">
                  <c:v>137</c:v>
                </c:pt>
                <c:pt idx="14">
                  <c:v>134</c:v>
                </c:pt>
                <c:pt idx="15">
                  <c:v>131</c:v>
                </c:pt>
                <c:pt idx="16">
                  <c:v>128</c:v>
                </c:pt>
                <c:pt idx="17">
                  <c:v>125</c:v>
                </c:pt>
                <c:pt idx="18">
                  <c:v>122</c:v>
                </c:pt>
                <c:pt idx="19">
                  <c:v>119</c:v>
                </c:pt>
                <c:pt idx="20">
                  <c:v>116</c:v>
                </c:pt>
                <c:pt idx="21">
                  <c:v>113</c:v>
                </c:pt>
                <c:pt idx="22">
                  <c:v>110</c:v>
                </c:pt>
                <c:pt idx="23">
                  <c:v>107</c:v>
                </c:pt>
                <c:pt idx="24">
                  <c:v>104</c:v>
                </c:pt>
                <c:pt idx="25">
                  <c:v>101</c:v>
                </c:pt>
                <c:pt idx="26">
                  <c:v>98</c:v>
                </c:pt>
                <c:pt idx="27">
                  <c:v>95</c:v>
                </c:pt>
                <c:pt idx="28">
                  <c:v>92</c:v>
                </c:pt>
                <c:pt idx="29">
                  <c:v>89</c:v>
                </c:pt>
                <c:pt idx="30">
                  <c:v>86</c:v>
                </c:pt>
                <c:pt idx="31">
                  <c:v>83</c:v>
                </c:pt>
                <c:pt idx="32">
                  <c:v>80</c:v>
                </c:pt>
                <c:pt idx="33">
                  <c:v>77</c:v>
                </c:pt>
                <c:pt idx="34">
                  <c:v>74</c:v>
                </c:pt>
                <c:pt idx="35">
                  <c:v>176</c:v>
                </c:pt>
                <c:pt idx="36">
                  <c:v>173</c:v>
                </c:pt>
                <c:pt idx="37">
                  <c:v>170</c:v>
                </c:pt>
                <c:pt idx="38">
                  <c:v>167</c:v>
                </c:pt>
                <c:pt idx="39">
                  <c:v>164</c:v>
                </c:pt>
                <c:pt idx="40">
                  <c:v>161</c:v>
                </c:pt>
                <c:pt idx="41">
                  <c:v>158</c:v>
                </c:pt>
                <c:pt idx="42">
                  <c:v>155</c:v>
                </c:pt>
                <c:pt idx="43">
                  <c:v>152</c:v>
                </c:pt>
                <c:pt idx="44">
                  <c:v>149</c:v>
                </c:pt>
                <c:pt idx="45">
                  <c:v>146</c:v>
                </c:pt>
                <c:pt idx="46">
                  <c:v>143</c:v>
                </c:pt>
                <c:pt idx="47">
                  <c:v>140</c:v>
                </c:pt>
                <c:pt idx="48">
                  <c:v>137</c:v>
                </c:pt>
                <c:pt idx="49">
                  <c:v>134</c:v>
                </c:pt>
                <c:pt idx="50">
                  <c:v>131</c:v>
                </c:pt>
                <c:pt idx="51">
                  <c:v>128</c:v>
                </c:pt>
                <c:pt idx="52">
                  <c:v>125</c:v>
                </c:pt>
                <c:pt idx="53">
                  <c:v>122</c:v>
                </c:pt>
                <c:pt idx="54">
                  <c:v>119</c:v>
                </c:pt>
                <c:pt idx="55">
                  <c:v>116</c:v>
                </c:pt>
                <c:pt idx="56">
                  <c:v>113</c:v>
                </c:pt>
                <c:pt idx="57">
                  <c:v>110</c:v>
                </c:pt>
                <c:pt idx="58">
                  <c:v>107</c:v>
                </c:pt>
                <c:pt idx="59">
                  <c:v>104</c:v>
                </c:pt>
                <c:pt idx="60">
                  <c:v>101</c:v>
                </c:pt>
                <c:pt idx="61">
                  <c:v>98</c:v>
                </c:pt>
                <c:pt idx="62">
                  <c:v>95</c:v>
                </c:pt>
                <c:pt idx="63">
                  <c:v>92</c:v>
                </c:pt>
                <c:pt idx="64">
                  <c:v>89</c:v>
                </c:pt>
                <c:pt idx="65">
                  <c:v>86</c:v>
                </c:pt>
                <c:pt idx="66">
                  <c:v>83</c:v>
                </c:pt>
                <c:pt idx="67">
                  <c:v>80</c:v>
                </c:pt>
                <c:pt idx="68">
                  <c:v>77</c:v>
                </c:pt>
                <c:pt idx="69">
                  <c:v>74</c:v>
                </c:pt>
                <c:pt idx="70">
                  <c:v>176</c:v>
                </c:pt>
                <c:pt idx="71">
                  <c:v>173</c:v>
                </c:pt>
                <c:pt idx="72">
                  <c:v>170</c:v>
                </c:pt>
                <c:pt idx="73">
                  <c:v>167</c:v>
                </c:pt>
                <c:pt idx="74">
                  <c:v>164</c:v>
                </c:pt>
                <c:pt idx="75">
                  <c:v>161</c:v>
                </c:pt>
                <c:pt idx="76">
                  <c:v>158</c:v>
                </c:pt>
                <c:pt idx="77">
                  <c:v>155</c:v>
                </c:pt>
                <c:pt idx="78">
                  <c:v>152</c:v>
                </c:pt>
                <c:pt idx="79">
                  <c:v>149</c:v>
                </c:pt>
                <c:pt idx="80">
                  <c:v>146</c:v>
                </c:pt>
                <c:pt idx="81">
                  <c:v>143</c:v>
                </c:pt>
                <c:pt idx="82">
                  <c:v>140</c:v>
                </c:pt>
                <c:pt idx="83">
                  <c:v>137</c:v>
                </c:pt>
                <c:pt idx="84">
                  <c:v>134</c:v>
                </c:pt>
                <c:pt idx="85">
                  <c:v>131</c:v>
                </c:pt>
                <c:pt idx="86">
                  <c:v>128</c:v>
                </c:pt>
                <c:pt idx="87">
                  <c:v>125</c:v>
                </c:pt>
                <c:pt idx="88">
                  <c:v>122</c:v>
                </c:pt>
                <c:pt idx="89">
                  <c:v>119</c:v>
                </c:pt>
                <c:pt idx="90">
                  <c:v>116</c:v>
                </c:pt>
                <c:pt idx="91">
                  <c:v>113</c:v>
                </c:pt>
                <c:pt idx="92">
                  <c:v>110</c:v>
                </c:pt>
                <c:pt idx="93">
                  <c:v>107</c:v>
                </c:pt>
                <c:pt idx="94">
                  <c:v>104</c:v>
                </c:pt>
                <c:pt idx="95">
                  <c:v>101</c:v>
                </c:pt>
                <c:pt idx="96">
                  <c:v>98</c:v>
                </c:pt>
                <c:pt idx="97">
                  <c:v>95</c:v>
                </c:pt>
                <c:pt idx="98">
                  <c:v>92</c:v>
                </c:pt>
                <c:pt idx="99">
                  <c:v>89</c:v>
                </c:pt>
                <c:pt idx="100">
                  <c:v>86</c:v>
                </c:pt>
                <c:pt idx="101">
                  <c:v>83</c:v>
                </c:pt>
                <c:pt idx="102">
                  <c:v>80</c:v>
                </c:pt>
                <c:pt idx="103">
                  <c:v>77</c:v>
                </c:pt>
                <c:pt idx="104">
                  <c:v>74</c:v>
                </c:pt>
                <c:pt idx="105">
                  <c:v>176</c:v>
                </c:pt>
                <c:pt idx="106">
                  <c:v>173</c:v>
                </c:pt>
                <c:pt idx="107">
                  <c:v>170</c:v>
                </c:pt>
                <c:pt idx="108">
                  <c:v>167</c:v>
                </c:pt>
                <c:pt idx="109">
                  <c:v>164</c:v>
                </c:pt>
                <c:pt idx="110">
                  <c:v>161</c:v>
                </c:pt>
                <c:pt idx="111">
                  <c:v>158</c:v>
                </c:pt>
                <c:pt idx="112">
                  <c:v>155</c:v>
                </c:pt>
                <c:pt idx="113">
                  <c:v>152</c:v>
                </c:pt>
                <c:pt idx="114">
                  <c:v>149</c:v>
                </c:pt>
                <c:pt idx="115">
                  <c:v>146</c:v>
                </c:pt>
                <c:pt idx="116">
                  <c:v>143</c:v>
                </c:pt>
                <c:pt idx="117">
                  <c:v>140</c:v>
                </c:pt>
                <c:pt idx="118">
                  <c:v>137</c:v>
                </c:pt>
                <c:pt idx="119">
                  <c:v>134</c:v>
                </c:pt>
                <c:pt idx="120">
                  <c:v>131</c:v>
                </c:pt>
                <c:pt idx="121">
                  <c:v>128</c:v>
                </c:pt>
                <c:pt idx="122">
                  <c:v>125</c:v>
                </c:pt>
                <c:pt idx="123">
                  <c:v>122</c:v>
                </c:pt>
                <c:pt idx="124">
                  <c:v>119</c:v>
                </c:pt>
                <c:pt idx="125">
                  <c:v>116</c:v>
                </c:pt>
                <c:pt idx="126">
                  <c:v>113</c:v>
                </c:pt>
                <c:pt idx="127">
                  <c:v>110</c:v>
                </c:pt>
                <c:pt idx="128">
                  <c:v>107</c:v>
                </c:pt>
                <c:pt idx="129">
                  <c:v>104</c:v>
                </c:pt>
                <c:pt idx="130">
                  <c:v>101</c:v>
                </c:pt>
                <c:pt idx="131">
                  <c:v>98</c:v>
                </c:pt>
                <c:pt idx="132">
                  <c:v>95</c:v>
                </c:pt>
                <c:pt idx="133">
                  <c:v>92</c:v>
                </c:pt>
                <c:pt idx="134">
                  <c:v>89</c:v>
                </c:pt>
                <c:pt idx="135">
                  <c:v>86</c:v>
                </c:pt>
                <c:pt idx="136">
                  <c:v>83</c:v>
                </c:pt>
                <c:pt idx="137">
                  <c:v>80</c:v>
                </c:pt>
                <c:pt idx="138">
                  <c:v>77</c:v>
                </c:pt>
                <c:pt idx="139">
                  <c:v>74</c:v>
                </c:pt>
                <c:pt idx="140">
                  <c:v>176</c:v>
                </c:pt>
                <c:pt idx="141">
                  <c:v>173</c:v>
                </c:pt>
                <c:pt idx="142">
                  <c:v>170</c:v>
                </c:pt>
                <c:pt idx="143">
                  <c:v>167</c:v>
                </c:pt>
                <c:pt idx="144">
                  <c:v>164</c:v>
                </c:pt>
                <c:pt idx="145">
                  <c:v>161</c:v>
                </c:pt>
                <c:pt idx="146">
                  <c:v>158</c:v>
                </c:pt>
                <c:pt idx="147">
                  <c:v>155</c:v>
                </c:pt>
                <c:pt idx="148">
                  <c:v>152</c:v>
                </c:pt>
                <c:pt idx="149">
                  <c:v>149</c:v>
                </c:pt>
                <c:pt idx="150">
                  <c:v>146</c:v>
                </c:pt>
                <c:pt idx="151">
                  <c:v>143</c:v>
                </c:pt>
                <c:pt idx="152">
                  <c:v>140</c:v>
                </c:pt>
                <c:pt idx="153">
                  <c:v>137</c:v>
                </c:pt>
                <c:pt idx="154">
                  <c:v>134</c:v>
                </c:pt>
                <c:pt idx="155">
                  <c:v>131</c:v>
                </c:pt>
                <c:pt idx="156">
                  <c:v>128</c:v>
                </c:pt>
                <c:pt idx="157">
                  <c:v>125</c:v>
                </c:pt>
                <c:pt idx="158">
                  <c:v>122</c:v>
                </c:pt>
                <c:pt idx="159">
                  <c:v>119</c:v>
                </c:pt>
                <c:pt idx="160">
                  <c:v>116</c:v>
                </c:pt>
                <c:pt idx="161">
                  <c:v>113</c:v>
                </c:pt>
                <c:pt idx="162">
                  <c:v>110</c:v>
                </c:pt>
                <c:pt idx="163">
                  <c:v>107</c:v>
                </c:pt>
                <c:pt idx="164">
                  <c:v>104</c:v>
                </c:pt>
                <c:pt idx="165">
                  <c:v>101</c:v>
                </c:pt>
                <c:pt idx="166">
                  <c:v>98</c:v>
                </c:pt>
                <c:pt idx="167">
                  <c:v>95</c:v>
                </c:pt>
                <c:pt idx="168">
                  <c:v>92</c:v>
                </c:pt>
                <c:pt idx="169">
                  <c:v>89</c:v>
                </c:pt>
                <c:pt idx="170">
                  <c:v>86</c:v>
                </c:pt>
                <c:pt idx="171">
                  <c:v>83</c:v>
                </c:pt>
                <c:pt idx="172">
                  <c:v>80</c:v>
                </c:pt>
                <c:pt idx="173">
                  <c:v>77</c:v>
                </c:pt>
                <c:pt idx="174">
                  <c:v>74</c:v>
                </c:pt>
                <c:pt idx="175">
                  <c:v>176</c:v>
                </c:pt>
                <c:pt idx="176">
                  <c:v>173</c:v>
                </c:pt>
                <c:pt idx="177">
                  <c:v>170</c:v>
                </c:pt>
                <c:pt idx="178">
                  <c:v>167</c:v>
                </c:pt>
                <c:pt idx="179">
                  <c:v>164</c:v>
                </c:pt>
                <c:pt idx="180">
                  <c:v>161</c:v>
                </c:pt>
                <c:pt idx="181">
                  <c:v>158</c:v>
                </c:pt>
                <c:pt idx="182">
                  <c:v>155</c:v>
                </c:pt>
                <c:pt idx="183">
                  <c:v>152</c:v>
                </c:pt>
                <c:pt idx="184">
                  <c:v>149</c:v>
                </c:pt>
                <c:pt idx="185">
                  <c:v>146</c:v>
                </c:pt>
                <c:pt idx="186">
                  <c:v>143</c:v>
                </c:pt>
                <c:pt idx="187">
                  <c:v>140</c:v>
                </c:pt>
                <c:pt idx="188">
                  <c:v>137</c:v>
                </c:pt>
                <c:pt idx="189">
                  <c:v>134</c:v>
                </c:pt>
                <c:pt idx="190">
                  <c:v>131</c:v>
                </c:pt>
                <c:pt idx="191">
                  <c:v>128</c:v>
                </c:pt>
                <c:pt idx="192">
                  <c:v>125</c:v>
                </c:pt>
                <c:pt idx="193">
                  <c:v>122</c:v>
                </c:pt>
                <c:pt idx="194">
                  <c:v>119</c:v>
                </c:pt>
                <c:pt idx="195">
                  <c:v>116</c:v>
                </c:pt>
                <c:pt idx="196">
                  <c:v>113</c:v>
                </c:pt>
                <c:pt idx="197">
                  <c:v>110</c:v>
                </c:pt>
                <c:pt idx="198">
                  <c:v>107</c:v>
                </c:pt>
                <c:pt idx="199">
                  <c:v>104</c:v>
                </c:pt>
                <c:pt idx="200">
                  <c:v>101</c:v>
                </c:pt>
                <c:pt idx="201">
                  <c:v>98</c:v>
                </c:pt>
                <c:pt idx="202">
                  <c:v>95</c:v>
                </c:pt>
                <c:pt idx="203">
                  <c:v>92</c:v>
                </c:pt>
                <c:pt idx="204">
                  <c:v>89</c:v>
                </c:pt>
                <c:pt idx="205">
                  <c:v>86</c:v>
                </c:pt>
                <c:pt idx="206">
                  <c:v>83</c:v>
                </c:pt>
                <c:pt idx="207">
                  <c:v>80</c:v>
                </c:pt>
                <c:pt idx="208">
                  <c:v>77</c:v>
                </c:pt>
                <c:pt idx="209">
                  <c:v>74</c:v>
                </c:pt>
                <c:pt idx="210">
                  <c:v>176</c:v>
                </c:pt>
                <c:pt idx="211">
                  <c:v>173</c:v>
                </c:pt>
                <c:pt idx="212">
                  <c:v>170</c:v>
                </c:pt>
                <c:pt idx="213">
                  <c:v>167</c:v>
                </c:pt>
                <c:pt idx="214">
                  <c:v>164</c:v>
                </c:pt>
                <c:pt idx="215">
                  <c:v>161</c:v>
                </c:pt>
                <c:pt idx="216">
                  <c:v>158</c:v>
                </c:pt>
                <c:pt idx="217">
                  <c:v>155</c:v>
                </c:pt>
                <c:pt idx="218">
                  <c:v>152</c:v>
                </c:pt>
                <c:pt idx="219">
                  <c:v>149</c:v>
                </c:pt>
                <c:pt idx="220">
                  <c:v>146</c:v>
                </c:pt>
                <c:pt idx="221">
                  <c:v>143</c:v>
                </c:pt>
                <c:pt idx="222">
                  <c:v>140</c:v>
                </c:pt>
                <c:pt idx="223">
                  <c:v>137</c:v>
                </c:pt>
                <c:pt idx="224">
                  <c:v>134</c:v>
                </c:pt>
                <c:pt idx="225">
                  <c:v>131</c:v>
                </c:pt>
                <c:pt idx="226">
                  <c:v>128</c:v>
                </c:pt>
                <c:pt idx="227">
                  <c:v>125</c:v>
                </c:pt>
                <c:pt idx="228">
                  <c:v>122</c:v>
                </c:pt>
                <c:pt idx="229">
                  <c:v>119</c:v>
                </c:pt>
                <c:pt idx="230">
                  <c:v>116</c:v>
                </c:pt>
                <c:pt idx="231">
                  <c:v>113</c:v>
                </c:pt>
                <c:pt idx="232">
                  <c:v>110</c:v>
                </c:pt>
                <c:pt idx="233">
                  <c:v>107</c:v>
                </c:pt>
                <c:pt idx="234">
                  <c:v>104</c:v>
                </c:pt>
                <c:pt idx="235">
                  <c:v>101</c:v>
                </c:pt>
                <c:pt idx="236">
                  <c:v>98</c:v>
                </c:pt>
                <c:pt idx="237">
                  <c:v>95</c:v>
                </c:pt>
                <c:pt idx="238">
                  <c:v>92</c:v>
                </c:pt>
                <c:pt idx="239">
                  <c:v>89</c:v>
                </c:pt>
                <c:pt idx="240">
                  <c:v>86</c:v>
                </c:pt>
                <c:pt idx="241">
                  <c:v>83</c:v>
                </c:pt>
                <c:pt idx="242">
                  <c:v>80</c:v>
                </c:pt>
                <c:pt idx="243">
                  <c:v>77</c:v>
                </c:pt>
                <c:pt idx="244">
                  <c:v>74</c:v>
                </c:pt>
                <c:pt idx="245">
                  <c:v>176</c:v>
                </c:pt>
                <c:pt idx="246">
                  <c:v>173</c:v>
                </c:pt>
                <c:pt idx="247">
                  <c:v>170</c:v>
                </c:pt>
                <c:pt idx="248">
                  <c:v>167</c:v>
                </c:pt>
                <c:pt idx="249">
                  <c:v>164</c:v>
                </c:pt>
                <c:pt idx="250">
                  <c:v>161</c:v>
                </c:pt>
                <c:pt idx="251">
                  <c:v>158</c:v>
                </c:pt>
                <c:pt idx="252">
                  <c:v>155</c:v>
                </c:pt>
                <c:pt idx="253">
                  <c:v>152</c:v>
                </c:pt>
                <c:pt idx="254">
                  <c:v>149</c:v>
                </c:pt>
                <c:pt idx="255">
                  <c:v>146</c:v>
                </c:pt>
                <c:pt idx="256">
                  <c:v>143</c:v>
                </c:pt>
                <c:pt idx="257">
                  <c:v>140</c:v>
                </c:pt>
                <c:pt idx="258">
                  <c:v>137</c:v>
                </c:pt>
                <c:pt idx="259">
                  <c:v>134</c:v>
                </c:pt>
                <c:pt idx="260">
                  <c:v>131</c:v>
                </c:pt>
                <c:pt idx="261">
                  <c:v>128</c:v>
                </c:pt>
                <c:pt idx="262">
                  <c:v>125</c:v>
                </c:pt>
                <c:pt idx="263">
                  <c:v>122</c:v>
                </c:pt>
                <c:pt idx="264">
                  <c:v>119</c:v>
                </c:pt>
                <c:pt idx="265">
                  <c:v>116</c:v>
                </c:pt>
                <c:pt idx="266">
                  <c:v>113</c:v>
                </c:pt>
                <c:pt idx="267">
                  <c:v>110</c:v>
                </c:pt>
                <c:pt idx="268">
                  <c:v>107</c:v>
                </c:pt>
                <c:pt idx="269">
                  <c:v>104</c:v>
                </c:pt>
                <c:pt idx="270">
                  <c:v>101</c:v>
                </c:pt>
                <c:pt idx="271">
                  <c:v>98</c:v>
                </c:pt>
                <c:pt idx="272">
                  <c:v>95</c:v>
                </c:pt>
                <c:pt idx="273">
                  <c:v>92</c:v>
                </c:pt>
                <c:pt idx="274">
                  <c:v>89</c:v>
                </c:pt>
                <c:pt idx="275">
                  <c:v>86</c:v>
                </c:pt>
                <c:pt idx="276">
                  <c:v>83</c:v>
                </c:pt>
                <c:pt idx="277">
                  <c:v>80</c:v>
                </c:pt>
                <c:pt idx="278">
                  <c:v>77</c:v>
                </c:pt>
                <c:pt idx="279">
                  <c:v>74</c:v>
                </c:pt>
                <c:pt idx="280">
                  <c:v>176</c:v>
                </c:pt>
                <c:pt idx="281">
                  <c:v>173</c:v>
                </c:pt>
                <c:pt idx="282">
                  <c:v>170</c:v>
                </c:pt>
                <c:pt idx="283">
                  <c:v>167</c:v>
                </c:pt>
                <c:pt idx="284">
                  <c:v>164</c:v>
                </c:pt>
                <c:pt idx="285">
                  <c:v>161</c:v>
                </c:pt>
                <c:pt idx="286">
                  <c:v>158</c:v>
                </c:pt>
                <c:pt idx="287">
                  <c:v>155</c:v>
                </c:pt>
                <c:pt idx="288">
                  <c:v>152</c:v>
                </c:pt>
                <c:pt idx="289">
                  <c:v>149</c:v>
                </c:pt>
                <c:pt idx="290">
                  <c:v>146</c:v>
                </c:pt>
                <c:pt idx="291">
                  <c:v>143</c:v>
                </c:pt>
                <c:pt idx="292">
                  <c:v>140</c:v>
                </c:pt>
                <c:pt idx="293">
                  <c:v>137</c:v>
                </c:pt>
                <c:pt idx="294">
                  <c:v>134</c:v>
                </c:pt>
                <c:pt idx="295">
                  <c:v>131</c:v>
                </c:pt>
                <c:pt idx="296">
                  <c:v>128</c:v>
                </c:pt>
                <c:pt idx="297">
                  <c:v>125</c:v>
                </c:pt>
                <c:pt idx="298">
                  <c:v>122</c:v>
                </c:pt>
                <c:pt idx="299">
                  <c:v>119</c:v>
                </c:pt>
                <c:pt idx="300">
                  <c:v>116</c:v>
                </c:pt>
                <c:pt idx="301">
                  <c:v>113</c:v>
                </c:pt>
                <c:pt idx="302">
                  <c:v>110</c:v>
                </c:pt>
                <c:pt idx="303">
                  <c:v>107</c:v>
                </c:pt>
                <c:pt idx="304">
                  <c:v>104</c:v>
                </c:pt>
                <c:pt idx="305">
                  <c:v>101</c:v>
                </c:pt>
                <c:pt idx="306">
                  <c:v>98</c:v>
                </c:pt>
                <c:pt idx="307">
                  <c:v>95</c:v>
                </c:pt>
                <c:pt idx="308">
                  <c:v>92</c:v>
                </c:pt>
                <c:pt idx="309">
                  <c:v>89</c:v>
                </c:pt>
                <c:pt idx="310">
                  <c:v>86</c:v>
                </c:pt>
                <c:pt idx="311">
                  <c:v>83</c:v>
                </c:pt>
                <c:pt idx="312">
                  <c:v>80</c:v>
                </c:pt>
                <c:pt idx="313">
                  <c:v>77</c:v>
                </c:pt>
                <c:pt idx="314">
                  <c:v>74</c:v>
                </c:pt>
                <c:pt idx="315">
                  <c:v>176</c:v>
                </c:pt>
                <c:pt idx="316">
                  <c:v>173</c:v>
                </c:pt>
                <c:pt idx="317">
                  <c:v>170</c:v>
                </c:pt>
                <c:pt idx="318">
                  <c:v>167</c:v>
                </c:pt>
                <c:pt idx="319">
                  <c:v>164</c:v>
                </c:pt>
                <c:pt idx="320">
                  <c:v>161</c:v>
                </c:pt>
                <c:pt idx="321">
                  <c:v>158</c:v>
                </c:pt>
                <c:pt idx="322">
                  <c:v>155</c:v>
                </c:pt>
                <c:pt idx="323">
                  <c:v>152</c:v>
                </c:pt>
                <c:pt idx="324">
                  <c:v>149</c:v>
                </c:pt>
                <c:pt idx="325">
                  <c:v>146</c:v>
                </c:pt>
                <c:pt idx="326">
                  <c:v>143</c:v>
                </c:pt>
                <c:pt idx="327">
                  <c:v>140</c:v>
                </c:pt>
                <c:pt idx="328">
                  <c:v>137</c:v>
                </c:pt>
                <c:pt idx="329">
                  <c:v>134</c:v>
                </c:pt>
                <c:pt idx="330">
                  <c:v>131</c:v>
                </c:pt>
                <c:pt idx="331">
                  <c:v>128</c:v>
                </c:pt>
                <c:pt idx="332">
                  <c:v>125</c:v>
                </c:pt>
                <c:pt idx="333">
                  <c:v>122</c:v>
                </c:pt>
                <c:pt idx="334">
                  <c:v>119</c:v>
                </c:pt>
                <c:pt idx="335">
                  <c:v>116</c:v>
                </c:pt>
                <c:pt idx="336">
                  <c:v>113</c:v>
                </c:pt>
                <c:pt idx="337">
                  <c:v>110</c:v>
                </c:pt>
                <c:pt idx="338">
                  <c:v>107</c:v>
                </c:pt>
                <c:pt idx="339">
                  <c:v>104</c:v>
                </c:pt>
                <c:pt idx="340">
                  <c:v>101</c:v>
                </c:pt>
                <c:pt idx="341">
                  <c:v>98</c:v>
                </c:pt>
                <c:pt idx="342">
                  <c:v>95</c:v>
                </c:pt>
                <c:pt idx="343">
                  <c:v>92</c:v>
                </c:pt>
                <c:pt idx="344">
                  <c:v>89</c:v>
                </c:pt>
                <c:pt idx="345">
                  <c:v>86</c:v>
                </c:pt>
                <c:pt idx="346">
                  <c:v>83</c:v>
                </c:pt>
                <c:pt idx="347">
                  <c:v>80</c:v>
                </c:pt>
                <c:pt idx="348">
                  <c:v>77</c:v>
                </c:pt>
                <c:pt idx="349">
                  <c:v>74</c:v>
                </c:pt>
                <c:pt idx="350">
                  <c:v>176</c:v>
                </c:pt>
                <c:pt idx="351">
                  <c:v>173</c:v>
                </c:pt>
                <c:pt idx="352">
                  <c:v>170</c:v>
                </c:pt>
                <c:pt idx="353">
                  <c:v>167</c:v>
                </c:pt>
                <c:pt idx="354">
                  <c:v>164</c:v>
                </c:pt>
                <c:pt idx="355">
                  <c:v>161</c:v>
                </c:pt>
                <c:pt idx="356">
                  <c:v>158</c:v>
                </c:pt>
                <c:pt idx="357">
                  <c:v>155</c:v>
                </c:pt>
                <c:pt idx="358">
                  <c:v>152</c:v>
                </c:pt>
                <c:pt idx="359">
                  <c:v>149</c:v>
                </c:pt>
                <c:pt idx="360">
                  <c:v>146</c:v>
                </c:pt>
                <c:pt idx="361">
                  <c:v>143</c:v>
                </c:pt>
                <c:pt idx="362">
                  <c:v>140</c:v>
                </c:pt>
                <c:pt idx="363">
                  <c:v>137</c:v>
                </c:pt>
                <c:pt idx="364">
                  <c:v>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F9-480C-B07B-F685552ED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Pita!$E$20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Pita!$D$21:$D$385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Pita!$E$21:$E$385</c:f>
              <c:numCache>
                <c:formatCode>General</c:formatCode>
                <c:ptCount val="365"/>
                <c:pt idx="0">
                  <c:v>-4</c:v>
                </c:pt>
                <c:pt idx="1">
                  <c:v>36</c:v>
                </c:pt>
                <c:pt idx="2">
                  <c:v>32</c:v>
                </c:pt>
                <c:pt idx="3">
                  <c:v>28</c:v>
                </c:pt>
                <c:pt idx="4">
                  <c:v>24</c:v>
                </c:pt>
                <c:pt idx="5">
                  <c:v>20</c:v>
                </c:pt>
                <c:pt idx="6">
                  <c:v>16</c:v>
                </c:pt>
                <c:pt idx="7">
                  <c:v>40</c:v>
                </c:pt>
                <c:pt idx="8">
                  <c:v>24</c:v>
                </c:pt>
                <c:pt idx="9">
                  <c:v>20</c:v>
                </c:pt>
                <c:pt idx="10">
                  <c:v>16</c:v>
                </c:pt>
                <c:pt idx="11">
                  <c:v>12</c:v>
                </c:pt>
                <c:pt idx="12">
                  <c:v>8</c:v>
                </c:pt>
                <c:pt idx="13">
                  <c:v>4</c:v>
                </c:pt>
                <c:pt idx="14">
                  <c:v>40</c:v>
                </c:pt>
                <c:pt idx="15">
                  <c:v>36</c:v>
                </c:pt>
                <c:pt idx="16">
                  <c:v>32</c:v>
                </c:pt>
                <c:pt idx="17">
                  <c:v>28</c:v>
                </c:pt>
                <c:pt idx="18">
                  <c:v>24</c:v>
                </c:pt>
                <c:pt idx="19">
                  <c:v>20</c:v>
                </c:pt>
                <c:pt idx="20">
                  <c:v>16</c:v>
                </c:pt>
                <c:pt idx="21">
                  <c:v>32</c:v>
                </c:pt>
                <c:pt idx="22">
                  <c:v>28</c:v>
                </c:pt>
                <c:pt idx="23">
                  <c:v>24</c:v>
                </c:pt>
                <c:pt idx="24">
                  <c:v>20</c:v>
                </c:pt>
                <c:pt idx="25">
                  <c:v>16</c:v>
                </c:pt>
                <c:pt idx="26">
                  <c:v>12</c:v>
                </c:pt>
                <c:pt idx="27">
                  <c:v>8</c:v>
                </c:pt>
                <c:pt idx="28">
                  <c:v>40</c:v>
                </c:pt>
                <c:pt idx="29">
                  <c:v>36</c:v>
                </c:pt>
                <c:pt idx="30">
                  <c:v>32</c:v>
                </c:pt>
                <c:pt idx="31">
                  <c:v>28</c:v>
                </c:pt>
                <c:pt idx="32">
                  <c:v>24</c:v>
                </c:pt>
                <c:pt idx="33">
                  <c:v>20</c:v>
                </c:pt>
                <c:pt idx="34">
                  <c:v>16</c:v>
                </c:pt>
                <c:pt idx="35">
                  <c:v>36</c:v>
                </c:pt>
                <c:pt idx="36">
                  <c:v>32</c:v>
                </c:pt>
                <c:pt idx="37">
                  <c:v>28</c:v>
                </c:pt>
                <c:pt idx="38">
                  <c:v>24</c:v>
                </c:pt>
                <c:pt idx="39">
                  <c:v>20</c:v>
                </c:pt>
                <c:pt idx="40">
                  <c:v>16</c:v>
                </c:pt>
                <c:pt idx="41">
                  <c:v>12</c:v>
                </c:pt>
                <c:pt idx="42">
                  <c:v>40</c:v>
                </c:pt>
                <c:pt idx="43">
                  <c:v>36</c:v>
                </c:pt>
                <c:pt idx="44">
                  <c:v>32</c:v>
                </c:pt>
                <c:pt idx="45">
                  <c:v>28</c:v>
                </c:pt>
                <c:pt idx="46">
                  <c:v>24</c:v>
                </c:pt>
                <c:pt idx="47">
                  <c:v>20</c:v>
                </c:pt>
                <c:pt idx="48">
                  <c:v>16</c:v>
                </c:pt>
                <c:pt idx="49">
                  <c:v>40</c:v>
                </c:pt>
                <c:pt idx="50">
                  <c:v>36</c:v>
                </c:pt>
                <c:pt idx="51">
                  <c:v>32</c:v>
                </c:pt>
                <c:pt idx="52">
                  <c:v>28</c:v>
                </c:pt>
                <c:pt idx="53">
                  <c:v>24</c:v>
                </c:pt>
                <c:pt idx="54">
                  <c:v>20</c:v>
                </c:pt>
                <c:pt idx="55">
                  <c:v>16</c:v>
                </c:pt>
                <c:pt idx="56">
                  <c:v>40</c:v>
                </c:pt>
                <c:pt idx="57">
                  <c:v>36</c:v>
                </c:pt>
                <c:pt idx="58">
                  <c:v>32</c:v>
                </c:pt>
                <c:pt idx="59">
                  <c:v>28</c:v>
                </c:pt>
                <c:pt idx="60">
                  <c:v>24</c:v>
                </c:pt>
                <c:pt idx="61">
                  <c:v>20</c:v>
                </c:pt>
                <c:pt idx="62">
                  <c:v>16</c:v>
                </c:pt>
                <c:pt idx="63">
                  <c:v>40</c:v>
                </c:pt>
                <c:pt idx="64">
                  <c:v>36</c:v>
                </c:pt>
                <c:pt idx="65">
                  <c:v>32</c:v>
                </c:pt>
                <c:pt idx="66">
                  <c:v>28</c:v>
                </c:pt>
                <c:pt idx="67">
                  <c:v>24</c:v>
                </c:pt>
                <c:pt idx="68">
                  <c:v>20</c:v>
                </c:pt>
                <c:pt idx="69">
                  <c:v>16</c:v>
                </c:pt>
                <c:pt idx="70">
                  <c:v>40</c:v>
                </c:pt>
                <c:pt idx="71">
                  <c:v>36</c:v>
                </c:pt>
                <c:pt idx="72">
                  <c:v>32</c:v>
                </c:pt>
                <c:pt idx="73">
                  <c:v>28</c:v>
                </c:pt>
                <c:pt idx="74">
                  <c:v>24</c:v>
                </c:pt>
                <c:pt idx="75">
                  <c:v>20</c:v>
                </c:pt>
                <c:pt idx="76">
                  <c:v>16</c:v>
                </c:pt>
                <c:pt idx="77">
                  <c:v>40</c:v>
                </c:pt>
                <c:pt idx="78">
                  <c:v>36</c:v>
                </c:pt>
                <c:pt idx="79">
                  <c:v>32</c:v>
                </c:pt>
                <c:pt idx="80">
                  <c:v>28</c:v>
                </c:pt>
                <c:pt idx="81">
                  <c:v>24</c:v>
                </c:pt>
                <c:pt idx="82">
                  <c:v>20</c:v>
                </c:pt>
                <c:pt idx="83">
                  <c:v>16</c:v>
                </c:pt>
                <c:pt idx="84">
                  <c:v>40</c:v>
                </c:pt>
                <c:pt idx="85">
                  <c:v>36</c:v>
                </c:pt>
                <c:pt idx="86">
                  <c:v>32</c:v>
                </c:pt>
                <c:pt idx="87">
                  <c:v>28</c:v>
                </c:pt>
                <c:pt idx="88">
                  <c:v>24</c:v>
                </c:pt>
                <c:pt idx="89">
                  <c:v>20</c:v>
                </c:pt>
                <c:pt idx="90">
                  <c:v>16</c:v>
                </c:pt>
                <c:pt idx="91">
                  <c:v>40</c:v>
                </c:pt>
                <c:pt idx="92">
                  <c:v>36</c:v>
                </c:pt>
                <c:pt idx="93">
                  <c:v>32</c:v>
                </c:pt>
                <c:pt idx="94">
                  <c:v>28</c:v>
                </c:pt>
                <c:pt idx="95">
                  <c:v>24</c:v>
                </c:pt>
                <c:pt idx="96">
                  <c:v>20</c:v>
                </c:pt>
                <c:pt idx="97">
                  <c:v>16</c:v>
                </c:pt>
                <c:pt idx="98">
                  <c:v>40</c:v>
                </c:pt>
                <c:pt idx="99">
                  <c:v>36</c:v>
                </c:pt>
                <c:pt idx="100">
                  <c:v>32</c:v>
                </c:pt>
                <c:pt idx="101">
                  <c:v>28</c:v>
                </c:pt>
                <c:pt idx="102">
                  <c:v>24</c:v>
                </c:pt>
                <c:pt idx="103">
                  <c:v>20</c:v>
                </c:pt>
                <c:pt idx="104">
                  <c:v>16</c:v>
                </c:pt>
                <c:pt idx="105">
                  <c:v>40</c:v>
                </c:pt>
                <c:pt idx="106">
                  <c:v>36</c:v>
                </c:pt>
                <c:pt idx="107">
                  <c:v>32</c:v>
                </c:pt>
                <c:pt idx="108">
                  <c:v>28</c:v>
                </c:pt>
                <c:pt idx="109">
                  <c:v>24</c:v>
                </c:pt>
                <c:pt idx="110">
                  <c:v>20</c:v>
                </c:pt>
                <c:pt idx="111">
                  <c:v>16</c:v>
                </c:pt>
                <c:pt idx="112">
                  <c:v>40</c:v>
                </c:pt>
                <c:pt idx="113">
                  <c:v>36</c:v>
                </c:pt>
                <c:pt idx="114">
                  <c:v>32</c:v>
                </c:pt>
                <c:pt idx="115">
                  <c:v>28</c:v>
                </c:pt>
                <c:pt idx="116">
                  <c:v>24</c:v>
                </c:pt>
                <c:pt idx="117">
                  <c:v>20</c:v>
                </c:pt>
                <c:pt idx="118">
                  <c:v>16</c:v>
                </c:pt>
                <c:pt idx="119">
                  <c:v>40</c:v>
                </c:pt>
                <c:pt idx="120">
                  <c:v>36</c:v>
                </c:pt>
                <c:pt idx="121">
                  <c:v>32</c:v>
                </c:pt>
                <c:pt idx="122">
                  <c:v>28</c:v>
                </c:pt>
                <c:pt idx="123">
                  <c:v>24</c:v>
                </c:pt>
                <c:pt idx="124">
                  <c:v>20</c:v>
                </c:pt>
                <c:pt idx="125">
                  <c:v>16</c:v>
                </c:pt>
                <c:pt idx="126">
                  <c:v>40</c:v>
                </c:pt>
                <c:pt idx="127">
                  <c:v>36</c:v>
                </c:pt>
                <c:pt idx="128">
                  <c:v>32</c:v>
                </c:pt>
                <c:pt idx="129">
                  <c:v>28</c:v>
                </c:pt>
                <c:pt idx="130">
                  <c:v>24</c:v>
                </c:pt>
                <c:pt idx="131">
                  <c:v>20</c:v>
                </c:pt>
                <c:pt idx="132">
                  <c:v>16</c:v>
                </c:pt>
                <c:pt idx="133">
                  <c:v>40</c:v>
                </c:pt>
                <c:pt idx="134">
                  <c:v>36</c:v>
                </c:pt>
                <c:pt idx="135">
                  <c:v>32</c:v>
                </c:pt>
                <c:pt idx="136">
                  <c:v>28</c:v>
                </c:pt>
                <c:pt idx="137">
                  <c:v>24</c:v>
                </c:pt>
                <c:pt idx="138">
                  <c:v>20</c:v>
                </c:pt>
                <c:pt idx="139">
                  <c:v>16</c:v>
                </c:pt>
                <c:pt idx="140">
                  <c:v>40</c:v>
                </c:pt>
                <c:pt idx="141">
                  <c:v>36</c:v>
                </c:pt>
                <c:pt idx="142">
                  <c:v>32</c:v>
                </c:pt>
                <c:pt idx="143">
                  <c:v>28</c:v>
                </c:pt>
                <c:pt idx="144">
                  <c:v>24</c:v>
                </c:pt>
                <c:pt idx="145">
                  <c:v>20</c:v>
                </c:pt>
                <c:pt idx="146">
                  <c:v>16</c:v>
                </c:pt>
                <c:pt idx="147">
                  <c:v>40</c:v>
                </c:pt>
                <c:pt idx="148">
                  <c:v>36</c:v>
                </c:pt>
                <c:pt idx="149">
                  <c:v>32</c:v>
                </c:pt>
                <c:pt idx="150">
                  <c:v>28</c:v>
                </c:pt>
                <c:pt idx="151">
                  <c:v>24</c:v>
                </c:pt>
                <c:pt idx="152">
                  <c:v>20</c:v>
                </c:pt>
                <c:pt idx="153">
                  <c:v>16</c:v>
                </c:pt>
                <c:pt idx="154">
                  <c:v>40</c:v>
                </c:pt>
                <c:pt idx="155">
                  <c:v>36</c:v>
                </c:pt>
                <c:pt idx="156">
                  <c:v>32</c:v>
                </c:pt>
                <c:pt idx="157">
                  <c:v>28</c:v>
                </c:pt>
                <c:pt idx="158">
                  <c:v>24</c:v>
                </c:pt>
                <c:pt idx="159">
                  <c:v>20</c:v>
                </c:pt>
                <c:pt idx="160">
                  <c:v>16</c:v>
                </c:pt>
                <c:pt idx="161">
                  <c:v>40</c:v>
                </c:pt>
                <c:pt idx="162">
                  <c:v>36</c:v>
                </c:pt>
                <c:pt idx="163">
                  <c:v>32</c:v>
                </c:pt>
                <c:pt idx="164">
                  <c:v>28</c:v>
                </c:pt>
                <c:pt idx="165">
                  <c:v>24</c:v>
                </c:pt>
                <c:pt idx="166">
                  <c:v>20</c:v>
                </c:pt>
                <c:pt idx="167">
                  <c:v>16</c:v>
                </c:pt>
                <c:pt idx="168">
                  <c:v>40</c:v>
                </c:pt>
                <c:pt idx="169">
                  <c:v>36</c:v>
                </c:pt>
                <c:pt idx="170">
                  <c:v>32</c:v>
                </c:pt>
                <c:pt idx="171">
                  <c:v>28</c:v>
                </c:pt>
                <c:pt idx="172">
                  <c:v>24</c:v>
                </c:pt>
                <c:pt idx="173">
                  <c:v>20</c:v>
                </c:pt>
                <c:pt idx="174">
                  <c:v>16</c:v>
                </c:pt>
                <c:pt idx="175">
                  <c:v>40</c:v>
                </c:pt>
                <c:pt idx="176">
                  <c:v>36</c:v>
                </c:pt>
                <c:pt idx="177">
                  <c:v>32</c:v>
                </c:pt>
                <c:pt idx="178">
                  <c:v>28</c:v>
                </c:pt>
                <c:pt idx="179">
                  <c:v>24</c:v>
                </c:pt>
                <c:pt idx="180">
                  <c:v>20</c:v>
                </c:pt>
                <c:pt idx="181">
                  <c:v>16</c:v>
                </c:pt>
                <c:pt idx="182">
                  <c:v>40</c:v>
                </c:pt>
                <c:pt idx="183">
                  <c:v>36</c:v>
                </c:pt>
                <c:pt idx="184">
                  <c:v>32</c:v>
                </c:pt>
                <c:pt idx="185">
                  <c:v>28</c:v>
                </c:pt>
                <c:pt idx="186">
                  <c:v>24</c:v>
                </c:pt>
                <c:pt idx="187">
                  <c:v>20</c:v>
                </c:pt>
                <c:pt idx="188">
                  <c:v>16</c:v>
                </c:pt>
                <c:pt idx="189">
                  <c:v>40</c:v>
                </c:pt>
                <c:pt idx="190">
                  <c:v>36</c:v>
                </c:pt>
                <c:pt idx="191">
                  <c:v>32</c:v>
                </c:pt>
                <c:pt idx="192">
                  <c:v>28</c:v>
                </c:pt>
                <c:pt idx="193">
                  <c:v>24</c:v>
                </c:pt>
                <c:pt idx="194">
                  <c:v>20</c:v>
                </c:pt>
                <c:pt idx="195">
                  <c:v>16</c:v>
                </c:pt>
                <c:pt idx="196">
                  <c:v>40</c:v>
                </c:pt>
                <c:pt idx="197">
                  <c:v>36</c:v>
                </c:pt>
                <c:pt idx="198">
                  <c:v>32</c:v>
                </c:pt>
                <c:pt idx="199">
                  <c:v>28</c:v>
                </c:pt>
                <c:pt idx="200">
                  <c:v>24</c:v>
                </c:pt>
                <c:pt idx="201">
                  <c:v>20</c:v>
                </c:pt>
                <c:pt idx="202">
                  <c:v>16</c:v>
                </c:pt>
                <c:pt idx="203">
                  <c:v>40</c:v>
                </c:pt>
                <c:pt idx="204">
                  <c:v>36</c:v>
                </c:pt>
                <c:pt idx="205">
                  <c:v>32</c:v>
                </c:pt>
                <c:pt idx="206">
                  <c:v>28</c:v>
                </c:pt>
                <c:pt idx="207">
                  <c:v>24</c:v>
                </c:pt>
                <c:pt idx="208">
                  <c:v>20</c:v>
                </c:pt>
                <c:pt idx="209">
                  <c:v>16</c:v>
                </c:pt>
                <c:pt idx="210">
                  <c:v>40</c:v>
                </c:pt>
                <c:pt idx="211">
                  <c:v>36</c:v>
                </c:pt>
                <c:pt idx="212">
                  <c:v>32</c:v>
                </c:pt>
                <c:pt idx="213">
                  <c:v>28</c:v>
                </c:pt>
                <c:pt idx="214">
                  <c:v>24</c:v>
                </c:pt>
                <c:pt idx="215">
                  <c:v>20</c:v>
                </c:pt>
                <c:pt idx="216">
                  <c:v>16</c:v>
                </c:pt>
                <c:pt idx="217">
                  <c:v>40</c:v>
                </c:pt>
                <c:pt idx="218">
                  <c:v>36</c:v>
                </c:pt>
                <c:pt idx="219">
                  <c:v>32</c:v>
                </c:pt>
                <c:pt idx="220">
                  <c:v>28</c:v>
                </c:pt>
                <c:pt idx="221">
                  <c:v>24</c:v>
                </c:pt>
                <c:pt idx="222">
                  <c:v>20</c:v>
                </c:pt>
                <c:pt idx="223">
                  <c:v>16</c:v>
                </c:pt>
                <c:pt idx="224">
                  <c:v>40</c:v>
                </c:pt>
                <c:pt idx="225">
                  <c:v>36</c:v>
                </c:pt>
                <c:pt idx="226">
                  <c:v>32</c:v>
                </c:pt>
                <c:pt idx="227">
                  <c:v>28</c:v>
                </c:pt>
                <c:pt idx="228">
                  <c:v>24</c:v>
                </c:pt>
                <c:pt idx="229">
                  <c:v>20</c:v>
                </c:pt>
                <c:pt idx="230">
                  <c:v>16</c:v>
                </c:pt>
                <c:pt idx="231">
                  <c:v>40</c:v>
                </c:pt>
                <c:pt idx="232">
                  <c:v>36</c:v>
                </c:pt>
                <c:pt idx="233">
                  <c:v>32</c:v>
                </c:pt>
                <c:pt idx="234">
                  <c:v>28</c:v>
                </c:pt>
                <c:pt idx="235">
                  <c:v>24</c:v>
                </c:pt>
                <c:pt idx="236">
                  <c:v>20</c:v>
                </c:pt>
                <c:pt idx="237">
                  <c:v>16</c:v>
                </c:pt>
                <c:pt idx="238">
                  <c:v>40</c:v>
                </c:pt>
                <c:pt idx="239">
                  <c:v>36</c:v>
                </c:pt>
                <c:pt idx="240">
                  <c:v>32</c:v>
                </c:pt>
                <c:pt idx="241">
                  <c:v>28</c:v>
                </c:pt>
                <c:pt idx="242">
                  <c:v>24</c:v>
                </c:pt>
                <c:pt idx="243">
                  <c:v>20</c:v>
                </c:pt>
                <c:pt idx="244">
                  <c:v>16</c:v>
                </c:pt>
                <c:pt idx="245">
                  <c:v>40</c:v>
                </c:pt>
                <c:pt idx="246">
                  <c:v>36</c:v>
                </c:pt>
                <c:pt idx="247">
                  <c:v>32</c:v>
                </c:pt>
                <c:pt idx="248">
                  <c:v>28</c:v>
                </c:pt>
                <c:pt idx="249">
                  <c:v>24</c:v>
                </c:pt>
                <c:pt idx="250">
                  <c:v>20</c:v>
                </c:pt>
                <c:pt idx="251">
                  <c:v>16</c:v>
                </c:pt>
                <c:pt idx="252">
                  <c:v>40</c:v>
                </c:pt>
                <c:pt idx="253">
                  <c:v>36</c:v>
                </c:pt>
                <c:pt idx="254">
                  <c:v>32</c:v>
                </c:pt>
                <c:pt idx="255">
                  <c:v>28</c:v>
                </c:pt>
                <c:pt idx="256">
                  <c:v>24</c:v>
                </c:pt>
                <c:pt idx="257">
                  <c:v>20</c:v>
                </c:pt>
                <c:pt idx="258">
                  <c:v>16</c:v>
                </c:pt>
                <c:pt idx="259">
                  <c:v>40</c:v>
                </c:pt>
                <c:pt idx="260">
                  <c:v>36</c:v>
                </c:pt>
                <c:pt idx="261">
                  <c:v>32</c:v>
                </c:pt>
                <c:pt idx="262">
                  <c:v>28</c:v>
                </c:pt>
                <c:pt idx="263">
                  <c:v>24</c:v>
                </c:pt>
                <c:pt idx="264">
                  <c:v>20</c:v>
                </c:pt>
                <c:pt idx="265">
                  <c:v>16</c:v>
                </c:pt>
                <c:pt idx="266">
                  <c:v>40</c:v>
                </c:pt>
                <c:pt idx="267">
                  <c:v>36</c:v>
                </c:pt>
                <c:pt idx="268">
                  <c:v>32</c:v>
                </c:pt>
                <c:pt idx="269">
                  <c:v>28</c:v>
                </c:pt>
                <c:pt idx="270">
                  <c:v>24</c:v>
                </c:pt>
                <c:pt idx="271">
                  <c:v>20</c:v>
                </c:pt>
                <c:pt idx="272">
                  <c:v>16</c:v>
                </c:pt>
                <c:pt idx="273">
                  <c:v>40</c:v>
                </c:pt>
                <c:pt idx="274">
                  <c:v>36</c:v>
                </c:pt>
                <c:pt idx="275">
                  <c:v>32</c:v>
                </c:pt>
                <c:pt idx="276">
                  <c:v>28</c:v>
                </c:pt>
                <c:pt idx="277">
                  <c:v>24</c:v>
                </c:pt>
                <c:pt idx="278">
                  <c:v>20</c:v>
                </c:pt>
                <c:pt idx="279">
                  <c:v>16</c:v>
                </c:pt>
                <c:pt idx="280">
                  <c:v>40</c:v>
                </c:pt>
                <c:pt idx="281">
                  <c:v>36</c:v>
                </c:pt>
                <c:pt idx="282">
                  <c:v>32</c:v>
                </c:pt>
                <c:pt idx="283">
                  <c:v>28</c:v>
                </c:pt>
                <c:pt idx="284">
                  <c:v>24</c:v>
                </c:pt>
                <c:pt idx="285">
                  <c:v>20</c:v>
                </c:pt>
                <c:pt idx="286">
                  <c:v>16</c:v>
                </c:pt>
                <c:pt idx="287">
                  <c:v>40</c:v>
                </c:pt>
                <c:pt idx="288">
                  <c:v>36</c:v>
                </c:pt>
                <c:pt idx="289">
                  <c:v>32</c:v>
                </c:pt>
                <c:pt idx="290">
                  <c:v>28</c:v>
                </c:pt>
                <c:pt idx="291">
                  <c:v>24</c:v>
                </c:pt>
                <c:pt idx="292">
                  <c:v>20</c:v>
                </c:pt>
                <c:pt idx="293">
                  <c:v>16</c:v>
                </c:pt>
                <c:pt idx="294">
                  <c:v>40</c:v>
                </c:pt>
                <c:pt idx="295">
                  <c:v>36</c:v>
                </c:pt>
                <c:pt idx="296">
                  <c:v>32</c:v>
                </c:pt>
                <c:pt idx="297">
                  <c:v>28</c:v>
                </c:pt>
                <c:pt idx="298">
                  <c:v>24</c:v>
                </c:pt>
                <c:pt idx="299">
                  <c:v>20</c:v>
                </c:pt>
                <c:pt idx="300">
                  <c:v>16</c:v>
                </c:pt>
                <c:pt idx="301">
                  <c:v>40</c:v>
                </c:pt>
                <c:pt idx="302">
                  <c:v>36</c:v>
                </c:pt>
                <c:pt idx="303">
                  <c:v>32</c:v>
                </c:pt>
                <c:pt idx="304">
                  <c:v>28</c:v>
                </c:pt>
                <c:pt idx="305">
                  <c:v>24</c:v>
                </c:pt>
                <c:pt idx="306">
                  <c:v>20</c:v>
                </c:pt>
                <c:pt idx="307">
                  <c:v>16</c:v>
                </c:pt>
                <c:pt idx="308">
                  <c:v>40</c:v>
                </c:pt>
                <c:pt idx="309">
                  <c:v>36</c:v>
                </c:pt>
                <c:pt idx="310">
                  <c:v>32</c:v>
                </c:pt>
                <c:pt idx="311">
                  <c:v>28</c:v>
                </c:pt>
                <c:pt idx="312">
                  <c:v>24</c:v>
                </c:pt>
                <c:pt idx="313">
                  <c:v>20</c:v>
                </c:pt>
                <c:pt idx="314">
                  <c:v>16</c:v>
                </c:pt>
                <c:pt idx="315">
                  <c:v>40</c:v>
                </c:pt>
                <c:pt idx="316">
                  <c:v>36</c:v>
                </c:pt>
                <c:pt idx="317">
                  <c:v>32</c:v>
                </c:pt>
                <c:pt idx="318">
                  <c:v>28</c:v>
                </c:pt>
                <c:pt idx="319">
                  <c:v>24</c:v>
                </c:pt>
                <c:pt idx="320">
                  <c:v>20</c:v>
                </c:pt>
                <c:pt idx="321">
                  <c:v>16</c:v>
                </c:pt>
                <c:pt idx="322">
                  <c:v>40</c:v>
                </c:pt>
                <c:pt idx="323">
                  <c:v>36</c:v>
                </c:pt>
                <c:pt idx="324">
                  <c:v>32</c:v>
                </c:pt>
                <c:pt idx="325">
                  <c:v>28</c:v>
                </c:pt>
                <c:pt idx="326">
                  <c:v>24</c:v>
                </c:pt>
                <c:pt idx="327">
                  <c:v>20</c:v>
                </c:pt>
                <c:pt idx="328">
                  <c:v>16</c:v>
                </c:pt>
                <c:pt idx="329">
                  <c:v>40</c:v>
                </c:pt>
                <c:pt idx="330">
                  <c:v>36</c:v>
                </c:pt>
                <c:pt idx="331">
                  <c:v>32</c:v>
                </c:pt>
                <c:pt idx="332">
                  <c:v>28</c:v>
                </c:pt>
                <c:pt idx="333">
                  <c:v>24</c:v>
                </c:pt>
                <c:pt idx="334">
                  <c:v>20</c:v>
                </c:pt>
                <c:pt idx="335">
                  <c:v>16</c:v>
                </c:pt>
                <c:pt idx="336">
                  <c:v>40</c:v>
                </c:pt>
                <c:pt idx="337">
                  <c:v>36</c:v>
                </c:pt>
                <c:pt idx="338">
                  <c:v>32</c:v>
                </c:pt>
                <c:pt idx="339">
                  <c:v>28</c:v>
                </c:pt>
                <c:pt idx="340">
                  <c:v>24</c:v>
                </c:pt>
                <c:pt idx="341">
                  <c:v>20</c:v>
                </c:pt>
                <c:pt idx="342">
                  <c:v>16</c:v>
                </c:pt>
                <c:pt idx="343">
                  <c:v>40</c:v>
                </c:pt>
                <c:pt idx="344">
                  <c:v>36</c:v>
                </c:pt>
                <c:pt idx="345">
                  <c:v>32</c:v>
                </c:pt>
                <c:pt idx="346">
                  <c:v>28</c:v>
                </c:pt>
                <c:pt idx="347">
                  <c:v>24</c:v>
                </c:pt>
                <c:pt idx="348">
                  <c:v>20</c:v>
                </c:pt>
                <c:pt idx="349">
                  <c:v>16</c:v>
                </c:pt>
                <c:pt idx="350">
                  <c:v>40</c:v>
                </c:pt>
                <c:pt idx="351">
                  <c:v>36</c:v>
                </c:pt>
                <c:pt idx="352">
                  <c:v>32</c:v>
                </c:pt>
                <c:pt idx="353">
                  <c:v>28</c:v>
                </c:pt>
                <c:pt idx="354">
                  <c:v>24</c:v>
                </c:pt>
                <c:pt idx="355">
                  <c:v>20</c:v>
                </c:pt>
                <c:pt idx="356">
                  <c:v>16</c:v>
                </c:pt>
                <c:pt idx="357">
                  <c:v>40</c:v>
                </c:pt>
                <c:pt idx="358">
                  <c:v>36</c:v>
                </c:pt>
                <c:pt idx="359">
                  <c:v>32</c:v>
                </c:pt>
                <c:pt idx="360">
                  <c:v>28</c:v>
                </c:pt>
                <c:pt idx="361">
                  <c:v>24</c:v>
                </c:pt>
                <c:pt idx="362">
                  <c:v>20</c:v>
                </c:pt>
                <c:pt idx="363">
                  <c:v>16</c:v>
                </c:pt>
                <c:pt idx="364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35-4F78-9F80-1C4F5DFEF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Tzatziki!$E$20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Tzatziki!$D$21:$D$385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Tzatziki!$E$21:$E$385</c:f>
              <c:numCache>
                <c:formatCode>General</c:formatCode>
                <c:ptCount val="365"/>
                <c:pt idx="0">
                  <c:v>-9</c:v>
                </c:pt>
                <c:pt idx="1">
                  <c:v>186</c:v>
                </c:pt>
                <c:pt idx="2">
                  <c:v>177</c:v>
                </c:pt>
                <c:pt idx="3">
                  <c:v>168</c:v>
                </c:pt>
                <c:pt idx="4">
                  <c:v>159</c:v>
                </c:pt>
                <c:pt idx="5">
                  <c:v>150</c:v>
                </c:pt>
                <c:pt idx="6">
                  <c:v>141</c:v>
                </c:pt>
                <c:pt idx="7">
                  <c:v>132</c:v>
                </c:pt>
                <c:pt idx="8">
                  <c:v>123</c:v>
                </c:pt>
                <c:pt idx="9">
                  <c:v>114</c:v>
                </c:pt>
                <c:pt idx="10">
                  <c:v>105</c:v>
                </c:pt>
                <c:pt idx="11">
                  <c:v>96</c:v>
                </c:pt>
                <c:pt idx="12">
                  <c:v>87</c:v>
                </c:pt>
                <c:pt idx="13">
                  <c:v>78</c:v>
                </c:pt>
                <c:pt idx="14">
                  <c:v>195</c:v>
                </c:pt>
                <c:pt idx="15">
                  <c:v>117</c:v>
                </c:pt>
                <c:pt idx="16">
                  <c:v>108</c:v>
                </c:pt>
                <c:pt idx="17">
                  <c:v>99</c:v>
                </c:pt>
                <c:pt idx="18">
                  <c:v>90</c:v>
                </c:pt>
                <c:pt idx="19">
                  <c:v>81</c:v>
                </c:pt>
                <c:pt idx="20">
                  <c:v>72</c:v>
                </c:pt>
                <c:pt idx="21">
                  <c:v>63</c:v>
                </c:pt>
                <c:pt idx="22">
                  <c:v>54</c:v>
                </c:pt>
                <c:pt idx="23">
                  <c:v>45</c:v>
                </c:pt>
                <c:pt idx="24">
                  <c:v>36</c:v>
                </c:pt>
                <c:pt idx="25">
                  <c:v>27</c:v>
                </c:pt>
                <c:pt idx="26">
                  <c:v>18</c:v>
                </c:pt>
                <c:pt idx="27">
                  <c:v>9</c:v>
                </c:pt>
                <c:pt idx="28">
                  <c:v>195</c:v>
                </c:pt>
                <c:pt idx="29">
                  <c:v>186</c:v>
                </c:pt>
                <c:pt idx="30">
                  <c:v>177</c:v>
                </c:pt>
                <c:pt idx="31">
                  <c:v>168</c:v>
                </c:pt>
                <c:pt idx="32">
                  <c:v>159</c:v>
                </c:pt>
                <c:pt idx="33">
                  <c:v>150</c:v>
                </c:pt>
                <c:pt idx="34">
                  <c:v>141</c:v>
                </c:pt>
                <c:pt idx="35">
                  <c:v>132</c:v>
                </c:pt>
                <c:pt idx="36">
                  <c:v>123</c:v>
                </c:pt>
                <c:pt idx="37">
                  <c:v>114</c:v>
                </c:pt>
                <c:pt idx="38">
                  <c:v>105</c:v>
                </c:pt>
                <c:pt idx="39">
                  <c:v>96</c:v>
                </c:pt>
                <c:pt idx="40">
                  <c:v>87</c:v>
                </c:pt>
                <c:pt idx="41">
                  <c:v>78</c:v>
                </c:pt>
                <c:pt idx="42">
                  <c:v>135</c:v>
                </c:pt>
                <c:pt idx="43">
                  <c:v>126</c:v>
                </c:pt>
                <c:pt idx="44">
                  <c:v>117</c:v>
                </c:pt>
                <c:pt idx="45">
                  <c:v>108</c:v>
                </c:pt>
                <c:pt idx="46">
                  <c:v>99</c:v>
                </c:pt>
                <c:pt idx="47">
                  <c:v>90</c:v>
                </c:pt>
                <c:pt idx="48">
                  <c:v>81</c:v>
                </c:pt>
                <c:pt idx="49">
                  <c:v>72</c:v>
                </c:pt>
                <c:pt idx="50">
                  <c:v>63</c:v>
                </c:pt>
                <c:pt idx="51">
                  <c:v>54</c:v>
                </c:pt>
                <c:pt idx="52">
                  <c:v>45</c:v>
                </c:pt>
                <c:pt idx="53">
                  <c:v>36</c:v>
                </c:pt>
                <c:pt idx="54">
                  <c:v>27</c:v>
                </c:pt>
                <c:pt idx="55">
                  <c:v>18</c:v>
                </c:pt>
                <c:pt idx="56">
                  <c:v>195</c:v>
                </c:pt>
                <c:pt idx="57">
                  <c:v>186</c:v>
                </c:pt>
                <c:pt idx="58">
                  <c:v>177</c:v>
                </c:pt>
                <c:pt idx="59">
                  <c:v>168</c:v>
                </c:pt>
                <c:pt idx="60">
                  <c:v>159</c:v>
                </c:pt>
                <c:pt idx="61">
                  <c:v>150</c:v>
                </c:pt>
                <c:pt idx="62">
                  <c:v>141</c:v>
                </c:pt>
                <c:pt idx="63">
                  <c:v>132</c:v>
                </c:pt>
                <c:pt idx="64">
                  <c:v>123</c:v>
                </c:pt>
                <c:pt idx="65">
                  <c:v>114</c:v>
                </c:pt>
                <c:pt idx="66">
                  <c:v>105</c:v>
                </c:pt>
                <c:pt idx="67">
                  <c:v>96</c:v>
                </c:pt>
                <c:pt idx="68">
                  <c:v>87</c:v>
                </c:pt>
                <c:pt idx="69">
                  <c:v>78</c:v>
                </c:pt>
                <c:pt idx="70">
                  <c:v>144</c:v>
                </c:pt>
                <c:pt idx="71">
                  <c:v>135</c:v>
                </c:pt>
                <c:pt idx="72">
                  <c:v>126</c:v>
                </c:pt>
                <c:pt idx="73">
                  <c:v>117</c:v>
                </c:pt>
                <c:pt idx="74">
                  <c:v>108</c:v>
                </c:pt>
                <c:pt idx="75">
                  <c:v>99</c:v>
                </c:pt>
                <c:pt idx="76">
                  <c:v>90</c:v>
                </c:pt>
                <c:pt idx="77">
                  <c:v>81</c:v>
                </c:pt>
                <c:pt idx="78">
                  <c:v>72</c:v>
                </c:pt>
                <c:pt idx="79">
                  <c:v>63</c:v>
                </c:pt>
                <c:pt idx="80">
                  <c:v>54</c:v>
                </c:pt>
                <c:pt idx="81">
                  <c:v>45</c:v>
                </c:pt>
                <c:pt idx="82">
                  <c:v>36</c:v>
                </c:pt>
                <c:pt idx="83">
                  <c:v>27</c:v>
                </c:pt>
                <c:pt idx="84">
                  <c:v>195</c:v>
                </c:pt>
                <c:pt idx="85">
                  <c:v>186</c:v>
                </c:pt>
                <c:pt idx="86">
                  <c:v>177</c:v>
                </c:pt>
                <c:pt idx="87">
                  <c:v>168</c:v>
                </c:pt>
                <c:pt idx="88">
                  <c:v>159</c:v>
                </c:pt>
                <c:pt idx="89">
                  <c:v>150</c:v>
                </c:pt>
                <c:pt idx="90">
                  <c:v>141</c:v>
                </c:pt>
                <c:pt idx="91">
                  <c:v>132</c:v>
                </c:pt>
                <c:pt idx="92">
                  <c:v>123</c:v>
                </c:pt>
                <c:pt idx="93">
                  <c:v>114</c:v>
                </c:pt>
                <c:pt idx="94">
                  <c:v>105</c:v>
                </c:pt>
                <c:pt idx="95">
                  <c:v>96</c:v>
                </c:pt>
                <c:pt idx="96">
                  <c:v>87</c:v>
                </c:pt>
                <c:pt idx="97">
                  <c:v>78</c:v>
                </c:pt>
                <c:pt idx="98">
                  <c:v>153</c:v>
                </c:pt>
                <c:pt idx="99">
                  <c:v>144</c:v>
                </c:pt>
                <c:pt idx="100">
                  <c:v>135</c:v>
                </c:pt>
                <c:pt idx="101">
                  <c:v>126</c:v>
                </c:pt>
                <c:pt idx="102">
                  <c:v>117</c:v>
                </c:pt>
                <c:pt idx="103">
                  <c:v>108</c:v>
                </c:pt>
                <c:pt idx="104">
                  <c:v>99</c:v>
                </c:pt>
                <c:pt idx="105">
                  <c:v>90</c:v>
                </c:pt>
                <c:pt idx="106">
                  <c:v>81</c:v>
                </c:pt>
                <c:pt idx="107">
                  <c:v>72</c:v>
                </c:pt>
                <c:pt idx="108">
                  <c:v>63</c:v>
                </c:pt>
                <c:pt idx="109">
                  <c:v>54</c:v>
                </c:pt>
                <c:pt idx="110">
                  <c:v>45</c:v>
                </c:pt>
                <c:pt idx="111">
                  <c:v>36</c:v>
                </c:pt>
                <c:pt idx="112">
                  <c:v>195</c:v>
                </c:pt>
                <c:pt idx="113">
                  <c:v>186</c:v>
                </c:pt>
                <c:pt idx="114">
                  <c:v>177</c:v>
                </c:pt>
                <c:pt idx="115">
                  <c:v>168</c:v>
                </c:pt>
                <c:pt idx="116">
                  <c:v>159</c:v>
                </c:pt>
                <c:pt idx="117">
                  <c:v>150</c:v>
                </c:pt>
                <c:pt idx="118">
                  <c:v>141</c:v>
                </c:pt>
                <c:pt idx="119">
                  <c:v>132</c:v>
                </c:pt>
                <c:pt idx="120">
                  <c:v>123</c:v>
                </c:pt>
                <c:pt idx="121">
                  <c:v>114</c:v>
                </c:pt>
                <c:pt idx="122">
                  <c:v>105</c:v>
                </c:pt>
                <c:pt idx="123">
                  <c:v>96</c:v>
                </c:pt>
                <c:pt idx="124">
                  <c:v>87</c:v>
                </c:pt>
                <c:pt idx="125">
                  <c:v>78</c:v>
                </c:pt>
                <c:pt idx="126">
                  <c:v>162</c:v>
                </c:pt>
                <c:pt idx="127">
                  <c:v>153</c:v>
                </c:pt>
                <c:pt idx="128">
                  <c:v>144</c:v>
                </c:pt>
                <c:pt idx="129">
                  <c:v>135</c:v>
                </c:pt>
                <c:pt idx="130">
                  <c:v>126</c:v>
                </c:pt>
                <c:pt idx="131">
                  <c:v>117</c:v>
                </c:pt>
                <c:pt idx="132">
                  <c:v>108</c:v>
                </c:pt>
                <c:pt idx="133">
                  <c:v>99</c:v>
                </c:pt>
                <c:pt idx="134">
                  <c:v>90</c:v>
                </c:pt>
                <c:pt idx="135">
                  <c:v>81</c:v>
                </c:pt>
                <c:pt idx="136">
                  <c:v>72</c:v>
                </c:pt>
                <c:pt idx="137">
                  <c:v>63</c:v>
                </c:pt>
                <c:pt idx="138">
                  <c:v>54</c:v>
                </c:pt>
                <c:pt idx="139">
                  <c:v>45</c:v>
                </c:pt>
                <c:pt idx="140">
                  <c:v>195</c:v>
                </c:pt>
                <c:pt idx="141">
                  <c:v>186</c:v>
                </c:pt>
                <c:pt idx="142">
                  <c:v>177</c:v>
                </c:pt>
                <c:pt idx="143">
                  <c:v>168</c:v>
                </c:pt>
                <c:pt idx="144">
                  <c:v>159</c:v>
                </c:pt>
                <c:pt idx="145">
                  <c:v>150</c:v>
                </c:pt>
                <c:pt idx="146">
                  <c:v>141</c:v>
                </c:pt>
                <c:pt idx="147">
                  <c:v>132</c:v>
                </c:pt>
                <c:pt idx="148">
                  <c:v>123</c:v>
                </c:pt>
                <c:pt idx="149">
                  <c:v>114</c:v>
                </c:pt>
                <c:pt idx="150">
                  <c:v>105</c:v>
                </c:pt>
                <c:pt idx="151">
                  <c:v>96</c:v>
                </c:pt>
                <c:pt idx="152">
                  <c:v>87</c:v>
                </c:pt>
                <c:pt idx="153">
                  <c:v>78</c:v>
                </c:pt>
                <c:pt idx="154">
                  <c:v>171</c:v>
                </c:pt>
                <c:pt idx="155">
                  <c:v>162</c:v>
                </c:pt>
                <c:pt idx="156">
                  <c:v>153</c:v>
                </c:pt>
                <c:pt idx="157">
                  <c:v>144</c:v>
                </c:pt>
                <c:pt idx="158">
                  <c:v>135</c:v>
                </c:pt>
                <c:pt idx="159">
                  <c:v>126</c:v>
                </c:pt>
                <c:pt idx="160">
                  <c:v>117</c:v>
                </c:pt>
                <c:pt idx="161">
                  <c:v>108</c:v>
                </c:pt>
                <c:pt idx="162">
                  <c:v>99</c:v>
                </c:pt>
                <c:pt idx="163">
                  <c:v>90</c:v>
                </c:pt>
                <c:pt idx="164">
                  <c:v>81</c:v>
                </c:pt>
                <c:pt idx="165">
                  <c:v>72</c:v>
                </c:pt>
                <c:pt idx="166">
                  <c:v>63</c:v>
                </c:pt>
                <c:pt idx="167">
                  <c:v>54</c:v>
                </c:pt>
                <c:pt idx="168">
                  <c:v>195</c:v>
                </c:pt>
                <c:pt idx="169">
                  <c:v>186</c:v>
                </c:pt>
                <c:pt idx="170">
                  <c:v>177</c:v>
                </c:pt>
                <c:pt idx="171">
                  <c:v>168</c:v>
                </c:pt>
                <c:pt idx="172">
                  <c:v>159</c:v>
                </c:pt>
                <c:pt idx="173">
                  <c:v>150</c:v>
                </c:pt>
                <c:pt idx="174">
                  <c:v>141</c:v>
                </c:pt>
                <c:pt idx="175">
                  <c:v>132</c:v>
                </c:pt>
                <c:pt idx="176">
                  <c:v>123</c:v>
                </c:pt>
                <c:pt idx="177">
                  <c:v>114</c:v>
                </c:pt>
                <c:pt idx="178">
                  <c:v>105</c:v>
                </c:pt>
                <c:pt idx="179">
                  <c:v>96</c:v>
                </c:pt>
                <c:pt idx="180">
                  <c:v>87</c:v>
                </c:pt>
                <c:pt idx="181">
                  <c:v>78</c:v>
                </c:pt>
                <c:pt idx="182">
                  <c:v>180</c:v>
                </c:pt>
                <c:pt idx="183">
                  <c:v>171</c:v>
                </c:pt>
                <c:pt idx="184">
                  <c:v>162</c:v>
                </c:pt>
                <c:pt idx="185">
                  <c:v>153</c:v>
                </c:pt>
                <c:pt idx="186">
                  <c:v>144</c:v>
                </c:pt>
                <c:pt idx="187">
                  <c:v>135</c:v>
                </c:pt>
                <c:pt idx="188">
                  <c:v>126</c:v>
                </c:pt>
                <c:pt idx="189">
                  <c:v>117</c:v>
                </c:pt>
                <c:pt idx="190">
                  <c:v>108</c:v>
                </c:pt>
                <c:pt idx="191">
                  <c:v>99</c:v>
                </c:pt>
                <c:pt idx="192">
                  <c:v>90</c:v>
                </c:pt>
                <c:pt idx="193">
                  <c:v>81</c:v>
                </c:pt>
                <c:pt idx="194">
                  <c:v>72</c:v>
                </c:pt>
                <c:pt idx="195">
                  <c:v>63</c:v>
                </c:pt>
                <c:pt idx="196">
                  <c:v>195</c:v>
                </c:pt>
                <c:pt idx="197">
                  <c:v>186</c:v>
                </c:pt>
                <c:pt idx="198">
                  <c:v>177</c:v>
                </c:pt>
                <c:pt idx="199">
                  <c:v>168</c:v>
                </c:pt>
                <c:pt idx="200">
                  <c:v>159</c:v>
                </c:pt>
                <c:pt idx="201">
                  <c:v>150</c:v>
                </c:pt>
                <c:pt idx="202">
                  <c:v>141</c:v>
                </c:pt>
                <c:pt idx="203">
                  <c:v>132</c:v>
                </c:pt>
                <c:pt idx="204">
                  <c:v>123</c:v>
                </c:pt>
                <c:pt idx="205">
                  <c:v>114</c:v>
                </c:pt>
                <c:pt idx="206">
                  <c:v>105</c:v>
                </c:pt>
                <c:pt idx="207">
                  <c:v>96</c:v>
                </c:pt>
                <c:pt idx="208">
                  <c:v>87</c:v>
                </c:pt>
                <c:pt idx="209">
                  <c:v>78</c:v>
                </c:pt>
                <c:pt idx="210">
                  <c:v>189</c:v>
                </c:pt>
                <c:pt idx="211">
                  <c:v>180</c:v>
                </c:pt>
                <c:pt idx="212">
                  <c:v>171</c:v>
                </c:pt>
                <c:pt idx="213">
                  <c:v>162</c:v>
                </c:pt>
                <c:pt idx="214">
                  <c:v>153</c:v>
                </c:pt>
                <c:pt idx="215">
                  <c:v>144</c:v>
                </c:pt>
                <c:pt idx="216">
                  <c:v>135</c:v>
                </c:pt>
                <c:pt idx="217">
                  <c:v>126</c:v>
                </c:pt>
                <c:pt idx="218">
                  <c:v>117</c:v>
                </c:pt>
                <c:pt idx="219">
                  <c:v>108</c:v>
                </c:pt>
                <c:pt idx="220">
                  <c:v>99</c:v>
                </c:pt>
                <c:pt idx="221">
                  <c:v>90</c:v>
                </c:pt>
                <c:pt idx="222">
                  <c:v>81</c:v>
                </c:pt>
                <c:pt idx="223">
                  <c:v>72</c:v>
                </c:pt>
                <c:pt idx="224">
                  <c:v>195</c:v>
                </c:pt>
                <c:pt idx="225">
                  <c:v>186</c:v>
                </c:pt>
                <c:pt idx="226">
                  <c:v>177</c:v>
                </c:pt>
                <c:pt idx="227">
                  <c:v>168</c:v>
                </c:pt>
                <c:pt idx="228">
                  <c:v>159</c:v>
                </c:pt>
                <c:pt idx="229">
                  <c:v>150</c:v>
                </c:pt>
                <c:pt idx="230">
                  <c:v>141</c:v>
                </c:pt>
                <c:pt idx="231">
                  <c:v>132</c:v>
                </c:pt>
                <c:pt idx="232">
                  <c:v>123</c:v>
                </c:pt>
                <c:pt idx="233">
                  <c:v>114</c:v>
                </c:pt>
                <c:pt idx="234">
                  <c:v>105</c:v>
                </c:pt>
                <c:pt idx="235">
                  <c:v>96</c:v>
                </c:pt>
                <c:pt idx="236">
                  <c:v>87</c:v>
                </c:pt>
                <c:pt idx="237">
                  <c:v>78</c:v>
                </c:pt>
                <c:pt idx="238">
                  <c:v>195</c:v>
                </c:pt>
                <c:pt idx="239">
                  <c:v>186</c:v>
                </c:pt>
                <c:pt idx="240">
                  <c:v>177</c:v>
                </c:pt>
                <c:pt idx="241">
                  <c:v>168</c:v>
                </c:pt>
                <c:pt idx="242">
                  <c:v>159</c:v>
                </c:pt>
                <c:pt idx="243">
                  <c:v>150</c:v>
                </c:pt>
                <c:pt idx="244">
                  <c:v>141</c:v>
                </c:pt>
                <c:pt idx="245">
                  <c:v>132</c:v>
                </c:pt>
                <c:pt idx="246">
                  <c:v>123</c:v>
                </c:pt>
                <c:pt idx="247">
                  <c:v>114</c:v>
                </c:pt>
                <c:pt idx="248">
                  <c:v>105</c:v>
                </c:pt>
                <c:pt idx="249">
                  <c:v>96</c:v>
                </c:pt>
                <c:pt idx="250">
                  <c:v>87</c:v>
                </c:pt>
                <c:pt idx="251">
                  <c:v>78</c:v>
                </c:pt>
                <c:pt idx="252">
                  <c:v>195</c:v>
                </c:pt>
                <c:pt idx="253">
                  <c:v>186</c:v>
                </c:pt>
                <c:pt idx="254">
                  <c:v>177</c:v>
                </c:pt>
                <c:pt idx="255">
                  <c:v>168</c:v>
                </c:pt>
                <c:pt idx="256">
                  <c:v>159</c:v>
                </c:pt>
                <c:pt idx="257">
                  <c:v>150</c:v>
                </c:pt>
                <c:pt idx="258">
                  <c:v>141</c:v>
                </c:pt>
                <c:pt idx="259">
                  <c:v>132</c:v>
                </c:pt>
                <c:pt idx="260">
                  <c:v>123</c:v>
                </c:pt>
                <c:pt idx="261">
                  <c:v>114</c:v>
                </c:pt>
                <c:pt idx="262">
                  <c:v>105</c:v>
                </c:pt>
                <c:pt idx="263">
                  <c:v>96</c:v>
                </c:pt>
                <c:pt idx="264">
                  <c:v>87</c:v>
                </c:pt>
                <c:pt idx="265">
                  <c:v>78</c:v>
                </c:pt>
                <c:pt idx="266">
                  <c:v>195</c:v>
                </c:pt>
                <c:pt idx="267">
                  <c:v>186</c:v>
                </c:pt>
                <c:pt idx="268">
                  <c:v>177</c:v>
                </c:pt>
                <c:pt idx="269">
                  <c:v>168</c:v>
                </c:pt>
                <c:pt idx="270">
                  <c:v>159</c:v>
                </c:pt>
                <c:pt idx="271">
                  <c:v>150</c:v>
                </c:pt>
                <c:pt idx="272">
                  <c:v>141</c:v>
                </c:pt>
                <c:pt idx="273">
                  <c:v>132</c:v>
                </c:pt>
                <c:pt idx="274">
                  <c:v>123</c:v>
                </c:pt>
                <c:pt idx="275">
                  <c:v>114</c:v>
                </c:pt>
                <c:pt idx="276">
                  <c:v>105</c:v>
                </c:pt>
                <c:pt idx="277">
                  <c:v>96</c:v>
                </c:pt>
                <c:pt idx="278">
                  <c:v>87</c:v>
                </c:pt>
                <c:pt idx="279">
                  <c:v>78</c:v>
                </c:pt>
                <c:pt idx="280">
                  <c:v>195</c:v>
                </c:pt>
                <c:pt idx="281">
                  <c:v>186</c:v>
                </c:pt>
                <c:pt idx="282">
                  <c:v>177</c:v>
                </c:pt>
                <c:pt idx="283">
                  <c:v>168</c:v>
                </c:pt>
                <c:pt idx="284">
                  <c:v>159</c:v>
                </c:pt>
                <c:pt idx="285">
                  <c:v>150</c:v>
                </c:pt>
                <c:pt idx="286">
                  <c:v>141</c:v>
                </c:pt>
                <c:pt idx="287">
                  <c:v>132</c:v>
                </c:pt>
                <c:pt idx="288">
                  <c:v>123</c:v>
                </c:pt>
                <c:pt idx="289">
                  <c:v>114</c:v>
                </c:pt>
                <c:pt idx="290">
                  <c:v>105</c:v>
                </c:pt>
                <c:pt idx="291">
                  <c:v>96</c:v>
                </c:pt>
                <c:pt idx="292">
                  <c:v>87</c:v>
                </c:pt>
                <c:pt idx="293">
                  <c:v>78</c:v>
                </c:pt>
                <c:pt idx="294">
                  <c:v>195</c:v>
                </c:pt>
                <c:pt idx="295">
                  <c:v>186</c:v>
                </c:pt>
                <c:pt idx="296">
                  <c:v>177</c:v>
                </c:pt>
                <c:pt idx="297">
                  <c:v>168</c:v>
                </c:pt>
                <c:pt idx="298">
                  <c:v>159</c:v>
                </c:pt>
                <c:pt idx="299">
                  <c:v>150</c:v>
                </c:pt>
                <c:pt idx="300">
                  <c:v>141</c:v>
                </c:pt>
                <c:pt idx="301">
                  <c:v>132</c:v>
                </c:pt>
                <c:pt idx="302">
                  <c:v>123</c:v>
                </c:pt>
                <c:pt idx="303">
                  <c:v>114</c:v>
                </c:pt>
                <c:pt idx="304">
                  <c:v>105</c:v>
                </c:pt>
                <c:pt idx="305">
                  <c:v>96</c:v>
                </c:pt>
                <c:pt idx="306">
                  <c:v>87</c:v>
                </c:pt>
                <c:pt idx="307">
                  <c:v>78</c:v>
                </c:pt>
                <c:pt idx="308">
                  <c:v>195</c:v>
                </c:pt>
                <c:pt idx="309">
                  <c:v>186</c:v>
                </c:pt>
                <c:pt idx="310">
                  <c:v>177</c:v>
                </c:pt>
                <c:pt idx="311">
                  <c:v>168</c:v>
                </c:pt>
                <c:pt idx="312">
                  <c:v>159</c:v>
                </c:pt>
                <c:pt idx="313">
                  <c:v>150</c:v>
                </c:pt>
                <c:pt idx="314">
                  <c:v>141</c:v>
                </c:pt>
                <c:pt idx="315">
                  <c:v>132</c:v>
                </c:pt>
                <c:pt idx="316">
                  <c:v>123</c:v>
                </c:pt>
                <c:pt idx="317">
                  <c:v>114</c:v>
                </c:pt>
                <c:pt idx="318">
                  <c:v>105</c:v>
                </c:pt>
                <c:pt idx="319">
                  <c:v>96</c:v>
                </c:pt>
                <c:pt idx="320">
                  <c:v>87</c:v>
                </c:pt>
                <c:pt idx="321">
                  <c:v>78</c:v>
                </c:pt>
                <c:pt idx="322">
                  <c:v>195</c:v>
                </c:pt>
                <c:pt idx="323">
                  <c:v>186</c:v>
                </c:pt>
                <c:pt idx="324">
                  <c:v>177</c:v>
                </c:pt>
                <c:pt idx="325">
                  <c:v>168</c:v>
                </c:pt>
                <c:pt idx="326">
                  <c:v>159</c:v>
                </c:pt>
                <c:pt idx="327">
                  <c:v>150</c:v>
                </c:pt>
                <c:pt idx="328">
                  <c:v>141</c:v>
                </c:pt>
                <c:pt idx="329">
                  <c:v>132</c:v>
                </c:pt>
                <c:pt idx="330">
                  <c:v>123</c:v>
                </c:pt>
                <c:pt idx="331">
                  <c:v>114</c:v>
                </c:pt>
                <c:pt idx="332">
                  <c:v>105</c:v>
                </c:pt>
                <c:pt idx="333">
                  <c:v>96</c:v>
                </c:pt>
                <c:pt idx="334">
                  <c:v>87</c:v>
                </c:pt>
                <c:pt idx="335">
                  <c:v>78</c:v>
                </c:pt>
                <c:pt idx="336">
                  <c:v>195</c:v>
                </c:pt>
                <c:pt idx="337">
                  <c:v>186</c:v>
                </c:pt>
                <c:pt idx="338">
                  <c:v>177</c:v>
                </c:pt>
                <c:pt idx="339">
                  <c:v>168</c:v>
                </c:pt>
                <c:pt idx="340">
                  <c:v>159</c:v>
                </c:pt>
                <c:pt idx="341">
                  <c:v>150</c:v>
                </c:pt>
                <c:pt idx="342">
                  <c:v>141</c:v>
                </c:pt>
                <c:pt idx="343">
                  <c:v>132</c:v>
                </c:pt>
                <c:pt idx="344">
                  <c:v>123</c:v>
                </c:pt>
                <c:pt idx="345">
                  <c:v>114</c:v>
                </c:pt>
                <c:pt idx="346">
                  <c:v>105</c:v>
                </c:pt>
                <c:pt idx="347">
                  <c:v>96</c:v>
                </c:pt>
                <c:pt idx="348">
                  <c:v>87</c:v>
                </c:pt>
                <c:pt idx="349">
                  <c:v>78</c:v>
                </c:pt>
                <c:pt idx="350">
                  <c:v>195</c:v>
                </c:pt>
                <c:pt idx="351">
                  <c:v>186</c:v>
                </c:pt>
                <c:pt idx="352">
                  <c:v>177</c:v>
                </c:pt>
                <c:pt idx="353">
                  <c:v>168</c:v>
                </c:pt>
                <c:pt idx="354">
                  <c:v>159</c:v>
                </c:pt>
                <c:pt idx="355">
                  <c:v>150</c:v>
                </c:pt>
                <c:pt idx="356">
                  <c:v>141</c:v>
                </c:pt>
                <c:pt idx="357">
                  <c:v>132</c:v>
                </c:pt>
                <c:pt idx="358">
                  <c:v>123</c:v>
                </c:pt>
                <c:pt idx="359">
                  <c:v>114</c:v>
                </c:pt>
                <c:pt idx="360">
                  <c:v>105</c:v>
                </c:pt>
                <c:pt idx="361">
                  <c:v>96</c:v>
                </c:pt>
                <c:pt idx="362">
                  <c:v>87</c:v>
                </c:pt>
                <c:pt idx="363">
                  <c:v>78</c:v>
                </c:pt>
                <c:pt idx="364">
                  <c:v>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9B-4ABD-9567-F1CE6AA39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'Marinated Chicken'!$E$20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'Marinated Chicken'!$D$21:$D$385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'Marinated Chicken'!$E$21:$E$385</c:f>
              <c:numCache>
                <c:formatCode>General</c:formatCode>
                <c:ptCount val="365"/>
                <c:pt idx="0">
                  <c:v>-10</c:v>
                </c:pt>
                <c:pt idx="1">
                  <c:v>440</c:v>
                </c:pt>
                <c:pt idx="2">
                  <c:v>430</c:v>
                </c:pt>
                <c:pt idx="3">
                  <c:v>420</c:v>
                </c:pt>
                <c:pt idx="4">
                  <c:v>410</c:v>
                </c:pt>
                <c:pt idx="5">
                  <c:v>400</c:v>
                </c:pt>
                <c:pt idx="6">
                  <c:v>390</c:v>
                </c:pt>
                <c:pt idx="7">
                  <c:v>380</c:v>
                </c:pt>
                <c:pt idx="8">
                  <c:v>370</c:v>
                </c:pt>
                <c:pt idx="9">
                  <c:v>360</c:v>
                </c:pt>
                <c:pt idx="10">
                  <c:v>350</c:v>
                </c:pt>
                <c:pt idx="11">
                  <c:v>340</c:v>
                </c:pt>
                <c:pt idx="12">
                  <c:v>330</c:v>
                </c:pt>
                <c:pt idx="13">
                  <c:v>320</c:v>
                </c:pt>
                <c:pt idx="14">
                  <c:v>310</c:v>
                </c:pt>
                <c:pt idx="15">
                  <c:v>300</c:v>
                </c:pt>
                <c:pt idx="16">
                  <c:v>290</c:v>
                </c:pt>
                <c:pt idx="17">
                  <c:v>280</c:v>
                </c:pt>
                <c:pt idx="18">
                  <c:v>270</c:v>
                </c:pt>
                <c:pt idx="19">
                  <c:v>260</c:v>
                </c:pt>
                <c:pt idx="20">
                  <c:v>250</c:v>
                </c:pt>
                <c:pt idx="21">
                  <c:v>240</c:v>
                </c:pt>
                <c:pt idx="22">
                  <c:v>230</c:v>
                </c:pt>
                <c:pt idx="23">
                  <c:v>220</c:v>
                </c:pt>
                <c:pt idx="24">
                  <c:v>210</c:v>
                </c:pt>
                <c:pt idx="25">
                  <c:v>200</c:v>
                </c:pt>
                <c:pt idx="26">
                  <c:v>190</c:v>
                </c:pt>
                <c:pt idx="27">
                  <c:v>180</c:v>
                </c:pt>
                <c:pt idx="28">
                  <c:v>170</c:v>
                </c:pt>
                <c:pt idx="29">
                  <c:v>160</c:v>
                </c:pt>
                <c:pt idx="30">
                  <c:v>150</c:v>
                </c:pt>
                <c:pt idx="31">
                  <c:v>140</c:v>
                </c:pt>
                <c:pt idx="32">
                  <c:v>130</c:v>
                </c:pt>
                <c:pt idx="33">
                  <c:v>120</c:v>
                </c:pt>
                <c:pt idx="34">
                  <c:v>110</c:v>
                </c:pt>
                <c:pt idx="35">
                  <c:v>450</c:v>
                </c:pt>
                <c:pt idx="36">
                  <c:v>440</c:v>
                </c:pt>
                <c:pt idx="37">
                  <c:v>430</c:v>
                </c:pt>
                <c:pt idx="38">
                  <c:v>420</c:v>
                </c:pt>
                <c:pt idx="39">
                  <c:v>410</c:v>
                </c:pt>
                <c:pt idx="40">
                  <c:v>400</c:v>
                </c:pt>
                <c:pt idx="41">
                  <c:v>390</c:v>
                </c:pt>
                <c:pt idx="42">
                  <c:v>380</c:v>
                </c:pt>
                <c:pt idx="43">
                  <c:v>340</c:v>
                </c:pt>
                <c:pt idx="44">
                  <c:v>330</c:v>
                </c:pt>
                <c:pt idx="45">
                  <c:v>320</c:v>
                </c:pt>
                <c:pt idx="46">
                  <c:v>310</c:v>
                </c:pt>
                <c:pt idx="47">
                  <c:v>300</c:v>
                </c:pt>
                <c:pt idx="48">
                  <c:v>290</c:v>
                </c:pt>
                <c:pt idx="49">
                  <c:v>280</c:v>
                </c:pt>
                <c:pt idx="50">
                  <c:v>270</c:v>
                </c:pt>
                <c:pt idx="51">
                  <c:v>260</c:v>
                </c:pt>
                <c:pt idx="52">
                  <c:v>250</c:v>
                </c:pt>
                <c:pt idx="53">
                  <c:v>240</c:v>
                </c:pt>
                <c:pt idx="54">
                  <c:v>230</c:v>
                </c:pt>
                <c:pt idx="55">
                  <c:v>220</c:v>
                </c:pt>
                <c:pt idx="56">
                  <c:v>210</c:v>
                </c:pt>
                <c:pt idx="57">
                  <c:v>200</c:v>
                </c:pt>
                <c:pt idx="58">
                  <c:v>190</c:v>
                </c:pt>
                <c:pt idx="59">
                  <c:v>180</c:v>
                </c:pt>
                <c:pt idx="60">
                  <c:v>170</c:v>
                </c:pt>
                <c:pt idx="61">
                  <c:v>160</c:v>
                </c:pt>
                <c:pt idx="62">
                  <c:v>150</c:v>
                </c:pt>
                <c:pt idx="63">
                  <c:v>140</c:v>
                </c:pt>
                <c:pt idx="64">
                  <c:v>130</c:v>
                </c:pt>
                <c:pt idx="65">
                  <c:v>120</c:v>
                </c:pt>
                <c:pt idx="66">
                  <c:v>110</c:v>
                </c:pt>
                <c:pt idx="67">
                  <c:v>100</c:v>
                </c:pt>
                <c:pt idx="68">
                  <c:v>90</c:v>
                </c:pt>
                <c:pt idx="69">
                  <c:v>80</c:v>
                </c:pt>
                <c:pt idx="70">
                  <c:v>450</c:v>
                </c:pt>
                <c:pt idx="71">
                  <c:v>440</c:v>
                </c:pt>
                <c:pt idx="72">
                  <c:v>430</c:v>
                </c:pt>
                <c:pt idx="73">
                  <c:v>420</c:v>
                </c:pt>
                <c:pt idx="74">
                  <c:v>410</c:v>
                </c:pt>
                <c:pt idx="75">
                  <c:v>400</c:v>
                </c:pt>
                <c:pt idx="76">
                  <c:v>390</c:v>
                </c:pt>
                <c:pt idx="77">
                  <c:v>380</c:v>
                </c:pt>
                <c:pt idx="78">
                  <c:v>370</c:v>
                </c:pt>
                <c:pt idx="79">
                  <c:v>360</c:v>
                </c:pt>
                <c:pt idx="80">
                  <c:v>350</c:v>
                </c:pt>
                <c:pt idx="81">
                  <c:v>340</c:v>
                </c:pt>
                <c:pt idx="82">
                  <c:v>330</c:v>
                </c:pt>
                <c:pt idx="83">
                  <c:v>320</c:v>
                </c:pt>
                <c:pt idx="84">
                  <c:v>310</c:v>
                </c:pt>
                <c:pt idx="85">
                  <c:v>300</c:v>
                </c:pt>
                <c:pt idx="86">
                  <c:v>290</c:v>
                </c:pt>
                <c:pt idx="87">
                  <c:v>280</c:v>
                </c:pt>
                <c:pt idx="88">
                  <c:v>270</c:v>
                </c:pt>
                <c:pt idx="89">
                  <c:v>260</c:v>
                </c:pt>
                <c:pt idx="90">
                  <c:v>250</c:v>
                </c:pt>
                <c:pt idx="91">
                  <c:v>240</c:v>
                </c:pt>
                <c:pt idx="92">
                  <c:v>230</c:v>
                </c:pt>
                <c:pt idx="93">
                  <c:v>220</c:v>
                </c:pt>
                <c:pt idx="94">
                  <c:v>210</c:v>
                </c:pt>
                <c:pt idx="95">
                  <c:v>200</c:v>
                </c:pt>
                <c:pt idx="96">
                  <c:v>190</c:v>
                </c:pt>
                <c:pt idx="97">
                  <c:v>180</c:v>
                </c:pt>
                <c:pt idx="98">
                  <c:v>170</c:v>
                </c:pt>
                <c:pt idx="99">
                  <c:v>160</c:v>
                </c:pt>
                <c:pt idx="100">
                  <c:v>150</c:v>
                </c:pt>
                <c:pt idx="101">
                  <c:v>140</c:v>
                </c:pt>
                <c:pt idx="102">
                  <c:v>130</c:v>
                </c:pt>
                <c:pt idx="103">
                  <c:v>120</c:v>
                </c:pt>
                <c:pt idx="104">
                  <c:v>110</c:v>
                </c:pt>
                <c:pt idx="105">
                  <c:v>450</c:v>
                </c:pt>
                <c:pt idx="106">
                  <c:v>440</c:v>
                </c:pt>
                <c:pt idx="107">
                  <c:v>430</c:v>
                </c:pt>
                <c:pt idx="108">
                  <c:v>420</c:v>
                </c:pt>
                <c:pt idx="109">
                  <c:v>410</c:v>
                </c:pt>
                <c:pt idx="110">
                  <c:v>400</c:v>
                </c:pt>
                <c:pt idx="111">
                  <c:v>390</c:v>
                </c:pt>
                <c:pt idx="112">
                  <c:v>380</c:v>
                </c:pt>
                <c:pt idx="113">
                  <c:v>370</c:v>
                </c:pt>
                <c:pt idx="114">
                  <c:v>360</c:v>
                </c:pt>
                <c:pt idx="115">
                  <c:v>350</c:v>
                </c:pt>
                <c:pt idx="116">
                  <c:v>340</c:v>
                </c:pt>
                <c:pt idx="117">
                  <c:v>330</c:v>
                </c:pt>
                <c:pt idx="118">
                  <c:v>320</c:v>
                </c:pt>
                <c:pt idx="119">
                  <c:v>310</c:v>
                </c:pt>
                <c:pt idx="120">
                  <c:v>300</c:v>
                </c:pt>
                <c:pt idx="121">
                  <c:v>290</c:v>
                </c:pt>
                <c:pt idx="122">
                  <c:v>280</c:v>
                </c:pt>
                <c:pt idx="123">
                  <c:v>270</c:v>
                </c:pt>
                <c:pt idx="124">
                  <c:v>260</c:v>
                </c:pt>
                <c:pt idx="125">
                  <c:v>250</c:v>
                </c:pt>
                <c:pt idx="126">
                  <c:v>240</c:v>
                </c:pt>
                <c:pt idx="127">
                  <c:v>230</c:v>
                </c:pt>
                <c:pt idx="128">
                  <c:v>220</c:v>
                </c:pt>
                <c:pt idx="129">
                  <c:v>210</c:v>
                </c:pt>
                <c:pt idx="130">
                  <c:v>200</c:v>
                </c:pt>
                <c:pt idx="131">
                  <c:v>190</c:v>
                </c:pt>
                <c:pt idx="132">
                  <c:v>180</c:v>
                </c:pt>
                <c:pt idx="133">
                  <c:v>170</c:v>
                </c:pt>
                <c:pt idx="134">
                  <c:v>160</c:v>
                </c:pt>
                <c:pt idx="135">
                  <c:v>150</c:v>
                </c:pt>
                <c:pt idx="136">
                  <c:v>140</c:v>
                </c:pt>
                <c:pt idx="137">
                  <c:v>130</c:v>
                </c:pt>
                <c:pt idx="138">
                  <c:v>120</c:v>
                </c:pt>
                <c:pt idx="139">
                  <c:v>110</c:v>
                </c:pt>
                <c:pt idx="140">
                  <c:v>450</c:v>
                </c:pt>
                <c:pt idx="141">
                  <c:v>440</c:v>
                </c:pt>
                <c:pt idx="142">
                  <c:v>430</c:v>
                </c:pt>
                <c:pt idx="143">
                  <c:v>420</c:v>
                </c:pt>
                <c:pt idx="144">
                  <c:v>410</c:v>
                </c:pt>
                <c:pt idx="145">
                  <c:v>400</c:v>
                </c:pt>
                <c:pt idx="146">
                  <c:v>390</c:v>
                </c:pt>
                <c:pt idx="147">
                  <c:v>380</c:v>
                </c:pt>
                <c:pt idx="148">
                  <c:v>370</c:v>
                </c:pt>
                <c:pt idx="149">
                  <c:v>360</c:v>
                </c:pt>
                <c:pt idx="150">
                  <c:v>350</c:v>
                </c:pt>
                <c:pt idx="151">
                  <c:v>340</c:v>
                </c:pt>
                <c:pt idx="152">
                  <c:v>330</c:v>
                </c:pt>
                <c:pt idx="153">
                  <c:v>320</c:v>
                </c:pt>
                <c:pt idx="154">
                  <c:v>310</c:v>
                </c:pt>
                <c:pt idx="155">
                  <c:v>300</c:v>
                </c:pt>
                <c:pt idx="156">
                  <c:v>290</c:v>
                </c:pt>
                <c:pt idx="157">
                  <c:v>280</c:v>
                </c:pt>
                <c:pt idx="158">
                  <c:v>270</c:v>
                </c:pt>
                <c:pt idx="159">
                  <c:v>260</c:v>
                </c:pt>
                <c:pt idx="160">
                  <c:v>250</c:v>
                </c:pt>
                <c:pt idx="161">
                  <c:v>240</c:v>
                </c:pt>
                <c:pt idx="162">
                  <c:v>230</c:v>
                </c:pt>
                <c:pt idx="163">
                  <c:v>220</c:v>
                </c:pt>
                <c:pt idx="164">
                  <c:v>210</c:v>
                </c:pt>
                <c:pt idx="165">
                  <c:v>200</c:v>
                </c:pt>
                <c:pt idx="166">
                  <c:v>190</c:v>
                </c:pt>
                <c:pt idx="167">
                  <c:v>180</c:v>
                </c:pt>
                <c:pt idx="168">
                  <c:v>170</c:v>
                </c:pt>
                <c:pt idx="169">
                  <c:v>160</c:v>
                </c:pt>
                <c:pt idx="170">
                  <c:v>150</c:v>
                </c:pt>
                <c:pt idx="171">
                  <c:v>140</c:v>
                </c:pt>
                <c:pt idx="172">
                  <c:v>130</c:v>
                </c:pt>
                <c:pt idx="173">
                  <c:v>120</c:v>
                </c:pt>
                <c:pt idx="174">
                  <c:v>110</c:v>
                </c:pt>
                <c:pt idx="175">
                  <c:v>450</c:v>
                </c:pt>
                <c:pt idx="176">
                  <c:v>440</c:v>
                </c:pt>
                <c:pt idx="177">
                  <c:v>430</c:v>
                </c:pt>
                <c:pt idx="178">
                  <c:v>420</c:v>
                </c:pt>
                <c:pt idx="179">
                  <c:v>410</c:v>
                </c:pt>
                <c:pt idx="180">
                  <c:v>400</c:v>
                </c:pt>
                <c:pt idx="181">
                  <c:v>390</c:v>
                </c:pt>
                <c:pt idx="182">
                  <c:v>380</c:v>
                </c:pt>
                <c:pt idx="183">
                  <c:v>370</c:v>
                </c:pt>
                <c:pt idx="184">
                  <c:v>360</c:v>
                </c:pt>
                <c:pt idx="185">
                  <c:v>350</c:v>
                </c:pt>
                <c:pt idx="186">
                  <c:v>340</c:v>
                </c:pt>
                <c:pt idx="187">
                  <c:v>330</c:v>
                </c:pt>
                <c:pt idx="188">
                  <c:v>320</c:v>
                </c:pt>
                <c:pt idx="189">
                  <c:v>310</c:v>
                </c:pt>
                <c:pt idx="190">
                  <c:v>300</c:v>
                </c:pt>
                <c:pt idx="191">
                  <c:v>290</c:v>
                </c:pt>
                <c:pt idx="192">
                  <c:v>280</c:v>
                </c:pt>
                <c:pt idx="193">
                  <c:v>270</c:v>
                </c:pt>
                <c:pt idx="194">
                  <c:v>260</c:v>
                </c:pt>
                <c:pt idx="195">
                  <c:v>250</c:v>
                </c:pt>
                <c:pt idx="196">
                  <c:v>240</c:v>
                </c:pt>
                <c:pt idx="197">
                  <c:v>230</c:v>
                </c:pt>
                <c:pt idx="198">
                  <c:v>220</c:v>
                </c:pt>
                <c:pt idx="199">
                  <c:v>210</c:v>
                </c:pt>
                <c:pt idx="200">
                  <c:v>200</c:v>
                </c:pt>
                <c:pt idx="201">
                  <c:v>190</c:v>
                </c:pt>
                <c:pt idx="202">
                  <c:v>180</c:v>
                </c:pt>
                <c:pt idx="203">
                  <c:v>170</c:v>
                </c:pt>
                <c:pt idx="204">
                  <c:v>160</c:v>
                </c:pt>
                <c:pt idx="205">
                  <c:v>150</c:v>
                </c:pt>
                <c:pt idx="206">
                  <c:v>140</c:v>
                </c:pt>
                <c:pt idx="207">
                  <c:v>130</c:v>
                </c:pt>
                <c:pt idx="208">
                  <c:v>120</c:v>
                </c:pt>
                <c:pt idx="209">
                  <c:v>110</c:v>
                </c:pt>
                <c:pt idx="210">
                  <c:v>450</c:v>
                </c:pt>
                <c:pt idx="211">
                  <c:v>440</c:v>
                </c:pt>
                <c:pt idx="212">
                  <c:v>430</c:v>
                </c:pt>
                <c:pt idx="213">
                  <c:v>420</c:v>
                </c:pt>
                <c:pt idx="214">
                  <c:v>410</c:v>
                </c:pt>
                <c:pt idx="215">
                  <c:v>400</c:v>
                </c:pt>
                <c:pt idx="216">
                  <c:v>390</c:v>
                </c:pt>
                <c:pt idx="217">
                  <c:v>380</c:v>
                </c:pt>
                <c:pt idx="218">
                  <c:v>370</c:v>
                </c:pt>
                <c:pt idx="219">
                  <c:v>360</c:v>
                </c:pt>
                <c:pt idx="220">
                  <c:v>350</c:v>
                </c:pt>
                <c:pt idx="221">
                  <c:v>340</c:v>
                </c:pt>
                <c:pt idx="222">
                  <c:v>330</c:v>
                </c:pt>
                <c:pt idx="223">
                  <c:v>320</c:v>
                </c:pt>
                <c:pt idx="224">
                  <c:v>310</c:v>
                </c:pt>
                <c:pt idx="225">
                  <c:v>300</c:v>
                </c:pt>
                <c:pt idx="226">
                  <c:v>290</c:v>
                </c:pt>
                <c:pt idx="227">
                  <c:v>280</c:v>
                </c:pt>
                <c:pt idx="228">
                  <c:v>270</c:v>
                </c:pt>
                <c:pt idx="229">
                  <c:v>260</c:v>
                </c:pt>
                <c:pt idx="230">
                  <c:v>250</c:v>
                </c:pt>
                <c:pt idx="231">
                  <c:v>240</c:v>
                </c:pt>
                <c:pt idx="232">
                  <c:v>230</c:v>
                </c:pt>
                <c:pt idx="233">
                  <c:v>220</c:v>
                </c:pt>
                <c:pt idx="234">
                  <c:v>210</c:v>
                </c:pt>
                <c:pt idx="235">
                  <c:v>200</c:v>
                </c:pt>
                <c:pt idx="236">
                  <c:v>190</c:v>
                </c:pt>
                <c:pt idx="237">
                  <c:v>180</c:v>
                </c:pt>
                <c:pt idx="238">
                  <c:v>170</c:v>
                </c:pt>
                <c:pt idx="239">
                  <c:v>160</c:v>
                </c:pt>
                <c:pt idx="240">
                  <c:v>150</c:v>
                </c:pt>
                <c:pt idx="241">
                  <c:v>140</c:v>
                </c:pt>
                <c:pt idx="242">
                  <c:v>130</c:v>
                </c:pt>
                <c:pt idx="243">
                  <c:v>120</c:v>
                </c:pt>
                <c:pt idx="244">
                  <c:v>110</c:v>
                </c:pt>
                <c:pt idx="245">
                  <c:v>450</c:v>
                </c:pt>
                <c:pt idx="246">
                  <c:v>440</c:v>
                </c:pt>
                <c:pt idx="247">
                  <c:v>430</c:v>
                </c:pt>
                <c:pt idx="248">
                  <c:v>420</c:v>
                </c:pt>
                <c:pt idx="249">
                  <c:v>410</c:v>
                </c:pt>
                <c:pt idx="250">
                  <c:v>400</c:v>
                </c:pt>
                <c:pt idx="251">
                  <c:v>390</c:v>
                </c:pt>
                <c:pt idx="252">
                  <c:v>380</c:v>
                </c:pt>
                <c:pt idx="253">
                  <c:v>370</c:v>
                </c:pt>
                <c:pt idx="254">
                  <c:v>360</c:v>
                </c:pt>
                <c:pt idx="255">
                  <c:v>350</c:v>
                </c:pt>
                <c:pt idx="256">
                  <c:v>340</c:v>
                </c:pt>
                <c:pt idx="257">
                  <c:v>330</c:v>
                </c:pt>
                <c:pt idx="258">
                  <c:v>320</c:v>
                </c:pt>
                <c:pt idx="259">
                  <c:v>310</c:v>
                </c:pt>
                <c:pt idx="260">
                  <c:v>300</c:v>
                </c:pt>
                <c:pt idx="261">
                  <c:v>290</c:v>
                </c:pt>
                <c:pt idx="262">
                  <c:v>280</c:v>
                </c:pt>
                <c:pt idx="263">
                  <c:v>270</c:v>
                </c:pt>
                <c:pt idx="264">
                  <c:v>260</c:v>
                </c:pt>
                <c:pt idx="265">
                  <c:v>250</c:v>
                </c:pt>
                <c:pt idx="266">
                  <c:v>240</c:v>
                </c:pt>
                <c:pt idx="267">
                  <c:v>230</c:v>
                </c:pt>
                <c:pt idx="268">
                  <c:v>220</c:v>
                </c:pt>
                <c:pt idx="269">
                  <c:v>210</c:v>
                </c:pt>
                <c:pt idx="270">
                  <c:v>200</c:v>
                </c:pt>
                <c:pt idx="271">
                  <c:v>190</c:v>
                </c:pt>
                <c:pt idx="272">
                  <c:v>180</c:v>
                </c:pt>
                <c:pt idx="273">
                  <c:v>170</c:v>
                </c:pt>
                <c:pt idx="274">
                  <c:v>160</c:v>
                </c:pt>
                <c:pt idx="275">
                  <c:v>150</c:v>
                </c:pt>
                <c:pt idx="276">
                  <c:v>140</c:v>
                </c:pt>
                <c:pt idx="277">
                  <c:v>130</c:v>
                </c:pt>
                <c:pt idx="278">
                  <c:v>120</c:v>
                </c:pt>
                <c:pt idx="279">
                  <c:v>110</c:v>
                </c:pt>
                <c:pt idx="280">
                  <c:v>450</c:v>
                </c:pt>
                <c:pt idx="281">
                  <c:v>440</c:v>
                </c:pt>
                <c:pt idx="282">
                  <c:v>430</c:v>
                </c:pt>
                <c:pt idx="283">
                  <c:v>420</c:v>
                </c:pt>
                <c:pt idx="284">
                  <c:v>410</c:v>
                </c:pt>
                <c:pt idx="285">
                  <c:v>400</c:v>
                </c:pt>
                <c:pt idx="286">
                  <c:v>390</c:v>
                </c:pt>
                <c:pt idx="287">
                  <c:v>380</c:v>
                </c:pt>
                <c:pt idx="288">
                  <c:v>370</c:v>
                </c:pt>
                <c:pt idx="289">
                  <c:v>360</c:v>
                </c:pt>
                <c:pt idx="290">
                  <c:v>350</c:v>
                </c:pt>
                <c:pt idx="291">
                  <c:v>340</c:v>
                </c:pt>
                <c:pt idx="292">
                  <c:v>330</c:v>
                </c:pt>
                <c:pt idx="293">
                  <c:v>320</c:v>
                </c:pt>
                <c:pt idx="294">
                  <c:v>310</c:v>
                </c:pt>
                <c:pt idx="295">
                  <c:v>300</c:v>
                </c:pt>
                <c:pt idx="296">
                  <c:v>290</c:v>
                </c:pt>
                <c:pt idx="297">
                  <c:v>280</c:v>
                </c:pt>
                <c:pt idx="298">
                  <c:v>270</c:v>
                </c:pt>
                <c:pt idx="299">
                  <c:v>260</c:v>
                </c:pt>
                <c:pt idx="300">
                  <c:v>250</c:v>
                </c:pt>
                <c:pt idx="301">
                  <c:v>240</c:v>
                </c:pt>
                <c:pt idx="302">
                  <c:v>230</c:v>
                </c:pt>
                <c:pt idx="303">
                  <c:v>220</c:v>
                </c:pt>
                <c:pt idx="304">
                  <c:v>210</c:v>
                </c:pt>
                <c:pt idx="305">
                  <c:v>200</c:v>
                </c:pt>
                <c:pt idx="306">
                  <c:v>190</c:v>
                </c:pt>
                <c:pt idx="307">
                  <c:v>180</c:v>
                </c:pt>
                <c:pt idx="308">
                  <c:v>170</c:v>
                </c:pt>
                <c:pt idx="309">
                  <c:v>160</c:v>
                </c:pt>
                <c:pt idx="310">
                  <c:v>150</c:v>
                </c:pt>
                <c:pt idx="311">
                  <c:v>140</c:v>
                </c:pt>
                <c:pt idx="312">
                  <c:v>130</c:v>
                </c:pt>
                <c:pt idx="313">
                  <c:v>120</c:v>
                </c:pt>
                <c:pt idx="314">
                  <c:v>110</c:v>
                </c:pt>
                <c:pt idx="315">
                  <c:v>450</c:v>
                </c:pt>
                <c:pt idx="316">
                  <c:v>440</c:v>
                </c:pt>
                <c:pt idx="317">
                  <c:v>430</c:v>
                </c:pt>
                <c:pt idx="318">
                  <c:v>420</c:v>
                </c:pt>
                <c:pt idx="319">
                  <c:v>410</c:v>
                </c:pt>
                <c:pt idx="320">
                  <c:v>400</c:v>
                </c:pt>
                <c:pt idx="321">
                  <c:v>390</c:v>
                </c:pt>
                <c:pt idx="322">
                  <c:v>380</c:v>
                </c:pt>
                <c:pt idx="323">
                  <c:v>370</c:v>
                </c:pt>
                <c:pt idx="324">
                  <c:v>360</c:v>
                </c:pt>
                <c:pt idx="325">
                  <c:v>350</c:v>
                </c:pt>
                <c:pt idx="326">
                  <c:v>340</c:v>
                </c:pt>
                <c:pt idx="327">
                  <c:v>330</c:v>
                </c:pt>
                <c:pt idx="328">
                  <c:v>320</c:v>
                </c:pt>
                <c:pt idx="329">
                  <c:v>310</c:v>
                </c:pt>
                <c:pt idx="330">
                  <c:v>300</c:v>
                </c:pt>
                <c:pt idx="331">
                  <c:v>290</c:v>
                </c:pt>
                <c:pt idx="332">
                  <c:v>280</c:v>
                </c:pt>
                <c:pt idx="333">
                  <c:v>270</c:v>
                </c:pt>
                <c:pt idx="334">
                  <c:v>260</c:v>
                </c:pt>
                <c:pt idx="335">
                  <c:v>250</c:v>
                </c:pt>
                <c:pt idx="336">
                  <c:v>240</c:v>
                </c:pt>
                <c:pt idx="337">
                  <c:v>230</c:v>
                </c:pt>
                <c:pt idx="338">
                  <c:v>220</c:v>
                </c:pt>
                <c:pt idx="339">
                  <c:v>210</c:v>
                </c:pt>
                <c:pt idx="340">
                  <c:v>200</c:v>
                </c:pt>
                <c:pt idx="341">
                  <c:v>190</c:v>
                </c:pt>
                <c:pt idx="342">
                  <c:v>180</c:v>
                </c:pt>
                <c:pt idx="343">
                  <c:v>170</c:v>
                </c:pt>
                <c:pt idx="344">
                  <c:v>160</c:v>
                </c:pt>
                <c:pt idx="345">
                  <c:v>150</c:v>
                </c:pt>
                <c:pt idx="346">
                  <c:v>140</c:v>
                </c:pt>
                <c:pt idx="347">
                  <c:v>130</c:v>
                </c:pt>
                <c:pt idx="348">
                  <c:v>120</c:v>
                </c:pt>
                <c:pt idx="349">
                  <c:v>110</c:v>
                </c:pt>
                <c:pt idx="350">
                  <c:v>450</c:v>
                </c:pt>
                <c:pt idx="351">
                  <c:v>440</c:v>
                </c:pt>
                <c:pt idx="352">
                  <c:v>430</c:v>
                </c:pt>
                <c:pt idx="353">
                  <c:v>420</c:v>
                </c:pt>
                <c:pt idx="354">
                  <c:v>410</c:v>
                </c:pt>
                <c:pt idx="355">
                  <c:v>400</c:v>
                </c:pt>
                <c:pt idx="356">
                  <c:v>390</c:v>
                </c:pt>
                <c:pt idx="357">
                  <c:v>380</c:v>
                </c:pt>
                <c:pt idx="358">
                  <c:v>370</c:v>
                </c:pt>
                <c:pt idx="359">
                  <c:v>360</c:v>
                </c:pt>
                <c:pt idx="360">
                  <c:v>350</c:v>
                </c:pt>
                <c:pt idx="361">
                  <c:v>340</c:v>
                </c:pt>
                <c:pt idx="362">
                  <c:v>330</c:v>
                </c:pt>
                <c:pt idx="363">
                  <c:v>320</c:v>
                </c:pt>
                <c:pt idx="364">
                  <c:v>310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15-4E0E-99D7-28E4E0401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Onions!$E$20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Onions!$D$21:$D$385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Onions!$E$21:$E$385</c:f>
              <c:numCache>
                <c:formatCode>General</c:formatCode>
                <c:ptCount val="365"/>
                <c:pt idx="0">
                  <c:v>-10</c:v>
                </c:pt>
                <c:pt idx="1">
                  <c:v>82</c:v>
                </c:pt>
                <c:pt idx="2">
                  <c:v>72</c:v>
                </c:pt>
                <c:pt idx="3">
                  <c:v>62</c:v>
                </c:pt>
                <c:pt idx="4">
                  <c:v>52</c:v>
                </c:pt>
                <c:pt idx="5">
                  <c:v>42</c:v>
                </c:pt>
                <c:pt idx="6">
                  <c:v>32</c:v>
                </c:pt>
                <c:pt idx="7">
                  <c:v>92</c:v>
                </c:pt>
                <c:pt idx="8">
                  <c:v>82</c:v>
                </c:pt>
                <c:pt idx="9">
                  <c:v>72</c:v>
                </c:pt>
                <c:pt idx="10">
                  <c:v>62</c:v>
                </c:pt>
                <c:pt idx="11">
                  <c:v>52</c:v>
                </c:pt>
                <c:pt idx="12">
                  <c:v>42</c:v>
                </c:pt>
                <c:pt idx="13">
                  <c:v>32</c:v>
                </c:pt>
                <c:pt idx="14">
                  <c:v>92</c:v>
                </c:pt>
                <c:pt idx="15">
                  <c:v>82</c:v>
                </c:pt>
                <c:pt idx="16">
                  <c:v>72</c:v>
                </c:pt>
                <c:pt idx="17">
                  <c:v>62</c:v>
                </c:pt>
                <c:pt idx="18">
                  <c:v>52</c:v>
                </c:pt>
                <c:pt idx="19">
                  <c:v>42</c:v>
                </c:pt>
                <c:pt idx="20">
                  <c:v>32</c:v>
                </c:pt>
                <c:pt idx="21">
                  <c:v>92</c:v>
                </c:pt>
                <c:pt idx="22">
                  <c:v>82</c:v>
                </c:pt>
                <c:pt idx="23">
                  <c:v>72</c:v>
                </c:pt>
                <c:pt idx="24">
                  <c:v>62</c:v>
                </c:pt>
                <c:pt idx="25">
                  <c:v>52</c:v>
                </c:pt>
                <c:pt idx="26">
                  <c:v>42</c:v>
                </c:pt>
                <c:pt idx="27">
                  <c:v>32</c:v>
                </c:pt>
                <c:pt idx="28">
                  <c:v>92</c:v>
                </c:pt>
                <c:pt idx="29">
                  <c:v>82</c:v>
                </c:pt>
                <c:pt idx="30">
                  <c:v>72</c:v>
                </c:pt>
                <c:pt idx="31">
                  <c:v>62</c:v>
                </c:pt>
                <c:pt idx="32">
                  <c:v>52</c:v>
                </c:pt>
                <c:pt idx="33">
                  <c:v>42</c:v>
                </c:pt>
                <c:pt idx="34">
                  <c:v>32</c:v>
                </c:pt>
                <c:pt idx="35">
                  <c:v>92</c:v>
                </c:pt>
                <c:pt idx="36">
                  <c:v>82</c:v>
                </c:pt>
                <c:pt idx="37">
                  <c:v>72</c:v>
                </c:pt>
                <c:pt idx="38">
                  <c:v>62</c:v>
                </c:pt>
                <c:pt idx="39">
                  <c:v>52</c:v>
                </c:pt>
                <c:pt idx="40">
                  <c:v>42</c:v>
                </c:pt>
                <c:pt idx="41">
                  <c:v>32</c:v>
                </c:pt>
                <c:pt idx="42">
                  <c:v>92</c:v>
                </c:pt>
                <c:pt idx="43">
                  <c:v>82</c:v>
                </c:pt>
                <c:pt idx="44">
                  <c:v>72</c:v>
                </c:pt>
                <c:pt idx="45">
                  <c:v>62</c:v>
                </c:pt>
                <c:pt idx="46">
                  <c:v>52</c:v>
                </c:pt>
                <c:pt idx="47">
                  <c:v>42</c:v>
                </c:pt>
                <c:pt idx="48">
                  <c:v>32</c:v>
                </c:pt>
                <c:pt idx="49">
                  <c:v>92</c:v>
                </c:pt>
                <c:pt idx="50">
                  <c:v>82</c:v>
                </c:pt>
                <c:pt idx="51">
                  <c:v>72</c:v>
                </c:pt>
                <c:pt idx="52">
                  <c:v>62</c:v>
                </c:pt>
                <c:pt idx="53">
                  <c:v>52</c:v>
                </c:pt>
                <c:pt idx="54">
                  <c:v>42</c:v>
                </c:pt>
                <c:pt idx="55">
                  <c:v>32</c:v>
                </c:pt>
                <c:pt idx="56">
                  <c:v>92</c:v>
                </c:pt>
                <c:pt idx="57">
                  <c:v>82</c:v>
                </c:pt>
                <c:pt idx="58">
                  <c:v>72</c:v>
                </c:pt>
                <c:pt idx="59">
                  <c:v>62</c:v>
                </c:pt>
                <c:pt idx="60">
                  <c:v>52</c:v>
                </c:pt>
                <c:pt idx="61">
                  <c:v>42</c:v>
                </c:pt>
                <c:pt idx="62">
                  <c:v>32</c:v>
                </c:pt>
                <c:pt idx="63">
                  <c:v>92</c:v>
                </c:pt>
                <c:pt idx="64">
                  <c:v>82</c:v>
                </c:pt>
                <c:pt idx="65">
                  <c:v>72</c:v>
                </c:pt>
                <c:pt idx="66">
                  <c:v>62</c:v>
                </c:pt>
                <c:pt idx="67">
                  <c:v>52</c:v>
                </c:pt>
                <c:pt idx="68">
                  <c:v>42</c:v>
                </c:pt>
                <c:pt idx="69">
                  <c:v>32</c:v>
                </c:pt>
                <c:pt idx="70">
                  <c:v>92</c:v>
                </c:pt>
                <c:pt idx="71">
                  <c:v>82</c:v>
                </c:pt>
                <c:pt idx="72">
                  <c:v>72</c:v>
                </c:pt>
                <c:pt idx="73">
                  <c:v>62</c:v>
                </c:pt>
                <c:pt idx="74">
                  <c:v>52</c:v>
                </c:pt>
                <c:pt idx="75">
                  <c:v>42</c:v>
                </c:pt>
                <c:pt idx="76">
                  <c:v>32</c:v>
                </c:pt>
                <c:pt idx="77">
                  <c:v>92</c:v>
                </c:pt>
                <c:pt idx="78">
                  <c:v>82</c:v>
                </c:pt>
                <c:pt idx="79">
                  <c:v>72</c:v>
                </c:pt>
                <c:pt idx="80">
                  <c:v>62</c:v>
                </c:pt>
                <c:pt idx="81">
                  <c:v>52</c:v>
                </c:pt>
                <c:pt idx="82">
                  <c:v>42</c:v>
                </c:pt>
                <c:pt idx="83">
                  <c:v>32</c:v>
                </c:pt>
                <c:pt idx="84">
                  <c:v>92</c:v>
                </c:pt>
                <c:pt idx="85">
                  <c:v>82</c:v>
                </c:pt>
                <c:pt idx="86">
                  <c:v>72</c:v>
                </c:pt>
                <c:pt idx="87">
                  <c:v>62</c:v>
                </c:pt>
                <c:pt idx="88">
                  <c:v>52</c:v>
                </c:pt>
                <c:pt idx="89">
                  <c:v>42</c:v>
                </c:pt>
                <c:pt idx="90">
                  <c:v>32</c:v>
                </c:pt>
                <c:pt idx="91">
                  <c:v>92</c:v>
                </c:pt>
                <c:pt idx="92">
                  <c:v>82</c:v>
                </c:pt>
                <c:pt idx="93">
                  <c:v>72</c:v>
                </c:pt>
                <c:pt idx="94">
                  <c:v>62</c:v>
                </c:pt>
                <c:pt idx="95">
                  <c:v>52</c:v>
                </c:pt>
                <c:pt idx="96">
                  <c:v>42</c:v>
                </c:pt>
                <c:pt idx="97">
                  <c:v>32</c:v>
                </c:pt>
                <c:pt idx="98">
                  <c:v>92</c:v>
                </c:pt>
                <c:pt idx="99">
                  <c:v>82</c:v>
                </c:pt>
                <c:pt idx="100">
                  <c:v>72</c:v>
                </c:pt>
                <c:pt idx="101">
                  <c:v>62</c:v>
                </c:pt>
                <c:pt idx="102">
                  <c:v>52</c:v>
                </c:pt>
                <c:pt idx="103">
                  <c:v>42</c:v>
                </c:pt>
                <c:pt idx="104">
                  <c:v>32</c:v>
                </c:pt>
                <c:pt idx="105">
                  <c:v>92</c:v>
                </c:pt>
                <c:pt idx="106">
                  <c:v>82</c:v>
                </c:pt>
                <c:pt idx="107">
                  <c:v>72</c:v>
                </c:pt>
                <c:pt idx="108">
                  <c:v>62</c:v>
                </c:pt>
                <c:pt idx="109">
                  <c:v>52</c:v>
                </c:pt>
                <c:pt idx="110">
                  <c:v>42</c:v>
                </c:pt>
                <c:pt idx="111">
                  <c:v>32</c:v>
                </c:pt>
                <c:pt idx="112">
                  <c:v>92</c:v>
                </c:pt>
                <c:pt idx="113">
                  <c:v>82</c:v>
                </c:pt>
                <c:pt idx="114">
                  <c:v>72</c:v>
                </c:pt>
                <c:pt idx="115">
                  <c:v>62</c:v>
                </c:pt>
                <c:pt idx="116">
                  <c:v>52</c:v>
                </c:pt>
                <c:pt idx="117">
                  <c:v>42</c:v>
                </c:pt>
                <c:pt idx="118">
                  <c:v>32</c:v>
                </c:pt>
                <c:pt idx="119">
                  <c:v>92</c:v>
                </c:pt>
                <c:pt idx="120">
                  <c:v>82</c:v>
                </c:pt>
                <c:pt idx="121">
                  <c:v>72</c:v>
                </c:pt>
                <c:pt idx="122">
                  <c:v>62</c:v>
                </c:pt>
                <c:pt idx="123">
                  <c:v>52</c:v>
                </c:pt>
                <c:pt idx="124">
                  <c:v>42</c:v>
                </c:pt>
                <c:pt idx="125">
                  <c:v>32</c:v>
                </c:pt>
                <c:pt idx="126">
                  <c:v>92</c:v>
                </c:pt>
                <c:pt idx="127">
                  <c:v>82</c:v>
                </c:pt>
                <c:pt idx="128">
                  <c:v>72</c:v>
                </c:pt>
                <c:pt idx="129">
                  <c:v>62</c:v>
                </c:pt>
                <c:pt idx="130">
                  <c:v>52</c:v>
                </c:pt>
                <c:pt idx="131">
                  <c:v>42</c:v>
                </c:pt>
                <c:pt idx="132">
                  <c:v>32</c:v>
                </c:pt>
                <c:pt idx="133">
                  <c:v>92</c:v>
                </c:pt>
                <c:pt idx="134">
                  <c:v>82</c:v>
                </c:pt>
                <c:pt idx="135">
                  <c:v>72</c:v>
                </c:pt>
                <c:pt idx="136">
                  <c:v>62</c:v>
                </c:pt>
                <c:pt idx="137">
                  <c:v>52</c:v>
                </c:pt>
                <c:pt idx="138">
                  <c:v>42</c:v>
                </c:pt>
                <c:pt idx="139">
                  <c:v>32</c:v>
                </c:pt>
                <c:pt idx="140">
                  <c:v>92</c:v>
                </c:pt>
                <c:pt idx="141">
                  <c:v>82</c:v>
                </c:pt>
                <c:pt idx="142">
                  <c:v>72</c:v>
                </c:pt>
                <c:pt idx="143">
                  <c:v>62</c:v>
                </c:pt>
                <c:pt idx="144">
                  <c:v>52</c:v>
                </c:pt>
                <c:pt idx="145">
                  <c:v>42</c:v>
                </c:pt>
                <c:pt idx="146">
                  <c:v>32</c:v>
                </c:pt>
                <c:pt idx="147">
                  <c:v>92</c:v>
                </c:pt>
                <c:pt idx="148">
                  <c:v>82</c:v>
                </c:pt>
                <c:pt idx="149">
                  <c:v>72</c:v>
                </c:pt>
                <c:pt idx="150">
                  <c:v>62</c:v>
                </c:pt>
                <c:pt idx="151">
                  <c:v>52</c:v>
                </c:pt>
                <c:pt idx="152">
                  <c:v>42</c:v>
                </c:pt>
                <c:pt idx="153">
                  <c:v>32</c:v>
                </c:pt>
                <c:pt idx="154">
                  <c:v>92</c:v>
                </c:pt>
                <c:pt idx="155">
                  <c:v>82</c:v>
                </c:pt>
                <c:pt idx="156">
                  <c:v>72</c:v>
                </c:pt>
                <c:pt idx="157">
                  <c:v>62</c:v>
                </c:pt>
                <c:pt idx="158">
                  <c:v>52</c:v>
                </c:pt>
                <c:pt idx="159">
                  <c:v>42</c:v>
                </c:pt>
                <c:pt idx="160">
                  <c:v>32</c:v>
                </c:pt>
                <c:pt idx="161">
                  <c:v>92</c:v>
                </c:pt>
                <c:pt idx="162">
                  <c:v>82</c:v>
                </c:pt>
                <c:pt idx="163">
                  <c:v>72</c:v>
                </c:pt>
                <c:pt idx="164">
                  <c:v>62</c:v>
                </c:pt>
                <c:pt idx="165">
                  <c:v>52</c:v>
                </c:pt>
                <c:pt idx="166">
                  <c:v>42</c:v>
                </c:pt>
                <c:pt idx="167">
                  <c:v>32</c:v>
                </c:pt>
                <c:pt idx="168">
                  <c:v>92</c:v>
                </c:pt>
                <c:pt idx="169">
                  <c:v>82</c:v>
                </c:pt>
                <c:pt idx="170">
                  <c:v>72</c:v>
                </c:pt>
                <c:pt idx="171">
                  <c:v>62</c:v>
                </c:pt>
                <c:pt idx="172">
                  <c:v>52</c:v>
                </c:pt>
                <c:pt idx="173">
                  <c:v>42</c:v>
                </c:pt>
                <c:pt idx="174">
                  <c:v>32</c:v>
                </c:pt>
                <c:pt idx="175">
                  <c:v>92</c:v>
                </c:pt>
                <c:pt idx="176">
                  <c:v>82</c:v>
                </c:pt>
                <c:pt idx="177">
                  <c:v>72</c:v>
                </c:pt>
                <c:pt idx="178">
                  <c:v>62</c:v>
                </c:pt>
                <c:pt idx="179">
                  <c:v>52</c:v>
                </c:pt>
                <c:pt idx="180">
                  <c:v>42</c:v>
                </c:pt>
                <c:pt idx="181">
                  <c:v>32</c:v>
                </c:pt>
                <c:pt idx="182">
                  <c:v>92</c:v>
                </c:pt>
                <c:pt idx="183">
                  <c:v>82</c:v>
                </c:pt>
                <c:pt idx="184">
                  <c:v>72</c:v>
                </c:pt>
                <c:pt idx="185">
                  <c:v>62</c:v>
                </c:pt>
                <c:pt idx="186">
                  <c:v>52</c:v>
                </c:pt>
                <c:pt idx="187">
                  <c:v>42</c:v>
                </c:pt>
                <c:pt idx="188">
                  <c:v>32</c:v>
                </c:pt>
                <c:pt idx="189">
                  <c:v>92</c:v>
                </c:pt>
                <c:pt idx="190">
                  <c:v>82</c:v>
                </c:pt>
                <c:pt idx="191">
                  <c:v>72</c:v>
                </c:pt>
                <c:pt idx="192">
                  <c:v>62</c:v>
                </c:pt>
                <c:pt idx="193">
                  <c:v>52</c:v>
                </c:pt>
                <c:pt idx="194">
                  <c:v>42</c:v>
                </c:pt>
                <c:pt idx="195">
                  <c:v>32</c:v>
                </c:pt>
                <c:pt idx="196">
                  <c:v>92</c:v>
                </c:pt>
                <c:pt idx="197">
                  <c:v>82</c:v>
                </c:pt>
                <c:pt idx="198">
                  <c:v>72</c:v>
                </c:pt>
                <c:pt idx="199">
                  <c:v>62</c:v>
                </c:pt>
                <c:pt idx="200">
                  <c:v>52</c:v>
                </c:pt>
                <c:pt idx="201">
                  <c:v>42</c:v>
                </c:pt>
                <c:pt idx="202">
                  <c:v>32</c:v>
                </c:pt>
                <c:pt idx="203">
                  <c:v>92</c:v>
                </c:pt>
                <c:pt idx="204">
                  <c:v>82</c:v>
                </c:pt>
                <c:pt idx="205">
                  <c:v>72</c:v>
                </c:pt>
                <c:pt idx="206">
                  <c:v>62</c:v>
                </c:pt>
                <c:pt idx="207">
                  <c:v>52</c:v>
                </c:pt>
                <c:pt idx="208">
                  <c:v>42</c:v>
                </c:pt>
                <c:pt idx="209">
                  <c:v>32</c:v>
                </c:pt>
                <c:pt idx="210">
                  <c:v>92</c:v>
                </c:pt>
                <c:pt idx="211">
                  <c:v>82</c:v>
                </c:pt>
                <c:pt idx="212">
                  <c:v>72</c:v>
                </c:pt>
                <c:pt idx="213">
                  <c:v>62</c:v>
                </c:pt>
                <c:pt idx="214">
                  <c:v>52</c:v>
                </c:pt>
                <c:pt idx="215">
                  <c:v>42</c:v>
                </c:pt>
                <c:pt idx="216">
                  <c:v>32</c:v>
                </c:pt>
                <c:pt idx="217">
                  <c:v>92</c:v>
                </c:pt>
                <c:pt idx="218">
                  <c:v>82</c:v>
                </c:pt>
                <c:pt idx="219">
                  <c:v>72</c:v>
                </c:pt>
                <c:pt idx="220">
                  <c:v>62</c:v>
                </c:pt>
                <c:pt idx="221">
                  <c:v>52</c:v>
                </c:pt>
                <c:pt idx="222">
                  <c:v>42</c:v>
                </c:pt>
                <c:pt idx="223">
                  <c:v>32</c:v>
                </c:pt>
                <c:pt idx="224">
                  <c:v>92</c:v>
                </c:pt>
                <c:pt idx="225">
                  <c:v>82</c:v>
                </c:pt>
                <c:pt idx="226">
                  <c:v>72</c:v>
                </c:pt>
                <c:pt idx="227">
                  <c:v>62</c:v>
                </c:pt>
                <c:pt idx="228">
                  <c:v>52</c:v>
                </c:pt>
                <c:pt idx="229">
                  <c:v>42</c:v>
                </c:pt>
                <c:pt idx="230">
                  <c:v>32</c:v>
                </c:pt>
                <c:pt idx="231">
                  <c:v>92</c:v>
                </c:pt>
                <c:pt idx="232">
                  <c:v>82</c:v>
                </c:pt>
                <c:pt idx="233">
                  <c:v>72</c:v>
                </c:pt>
                <c:pt idx="234">
                  <c:v>62</c:v>
                </c:pt>
                <c:pt idx="235">
                  <c:v>52</c:v>
                </c:pt>
                <c:pt idx="236">
                  <c:v>42</c:v>
                </c:pt>
                <c:pt idx="237">
                  <c:v>32</c:v>
                </c:pt>
                <c:pt idx="238">
                  <c:v>92</c:v>
                </c:pt>
                <c:pt idx="239">
                  <c:v>82</c:v>
                </c:pt>
                <c:pt idx="240">
                  <c:v>72</c:v>
                </c:pt>
                <c:pt idx="241">
                  <c:v>62</c:v>
                </c:pt>
                <c:pt idx="242">
                  <c:v>52</c:v>
                </c:pt>
                <c:pt idx="243">
                  <c:v>42</c:v>
                </c:pt>
                <c:pt idx="244">
                  <c:v>32</c:v>
                </c:pt>
                <c:pt idx="245">
                  <c:v>92</c:v>
                </c:pt>
                <c:pt idx="246">
                  <c:v>82</c:v>
                </c:pt>
                <c:pt idx="247">
                  <c:v>72</c:v>
                </c:pt>
                <c:pt idx="248">
                  <c:v>62</c:v>
                </c:pt>
                <c:pt idx="249">
                  <c:v>52</c:v>
                </c:pt>
                <c:pt idx="250">
                  <c:v>42</c:v>
                </c:pt>
                <c:pt idx="251">
                  <c:v>32</c:v>
                </c:pt>
                <c:pt idx="252">
                  <c:v>92</c:v>
                </c:pt>
                <c:pt idx="253">
                  <c:v>82</c:v>
                </c:pt>
                <c:pt idx="254">
                  <c:v>72</c:v>
                </c:pt>
                <c:pt idx="255">
                  <c:v>62</c:v>
                </c:pt>
                <c:pt idx="256">
                  <c:v>52</c:v>
                </c:pt>
                <c:pt idx="257">
                  <c:v>42</c:v>
                </c:pt>
                <c:pt idx="258">
                  <c:v>32</c:v>
                </c:pt>
                <c:pt idx="259">
                  <c:v>92</c:v>
                </c:pt>
                <c:pt idx="260">
                  <c:v>82</c:v>
                </c:pt>
                <c:pt idx="261">
                  <c:v>72</c:v>
                </c:pt>
                <c:pt idx="262">
                  <c:v>62</c:v>
                </c:pt>
                <c:pt idx="263">
                  <c:v>52</c:v>
                </c:pt>
                <c:pt idx="264">
                  <c:v>42</c:v>
                </c:pt>
                <c:pt idx="265">
                  <c:v>32</c:v>
                </c:pt>
                <c:pt idx="266">
                  <c:v>92</c:v>
                </c:pt>
                <c:pt idx="267">
                  <c:v>82</c:v>
                </c:pt>
                <c:pt idx="268">
                  <c:v>72</c:v>
                </c:pt>
                <c:pt idx="269">
                  <c:v>62</c:v>
                </c:pt>
                <c:pt idx="270">
                  <c:v>52</c:v>
                </c:pt>
                <c:pt idx="271">
                  <c:v>42</c:v>
                </c:pt>
                <c:pt idx="272">
                  <c:v>32</c:v>
                </c:pt>
                <c:pt idx="273">
                  <c:v>92</c:v>
                </c:pt>
                <c:pt idx="274">
                  <c:v>82</c:v>
                </c:pt>
                <c:pt idx="275">
                  <c:v>72</c:v>
                </c:pt>
                <c:pt idx="276">
                  <c:v>62</c:v>
                </c:pt>
                <c:pt idx="277">
                  <c:v>52</c:v>
                </c:pt>
                <c:pt idx="278">
                  <c:v>42</c:v>
                </c:pt>
                <c:pt idx="279">
                  <c:v>32</c:v>
                </c:pt>
                <c:pt idx="280">
                  <c:v>92</c:v>
                </c:pt>
                <c:pt idx="281">
                  <c:v>82</c:v>
                </c:pt>
                <c:pt idx="282">
                  <c:v>72</c:v>
                </c:pt>
                <c:pt idx="283">
                  <c:v>62</c:v>
                </c:pt>
                <c:pt idx="284">
                  <c:v>52</c:v>
                </c:pt>
                <c:pt idx="285">
                  <c:v>42</c:v>
                </c:pt>
                <c:pt idx="286">
                  <c:v>32</c:v>
                </c:pt>
                <c:pt idx="287">
                  <c:v>92</c:v>
                </c:pt>
                <c:pt idx="288">
                  <c:v>82</c:v>
                </c:pt>
                <c:pt idx="289">
                  <c:v>72</c:v>
                </c:pt>
                <c:pt idx="290">
                  <c:v>62</c:v>
                </c:pt>
                <c:pt idx="291">
                  <c:v>52</c:v>
                </c:pt>
                <c:pt idx="292">
                  <c:v>42</c:v>
                </c:pt>
                <c:pt idx="293">
                  <c:v>32</c:v>
                </c:pt>
                <c:pt idx="294">
                  <c:v>92</c:v>
                </c:pt>
                <c:pt idx="295">
                  <c:v>82</c:v>
                </c:pt>
                <c:pt idx="296">
                  <c:v>72</c:v>
                </c:pt>
                <c:pt idx="297">
                  <c:v>62</c:v>
                </c:pt>
                <c:pt idx="298">
                  <c:v>52</c:v>
                </c:pt>
                <c:pt idx="299">
                  <c:v>42</c:v>
                </c:pt>
                <c:pt idx="300">
                  <c:v>32</c:v>
                </c:pt>
                <c:pt idx="301">
                  <c:v>92</c:v>
                </c:pt>
                <c:pt idx="302">
                  <c:v>82</c:v>
                </c:pt>
                <c:pt idx="303">
                  <c:v>72</c:v>
                </c:pt>
                <c:pt idx="304">
                  <c:v>62</c:v>
                </c:pt>
                <c:pt idx="305">
                  <c:v>52</c:v>
                </c:pt>
                <c:pt idx="306">
                  <c:v>42</c:v>
                </c:pt>
                <c:pt idx="307">
                  <c:v>32</c:v>
                </c:pt>
                <c:pt idx="308">
                  <c:v>92</c:v>
                </c:pt>
                <c:pt idx="309">
                  <c:v>82</c:v>
                </c:pt>
                <c:pt idx="310">
                  <c:v>72</c:v>
                </c:pt>
                <c:pt idx="311">
                  <c:v>62</c:v>
                </c:pt>
                <c:pt idx="312">
                  <c:v>52</c:v>
                </c:pt>
                <c:pt idx="313">
                  <c:v>42</c:v>
                </c:pt>
                <c:pt idx="314">
                  <c:v>32</c:v>
                </c:pt>
                <c:pt idx="315">
                  <c:v>92</c:v>
                </c:pt>
                <c:pt idx="316">
                  <c:v>82</c:v>
                </c:pt>
                <c:pt idx="317">
                  <c:v>72</c:v>
                </c:pt>
                <c:pt idx="318">
                  <c:v>62</c:v>
                </c:pt>
                <c:pt idx="319">
                  <c:v>52</c:v>
                </c:pt>
                <c:pt idx="320">
                  <c:v>42</c:v>
                </c:pt>
                <c:pt idx="321">
                  <c:v>32</c:v>
                </c:pt>
                <c:pt idx="322">
                  <c:v>92</c:v>
                </c:pt>
                <c:pt idx="323">
                  <c:v>82</c:v>
                </c:pt>
                <c:pt idx="324">
                  <c:v>72</c:v>
                </c:pt>
                <c:pt idx="325">
                  <c:v>62</c:v>
                </c:pt>
                <c:pt idx="326">
                  <c:v>52</c:v>
                </c:pt>
                <c:pt idx="327">
                  <c:v>42</c:v>
                </c:pt>
                <c:pt idx="328">
                  <c:v>32</c:v>
                </c:pt>
                <c:pt idx="329">
                  <c:v>92</c:v>
                </c:pt>
                <c:pt idx="330">
                  <c:v>82</c:v>
                </c:pt>
                <c:pt idx="331">
                  <c:v>72</c:v>
                </c:pt>
                <c:pt idx="332">
                  <c:v>62</c:v>
                </c:pt>
                <c:pt idx="333">
                  <c:v>52</c:v>
                </c:pt>
                <c:pt idx="334">
                  <c:v>42</c:v>
                </c:pt>
                <c:pt idx="335">
                  <c:v>32</c:v>
                </c:pt>
                <c:pt idx="336">
                  <c:v>92</c:v>
                </c:pt>
                <c:pt idx="337">
                  <c:v>82</c:v>
                </c:pt>
                <c:pt idx="338">
                  <c:v>72</c:v>
                </c:pt>
                <c:pt idx="339">
                  <c:v>62</c:v>
                </c:pt>
                <c:pt idx="340">
                  <c:v>52</c:v>
                </c:pt>
                <c:pt idx="341">
                  <c:v>42</c:v>
                </c:pt>
                <c:pt idx="342">
                  <c:v>32</c:v>
                </c:pt>
                <c:pt idx="343">
                  <c:v>92</c:v>
                </c:pt>
                <c:pt idx="344">
                  <c:v>82</c:v>
                </c:pt>
                <c:pt idx="345">
                  <c:v>72</c:v>
                </c:pt>
                <c:pt idx="346">
                  <c:v>62</c:v>
                </c:pt>
                <c:pt idx="347">
                  <c:v>52</c:v>
                </c:pt>
                <c:pt idx="348">
                  <c:v>42</c:v>
                </c:pt>
                <c:pt idx="349">
                  <c:v>32</c:v>
                </c:pt>
                <c:pt idx="350">
                  <c:v>92</c:v>
                </c:pt>
                <c:pt idx="351">
                  <c:v>82</c:v>
                </c:pt>
                <c:pt idx="352">
                  <c:v>72</c:v>
                </c:pt>
                <c:pt idx="353">
                  <c:v>62</c:v>
                </c:pt>
                <c:pt idx="354">
                  <c:v>52</c:v>
                </c:pt>
                <c:pt idx="355">
                  <c:v>42</c:v>
                </c:pt>
                <c:pt idx="356">
                  <c:v>32</c:v>
                </c:pt>
                <c:pt idx="357">
                  <c:v>92</c:v>
                </c:pt>
                <c:pt idx="358">
                  <c:v>82</c:v>
                </c:pt>
                <c:pt idx="359">
                  <c:v>72</c:v>
                </c:pt>
                <c:pt idx="360">
                  <c:v>62</c:v>
                </c:pt>
                <c:pt idx="361">
                  <c:v>52</c:v>
                </c:pt>
                <c:pt idx="362">
                  <c:v>42</c:v>
                </c:pt>
                <c:pt idx="363">
                  <c:v>32</c:v>
                </c:pt>
                <c:pt idx="364">
                  <c:v>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8-43A8-9441-824CA6E32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'Green Pepper'!$E$20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'Green Pepper'!$D$21:$D$385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'Green Pepper'!$E$21:$E$385</c:f>
              <c:numCache>
                <c:formatCode>General</c:formatCode>
                <c:ptCount val="365"/>
                <c:pt idx="0">
                  <c:v>-10</c:v>
                </c:pt>
                <c:pt idx="1">
                  <c:v>82</c:v>
                </c:pt>
                <c:pt idx="2">
                  <c:v>72</c:v>
                </c:pt>
                <c:pt idx="3">
                  <c:v>62</c:v>
                </c:pt>
                <c:pt idx="4">
                  <c:v>52</c:v>
                </c:pt>
                <c:pt idx="5">
                  <c:v>42</c:v>
                </c:pt>
                <c:pt idx="6">
                  <c:v>32</c:v>
                </c:pt>
                <c:pt idx="7">
                  <c:v>92</c:v>
                </c:pt>
                <c:pt idx="8">
                  <c:v>60</c:v>
                </c:pt>
                <c:pt idx="9">
                  <c:v>50</c:v>
                </c:pt>
                <c:pt idx="10">
                  <c:v>40</c:v>
                </c:pt>
                <c:pt idx="11">
                  <c:v>30</c:v>
                </c:pt>
                <c:pt idx="12">
                  <c:v>20</c:v>
                </c:pt>
                <c:pt idx="13">
                  <c:v>10</c:v>
                </c:pt>
                <c:pt idx="14">
                  <c:v>92</c:v>
                </c:pt>
                <c:pt idx="15">
                  <c:v>82</c:v>
                </c:pt>
                <c:pt idx="16">
                  <c:v>72</c:v>
                </c:pt>
                <c:pt idx="17">
                  <c:v>62</c:v>
                </c:pt>
                <c:pt idx="18">
                  <c:v>52</c:v>
                </c:pt>
                <c:pt idx="19">
                  <c:v>42</c:v>
                </c:pt>
                <c:pt idx="20">
                  <c:v>32</c:v>
                </c:pt>
                <c:pt idx="21">
                  <c:v>80</c:v>
                </c:pt>
                <c:pt idx="22">
                  <c:v>70</c:v>
                </c:pt>
                <c:pt idx="23">
                  <c:v>60</c:v>
                </c:pt>
                <c:pt idx="24">
                  <c:v>50</c:v>
                </c:pt>
                <c:pt idx="25">
                  <c:v>40</c:v>
                </c:pt>
                <c:pt idx="26">
                  <c:v>30</c:v>
                </c:pt>
                <c:pt idx="27">
                  <c:v>20</c:v>
                </c:pt>
                <c:pt idx="28">
                  <c:v>92</c:v>
                </c:pt>
                <c:pt idx="29">
                  <c:v>82</c:v>
                </c:pt>
                <c:pt idx="30">
                  <c:v>72</c:v>
                </c:pt>
                <c:pt idx="31">
                  <c:v>62</c:v>
                </c:pt>
                <c:pt idx="32">
                  <c:v>52</c:v>
                </c:pt>
                <c:pt idx="33">
                  <c:v>42</c:v>
                </c:pt>
                <c:pt idx="34">
                  <c:v>32</c:v>
                </c:pt>
                <c:pt idx="35">
                  <c:v>90</c:v>
                </c:pt>
                <c:pt idx="36">
                  <c:v>80</c:v>
                </c:pt>
                <c:pt idx="37">
                  <c:v>70</c:v>
                </c:pt>
                <c:pt idx="38">
                  <c:v>60</c:v>
                </c:pt>
                <c:pt idx="39">
                  <c:v>50</c:v>
                </c:pt>
                <c:pt idx="40">
                  <c:v>40</c:v>
                </c:pt>
                <c:pt idx="41">
                  <c:v>30</c:v>
                </c:pt>
                <c:pt idx="42">
                  <c:v>92</c:v>
                </c:pt>
                <c:pt idx="43">
                  <c:v>82</c:v>
                </c:pt>
                <c:pt idx="44">
                  <c:v>72</c:v>
                </c:pt>
                <c:pt idx="45">
                  <c:v>62</c:v>
                </c:pt>
                <c:pt idx="46">
                  <c:v>52</c:v>
                </c:pt>
                <c:pt idx="47">
                  <c:v>42</c:v>
                </c:pt>
                <c:pt idx="48">
                  <c:v>32</c:v>
                </c:pt>
                <c:pt idx="49">
                  <c:v>92</c:v>
                </c:pt>
                <c:pt idx="50">
                  <c:v>82</c:v>
                </c:pt>
                <c:pt idx="51">
                  <c:v>72</c:v>
                </c:pt>
                <c:pt idx="52">
                  <c:v>62</c:v>
                </c:pt>
                <c:pt idx="53">
                  <c:v>52</c:v>
                </c:pt>
                <c:pt idx="54">
                  <c:v>42</c:v>
                </c:pt>
                <c:pt idx="55">
                  <c:v>32</c:v>
                </c:pt>
                <c:pt idx="56">
                  <c:v>92</c:v>
                </c:pt>
                <c:pt idx="57">
                  <c:v>82</c:v>
                </c:pt>
                <c:pt idx="58">
                  <c:v>72</c:v>
                </c:pt>
                <c:pt idx="59">
                  <c:v>62</c:v>
                </c:pt>
                <c:pt idx="60">
                  <c:v>52</c:v>
                </c:pt>
                <c:pt idx="61">
                  <c:v>42</c:v>
                </c:pt>
                <c:pt idx="62">
                  <c:v>32</c:v>
                </c:pt>
                <c:pt idx="63">
                  <c:v>92</c:v>
                </c:pt>
                <c:pt idx="64">
                  <c:v>82</c:v>
                </c:pt>
                <c:pt idx="65">
                  <c:v>72</c:v>
                </c:pt>
                <c:pt idx="66">
                  <c:v>62</c:v>
                </c:pt>
                <c:pt idx="67">
                  <c:v>52</c:v>
                </c:pt>
                <c:pt idx="68">
                  <c:v>42</c:v>
                </c:pt>
                <c:pt idx="69">
                  <c:v>32</c:v>
                </c:pt>
                <c:pt idx="70">
                  <c:v>92</c:v>
                </c:pt>
                <c:pt idx="71">
                  <c:v>82</c:v>
                </c:pt>
                <c:pt idx="72">
                  <c:v>72</c:v>
                </c:pt>
                <c:pt idx="73">
                  <c:v>62</c:v>
                </c:pt>
                <c:pt idx="74">
                  <c:v>52</c:v>
                </c:pt>
                <c:pt idx="75">
                  <c:v>42</c:v>
                </c:pt>
                <c:pt idx="76">
                  <c:v>32</c:v>
                </c:pt>
                <c:pt idx="77">
                  <c:v>92</c:v>
                </c:pt>
                <c:pt idx="78">
                  <c:v>82</c:v>
                </c:pt>
                <c:pt idx="79">
                  <c:v>72</c:v>
                </c:pt>
                <c:pt idx="80">
                  <c:v>62</c:v>
                </c:pt>
                <c:pt idx="81">
                  <c:v>52</c:v>
                </c:pt>
                <c:pt idx="82">
                  <c:v>42</c:v>
                </c:pt>
                <c:pt idx="83">
                  <c:v>32</c:v>
                </c:pt>
                <c:pt idx="84">
                  <c:v>92</c:v>
                </c:pt>
                <c:pt idx="85">
                  <c:v>82</c:v>
                </c:pt>
                <c:pt idx="86">
                  <c:v>72</c:v>
                </c:pt>
                <c:pt idx="87">
                  <c:v>62</c:v>
                </c:pt>
                <c:pt idx="88">
                  <c:v>52</c:v>
                </c:pt>
                <c:pt idx="89">
                  <c:v>42</c:v>
                </c:pt>
                <c:pt idx="90">
                  <c:v>32</c:v>
                </c:pt>
                <c:pt idx="91">
                  <c:v>92</c:v>
                </c:pt>
                <c:pt idx="92">
                  <c:v>82</c:v>
                </c:pt>
                <c:pt idx="93">
                  <c:v>72</c:v>
                </c:pt>
                <c:pt idx="94">
                  <c:v>62</c:v>
                </c:pt>
                <c:pt idx="95">
                  <c:v>52</c:v>
                </c:pt>
                <c:pt idx="96">
                  <c:v>42</c:v>
                </c:pt>
                <c:pt idx="97">
                  <c:v>32</c:v>
                </c:pt>
                <c:pt idx="98">
                  <c:v>92</c:v>
                </c:pt>
                <c:pt idx="99">
                  <c:v>82</c:v>
                </c:pt>
                <c:pt idx="100">
                  <c:v>72</c:v>
                </c:pt>
                <c:pt idx="101">
                  <c:v>62</c:v>
                </c:pt>
                <c:pt idx="102">
                  <c:v>52</c:v>
                </c:pt>
                <c:pt idx="103">
                  <c:v>42</c:v>
                </c:pt>
                <c:pt idx="104">
                  <c:v>32</c:v>
                </c:pt>
                <c:pt idx="105">
                  <c:v>92</c:v>
                </c:pt>
                <c:pt idx="106">
                  <c:v>82</c:v>
                </c:pt>
                <c:pt idx="107">
                  <c:v>72</c:v>
                </c:pt>
                <c:pt idx="108">
                  <c:v>62</c:v>
                </c:pt>
                <c:pt idx="109">
                  <c:v>52</c:v>
                </c:pt>
                <c:pt idx="110">
                  <c:v>42</c:v>
                </c:pt>
                <c:pt idx="111">
                  <c:v>32</c:v>
                </c:pt>
                <c:pt idx="112">
                  <c:v>92</c:v>
                </c:pt>
                <c:pt idx="113">
                  <c:v>82</c:v>
                </c:pt>
                <c:pt idx="114">
                  <c:v>72</c:v>
                </c:pt>
                <c:pt idx="115">
                  <c:v>62</c:v>
                </c:pt>
                <c:pt idx="116">
                  <c:v>52</c:v>
                </c:pt>
                <c:pt idx="117">
                  <c:v>42</c:v>
                </c:pt>
                <c:pt idx="118">
                  <c:v>32</c:v>
                </c:pt>
                <c:pt idx="119">
                  <c:v>92</c:v>
                </c:pt>
                <c:pt idx="120">
                  <c:v>82</c:v>
                </c:pt>
                <c:pt idx="121">
                  <c:v>72</c:v>
                </c:pt>
                <c:pt idx="122">
                  <c:v>62</c:v>
                </c:pt>
                <c:pt idx="123">
                  <c:v>52</c:v>
                </c:pt>
                <c:pt idx="124">
                  <c:v>42</c:v>
                </c:pt>
                <c:pt idx="125">
                  <c:v>32</c:v>
                </c:pt>
                <c:pt idx="126">
                  <c:v>92</c:v>
                </c:pt>
                <c:pt idx="127">
                  <c:v>82</c:v>
                </c:pt>
                <c:pt idx="128">
                  <c:v>72</c:v>
                </c:pt>
                <c:pt idx="129">
                  <c:v>62</c:v>
                </c:pt>
                <c:pt idx="130">
                  <c:v>52</c:v>
                </c:pt>
                <c:pt idx="131">
                  <c:v>42</c:v>
                </c:pt>
                <c:pt idx="132">
                  <c:v>32</c:v>
                </c:pt>
                <c:pt idx="133">
                  <c:v>92</c:v>
                </c:pt>
                <c:pt idx="134">
                  <c:v>82</c:v>
                </c:pt>
                <c:pt idx="135">
                  <c:v>72</c:v>
                </c:pt>
                <c:pt idx="136">
                  <c:v>62</c:v>
                </c:pt>
                <c:pt idx="137">
                  <c:v>52</c:v>
                </c:pt>
                <c:pt idx="138">
                  <c:v>42</c:v>
                </c:pt>
                <c:pt idx="139">
                  <c:v>32</c:v>
                </c:pt>
                <c:pt idx="140">
                  <c:v>92</c:v>
                </c:pt>
                <c:pt idx="141">
                  <c:v>82</c:v>
                </c:pt>
                <c:pt idx="142">
                  <c:v>72</c:v>
                </c:pt>
                <c:pt idx="143">
                  <c:v>62</c:v>
                </c:pt>
                <c:pt idx="144">
                  <c:v>52</c:v>
                </c:pt>
                <c:pt idx="145">
                  <c:v>42</c:v>
                </c:pt>
                <c:pt idx="146">
                  <c:v>32</c:v>
                </c:pt>
                <c:pt idx="147">
                  <c:v>92</c:v>
                </c:pt>
                <c:pt idx="148">
                  <c:v>82</c:v>
                </c:pt>
                <c:pt idx="149">
                  <c:v>72</c:v>
                </c:pt>
                <c:pt idx="150">
                  <c:v>62</c:v>
                </c:pt>
                <c:pt idx="151">
                  <c:v>52</c:v>
                </c:pt>
                <c:pt idx="152">
                  <c:v>42</c:v>
                </c:pt>
                <c:pt idx="153">
                  <c:v>32</c:v>
                </c:pt>
                <c:pt idx="154">
                  <c:v>92</c:v>
                </c:pt>
                <c:pt idx="155">
                  <c:v>82</c:v>
                </c:pt>
                <c:pt idx="156">
                  <c:v>72</c:v>
                </c:pt>
                <c:pt idx="157">
                  <c:v>62</c:v>
                </c:pt>
                <c:pt idx="158">
                  <c:v>52</c:v>
                </c:pt>
                <c:pt idx="159">
                  <c:v>42</c:v>
                </c:pt>
                <c:pt idx="160">
                  <c:v>32</c:v>
                </c:pt>
                <c:pt idx="161">
                  <c:v>92</c:v>
                </c:pt>
                <c:pt idx="162">
                  <c:v>82</c:v>
                </c:pt>
                <c:pt idx="163">
                  <c:v>72</c:v>
                </c:pt>
                <c:pt idx="164">
                  <c:v>62</c:v>
                </c:pt>
                <c:pt idx="165">
                  <c:v>52</c:v>
                </c:pt>
                <c:pt idx="166">
                  <c:v>42</c:v>
                </c:pt>
                <c:pt idx="167">
                  <c:v>32</c:v>
                </c:pt>
                <c:pt idx="168">
                  <c:v>92</c:v>
                </c:pt>
                <c:pt idx="169">
                  <c:v>82</c:v>
                </c:pt>
                <c:pt idx="170">
                  <c:v>72</c:v>
                </c:pt>
                <c:pt idx="171">
                  <c:v>62</c:v>
                </c:pt>
                <c:pt idx="172">
                  <c:v>52</c:v>
                </c:pt>
                <c:pt idx="173">
                  <c:v>42</c:v>
                </c:pt>
                <c:pt idx="174">
                  <c:v>32</c:v>
                </c:pt>
                <c:pt idx="175">
                  <c:v>92</c:v>
                </c:pt>
                <c:pt idx="176">
                  <c:v>82</c:v>
                </c:pt>
                <c:pt idx="177">
                  <c:v>72</c:v>
                </c:pt>
                <c:pt idx="178">
                  <c:v>62</c:v>
                </c:pt>
                <c:pt idx="179">
                  <c:v>52</c:v>
                </c:pt>
                <c:pt idx="180">
                  <c:v>42</c:v>
                </c:pt>
                <c:pt idx="181">
                  <c:v>32</c:v>
                </c:pt>
                <c:pt idx="182">
                  <c:v>92</c:v>
                </c:pt>
                <c:pt idx="183">
                  <c:v>82</c:v>
                </c:pt>
                <c:pt idx="184">
                  <c:v>72</c:v>
                </c:pt>
                <c:pt idx="185">
                  <c:v>62</c:v>
                </c:pt>
                <c:pt idx="186">
                  <c:v>52</c:v>
                </c:pt>
                <c:pt idx="187">
                  <c:v>42</c:v>
                </c:pt>
                <c:pt idx="188">
                  <c:v>32</c:v>
                </c:pt>
                <c:pt idx="189">
                  <c:v>92</c:v>
                </c:pt>
                <c:pt idx="190">
                  <c:v>82</c:v>
                </c:pt>
                <c:pt idx="191">
                  <c:v>72</c:v>
                </c:pt>
                <c:pt idx="192">
                  <c:v>62</c:v>
                </c:pt>
                <c:pt idx="193">
                  <c:v>52</c:v>
                </c:pt>
                <c:pt idx="194">
                  <c:v>42</c:v>
                </c:pt>
                <c:pt idx="195">
                  <c:v>32</c:v>
                </c:pt>
                <c:pt idx="196">
                  <c:v>92</c:v>
                </c:pt>
                <c:pt idx="197">
                  <c:v>82</c:v>
                </c:pt>
                <c:pt idx="198">
                  <c:v>72</c:v>
                </c:pt>
                <c:pt idx="199">
                  <c:v>62</c:v>
                </c:pt>
                <c:pt idx="200">
                  <c:v>52</c:v>
                </c:pt>
                <c:pt idx="201">
                  <c:v>42</c:v>
                </c:pt>
                <c:pt idx="202">
                  <c:v>32</c:v>
                </c:pt>
                <c:pt idx="203">
                  <c:v>92</c:v>
                </c:pt>
                <c:pt idx="204">
                  <c:v>82</c:v>
                </c:pt>
                <c:pt idx="205">
                  <c:v>72</c:v>
                </c:pt>
                <c:pt idx="206">
                  <c:v>62</c:v>
                </c:pt>
                <c:pt idx="207">
                  <c:v>52</c:v>
                </c:pt>
                <c:pt idx="208">
                  <c:v>42</c:v>
                </c:pt>
                <c:pt idx="209">
                  <c:v>32</c:v>
                </c:pt>
                <c:pt idx="210">
                  <c:v>92</c:v>
                </c:pt>
                <c:pt idx="211">
                  <c:v>82</c:v>
                </c:pt>
                <c:pt idx="212">
                  <c:v>72</c:v>
                </c:pt>
                <c:pt idx="213">
                  <c:v>62</c:v>
                </c:pt>
                <c:pt idx="214">
                  <c:v>52</c:v>
                </c:pt>
                <c:pt idx="215">
                  <c:v>42</c:v>
                </c:pt>
                <c:pt idx="216">
                  <c:v>32</c:v>
                </c:pt>
                <c:pt idx="217">
                  <c:v>92</c:v>
                </c:pt>
                <c:pt idx="218">
                  <c:v>82</c:v>
                </c:pt>
                <c:pt idx="219">
                  <c:v>72</c:v>
                </c:pt>
                <c:pt idx="220">
                  <c:v>62</c:v>
                </c:pt>
                <c:pt idx="221">
                  <c:v>52</c:v>
                </c:pt>
                <c:pt idx="222">
                  <c:v>42</c:v>
                </c:pt>
                <c:pt idx="223">
                  <c:v>32</c:v>
                </c:pt>
                <c:pt idx="224">
                  <c:v>92</c:v>
                </c:pt>
                <c:pt idx="225">
                  <c:v>82</c:v>
                </c:pt>
                <c:pt idx="226">
                  <c:v>72</c:v>
                </c:pt>
                <c:pt idx="227">
                  <c:v>62</c:v>
                </c:pt>
                <c:pt idx="228">
                  <c:v>52</c:v>
                </c:pt>
                <c:pt idx="229">
                  <c:v>42</c:v>
                </c:pt>
                <c:pt idx="230">
                  <c:v>32</c:v>
                </c:pt>
                <c:pt idx="231">
                  <c:v>92</c:v>
                </c:pt>
                <c:pt idx="232">
                  <c:v>82</c:v>
                </c:pt>
                <c:pt idx="233">
                  <c:v>72</c:v>
                </c:pt>
                <c:pt idx="234">
                  <c:v>62</c:v>
                </c:pt>
                <c:pt idx="235">
                  <c:v>52</c:v>
                </c:pt>
                <c:pt idx="236">
                  <c:v>42</c:v>
                </c:pt>
                <c:pt idx="237">
                  <c:v>32</c:v>
                </c:pt>
                <c:pt idx="238">
                  <c:v>92</c:v>
                </c:pt>
                <c:pt idx="239">
                  <c:v>82</c:v>
                </c:pt>
                <c:pt idx="240">
                  <c:v>72</c:v>
                </c:pt>
                <c:pt idx="241">
                  <c:v>62</c:v>
                </c:pt>
                <c:pt idx="242">
                  <c:v>52</c:v>
                </c:pt>
                <c:pt idx="243">
                  <c:v>42</c:v>
                </c:pt>
                <c:pt idx="244">
                  <c:v>32</c:v>
                </c:pt>
                <c:pt idx="245">
                  <c:v>92</c:v>
                </c:pt>
                <c:pt idx="246">
                  <c:v>82</c:v>
                </c:pt>
                <c:pt idx="247">
                  <c:v>72</c:v>
                </c:pt>
                <c:pt idx="248">
                  <c:v>62</c:v>
                </c:pt>
                <c:pt idx="249">
                  <c:v>52</c:v>
                </c:pt>
                <c:pt idx="250">
                  <c:v>42</c:v>
                </c:pt>
                <c:pt idx="251">
                  <c:v>32</c:v>
                </c:pt>
                <c:pt idx="252">
                  <c:v>92</c:v>
                </c:pt>
                <c:pt idx="253">
                  <c:v>82</c:v>
                </c:pt>
                <c:pt idx="254">
                  <c:v>72</c:v>
                </c:pt>
                <c:pt idx="255">
                  <c:v>62</c:v>
                </c:pt>
                <c:pt idx="256">
                  <c:v>52</c:v>
                </c:pt>
                <c:pt idx="257">
                  <c:v>42</c:v>
                </c:pt>
                <c:pt idx="258">
                  <c:v>32</c:v>
                </c:pt>
                <c:pt idx="259">
                  <c:v>92</c:v>
                </c:pt>
                <c:pt idx="260">
                  <c:v>82</c:v>
                </c:pt>
                <c:pt idx="261">
                  <c:v>72</c:v>
                </c:pt>
                <c:pt idx="262">
                  <c:v>62</c:v>
                </c:pt>
                <c:pt idx="263">
                  <c:v>52</c:v>
                </c:pt>
                <c:pt idx="264">
                  <c:v>42</c:v>
                </c:pt>
                <c:pt idx="265">
                  <c:v>32</c:v>
                </c:pt>
                <c:pt idx="266">
                  <c:v>92</c:v>
                </c:pt>
                <c:pt idx="267">
                  <c:v>82</c:v>
                </c:pt>
                <c:pt idx="268">
                  <c:v>72</c:v>
                </c:pt>
                <c:pt idx="269">
                  <c:v>62</c:v>
                </c:pt>
                <c:pt idx="270">
                  <c:v>52</c:v>
                </c:pt>
                <c:pt idx="271">
                  <c:v>42</c:v>
                </c:pt>
                <c:pt idx="272">
                  <c:v>32</c:v>
                </c:pt>
                <c:pt idx="273">
                  <c:v>92</c:v>
                </c:pt>
                <c:pt idx="274">
                  <c:v>82</c:v>
                </c:pt>
                <c:pt idx="275">
                  <c:v>72</c:v>
                </c:pt>
                <c:pt idx="276">
                  <c:v>62</c:v>
                </c:pt>
                <c:pt idx="277">
                  <c:v>52</c:v>
                </c:pt>
                <c:pt idx="278">
                  <c:v>42</c:v>
                </c:pt>
                <c:pt idx="279">
                  <c:v>32</c:v>
                </c:pt>
                <c:pt idx="280">
                  <c:v>92</c:v>
                </c:pt>
                <c:pt idx="281">
                  <c:v>82</c:v>
                </c:pt>
                <c:pt idx="282">
                  <c:v>72</c:v>
                </c:pt>
                <c:pt idx="283">
                  <c:v>62</c:v>
                </c:pt>
                <c:pt idx="284">
                  <c:v>52</c:v>
                </c:pt>
                <c:pt idx="285">
                  <c:v>42</c:v>
                </c:pt>
                <c:pt idx="286">
                  <c:v>32</c:v>
                </c:pt>
                <c:pt idx="287">
                  <c:v>92</c:v>
                </c:pt>
                <c:pt idx="288">
                  <c:v>82</c:v>
                </c:pt>
                <c:pt idx="289">
                  <c:v>72</c:v>
                </c:pt>
                <c:pt idx="290">
                  <c:v>62</c:v>
                </c:pt>
                <c:pt idx="291">
                  <c:v>52</c:v>
                </c:pt>
                <c:pt idx="292">
                  <c:v>42</c:v>
                </c:pt>
                <c:pt idx="293">
                  <c:v>32</c:v>
                </c:pt>
                <c:pt idx="294">
                  <c:v>92</c:v>
                </c:pt>
                <c:pt idx="295">
                  <c:v>82</c:v>
                </c:pt>
                <c:pt idx="296">
                  <c:v>72</c:v>
                </c:pt>
                <c:pt idx="297">
                  <c:v>62</c:v>
                </c:pt>
                <c:pt idx="298">
                  <c:v>52</c:v>
                </c:pt>
                <c:pt idx="299">
                  <c:v>42</c:v>
                </c:pt>
                <c:pt idx="300">
                  <c:v>32</c:v>
                </c:pt>
                <c:pt idx="301">
                  <c:v>92</c:v>
                </c:pt>
                <c:pt idx="302">
                  <c:v>82</c:v>
                </c:pt>
                <c:pt idx="303">
                  <c:v>72</c:v>
                </c:pt>
                <c:pt idx="304">
                  <c:v>62</c:v>
                </c:pt>
                <c:pt idx="305">
                  <c:v>52</c:v>
                </c:pt>
                <c:pt idx="306">
                  <c:v>42</c:v>
                </c:pt>
                <c:pt idx="307">
                  <c:v>32</c:v>
                </c:pt>
                <c:pt idx="308">
                  <c:v>92</c:v>
                </c:pt>
                <c:pt idx="309">
                  <c:v>82</c:v>
                </c:pt>
                <c:pt idx="310">
                  <c:v>72</c:v>
                </c:pt>
                <c:pt idx="311">
                  <c:v>62</c:v>
                </c:pt>
                <c:pt idx="312">
                  <c:v>52</c:v>
                </c:pt>
                <c:pt idx="313">
                  <c:v>42</c:v>
                </c:pt>
                <c:pt idx="314">
                  <c:v>32</c:v>
                </c:pt>
                <c:pt idx="315">
                  <c:v>92</c:v>
                </c:pt>
                <c:pt idx="316">
                  <c:v>82</c:v>
                </c:pt>
                <c:pt idx="317">
                  <c:v>72</c:v>
                </c:pt>
                <c:pt idx="318">
                  <c:v>62</c:v>
                </c:pt>
                <c:pt idx="319">
                  <c:v>52</c:v>
                </c:pt>
                <c:pt idx="320">
                  <c:v>42</c:v>
                </c:pt>
                <c:pt idx="321">
                  <c:v>32</c:v>
                </c:pt>
                <c:pt idx="322">
                  <c:v>92</c:v>
                </c:pt>
                <c:pt idx="323">
                  <c:v>82</c:v>
                </c:pt>
                <c:pt idx="324">
                  <c:v>72</c:v>
                </c:pt>
                <c:pt idx="325">
                  <c:v>62</c:v>
                </c:pt>
                <c:pt idx="326">
                  <c:v>52</c:v>
                </c:pt>
                <c:pt idx="327">
                  <c:v>42</c:v>
                </c:pt>
                <c:pt idx="328">
                  <c:v>32</c:v>
                </c:pt>
                <c:pt idx="329">
                  <c:v>92</c:v>
                </c:pt>
                <c:pt idx="330">
                  <c:v>82</c:v>
                </c:pt>
                <c:pt idx="331">
                  <c:v>72</c:v>
                </c:pt>
                <c:pt idx="332">
                  <c:v>62</c:v>
                </c:pt>
                <c:pt idx="333">
                  <c:v>52</c:v>
                </c:pt>
                <c:pt idx="334">
                  <c:v>42</c:v>
                </c:pt>
                <c:pt idx="335">
                  <c:v>32</c:v>
                </c:pt>
                <c:pt idx="336">
                  <c:v>92</c:v>
                </c:pt>
                <c:pt idx="337">
                  <c:v>82</c:v>
                </c:pt>
                <c:pt idx="338">
                  <c:v>72</c:v>
                </c:pt>
                <c:pt idx="339">
                  <c:v>62</c:v>
                </c:pt>
                <c:pt idx="340">
                  <c:v>52</c:v>
                </c:pt>
                <c:pt idx="341">
                  <c:v>42</c:v>
                </c:pt>
                <c:pt idx="342">
                  <c:v>32</c:v>
                </c:pt>
                <c:pt idx="343">
                  <c:v>92</c:v>
                </c:pt>
                <c:pt idx="344">
                  <c:v>82</c:v>
                </c:pt>
                <c:pt idx="345">
                  <c:v>72</c:v>
                </c:pt>
                <c:pt idx="346">
                  <c:v>62</c:v>
                </c:pt>
                <c:pt idx="347">
                  <c:v>52</c:v>
                </c:pt>
                <c:pt idx="348">
                  <c:v>42</c:v>
                </c:pt>
                <c:pt idx="349">
                  <c:v>32</c:v>
                </c:pt>
                <c:pt idx="350">
                  <c:v>92</c:v>
                </c:pt>
                <c:pt idx="351">
                  <c:v>82</c:v>
                </c:pt>
                <c:pt idx="352">
                  <c:v>72</c:v>
                </c:pt>
                <c:pt idx="353">
                  <c:v>62</c:v>
                </c:pt>
                <c:pt idx="354">
                  <c:v>52</c:v>
                </c:pt>
                <c:pt idx="355">
                  <c:v>42</c:v>
                </c:pt>
                <c:pt idx="356">
                  <c:v>32</c:v>
                </c:pt>
                <c:pt idx="357">
                  <c:v>92</c:v>
                </c:pt>
                <c:pt idx="358">
                  <c:v>82</c:v>
                </c:pt>
                <c:pt idx="359">
                  <c:v>72</c:v>
                </c:pt>
                <c:pt idx="360">
                  <c:v>62</c:v>
                </c:pt>
                <c:pt idx="361">
                  <c:v>52</c:v>
                </c:pt>
                <c:pt idx="362">
                  <c:v>42</c:v>
                </c:pt>
                <c:pt idx="363">
                  <c:v>32</c:v>
                </c:pt>
                <c:pt idx="364">
                  <c:v>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5-49D0-97A6-5C49063B9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'Potato Wedges'!$E$20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'Potato Wedges'!$D$21:$D$385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'Potato Wedges'!$E$21:$E$385</c:f>
              <c:numCache>
                <c:formatCode>General</c:formatCode>
                <c:ptCount val="365"/>
                <c:pt idx="0">
                  <c:v>-45</c:v>
                </c:pt>
                <c:pt idx="1">
                  <c:v>1833</c:v>
                </c:pt>
                <c:pt idx="2">
                  <c:v>1788</c:v>
                </c:pt>
                <c:pt idx="3">
                  <c:v>1743</c:v>
                </c:pt>
                <c:pt idx="4">
                  <c:v>1698</c:v>
                </c:pt>
                <c:pt idx="5">
                  <c:v>1653</c:v>
                </c:pt>
                <c:pt idx="6">
                  <c:v>1608</c:v>
                </c:pt>
                <c:pt idx="7">
                  <c:v>1563</c:v>
                </c:pt>
                <c:pt idx="8">
                  <c:v>1518</c:v>
                </c:pt>
                <c:pt idx="9">
                  <c:v>1473</c:v>
                </c:pt>
                <c:pt idx="10">
                  <c:v>1428</c:v>
                </c:pt>
                <c:pt idx="11">
                  <c:v>1383</c:v>
                </c:pt>
                <c:pt idx="12">
                  <c:v>1338</c:v>
                </c:pt>
                <c:pt idx="13">
                  <c:v>1293</c:v>
                </c:pt>
                <c:pt idx="14">
                  <c:v>1248</c:v>
                </c:pt>
                <c:pt idx="15">
                  <c:v>1203</c:v>
                </c:pt>
                <c:pt idx="16">
                  <c:v>1158</c:v>
                </c:pt>
                <c:pt idx="17">
                  <c:v>1113</c:v>
                </c:pt>
                <c:pt idx="18">
                  <c:v>1068</c:v>
                </c:pt>
                <c:pt idx="19">
                  <c:v>1023</c:v>
                </c:pt>
                <c:pt idx="20">
                  <c:v>978</c:v>
                </c:pt>
                <c:pt idx="21">
                  <c:v>933</c:v>
                </c:pt>
                <c:pt idx="22">
                  <c:v>888</c:v>
                </c:pt>
                <c:pt idx="23">
                  <c:v>843</c:v>
                </c:pt>
                <c:pt idx="24">
                  <c:v>798</c:v>
                </c:pt>
                <c:pt idx="25">
                  <c:v>753</c:v>
                </c:pt>
                <c:pt idx="26">
                  <c:v>708</c:v>
                </c:pt>
                <c:pt idx="27">
                  <c:v>663</c:v>
                </c:pt>
                <c:pt idx="28">
                  <c:v>618</c:v>
                </c:pt>
                <c:pt idx="29">
                  <c:v>573</c:v>
                </c:pt>
                <c:pt idx="30">
                  <c:v>528</c:v>
                </c:pt>
                <c:pt idx="31">
                  <c:v>483</c:v>
                </c:pt>
                <c:pt idx="32">
                  <c:v>438</c:v>
                </c:pt>
                <c:pt idx="33">
                  <c:v>393</c:v>
                </c:pt>
                <c:pt idx="34">
                  <c:v>348</c:v>
                </c:pt>
                <c:pt idx="35">
                  <c:v>1878</c:v>
                </c:pt>
                <c:pt idx="36">
                  <c:v>1833</c:v>
                </c:pt>
                <c:pt idx="37">
                  <c:v>1788</c:v>
                </c:pt>
                <c:pt idx="38">
                  <c:v>1743</c:v>
                </c:pt>
                <c:pt idx="39">
                  <c:v>1698</c:v>
                </c:pt>
                <c:pt idx="40">
                  <c:v>1653</c:v>
                </c:pt>
                <c:pt idx="41">
                  <c:v>1608</c:v>
                </c:pt>
                <c:pt idx="42">
                  <c:v>1563</c:v>
                </c:pt>
                <c:pt idx="43">
                  <c:v>1518</c:v>
                </c:pt>
                <c:pt idx="44">
                  <c:v>1473</c:v>
                </c:pt>
                <c:pt idx="45">
                  <c:v>1428</c:v>
                </c:pt>
                <c:pt idx="46">
                  <c:v>1383</c:v>
                </c:pt>
                <c:pt idx="47">
                  <c:v>1338</c:v>
                </c:pt>
                <c:pt idx="48">
                  <c:v>1293</c:v>
                </c:pt>
                <c:pt idx="49">
                  <c:v>1248</c:v>
                </c:pt>
                <c:pt idx="50">
                  <c:v>1203</c:v>
                </c:pt>
                <c:pt idx="51">
                  <c:v>1158</c:v>
                </c:pt>
                <c:pt idx="52">
                  <c:v>1113</c:v>
                </c:pt>
                <c:pt idx="53">
                  <c:v>1068</c:v>
                </c:pt>
                <c:pt idx="54">
                  <c:v>1023</c:v>
                </c:pt>
                <c:pt idx="55">
                  <c:v>978</c:v>
                </c:pt>
                <c:pt idx="56">
                  <c:v>933</c:v>
                </c:pt>
                <c:pt idx="57">
                  <c:v>888</c:v>
                </c:pt>
                <c:pt idx="58">
                  <c:v>843</c:v>
                </c:pt>
                <c:pt idx="59">
                  <c:v>798</c:v>
                </c:pt>
                <c:pt idx="60">
                  <c:v>753</c:v>
                </c:pt>
                <c:pt idx="61">
                  <c:v>708</c:v>
                </c:pt>
                <c:pt idx="62">
                  <c:v>663</c:v>
                </c:pt>
                <c:pt idx="63">
                  <c:v>618</c:v>
                </c:pt>
                <c:pt idx="64">
                  <c:v>573</c:v>
                </c:pt>
                <c:pt idx="65">
                  <c:v>528</c:v>
                </c:pt>
                <c:pt idx="66">
                  <c:v>483</c:v>
                </c:pt>
                <c:pt idx="67">
                  <c:v>438</c:v>
                </c:pt>
                <c:pt idx="68">
                  <c:v>393</c:v>
                </c:pt>
                <c:pt idx="69">
                  <c:v>348</c:v>
                </c:pt>
                <c:pt idx="70">
                  <c:v>1878</c:v>
                </c:pt>
                <c:pt idx="71">
                  <c:v>1833</c:v>
                </c:pt>
                <c:pt idx="72">
                  <c:v>1788</c:v>
                </c:pt>
                <c:pt idx="73">
                  <c:v>1743</c:v>
                </c:pt>
                <c:pt idx="74">
                  <c:v>1698</c:v>
                </c:pt>
                <c:pt idx="75">
                  <c:v>1653</c:v>
                </c:pt>
                <c:pt idx="76">
                  <c:v>1608</c:v>
                </c:pt>
                <c:pt idx="77">
                  <c:v>1563</c:v>
                </c:pt>
                <c:pt idx="78">
                  <c:v>1518</c:v>
                </c:pt>
                <c:pt idx="79">
                  <c:v>1473</c:v>
                </c:pt>
                <c:pt idx="80">
                  <c:v>1428</c:v>
                </c:pt>
                <c:pt idx="81">
                  <c:v>1383</c:v>
                </c:pt>
                <c:pt idx="82">
                  <c:v>1338</c:v>
                </c:pt>
                <c:pt idx="83">
                  <c:v>1293</c:v>
                </c:pt>
                <c:pt idx="84">
                  <c:v>1248</c:v>
                </c:pt>
                <c:pt idx="85">
                  <c:v>1203</c:v>
                </c:pt>
                <c:pt idx="86">
                  <c:v>1158</c:v>
                </c:pt>
                <c:pt idx="87">
                  <c:v>1113</c:v>
                </c:pt>
                <c:pt idx="88">
                  <c:v>1068</c:v>
                </c:pt>
                <c:pt idx="89">
                  <c:v>1023</c:v>
                </c:pt>
                <c:pt idx="90">
                  <c:v>978</c:v>
                </c:pt>
                <c:pt idx="91">
                  <c:v>933</c:v>
                </c:pt>
                <c:pt idx="92">
                  <c:v>888</c:v>
                </c:pt>
                <c:pt idx="93">
                  <c:v>843</c:v>
                </c:pt>
                <c:pt idx="94">
                  <c:v>798</c:v>
                </c:pt>
                <c:pt idx="95">
                  <c:v>753</c:v>
                </c:pt>
                <c:pt idx="96">
                  <c:v>708</c:v>
                </c:pt>
                <c:pt idx="97">
                  <c:v>663</c:v>
                </c:pt>
                <c:pt idx="98">
                  <c:v>618</c:v>
                </c:pt>
                <c:pt idx="99">
                  <c:v>573</c:v>
                </c:pt>
                <c:pt idx="100">
                  <c:v>528</c:v>
                </c:pt>
                <c:pt idx="101">
                  <c:v>483</c:v>
                </c:pt>
                <c:pt idx="102">
                  <c:v>438</c:v>
                </c:pt>
                <c:pt idx="103">
                  <c:v>393</c:v>
                </c:pt>
                <c:pt idx="104">
                  <c:v>348</c:v>
                </c:pt>
                <c:pt idx="105">
                  <c:v>1878</c:v>
                </c:pt>
                <c:pt idx="106">
                  <c:v>1833</c:v>
                </c:pt>
                <c:pt idx="107">
                  <c:v>1788</c:v>
                </c:pt>
                <c:pt idx="108">
                  <c:v>1743</c:v>
                </c:pt>
                <c:pt idx="109">
                  <c:v>1698</c:v>
                </c:pt>
                <c:pt idx="110">
                  <c:v>1653</c:v>
                </c:pt>
                <c:pt idx="111">
                  <c:v>1608</c:v>
                </c:pt>
                <c:pt idx="112">
                  <c:v>1563</c:v>
                </c:pt>
                <c:pt idx="113">
                  <c:v>1518</c:v>
                </c:pt>
                <c:pt idx="114">
                  <c:v>1473</c:v>
                </c:pt>
                <c:pt idx="115">
                  <c:v>1428</c:v>
                </c:pt>
                <c:pt idx="116">
                  <c:v>1383</c:v>
                </c:pt>
                <c:pt idx="117">
                  <c:v>1338</c:v>
                </c:pt>
                <c:pt idx="118">
                  <c:v>1293</c:v>
                </c:pt>
                <c:pt idx="119">
                  <c:v>1248</c:v>
                </c:pt>
                <c:pt idx="120">
                  <c:v>1203</c:v>
                </c:pt>
                <c:pt idx="121">
                  <c:v>1158</c:v>
                </c:pt>
                <c:pt idx="122">
                  <c:v>1113</c:v>
                </c:pt>
                <c:pt idx="123">
                  <c:v>1068</c:v>
                </c:pt>
                <c:pt idx="124">
                  <c:v>1023</c:v>
                </c:pt>
                <c:pt idx="125">
                  <c:v>978</c:v>
                </c:pt>
                <c:pt idx="126">
                  <c:v>933</c:v>
                </c:pt>
                <c:pt idx="127">
                  <c:v>888</c:v>
                </c:pt>
                <c:pt idx="128">
                  <c:v>843</c:v>
                </c:pt>
                <c:pt idx="129">
                  <c:v>798</c:v>
                </c:pt>
                <c:pt idx="130">
                  <c:v>753</c:v>
                </c:pt>
                <c:pt idx="131">
                  <c:v>708</c:v>
                </c:pt>
                <c:pt idx="132">
                  <c:v>663</c:v>
                </c:pt>
                <c:pt idx="133">
                  <c:v>618</c:v>
                </c:pt>
                <c:pt idx="134">
                  <c:v>573</c:v>
                </c:pt>
                <c:pt idx="135">
                  <c:v>528</c:v>
                </c:pt>
                <c:pt idx="136">
                  <c:v>483</c:v>
                </c:pt>
                <c:pt idx="137">
                  <c:v>438</c:v>
                </c:pt>
                <c:pt idx="138">
                  <c:v>393</c:v>
                </c:pt>
                <c:pt idx="139">
                  <c:v>348</c:v>
                </c:pt>
                <c:pt idx="140">
                  <c:v>1878</c:v>
                </c:pt>
                <c:pt idx="141">
                  <c:v>1833</c:v>
                </c:pt>
                <c:pt idx="142">
                  <c:v>1788</c:v>
                </c:pt>
                <c:pt idx="143">
                  <c:v>1743</c:v>
                </c:pt>
                <c:pt idx="144">
                  <c:v>1698</c:v>
                </c:pt>
                <c:pt idx="145">
                  <c:v>1653</c:v>
                </c:pt>
                <c:pt idx="146">
                  <c:v>1608</c:v>
                </c:pt>
                <c:pt idx="147">
                  <c:v>1563</c:v>
                </c:pt>
                <c:pt idx="148">
                  <c:v>1518</c:v>
                </c:pt>
                <c:pt idx="149">
                  <c:v>1473</c:v>
                </c:pt>
                <c:pt idx="150">
                  <c:v>1428</c:v>
                </c:pt>
                <c:pt idx="151">
                  <c:v>1383</c:v>
                </c:pt>
                <c:pt idx="152">
                  <c:v>1338</c:v>
                </c:pt>
                <c:pt idx="153">
                  <c:v>1293</c:v>
                </c:pt>
                <c:pt idx="154">
                  <c:v>1248</c:v>
                </c:pt>
                <c:pt idx="155">
                  <c:v>1203</c:v>
                </c:pt>
                <c:pt idx="156">
                  <c:v>1158</c:v>
                </c:pt>
                <c:pt idx="157">
                  <c:v>1113</c:v>
                </c:pt>
                <c:pt idx="158">
                  <c:v>1068</c:v>
                </c:pt>
                <c:pt idx="159">
                  <c:v>1023</c:v>
                </c:pt>
                <c:pt idx="160">
                  <c:v>978</c:v>
                </c:pt>
                <c:pt idx="161">
                  <c:v>933</c:v>
                </c:pt>
                <c:pt idx="162">
                  <c:v>888</c:v>
                </c:pt>
                <c:pt idx="163">
                  <c:v>843</c:v>
                </c:pt>
                <c:pt idx="164">
                  <c:v>798</c:v>
                </c:pt>
                <c:pt idx="165">
                  <c:v>753</c:v>
                </c:pt>
                <c:pt idx="166">
                  <c:v>708</c:v>
                </c:pt>
                <c:pt idx="167">
                  <c:v>663</c:v>
                </c:pt>
                <c:pt idx="168">
                  <c:v>618</c:v>
                </c:pt>
                <c:pt idx="169">
                  <c:v>573</c:v>
                </c:pt>
                <c:pt idx="170">
                  <c:v>528</c:v>
                </c:pt>
                <c:pt idx="171">
                  <c:v>483</c:v>
                </c:pt>
                <c:pt idx="172">
                  <c:v>438</c:v>
                </c:pt>
                <c:pt idx="173">
                  <c:v>393</c:v>
                </c:pt>
                <c:pt idx="174">
                  <c:v>348</c:v>
                </c:pt>
                <c:pt idx="175">
                  <c:v>1878</c:v>
                </c:pt>
                <c:pt idx="176">
                  <c:v>1833</c:v>
                </c:pt>
                <c:pt idx="177">
                  <c:v>1788</c:v>
                </c:pt>
                <c:pt idx="178">
                  <c:v>1743</c:v>
                </c:pt>
                <c:pt idx="179">
                  <c:v>1698</c:v>
                </c:pt>
                <c:pt idx="180">
                  <c:v>1653</c:v>
                </c:pt>
                <c:pt idx="181">
                  <c:v>1608</c:v>
                </c:pt>
                <c:pt idx="182">
                  <c:v>1563</c:v>
                </c:pt>
                <c:pt idx="183">
                  <c:v>1518</c:v>
                </c:pt>
                <c:pt idx="184">
                  <c:v>1473</c:v>
                </c:pt>
                <c:pt idx="185">
                  <c:v>1428</c:v>
                </c:pt>
                <c:pt idx="186">
                  <c:v>1383</c:v>
                </c:pt>
                <c:pt idx="187">
                  <c:v>1338</c:v>
                </c:pt>
                <c:pt idx="188">
                  <c:v>1293</c:v>
                </c:pt>
                <c:pt idx="189">
                  <c:v>1248</c:v>
                </c:pt>
                <c:pt idx="190">
                  <c:v>1203</c:v>
                </c:pt>
                <c:pt idx="191">
                  <c:v>1158</c:v>
                </c:pt>
                <c:pt idx="192">
                  <c:v>1113</c:v>
                </c:pt>
                <c:pt idx="193">
                  <c:v>1068</c:v>
                </c:pt>
                <c:pt idx="194">
                  <c:v>1023</c:v>
                </c:pt>
                <c:pt idx="195">
                  <c:v>978</c:v>
                </c:pt>
                <c:pt idx="196">
                  <c:v>933</c:v>
                </c:pt>
                <c:pt idx="197">
                  <c:v>888</c:v>
                </c:pt>
                <c:pt idx="198">
                  <c:v>843</c:v>
                </c:pt>
                <c:pt idx="199">
                  <c:v>798</c:v>
                </c:pt>
                <c:pt idx="200">
                  <c:v>753</c:v>
                </c:pt>
                <c:pt idx="201">
                  <c:v>708</c:v>
                </c:pt>
                <c:pt idx="202">
                  <c:v>663</c:v>
                </c:pt>
                <c:pt idx="203">
                  <c:v>618</c:v>
                </c:pt>
                <c:pt idx="204">
                  <c:v>573</c:v>
                </c:pt>
                <c:pt idx="205">
                  <c:v>528</c:v>
                </c:pt>
                <c:pt idx="206">
                  <c:v>483</c:v>
                </c:pt>
                <c:pt idx="207">
                  <c:v>438</c:v>
                </c:pt>
                <c:pt idx="208">
                  <c:v>393</c:v>
                </c:pt>
                <c:pt idx="209">
                  <c:v>348</c:v>
                </c:pt>
                <c:pt idx="210">
                  <c:v>1878</c:v>
                </c:pt>
                <c:pt idx="211">
                  <c:v>1833</c:v>
                </c:pt>
                <c:pt idx="212">
                  <c:v>1788</c:v>
                </c:pt>
                <c:pt idx="213">
                  <c:v>1743</c:v>
                </c:pt>
                <c:pt idx="214">
                  <c:v>1698</c:v>
                </c:pt>
                <c:pt idx="215">
                  <c:v>1653</c:v>
                </c:pt>
                <c:pt idx="216">
                  <c:v>1608</c:v>
                </c:pt>
                <c:pt idx="217">
                  <c:v>1563</c:v>
                </c:pt>
                <c:pt idx="218">
                  <c:v>1518</c:v>
                </c:pt>
                <c:pt idx="219">
                  <c:v>1473</c:v>
                </c:pt>
                <c:pt idx="220">
                  <c:v>1428</c:v>
                </c:pt>
                <c:pt idx="221">
                  <c:v>1383</c:v>
                </c:pt>
                <c:pt idx="222">
                  <c:v>1338</c:v>
                </c:pt>
                <c:pt idx="223">
                  <c:v>1293</c:v>
                </c:pt>
                <c:pt idx="224">
                  <c:v>1248</c:v>
                </c:pt>
                <c:pt idx="225">
                  <c:v>1203</c:v>
                </c:pt>
                <c:pt idx="226">
                  <c:v>1158</c:v>
                </c:pt>
                <c:pt idx="227">
                  <c:v>1113</c:v>
                </c:pt>
                <c:pt idx="228">
                  <c:v>1068</c:v>
                </c:pt>
                <c:pt idx="229">
                  <c:v>1023</c:v>
                </c:pt>
                <c:pt idx="230">
                  <c:v>978</c:v>
                </c:pt>
                <c:pt idx="231">
                  <c:v>933</c:v>
                </c:pt>
                <c:pt idx="232">
                  <c:v>888</c:v>
                </c:pt>
                <c:pt idx="233">
                  <c:v>843</c:v>
                </c:pt>
                <c:pt idx="234">
                  <c:v>798</c:v>
                </c:pt>
                <c:pt idx="235">
                  <c:v>753</c:v>
                </c:pt>
                <c:pt idx="236">
                  <c:v>708</c:v>
                </c:pt>
                <c:pt idx="237">
                  <c:v>663</c:v>
                </c:pt>
                <c:pt idx="238">
                  <c:v>618</c:v>
                </c:pt>
                <c:pt idx="239">
                  <c:v>573</c:v>
                </c:pt>
                <c:pt idx="240">
                  <c:v>528</c:v>
                </c:pt>
                <c:pt idx="241">
                  <c:v>483</c:v>
                </c:pt>
                <c:pt idx="242">
                  <c:v>438</c:v>
                </c:pt>
                <c:pt idx="243">
                  <c:v>393</c:v>
                </c:pt>
                <c:pt idx="244">
                  <c:v>348</c:v>
                </c:pt>
                <c:pt idx="245">
                  <c:v>1878</c:v>
                </c:pt>
                <c:pt idx="246">
                  <c:v>1833</c:v>
                </c:pt>
                <c:pt idx="247">
                  <c:v>1788</c:v>
                </c:pt>
                <c:pt idx="248">
                  <c:v>1743</c:v>
                </c:pt>
                <c:pt idx="249">
                  <c:v>1698</c:v>
                </c:pt>
                <c:pt idx="250">
                  <c:v>1653</c:v>
                </c:pt>
                <c:pt idx="251">
                  <c:v>1608</c:v>
                </c:pt>
                <c:pt idx="252">
                  <c:v>1563</c:v>
                </c:pt>
                <c:pt idx="253">
                  <c:v>1518</c:v>
                </c:pt>
                <c:pt idx="254">
                  <c:v>1473</c:v>
                </c:pt>
                <c:pt idx="255">
                  <c:v>1428</c:v>
                </c:pt>
                <c:pt idx="256">
                  <c:v>1383</c:v>
                </c:pt>
                <c:pt idx="257">
                  <c:v>1338</c:v>
                </c:pt>
                <c:pt idx="258">
                  <c:v>1293</c:v>
                </c:pt>
                <c:pt idx="259">
                  <c:v>1248</c:v>
                </c:pt>
                <c:pt idx="260">
                  <c:v>1203</c:v>
                </c:pt>
                <c:pt idx="261">
                  <c:v>1158</c:v>
                </c:pt>
                <c:pt idx="262">
                  <c:v>1113</c:v>
                </c:pt>
                <c:pt idx="263">
                  <c:v>1068</c:v>
                </c:pt>
                <c:pt idx="264">
                  <c:v>1023</c:v>
                </c:pt>
                <c:pt idx="265">
                  <c:v>978</c:v>
                </c:pt>
                <c:pt idx="266">
                  <c:v>933</c:v>
                </c:pt>
                <c:pt idx="267">
                  <c:v>888</c:v>
                </c:pt>
                <c:pt idx="268">
                  <c:v>843</c:v>
                </c:pt>
                <c:pt idx="269">
                  <c:v>798</c:v>
                </c:pt>
                <c:pt idx="270">
                  <c:v>753</c:v>
                </c:pt>
                <c:pt idx="271">
                  <c:v>708</c:v>
                </c:pt>
                <c:pt idx="272">
                  <c:v>663</c:v>
                </c:pt>
                <c:pt idx="273">
                  <c:v>618</c:v>
                </c:pt>
                <c:pt idx="274">
                  <c:v>573</c:v>
                </c:pt>
                <c:pt idx="275">
                  <c:v>528</c:v>
                </c:pt>
                <c:pt idx="276">
                  <c:v>483</c:v>
                </c:pt>
                <c:pt idx="277">
                  <c:v>438</c:v>
                </c:pt>
                <c:pt idx="278">
                  <c:v>393</c:v>
                </c:pt>
                <c:pt idx="279">
                  <c:v>348</c:v>
                </c:pt>
                <c:pt idx="280">
                  <c:v>1878</c:v>
                </c:pt>
                <c:pt idx="281">
                  <c:v>1833</c:v>
                </c:pt>
                <c:pt idx="282">
                  <c:v>1788</c:v>
                </c:pt>
                <c:pt idx="283">
                  <c:v>1743</c:v>
                </c:pt>
                <c:pt idx="284">
                  <c:v>1698</c:v>
                </c:pt>
                <c:pt idx="285">
                  <c:v>1653</c:v>
                </c:pt>
                <c:pt idx="286">
                  <c:v>1608</c:v>
                </c:pt>
                <c:pt idx="287">
                  <c:v>1563</c:v>
                </c:pt>
                <c:pt idx="288">
                  <c:v>1518</c:v>
                </c:pt>
                <c:pt idx="289">
                  <c:v>1473</c:v>
                </c:pt>
                <c:pt idx="290">
                  <c:v>1428</c:v>
                </c:pt>
                <c:pt idx="291">
                  <c:v>1383</c:v>
                </c:pt>
                <c:pt idx="292">
                  <c:v>1338</c:v>
                </c:pt>
                <c:pt idx="293">
                  <c:v>1293</c:v>
                </c:pt>
                <c:pt idx="294">
                  <c:v>1248</c:v>
                </c:pt>
                <c:pt idx="295">
                  <c:v>1203</c:v>
                </c:pt>
                <c:pt idx="296">
                  <c:v>1158</c:v>
                </c:pt>
                <c:pt idx="297">
                  <c:v>1113</c:v>
                </c:pt>
                <c:pt idx="298">
                  <c:v>1068</c:v>
                </c:pt>
                <c:pt idx="299">
                  <c:v>1023</c:v>
                </c:pt>
                <c:pt idx="300">
                  <c:v>978</c:v>
                </c:pt>
                <c:pt idx="301">
                  <c:v>933</c:v>
                </c:pt>
                <c:pt idx="302">
                  <c:v>888</c:v>
                </c:pt>
                <c:pt idx="303">
                  <c:v>843</c:v>
                </c:pt>
                <c:pt idx="304">
                  <c:v>798</c:v>
                </c:pt>
                <c:pt idx="305">
                  <c:v>753</c:v>
                </c:pt>
                <c:pt idx="306">
                  <c:v>708</c:v>
                </c:pt>
                <c:pt idx="307">
                  <c:v>663</c:v>
                </c:pt>
                <c:pt idx="308">
                  <c:v>618</c:v>
                </c:pt>
                <c:pt idx="309">
                  <c:v>573</c:v>
                </c:pt>
                <c:pt idx="310">
                  <c:v>528</c:v>
                </c:pt>
                <c:pt idx="311">
                  <c:v>483</c:v>
                </c:pt>
                <c:pt idx="312">
                  <c:v>438</c:v>
                </c:pt>
                <c:pt idx="313">
                  <c:v>393</c:v>
                </c:pt>
                <c:pt idx="314">
                  <c:v>348</c:v>
                </c:pt>
                <c:pt idx="315">
                  <c:v>1878</c:v>
                </c:pt>
                <c:pt idx="316">
                  <c:v>1833</c:v>
                </c:pt>
                <c:pt idx="317">
                  <c:v>1788</c:v>
                </c:pt>
                <c:pt idx="318">
                  <c:v>1743</c:v>
                </c:pt>
                <c:pt idx="319">
                  <c:v>1698</c:v>
                </c:pt>
                <c:pt idx="320">
                  <c:v>1653</c:v>
                </c:pt>
                <c:pt idx="321">
                  <c:v>1608</c:v>
                </c:pt>
                <c:pt idx="322">
                  <c:v>1563</c:v>
                </c:pt>
                <c:pt idx="323">
                  <c:v>1518</c:v>
                </c:pt>
                <c:pt idx="324">
                  <c:v>1473</c:v>
                </c:pt>
                <c:pt idx="325">
                  <c:v>1428</c:v>
                </c:pt>
                <c:pt idx="326">
                  <c:v>1383</c:v>
                </c:pt>
                <c:pt idx="327">
                  <c:v>1338</c:v>
                </c:pt>
                <c:pt idx="328">
                  <c:v>1293</c:v>
                </c:pt>
                <c:pt idx="329">
                  <c:v>1248</c:v>
                </c:pt>
                <c:pt idx="330">
                  <c:v>1203</c:v>
                </c:pt>
                <c:pt idx="331">
                  <c:v>1158</c:v>
                </c:pt>
                <c:pt idx="332">
                  <c:v>1113</c:v>
                </c:pt>
                <c:pt idx="333">
                  <c:v>1068</c:v>
                </c:pt>
                <c:pt idx="334">
                  <c:v>1023</c:v>
                </c:pt>
                <c:pt idx="335">
                  <c:v>978</c:v>
                </c:pt>
                <c:pt idx="336">
                  <c:v>933</c:v>
                </c:pt>
                <c:pt idx="337">
                  <c:v>888</c:v>
                </c:pt>
                <c:pt idx="338">
                  <c:v>843</c:v>
                </c:pt>
                <c:pt idx="339">
                  <c:v>798</c:v>
                </c:pt>
                <c:pt idx="340">
                  <c:v>753</c:v>
                </c:pt>
                <c:pt idx="341">
                  <c:v>708</c:v>
                </c:pt>
                <c:pt idx="342">
                  <c:v>663</c:v>
                </c:pt>
                <c:pt idx="343">
                  <c:v>618</c:v>
                </c:pt>
                <c:pt idx="344">
                  <c:v>573</c:v>
                </c:pt>
                <c:pt idx="345">
                  <c:v>528</c:v>
                </c:pt>
                <c:pt idx="346">
                  <c:v>483</c:v>
                </c:pt>
                <c:pt idx="347">
                  <c:v>438</c:v>
                </c:pt>
                <c:pt idx="348">
                  <c:v>393</c:v>
                </c:pt>
                <c:pt idx="349">
                  <c:v>348</c:v>
                </c:pt>
                <c:pt idx="350">
                  <c:v>1878</c:v>
                </c:pt>
                <c:pt idx="351">
                  <c:v>1833</c:v>
                </c:pt>
                <c:pt idx="352">
                  <c:v>1788</c:v>
                </c:pt>
                <c:pt idx="353">
                  <c:v>1743</c:v>
                </c:pt>
                <c:pt idx="354">
                  <c:v>1698</c:v>
                </c:pt>
                <c:pt idx="355">
                  <c:v>1653</c:v>
                </c:pt>
                <c:pt idx="356">
                  <c:v>1608</c:v>
                </c:pt>
                <c:pt idx="357">
                  <c:v>1563</c:v>
                </c:pt>
                <c:pt idx="358">
                  <c:v>1518</c:v>
                </c:pt>
                <c:pt idx="359">
                  <c:v>1473</c:v>
                </c:pt>
                <c:pt idx="360">
                  <c:v>1428</c:v>
                </c:pt>
                <c:pt idx="361">
                  <c:v>1383</c:v>
                </c:pt>
                <c:pt idx="362">
                  <c:v>1338</c:v>
                </c:pt>
                <c:pt idx="363">
                  <c:v>1293</c:v>
                </c:pt>
                <c:pt idx="364">
                  <c:v>1248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01-4D3C-9973-9D1F7F171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'Prepared Rice'!$E$20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'Prepared Rice'!$D$21:$D$385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'Prepared Rice'!$E$21:$E$385</c:f>
              <c:numCache>
                <c:formatCode>General</c:formatCode>
                <c:ptCount val="365"/>
                <c:pt idx="0">
                  <c:v>-45</c:v>
                </c:pt>
                <c:pt idx="1">
                  <c:v>337</c:v>
                </c:pt>
                <c:pt idx="2">
                  <c:v>292</c:v>
                </c:pt>
                <c:pt idx="3">
                  <c:v>247</c:v>
                </c:pt>
                <c:pt idx="4">
                  <c:v>202</c:v>
                </c:pt>
                <c:pt idx="5">
                  <c:v>157</c:v>
                </c:pt>
                <c:pt idx="6">
                  <c:v>112</c:v>
                </c:pt>
                <c:pt idx="7">
                  <c:v>382</c:v>
                </c:pt>
                <c:pt idx="8">
                  <c:v>337</c:v>
                </c:pt>
                <c:pt idx="9">
                  <c:v>292</c:v>
                </c:pt>
                <c:pt idx="10">
                  <c:v>247</c:v>
                </c:pt>
                <c:pt idx="11">
                  <c:v>202</c:v>
                </c:pt>
                <c:pt idx="12">
                  <c:v>157</c:v>
                </c:pt>
                <c:pt idx="13">
                  <c:v>112</c:v>
                </c:pt>
                <c:pt idx="14">
                  <c:v>382</c:v>
                </c:pt>
                <c:pt idx="15">
                  <c:v>337</c:v>
                </c:pt>
                <c:pt idx="16">
                  <c:v>292</c:v>
                </c:pt>
                <c:pt idx="17">
                  <c:v>247</c:v>
                </c:pt>
                <c:pt idx="18">
                  <c:v>202</c:v>
                </c:pt>
                <c:pt idx="19">
                  <c:v>157</c:v>
                </c:pt>
                <c:pt idx="20">
                  <c:v>112</c:v>
                </c:pt>
                <c:pt idx="21">
                  <c:v>382</c:v>
                </c:pt>
                <c:pt idx="22">
                  <c:v>337</c:v>
                </c:pt>
                <c:pt idx="23">
                  <c:v>292</c:v>
                </c:pt>
                <c:pt idx="24">
                  <c:v>247</c:v>
                </c:pt>
                <c:pt idx="25">
                  <c:v>202</c:v>
                </c:pt>
                <c:pt idx="26">
                  <c:v>157</c:v>
                </c:pt>
                <c:pt idx="27">
                  <c:v>112</c:v>
                </c:pt>
                <c:pt idx="28">
                  <c:v>382</c:v>
                </c:pt>
                <c:pt idx="29">
                  <c:v>337</c:v>
                </c:pt>
                <c:pt idx="30">
                  <c:v>292</c:v>
                </c:pt>
                <c:pt idx="31">
                  <c:v>247</c:v>
                </c:pt>
                <c:pt idx="32">
                  <c:v>202</c:v>
                </c:pt>
                <c:pt idx="33">
                  <c:v>157</c:v>
                </c:pt>
                <c:pt idx="34">
                  <c:v>112</c:v>
                </c:pt>
                <c:pt idx="35">
                  <c:v>382</c:v>
                </c:pt>
                <c:pt idx="36">
                  <c:v>337</c:v>
                </c:pt>
                <c:pt idx="37">
                  <c:v>292</c:v>
                </c:pt>
                <c:pt idx="38">
                  <c:v>247</c:v>
                </c:pt>
                <c:pt idx="39">
                  <c:v>202</c:v>
                </c:pt>
                <c:pt idx="40">
                  <c:v>157</c:v>
                </c:pt>
                <c:pt idx="41">
                  <c:v>112</c:v>
                </c:pt>
                <c:pt idx="42">
                  <c:v>382</c:v>
                </c:pt>
                <c:pt idx="43">
                  <c:v>337</c:v>
                </c:pt>
                <c:pt idx="44">
                  <c:v>292</c:v>
                </c:pt>
                <c:pt idx="45">
                  <c:v>247</c:v>
                </c:pt>
                <c:pt idx="46">
                  <c:v>202</c:v>
                </c:pt>
                <c:pt idx="47">
                  <c:v>157</c:v>
                </c:pt>
                <c:pt idx="48">
                  <c:v>112</c:v>
                </c:pt>
                <c:pt idx="49">
                  <c:v>382</c:v>
                </c:pt>
                <c:pt idx="50">
                  <c:v>337</c:v>
                </c:pt>
                <c:pt idx="51">
                  <c:v>292</c:v>
                </c:pt>
                <c:pt idx="52">
                  <c:v>247</c:v>
                </c:pt>
                <c:pt idx="53">
                  <c:v>202</c:v>
                </c:pt>
                <c:pt idx="54">
                  <c:v>157</c:v>
                </c:pt>
                <c:pt idx="55">
                  <c:v>112</c:v>
                </c:pt>
                <c:pt idx="56">
                  <c:v>382</c:v>
                </c:pt>
                <c:pt idx="57">
                  <c:v>337</c:v>
                </c:pt>
                <c:pt idx="58">
                  <c:v>292</c:v>
                </c:pt>
                <c:pt idx="59">
                  <c:v>247</c:v>
                </c:pt>
                <c:pt idx="60">
                  <c:v>202</c:v>
                </c:pt>
                <c:pt idx="61">
                  <c:v>157</c:v>
                </c:pt>
                <c:pt idx="62">
                  <c:v>112</c:v>
                </c:pt>
                <c:pt idx="63">
                  <c:v>382</c:v>
                </c:pt>
                <c:pt idx="64">
                  <c:v>337</c:v>
                </c:pt>
                <c:pt idx="65">
                  <c:v>292</c:v>
                </c:pt>
                <c:pt idx="66">
                  <c:v>247</c:v>
                </c:pt>
                <c:pt idx="67">
                  <c:v>202</c:v>
                </c:pt>
                <c:pt idx="68">
                  <c:v>157</c:v>
                </c:pt>
                <c:pt idx="69">
                  <c:v>112</c:v>
                </c:pt>
                <c:pt idx="70">
                  <c:v>382</c:v>
                </c:pt>
                <c:pt idx="71">
                  <c:v>337</c:v>
                </c:pt>
                <c:pt idx="72">
                  <c:v>292</c:v>
                </c:pt>
                <c:pt idx="73">
                  <c:v>247</c:v>
                </c:pt>
                <c:pt idx="74">
                  <c:v>202</c:v>
                </c:pt>
                <c:pt idx="75">
                  <c:v>157</c:v>
                </c:pt>
                <c:pt idx="76">
                  <c:v>112</c:v>
                </c:pt>
                <c:pt idx="77">
                  <c:v>382</c:v>
                </c:pt>
                <c:pt idx="78">
                  <c:v>337</c:v>
                </c:pt>
                <c:pt idx="79">
                  <c:v>292</c:v>
                </c:pt>
                <c:pt idx="80">
                  <c:v>247</c:v>
                </c:pt>
                <c:pt idx="81">
                  <c:v>202</c:v>
                </c:pt>
                <c:pt idx="82">
                  <c:v>157</c:v>
                </c:pt>
                <c:pt idx="83">
                  <c:v>112</c:v>
                </c:pt>
                <c:pt idx="84">
                  <c:v>382</c:v>
                </c:pt>
                <c:pt idx="85">
                  <c:v>337</c:v>
                </c:pt>
                <c:pt idx="86">
                  <c:v>292</c:v>
                </c:pt>
                <c:pt idx="87">
                  <c:v>247</c:v>
                </c:pt>
                <c:pt idx="88">
                  <c:v>202</c:v>
                </c:pt>
                <c:pt idx="89">
                  <c:v>157</c:v>
                </c:pt>
                <c:pt idx="90">
                  <c:v>112</c:v>
                </c:pt>
                <c:pt idx="91">
                  <c:v>382</c:v>
                </c:pt>
                <c:pt idx="92">
                  <c:v>337</c:v>
                </c:pt>
                <c:pt idx="93">
                  <c:v>292</c:v>
                </c:pt>
                <c:pt idx="94">
                  <c:v>247</c:v>
                </c:pt>
                <c:pt idx="95">
                  <c:v>202</c:v>
                </c:pt>
                <c:pt idx="96">
                  <c:v>157</c:v>
                </c:pt>
                <c:pt idx="97">
                  <c:v>112</c:v>
                </c:pt>
                <c:pt idx="98">
                  <c:v>382</c:v>
                </c:pt>
                <c:pt idx="99">
                  <c:v>337</c:v>
                </c:pt>
                <c:pt idx="100">
                  <c:v>292</c:v>
                </c:pt>
                <c:pt idx="101">
                  <c:v>247</c:v>
                </c:pt>
                <c:pt idx="102">
                  <c:v>202</c:v>
                </c:pt>
                <c:pt idx="103">
                  <c:v>157</c:v>
                </c:pt>
                <c:pt idx="104">
                  <c:v>112</c:v>
                </c:pt>
                <c:pt idx="105">
                  <c:v>382</c:v>
                </c:pt>
                <c:pt idx="106">
                  <c:v>337</c:v>
                </c:pt>
                <c:pt idx="107">
                  <c:v>292</c:v>
                </c:pt>
                <c:pt idx="108">
                  <c:v>247</c:v>
                </c:pt>
                <c:pt idx="109">
                  <c:v>202</c:v>
                </c:pt>
                <c:pt idx="110">
                  <c:v>157</c:v>
                </c:pt>
                <c:pt idx="111">
                  <c:v>112</c:v>
                </c:pt>
                <c:pt idx="112">
                  <c:v>382</c:v>
                </c:pt>
                <c:pt idx="113">
                  <c:v>337</c:v>
                </c:pt>
                <c:pt idx="114">
                  <c:v>292</c:v>
                </c:pt>
                <c:pt idx="115">
                  <c:v>247</c:v>
                </c:pt>
                <c:pt idx="116">
                  <c:v>202</c:v>
                </c:pt>
                <c:pt idx="117">
                  <c:v>157</c:v>
                </c:pt>
                <c:pt idx="118">
                  <c:v>112</c:v>
                </c:pt>
                <c:pt idx="119">
                  <c:v>382</c:v>
                </c:pt>
                <c:pt idx="120">
                  <c:v>337</c:v>
                </c:pt>
                <c:pt idx="121">
                  <c:v>292</c:v>
                </c:pt>
                <c:pt idx="122">
                  <c:v>247</c:v>
                </c:pt>
                <c:pt idx="123">
                  <c:v>202</c:v>
                </c:pt>
                <c:pt idx="124">
                  <c:v>157</c:v>
                </c:pt>
                <c:pt idx="125">
                  <c:v>112</c:v>
                </c:pt>
                <c:pt idx="126">
                  <c:v>382</c:v>
                </c:pt>
                <c:pt idx="127">
                  <c:v>337</c:v>
                </c:pt>
                <c:pt idx="128">
                  <c:v>292</c:v>
                </c:pt>
                <c:pt idx="129">
                  <c:v>247</c:v>
                </c:pt>
                <c:pt idx="130">
                  <c:v>202</c:v>
                </c:pt>
                <c:pt idx="131">
                  <c:v>157</c:v>
                </c:pt>
                <c:pt idx="132">
                  <c:v>112</c:v>
                </c:pt>
                <c:pt idx="133">
                  <c:v>382</c:v>
                </c:pt>
                <c:pt idx="134">
                  <c:v>337</c:v>
                </c:pt>
                <c:pt idx="135">
                  <c:v>292</c:v>
                </c:pt>
                <c:pt idx="136">
                  <c:v>247</c:v>
                </c:pt>
                <c:pt idx="137">
                  <c:v>202</c:v>
                </c:pt>
                <c:pt idx="138">
                  <c:v>157</c:v>
                </c:pt>
                <c:pt idx="139">
                  <c:v>112</c:v>
                </c:pt>
                <c:pt idx="140">
                  <c:v>382</c:v>
                </c:pt>
                <c:pt idx="141">
                  <c:v>337</c:v>
                </c:pt>
                <c:pt idx="142">
                  <c:v>292</c:v>
                </c:pt>
                <c:pt idx="143">
                  <c:v>247</c:v>
                </c:pt>
                <c:pt idx="144">
                  <c:v>202</c:v>
                </c:pt>
                <c:pt idx="145">
                  <c:v>157</c:v>
                </c:pt>
                <c:pt idx="146">
                  <c:v>112</c:v>
                </c:pt>
                <c:pt idx="147">
                  <c:v>382</c:v>
                </c:pt>
                <c:pt idx="148">
                  <c:v>337</c:v>
                </c:pt>
                <c:pt idx="149">
                  <c:v>292</c:v>
                </c:pt>
                <c:pt idx="150">
                  <c:v>247</c:v>
                </c:pt>
                <c:pt idx="151">
                  <c:v>202</c:v>
                </c:pt>
                <c:pt idx="152">
                  <c:v>157</c:v>
                </c:pt>
                <c:pt idx="153">
                  <c:v>112</c:v>
                </c:pt>
                <c:pt idx="154">
                  <c:v>382</c:v>
                </c:pt>
                <c:pt idx="155">
                  <c:v>337</c:v>
                </c:pt>
                <c:pt idx="156">
                  <c:v>292</c:v>
                </c:pt>
                <c:pt idx="157">
                  <c:v>247</c:v>
                </c:pt>
                <c:pt idx="158">
                  <c:v>202</c:v>
                </c:pt>
                <c:pt idx="159">
                  <c:v>157</c:v>
                </c:pt>
                <c:pt idx="160">
                  <c:v>112</c:v>
                </c:pt>
                <c:pt idx="161">
                  <c:v>382</c:v>
                </c:pt>
                <c:pt idx="162">
                  <c:v>337</c:v>
                </c:pt>
                <c:pt idx="163">
                  <c:v>292</c:v>
                </c:pt>
                <c:pt idx="164">
                  <c:v>247</c:v>
                </c:pt>
                <c:pt idx="165">
                  <c:v>202</c:v>
                </c:pt>
                <c:pt idx="166">
                  <c:v>157</c:v>
                </c:pt>
                <c:pt idx="167">
                  <c:v>112</c:v>
                </c:pt>
                <c:pt idx="168">
                  <c:v>382</c:v>
                </c:pt>
                <c:pt idx="169">
                  <c:v>337</c:v>
                </c:pt>
                <c:pt idx="170">
                  <c:v>292</c:v>
                </c:pt>
                <c:pt idx="171">
                  <c:v>247</c:v>
                </c:pt>
                <c:pt idx="172">
                  <c:v>202</c:v>
                </c:pt>
                <c:pt idx="173">
                  <c:v>157</c:v>
                </c:pt>
                <c:pt idx="174">
                  <c:v>112</c:v>
                </c:pt>
                <c:pt idx="175">
                  <c:v>382</c:v>
                </c:pt>
                <c:pt idx="176">
                  <c:v>337</c:v>
                </c:pt>
                <c:pt idx="177">
                  <c:v>292</c:v>
                </c:pt>
                <c:pt idx="178">
                  <c:v>247</c:v>
                </c:pt>
                <c:pt idx="179">
                  <c:v>202</c:v>
                </c:pt>
                <c:pt idx="180">
                  <c:v>157</c:v>
                </c:pt>
                <c:pt idx="181">
                  <c:v>112</c:v>
                </c:pt>
                <c:pt idx="182">
                  <c:v>382</c:v>
                </c:pt>
                <c:pt idx="183">
                  <c:v>337</c:v>
                </c:pt>
                <c:pt idx="184">
                  <c:v>292</c:v>
                </c:pt>
                <c:pt idx="185">
                  <c:v>247</c:v>
                </c:pt>
                <c:pt idx="186">
                  <c:v>202</c:v>
                </c:pt>
                <c:pt idx="187">
                  <c:v>157</c:v>
                </c:pt>
                <c:pt idx="188">
                  <c:v>112</c:v>
                </c:pt>
                <c:pt idx="189">
                  <c:v>382</c:v>
                </c:pt>
                <c:pt idx="190">
                  <c:v>337</c:v>
                </c:pt>
                <c:pt idx="191">
                  <c:v>292</c:v>
                </c:pt>
                <c:pt idx="192">
                  <c:v>247</c:v>
                </c:pt>
                <c:pt idx="193">
                  <c:v>202</c:v>
                </c:pt>
                <c:pt idx="194">
                  <c:v>157</c:v>
                </c:pt>
                <c:pt idx="195">
                  <c:v>112</c:v>
                </c:pt>
                <c:pt idx="196">
                  <c:v>382</c:v>
                </c:pt>
                <c:pt idx="197">
                  <c:v>337</c:v>
                </c:pt>
                <c:pt idx="198">
                  <c:v>292</c:v>
                </c:pt>
                <c:pt idx="199">
                  <c:v>247</c:v>
                </c:pt>
                <c:pt idx="200">
                  <c:v>202</c:v>
                </c:pt>
                <c:pt idx="201">
                  <c:v>157</c:v>
                </c:pt>
                <c:pt idx="202">
                  <c:v>112</c:v>
                </c:pt>
                <c:pt idx="203">
                  <c:v>382</c:v>
                </c:pt>
                <c:pt idx="204">
                  <c:v>337</c:v>
                </c:pt>
                <c:pt idx="205">
                  <c:v>292</c:v>
                </c:pt>
                <c:pt idx="206">
                  <c:v>247</c:v>
                </c:pt>
                <c:pt idx="207">
                  <c:v>202</c:v>
                </c:pt>
                <c:pt idx="208">
                  <c:v>157</c:v>
                </c:pt>
                <c:pt idx="209">
                  <c:v>112</c:v>
                </c:pt>
                <c:pt idx="210">
                  <c:v>382</c:v>
                </c:pt>
                <c:pt idx="211">
                  <c:v>337</c:v>
                </c:pt>
                <c:pt idx="212">
                  <c:v>292</c:v>
                </c:pt>
                <c:pt idx="213">
                  <c:v>247</c:v>
                </c:pt>
                <c:pt idx="214">
                  <c:v>202</c:v>
                </c:pt>
                <c:pt idx="215">
                  <c:v>157</c:v>
                </c:pt>
                <c:pt idx="216">
                  <c:v>112</c:v>
                </c:pt>
                <c:pt idx="217">
                  <c:v>382</c:v>
                </c:pt>
                <c:pt idx="218">
                  <c:v>337</c:v>
                </c:pt>
                <c:pt idx="219">
                  <c:v>292</c:v>
                </c:pt>
                <c:pt idx="220">
                  <c:v>247</c:v>
                </c:pt>
                <c:pt idx="221">
                  <c:v>202</c:v>
                </c:pt>
                <c:pt idx="222">
                  <c:v>157</c:v>
                </c:pt>
                <c:pt idx="223">
                  <c:v>112</c:v>
                </c:pt>
                <c:pt idx="224">
                  <c:v>382</c:v>
                </c:pt>
                <c:pt idx="225">
                  <c:v>337</c:v>
                </c:pt>
                <c:pt idx="226">
                  <c:v>292</c:v>
                </c:pt>
                <c:pt idx="227">
                  <c:v>247</c:v>
                </c:pt>
                <c:pt idx="228">
                  <c:v>202</c:v>
                </c:pt>
                <c:pt idx="229">
                  <c:v>157</c:v>
                </c:pt>
                <c:pt idx="230">
                  <c:v>112</c:v>
                </c:pt>
                <c:pt idx="231">
                  <c:v>382</c:v>
                </c:pt>
                <c:pt idx="232">
                  <c:v>337</c:v>
                </c:pt>
                <c:pt idx="233">
                  <c:v>292</c:v>
                </c:pt>
                <c:pt idx="234">
                  <c:v>247</c:v>
                </c:pt>
                <c:pt idx="235">
                  <c:v>202</c:v>
                </c:pt>
                <c:pt idx="236">
                  <c:v>157</c:v>
                </c:pt>
                <c:pt idx="237">
                  <c:v>112</c:v>
                </c:pt>
                <c:pt idx="238">
                  <c:v>382</c:v>
                </c:pt>
                <c:pt idx="239">
                  <c:v>337</c:v>
                </c:pt>
                <c:pt idx="240">
                  <c:v>292</c:v>
                </c:pt>
                <c:pt idx="241">
                  <c:v>247</c:v>
                </c:pt>
                <c:pt idx="242">
                  <c:v>202</c:v>
                </c:pt>
                <c:pt idx="243">
                  <c:v>157</c:v>
                </c:pt>
                <c:pt idx="244">
                  <c:v>112</c:v>
                </c:pt>
                <c:pt idx="245">
                  <c:v>382</c:v>
                </c:pt>
                <c:pt idx="246">
                  <c:v>337</c:v>
                </c:pt>
                <c:pt idx="247">
                  <c:v>292</c:v>
                </c:pt>
                <c:pt idx="248">
                  <c:v>247</c:v>
                </c:pt>
                <c:pt idx="249">
                  <c:v>202</c:v>
                </c:pt>
                <c:pt idx="250">
                  <c:v>157</c:v>
                </c:pt>
                <c:pt idx="251">
                  <c:v>112</c:v>
                </c:pt>
                <c:pt idx="252">
                  <c:v>382</c:v>
                </c:pt>
                <c:pt idx="253">
                  <c:v>337</c:v>
                </c:pt>
                <c:pt idx="254">
                  <c:v>292</c:v>
                </c:pt>
                <c:pt idx="255">
                  <c:v>247</c:v>
                </c:pt>
                <c:pt idx="256">
                  <c:v>202</c:v>
                </c:pt>
                <c:pt idx="257">
                  <c:v>157</c:v>
                </c:pt>
                <c:pt idx="258">
                  <c:v>112</c:v>
                </c:pt>
                <c:pt idx="259">
                  <c:v>382</c:v>
                </c:pt>
                <c:pt idx="260">
                  <c:v>337</c:v>
                </c:pt>
                <c:pt idx="261">
                  <c:v>292</c:v>
                </c:pt>
                <c:pt idx="262">
                  <c:v>247</c:v>
                </c:pt>
                <c:pt idx="263">
                  <c:v>202</c:v>
                </c:pt>
                <c:pt idx="264">
                  <c:v>157</c:v>
                </c:pt>
                <c:pt idx="265">
                  <c:v>112</c:v>
                </c:pt>
                <c:pt idx="266">
                  <c:v>382</c:v>
                </c:pt>
                <c:pt idx="267">
                  <c:v>337</c:v>
                </c:pt>
                <c:pt idx="268">
                  <c:v>292</c:v>
                </c:pt>
                <c:pt idx="269">
                  <c:v>247</c:v>
                </c:pt>
                <c:pt idx="270">
                  <c:v>202</c:v>
                </c:pt>
                <c:pt idx="271">
                  <c:v>157</c:v>
                </c:pt>
                <c:pt idx="272">
                  <c:v>112</c:v>
                </c:pt>
                <c:pt idx="273">
                  <c:v>382</c:v>
                </c:pt>
                <c:pt idx="274">
                  <c:v>337</c:v>
                </c:pt>
                <c:pt idx="275">
                  <c:v>292</c:v>
                </c:pt>
                <c:pt idx="276">
                  <c:v>247</c:v>
                </c:pt>
                <c:pt idx="277">
                  <c:v>202</c:v>
                </c:pt>
                <c:pt idx="278">
                  <c:v>157</c:v>
                </c:pt>
                <c:pt idx="279">
                  <c:v>112</c:v>
                </c:pt>
                <c:pt idx="280">
                  <c:v>382</c:v>
                </c:pt>
                <c:pt idx="281">
                  <c:v>337</c:v>
                </c:pt>
                <c:pt idx="282">
                  <c:v>292</c:v>
                </c:pt>
                <c:pt idx="283">
                  <c:v>247</c:v>
                </c:pt>
                <c:pt idx="284">
                  <c:v>202</c:v>
                </c:pt>
                <c:pt idx="285">
                  <c:v>157</c:v>
                </c:pt>
                <c:pt idx="286">
                  <c:v>112</c:v>
                </c:pt>
                <c:pt idx="287">
                  <c:v>382</c:v>
                </c:pt>
                <c:pt idx="288">
                  <c:v>337</c:v>
                </c:pt>
                <c:pt idx="289">
                  <c:v>292</c:v>
                </c:pt>
                <c:pt idx="290">
                  <c:v>247</c:v>
                </c:pt>
                <c:pt idx="291">
                  <c:v>202</c:v>
                </c:pt>
                <c:pt idx="292">
                  <c:v>157</c:v>
                </c:pt>
                <c:pt idx="293">
                  <c:v>112</c:v>
                </c:pt>
                <c:pt idx="294">
                  <c:v>382</c:v>
                </c:pt>
                <c:pt idx="295">
                  <c:v>337</c:v>
                </c:pt>
                <c:pt idx="296">
                  <c:v>292</c:v>
                </c:pt>
                <c:pt idx="297">
                  <c:v>247</c:v>
                </c:pt>
                <c:pt idx="298">
                  <c:v>202</c:v>
                </c:pt>
                <c:pt idx="299">
                  <c:v>157</c:v>
                </c:pt>
                <c:pt idx="300">
                  <c:v>112</c:v>
                </c:pt>
                <c:pt idx="301">
                  <c:v>382</c:v>
                </c:pt>
                <c:pt idx="302">
                  <c:v>337</c:v>
                </c:pt>
                <c:pt idx="303">
                  <c:v>292</c:v>
                </c:pt>
                <c:pt idx="304">
                  <c:v>247</c:v>
                </c:pt>
                <c:pt idx="305">
                  <c:v>202</c:v>
                </c:pt>
                <c:pt idx="306">
                  <c:v>157</c:v>
                </c:pt>
                <c:pt idx="307">
                  <c:v>112</c:v>
                </c:pt>
                <c:pt idx="308">
                  <c:v>382</c:v>
                </c:pt>
                <c:pt idx="309">
                  <c:v>337</c:v>
                </c:pt>
                <c:pt idx="310">
                  <c:v>292</c:v>
                </c:pt>
                <c:pt idx="311">
                  <c:v>247</c:v>
                </c:pt>
                <c:pt idx="312">
                  <c:v>202</c:v>
                </c:pt>
                <c:pt idx="313">
                  <c:v>157</c:v>
                </c:pt>
                <c:pt idx="314">
                  <c:v>112</c:v>
                </c:pt>
                <c:pt idx="315">
                  <c:v>382</c:v>
                </c:pt>
                <c:pt idx="316">
                  <c:v>337</c:v>
                </c:pt>
                <c:pt idx="317">
                  <c:v>292</c:v>
                </c:pt>
                <c:pt idx="318">
                  <c:v>247</c:v>
                </c:pt>
                <c:pt idx="319">
                  <c:v>202</c:v>
                </c:pt>
                <c:pt idx="320">
                  <c:v>157</c:v>
                </c:pt>
                <c:pt idx="321">
                  <c:v>112</c:v>
                </c:pt>
                <c:pt idx="322">
                  <c:v>382</c:v>
                </c:pt>
                <c:pt idx="323">
                  <c:v>337</c:v>
                </c:pt>
                <c:pt idx="324">
                  <c:v>292</c:v>
                </c:pt>
                <c:pt idx="325">
                  <c:v>247</c:v>
                </c:pt>
                <c:pt idx="326">
                  <c:v>202</c:v>
                </c:pt>
                <c:pt idx="327">
                  <c:v>157</c:v>
                </c:pt>
                <c:pt idx="328">
                  <c:v>112</c:v>
                </c:pt>
                <c:pt idx="329">
                  <c:v>382</c:v>
                </c:pt>
                <c:pt idx="330">
                  <c:v>337</c:v>
                </c:pt>
                <c:pt idx="331">
                  <c:v>292</c:v>
                </c:pt>
                <c:pt idx="332">
                  <c:v>247</c:v>
                </c:pt>
                <c:pt idx="333">
                  <c:v>202</c:v>
                </c:pt>
                <c:pt idx="334">
                  <c:v>157</c:v>
                </c:pt>
                <c:pt idx="335">
                  <c:v>112</c:v>
                </c:pt>
                <c:pt idx="336">
                  <c:v>382</c:v>
                </c:pt>
                <c:pt idx="337">
                  <c:v>337</c:v>
                </c:pt>
                <c:pt idx="338">
                  <c:v>292</c:v>
                </c:pt>
                <c:pt idx="339">
                  <c:v>247</c:v>
                </c:pt>
                <c:pt idx="340">
                  <c:v>202</c:v>
                </c:pt>
                <c:pt idx="341">
                  <c:v>157</c:v>
                </c:pt>
                <c:pt idx="342">
                  <c:v>112</c:v>
                </c:pt>
                <c:pt idx="343">
                  <c:v>382</c:v>
                </c:pt>
                <c:pt idx="344">
                  <c:v>337</c:v>
                </c:pt>
                <c:pt idx="345">
                  <c:v>292</c:v>
                </c:pt>
                <c:pt idx="346">
                  <c:v>247</c:v>
                </c:pt>
                <c:pt idx="347">
                  <c:v>202</c:v>
                </c:pt>
                <c:pt idx="348">
                  <c:v>157</c:v>
                </c:pt>
                <c:pt idx="349">
                  <c:v>112</c:v>
                </c:pt>
                <c:pt idx="350">
                  <c:v>382</c:v>
                </c:pt>
                <c:pt idx="351">
                  <c:v>337</c:v>
                </c:pt>
                <c:pt idx="352">
                  <c:v>292</c:v>
                </c:pt>
                <c:pt idx="353">
                  <c:v>247</c:v>
                </c:pt>
                <c:pt idx="354">
                  <c:v>202</c:v>
                </c:pt>
                <c:pt idx="355">
                  <c:v>157</c:v>
                </c:pt>
                <c:pt idx="356">
                  <c:v>112</c:v>
                </c:pt>
                <c:pt idx="357">
                  <c:v>382</c:v>
                </c:pt>
                <c:pt idx="358">
                  <c:v>337</c:v>
                </c:pt>
                <c:pt idx="359">
                  <c:v>292</c:v>
                </c:pt>
                <c:pt idx="360">
                  <c:v>247</c:v>
                </c:pt>
                <c:pt idx="361">
                  <c:v>202</c:v>
                </c:pt>
                <c:pt idx="362">
                  <c:v>157</c:v>
                </c:pt>
                <c:pt idx="363">
                  <c:v>112</c:v>
                </c:pt>
                <c:pt idx="364">
                  <c:v>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05-4AAF-AB47-98EF3B65E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'Chicken Breast'!$E$20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'Chicken Breast'!$D$21:$D$385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'Chicken Breast'!$E$21:$E$385</c:f>
              <c:numCache>
                <c:formatCode>General</c:formatCode>
                <c:ptCount val="365"/>
                <c:pt idx="0">
                  <c:v>-11</c:v>
                </c:pt>
                <c:pt idx="1">
                  <c:v>507</c:v>
                </c:pt>
                <c:pt idx="2">
                  <c:v>496</c:v>
                </c:pt>
                <c:pt idx="3">
                  <c:v>485</c:v>
                </c:pt>
                <c:pt idx="4">
                  <c:v>474</c:v>
                </c:pt>
                <c:pt idx="5">
                  <c:v>463</c:v>
                </c:pt>
                <c:pt idx="6">
                  <c:v>452</c:v>
                </c:pt>
                <c:pt idx="7">
                  <c:v>441</c:v>
                </c:pt>
                <c:pt idx="8">
                  <c:v>430</c:v>
                </c:pt>
                <c:pt idx="9">
                  <c:v>419</c:v>
                </c:pt>
                <c:pt idx="10">
                  <c:v>408</c:v>
                </c:pt>
                <c:pt idx="11">
                  <c:v>397</c:v>
                </c:pt>
                <c:pt idx="12">
                  <c:v>386</c:v>
                </c:pt>
                <c:pt idx="13">
                  <c:v>375</c:v>
                </c:pt>
                <c:pt idx="14">
                  <c:v>364</c:v>
                </c:pt>
                <c:pt idx="15">
                  <c:v>353</c:v>
                </c:pt>
                <c:pt idx="16">
                  <c:v>342</c:v>
                </c:pt>
                <c:pt idx="17">
                  <c:v>331</c:v>
                </c:pt>
                <c:pt idx="18">
                  <c:v>320</c:v>
                </c:pt>
                <c:pt idx="19">
                  <c:v>309</c:v>
                </c:pt>
                <c:pt idx="20">
                  <c:v>298</c:v>
                </c:pt>
                <c:pt idx="21">
                  <c:v>287</c:v>
                </c:pt>
                <c:pt idx="22">
                  <c:v>276</c:v>
                </c:pt>
                <c:pt idx="23">
                  <c:v>265</c:v>
                </c:pt>
                <c:pt idx="24">
                  <c:v>254</c:v>
                </c:pt>
                <c:pt idx="25">
                  <c:v>243</c:v>
                </c:pt>
                <c:pt idx="26">
                  <c:v>232</c:v>
                </c:pt>
                <c:pt idx="27">
                  <c:v>221</c:v>
                </c:pt>
                <c:pt idx="28">
                  <c:v>210</c:v>
                </c:pt>
                <c:pt idx="29">
                  <c:v>199</c:v>
                </c:pt>
                <c:pt idx="30">
                  <c:v>188</c:v>
                </c:pt>
                <c:pt idx="31">
                  <c:v>177</c:v>
                </c:pt>
                <c:pt idx="32">
                  <c:v>166</c:v>
                </c:pt>
                <c:pt idx="33">
                  <c:v>155</c:v>
                </c:pt>
                <c:pt idx="34">
                  <c:v>144</c:v>
                </c:pt>
                <c:pt idx="35">
                  <c:v>518</c:v>
                </c:pt>
                <c:pt idx="36">
                  <c:v>507</c:v>
                </c:pt>
                <c:pt idx="37">
                  <c:v>496</c:v>
                </c:pt>
                <c:pt idx="38">
                  <c:v>485</c:v>
                </c:pt>
                <c:pt idx="39">
                  <c:v>474</c:v>
                </c:pt>
                <c:pt idx="40">
                  <c:v>463</c:v>
                </c:pt>
                <c:pt idx="41">
                  <c:v>452</c:v>
                </c:pt>
                <c:pt idx="42">
                  <c:v>441</c:v>
                </c:pt>
                <c:pt idx="43">
                  <c:v>430</c:v>
                </c:pt>
                <c:pt idx="44">
                  <c:v>419</c:v>
                </c:pt>
                <c:pt idx="45">
                  <c:v>408</c:v>
                </c:pt>
                <c:pt idx="46">
                  <c:v>397</c:v>
                </c:pt>
                <c:pt idx="47">
                  <c:v>386</c:v>
                </c:pt>
                <c:pt idx="48">
                  <c:v>375</c:v>
                </c:pt>
                <c:pt idx="49">
                  <c:v>364</c:v>
                </c:pt>
                <c:pt idx="50">
                  <c:v>353</c:v>
                </c:pt>
                <c:pt idx="51">
                  <c:v>342</c:v>
                </c:pt>
                <c:pt idx="52">
                  <c:v>331</c:v>
                </c:pt>
                <c:pt idx="53">
                  <c:v>320</c:v>
                </c:pt>
                <c:pt idx="54">
                  <c:v>309</c:v>
                </c:pt>
                <c:pt idx="55">
                  <c:v>298</c:v>
                </c:pt>
                <c:pt idx="56">
                  <c:v>287</c:v>
                </c:pt>
                <c:pt idx="57">
                  <c:v>276</c:v>
                </c:pt>
                <c:pt idx="58">
                  <c:v>265</c:v>
                </c:pt>
                <c:pt idx="59">
                  <c:v>254</c:v>
                </c:pt>
                <c:pt idx="60">
                  <c:v>243</c:v>
                </c:pt>
                <c:pt idx="61">
                  <c:v>232</c:v>
                </c:pt>
                <c:pt idx="62">
                  <c:v>221</c:v>
                </c:pt>
                <c:pt idx="63">
                  <c:v>210</c:v>
                </c:pt>
                <c:pt idx="64">
                  <c:v>199</c:v>
                </c:pt>
                <c:pt idx="65">
                  <c:v>188</c:v>
                </c:pt>
                <c:pt idx="66">
                  <c:v>177</c:v>
                </c:pt>
                <c:pt idx="67">
                  <c:v>166</c:v>
                </c:pt>
                <c:pt idx="68">
                  <c:v>155</c:v>
                </c:pt>
                <c:pt idx="69">
                  <c:v>144</c:v>
                </c:pt>
                <c:pt idx="70">
                  <c:v>518</c:v>
                </c:pt>
                <c:pt idx="71">
                  <c:v>507</c:v>
                </c:pt>
                <c:pt idx="72">
                  <c:v>496</c:v>
                </c:pt>
                <c:pt idx="73">
                  <c:v>485</c:v>
                </c:pt>
                <c:pt idx="74">
                  <c:v>474</c:v>
                </c:pt>
                <c:pt idx="75">
                  <c:v>463</c:v>
                </c:pt>
                <c:pt idx="76">
                  <c:v>452</c:v>
                </c:pt>
                <c:pt idx="77">
                  <c:v>441</c:v>
                </c:pt>
                <c:pt idx="78">
                  <c:v>430</c:v>
                </c:pt>
                <c:pt idx="79">
                  <c:v>419</c:v>
                </c:pt>
                <c:pt idx="80">
                  <c:v>408</c:v>
                </c:pt>
                <c:pt idx="81">
                  <c:v>397</c:v>
                </c:pt>
                <c:pt idx="82">
                  <c:v>386</c:v>
                </c:pt>
                <c:pt idx="83">
                  <c:v>375</c:v>
                </c:pt>
                <c:pt idx="84">
                  <c:v>364</c:v>
                </c:pt>
                <c:pt idx="85">
                  <c:v>353</c:v>
                </c:pt>
                <c:pt idx="86">
                  <c:v>342</c:v>
                </c:pt>
                <c:pt idx="87">
                  <c:v>331</c:v>
                </c:pt>
                <c:pt idx="88">
                  <c:v>320</c:v>
                </c:pt>
                <c:pt idx="89">
                  <c:v>309</c:v>
                </c:pt>
                <c:pt idx="90">
                  <c:v>298</c:v>
                </c:pt>
                <c:pt idx="91">
                  <c:v>287</c:v>
                </c:pt>
                <c:pt idx="92">
                  <c:v>276</c:v>
                </c:pt>
                <c:pt idx="93">
                  <c:v>265</c:v>
                </c:pt>
                <c:pt idx="94">
                  <c:v>254</c:v>
                </c:pt>
                <c:pt idx="95">
                  <c:v>243</c:v>
                </c:pt>
                <c:pt idx="96">
                  <c:v>232</c:v>
                </c:pt>
                <c:pt idx="97">
                  <c:v>221</c:v>
                </c:pt>
                <c:pt idx="98">
                  <c:v>210</c:v>
                </c:pt>
                <c:pt idx="99">
                  <c:v>199</c:v>
                </c:pt>
                <c:pt idx="100">
                  <c:v>188</c:v>
                </c:pt>
                <c:pt idx="101">
                  <c:v>177</c:v>
                </c:pt>
                <c:pt idx="102">
                  <c:v>166</c:v>
                </c:pt>
                <c:pt idx="103">
                  <c:v>155</c:v>
                </c:pt>
                <c:pt idx="104">
                  <c:v>144</c:v>
                </c:pt>
                <c:pt idx="105">
                  <c:v>518</c:v>
                </c:pt>
                <c:pt idx="106">
                  <c:v>507</c:v>
                </c:pt>
                <c:pt idx="107">
                  <c:v>496</c:v>
                </c:pt>
                <c:pt idx="108">
                  <c:v>485</c:v>
                </c:pt>
                <c:pt idx="109">
                  <c:v>474</c:v>
                </c:pt>
                <c:pt idx="110">
                  <c:v>463</c:v>
                </c:pt>
                <c:pt idx="111">
                  <c:v>452</c:v>
                </c:pt>
                <c:pt idx="112">
                  <c:v>441</c:v>
                </c:pt>
                <c:pt idx="113">
                  <c:v>430</c:v>
                </c:pt>
                <c:pt idx="114">
                  <c:v>419</c:v>
                </c:pt>
                <c:pt idx="115">
                  <c:v>408</c:v>
                </c:pt>
                <c:pt idx="116">
                  <c:v>397</c:v>
                </c:pt>
                <c:pt idx="117">
                  <c:v>386</c:v>
                </c:pt>
                <c:pt idx="118">
                  <c:v>375</c:v>
                </c:pt>
                <c:pt idx="119">
                  <c:v>364</c:v>
                </c:pt>
                <c:pt idx="120">
                  <c:v>353</c:v>
                </c:pt>
                <c:pt idx="121">
                  <c:v>342</c:v>
                </c:pt>
                <c:pt idx="122">
                  <c:v>331</c:v>
                </c:pt>
                <c:pt idx="123">
                  <c:v>320</c:v>
                </c:pt>
                <c:pt idx="124">
                  <c:v>309</c:v>
                </c:pt>
                <c:pt idx="125">
                  <c:v>298</c:v>
                </c:pt>
                <c:pt idx="126">
                  <c:v>287</c:v>
                </c:pt>
                <c:pt idx="127">
                  <c:v>276</c:v>
                </c:pt>
                <c:pt idx="128">
                  <c:v>265</c:v>
                </c:pt>
                <c:pt idx="129">
                  <c:v>254</c:v>
                </c:pt>
                <c:pt idx="130">
                  <c:v>243</c:v>
                </c:pt>
                <c:pt idx="131">
                  <c:v>232</c:v>
                </c:pt>
                <c:pt idx="132">
                  <c:v>221</c:v>
                </c:pt>
                <c:pt idx="133">
                  <c:v>210</c:v>
                </c:pt>
                <c:pt idx="134">
                  <c:v>199</c:v>
                </c:pt>
                <c:pt idx="135">
                  <c:v>188</c:v>
                </c:pt>
                <c:pt idx="136">
                  <c:v>177</c:v>
                </c:pt>
                <c:pt idx="137">
                  <c:v>166</c:v>
                </c:pt>
                <c:pt idx="138">
                  <c:v>155</c:v>
                </c:pt>
                <c:pt idx="139">
                  <c:v>144</c:v>
                </c:pt>
                <c:pt idx="140">
                  <c:v>518</c:v>
                </c:pt>
                <c:pt idx="141">
                  <c:v>507</c:v>
                </c:pt>
                <c:pt idx="142">
                  <c:v>496</c:v>
                </c:pt>
                <c:pt idx="143">
                  <c:v>485</c:v>
                </c:pt>
                <c:pt idx="144">
                  <c:v>474</c:v>
                </c:pt>
                <c:pt idx="145">
                  <c:v>463</c:v>
                </c:pt>
                <c:pt idx="146">
                  <c:v>452</c:v>
                </c:pt>
                <c:pt idx="147">
                  <c:v>441</c:v>
                </c:pt>
                <c:pt idx="148">
                  <c:v>430</c:v>
                </c:pt>
                <c:pt idx="149">
                  <c:v>419</c:v>
                </c:pt>
                <c:pt idx="150">
                  <c:v>408</c:v>
                </c:pt>
                <c:pt idx="151">
                  <c:v>397</c:v>
                </c:pt>
                <c:pt idx="152">
                  <c:v>386</c:v>
                </c:pt>
                <c:pt idx="153">
                  <c:v>375</c:v>
                </c:pt>
                <c:pt idx="154">
                  <c:v>364</c:v>
                </c:pt>
                <c:pt idx="155">
                  <c:v>353</c:v>
                </c:pt>
                <c:pt idx="156">
                  <c:v>342</c:v>
                </c:pt>
                <c:pt idx="157">
                  <c:v>331</c:v>
                </c:pt>
                <c:pt idx="158">
                  <c:v>320</c:v>
                </c:pt>
                <c:pt idx="159">
                  <c:v>309</c:v>
                </c:pt>
                <c:pt idx="160">
                  <c:v>298</c:v>
                </c:pt>
                <c:pt idx="161">
                  <c:v>287</c:v>
                </c:pt>
                <c:pt idx="162">
                  <c:v>276</c:v>
                </c:pt>
                <c:pt idx="163">
                  <c:v>265</c:v>
                </c:pt>
                <c:pt idx="164">
                  <c:v>254</c:v>
                </c:pt>
                <c:pt idx="165">
                  <c:v>243</c:v>
                </c:pt>
                <c:pt idx="166">
                  <c:v>232</c:v>
                </c:pt>
                <c:pt idx="167">
                  <c:v>221</c:v>
                </c:pt>
                <c:pt idx="168">
                  <c:v>210</c:v>
                </c:pt>
                <c:pt idx="169">
                  <c:v>199</c:v>
                </c:pt>
                <c:pt idx="170">
                  <c:v>188</c:v>
                </c:pt>
                <c:pt idx="171">
                  <c:v>177</c:v>
                </c:pt>
                <c:pt idx="172">
                  <c:v>166</c:v>
                </c:pt>
                <c:pt idx="173">
                  <c:v>155</c:v>
                </c:pt>
                <c:pt idx="174">
                  <c:v>144</c:v>
                </c:pt>
                <c:pt idx="175">
                  <c:v>518</c:v>
                </c:pt>
                <c:pt idx="176">
                  <c:v>507</c:v>
                </c:pt>
                <c:pt idx="177">
                  <c:v>496</c:v>
                </c:pt>
                <c:pt idx="178">
                  <c:v>485</c:v>
                </c:pt>
                <c:pt idx="179">
                  <c:v>474</c:v>
                </c:pt>
                <c:pt idx="180">
                  <c:v>463</c:v>
                </c:pt>
                <c:pt idx="181">
                  <c:v>452</c:v>
                </c:pt>
                <c:pt idx="182">
                  <c:v>441</c:v>
                </c:pt>
                <c:pt idx="183">
                  <c:v>430</c:v>
                </c:pt>
                <c:pt idx="184">
                  <c:v>419</c:v>
                </c:pt>
                <c:pt idx="185">
                  <c:v>408</c:v>
                </c:pt>
                <c:pt idx="186">
                  <c:v>397</c:v>
                </c:pt>
                <c:pt idx="187">
                  <c:v>386</c:v>
                </c:pt>
                <c:pt idx="188">
                  <c:v>375</c:v>
                </c:pt>
                <c:pt idx="189">
                  <c:v>364</c:v>
                </c:pt>
                <c:pt idx="190">
                  <c:v>353</c:v>
                </c:pt>
                <c:pt idx="191">
                  <c:v>342</c:v>
                </c:pt>
                <c:pt idx="192">
                  <c:v>331</c:v>
                </c:pt>
                <c:pt idx="193">
                  <c:v>320</c:v>
                </c:pt>
                <c:pt idx="194">
                  <c:v>309</c:v>
                </c:pt>
                <c:pt idx="195">
                  <c:v>298</c:v>
                </c:pt>
                <c:pt idx="196">
                  <c:v>287</c:v>
                </c:pt>
                <c:pt idx="197">
                  <c:v>276</c:v>
                </c:pt>
                <c:pt idx="198">
                  <c:v>265</c:v>
                </c:pt>
                <c:pt idx="199">
                  <c:v>254</c:v>
                </c:pt>
                <c:pt idx="200">
                  <c:v>243</c:v>
                </c:pt>
                <c:pt idx="201">
                  <c:v>232</c:v>
                </c:pt>
                <c:pt idx="202">
                  <c:v>221</c:v>
                </c:pt>
                <c:pt idx="203">
                  <c:v>210</c:v>
                </c:pt>
                <c:pt idx="204">
                  <c:v>199</c:v>
                </c:pt>
                <c:pt idx="205">
                  <c:v>188</c:v>
                </c:pt>
                <c:pt idx="206">
                  <c:v>177</c:v>
                </c:pt>
                <c:pt idx="207">
                  <c:v>166</c:v>
                </c:pt>
                <c:pt idx="208">
                  <c:v>155</c:v>
                </c:pt>
                <c:pt idx="209">
                  <c:v>144</c:v>
                </c:pt>
                <c:pt idx="210">
                  <c:v>518</c:v>
                </c:pt>
                <c:pt idx="211">
                  <c:v>507</c:v>
                </c:pt>
                <c:pt idx="212">
                  <c:v>496</c:v>
                </c:pt>
                <c:pt idx="213">
                  <c:v>485</c:v>
                </c:pt>
                <c:pt idx="214">
                  <c:v>474</c:v>
                </c:pt>
                <c:pt idx="215">
                  <c:v>463</c:v>
                </c:pt>
                <c:pt idx="216">
                  <c:v>452</c:v>
                </c:pt>
                <c:pt idx="217">
                  <c:v>441</c:v>
                </c:pt>
                <c:pt idx="218">
                  <c:v>430</c:v>
                </c:pt>
                <c:pt idx="219">
                  <c:v>419</c:v>
                </c:pt>
                <c:pt idx="220">
                  <c:v>408</c:v>
                </c:pt>
                <c:pt idx="221">
                  <c:v>397</c:v>
                </c:pt>
                <c:pt idx="222">
                  <c:v>386</c:v>
                </c:pt>
                <c:pt idx="223">
                  <c:v>375</c:v>
                </c:pt>
                <c:pt idx="224">
                  <c:v>364</c:v>
                </c:pt>
                <c:pt idx="225">
                  <c:v>353</c:v>
                </c:pt>
                <c:pt idx="226">
                  <c:v>342</c:v>
                </c:pt>
                <c:pt idx="227">
                  <c:v>331</c:v>
                </c:pt>
                <c:pt idx="228">
                  <c:v>320</c:v>
                </c:pt>
                <c:pt idx="229">
                  <c:v>309</c:v>
                </c:pt>
                <c:pt idx="230">
                  <c:v>298</c:v>
                </c:pt>
                <c:pt idx="231">
                  <c:v>287</c:v>
                </c:pt>
                <c:pt idx="232">
                  <c:v>276</c:v>
                </c:pt>
                <c:pt idx="233">
                  <c:v>265</c:v>
                </c:pt>
                <c:pt idx="234">
                  <c:v>254</c:v>
                </c:pt>
                <c:pt idx="235">
                  <c:v>243</c:v>
                </c:pt>
                <c:pt idx="236">
                  <c:v>232</c:v>
                </c:pt>
                <c:pt idx="237">
                  <c:v>221</c:v>
                </c:pt>
                <c:pt idx="238">
                  <c:v>210</c:v>
                </c:pt>
                <c:pt idx="239">
                  <c:v>199</c:v>
                </c:pt>
                <c:pt idx="240">
                  <c:v>188</c:v>
                </c:pt>
                <c:pt idx="241">
                  <c:v>177</c:v>
                </c:pt>
                <c:pt idx="242">
                  <c:v>166</c:v>
                </c:pt>
                <c:pt idx="243">
                  <c:v>155</c:v>
                </c:pt>
                <c:pt idx="244">
                  <c:v>144</c:v>
                </c:pt>
                <c:pt idx="245">
                  <c:v>518</c:v>
                </c:pt>
                <c:pt idx="246">
                  <c:v>507</c:v>
                </c:pt>
                <c:pt idx="247">
                  <c:v>496</c:v>
                </c:pt>
                <c:pt idx="248">
                  <c:v>485</c:v>
                </c:pt>
                <c:pt idx="249">
                  <c:v>474</c:v>
                </c:pt>
                <c:pt idx="250">
                  <c:v>463</c:v>
                </c:pt>
                <c:pt idx="251">
                  <c:v>452</c:v>
                </c:pt>
                <c:pt idx="252">
                  <c:v>441</c:v>
                </c:pt>
                <c:pt idx="253">
                  <c:v>430</c:v>
                </c:pt>
                <c:pt idx="254">
                  <c:v>419</c:v>
                </c:pt>
                <c:pt idx="255">
                  <c:v>408</c:v>
                </c:pt>
                <c:pt idx="256">
                  <c:v>397</c:v>
                </c:pt>
                <c:pt idx="257">
                  <c:v>386</c:v>
                </c:pt>
                <c:pt idx="258">
                  <c:v>375</c:v>
                </c:pt>
                <c:pt idx="259">
                  <c:v>364</c:v>
                </c:pt>
                <c:pt idx="260">
                  <c:v>353</c:v>
                </c:pt>
                <c:pt idx="261">
                  <c:v>342</c:v>
                </c:pt>
                <c:pt idx="262">
                  <c:v>331</c:v>
                </c:pt>
                <c:pt idx="263">
                  <c:v>320</c:v>
                </c:pt>
                <c:pt idx="264">
                  <c:v>309</c:v>
                </c:pt>
                <c:pt idx="265">
                  <c:v>298</c:v>
                </c:pt>
                <c:pt idx="266">
                  <c:v>287</c:v>
                </c:pt>
                <c:pt idx="267">
                  <c:v>276</c:v>
                </c:pt>
                <c:pt idx="268">
                  <c:v>265</c:v>
                </c:pt>
                <c:pt idx="269">
                  <c:v>254</c:v>
                </c:pt>
                <c:pt idx="270">
                  <c:v>243</c:v>
                </c:pt>
                <c:pt idx="271">
                  <c:v>232</c:v>
                </c:pt>
                <c:pt idx="272">
                  <c:v>221</c:v>
                </c:pt>
                <c:pt idx="273">
                  <c:v>210</c:v>
                </c:pt>
                <c:pt idx="274">
                  <c:v>199</c:v>
                </c:pt>
                <c:pt idx="275">
                  <c:v>188</c:v>
                </c:pt>
                <c:pt idx="276">
                  <c:v>177</c:v>
                </c:pt>
                <c:pt idx="277">
                  <c:v>166</c:v>
                </c:pt>
                <c:pt idx="278">
                  <c:v>155</c:v>
                </c:pt>
                <c:pt idx="279">
                  <c:v>144</c:v>
                </c:pt>
                <c:pt idx="280">
                  <c:v>518</c:v>
                </c:pt>
                <c:pt idx="281">
                  <c:v>507</c:v>
                </c:pt>
                <c:pt idx="282">
                  <c:v>496</c:v>
                </c:pt>
                <c:pt idx="283">
                  <c:v>485</c:v>
                </c:pt>
                <c:pt idx="284">
                  <c:v>474</c:v>
                </c:pt>
                <c:pt idx="285">
                  <c:v>463</c:v>
                </c:pt>
                <c:pt idx="286">
                  <c:v>452</c:v>
                </c:pt>
                <c:pt idx="287">
                  <c:v>441</c:v>
                </c:pt>
                <c:pt idx="288">
                  <c:v>430</c:v>
                </c:pt>
                <c:pt idx="289">
                  <c:v>419</c:v>
                </c:pt>
                <c:pt idx="290">
                  <c:v>408</c:v>
                </c:pt>
                <c:pt idx="291">
                  <c:v>397</c:v>
                </c:pt>
                <c:pt idx="292">
                  <c:v>386</c:v>
                </c:pt>
                <c:pt idx="293">
                  <c:v>375</c:v>
                </c:pt>
                <c:pt idx="294">
                  <c:v>364</c:v>
                </c:pt>
                <c:pt idx="295">
                  <c:v>353</c:v>
                </c:pt>
                <c:pt idx="296">
                  <c:v>342</c:v>
                </c:pt>
                <c:pt idx="297">
                  <c:v>331</c:v>
                </c:pt>
                <c:pt idx="298">
                  <c:v>320</c:v>
                </c:pt>
                <c:pt idx="299">
                  <c:v>309</c:v>
                </c:pt>
                <c:pt idx="300">
                  <c:v>298</c:v>
                </c:pt>
                <c:pt idx="301">
                  <c:v>287</c:v>
                </c:pt>
                <c:pt idx="302">
                  <c:v>276</c:v>
                </c:pt>
                <c:pt idx="303">
                  <c:v>265</c:v>
                </c:pt>
                <c:pt idx="304">
                  <c:v>254</c:v>
                </c:pt>
                <c:pt idx="305">
                  <c:v>243</c:v>
                </c:pt>
                <c:pt idx="306">
                  <c:v>232</c:v>
                </c:pt>
                <c:pt idx="307">
                  <c:v>221</c:v>
                </c:pt>
                <c:pt idx="308">
                  <c:v>210</c:v>
                </c:pt>
                <c:pt idx="309">
                  <c:v>199</c:v>
                </c:pt>
                <c:pt idx="310">
                  <c:v>188</c:v>
                </c:pt>
                <c:pt idx="311">
                  <c:v>177</c:v>
                </c:pt>
                <c:pt idx="312">
                  <c:v>166</c:v>
                </c:pt>
                <c:pt idx="313">
                  <c:v>155</c:v>
                </c:pt>
                <c:pt idx="314">
                  <c:v>144</c:v>
                </c:pt>
                <c:pt idx="315">
                  <c:v>518</c:v>
                </c:pt>
                <c:pt idx="316">
                  <c:v>507</c:v>
                </c:pt>
                <c:pt idx="317">
                  <c:v>496</c:v>
                </c:pt>
                <c:pt idx="318">
                  <c:v>485</c:v>
                </c:pt>
                <c:pt idx="319">
                  <c:v>474</c:v>
                </c:pt>
                <c:pt idx="320">
                  <c:v>463</c:v>
                </c:pt>
                <c:pt idx="321">
                  <c:v>452</c:v>
                </c:pt>
                <c:pt idx="322">
                  <c:v>441</c:v>
                </c:pt>
                <c:pt idx="323">
                  <c:v>430</c:v>
                </c:pt>
                <c:pt idx="324">
                  <c:v>419</c:v>
                </c:pt>
                <c:pt idx="325">
                  <c:v>408</c:v>
                </c:pt>
                <c:pt idx="326">
                  <c:v>397</c:v>
                </c:pt>
                <c:pt idx="327">
                  <c:v>386</c:v>
                </c:pt>
                <c:pt idx="328">
                  <c:v>375</c:v>
                </c:pt>
                <c:pt idx="329">
                  <c:v>364</c:v>
                </c:pt>
                <c:pt idx="330">
                  <c:v>353</c:v>
                </c:pt>
                <c:pt idx="331">
                  <c:v>342</c:v>
                </c:pt>
                <c:pt idx="332">
                  <c:v>331</c:v>
                </c:pt>
                <c:pt idx="333">
                  <c:v>320</c:v>
                </c:pt>
                <c:pt idx="334">
                  <c:v>309</c:v>
                </c:pt>
                <c:pt idx="335">
                  <c:v>298</c:v>
                </c:pt>
                <c:pt idx="336">
                  <c:v>287</c:v>
                </c:pt>
                <c:pt idx="337">
                  <c:v>276</c:v>
                </c:pt>
                <c:pt idx="338">
                  <c:v>265</c:v>
                </c:pt>
                <c:pt idx="339">
                  <c:v>254</c:v>
                </c:pt>
                <c:pt idx="340">
                  <c:v>243</c:v>
                </c:pt>
                <c:pt idx="341">
                  <c:v>232</c:v>
                </c:pt>
                <c:pt idx="342">
                  <c:v>221</c:v>
                </c:pt>
                <c:pt idx="343">
                  <c:v>210</c:v>
                </c:pt>
                <c:pt idx="344">
                  <c:v>199</c:v>
                </c:pt>
                <c:pt idx="345">
                  <c:v>188</c:v>
                </c:pt>
                <c:pt idx="346">
                  <c:v>177</c:v>
                </c:pt>
                <c:pt idx="347">
                  <c:v>166</c:v>
                </c:pt>
                <c:pt idx="348">
                  <c:v>155</c:v>
                </c:pt>
                <c:pt idx="349">
                  <c:v>144</c:v>
                </c:pt>
                <c:pt idx="350">
                  <c:v>518</c:v>
                </c:pt>
                <c:pt idx="351">
                  <c:v>507</c:v>
                </c:pt>
                <c:pt idx="352">
                  <c:v>496</c:v>
                </c:pt>
                <c:pt idx="353">
                  <c:v>485</c:v>
                </c:pt>
                <c:pt idx="354">
                  <c:v>474</c:v>
                </c:pt>
                <c:pt idx="355">
                  <c:v>463</c:v>
                </c:pt>
                <c:pt idx="356">
                  <c:v>452</c:v>
                </c:pt>
                <c:pt idx="357">
                  <c:v>441</c:v>
                </c:pt>
                <c:pt idx="358">
                  <c:v>430</c:v>
                </c:pt>
                <c:pt idx="359">
                  <c:v>419</c:v>
                </c:pt>
                <c:pt idx="360">
                  <c:v>408</c:v>
                </c:pt>
                <c:pt idx="361">
                  <c:v>397</c:v>
                </c:pt>
                <c:pt idx="362">
                  <c:v>386</c:v>
                </c:pt>
                <c:pt idx="363">
                  <c:v>375</c:v>
                </c:pt>
                <c:pt idx="364">
                  <c:v>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88-455E-BDD7-DEFD04A4F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'Filet Mignon'!$E$20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'Filet Mignon'!$D$21:$D$385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'Filet Mignon'!$E$21:$E$385</c:f>
              <c:numCache>
                <c:formatCode>General</c:formatCode>
                <c:ptCount val="365"/>
                <c:pt idx="0">
                  <c:v>-10</c:v>
                </c:pt>
                <c:pt idx="1">
                  <c:v>521</c:v>
                </c:pt>
                <c:pt idx="2">
                  <c:v>511</c:v>
                </c:pt>
                <c:pt idx="3">
                  <c:v>501</c:v>
                </c:pt>
                <c:pt idx="4">
                  <c:v>491</c:v>
                </c:pt>
                <c:pt idx="5">
                  <c:v>481</c:v>
                </c:pt>
                <c:pt idx="6">
                  <c:v>471</c:v>
                </c:pt>
                <c:pt idx="7">
                  <c:v>461</c:v>
                </c:pt>
                <c:pt idx="8">
                  <c:v>451</c:v>
                </c:pt>
                <c:pt idx="9">
                  <c:v>441</c:v>
                </c:pt>
                <c:pt idx="10">
                  <c:v>431</c:v>
                </c:pt>
                <c:pt idx="11">
                  <c:v>421</c:v>
                </c:pt>
                <c:pt idx="12">
                  <c:v>411</c:v>
                </c:pt>
                <c:pt idx="13">
                  <c:v>401</c:v>
                </c:pt>
                <c:pt idx="14">
                  <c:v>391</c:v>
                </c:pt>
                <c:pt idx="15">
                  <c:v>381</c:v>
                </c:pt>
                <c:pt idx="16">
                  <c:v>371</c:v>
                </c:pt>
                <c:pt idx="17">
                  <c:v>361</c:v>
                </c:pt>
                <c:pt idx="18">
                  <c:v>351</c:v>
                </c:pt>
                <c:pt idx="19">
                  <c:v>341</c:v>
                </c:pt>
                <c:pt idx="20">
                  <c:v>331</c:v>
                </c:pt>
                <c:pt idx="21">
                  <c:v>321</c:v>
                </c:pt>
                <c:pt idx="22">
                  <c:v>311</c:v>
                </c:pt>
                <c:pt idx="23">
                  <c:v>301</c:v>
                </c:pt>
                <c:pt idx="24">
                  <c:v>291</c:v>
                </c:pt>
                <c:pt idx="25">
                  <c:v>281</c:v>
                </c:pt>
                <c:pt idx="26">
                  <c:v>271</c:v>
                </c:pt>
                <c:pt idx="27">
                  <c:v>261</c:v>
                </c:pt>
                <c:pt idx="28">
                  <c:v>251</c:v>
                </c:pt>
                <c:pt idx="29">
                  <c:v>241</c:v>
                </c:pt>
                <c:pt idx="30">
                  <c:v>231</c:v>
                </c:pt>
                <c:pt idx="31">
                  <c:v>221</c:v>
                </c:pt>
                <c:pt idx="32">
                  <c:v>211</c:v>
                </c:pt>
                <c:pt idx="33">
                  <c:v>201</c:v>
                </c:pt>
                <c:pt idx="34">
                  <c:v>191</c:v>
                </c:pt>
                <c:pt idx="35">
                  <c:v>531</c:v>
                </c:pt>
                <c:pt idx="36">
                  <c:v>521</c:v>
                </c:pt>
                <c:pt idx="37">
                  <c:v>511</c:v>
                </c:pt>
                <c:pt idx="38">
                  <c:v>501</c:v>
                </c:pt>
                <c:pt idx="39">
                  <c:v>491</c:v>
                </c:pt>
                <c:pt idx="40">
                  <c:v>481</c:v>
                </c:pt>
                <c:pt idx="41">
                  <c:v>471</c:v>
                </c:pt>
                <c:pt idx="42">
                  <c:v>461</c:v>
                </c:pt>
                <c:pt idx="43">
                  <c:v>451</c:v>
                </c:pt>
                <c:pt idx="44">
                  <c:v>441</c:v>
                </c:pt>
                <c:pt idx="45">
                  <c:v>431</c:v>
                </c:pt>
                <c:pt idx="46">
                  <c:v>421</c:v>
                </c:pt>
                <c:pt idx="47">
                  <c:v>411</c:v>
                </c:pt>
                <c:pt idx="48">
                  <c:v>401</c:v>
                </c:pt>
                <c:pt idx="49">
                  <c:v>391</c:v>
                </c:pt>
                <c:pt idx="50">
                  <c:v>381</c:v>
                </c:pt>
                <c:pt idx="51">
                  <c:v>371</c:v>
                </c:pt>
                <c:pt idx="52">
                  <c:v>361</c:v>
                </c:pt>
                <c:pt idx="53">
                  <c:v>351</c:v>
                </c:pt>
                <c:pt idx="54">
                  <c:v>341</c:v>
                </c:pt>
                <c:pt idx="55">
                  <c:v>331</c:v>
                </c:pt>
                <c:pt idx="56">
                  <c:v>321</c:v>
                </c:pt>
                <c:pt idx="57">
                  <c:v>311</c:v>
                </c:pt>
                <c:pt idx="58">
                  <c:v>301</c:v>
                </c:pt>
                <c:pt idx="59">
                  <c:v>291</c:v>
                </c:pt>
                <c:pt idx="60">
                  <c:v>281</c:v>
                </c:pt>
                <c:pt idx="61">
                  <c:v>271</c:v>
                </c:pt>
                <c:pt idx="62">
                  <c:v>261</c:v>
                </c:pt>
                <c:pt idx="63">
                  <c:v>251</c:v>
                </c:pt>
                <c:pt idx="64">
                  <c:v>241</c:v>
                </c:pt>
                <c:pt idx="65">
                  <c:v>231</c:v>
                </c:pt>
                <c:pt idx="66">
                  <c:v>221</c:v>
                </c:pt>
                <c:pt idx="67">
                  <c:v>211</c:v>
                </c:pt>
                <c:pt idx="68">
                  <c:v>201</c:v>
                </c:pt>
                <c:pt idx="69">
                  <c:v>191</c:v>
                </c:pt>
                <c:pt idx="70">
                  <c:v>531</c:v>
                </c:pt>
                <c:pt idx="71">
                  <c:v>521</c:v>
                </c:pt>
                <c:pt idx="72">
                  <c:v>511</c:v>
                </c:pt>
                <c:pt idx="73">
                  <c:v>501</c:v>
                </c:pt>
                <c:pt idx="74">
                  <c:v>491</c:v>
                </c:pt>
                <c:pt idx="75">
                  <c:v>481</c:v>
                </c:pt>
                <c:pt idx="76">
                  <c:v>471</c:v>
                </c:pt>
                <c:pt idx="77">
                  <c:v>461</c:v>
                </c:pt>
                <c:pt idx="78">
                  <c:v>451</c:v>
                </c:pt>
                <c:pt idx="79">
                  <c:v>441</c:v>
                </c:pt>
                <c:pt idx="80">
                  <c:v>431</c:v>
                </c:pt>
                <c:pt idx="81">
                  <c:v>421</c:v>
                </c:pt>
                <c:pt idx="82">
                  <c:v>411</c:v>
                </c:pt>
                <c:pt idx="83">
                  <c:v>401</c:v>
                </c:pt>
                <c:pt idx="84">
                  <c:v>391</c:v>
                </c:pt>
                <c:pt idx="85">
                  <c:v>381</c:v>
                </c:pt>
                <c:pt idx="86">
                  <c:v>371</c:v>
                </c:pt>
                <c:pt idx="87">
                  <c:v>361</c:v>
                </c:pt>
                <c:pt idx="88">
                  <c:v>351</c:v>
                </c:pt>
                <c:pt idx="89">
                  <c:v>341</c:v>
                </c:pt>
                <c:pt idx="90">
                  <c:v>331</c:v>
                </c:pt>
                <c:pt idx="91">
                  <c:v>321</c:v>
                </c:pt>
                <c:pt idx="92">
                  <c:v>311</c:v>
                </c:pt>
                <c:pt idx="93">
                  <c:v>301</c:v>
                </c:pt>
                <c:pt idx="94">
                  <c:v>291</c:v>
                </c:pt>
                <c:pt idx="95">
                  <c:v>281</c:v>
                </c:pt>
                <c:pt idx="96">
                  <c:v>271</c:v>
                </c:pt>
                <c:pt idx="97">
                  <c:v>261</c:v>
                </c:pt>
                <c:pt idx="98">
                  <c:v>251</c:v>
                </c:pt>
                <c:pt idx="99">
                  <c:v>241</c:v>
                </c:pt>
                <c:pt idx="100">
                  <c:v>231</c:v>
                </c:pt>
                <c:pt idx="101">
                  <c:v>221</c:v>
                </c:pt>
                <c:pt idx="102">
                  <c:v>211</c:v>
                </c:pt>
                <c:pt idx="103">
                  <c:v>201</c:v>
                </c:pt>
                <c:pt idx="104">
                  <c:v>191</c:v>
                </c:pt>
                <c:pt idx="105">
                  <c:v>531</c:v>
                </c:pt>
                <c:pt idx="106">
                  <c:v>521</c:v>
                </c:pt>
                <c:pt idx="107">
                  <c:v>511</c:v>
                </c:pt>
                <c:pt idx="108">
                  <c:v>501</c:v>
                </c:pt>
                <c:pt idx="109">
                  <c:v>491</c:v>
                </c:pt>
                <c:pt idx="110">
                  <c:v>481</c:v>
                </c:pt>
                <c:pt idx="111">
                  <c:v>471</c:v>
                </c:pt>
                <c:pt idx="112">
                  <c:v>461</c:v>
                </c:pt>
                <c:pt idx="113">
                  <c:v>451</c:v>
                </c:pt>
                <c:pt idx="114">
                  <c:v>441</c:v>
                </c:pt>
                <c:pt idx="115">
                  <c:v>431</c:v>
                </c:pt>
                <c:pt idx="116">
                  <c:v>421</c:v>
                </c:pt>
                <c:pt idx="117">
                  <c:v>411</c:v>
                </c:pt>
                <c:pt idx="118">
                  <c:v>401</c:v>
                </c:pt>
                <c:pt idx="119">
                  <c:v>391</c:v>
                </c:pt>
                <c:pt idx="120">
                  <c:v>381</c:v>
                </c:pt>
                <c:pt idx="121">
                  <c:v>371</c:v>
                </c:pt>
                <c:pt idx="122">
                  <c:v>361</c:v>
                </c:pt>
                <c:pt idx="123">
                  <c:v>351</c:v>
                </c:pt>
                <c:pt idx="124">
                  <c:v>341</c:v>
                </c:pt>
                <c:pt idx="125">
                  <c:v>331</c:v>
                </c:pt>
                <c:pt idx="126">
                  <c:v>321</c:v>
                </c:pt>
                <c:pt idx="127">
                  <c:v>311</c:v>
                </c:pt>
                <c:pt idx="128">
                  <c:v>301</c:v>
                </c:pt>
                <c:pt idx="129">
                  <c:v>291</c:v>
                </c:pt>
                <c:pt idx="130">
                  <c:v>281</c:v>
                </c:pt>
                <c:pt idx="131">
                  <c:v>271</c:v>
                </c:pt>
                <c:pt idx="132">
                  <c:v>261</c:v>
                </c:pt>
                <c:pt idx="133">
                  <c:v>251</c:v>
                </c:pt>
                <c:pt idx="134">
                  <c:v>241</c:v>
                </c:pt>
                <c:pt idx="135">
                  <c:v>231</c:v>
                </c:pt>
                <c:pt idx="136">
                  <c:v>221</c:v>
                </c:pt>
                <c:pt idx="137">
                  <c:v>211</c:v>
                </c:pt>
                <c:pt idx="138">
                  <c:v>201</c:v>
                </c:pt>
                <c:pt idx="139">
                  <c:v>191</c:v>
                </c:pt>
                <c:pt idx="140">
                  <c:v>531</c:v>
                </c:pt>
                <c:pt idx="141">
                  <c:v>521</c:v>
                </c:pt>
                <c:pt idx="142">
                  <c:v>511</c:v>
                </c:pt>
                <c:pt idx="143">
                  <c:v>501</c:v>
                </c:pt>
                <c:pt idx="144">
                  <c:v>491</c:v>
                </c:pt>
                <c:pt idx="145">
                  <c:v>481</c:v>
                </c:pt>
                <c:pt idx="146">
                  <c:v>471</c:v>
                </c:pt>
                <c:pt idx="147">
                  <c:v>461</c:v>
                </c:pt>
                <c:pt idx="148">
                  <c:v>451</c:v>
                </c:pt>
                <c:pt idx="149">
                  <c:v>441</c:v>
                </c:pt>
                <c:pt idx="150">
                  <c:v>431</c:v>
                </c:pt>
                <c:pt idx="151">
                  <c:v>421</c:v>
                </c:pt>
                <c:pt idx="152">
                  <c:v>411</c:v>
                </c:pt>
                <c:pt idx="153">
                  <c:v>401</c:v>
                </c:pt>
                <c:pt idx="154">
                  <c:v>391</c:v>
                </c:pt>
                <c:pt idx="155">
                  <c:v>381</c:v>
                </c:pt>
                <c:pt idx="156">
                  <c:v>371</c:v>
                </c:pt>
                <c:pt idx="157">
                  <c:v>361</c:v>
                </c:pt>
                <c:pt idx="158">
                  <c:v>351</c:v>
                </c:pt>
                <c:pt idx="159">
                  <c:v>341</c:v>
                </c:pt>
                <c:pt idx="160">
                  <c:v>331</c:v>
                </c:pt>
                <c:pt idx="161">
                  <c:v>321</c:v>
                </c:pt>
                <c:pt idx="162">
                  <c:v>311</c:v>
                </c:pt>
                <c:pt idx="163">
                  <c:v>301</c:v>
                </c:pt>
                <c:pt idx="164">
                  <c:v>291</c:v>
                </c:pt>
                <c:pt idx="165">
                  <c:v>281</c:v>
                </c:pt>
                <c:pt idx="166">
                  <c:v>271</c:v>
                </c:pt>
                <c:pt idx="167">
                  <c:v>261</c:v>
                </c:pt>
                <c:pt idx="168">
                  <c:v>251</c:v>
                </c:pt>
                <c:pt idx="169">
                  <c:v>241</c:v>
                </c:pt>
                <c:pt idx="170">
                  <c:v>231</c:v>
                </c:pt>
                <c:pt idx="171">
                  <c:v>221</c:v>
                </c:pt>
                <c:pt idx="172">
                  <c:v>211</c:v>
                </c:pt>
                <c:pt idx="173">
                  <c:v>201</c:v>
                </c:pt>
                <c:pt idx="174">
                  <c:v>191</c:v>
                </c:pt>
                <c:pt idx="175">
                  <c:v>531</c:v>
                </c:pt>
                <c:pt idx="176">
                  <c:v>521</c:v>
                </c:pt>
                <c:pt idx="177">
                  <c:v>511</c:v>
                </c:pt>
                <c:pt idx="178">
                  <c:v>501</c:v>
                </c:pt>
                <c:pt idx="179">
                  <c:v>491</c:v>
                </c:pt>
                <c:pt idx="180">
                  <c:v>481</c:v>
                </c:pt>
                <c:pt idx="181">
                  <c:v>471</c:v>
                </c:pt>
                <c:pt idx="182">
                  <c:v>461</c:v>
                </c:pt>
                <c:pt idx="183">
                  <c:v>451</c:v>
                </c:pt>
                <c:pt idx="184">
                  <c:v>441</c:v>
                </c:pt>
                <c:pt idx="185">
                  <c:v>431</c:v>
                </c:pt>
                <c:pt idx="186">
                  <c:v>421</c:v>
                </c:pt>
                <c:pt idx="187">
                  <c:v>411</c:v>
                </c:pt>
                <c:pt idx="188">
                  <c:v>401</c:v>
                </c:pt>
                <c:pt idx="189">
                  <c:v>391</c:v>
                </c:pt>
                <c:pt idx="190">
                  <c:v>381</c:v>
                </c:pt>
                <c:pt idx="191">
                  <c:v>371</c:v>
                </c:pt>
                <c:pt idx="192">
                  <c:v>361</c:v>
                </c:pt>
                <c:pt idx="193">
                  <c:v>351</c:v>
                </c:pt>
                <c:pt idx="194">
                  <c:v>341</c:v>
                </c:pt>
                <c:pt idx="195">
                  <c:v>331</c:v>
                </c:pt>
                <c:pt idx="196">
                  <c:v>321</c:v>
                </c:pt>
                <c:pt idx="197">
                  <c:v>311</c:v>
                </c:pt>
                <c:pt idx="198">
                  <c:v>301</c:v>
                </c:pt>
                <c:pt idx="199">
                  <c:v>291</c:v>
                </c:pt>
                <c:pt idx="200">
                  <c:v>281</c:v>
                </c:pt>
                <c:pt idx="201">
                  <c:v>271</c:v>
                </c:pt>
                <c:pt idx="202">
                  <c:v>261</c:v>
                </c:pt>
                <c:pt idx="203">
                  <c:v>251</c:v>
                </c:pt>
                <c:pt idx="204">
                  <c:v>241</c:v>
                </c:pt>
                <c:pt idx="205">
                  <c:v>231</c:v>
                </c:pt>
                <c:pt idx="206">
                  <c:v>221</c:v>
                </c:pt>
                <c:pt idx="207">
                  <c:v>211</c:v>
                </c:pt>
                <c:pt idx="208">
                  <c:v>201</c:v>
                </c:pt>
                <c:pt idx="209">
                  <c:v>191</c:v>
                </c:pt>
                <c:pt idx="210">
                  <c:v>531</c:v>
                </c:pt>
                <c:pt idx="211">
                  <c:v>521</c:v>
                </c:pt>
                <c:pt idx="212">
                  <c:v>511</c:v>
                </c:pt>
                <c:pt idx="213">
                  <c:v>501</c:v>
                </c:pt>
                <c:pt idx="214">
                  <c:v>491</c:v>
                </c:pt>
                <c:pt idx="215">
                  <c:v>481</c:v>
                </c:pt>
                <c:pt idx="216">
                  <c:v>471</c:v>
                </c:pt>
                <c:pt idx="217">
                  <c:v>461</c:v>
                </c:pt>
                <c:pt idx="218">
                  <c:v>451</c:v>
                </c:pt>
                <c:pt idx="219">
                  <c:v>441</c:v>
                </c:pt>
                <c:pt idx="220">
                  <c:v>431</c:v>
                </c:pt>
                <c:pt idx="221">
                  <c:v>421</c:v>
                </c:pt>
                <c:pt idx="222">
                  <c:v>411</c:v>
                </c:pt>
                <c:pt idx="223">
                  <c:v>401</c:v>
                </c:pt>
                <c:pt idx="224">
                  <c:v>391</c:v>
                </c:pt>
                <c:pt idx="225">
                  <c:v>381</c:v>
                </c:pt>
                <c:pt idx="226">
                  <c:v>371</c:v>
                </c:pt>
                <c:pt idx="227">
                  <c:v>361</c:v>
                </c:pt>
                <c:pt idx="228">
                  <c:v>351</c:v>
                </c:pt>
                <c:pt idx="229">
                  <c:v>341</c:v>
                </c:pt>
                <c:pt idx="230">
                  <c:v>331</c:v>
                </c:pt>
                <c:pt idx="231">
                  <c:v>321</c:v>
                </c:pt>
                <c:pt idx="232">
                  <c:v>311</c:v>
                </c:pt>
                <c:pt idx="233">
                  <c:v>301</c:v>
                </c:pt>
                <c:pt idx="234">
                  <c:v>291</c:v>
                </c:pt>
                <c:pt idx="235">
                  <c:v>281</c:v>
                </c:pt>
                <c:pt idx="236">
                  <c:v>271</c:v>
                </c:pt>
                <c:pt idx="237">
                  <c:v>261</c:v>
                </c:pt>
                <c:pt idx="238">
                  <c:v>251</c:v>
                </c:pt>
                <c:pt idx="239">
                  <c:v>241</c:v>
                </c:pt>
                <c:pt idx="240">
                  <c:v>231</c:v>
                </c:pt>
                <c:pt idx="241">
                  <c:v>221</c:v>
                </c:pt>
                <c:pt idx="242">
                  <c:v>211</c:v>
                </c:pt>
                <c:pt idx="243">
                  <c:v>201</c:v>
                </c:pt>
                <c:pt idx="244">
                  <c:v>191</c:v>
                </c:pt>
                <c:pt idx="245">
                  <c:v>531</c:v>
                </c:pt>
                <c:pt idx="246">
                  <c:v>521</c:v>
                </c:pt>
                <c:pt idx="247">
                  <c:v>511</c:v>
                </c:pt>
                <c:pt idx="248">
                  <c:v>501</c:v>
                </c:pt>
                <c:pt idx="249">
                  <c:v>491</c:v>
                </c:pt>
                <c:pt idx="250">
                  <c:v>481</c:v>
                </c:pt>
                <c:pt idx="251">
                  <c:v>471</c:v>
                </c:pt>
                <c:pt idx="252">
                  <c:v>461</c:v>
                </c:pt>
                <c:pt idx="253">
                  <c:v>451</c:v>
                </c:pt>
                <c:pt idx="254">
                  <c:v>441</c:v>
                </c:pt>
                <c:pt idx="255">
                  <c:v>431</c:v>
                </c:pt>
                <c:pt idx="256">
                  <c:v>421</c:v>
                </c:pt>
                <c:pt idx="257">
                  <c:v>411</c:v>
                </c:pt>
                <c:pt idx="258">
                  <c:v>401</c:v>
                </c:pt>
                <c:pt idx="259">
                  <c:v>391</c:v>
                </c:pt>
                <c:pt idx="260">
                  <c:v>381</c:v>
                </c:pt>
                <c:pt idx="261">
                  <c:v>371</c:v>
                </c:pt>
                <c:pt idx="262">
                  <c:v>361</c:v>
                </c:pt>
                <c:pt idx="263">
                  <c:v>351</c:v>
                </c:pt>
                <c:pt idx="264">
                  <c:v>341</c:v>
                </c:pt>
                <c:pt idx="265">
                  <c:v>331</c:v>
                </c:pt>
                <c:pt idx="266">
                  <c:v>321</c:v>
                </c:pt>
                <c:pt idx="267">
                  <c:v>311</c:v>
                </c:pt>
                <c:pt idx="268">
                  <c:v>301</c:v>
                </c:pt>
                <c:pt idx="269">
                  <c:v>291</c:v>
                </c:pt>
                <c:pt idx="270">
                  <c:v>281</c:v>
                </c:pt>
                <c:pt idx="271">
                  <c:v>271</c:v>
                </c:pt>
                <c:pt idx="272">
                  <c:v>261</c:v>
                </c:pt>
                <c:pt idx="273">
                  <c:v>251</c:v>
                </c:pt>
                <c:pt idx="274">
                  <c:v>241</c:v>
                </c:pt>
                <c:pt idx="275">
                  <c:v>231</c:v>
                </c:pt>
                <c:pt idx="276">
                  <c:v>221</c:v>
                </c:pt>
                <c:pt idx="277">
                  <c:v>211</c:v>
                </c:pt>
                <c:pt idx="278">
                  <c:v>201</c:v>
                </c:pt>
                <c:pt idx="279">
                  <c:v>191</c:v>
                </c:pt>
                <c:pt idx="280">
                  <c:v>531</c:v>
                </c:pt>
                <c:pt idx="281">
                  <c:v>521</c:v>
                </c:pt>
                <c:pt idx="282">
                  <c:v>511</c:v>
                </c:pt>
                <c:pt idx="283">
                  <c:v>501</c:v>
                </c:pt>
                <c:pt idx="284">
                  <c:v>491</c:v>
                </c:pt>
                <c:pt idx="285">
                  <c:v>481</c:v>
                </c:pt>
                <c:pt idx="286">
                  <c:v>471</c:v>
                </c:pt>
                <c:pt idx="287">
                  <c:v>461</c:v>
                </c:pt>
                <c:pt idx="288">
                  <c:v>451</c:v>
                </c:pt>
                <c:pt idx="289">
                  <c:v>441</c:v>
                </c:pt>
                <c:pt idx="290">
                  <c:v>431</c:v>
                </c:pt>
                <c:pt idx="291">
                  <c:v>421</c:v>
                </c:pt>
                <c:pt idx="292">
                  <c:v>411</c:v>
                </c:pt>
                <c:pt idx="293">
                  <c:v>401</c:v>
                </c:pt>
                <c:pt idx="294">
                  <c:v>391</c:v>
                </c:pt>
                <c:pt idx="295">
                  <c:v>381</c:v>
                </c:pt>
                <c:pt idx="296">
                  <c:v>371</c:v>
                </c:pt>
                <c:pt idx="297">
                  <c:v>361</c:v>
                </c:pt>
                <c:pt idx="298">
                  <c:v>351</c:v>
                </c:pt>
                <c:pt idx="299">
                  <c:v>341</c:v>
                </c:pt>
                <c:pt idx="300">
                  <c:v>331</c:v>
                </c:pt>
                <c:pt idx="301">
                  <c:v>321</c:v>
                </c:pt>
                <c:pt idx="302">
                  <c:v>311</c:v>
                </c:pt>
                <c:pt idx="303">
                  <c:v>301</c:v>
                </c:pt>
                <c:pt idx="304">
                  <c:v>291</c:v>
                </c:pt>
                <c:pt idx="305">
                  <c:v>281</c:v>
                </c:pt>
                <c:pt idx="306">
                  <c:v>271</c:v>
                </c:pt>
                <c:pt idx="307">
                  <c:v>261</c:v>
                </c:pt>
                <c:pt idx="308">
                  <c:v>251</c:v>
                </c:pt>
                <c:pt idx="309">
                  <c:v>241</c:v>
                </c:pt>
                <c:pt idx="310">
                  <c:v>231</c:v>
                </c:pt>
                <c:pt idx="311">
                  <c:v>221</c:v>
                </c:pt>
                <c:pt idx="312">
                  <c:v>211</c:v>
                </c:pt>
                <c:pt idx="313">
                  <c:v>201</c:v>
                </c:pt>
                <c:pt idx="314">
                  <c:v>191</c:v>
                </c:pt>
                <c:pt idx="315">
                  <c:v>531</c:v>
                </c:pt>
                <c:pt idx="316">
                  <c:v>521</c:v>
                </c:pt>
                <c:pt idx="317">
                  <c:v>511</c:v>
                </c:pt>
                <c:pt idx="318">
                  <c:v>501</c:v>
                </c:pt>
                <c:pt idx="319">
                  <c:v>491</c:v>
                </c:pt>
                <c:pt idx="320">
                  <c:v>481</c:v>
                </c:pt>
                <c:pt idx="321">
                  <c:v>471</c:v>
                </c:pt>
                <c:pt idx="322">
                  <c:v>461</c:v>
                </c:pt>
                <c:pt idx="323">
                  <c:v>451</c:v>
                </c:pt>
                <c:pt idx="324">
                  <c:v>441</c:v>
                </c:pt>
                <c:pt idx="325">
                  <c:v>431</c:v>
                </c:pt>
                <c:pt idx="326">
                  <c:v>421</c:v>
                </c:pt>
                <c:pt idx="327">
                  <c:v>411</c:v>
                </c:pt>
                <c:pt idx="328">
                  <c:v>401</c:v>
                </c:pt>
                <c:pt idx="329">
                  <c:v>391</c:v>
                </c:pt>
                <c:pt idx="330">
                  <c:v>381</c:v>
                </c:pt>
                <c:pt idx="331">
                  <c:v>371</c:v>
                </c:pt>
                <c:pt idx="332">
                  <c:v>361</c:v>
                </c:pt>
                <c:pt idx="333">
                  <c:v>351</c:v>
                </c:pt>
                <c:pt idx="334">
                  <c:v>341</c:v>
                </c:pt>
                <c:pt idx="335">
                  <c:v>331</c:v>
                </c:pt>
                <c:pt idx="336">
                  <c:v>321</c:v>
                </c:pt>
                <c:pt idx="337">
                  <c:v>311</c:v>
                </c:pt>
                <c:pt idx="338">
                  <c:v>301</c:v>
                </c:pt>
                <c:pt idx="339">
                  <c:v>291</c:v>
                </c:pt>
                <c:pt idx="340">
                  <c:v>281</c:v>
                </c:pt>
                <c:pt idx="341">
                  <c:v>271</c:v>
                </c:pt>
                <c:pt idx="342">
                  <c:v>261</c:v>
                </c:pt>
                <c:pt idx="343">
                  <c:v>251</c:v>
                </c:pt>
                <c:pt idx="344">
                  <c:v>241</c:v>
                </c:pt>
                <c:pt idx="345">
                  <c:v>231</c:v>
                </c:pt>
                <c:pt idx="346">
                  <c:v>221</c:v>
                </c:pt>
                <c:pt idx="347">
                  <c:v>211</c:v>
                </c:pt>
                <c:pt idx="348">
                  <c:v>201</c:v>
                </c:pt>
                <c:pt idx="349">
                  <c:v>191</c:v>
                </c:pt>
                <c:pt idx="350">
                  <c:v>531</c:v>
                </c:pt>
                <c:pt idx="351">
                  <c:v>521</c:v>
                </c:pt>
                <c:pt idx="352">
                  <c:v>511</c:v>
                </c:pt>
                <c:pt idx="353">
                  <c:v>501</c:v>
                </c:pt>
                <c:pt idx="354">
                  <c:v>491</c:v>
                </c:pt>
                <c:pt idx="355">
                  <c:v>481</c:v>
                </c:pt>
                <c:pt idx="356">
                  <c:v>471</c:v>
                </c:pt>
                <c:pt idx="357">
                  <c:v>461</c:v>
                </c:pt>
                <c:pt idx="358">
                  <c:v>451</c:v>
                </c:pt>
                <c:pt idx="359">
                  <c:v>441</c:v>
                </c:pt>
                <c:pt idx="360">
                  <c:v>431</c:v>
                </c:pt>
                <c:pt idx="361">
                  <c:v>421</c:v>
                </c:pt>
                <c:pt idx="362">
                  <c:v>411</c:v>
                </c:pt>
                <c:pt idx="363">
                  <c:v>401</c:v>
                </c:pt>
                <c:pt idx="364">
                  <c:v>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A4-4BD0-9D61-141B77606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Bacon!$E$20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Bacon!$D$21:$D$385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Bacon!$E$21:$E$385</c:f>
              <c:numCache>
                <c:formatCode>General</c:formatCode>
                <c:ptCount val="365"/>
                <c:pt idx="0">
                  <c:v>-15</c:v>
                </c:pt>
                <c:pt idx="1">
                  <c:v>701</c:v>
                </c:pt>
                <c:pt idx="2">
                  <c:v>686</c:v>
                </c:pt>
                <c:pt idx="3">
                  <c:v>671</c:v>
                </c:pt>
                <c:pt idx="4">
                  <c:v>656</c:v>
                </c:pt>
                <c:pt idx="5">
                  <c:v>641</c:v>
                </c:pt>
                <c:pt idx="6">
                  <c:v>626</c:v>
                </c:pt>
                <c:pt idx="7">
                  <c:v>611</c:v>
                </c:pt>
                <c:pt idx="8">
                  <c:v>596</c:v>
                </c:pt>
                <c:pt idx="9">
                  <c:v>581</c:v>
                </c:pt>
                <c:pt idx="10">
                  <c:v>566</c:v>
                </c:pt>
                <c:pt idx="11">
                  <c:v>551</c:v>
                </c:pt>
                <c:pt idx="12">
                  <c:v>536</c:v>
                </c:pt>
                <c:pt idx="13">
                  <c:v>521</c:v>
                </c:pt>
                <c:pt idx="14">
                  <c:v>506</c:v>
                </c:pt>
                <c:pt idx="15">
                  <c:v>491</c:v>
                </c:pt>
                <c:pt idx="16">
                  <c:v>476</c:v>
                </c:pt>
                <c:pt idx="17">
                  <c:v>461</c:v>
                </c:pt>
                <c:pt idx="18">
                  <c:v>446</c:v>
                </c:pt>
                <c:pt idx="19">
                  <c:v>431</c:v>
                </c:pt>
                <c:pt idx="20">
                  <c:v>416</c:v>
                </c:pt>
                <c:pt idx="21">
                  <c:v>401</c:v>
                </c:pt>
                <c:pt idx="22">
                  <c:v>386</c:v>
                </c:pt>
                <c:pt idx="23">
                  <c:v>371</c:v>
                </c:pt>
                <c:pt idx="24">
                  <c:v>356</c:v>
                </c:pt>
                <c:pt idx="25">
                  <c:v>341</c:v>
                </c:pt>
                <c:pt idx="26">
                  <c:v>326</c:v>
                </c:pt>
                <c:pt idx="27">
                  <c:v>311</c:v>
                </c:pt>
                <c:pt idx="28">
                  <c:v>296</c:v>
                </c:pt>
                <c:pt idx="29">
                  <c:v>281</c:v>
                </c:pt>
                <c:pt idx="30">
                  <c:v>266</c:v>
                </c:pt>
                <c:pt idx="31">
                  <c:v>251</c:v>
                </c:pt>
                <c:pt idx="32">
                  <c:v>236</c:v>
                </c:pt>
                <c:pt idx="33">
                  <c:v>221</c:v>
                </c:pt>
                <c:pt idx="34">
                  <c:v>206</c:v>
                </c:pt>
                <c:pt idx="35">
                  <c:v>716</c:v>
                </c:pt>
                <c:pt idx="36">
                  <c:v>701</c:v>
                </c:pt>
                <c:pt idx="37">
                  <c:v>686</c:v>
                </c:pt>
                <c:pt idx="38">
                  <c:v>671</c:v>
                </c:pt>
                <c:pt idx="39">
                  <c:v>656</c:v>
                </c:pt>
                <c:pt idx="40">
                  <c:v>641</c:v>
                </c:pt>
                <c:pt idx="41">
                  <c:v>626</c:v>
                </c:pt>
                <c:pt idx="42">
                  <c:v>611</c:v>
                </c:pt>
                <c:pt idx="43">
                  <c:v>596</c:v>
                </c:pt>
                <c:pt idx="44">
                  <c:v>581</c:v>
                </c:pt>
                <c:pt idx="45">
                  <c:v>566</c:v>
                </c:pt>
                <c:pt idx="46">
                  <c:v>551</c:v>
                </c:pt>
                <c:pt idx="47">
                  <c:v>536</c:v>
                </c:pt>
                <c:pt idx="48">
                  <c:v>521</c:v>
                </c:pt>
                <c:pt idx="49">
                  <c:v>506</c:v>
                </c:pt>
                <c:pt idx="50">
                  <c:v>491</c:v>
                </c:pt>
                <c:pt idx="51">
                  <c:v>476</c:v>
                </c:pt>
                <c:pt idx="52">
                  <c:v>461</c:v>
                </c:pt>
                <c:pt idx="53">
                  <c:v>446</c:v>
                </c:pt>
                <c:pt idx="54">
                  <c:v>431</c:v>
                </c:pt>
                <c:pt idx="55">
                  <c:v>416</c:v>
                </c:pt>
                <c:pt idx="56">
                  <c:v>401</c:v>
                </c:pt>
                <c:pt idx="57">
                  <c:v>386</c:v>
                </c:pt>
                <c:pt idx="58">
                  <c:v>371</c:v>
                </c:pt>
                <c:pt idx="59">
                  <c:v>356</c:v>
                </c:pt>
                <c:pt idx="60">
                  <c:v>341</c:v>
                </c:pt>
                <c:pt idx="61">
                  <c:v>326</c:v>
                </c:pt>
                <c:pt idx="62">
                  <c:v>311</c:v>
                </c:pt>
                <c:pt idx="63">
                  <c:v>296</c:v>
                </c:pt>
                <c:pt idx="64">
                  <c:v>281</c:v>
                </c:pt>
                <c:pt idx="65">
                  <c:v>266</c:v>
                </c:pt>
                <c:pt idx="66">
                  <c:v>251</c:v>
                </c:pt>
                <c:pt idx="67">
                  <c:v>236</c:v>
                </c:pt>
                <c:pt idx="68">
                  <c:v>221</c:v>
                </c:pt>
                <c:pt idx="69">
                  <c:v>206</c:v>
                </c:pt>
                <c:pt idx="70">
                  <c:v>716</c:v>
                </c:pt>
                <c:pt idx="71">
                  <c:v>701</c:v>
                </c:pt>
                <c:pt idx="72">
                  <c:v>686</c:v>
                </c:pt>
                <c:pt idx="73">
                  <c:v>671</c:v>
                </c:pt>
                <c:pt idx="74">
                  <c:v>656</c:v>
                </c:pt>
                <c:pt idx="75">
                  <c:v>641</c:v>
                </c:pt>
                <c:pt idx="76">
                  <c:v>626</c:v>
                </c:pt>
                <c:pt idx="77">
                  <c:v>611</c:v>
                </c:pt>
                <c:pt idx="78">
                  <c:v>596</c:v>
                </c:pt>
                <c:pt idx="79">
                  <c:v>581</c:v>
                </c:pt>
                <c:pt idx="80">
                  <c:v>566</c:v>
                </c:pt>
                <c:pt idx="81">
                  <c:v>551</c:v>
                </c:pt>
                <c:pt idx="82">
                  <c:v>536</c:v>
                </c:pt>
                <c:pt idx="83">
                  <c:v>521</c:v>
                </c:pt>
                <c:pt idx="84">
                  <c:v>506</c:v>
                </c:pt>
                <c:pt idx="85">
                  <c:v>491</c:v>
                </c:pt>
                <c:pt idx="86">
                  <c:v>476</c:v>
                </c:pt>
                <c:pt idx="87">
                  <c:v>461</c:v>
                </c:pt>
                <c:pt idx="88">
                  <c:v>446</c:v>
                </c:pt>
                <c:pt idx="89">
                  <c:v>431</c:v>
                </c:pt>
                <c:pt idx="90">
                  <c:v>416</c:v>
                </c:pt>
                <c:pt idx="91">
                  <c:v>401</c:v>
                </c:pt>
                <c:pt idx="92">
                  <c:v>386</c:v>
                </c:pt>
                <c:pt idx="93">
                  <c:v>371</c:v>
                </c:pt>
                <c:pt idx="94">
                  <c:v>356</c:v>
                </c:pt>
                <c:pt idx="95">
                  <c:v>341</c:v>
                </c:pt>
                <c:pt idx="96">
                  <c:v>326</c:v>
                </c:pt>
                <c:pt idx="97">
                  <c:v>311</c:v>
                </c:pt>
                <c:pt idx="98">
                  <c:v>296</c:v>
                </c:pt>
                <c:pt idx="99">
                  <c:v>281</c:v>
                </c:pt>
                <c:pt idx="100">
                  <c:v>266</c:v>
                </c:pt>
                <c:pt idx="101">
                  <c:v>251</c:v>
                </c:pt>
                <c:pt idx="102">
                  <c:v>236</c:v>
                </c:pt>
                <c:pt idx="103">
                  <c:v>221</c:v>
                </c:pt>
                <c:pt idx="104">
                  <c:v>206</c:v>
                </c:pt>
                <c:pt idx="105">
                  <c:v>716</c:v>
                </c:pt>
                <c:pt idx="106">
                  <c:v>701</c:v>
                </c:pt>
                <c:pt idx="107">
                  <c:v>686</c:v>
                </c:pt>
                <c:pt idx="108">
                  <c:v>671</c:v>
                </c:pt>
                <c:pt idx="109">
                  <c:v>656</c:v>
                </c:pt>
                <c:pt idx="110">
                  <c:v>641</c:v>
                </c:pt>
                <c:pt idx="111">
                  <c:v>626</c:v>
                </c:pt>
                <c:pt idx="112">
                  <c:v>611</c:v>
                </c:pt>
                <c:pt idx="113">
                  <c:v>596</c:v>
                </c:pt>
                <c:pt idx="114">
                  <c:v>581</c:v>
                </c:pt>
                <c:pt idx="115">
                  <c:v>566</c:v>
                </c:pt>
                <c:pt idx="116">
                  <c:v>551</c:v>
                </c:pt>
                <c:pt idx="117">
                  <c:v>536</c:v>
                </c:pt>
                <c:pt idx="118">
                  <c:v>521</c:v>
                </c:pt>
                <c:pt idx="119">
                  <c:v>506</c:v>
                </c:pt>
                <c:pt idx="120">
                  <c:v>491</c:v>
                </c:pt>
                <c:pt idx="121">
                  <c:v>476</c:v>
                </c:pt>
                <c:pt idx="122">
                  <c:v>461</c:v>
                </c:pt>
                <c:pt idx="123">
                  <c:v>446</c:v>
                </c:pt>
                <c:pt idx="124">
                  <c:v>431</c:v>
                </c:pt>
                <c:pt idx="125">
                  <c:v>416</c:v>
                </c:pt>
                <c:pt idx="126">
                  <c:v>401</c:v>
                </c:pt>
                <c:pt idx="127">
                  <c:v>386</c:v>
                </c:pt>
                <c:pt idx="128">
                  <c:v>371</c:v>
                </c:pt>
                <c:pt idx="129">
                  <c:v>356</c:v>
                </c:pt>
                <c:pt idx="130">
                  <c:v>341</c:v>
                </c:pt>
                <c:pt idx="131">
                  <c:v>326</c:v>
                </c:pt>
                <c:pt idx="132">
                  <c:v>311</c:v>
                </c:pt>
                <c:pt idx="133">
                  <c:v>296</c:v>
                </c:pt>
                <c:pt idx="134">
                  <c:v>281</c:v>
                </c:pt>
                <c:pt idx="135">
                  <c:v>266</c:v>
                </c:pt>
                <c:pt idx="136">
                  <c:v>251</c:v>
                </c:pt>
                <c:pt idx="137">
                  <c:v>236</c:v>
                </c:pt>
                <c:pt idx="138">
                  <c:v>221</c:v>
                </c:pt>
                <c:pt idx="139">
                  <c:v>206</c:v>
                </c:pt>
                <c:pt idx="140">
                  <c:v>716</c:v>
                </c:pt>
                <c:pt idx="141">
                  <c:v>701</c:v>
                </c:pt>
                <c:pt idx="142">
                  <c:v>686</c:v>
                </c:pt>
                <c:pt idx="143">
                  <c:v>671</c:v>
                </c:pt>
                <c:pt idx="144">
                  <c:v>656</c:v>
                </c:pt>
                <c:pt idx="145">
                  <c:v>641</c:v>
                </c:pt>
                <c:pt idx="146">
                  <c:v>626</c:v>
                </c:pt>
                <c:pt idx="147">
                  <c:v>611</c:v>
                </c:pt>
                <c:pt idx="148">
                  <c:v>596</c:v>
                </c:pt>
                <c:pt idx="149">
                  <c:v>581</c:v>
                </c:pt>
                <c:pt idx="150">
                  <c:v>566</c:v>
                </c:pt>
                <c:pt idx="151">
                  <c:v>551</c:v>
                </c:pt>
                <c:pt idx="152">
                  <c:v>536</c:v>
                </c:pt>
                <c:pt idx="153">
                  <c:v>521</c:v>
                </c:pt>
                <c:pt idx="154">
                  <c:v>506</c:v>
                </c:pt>
                <c:pt idx="155">
                  <c:v>491</c:v>
                </c:pt>
                <c:pt idx="156">
                  <c:v>476</c:v>
                </c:pt>
                <c:pt idx="157">
                  <c:v>461</c:v>
                </c:pt>
                <c:pt idx="158">
                  <c:v>446</c:v>
                </c:pt>
                <c:pt idx="159">
                  <c:v>431</c:v>
                </c:pt>
                <c:pt idx="160">
                  <c:v>416</c:v>
                </c:pt>
                <c:pt idx="161">
                  <c:v>401</c:v>
                </c:pt>
                <c:pt idx="162">
                  <c:v>386</c:v>
                </c:pt>
                <c:pt idx="163">
                  <c:v>371</c:v>
                </c:pt>
                <c:pt idx="164">
                  <c:v>356</c:v>
                </c:pt>
                <c:pt idx="165">
                  <c:v>341</c:v>
                </c:pt>
                <c:pt idx="166">
                  <c:v>326</c:v>
                </c:pt>
                <c:pt idx="167">
                  <c:v>311</c:v>
                </c:pt>
                <c:pt idx="168">
                  <c:v>296</c:v>
                </c:pt>
                <c:pt idx="169">
                  <c:v>281</c:v>
                </c:pt>
                <c:pt idx="170">
                  <c:v>266</c:v>
                </c:pt>
                <c:pt idx="171">
                  <c:v>251</c:v>
                </c:pt>
                <c:pt idx="172">
                  <c:v>236</c:v>
                </c:pt>
                <c:pt idx="173">
                  <c:v>221</c:v>
                </c:pt>
                <c:pt idx="174">
                  <c:v>206</c:v>
                </c:pt>
                <c:pt idx="175">
                  <c:v>716</c:v>
                </c:pt>
                <c:pt idx="176">
                  <c:v>701</c:v>
                </c:pt>
                <c:pt idx="177">
                  <c:v>686</c:v>
                </c:pt>
                <c:pt idx="178">
                  <c:v>671</c:v>
                </c:pt>
                <c:pt idx="179">
                  <c:v>656</c:v>
                </c:pt>
                <c:pt idx="180">
                  <c:v>641</c:v>
                </c:pt>
                <c:pt idx="181">
                  <c:v>626</c:v>
                </c:pt>
                <c:pt idx="182">
                  <c:v>611</c:v>
                </c:pt>
                <c:pt idx="183">
                  <c:v>596</c:v>
                </c:pt>
                <c:pt idx="184">
                  <c:v>581</c:v>
                </c:pt>
                <c:pt idx="185">
                  <c:v>566</c:v>
                </c:pt>
                <c:pt idx="186">
                  <c:v>551</c:v>
                </c:pt>
                <c:pt idx="187">
                  <c:v>536</c:v>
                </c:pt>
                <c:pt idx="188">
                  <c:v>521</c:v>
                </c:pt>
                <c:pt idx="189">
                  <c:v>506</c:v>
                </c:pt>
                <c:pt idx="190">
                  <c:v>491</c:v>
                </c:pt>
                <c:pt idx="191">
                  <c:v>476</c:v>
                </c:pt>
                <c:pt idx="192">
                  <c:v>461</c:v>
                </c:pt>
                <c:pt idx="193">
                  <c:v>446</c:v>
                </c:pt>
                <c:pt idx="194">
                  <c:v>431</c:v>
                </c:pt>
                <c:pt idx="195">
                  <c:v>416</c:v>
                </c:pt>
                <c:pt idx="196">
                  <c:v>401</c:v>
                </c:pt>
                <c:pt idx="197">
                  <c:v>386</c:v>
                </c:pt>
                <c:pt idx="198">
                  <c:v>371</c:v>
                </c:pt>
                <c:pt idx="199">
                  <c:v>356</c:v>
                </c:pt>
                <c:pt idx="200">
                  <c:v>341</c:v>
                </c:pt>
                <c:pt idx="201">
                  <c:v>326</c:v>
                </c:pt>
                <c:pt idx="202">
                  <c:v>311</c:v>
                </c:pt>
                <c:pt idx="203">
                  <c:v>296</c:v>
                </c:pt>
                <c:pt idx="204">
                  <c:v>281</c:v>
                </c:pt>
                <c:pt idx="205">
                  <c:v>266</c:v>
                </c:pt>
                <c:pt idx="206">
                  <c:v>251</c:v>
                </c:pt>
                <c:pt idx="207">
                  <c:v>236</c:v>
                </c:pt>
                <c:pt idx="208">
                  <c:v>221</c:v>
                </c:pt>
                <c:pt idx="209">
                  <c:v>206</c:v>
                </c:pt>
                <c:pt idx="210">
                  <c:v>716</c:v>
                </c:pt>
                <c:pt idx="211">
                  <c:v>701</c:v>
                </c:pt>
                <c:pt idx="212">
                  <c:v>686</c:v>
                </c:pt>
                <c:pt idx="213">
                  <c:v>671</c:v>
                </c:pt>
                <c:pt idx="214">
                  <c:v>656</c:v>
                </c:pt>
                <c:pt idx="215">
                  <c:v>641</c:v>
                </c:pt>
                <c:pt idx="216">
                  <c:v>626</c:v>
                </c:pt>
                <c:pt idx="217">
                  <c:v>611</c:v>
                </c:pt>
                <c:pt idx="218">
                  <c:v>596</c:v>
                </c:pt>
                <c:pt idx="219">
                  <c:v>581</c:v>
                </c:pt>
                <c:pt idx="220">
                  <c:v>566</c:v>
                </c:pt>
                <c:pt idx="221">
                  <c:v>551</c:v>
                </c:pt>
                <c:pt idx="222">
                  <c:v>536</c:v>
                </c:pt>
                <c:pt idx="223">
                  <c:v>521</c:v>
                </c:pt>
                <c:pt idx="224">
                  <c:v>506</c:v>
                </c:pt>
                <c:pt idx="225">
                  <c:v>491</c:v>
                </c:pt>
                <c:pt idx="226">
                  <c:v>476</c:v>
                </c:pt>
                <c:pt idx="227">
                  <c:v>461</c:v>
                </c:pt>
                <c:pt idx="228">
                  <c:v>446</c:v>
                </c:pt>
                <c:pt idx="229">
                  <c:v>431</c:v>
                </c:pt>
                <c:pt idx="230">
                  <c:v>416</c:v>
                </c:pt>
                <c:pt idx="231">
                  <c:v>401</c:v>
                </c:pt>
                <c:pt idx="232">
                  <c:v>386</c:v>
                </c:pt>
                <c:pt idx="233">
                  <c:v>371</c:v>
                </c:pt>
                <c:pt idx="234">
                  <c:v>356</c:v>
                </c:pt>
                <c:pt idx="235">
                  <c:v>341</c:v>
                </c:pt>
                <c:pt idx="236">
                  <c:v>326</c:v>
                </c:pt>
                <c:pt idx="237">
                  <c:v>311</c:v>
                </c:pt>
                <c:pt idx="238">
                  <c:v>296</c:v>
                </c:pt>
                <c:pt idx="239">
                  <c:v>281</c:v>
                </c:pt>
                <c:pt idx="240">
                  <c:v>266</c:v>
                </c:pt>
                <c:pt idx="241">
                  <c:v>251</c:v>
                </c:pt>
                <c:pt idx="242">
                  <c:v>236</c:v>
                </c:pt>
                <c:pt idx="243">
                  <c:v>221</c:v>
                </c:pt>
                <c:pt idx="244">
                  <c:v>206</c:v>
                </c:pt>
                <c:pt idx="245">
                  <c:v>716</c:v>
                </c:pt>
                <c:pt idx="246">
                  <c:v>701</c:v>
                </c:pt>
                <c:pt idx="247">
                  <c:v>686</c:v>
                </c:pt>
                <c:pt idx="248">
                  <c:v>671</c:v>
                </c:pt>
                <c:pt idx="249">
                  <c:v>656</c:v>
                </c:pt>
                <c:pt idx="250">
                  <c:v>641</c:v>
                </c:pt>
                <c:pt idx="251">
                  <c:v>626</c:v>
                </c:pt>
                <c:pt idx="252">
                  <c:v>611</c:v>
                </c:pt>
                <c:pt idx="253">
                  <c:v>596</c:v>
                </c:pt>
                <c:pt idx="254">
                  <c:v>581</c:v>
                </c:pt>
                <c:pt idx="255">
                  <c:v>566</c:v>
                </c:pt>
                <c:pt idx="256">
                  <c:v>551</c:v>
                </c:pt>
                <c:pt idx="257">
                  <c:v>536</c:v>
                </c:pt>
                <c:pt idx="258">
                  <c:v>521</c:v>
                </c:pt>
                <c:pt idx="259">
                  <c:v>506</c:v>
                </c:pt>
                <c:pt idx="260">
                  <c:v>491</c:v>
                </c:pt>
                <c:pt idx="261">
                  <c:v>476</c:v>
                </c:pt>
                <c:pt idx="262">
                  <c:v>461</c:v>
                </c:pt>
                <c:pt idx="263">
                  <c:v>446</c:v>
                </c:pt>
                <c:pt idx="264">
                  <c:v>431</c:v>
                </c:pt>
                <c:pt idx="265">
                  <c:v>416</c:v>
                </c:pt>
                <c:pt idx="266">
                  <c:v>401</c:v>
                </c:pt>
                <c:pt idx="267">
                  <c:v>386</c:v>
                </c:pt>
                <c:pt idx="268">
                  <c:v>371</c:v>
                </c:pt>
                <c:pt idx="269">
                  <c:v>356</c:v>
                </c:pt>
                <c:pt idx="270">
                  <c:v>341</c:v>
                </c:pt>
                <c:pt idx="271">
                  <c:v>326</c:v>
                </c:pt>
                <c:pt idx="272">
                  <c:v>311</c:v>
                </c:pt>
                <c:pt idx="273">
                  <c:v>296</c:v>
                </c:pt>
                <c:pt idx="274">
                  <c:v>281</c:v>
                </c:pt>
                <c:pt idx="275">
                  <c:v>266</c:v>
                </c:pt>
                <c:pt idx="276">
                  <c:v>251</c:v>
                </c:pt>
                <c:pt idx="277">
                  <c:v>236</c:v>
                </c:pt>
                <c:pt idx="278">
                  <c:v>221</c:v>
                </c:pt>
                <c:pt idx="279">
                  <c:v>206</c:v>
                </c:pt>
                <c:pt idx="280">
                  <c:v>716</c:v>
                </c:pt>
                <c:pt idx="281">
                  <c:v>701</c:v>
                </c:pt>
                <c:pt idx="282">
                  <c:v>686</c:v>
                </c:pt>
                <c:pt idx="283">
                  <c:v>671</c:v>
                </c:pt>
                <c:pt idx="284">
                  <c:v>656</c:v>
                </c:pt>
                <c:pt idx="285">
                  <c:v>641</c:v>
                </c:pt>
                <c:pt idx="286">
                  <c:v>626</c:v>
                </c:pt>
                <c:pt idx="287">
                  <c:v>611</c:v>
                </c:pt>
                <c:pt idx="288">
                  <c:v>596</c:v>
                </c:pt>
                <c:pt idx="289">
                  <c:v>581</c:v>
                </c:pt>
                <c:pt idx="290">
                  <c:v>566</c:v>
                </c:pt>
                <c:pt idx="291">
                  <c:v>551</c:v>
                </c:pt>
                <c:pt idx="292">
                  <c:v>536</c:v>
                </c:pt>
                <c:pt idx="293">
                  <c:v>521</c:v>
                </c:pt>
                <c:pt idx="294">
                  <c:v>506</c:v>
                </c:pt>
                <c:pt idx="295">
                  <c:v>491</c:v>
                </c:pt>
                <c:pt idx="296">
                  <c:v>476</c:v>
                </c:pt>
                <c:pt idx="297">
                  <c:v>461</c:v>
                </c:pt>
                <c:pt idx="298">
                  <c:v>446</c:v>
                </c:pt>
                <c:pt idx="299">
                  <c:v>431</c:v>
                </c:pt>
                <c:pt idx="300">
                  <c:v>416</c:v>
                </c:pt>
                <c:pt idx="301">
                  <c:v>401</c:v>
                </c:pt>
                <c:pt idx="302">
                  <c:v>386</c:v>
                </c:pt>
                <c:pt idx="303">
                  <c:v>371</c:v>
                </c:pt>
                <c:pt idx="304">
                  <c:v>356</c:v>
                </c:pt>
                <c:pt idx="305">
                  <c:v>341</c:v>
                </c:pt>
                <c:pt idx="306">
                  <c:v>326</c:v>
                </c:pt>
                <c:pt idx="307">
                  <c:v>311</c:v>
                </c:pt>
                <c:pt idx="308">
                  <c:v>296</c:v>
                </c:pt>
                <c:pt idx="309">
                  <c:v>281</c:v>
                </c:pt>
                <c:pt idx="310">
                  <c:v>266</c:v>
                </c:pt>
                <c:pt idx="311">
                  <c:v>251</c:v>
                </c:pt>
                <c:pt idx="312">
                  <c:v>236</c:v>
                </c:pt>
                <c:pt idx="313">
                  <c:v>221</c:v>
                </c:pt>
                <c:pt idx="314">
                  <c:v>206</c:v>
                </c:pt>
                <c:pt idx="315">
                  <c:v>716</c:v>
                </c:pt>
                <c:pt idx="316">
                  <c:v>701</c:v>
                </c:pt>
                <c:pt idx="317">
                  <c:v>686</c:v>
                </c:pt>
                <c:pt idx="318">
                  <c:v>671</c:v>
                </c:pt>
                <c:pt idx="319">
                  <c:v>656</c:v>
                </c:pt>
                <c:pt idx="320">
                  <c:v>641</c:v>
                </c:pt>
                <c:pt idx="321">
                  <c:v>626</c:v>
                </c:pt>
                <c:pt idx="322">
                  <c:v>611</c:v>
                </c:pt>
                <c:pt idx="323">
                  <c:v>596</c:v>
                </c:pt>
                <c:pt idx="324">
                  <c:v>581</c:v>
                </c:pt>
                <c:pt idx="325">
                  <c:v>566</c:v>
                </c:pt>
                <c:pt idx="326">
                  <c:v>551</c:v>
                </c:pt>
                <c:pt idx="327">
                  <c:v>536</c:v>
                </c:pt>
                <c:pt idx="328">
                  <c:v>521</c:v>
                </c:pt>
                <c:pt idx="329">
                  <c:v>506</c:v>
                </c:pt>
                <c:pt idx="330">
                  <c:v>491</c:v>
                </c:pt>
                <c:pt idx="331">
                  <c:v>476</c:v>
                </c:pt>
                <c:pt idx="332">
                  <c:v>461</c:v>
                </c:pt>
                <c:pt idx="333">
                  <c:v>446</c:v>
                </c:pt>
                <c:pt idx="334">
                  <c:v>431</c:v>
                </c:pt>
                <c:pt idx="335">
                  <c:v>416</c:v>
                </c:pt>
                <c:pt idx="336">
                  <c:v>401</c:v>
                </c:pt>
                <c:pt idx="337">
                  <c:v>386</c:v>
                </c:pt>
                <c:pt idx="338">
                  <c:v>371</c:v>
                </c:pt>
                <c:pt idx="339">
                  <c:v>356</c:v>
                </c:pt>
                <c:pt idx="340">
                  <c:v>341</c:v>
                </c:pt>
                <c:pt idx="341">
                  <c:v>326</c:v>
                </c:pt>
                <c:pt idx="342">
                  <c:v>311</c:v>
                </c:pt>
                <c:pt idx="343">
                  <c:v>296</c:v>
                </c:pt>
                <c:pt idx="344">
                  <c:v>281</c:v>
                </c:pt>
                <c:pt idx="345">
                  <c:v>266</c:v>
                </c:pt>
                <c:pt idx="346">
                  <c:v>251</c:v>
                </c:pt>
                <c:pt idx="347">
                  <c:v>236</c:v>
                </c:pt>
                <c:pt idx="348">
                  <c:v>221</c:v>
                </c:pt>
                <c:pt idx="349">
                  <c:v>206</c:v>
                </c:pt>
                <c:pt idx="350">
                  <c:v>716</c:v>
                </c:pt>
                <c:pt idx="351">
                  <c:v>701</c:v>
                </c:pt>
                <c:pt idx="352">
                  <c:v>686</c:v>
                </c:pt>
                <c:pt idx="353">
                  <c:v>671</c:v>
                </c:pt>
                <c:pt idx="354">
                  <c:v>656</c:v>
                </c:pt>
                <c:pt idx="355">
                  <c:v>641</c:v>
                </c:pt>
                <c:pt idx="356">
                  <c:v>626</c:v>
                </c:pt>
                <c:pt idx="357">
                  <c:v>611</c:v>
                </c:pt>
                <c:pt idx="358">
                  <c:v>596</c:v>
                </c:pt>
                <c:pt idx="359">
                  <c:v>581</c:v>
                </c:pt>
                <c:pt idx="360">
                  <c:v>566</c:v>
                </c:pt>
                <c:pt idx="361">
                  <c:v>551</c:v>
                </c:pt>
                <c:pt idx="362">
                  <c:v>536</c:v>
                </c:pt>
                <c:pt idx="363">
                  <c:v>521</c:v>
                </c:pt>
                <c:pt idx="364">
                  <c:v>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32-4D2A-976A-C11B96A4F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'Butterfly Shrimp'!$E$20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'Butterfly Shrimp'!$D$21:$D$385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'Butterfly Shrimp'!$E$21:$E$385</c:f>
              <c:numCache>
                <c:formatCode>General</c:formatCode>
                <c:ptCount val="365"/>
                <c:pt idx="0">
                  <c:v>-16</c:v>
                </c:pt>
                <c:pt idx="1">
                  <c:v>722</c:v>
                </c:pt>
                <c:pt idx="2">
                  <c:v>706</c:v>
                </c:pt>
                <c:pt idx="3">
                  <c:v>690</c:v>
                </c:pt>
                <c:pt idx="4">
                  <c:v>674</c:v>
                </c:pt>
                <c:pt idx="5">
                  <c:v>658</c:v>
                </c:pt>
                <c:pt idx="6">
                  <c:v>642</c:v>
                </c:pt>
                <c:pt idx="7">
                  <c:v>626</c:v>
                </c:pt>
                <c:pt idx="8">
                  <c:v>610</c:v>
                </c:pt>
                <c:pt idx="9">
                  <c:v>594</c:v>
                </c:pt>
                <c:pt idx="10">
                  <c:v>578</c:v>
                </c:pt>
                <c:pt idx="11">
                  <c:v>562</c:v>
                </c:pt>
                <c:pt idx="12">
                  <c:v>546</c:v>
                </c:pt>
                <c:pt idx="13">
                  <c:v>530</c:v>
                </c:pt>
                <c:pt idx="14">
                  <c:v>514</c:v>
                </c:pt>
                <c:pt idx="15">
                  <c:v>498</c:v>
                </c:pt>
                <c:pt idx="16">
                  <c:v>482</c:v>
                </c:pt>
                <c:pt idx="17">
                  <c:v>466</c:v>
                </c:pt>
                <c:pt idx="18">
                  <c:v>450</c:v>
                </c:pt>
                <c:pt idx="19">
                  <c:v>434</c:v>
                </c:pt>
                <c:pt idx="20">
                  <c:v>418</c:v>
                </c:pt>
                <c:pt idx="21">
                  <c:v>402</c:v>
                </c:pt>
                <c:pt idx="22">
                  <c:v>386</c:v>
                </c:pt>
                <c:pt idx="23">
                  <c:v>370</c:v>
                </c:pt>
                <c:pt idx="24">
                  <c:v>354</c:v>
                </c:pt>
                <c:pt idx="25">
                  <c:v>338</c:v>
                </c:pt>
                <c:pt idx="26">
                  <c:v>322</c:v>
                </c:pt>
                <c:pt idx="27">
                  <c:v>306</c:v>
                </c:pt>
                <c:pt idx="28">
                  <c:v>290</c:v>
                </c:pt>
                <c:pt idx="29">
                  <c:v>274</c:v>
                </c:pt>
                <c:pt idx="30">
                  <c:v>258</c:v>
                </c:pt>
                <c:pt idx="31">
                  <c:v>242</c:v>
                </c:pt>
                <c:pt idx="32">
                  <c:v>226</c:v>
                </c:pt>
                <c:pt idx="33">
                  <c:v>210</c:v>
                </c:pt>
                <c:pt idx="34">
                  <c:v>194</c:v>
                </c:pt>
                <c:pt idx="35">
                  <c:v>738</c:v>
                </c:pt>
                <c:pt idx="36">
                  <c:v>722</c:v>
                </c:pt>
                <c:pt idx="37">
                  <c:v>706</c:v>
                </c:pt>
                <c:pt idx="38">
                  <c:v>690</c:v>
                </c:pt>
                <c:pt idx="39">
                  <c:v>674</c:v>
                </c:pt>
                <c:pt idx="40">
                  <c:v>658</c:v>
                </c:pt>
                <c:pt idx="41">
                  <c:v>642</c:v>
                </c:pt>
                <c:pt idx="42">
                  <c:v>626</c:v>
                </c:pt>
                <c:pt idx="43">
                  <c:v>610</c:v>
                </c:pt>
                <c:pt idx="44">
                  <c:v>594</c:v>
                </c:pt>
                <c:pt idx="45">
                  <c:v>578</c:v>
                </c:pt>
                <c:pt idx="46">
                  <c:v>562</c:v>
                </c:pt>
                <c:pt idx="47">
                  <c:v>546</c:v>
                </c:pt>
                <c:pt idx="48">
                  <c:v>530</c:v>
                </c:pt>
                <c:pt idx="49">
                  <c:v>514</c:v>
                </c:pt>
                <c:pt idx="50">
                  <c:v>498</c:v>
                </c:pt>
                <c:pt idx="51">
                  <c:v>482</c:v>
                </c:pt>
                <c:pt idx="52">
                  <c:v>466</c:v>
                </c:pt>
                <c:pt idx="53">
                  <c:v>450</c:v>
                </c:pt>
                <c:pt idx="54">
                  <c:v>434</c:v>
                </c:pt>
                <c:pt idx="55">
                  <c:v>418</c:v>
                </c:pt>
                <c:pt idx="56">
                  <c:v>402</c:v>
                </c:pt>
                <c:pt idx="57">
                  <c:v>386</c:v>
                </c:pt>
                <c:pt idx="58">
                  <c:v>370</c:v>
                </c:pt>
                <c:pt idx="59">
                  <c:v>354</c:v>
                </c:pt>
                <c:pt idx="60">
                  <c:v>338</c:v>
                </c:pt>
                <c:pt idx="61">
                  <c:v>322</c:v>
                </c:pt>
                <c:pt idx="62">
                  <c:v>306</c:v>
                </c:pt>
                <c:pt idx="63">
                  <c:v>290</c:v>
                </c:pt>
                <c:pt idx="64">
                  <c:v>274</c:v>
                </c:pt>
                <c:pt idx="65">
                  <c:v>258</c:v>
                </c:pt>
                <c:pt idx="66">
                  <c:v>242</c:v>
                </c:pt>
                <c:pt idx="67">
                  <c:v>226</c:v>
                </c:pt>
                <c:pt idx="68">
                  <c:v>210</c:v>
                </c:pt>
                <c:pt idx="69">
                  <c:v>194</c:v>
                </c:pt>
                <c:pt idx="70">
                  <c:v>738</c:v>
                </c:pt>
                <c:pt idx="71">
                  <c:v>722</c:v>
                </c:pt>
                <c:pt idx="72">
                  <c:v>706</c:v>
                </c:pt>
                <c:pt idx="73">
                  <c:v>690</c:v>
                </c:pt>
                <c:pt idx="74">
                  <c:v>674</c:v>
                </c:pt>
                <c:pt idx="75">
                  <c:v>658</c:v>
                </c:pt>
                <c:pt idx="76">
                  <c:v>642</c:v>
                </c:pt>
                <c:pt idx="77">
                  <c:v>626</c:v>
                </c:pt>
                <c:pt idx="78">
                  <c:v>610</c:v>
                </c:pt>
                <c:pt idx="79">
                  <c:v>594</c:v>
                </c:pt>
                <c:pt idx="80">
                  <c:v>578</c:v>
                </c:pt>
                <c:pt idx="81">
                  <c:v>562</c:v>
                </c:pt>
                <c:pt idx="82">
                  <c:v>546</c:v>
                </c:pt>
                <c:pt idx="83">
                  <c:v>530</c:v>
                </c:pt>
                <c:pt idx="84">
                  <c:v>514</c:v>
                </c:pt>
                <c:pt idx="85">
                  <c:v>498</c:v>
                </c:pt>
                <c:pt idx="86">
                  <c:v>482</c:v>
                </c:pt>
                <c:pt idx="87">
                  <c:v>466</c:v>
                </c:pt>
                <c:pt idx="88">
                  <c:v>450</c:v>
                </c:pt>
                <c:pt idx="89">
                  <c:v>434</c:v>
                </c:pt>
                <c:pt idx="90">
                  <c:v>418</c:v>
                </c:pt>
                <c:pt idx="91">
                  <c:v>402</c:v>
                </c:pt>
                <c:pt idx="92">
                  <c:v>386</c:v>
                </c:pt>
                <c:pt idx="93">
                  <c:v>370</c:v>
                </c:pt>
                <c:pt idx="94">
                  <c:v>354</c:v>
                </c:pt>
                <c:pt idx="95">
                  <c:v>338</c:v>
                </c:pt>
                <c:pt idx="96">
                  <c:v>322</c:v>
                </c:pt>
                <c:pt idx="97">
                  <c:v>306</c:v>
                </c:pt>
                <c:pt idx="98">
                  <c:v>290</c:v>
                </c:pt>
                <c:pt idx="99">
                  <c:v>274</c:v>
                </c:pt>
                <c:pt idx="100">
                  <c:v>258</c:v>
                </c:pt>
                <c:pt idx="101">
                  <c:v>242</c:v>
                </c:pt>
                <c:pt idx="102">
                  <c:v>226</c:v>
                </c:pt>
                <c:pt idx="103">
                  <c:v>210</c:v>
                </c:pt>
                <c:pt idx="104">
                  <c:v>194</c:v>
                </c:pt>
                <c:pt idx="105">
                  <c:v>738</c:v>
                </c:pt>
                <c:pt idx="106">
                  <c:v>722</c:v>
                </c:pt>
                <c:pt idx="107">
                  <c:v>706</c:v>
                </c:pt>
                <c:pt idx="108">
                  <c:v>690</c:v>
                </c:pt>
                <c:pt idx="109">
                  <c:v>674</c:v>
                </c:pt>
                <c:pt idx="110">
                  <c:v>658</c:v>
                </c:pt>
                <c:pt idx="111">
                  <c:v>642</c:v>
                </c:pt>
                <c:pt idx="112">
                  <c:v>626</c:v>
                </c:pt>
                <c:pt idx="113">
                  <c:v>610</c:v>
                </c:pt>
                <c:pt idx="114">
                  <c:v>594</c:v>
                </c:pt>
                <c:pt idx="115">
                  <c:v>578</c:v>
                </c:pt>
                <c:pt idx="116">
                  <c:v>562</c:v>
                </c:pt>
                <c:pt idx="117">
                  <c:v>546</c:v>
                </c:pt>
                <c:pt idx="118">
                  <c:v>530</c:v>
                </c:pt>
                <c:pt idx="119">
                  <c:v>514</c:v>
                </c:pt>
                <c:pt idx="120">
                  <c:v>498</c:v>
                </c:pt>
                <c:pt idx="121">
                  <c:v>482</c:v>
                </c:pt>
                <c:pt idx="122">
                  <c:v>466</c:v>
                </c:pt>
                <c:pt idx="123">
                  <c:v>450</c:v>
                </c:pt>
                <c:pt idx="124">
                  <c:v>434</c:v>
                </c:pt>
                <c:pt idx="125">
                  <c:v>418</c:v>
                </c:pt>
                <c:pt idx="126">
                  <c:v>402</c:v>
                </c:pt>
                <c:pt idx="127">
                  <c:v>386</c:v>
                </c:pt>
                <c:pt idx="128">
                  <c:v>370</c:v>
                </c:pt>
                <c:pt idx="129">
                  <c:v>354</c:v>
                </c:pt>
                <c:pt idx="130">
                  <c:v>338</c:v>
                </c:pt>
                <c:pt idx="131">
                  <c:v>322</c:v>
                </c:pt>
                <c:pt idx="132">
                  <c:v>306</c:v>
                </c:pt>
                <c:pt idx="133">
                  <c:v>290</c:v>
                </c:pt>
                <c:pt idx="134">
                  <c:v>274</c:v>
                </c:pt>
                <c:pt idx="135">
                  <c:v>258</c:v>
                </c:pt>
                <c:pt idx="136">
                  <c:v>242</c:v>
                </c:pt>
                <c:pt idx="137">
                  <c:v>226</c:v>
                </c:pt>
                <c:pt idx="138">
                  <c:v>210</c:v>
                </c:pt>
                <c:pt idx="139">
                  <c:v>194</c:v>
                </c:pt>
                <c:pt idx="140">
                  <c:v>738</c:v>
                </c:pt>
                <c:pt idx="141">
                  <c:v>722</c:v>
                </c:pt>
                <c:pt idx="142">
                  <c:v>706</c:v>
                </c:pt>
                <c:pt idx="143">
                  <c:v>690</c:v>
                </c:pt>
                <c:pt idx="144">
                  <c:v>674</c:v>
                </c:pt>
                <c:pt idx="145">
                  <c:v>658</c:v>
                </c:pt>
                <c:pt idx="146">
                  <c:v>642</c:v>
                </c:pt>
                <c:pt idx="147">
                  <c:v>626</c:v>
                </c:pt>
                <c:pt idx="148">
                  <c:v>610</c:v>
                </c:pt>
                <c:pt idx="149">
                  <c:v>594</c:v>
                </c:pt>
                <c:pt idx="150">
                  <c:v>578</c:v>
                </c:pt>
                <c:pt idx="151">
                  <c:v>562</c:v>
                </c:pt>
                <c:pt idx="152">
                  <c:v>546</c:v>
                </c:pt>
                <c:pt idx="153">
                  <c:v>530</c:v>
                </c:pt>
                <c:pt idx="154">
                  <c:v>514</c:v>
                </c:pt>
                <c:pt idx="155">
                  <c:v>498</c:v>
                </c:pt>
                <c:pt idx="156">
                  <c:v>482</c:v>
                </c:pt>
                <c:pt idx="157">
                  <c:v>466</c:v>
                </c:pt>
                <c:pt idx="158">
                  <c:v>450</c:v>
                </c:pt>
                <c:pt idx="159">
                  <c:v>434</c:v>
                </c:pt>
                <c:pt idx="160">
                  <c:v>418</c:v>
                </c:pt>
                <c:pt idx="161">
                  <c:v>402</c:v>
                </c:pt>
                <c:pt idx="162">
                  <c:v>386</c:v>
                </c:pt>
                <c:pt idx="163">
                  <c:v>370</c:v>
                </c:pt>
                <c:pt idx="164">
                  <c:v>354</c:v>
                </c:pt>
                <c:pt idx="165">
                  <c:v>338</c:v>
                </c:pt>
                <c:pt idx="166">
                  <c:v>322</c:v>
                </c:pt>
                <c:pt idx="167">
                  <c:v>306</c:v>
                </c:pt>
                <c:pt idx="168">
                  <c:v>290</c:v>
                </c:pt>
                <c:pt idx="169">
                  <c:v>274</c:v>
                </c:pt>
                <c:pt idx="170">
                  <c:v>258</c:v>
                </c:pt>
                <c:pt idx="171">
                  <c:v>242</c:v>
                </c:pt>
                <c:pt idx="172">
                  <c:v>226</c:v>
                </c:pt>
                <c:pt idx="173">
                  <c:v>210</c:v>
                </c:pt>
                <c:pt idx="174">
                  <c:v>194</c:v>
                </c:pt>
                <c:pt idx="175">
                  <c:v>738</c:v>
                </c:pt>
                <c:pt idx="176">
                  <c:v>722</c:v>
                </c:pt>
                <c:pt idx="177">
                  <c:v>706</c:v>
                </c:pt>
                <c:pt idx="178">
                  <c:v>690</c:v>
                </c:pt>
                <c:pt idx="179">
                  <c:v>674</c:v>
                </c:pt>
                <c:pt idx="180">
                  <c:v>658</c:v>
                </c:pt>
                <c:pt idx="181">
                  <c:v>642</c:v>
                </c:pt>
                <c:pt idx="182">
                  <c:v>626</c:v>
                </c:pt>
                <c:pt idx="183">
                  <c:v>610</c:v>
                </c:pt>
                <c:pt idx="184">
                  <c:v>594</c:v>
                </c:pt>
                <c:pt idx="185">
                  <c:v>578</c:v>
                </c:pt>
                <c:pt idx="186">
                  <c:v>562</c:v>
                </c:pt>
                <c:pt idx="187">
                  <c:v>546</c:v>
                </c:pt>
                <c:pt idx="188">
                  <c:v>530</c:v>
                </c:pt>
                <c:pt idx="189">
                  <c:v>514</c:v>
                </c:pt>
                <c:pt idx="190">
                  <c:v>498</c:v>
                </c:pt>
                <c:pt idx="191">
                  <c:v>482</c:v>
                </c:pt>
                <c:pt idx="192">
                  <c:v>466</c:v>
                </c:pt>
                <c:pt idx="193">
                  <c:v>450</c:v>
                </c:pt>
                <c:pt idx="194">
                  <c:v>434</c:v>
                </c:pt>
                <c:pt idx="195">
                  <c:v>418</c:v>
                </c:pt>
                <c:pt idx="196">
                  <c:v>402</c:v>
                </c:pt>
                <c:pt idx="197">
                  <c:v>386</c:v>
                </c:pt>
                <c:pt idx="198">
                  <c:v>370</c:v>
                </c:pt>
                <c:pt idx="199">
                  <c:v>354</c:v>
                </c:pt>
                <c:pt idx="200">
                  <c:v>338</c:v>
                </c:pt>
                <c:pt idx="201">
                  <c:v>322</c:v>
                </c:pt>
                <c:pt idx="202">
                  <c:v>306</c:v>
                </c:pt>
                <c:pt idx="203">
                  <c:v>290</c:v>
                </c:pt>
                <c:pt idx="204">
                  <c:v>274</c:v>
                </c:pt>
                <c:pt idx="205">
                  <c:v>258</c:v>
                </c:pt>
                <c:pt idx="206">
                  <c:v>242</c:v>
                </c:pt>
                <c:pt idx="207">
                  <c:v>226</c:v>
                </c:pt>
                <c:pt idx="208">
                  <c:v>210</c:v>
                </c:pt>
                <c:pt idx="209">
                  <c:v>194</c:v>
                </c:pt>
                <c:pt idx="210">
                  <c:v>738</c:v>
                </c:pt>
                <c:pt idx="211">
                  <c:v>722</c:v>
                </c:pt>
                <c:pt idx="212">
                  <c:v>706</c:v>
                </c:pt>
                <c:pt idx="213">
                  <c:v>690</c:v>
                </c:pt>
                <c:pt idx="214">
                  <c:v>674</c:v>
                </c:pt>
                <c:pt idx="215">
                  <c:v>658</c:v>
                </c:pt>
                <c:pt idx="216">
                  <c:v>642</c:v>
                </c:pt>
                <c:pt idx="217">
                  <c:v>626</c:v>
                </c:pt>
                <c:pt idx="218">
                  <c:v>610</c:v>
                </c:pt>
                <c:pt idx="219">
                  <c:v>594</c:v>
                </c:pt>
                <c:pt idx="220">
                  <c:v>578</c:v>
                </c:pt>
                <c:pt idx="221">
                  <c:v>562</c:v>
                </c:pt>
                <c:pt idx="222">
                  <c:v>546</c:v>
                </c:pt>
                <c:pt idx="223">
                  <c:v>530</c:v>
                </c:pt>
                <c:pt idx="224">
                  <c:v>514</c:v>
                </c:pt>
                <c:pt idx="225">
                  <c:v>498</c:v>
                </c:pt>
                <c:pt idx="226">
                  <c:v>482</c:v>
                </c:pt>
                <c:pt idx="227">
                  <c:v>466</c:v>
                </c:pt>
                <c:pt idx="228">
                  <c:v>450</c:v>
                </c:pt>
                <c:pt idx="229">
                  <c:v>434</c:v>
                </c:pt>
                <c:pt idx="230">
                  <c:v>418</c:v>
                </c:pt>
                <c:pt idx="231">
                  <c:v>402</c:v>
                </c:pt>
                <c:pt idx="232">
                  <c:v>386</c:v>
                </c:pt>
                <c:pt idx="233">
                  <c:v>370</c:v>
                </c:pt>
                <c:pt idx="234">
                  <c:v>354</c:v>
                </c:pt>
                <c:pt idx="235">
                  <c:v>338</c:v>
                </c:pt>
                <c:pt idx="236">
                  <c:v>322</c:v>
                </c:pt>
                <c:pt idx="237">
                  <c:v>306</c:v>
                </c:pt>
                <c:pt idx="238">
                  <c:v>290</c:v>
                </c:pt>
                <c:pt idx="239">
                  <c:v>274</c:v>
                </c:pt>
                <c:pt idx="240">
                  <c:v>258</c:v>
                </c:pt>
                <c:pt idx="241">
                  <c:v>242</c:v>
                </c:pt>
                <c:pt idx="242">
                  <c:v>226</c:v>
                </c:pt>
                <c:pt idx="243">
                  <c:v>210</c:v>
                </c:pt>
                <c:pt idx="244">
                  <c:v>194</c:v>
                </c:pt>
                <c:pt idx="245">
                  <c:v>738</c:v>
                </c:pt>
                <c:pt idx="246">
                  <c:v>722</c:v>
                </c:pt>
                <c:pt idx="247">
                  <c:v>706</c:v>
                </c:pt>
                <c:pt idx="248">
                  <c:v>690</c:v>
                </c:pt>
                <c:pt idx="249">
                  <c:v>674</c:v>
                </c:pt>
                <c:pt idx="250">
                  <c:v>658</c:v>
                </c:pt>
                <c:pt idx="251">
                  <c:v>642</c:v>
                </c:pt>
                <c:pt idx="252">
                  <c:v>626</c:v>
                </c:pt>
                <c:pt idx="253">
                  <c:v>610</c:v>
                </c:pt>
                <c:pt idx="254">
                  <c:v>594</c:v>
                </c:pt>
                <c:pt idx="255">
                  <c:v>578</c:v>
                </c:pt>
                <c:pt idx="256">
                  <c:v>562</c:v>
                </c:pt>
                <c:pt idx="257">
                  <c:v>546</c:v>
                </c:pt>
                <c:pt idx="258">
                  <c:v>530</c:v>
                </c:pt>
                <c:pt idx="259">
                  <c:v>514</c:v>
                </c:pt>
                <c:pt idx="260">
                  <c:v>498</c:v>
                </c:pt>
                <c:pt idx="261">
                  <c:v>482</c:v>
                </c:pt>
                <c:pt idx="262">
                  <c:v>466</c:v>
                </c:pt>
                <c:pt idx="263">
                  <c:v>450</c:v>
                </c:pt>
                <c:pt idx="264">
                  <c:v>434</c:v>
                </c:pt>
                <c:pt idx="265">
                  <c:v>418</c:v>
                </c:pt>
                <c:pt idx="266">
                  <c:v>402</c:v>
                </c:pt>
                <c:pt idx="267">
                  <c:v>386</c:v>
                </c:pt>
                <c:pt idx="268">
                  <c:v>370</c:v>
                </c:pt>
                <c:pt idx="269">
                  <c:v>354</c:v>
                </c:pt>
                <c:pt idx="270">
                  <c:v>338</c:v>
                </c:pt>
                <c:pt idx="271">
                  <c:v>322</c:v>
                </c:pt>
                <c:pt idx="272">
                  <c:v>306</c:v>
                </c:pt>
                <c:pt idx="273">
                  <c:v>290</c:v>
                </c:pt>
                <c:pt idx="274">
                  <c:v>274</c:v>
                </c:pt>
                <c:pt idx="275">
                  <c:v>258</c:v>
                </c:pt>
                <c:pt idx="276">
                  <c:v>242</c:v>
                </c:pt>
                <c:pt idx="277">
                  <c:v>226</c:v>
                </c:pt>
                <c:pt idx="278">
                  <c:v>210</c:v>
                </c:pt>
                <c:pt idx="279">
                  <c:v>194</c:v>
                </c:pt>
                <c:pt idx="280">
                  <c:v>738</c:v>
                </c:pt>
                <c:pt idx="281">
                  <c:v>722</c:v>
                </c:pt>
                <c:pt idx="282">
                  <c:v>706</c:v>
                </c:pt>
                <c:pt idx="283">
                  <c:v>690</c:v>
                </c:pt>
                <c:pt idx="284">
                  <c:v>674</c:v>
                </c:pt>
                <c:pt idx="285">
                  <c:v>658</c:v>
                </c:pt>
                <c:pt idx="286">
                  <c:v>642</c:v>
                </c:pt>
                <c:pt idx="287">
                  <c:v>626</c:v>
                </c:pt>
                <c:pt idx="288">
                  <c:v>610</c:v>
                </c:pt>
                <c:pt idx="289">
                  <c:v>594</c:v>
                </c:pt>
                <c:pt idx="290">
                  <c:v>578</c:v>
                </c:pt>
                <c:pt idx="291">
                  <c:v>562</c:v>
                </c:pt>
                <c:pt idx="292">
                  <c:v>546</c:v>
                </c:pt>
                <c:pt idx="293">
                  <c:v>530</c:v>
                </c:pt>
                <c:pt idx="294">
                  <c:v>514</c:v>
                </c:pt>
                <c:pt idx="295">
                  <c:v>498</c:v>
                </c:pt>
                <c:pt idx="296">
                  <c:v>482</c:v>
                </c:pt>
                <c:pt idx="297">
                  <c:v>466</c:v>
                </c:pt>
                <c:pt idx="298">
                  <c:v>450</c:v>
                </c:pt>
                <c:pt idx="299">
                  <c:v>434</c:v>
                </c:pt>
                <c:pt idx="300">
                  <c:v>418</c:v>
                </c:pt>
                <c:pt idx="301">
                  <c:v>402</c:v>
                </c:pt>
                <c:pt idx="302">
                  <c:v>386</c:v>
                </c:pt>
                <c:pt idx="303">
                  <c:v>370</c:v>
                </c:pt>
                <c:pt idx="304">
                  <c:v>354</c:v>
                </c:pt>
                <c:pt idx="305">
                  <c:v>338</c:v>
                </c:pt>
                <c:pt idx="306">
                  <c:v>322</c:v>
                </c:pt>
                <c:pt idx="307">
                  <c:v>306</c:v>
                </c:pt>
                <c:pt idx="308">
                  <c:v>290</c:v>
                </c:pt>
                <c:pt idx="309">
                  <c:v>274</c:v>
                </c:pt>
                <c:pt idx="310">
                  <c:v>258</c:v>
                </c:pt>
                <c:pt idx="311">
                  <c:v>242</c:v>
                </c:pt>
                <c:pt idx="312">
                  <c:v>226</c:v>
                </c:pt>
                <c:pt idx="313">
                  <c:v>210</c:v>
                </c:pt>
                <c:pt idx="314">
                  <c:v>194</c:v>
                </c:pt>
                <c:pt idx="315">
                  <c:v>738</c:v>
                </c:pt>
                <c:pt idx="316">
                  <c:v>722</c:v>
                </c:pt>
                <c:pt idx="317">
                  <c:v>706</c:v>
                </c:pt>
                <c:pt idx="318">
                  <c:v>690</c:v>
                </c:pt>
                <c:pt idx="319">
                  <c:v>674</c:v>
                </c:pt>
                <c:pt idx="320">
                  <c:v>658</c:v>
                </c:pt>
                <c:pt idx="321">
                  <c:v>642</c:v>
                </c:pt>
                <c:pt idx="322">
                  <c:v>626</c:v>
                </c:pt>
                <c:pt idx="323">
                  <c:v>610</c:v>
                </c:pt>
                <c:pt idx="324">
                  <c:v>594</c:v>
                </c:pt>
                <c:pt idx="325">
                  <c:v>578</c:v>
                </c:pt>
                <c:pt idx="326">
                  <c:v>562</c:v>
                </c:pt>
                <c:pt idx="327">
                  <c:v>546</c:v>
                </c:pt>
                <c:pt idx="328">
                  <c:v>530</c:v>
                </c:pt>
                <c:pt idx="329">
                  <c:v>514</c:v>
                </c:pt>
                <c:pt idx="330">
                  <c:v>498</c:v>
                </c:pt>
                <c:pt idx="331">
                  <c:v>482</c:v>
                </c:pt>
                <c:pt idx="332">
                  <c:v>466</c:v>
                </c:pt>
                <c:pt idx="333">
                  <c:v>450</c:v>
                </c:pt>
                <c:pt idx="334">
                  <c:v>434</c:v>
                </c:pt>
                <c:pt idx="335">
                  <c:v>418</c:v>
                </c:pt>
                <c:pt idx="336">
                  <c:v>402</c:v>
                </c:pt>
                <c:pt idx="337">
                  <c:v>386</c:v>
                </c:pt>
                <c:pt idx="338">
                  <c:v>370</c:v>
                </c:pt>
                <c:pt idx="339">
                  <c:v>354</c:v>
                </c:pt>
                <c:pt idx="340">
                  <c:v>338</c:v>
                </c:pt>
                <c:pt idx="341">
                  <c:v>322</c:v>
                </c:pt>
                <c:pt idx="342">
                  <c:v>306</c:v>
                </c:pt>
                <c:pt idx="343">
                  <c:v>290</c:v>
                </c:pt>
                <c:pt idx="344">
                  <c:v>274</c:v>
                </c:pt>
                <c:pt idx="345">
                  <c:v>258</c:v>
                </c:pt>
                <c:pt idx="346">
                  <c:v>242</c:v>
                </c:pt>
                <c:pt idx="347">
                  <c:v>226</c:v>
                </c:pt>
                <c:pt idx="348">
                  <c:v>210</c:v>
                </c:pt>
                <c:pt idx="349">
                  <c:v>194</c:v>
                </c:pt>
                <c:pt idx="350">
                  <c:v>738</c:v>
                </c:pt>
                <c:pt idx="351">
                  <c:v>722</c:v>
                </c:pt>
                <c:pt idx="352">
                  <c:v>706</c:v>
                </c:pt>
                <c:pt idx="353">
                  <c:v>690</c:v>
                </c:pt>
                <c:pt idx="354">
                  <c:v>674</c:v>
                </c:pt>
                <c:pt idx="355">
                  <c:v>658</c:v>
                </c:pt>
                <c:pt idx="356">
                  <c:v>642</c:v>
                </c:pt>
                <c:pt idx="357">
                  <c:v>626</c:v>
                </c:pt>
                <c:pt idx="358">
                  <c:v>610</c:v>
                </c:pt>
                <c:pt idx="359">
                  <c:v>594</c:v>
                </c:pt>
                <c:pt idx="360">
                  <c:v>578</c:v>
                </c:pt>
                <c:pt idx="361">
                  <c:v>562</c:v>
                </c:pt>
                <c:pt idx="362">
                  <c:v>546</c:v>
                </c:pt>
                <c:pt idx="363">
                  <c:v>530</c:v>
                </c:pt>
                <c:pt idx="364">
                  <c:v>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2B-4F51-9644-554CFAD22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'Garlic Butter Sauce'!$E$20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'Garlic Butter Sauce'!$D$21:$D$385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'Garlic Butter Sauce'!$E$21:$E$385</c:f>
              <c:numCache>
                <c:formatCode>General</c:formatCode>
                <c:ptCount val="365"/>
                <c:pt idx="0">
                  <c:v>-16</c:v>
                </c:pt>
                <c:pt idx="1">
                  <c:v>282</c:v>
                </c:pt>
                <c:pt idx="2">
                  <c:v>266</c:v>
                </c:pt>
                <c:pt idx="3">
                  <c:v>250</c:v>
                </c:pt>
                <c:pt idx="4">
                  <c:v>234</c:v>
                </c:pt>
                <c:pt idx="5">
                  <c:v>218</c:v>
                </c:pt>
                <c:pt idx="6">
                  <c:v>202</c:v>
                </c:pt>
                <c:pt idx="7">
                  <c:v>186</c:v>
                </c:pt>
                <c:pt idx="8">
                  <c:v>170</c:v>
                </c:pt>
                <c:pt idx="9">
                  <c:v>154</c:v>
                </c:pt>
                <c:pt idx="10">
                  <c:v>138</c:v>
                </c:pt>
                <c:pt idx="11">
                  <c:v>122</c:v>
                </c:pt>
                <c:pt idx="12">
                  <c:v>106</c:v>
                </c:pt>
                <c:pt idx="13">
                  <c:v>90</c:v>
                </c:pt>
                <c:pt idx="14">
                  <c:v>298</c:v>
                </c:pt>
                <c:pt idx="15">
                  <c:v>282</c:v>
                </c:pt>
                <c:pt idx="16">
                  <c:v>266</c:v>
                </c:pt>
                <c:pt idx="17">
                  <c:v>250</c:v>
                </c:pt>
                <c:pt idx="18">
                  <c:v>234</c:v>
                </c:pt>
                <c:pt idx="19">
                  <c:v>218</c:v>
                </c:pt>
                <c:pt idx="20">
                  <c:v>202</c:v>
                </c:pt>
                <c:pt idx="21">
                  <c:v>186</c:v>
                </c:pt>
                <c:pt idx="22">
                  <c:v>170</c:v>
                </c:pt>
                <c:pt idx="23">
                  <c:v>154</c:v>
                </c:pt>
                <c:pt idx="24">
                  <c:v>138</c:v>
                </c:pt>
                <c:pt idx="25">
                  <c:v>122</c:v>
                </c:pt>
                <c:pt idx="26">
                  <c:v>106</c:v>
                </c:pt>
                <c:pt idx="27">
                  <c:v>90</c:v>
                </c:pt>
                <c:pt idx="28">
                  <c:v>298</c:v>
                </c:pt>
                <c:pt idx="29">
                  <c:v>282</c:v>
                </c:pt>
                <c:pt idx="30">
                  <c:v>266</c:v>
                </c:pt>
                <c:pt idx="31">
                  <c:v>250</c:v>
                </c:pt>
                <c:pt idx="32">
                  <c:v>234</c:v>
                </c:pt>
                <c:pt idx="33">
                  <c:v>218</c:v>
                </c:pt>
                <c:pt idx="34">
                  <c:v>202</c:v>
                </c:pt>
                <c:pt idx="35">
                  <c:v>186</c:v>
                </c:pt>
                <c:pt idx="36">
                  <c:v>170</c:v>
                </c:pt>
                <c:pt idx="37">
                  <c:v>154</c:v>
                </c:pt>
                <c:pt idx="38">
                  <c:v>138</c:v>
                </c:pt>
                <c:pt idx="39">
                  <c:v>122</c:v>
                </c:pt>
                <c:pt idx="40">
                  <c:v>106</c:v>
                </c:pt>
                <c:pt idx="41">
                  <c:v>90</c:v>
                </c:pt>
                <c:pt idx="42">
                  <c:v>298</c:v>
                </c:pt>
                <c:pt idx="43">
                  <c:v>282</c:v>
                </c:pt>
                <c:pt idx="44">
                  <c:v>266</c:v>
                </c:pt>
                <c:pt idx="45">
                  <c:v>250</c:v>
                </c:pt>
                <c:pt idx="46">
                  <c:v>234</c:v>
                </c:pt>
                <c:pt idx="47">
                  <c:v>218</c:v>
                </c:pt>
                <c:pt idx="48">
                  <c:v>202</c:v>
                </c:pt>
                <c:pt idx="49">
                  <c:v>186</c:v>
                </c:pt>
                <c:pt idx="50">
                  <c:v>170</c:v>
                </c:pt>
                <c:pt idx="51">
                  <c:v>154</c:v>
                </c:pt>
                <c:pt idx="52">
                  <c:v>138</c:v>
                </c:pt>
                <c:pt idx="53">
                  <c:v>122</c:v>
                </c:pt>
                <c:pt idx="54">
                  <c:v>106</c:v>
                </c:pt>
                <c:pt idx="55">
                  <c:v>90</c:v>
                </c:pt>
                <c:pt idx="56">
                  <c:v>298</c:v>
                </c:pt>
                <c:pt idx="57">
                  <c:v>282</c:v>
                </c:pt>
                <c:pt idx="58">
                  <c:v>266</c:v>
                </c:pt>
                <c:pt idx="59">
                  <c:v>250</c:v>
                </c:pt>
                <c:pt idx="60">
                  <c:v>234</c:v>
                </c:pt>
                <c:pt idx="61">
                  <c:v>218</c:v>
                </c:pt>
                <c:pt idx="62">
                  <c:v>202</c:v>
                </c:pt>
                <c:pt idx="63">
                  <c:v>186</c:v>
                </c:pt>
                <c:pt idx="64">
                  <c:v>170</c:v>
                </c:pt>
                <c:pt idx="65">
                  <c:v>154</c:v>
                </c:pt>
                <c:pt idx="66">
                  <c:v>138</c:v>
                </c:pt>
                <c:pt idx="67">
                  <c:v>122</c:v>
                </c:pt>
                <c:pt idx="68">
                  <c:v>106</c:v>
                </c:pt>
                <c:pt idx="69">
                  <c:v>90</c:v>
                </c:pt>
                <c:pt idx="70">
                  <c:v>298</c:v>
                </c:pt>
                <c:pt idx="71">
                  <c:v>282</c:v>
                </c:pt>
                <c:pt idx="72">
                  <c:v>266</c:v>
                </c:pt>
                <c:pt idx="73">
                  <c:v>250</c:v>
                </c:pt>
                <c:pt idx="74">
                  <c:v>234</c:v>
                </c:pt>
                <c:pt idx="75">
                  <c:v>218</c:v>
                </c:pt>
                <c:pt idx="76">
                  <c:v>202</c:v>
                </c:pt>
                <c:pt idx="77">
                  <c:v>186</c:v>
                </c:pt>
                <c:pt idx="78">
                  <c:v>170</c:v>
                </c:pt>
                <c:pt idx="79">
                  <c:v>154</c:v>
                </c:pt>
                <c:pt idx="80">
                  <c:v>138</c:v>
                </c:pt>
                <c:pt idx="81">
                  <c:v>122</c:v>
                </c:pt>
                <c:pt idx="82">
                  <c:v>106</c:v>
                </c:pt>
                <c:pt idx="83">
                  <c:v>90</c:v>
                </c:pt>
                <c:pt idx="84">
                  <c:v>298</c:v>
                </c:pt>
                <c:pt idx="85">
                  <c:v>282</c:v>
                </c:pt>
                <c:pt idx="86">
                  <c:v>266</c:v>
                </c:pt>
                <c:pt idx="87">
                  <c:v>250</c:v>
                </c:pt>
                <c:pt idx="88">
                  <c:v>234</c:v>
                </c:pt>
                <c:pt idx="89">
                  <c:v>218</c:v>
                </c:pt>
                <c:pt idx="90">
                  <c:v>202</c:v>
                </c:pt>
                <c:pt idx="91">
                  <c:v>186</c:v>
                </c:pt>
                <c:pt idx="92">
                  <c:v>170</c:v>
                </c:pt>
                <c:pt idx="93">
                  <c:v>154</c:v>
                </c:pt>
                <c:pt idx="94">
                  <c:v>138</c:v>
                </c:pt>
                <c:pt idx="95">
                  <c:v>122</c:v>
                </c:pt>
                <c:pt idx="96">
                  <c:v>106</c:v>
                </c:pt>
                <c:pt idx="97">
                  <c:v>90</c:v>
                </c:pt>
                <c:pt idx="98">
                  <c:v>298</c:v>
                </c:pt>
                <c:pt idx="99">
                  <c:v>282</c:v>
                </c:pt>
                <c:pt idx="100">
                  <c:v>266</c:v>
                </c:pt>
                <c:pt idx="101">
                  <c:v>250</c:v>
                </c:pt>
                <c:pt idx="102">
                  <c:v>234</c:v>
                </c:pt>
                <c:pt idx="103">
                  <c:v>218</c:v>
                </c:pt>
                <c:pt idx="104">
                  <c:v>202</c:v>
                </c:pt>
                <c:pt idx="105">
                  <c:v>186</c:v>
                </c:pt>
                <c:pt idx="106">
                  <c:v>170</c:v>
                </c:pt>
                <c:pt idx="107">
                  <c:v>154</c:v>
                </c:pt>
                <c:pt idx="108">
                  <c:v>138</c:v>
                </c:pt>
                <c:pt idx="109">
                  <c:v>122</c:v>
                </c:pt>
                <c:pt idx="110">
                  <c:v>106</c:v>
                </c:pt>
                <c:pt idx="111">
                  <c:v>90</c:v>
                </c:pt>
                <c:pt idx="112">
                  <c:v>298</c:v>
                </c:pt>
                <c:pt idx="113">
                  <c:v>282</c:v>
                </c:pt>
                <c:pt idx="114">
                  <c:v>266</c:v>
                </c:pt>
                <c:pt idx="115">
                  <c:v>250</c:v>
                </c:pt>
                <c:pt idx="116">
                  <c:v>234</c:v>
                </c:pt>
                <c:pt idx="117">
                  <c:v>218</c:v>
                </c:pt>
                <c:pt idx="118">
                  <c:v>202</c:v>
                </c:pt>
                <c:pt idx="119">
                  <c:v>186</c:v>
                </c:pt>
                <c:pt idx="120">
                  <c:v>170</c:v>
                </c:pt>
                <c:pt idx="121">
                  <c:v>154</c:v>
                </c:pt>
                <c:pt idx="122">
                  <c:v>138</c:v>
                </c:pt>
                <c:pt idx="123">
                  <c:v>122</c:v>
                </c:pt>
                <c:pt idx="124">
                  <c:v>106</c:v>
                </c:pt>
                <c:pt idx="125">
                  <c:v>90</c:v>
                </c:pt>
                <c:pt idx="126">
                  <c:v>298</c:v>
                </c:pt>
                <c:pt idx="127">
                  <c:v>282</c:v>
                </c:pt>
                <c:pt idx="128">
                  <c:v>266</c:v>
                </c:pt>
                <c:pt idx="129">
                  <c:v>250</c:v>
                </c:pt>
                <c:pt idx="130">
                  <c:v>234</c:v>
                </c:pt>
                <c:pt idx="131">
                  <c:v>218</c:v>
                </c:pt>
                <c:pt idx="132">
                  <c:v>202</c:v>
                </c:pt>
                <c:pt idx="133">
                  <c:v>186</c:v>
                </c:pt>
                <c:pt idx="134">
                  <c:v>170</c:v>
                </c:pt>
                <c:pt idx="135">
                  <c:v>154</c:v>
                </c:pt>
                <c:pt idx="136">
                  <c:v>138</c:v>
                </c:pt>
                <c:pt idx="137">
                  <c:v>122</c:v>
                </c:pt>
                <c:pt idx="138">
                  <c:v>106</c:v>
                </c:pt>
                <c:pt idx="139">
                  <c:v>90</c:v>
                </c:pt>
                <c:pt idx="140">
                  <c:v>298</c:v>
                </c:pt>
                <c:pt idx="141">
                  <c:v>282</c:v>
                </c:pt>
                <c:pt idx="142">
                  <c:v>266</c:v>
                </c:pt>
                <c:pt idx="143">
                  <c:v>250</c:v>
                </c:pt>
                <c:pt idx="144">
                  <c:v>234</c:v>
                </c:pt>
                <c:pt idx="145">
                  <c:v>218</c:v>
                </c:pt>
                <c:pt idx="146">
                  <c:v>202</c:v>
                </c:pt>
                <c:pt idx="147">
                  <c:v>186</c:v>
                </c:pt>
                <c:pt idx="148">
                  <c:v>170</c:v>
                </c:pt>
                <c:pt idx="149">
                  <c:v>154</c:v>
                </c:pt>
                <c:pt idx="150">
                  <c:v>138</c:v>
                </c:pt>
                <c:pt idx="151">
                  <c:v>122</c:v>
                </c:pt>
                <c:pt idx="152">
                  <c:v>106</c:v>
                </c:pt>
                <c:pt idx="153">
                  <c:v>90</c:v>
                </c:pt>
                <c:pt idx="154">
                  <c:v>298</c:v>
                </c:pt>
                <c:pt idx="155">
                  <c:v>282</c:v>
                </c:pt>
                <c:pt idx="156">
                  <c:v>266</c:v>
                </c:pt>
                <c:pt idx="157">
                  <c:v>250</c:v>
                </c:pt>
                <c:pt idx="158">
                  <c:v>234</c:v>
                </c:pt>
                <c:pt idx="159">
                  <c:v>218</c:v>
                </c:pt>
                <c:pt idx="160">
                  <c:v>202</c:v>
                </c:pt>
                <c:pt idx="161">
                  <c:v>186</c:v>
                </c:pt>
                <c:pt idx="162">
                  <c:v>170</c:v>
                </c:pt>
                <c:pt idx="163">
                  <c:v>154</c:v>
                </c:pt>
                <c:pt idx="164">
                  <c:v>138</c:v>
                </c:pt>
                <c:pt idx="165">
                  <c:v>122</c:v>
                </c:pt>
                <c:pt idx="166">
                  <c:v>106</c:v>
                </c:pt>
                <c:pt idx="167">
                  <c:v>90</c:v>
                </c:pt>
                <c:pt idx="168">
                  <c:v>298</c:v>
                </c:pt>
                <c:pt idx="169">
                  <c:v>282</c:v>
                </c:pt>
                <c:pt idx="170">
                  <c:v>266</c:v>
                </c:pt>
                <c:pt idx="171">
                  <c:v>250</c:v>
                </c:pt>
                <c:pt idx="172">
                  <c:v>234</c:v>
                </c:pt>
                <c:pt idx="173">
                  <c:v>218</c:v>
                </c:pt>
                <c:pt idx="174">
                  <c:v>202</c:v>
                </c:pt>
                <c:pt idx="175">
                  <c:v>186</c:v>
                </c:pt>
                <c:pt idx="176">
                  <c:v>170</c:v>
                </c:pt>
                <c:pt idx="177">
                  <c:v>154</c:v>
                </c:pt>
                <c:pt idx="178">
                  <c:v>138</c:v>
                </c:pt>
                <c:pt idx="179">
                  <c:v>122</c:v>
                </c:pt>
                <c:pt idx="180">
                  <c:v>106</c:v>
                </c:pt>
                <c:pt idx="181">
                  <c:v>90</c:v>
                </c:pt>
                <c:pt idx="182">
                  <c:v>298</c:v>
                </c:pt>
                <c:pt idx="183">
                  <c:v>282</c:v>
                </c:pt>
                <c:pt idx="184">
                  <c:v>266</c:v>
                </c:pt>
                <c:pt idx="185">
                  <c:v>250</c:v>
                </c:pt>
                <c:pt idx="186">
                  <c:v>234</c:v>
                </c:pt>
                <c:pt idx="187">
                  <c:v>218</c:v>
                </c:pt>
                <c:pt idx="188">
                  <c:v>202</c:v>
                </c:pt>
                <c:pt idx="189">
                  <c:v>186</c:v>
                </c:pt>
                <c:pt idx="190">
                  <c:v>170</c:v>
                </c:pt>
                <c:pt idx="191">
                  <c:v>154</c:v>
                </c:pt>
                <c:pt idx="192">
                  <c:v>138</c:v>
                </c:pt>
                <c:pt idx="193">
                  <c:v>122</c:v>
                </c:pt>
                <c:pt idx="194">
                  <c:v>106</c:v>
                </c:pt>
                <c:pt idx="195">
                  <c:v>90</c:v>
                </c:pt>
                <c:pt idx="196">
                  <c:v>298</c:v>
                </c:pt>
                <c:pt idx="197">
                  <c:v>282</c:v>
                </c:pt>
                <c:pt idx="198">
                  <c:v>266</c:v>
                </c:pt>
                <c:pt idx="199">
                  <c:v>250</c:v>
                </c:pt>
                <c:pt idx="200">
                  <c:v>234</c:v>
                </c:pt>
                <c:pt idx="201">
                  <c:v>218</c:v>
                </c:pt>
                <c:pt idx="202">
                  <c:v>202</c:v>
                </c:pt>
                <c:pt idx="203">
                  <c:v>186</c:v>
                </c:pt>
                <c:pt idx="204">
                  <c:v>170</c:v>
                </c:pt>
                <c:pt idx="205">
                  <c:v>154</c:v>
                </c:pt>
                <c:pt idx="206">
                  <c:v>138</c:v>
                </c:pt>
                <c:pt idx="207">
                  <c:v>122</c:v>
                </c:pt>
                <c:pt idx="208">
                  <c:v>106</c:v>
                </c:pt>
                <c:pt idx="209">
                  <c:v>90</c:v>
                </c:pt>
                <c:pt idx="210">
                  <c:v>298</c:v>
                </c:pt>
                <c:pt idx="211">
                  <c:v>282</c:v>
                </c:pt>
                <c:pt idx="212">
                  <c:v>266</c:v>
                </c:pt>
                <c:pt idx="213">
                  <c:v>250</c:v>
                </c:pt>
                <c:pt idx="214">
                  <c:v>234</c:v>
                </c:pt>
                <c:pt idx="215">
                  <c:v>218</c:v>
                </c:pt>
                <c:pt idx="216">
                  <c:v>202</c:v>
                </c:pt>
                <c:pt idx="217">
                  <c:v>186</c:v>
                </c:pt>
                <c:pt idx="218">
                  <c:v>170</c:v>
                </c:pt>
                <c:pt idx="219">
                  <c:v>154</c:v>
                </c:pt>
                <c:pt idx="220">
                  <c:v>138</c:v>
                </c:pt>
                <c:pt idx="221">
                  <c:v>122</c:v>
                </c:pt>
                <c:pt idx="222">
                  <c:v>106</c:v>
                </c:pt>
                <c:pt idx="223">
                  <c:v>90</c:v>
                </c:pt>
                <c:pt idx="224">
                  <c:v>298</c:v>
                </c:pt>
                <c:pt idx="225">
                  <c:v>282</c:v>
                </c:pt>
                <c:pt idx="226">
                  <c:v>266</c:v>
                </c:pt>
                <c:pt idx="227">
                  <c:v>250</c:v>
                </c:pt>
                <c:pt idx="228">
                  <c:v>234</c:v>
                </c:pt>
                <c:pt idx="229">
                  <c:v>218</c:v>
                </c:pt>
                <c:pt idx="230">
                  <c:v>202</c:v>
                </c:pt>
                <c:pt idx="231">
                  <c:v>186</c:v>
                </c:pt>
                <c:pt idx="232">
                  <c:v>170</c:v>
                </c:pt>
                <c:pt idx="233">
                  <c:v>154</c:v>
                </c:pt>
                <c:pt idx="234">
                  <c:v>138</c:v>
                </c:pt>
                <c:pt idx="235">
                  <c:v>122</c:v>
                </c:pt>
                <c:pt idx="236">
                  <c:v>106</c:v>
                </c:pt>
                <c:pt idx="237">
                  <c:v>90</c:v>
                </c:pt>
                <c:pt idx="238">
                  <c:v>298</c:v>
                </c:pt>
                <c:pt idx="239">
                  <c:v>282</c:v>
                </c:pt>
                <c:pt idx="240">
                  <c:v>266</c:v>
                </c:pt>
                <c:pt idx="241">
                  <c:v>250</c:v>
                </c:pt>
                <c:pt idx="242">
                  <c:v>234</c:v>
                </c:pt>
                <c:pt idx="243">
                  <c:v>218</c:v>
                </c:pt>
                <c:pt idx="244">
                  <c:v>202</c:v>
                </c:pt>
                <c:pt idx="245">
                  <c:v>186</c:v>
                </c:pt>
                <c:pt idx="246">
                  <c:v>170</c:v>
                </c:pt>
                <c:pt idx="247">
                  <c:v>154</c:v>
                </c:pt>
                <c:pt idx="248">
                  <c:v>138</c:v>
                </c:pt>
                <c:pt idx="249">
                  <c:v>122</c:v>
                </c:pt>
                <c:pt idx="250">
                  <c:v>106</c:v>
                </c:pt>
                <c:pt idx="251">
                  <c:v>90</c:v>
                </c:pt>
                <c:pt idx="252">
                  <c:v>298</c:v>
                </c:pt>
                <c:pt idx="253">
                  <c:v>282</c:v>
                </c:pt>
                <c:pt idx="254">
                  <c:v>266</c:v>
                </c:pt>
                <c:pt idx="255">
                  <c:v>250</c:v>
                </c:pt>
                <c:pt idx="256">
                  <c:v>234</c:v>
                </c:pt>
                <c:pt idx="257">
                  <c:v>218</c:v>
                </c:pt>
                <c:pt idx="258">
                  <c:v>202</c:v>
                </c:pt>
                <c:pt idx="259">
                  <c:v>186</c:v>
                </c:pt>
                <c:pt idx="260">
                  <c:v>170</c:v>
                </c:pt>
                <c:pt idx="261">
                  <c:v>154</c:v>
                </c:pt>
                <c:pt idx="262">
                  <c:v>138</c:v>
                </c:pt>
                <c:pt idx="263">
                  <c:v>122</c:v>
                </c:pt>
                <c:pt idx="264">
                  <c:v>106</c:v>
                </c:pt>
                <c:pt idx="265">
                  <c:v>90</c:v>
                </c:pt>
                <c:pt idx="266">
                  <c:v>298</c:v>
                </c:pt>
                <c:pt idx="267">
                  <c:v>282</c:v>
                </c:pt>
                <c:pt idx="268">
                  <c:v>266</c:v>
                </c:pt>
                <c:pt idx="269">
                  <c:v>250</c:v>
                </c:pt>
                <c:pt idx="270">
                  <c:v>234</c:v>
                </c:pt>
                <c:pt idx="271">
                  <c:v>218</c:v>
                </c:pt>
                <c:pt idx="272">
                  <c:v>202</c:v>
                </c:pt>
                <c:pt idx="273">
                  <c:v>186</c:v>
                </c:pt>
                <c:pt idx="274">
                  <c:v>170</c:v>
                </c:pt>
                <c:pt idx="275">
                  <c:v>154</c:v>
                </c:pt>
                <c:pt idx="276">
                  <c:v>138</c:v>
                </c:pt>
                <c:pt idx="277">
                  <c:v>122</c:v>
                </c:pt>
                <c:pt idx="278">
                  <c:v>106</c:v>
                </c:pt>
                <c:pt idx="279">
                  <c:v>90</c:v>
                </c:pt>
                <c:pt idx="280">
                  <c:v>298</c:v>
                </c:pt>
                <c:pt idx="281">
                  <c:v>282</c:v>
                </c:pt>
                <c:pt idx="282">
                  <c:v>266</c:v>
                </c:pt>
                <c:pt idx="283">
                  <c:v>250</c:v>
                </c:pt>
                <c:pt idx="284">
                  <c:v>234</c:v>
                </c:pt>
                <c:pt idx="285">
                  <c:v>218</c:v>
                </c:pt>
                <c:pt idx="286">
                  <c:v>202</c:v>
                </c:pt>
                <c:pt idx="287">
                  <c:v>186</c:v>
                </c:pt>
                <c:pt idx="288">
                  <c:v>170</c:v>
                </c:pt>
                <c:pt idx="289">
                  <c:v>154</c:v>
                </c:pt>
                <c:pt idx="290">
                  <c:v>138</c:v>
                </c:pt>
                <c:pt idx="291">
                  <c:v>122</c:v>
                </c:pt>
                <c:pt idx="292">
                  <c:v>106</c:v>
                </c:pt>
                <c:pt idx="293">
                  <c:v>90</c:v>
                </c:pt>
                <c:pt idx="294">
                  <c:v>298</c:v>
                </c:pt>
                <c:pt idx="295">
                  <c:v>282</c:v>
                </c:pt>
                <c:pt idx="296">
                  <c:v>266</c:v>
                </c:pt>
                <c:pt idx="297">
                  <c:v>250</c:v>
                </c:pt>
                <c:pt idx="298">
                  <c:v>234</c:v>
                </c:pt>
                <c:pt idx="299">
                  <c:v>218</c:v>
                </c:pt>
                <c:pt idx="300">
                  <c:v>202</c:v>
                </c:pt>
                <c:pt idx="301">
                  <c:v>186</c:v>
                </c:pt>
                <c:pt idx="302">
                  <c:v>170</c:v>
                </c:pt>
                <c:pt idx="303">
                  <c:v>154</c:v>
                </c:pt>
                <c:pt idx="304">
                  <c:v>138</c:v>
                </c:pt>
                <c:pt idx="305">
                  <c:v>122</c:v>
                </c:pt>
                <c:pt idx="306">
                  <c:v>106</c:v>
                </c:pt>
                <c:pt idx="307">
                  <c:v>90</c:v>
                </c:pt>
                <c:pt idx="308">
                  <c:v>298</c:v>
                </c:pt>
                <c:pt idx="309">
                  <c:v>282</c:v>
                </c:pt>
                <c:pt idx="310">
                  <c:v>266</c:v>
                </c:pt>
                <c:pt idx="311">
                  <c:v>250</c:v>
                </c:pt>
                <c:pt idx="312">
                  <c:v>234</c:v>
                </c:pt>
                <c:pt idx="313">
                  <c:v>218</c:v>
                </c:pt>
                <c:pt idx="314">
                  <c:v>202</c:v>
                </c:pt>
                <c:pt idx="315">
                  <c:v>186</c:v>
                </c:pt>
                <c:pt idx="316">
                  <c:v>170</c:v>
                </c:pt>
                <c:pt idx="317">
                  <c:v>154</c:v>
                </c:pt>
                <c:pt idx="318">
                  <c:v>138</c:v>
                </c:pt>
                <c:pt idx="319">
                  <c:v>122</c:v>
                </c:pt>
                <c:pt idx="320">
                  <c:v>106</c:v>
                </c:pt>
                <c:pt idx="321">
                  <c:v>90</c:v>
                </c:pt>
                <c:pt idx="322">
                  <c:v>298</c:v>
                </c:pt>
                <c:pt idx="323">
                  <c:v>282</c:v>
                </c:pt>
                <c:pt idx="324">
                  <c:v>266</c:v>
                </c:pt>
                <c:pt idx="325">
                  <c:v>250</c:v>
                </c:pt>
                <c:pt idx="326">
                  <c:v>234</c:v>
                </c:pt>
                <c:pt idx="327">
                  <c:v>218</c:v>
                </c:pt>
                <c:pt idx="328">
                  <c:v>202</c:v>
                </c:pt>
                <c:pt idx="329">
                  <c:v>186</c:v>
                </c:pt>
                <c:pt idx="330">
                  <c:v>170</c:v>
                </c:pt>
                <c:pt idx="331">
                  <c:v>154</c:v>
                </c:pt>
                <c:pt idx="332">
                  <c:v>138</c:v>
                </c:pt>
                <c:pt idx="333">
                  <c:v>122</c:v>
                </c:pt>
                <c:pt idx="334">
                  <c:v>106</c:v>
                </c:pt>
                <c:pt idx="335">
                  <c:v>90</c:v>
                </c:pt>
                <c:pt idx="336">
                  <c:v>298</c:v>
                </c:pt>
                <c:pt idx="337">
                  <c:v>282</c:v>
                </c:pt>
                <c:pt idx="338">
                  <c:v>266</c:v>
                </c:pt>
                <c:pt idx="339">
                  <c:v>250</c:v>
                </c:pt>
                <c:pt idx="340">
                  <c:v>234</c:v>
                </c:pt>
                <c:pt idx="341">
                  <c:v>218</c:v>
                </c:pt>
                <c:pt idx="342">
                  <c:v>202</c:v>
                </c:pt>
                <c:pt idx="343">
                  <c:v>186</c:v>
                </c:pt>
                <c:pt idx="344">
                  <c:v>170</c:v>
                </c:pt>
                <c:pt idx="345">
                  <c:v>154</c:v>
                </c:pt>
                <c:pt idx="346">
                  <c:v>138</c:v>
                </c:pt>
                <c:pt idx="347">
                  <c:v>122</c:v>
                </c:pt>
                <c:pt idx="348">
                  <c:v>106</c:v>
                </c:pt>
                <c:pt idx="349">
                  <c:v>90</c:v>
                </c:pt>
                <c:pt idx="350">
                  <c:v>298</c:v>
                </c:pt>
                <c:pt idx="351">
                  <c:v>282</c:v>
                </c:pt>
                <c:pt idx="352">
                  <c:v>266</c:v>
                </c:pt>
                <c:pt idx="353">
                  <c:v>250</c:v>
                </c:pt>
                <c:pt idx="354">
                  <c:v>234</c:v>
                </c:pt>
                <c:pt idx="355">
                  <c:v>218</c:v>
                </c:pt>
                <c:pt idx="356">
                  <c:v>202</c:v>
                </c:pt>
                <c:pt idx="357">
                  <c:v>186</c:v>
                </c:pt>
                <c:pt idx="358">
                  <c:v>170</c:v>
                </c:pt>
                <c:pt idx="359">
                  <c:v>154</c:v>
                </c:pt>
                <c:pt idx="360">
                  <c:v>138</c:v>
                </c:pt>
                <c:pt idx="361">
                  <c:v>122</c:v>
                </c:pt>
                <c:pt idx="362">
                  <c:v>106</c:v>
                </c:pt>
                <c:pt idx="363">
                  <c:v>90</c:v>
                </c:pt>
                <c:pt idx="364">
                  <c:v>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F5-4BDA-A860-AC15AEBC6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Mushrooms!$E$20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Mushrooms!$D$21:$D$385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Mushrooms!$E$21:$E$385</c:f>
              <c:numCache>
                <c:formatCode>General</c:formatCode>
                <c:ptCount val="365"/>
                <c:pt idx="0">
                  <c:v>-5</c:v>
                </c:pt>
                <c:pt idx="1">
                  <c:v>47</c:v>
                </c:pt>
                <c:pt idx="2">
                  <c:v>42</c:v>
                </c:pt>
                <c:pt idx="3">
                  <c:v>37</c:v>
                </c:pt>
                <c:pt idx="4">
                  <c:v>32</c:v>
                </c:pt>
                <c:pt idx="5">
                  <c:v>27</c:v>
                </c:pt>
                <c:pt idx="6">
                  <c:v>22</c:v>
                </c:pt>
                <c:pt idx="7">
                  <c:v>52</c:v>
                </c:pt>
                <c:pt idx="8">
                  <c:v>47</c:v>
                </c:pt>
                <c:pt idx="9">
                  <c:v>42</c:v>
                </c:pt>
                <c:pt idx="10">
                  <c:v>37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52</c:v>
                </c:pt>
                <c:pt idx="15">
                  <c:v>47</c:v>
                </c:pt>
                <c:pt idx="16">
                  <c:v>42</c:v>
                </c:pt>
                <c:pt idx="17">
                  <c:v>37</c:v>
                </c:pt>
                <c:pt idx="18">
                  <c:v>32</c:v>
                </c:pt>
                <c:pt idx="19">
                  <c:v>27</c:v>
                </c:pt>
                <c:pt idx="20">
                  <c:v>22</c:v>
                </c:pt>
                <c:pt idx="21">
                  <c:v>52</c:v>
                </c:pt>
                <c:pt idx="22">
                  <c:v>47</c:v>
                </c:pt>
                <c:pt idx="23">
                  <c:v>42</c:v>
                </c:pt>
                <c:pt idx="24">
                  <c:v>37</c:v>
                </c:pt>
                <c:pt idx="25">
                  <c:v>32</c:v>
                </c:pt>
                <c:pt idx="26">
                  <c:v>27</c:v>
                </c:pt>
                <c:pt idx="27">
                  <c:v>22</c:v>
                </c:pt>
                <c:pt idx="28">
                  <c:v>52</c:v>
                </c:pt>
                <c:pt idx="29">
                  <c:v>47</c:v>
                </c:pt>
                <c:pt idx="30">
                  <c:v>42</c:v>
                </c:pt>
                <c:pt idx="31">
                  <c:v>37</c:v>
                </c:pt>
                <c:pt idx="32">
                  <c:v>32</c:v>
                </c:pt>
                <c:pt idx="33">
                  <c:v>27</c:v>
                </c:pt>
                <c:pt idx="34">
                  <c:v>22</c:v>
                </c:pt>
                <c:pt idx="35">
                  <c:v>52</c:v>
                </c:pt>
                <c:pt idx="36">
                  <c:v>47</c:v>
                </c:pt>
                <c:pt idx="37">
                  <c:v>42</c:v>
                </c:pt>
                <c:pt idx="38">
                  <c:v>37</c:v>
                </c:pt>
                <c:pt idx="39">
                  <c:v>32</c:v>
                </c:pt>
                <c:pt idx="40">
                  <c:v>27</c:v>
                </c:pt>
                <c:pt idx="41">
                  <c:v>22</c:v>
                </c:pt>
                <c:pt idx="42">
                  <c:v>52</c:v>
                </c:pt>
                <c:pt idx="43">
                  <c:v>47</c:v>
                </c:pt>
                <c:pt idx="44">
                  <c:v>42</c:v>
                </c:pt>
                <c:pt idx="45">
                  <c:v>37</c:v>
                </c:pt>
                <c:pt idx="46">
                  <c:v>32</c:v>
                </c:pt>
                <c:pt idx="47">
                  <c:v>27</c:v>
                </c:pt>
                <c:pt idx="48">
                  <c:v>22</c:v>
                </c:pt>
                <c:pt idx="49">
                  <c:v>52</c:v>
                </c:pt>
                <c:pt idx="50">
                  <c:v>47</c:v>
                </c:pt>
                <c:pt idx="51">
                  <c:v>42</c:v>
                </c:pt>
                <c:pt idx="52">
                  <c:v>37</c:v>
                </c:pt>
                <c:pt idx="53">
                  <c:v>32</c:v>
                </c:pt>
                <c:pt idx="54">
                  <c:v>27</c:v>
                </c:pt>
                <c:pt idx="55">
                  <c:v>22</c:v>
                </c:pt>
                <c:pt idx="56">
                  <c:v>52</c:v>
                </c:pt>
                <c:pt idx="57">
                  <c:v>47</c:v>
                </c:pt>
                <c:pt idx="58">
                  <c:v>42</c:v>
                </c:pt>
                <c:pt idx="59">
                  <c:v>37</c:v>
                </c:pt>
                <c:pt idx="60">
                  <c:v>32</c:v>
                </c:pt>
                <c:pt idx="61">
                  <c:v>27</c:v>
                </c:pt>
                <c:pt idx="62">
                  <c:v>22</c:v>
                </c:pt>
                <c:pt idx="63">
                  <c:v>52</c:v>
                </c:pt>
                <c:pt idx="64">
                  <c:v>47</c:v>
                </c:pt>
                <c:pt idx="65">
                  <c:v>42</c:v>
                </c:pt>
                <c:pt idx="66">
                  <c:v>37</c:v>
                </c:pt>
                <c:pt idx="67">
                  <c:v>32</c:v>
                </c:pt>
                <c:pt idx="68">
                  <c:v>27</c:v>
                </c:pt>
                <c:pt idx="69">
                  <c:v>22</c:v>
                </c:pt>
                <c:pt idx="70">
                  <c:v>52</c:v>
                </c:pt>
                <c:pt idx="71">
                  <c:v>47</c:v>
                </c:pt>
                <c:pt idx="72">
                  <c:v>42</c:v>
                </c:pt>
                <c:pt idx="73">
                  <c:v>37</c:v>
                </c:pt>
                <c:pt idx="74">
                  <c:v>32</c:v>
                </c:pt>
                <c:pt idx="75">
                  <c:v>27</c:v>
                </c:pt>
                <c:pt idx="76">
                  <c:v>22</c:v>
                </c:pt>
                <c:pt idx="77">
                  <c:v>52</c:v>
                </c:pt>
                <c:pt idx="78">
                  <c:v>47</c:v>
                </c:pt>
                <c:pt idx="79">
                  <c:v>42</c:v>
                </c:pt>
                <c:pt idx="80">
                  <c:v>37</c:v>
                </c:pt>
                <c:pt idx="81">
                  <c:v>32</c:v>
                </c:pt>
                <c:pt idx="82">
                  <c:v>27</c:v>
                </c:pt>
                <c:pt idx="83">
                  <c:v>22</c:v>
                </c:pt>
                <c:pt idx="84">
                  <c:v>52</c:v>
                </c:pt>
                <c:pt idx="85">
                  <c:v>47</c:v>
                </c:pt>
                <c:pt idx="86">
                  <c:v>42</c:v>
                </c:pt>
                <c:pt idx="87">
                  <c:v>37</c:v>
                </c:pt>
                <c:pt idx="88">
                  <c:v>32</c:v>
                </c:pt>
                <c:pt idx="89">
                  <c:v>27</c:v>
                </c:pt>
                <c:pt idx="90">
                  <c:v>22</c:v>
                </c:pt>
                <c:pt idx="91">
                  <c:v>52</c:v>
                </c:pt>
                <c:pt idx="92">
                  <c:v>47</c:v>
                </c:pt>
                <c:pt idx="93">
                  <c:v>42</c:v>
                </c:pt>
                <c:pt idx="94">
                  <c:v>37</c:v>
                </c:pt>
                <c:pt idx="95">
                  <c:v>32</c:v>
                </c:pt>
                <c:pt idx="96">
                  <c:v>27</c:v>
                </c:pt>
                <c:pt idx="97">
                  <c:v>22</c:v>
                </c:pt>
                <c:pt idx="98">
                  <c:v>52</c:v>
                </c:pt>
                <c:pt idx="99">
                  <c:v>47</c:v>
                </c:pt>
                <c:pt idx="100">
                  <c:v>42</c:v>
                </c:pt>
                <c:pt idx="101">
                  <c:v>37</c:v>
                </c:pt>
                <c:pt idx="102">
                  <c:v>32</c:v>
                </c:pt>
                <c:pt idx="103">
                  <c:v>27</c:v>
                </c:pt>
                <c:pt idx="104">
                  <c:v>22</c:v>
                </c:pt>
                <c:pt idx="105">
                  <c:v>52</c:v>
                </c:pt>
                <c:pt idx="106">
                  <c:v>47</c:v>
                </c:pt>
                <c:pt idx="107">
                  <c:v>42</c:v>
                </c:pt>
                <c:pt idx="108">
                  <c:v>37</c:v>
                </c:pt>
                <c:pt idx="109">
                  <c:v>32</c:v>
                </c:pt>
                <c:pt idx="110">
                  <c:v>27</c:v>
                </c:pt>
                <c:pt idx="111">
                  <c:v>22</c:v>
                </c:pt>
                <c:pt idx="112">
                  <c:v>52</c:v>
                </c:pt>
                <c:pt idx="113">
                  <c:v>47</c:v>
                </c:pt>
                <c:pt idx="114">
                  <c:v>42</c:v>
                </c:pt>
                <c:pt idx="115">
                  <c:v>37</c:v>
                </c:pt>
                <c:pt idx="116">
                  <c:v>32</c:v>
                </c:pt>
                <c:pt idx="117">
                  <c:v>27</c:v>
                </c:pt>
                <c:pt idx="118">
                  <c:v>22</c:v>
                </c:pt>
                <c:pt idx="119">
                  <c:v>52</c:v>
                </c:pt>
                <c:pt idx="120">
                  <c:v>47</c:v>
                </c:pt>
                <c:pt idx="121">
                  <c:v>42</c:v>
                </c:pt>
                <c:pt idx="122">
                  <c:v>37</c:v>
                </c:pt>
                <c:pt idx="123">
                  <c:v>32</c:v>
                </c:pt>
                <c:pt idx="124">
                  <c:v>27</c:v>
                </c:pt>
                <c:pt idx="125">
                  <c:v>22</c:v>
                </c:pt>
                <c:pt idx="126">
                  <c:v>52</c:v>
                </c:pt>
                <c:pt idx="127">
                  <c:v>47</c:v>
                </c:pt>
                <c:pt idx="128">
                  <c:v>42</c:v>
                </c:pt>
                <c:pt idx="129">
                  <c:v>37</c:v>
                </c:pt>
                <c:pt idx="130">
                  <c:v>32</c:v>
                </c:pt>
                <c:pt idx="131">
                  <c:v>27</c:v>
                </c:pt>
                <c:pt idx="132">
                  <c:v>22</c:v>
                </c:pt>
                <c:pt idx="133">
                  <c:v>52</c:v>
                </c:pt>
                <c:pt idx="134">
                  <c:v>47</c:v>
                </c:pt>
                <c:pt idx="135">
                  <c:v>42</c:v>
                </c:pt>
                <c:pt idx="136">
                  <c:v>37</c:v>
                </c:pt>
                <c:pt idx="137">
                  <c:v>32</c:v>
                </c:pt>
                <c:pt idx="138">
                  <c:v>27</c:v>
                </c:pt>
                <c:pt idx="139">
                  <c:v>22</c:v>
                </c:pt>
                <c:pt idx="140">
                  <c:v>52</c:v>
                </c:pt>
                <c:pt idx="141">
                  <c:v>47</c:v>
                </c:pt>
                <c:pt idx="142">
                  <c:v>42</c:v>
                </c:pt>
                <c:pt idx="143">
                  <c:v>37</c:v>
                </c:pt>
                <c:pt idx="144">
                  <c:v>32</c:v>
                </c:pt>
                <c:pt idx="145">
                  <c:v>27</c:v>
                </c:pt>
                <c:pt idx="146">
                  <c:v>22</c:v>
                </c:pt>
                <c:pt idx="147">
                  <c:v>52</c:v>
                </c:pt>
                <c:pt idx="148">
                  <c:v>47</c:v>
                </c:pt>
                <c:pt idx="149">
                  <c:v>42</c:v>
                </c:pt>
                <c:pt idx="150">
                  <c:v>37</c:v>
                </c:pt>
                <c:pt idx="151">
                  <c:v>32</c:v>
                </c:pt>
                <c:pt idx="152">
                  <c:v>27</c:v>
                </c:pt>
                <c:pt idx="153">
                  <c:v>22</c:v>
                </c:pt>
                <c:pt idx="154">
                  <c:v>52</c:v>
                </c:pt>
                <c:pt idx="155">
                  <c:v>47</c:v>
                </c:pt>
                <c:pt idx="156">
                  <c:v>42</c:v>
                </c:pt>
                <c:pt idx="157">
                  <c:v>37</c:v>
                </c:pt>
                <c:pt idx="158">
                  <c:v>32</c:v>
                </c:pt>
                <c:pt idx="159">
                  <c:v>27</c:v>
                </c:pt>
                <c:pt idx="160">
                  <c:v>22</c:v>
                </c:pt>
                <c:pt idx="161">
                  <c:v>52</c:v>
                </c:pt>
                <c:pt idx="162">
                  <c:v>47</c:v>
                </c:pt>
                <c:pt idx="163">
                  <c:v>42</c:v>
                </c:pt>
                <c:pt idx="164">
                  <c:v>37</c:v>
                </c:pt>
                <c:pt idx="165">
                  <c:v>32</c:v>
                </c:pt>
                <c:pt idx="166">
                  <c:v>27</c:v>
                </c:pt>
                <c:pt idx="167">
                  <c:v>22</c:v>
                </c:pt>
                <c:pt idx="168">
                  <c:v>52</c:v>
                </c:pt>
                <c:pt idx="169">
                  <c:v>47</c:v>
                </c:pt>
                <c:pt idx="170">
                  <c:v>42</c:v>
                </c:pt>
                <c:pt idx="171">
                  <c:v>37</c:v>
                </c:pt>
                <c:pt idx="172">
                  <c:v>32</c:v>
                </c:pt>
                <c:pt idx="173">
                  <c:v>27</c:v>
                </c:pt>
                <c:pt idx="174">
                  <c:v>22</c:v>
                </c:pt>
                <c:pt idx="175">
                  <c:v>52</c:v>
                </c:pt>
                <c:pt idx="176">
                  <c:v>47</c:v>
                </c:pt>
                <c:pt idx="177">
                  <c:v>42</c:v>
                </c:pt>
                <c:pt idx="178">
                  <c:v>37</c:v>
                </c:pt>
                <c:pt idx="179">
                  <c:v>32</c:v>
                </c:pt>
                <c:pt idx="180">
                  <c:v>27</c:v>
                </c:pt>
                <c:pt idx="181">
                  <c:v>22</c:v>
                </c:pt>
                <c:pt idx="182">
                  <c:v>52</c:v>
                </c:pt>
                <c:pt idx="183">
                  <c:v>47</c:v>
                </c:pt>
                <c:pt idx="184">
                  <c:v>42</c:v>
                </c:pt>
                <c:pt idx="185">
                  <c:v>37</c:v>
                </c:pt>
                <c:pt idx="186">
                  <c:v>32</c:v>
                </c:pt>
                <c:pt idx="187">
                  <c:v>27</c:v>
                </c:pt>
                <c:pt idx="188">
                  <c:v>22</c:v>
                </c:pt>
                <c:pt idx="189">
                  <c:v>52</c:v>
                </c:pt>
                <c:pt idx="190">
                  <c:v>47</c:v>
                </c:pt>
                <c:pt idx="191">
                  <c:v>42</c:v>
                </c:pt>
                <c:pt idx="192">
                  <c:v>37</c:v>
                </c:pt>
                <c:pt idx="193">
                  <c:v>32</c:v>
                </c:pt>
                <c:pt idx="194">
                  <c:v>27</c:v>
                </c:pt>
                <c:pt idx="195">
                  <c:v>22</c:v>
                </c:pt>
                <c:pt idx="196">
                  <c:v>52</c:v>
                </c:pt>
                <c:pt idx="197">
                  <c:v>47</c:v>
                </c:pt>
                <c:pt idx="198">
                  <c:v>42</c:v>
                </c:pt>
                <c:pt idx="199">
                  <c:v>37</c:v>
                </c:pt>
                <c:pt idx="200">
                  <c:v>32</c:v>
                </c:pt>
                <c:pt idx="201">
                  <c:v>27</c:v>
                </c:pt>
                <c:pt idx="202">
                  <c:v>22</c:v>
                </c:pt>
                <c:pt idx="203">
                  <c:v>52</c:v>
                </c:pt>
                <c:pt idx="204">
                  <c:v>47</c:v>
                </c:pt>
                <c:pt idx="205">
                  <c:v>42</c:v>
                </c:pt>
                <c:pt idx="206">
                  <c:v>37</c:v>
                </c:pt>
                <c:pt idx="207">
                  <c:v>32</c:v>
                </c:pt>
                <c:pt idx="208">
                  <c:v>27</c:v>
                </c:pt>
                <c:pt idx="209">
                  <c:v>22</c:v>
                </c:pt>
                <c:pt idx="210">
                  <c:v>52</c:v>
                </c:pt>
                <c:pt idx="211">
                  <c:v>47</c:v>
                </c:pt>
                <c:pt idx="212">
                  <c:v>42</c:v>
                </c:pt>
                <c:pt idx="213">
                  <c:v>37</c:v>
                </c:pt>
                <c:pt idx="214">
                  <c:v>32</c:v>
                </c:pt>
                <c:pt idx="215">
                  <c:v>27</c:v>
                </c:pt>
                <c:pt idx="216">
                  <c:v>22</c:v>
                </c:pt>
                <c:pt idx="217">
                  <c:v>52</c:v>
                </c:pt>
                <c:pt idx="218">
                  <c:v>47</c:v>
                </c:pt>
                <c:pt idx="219">
                  <c:v>42</c:v>
                </c:pt>
                <c:pt idx="220">
                  <c:v>37</c:v>
                </c:pt>
                <c:pt idx="221">
                  <c:v>32</c:v>
                </c:pt>
                <c:pt idx="222">
                  <c:v>27</c:v>
                </c:pt>
                <c:pt idx="223">
                  <c:v>22</c:v>
                </c:pt>
                <c:pt idx="224">
                  <c:v>52</c:v>
                </c:pt>
                <c:pt idx="225">
                  <c:v>47</c:v>
                </c:pt>
                <c:pt idx="226">
                  <c:v>42</c:v>
                </c:pt>
                <c:pt idx="227">
                  <c:v>37</c:v>
                </c:pt>
                <c:pt idx="228">
                  <c:v>32</c:v>
                </c:pt>
                <c:pt idx="229">
                  <c:v>27</c:v>
                </c:pt>
                <c:pt idx="230">
                  <c:v>22</c:v>
                </c:pt>
                <c:pt idx="231">
                  <c:v>52</c:v>
                </c:pt>
                <c:pt idx="232">
                  <c:v>47</c:v>
                </c:pt>
                <c:pt idx="233">
                  <c:v>42</c:v>
                </c:pt>
                <c:pt idx="234">
                  <c:v>37</c:v>
                </c:pt>
                <c:pt idx="235">
                  <c:v>32</c:v>
                </c:pt>
                <c:pt idx="236">
                  <c:v>27</c:v>
                </c:pt>
                <c:pt idx="237">
                  <c:v>22</c:v>
                </c:pt>
                <c:pt idx="238">
                  <c:v>52</c:v>
                </c:pt>
                <c:pt idx="239">
                  <c:v>47</c:v>
                </c:pt>
                <c:pt idx="240">
                  <c:v>42</c:v>
                </c:pt>
                <c:pt idx="241">
                  <c:v>37</c:v>
                </c:pt>
                <c:pt idx="242">
                  <c:v>32</c:v>
                </c:pt>
                <c:pt idx="243">
                  <c:v>27</c:v>
                </c:pt>
                <c:pt idx="244">
                  <c:v>22</c:v>
                </c:pt>
                <c:pt idx="245">
                  <c:v>52</c:v>
                </c:pt>
                <c:pt idx="246">
                  <c:v>47</c:v>
                </c:pt>
                <c:pt idx="247">
                  <c:v>42</c:v>
                </c:pt>
                <c:pt idx="248">
                  <c:v>37</c:v>
                </c:pt>
                <c:pt idx="249">
                  <c:v>32</c:v>
                </c:pt>
                <c:pt idx="250">
                  <c:v>27</c:v>
                </c:pt>
                <c:pt idx="251">
                  <c:v>22</c:v>
                </c:pt>
                <c:pt idx="252">
                  <c:v>52</c:v>
                </c:pt>
                <c:pt idx="253">
                  <c:v>47</c:v>
                </c:pt>
                <c:pt idx="254">
                  <c:v>42</c:v>
                </c:pt>
                <c:pt idx="255">
                  <c:v>37</c:v>
                </c:pt>
                <c:pt idx="256">
                  <c:v>32</c:v>
                </c:pt>
                <c:pt idx="257">
                  <c:v>27</c:v>
                </c:pt>
                <c:pt idx="258">
                  <c:v>22</c:v>
                </c:pt>
                <c:pt idx="259">
                  <c:v>52</c:v>
                </c:pt>
                <c:pt idx="260">
                  <c:v>47</c:v>
                </c:pt>
                <c:pt idx="261">
                  <c:v>42</c:v>
                </c:pt>
                <c:pt idx="262">
                  <c:v>37</c:v>
                </c:pt>
                <c:pt idx="263">
                  <c:v>32</c:v>
                </c:pt>
                <c:pt idx="264">
                  <c:v>27</c:v>
                </c:pt>
                <c:pt idx="265">
                  <c:v>22</c:v>
                </c:pt>
                <c:pt idx="266">
                  <c:v>52</c:v>
                </c:pt>
                <c:pt idx="267">
                  <c:v>47</c:v>
                </c:pt>
                <c:pt idx="268">
                  <c:v>42</c:v>
                </c:pt>
                <c:pt idx="269">
                  <c:v>37</c:v>
                </c:pt>
                <c:pt idx="270">
                  <c:v>32</c:v>
                </c:pt>
                <c:pt idx="271">
                  <c:v>27</c:v>
                </c:pt>
                <c:pt idx="272">
                  <c:v>22</c:v>
                </c:pt>
                <c:pt idx="273">
                  <c:v>52</c:v>
                </c:pt>
                <c:pt idx="274">
                  <c:v>47</c:v>
                </c:pt>
                <c:pt idx="275">
                  <c:v>42</c:v>
                </c:pt>
                <c:pt idx="276">
                  <c:v>37</c:v>
                </c:pt>
                <c:pt idx="277">
                  <c:v>32</c:v>
                </c:pt>
                <c:pt idx="278">
                  <c:v>27</c:v>
                </c:pt>
                <c:pt idx="279">
                  <c:v>22</c:v>
                </c:pt>
                <c:pt idx="280">
                  <c:v>52</c:v>
                </c:pt>
                <c:pt idx="281">
                  <c:v>47</c:v>
                </c:pt>
                <c:pt idx="282">
                  <c:v>42</c:v>
                </c:pt>
                <c:pt idx="283">
                  <c:v>37</c:v>
                </c:pt>
                <c:pt idx="284">
                  <c:v>32</c:v>
                </c:pt>
                <c:pt idx="285">
                  <c:v>27</c:v>
                </c:pt>
                <c:pt idx="286">
                  <c:v>22</c:v>
                </c:pt>
                <c:pt idx="287">
                  <c:v>52</c:v>
                </c:pt>
                <c:pt idx="288">
                  <c:v>47</c:v>
                </c:pt>
                <c:pt idx="289">
                  <c:v>42</c:v>
                </c:pt>
                <c:pt idx="290">
                  <c:v>37</c:v>
                </c:pt>
                <c:pt idx="291">
                  <c:v>32</c:v>
                </c:pt>
                <c:pt idx="292">
                  <c:v>27</c:v>
                </c:pt>
                <c:pt idx="293">
                  <c:v>22</c:v>
                </c:pt>
                <c:pt idx="294">
                  <c:v>52</c:v>
                </c:pt>
                <c:pt idx="295">
                  <c:v>47</c:v>
                </c:pt>
                <c:pt idx="296">
                  <c:v>42</c:v>
                </c:pt>
                <c:pt idx="297">
                  <c:v>37</c:v>
                </c:pt>
                <c:pt idx="298">
                  <c:v>32</c:v>
                </c:pt>
                <c:pt idx="299">
                  <c:v>27</c:v>
                </c:pt>
                <c:pt idx="300">
                  <c:v>22</c:v>
                </c:pt>
                <c:pt idx="301">
                  <c:v>52</c:v>
                </c:pt>
                <c:pt idx="302">
                  <c:v>47</c:v>
                </c:pt>
                <c:pt idx="303">
                  <c:v>42</c:v>
                </c:pt>
                <c:pt idx="304">
                  <c:v>37</c:v>
                </c:pt>
                <c:pt idx="305">
                  <c:v>32</c:v>
                </c:pt>
                <c:pt idx="306">
                  <c:v>27</c:v>
                </c:pt>
                <c:pt idx="307">
                  <c:v>22</c:v>
                </c:pt>
                <c:pt idx="308">
                  <c:v>52</c:v>
                </c:pt>
                <c:pt idx="309">
                  <c:v>47</c:v>
                </c:pt>
                <c:pt idx="310">
                  <c:v>42</c:v>
                </c:pt>
                <c:pt idx="311">
                  <c:v>37</c:v>
                </c:pt>
                <c:pt idx="312">
                  <c:v>32</c:v>
                </c:pt>
                <c:pt idx="313">
                  <c:v>27</c:v>
                </c:pt>
                <c:pt idx="314">
                  <c:v>22</c:v>
                </c:pt>
                <c:pt idx="315">
                  <c:v>52</c:v>
                </c:pt>
                <c:pt idx="316">
                  <c:v>47</c:v>
                </c:pt>
                <c:pt idx="317">
                  <c:v>42</c:v>
                </c:pt>
                <c:pt idx="318">
                  <c:v>37</c:v>
                </c:pt>
                <c:pt idx="319">
                  <c:v>32</c:v>
                </c:pt>
                <c:pt idx="320">
                  <c:v>27</c:v>
                </c:pt>
                <c:pt idx="321">
                  <c:v>22</c:v>
                </c:pt>
                <c:pt idx="322">
                  <c:v>52</c:v>
                </c:pt>
                <c:pt idx="323">
                  <c:v>47</c:v>
                </c:pt>
                <c:pt idx="324">
                  <c:v>42</c:v>
                </c:pt>
                <c:pt idx="325">
                  <c:v>37</c:v>
                </c:pt>
                <c:pt idx="326">
                  <c:v>32</c:v>
                </c:pt>
                <c:pt idx="327">
                  <c:v>27</c:v>
                </c:pt>
                <c:pt idx="328">
                  <c:v>22</c:v>
                </c:pt>
                <c:pt idx="329">
                  <c:v>52</c:v>
                </c:pt>
                <c:pt idx="330">
                  <c:v>47</c:v>
                </c:pt>
                <c:pt idx="331">
                  <c:v>42</c:v>
                </c:pt>
                <c:pt idx="332">
                  <c:v>37</c:v>
                </c:pt>
                <c:pt idx="333">
                  <c:v>32</c:v>
                </c:pt>
                <c:pt idx="334">
                  <c:v>27</c:v>
                </c:pt>
                <c:pt idx="335">
                  <c:v>22</c:v>
                </c:pt>
                <c:pt idx="336">
                  <c:v>52</c:v>
                </c:pt>
                <c:pt idx="337">
                  <c:v>47</c:v>
                </c:pt>
                <c:pt idx="338">
                  <c:v>42</c:v>
                </c:pt>
                <c:pt idx="339">
                  <c:v>37</c:v>
                </c:pt>
                <c:pt idx="340">
                  <c:v>32</c:v>
                </c:pt>
                <c:pt idx="341">
                  <c:v>27</c:v>
                </c:pt>
                <c:pt idx="342">
                  <c:v>22</c:v>
                </c:pt>
                <c:pt idx="343">
                  <c:v>52</c:v>
                </c:pt>
                <c:pt idx="344">
                  <c:v>47</c:v>
                </c:pt>
                <c:pt idx="345">
                  <c:v>42</c:v>
                </c:pt>
                <c:pt idx="346">
                  <c:v>37</c:v>
                </c:pt>
                <c:pt idx="347">
                  <c:v>32</c:v>
                </c:pt>
                <c:pt idx="348">
                  <c:v>27</c:v>
                </c:pt>
                <c:pt idx="349">
                  <c:v>22</c:v>
                </c:pt>
                <c:pt idx="350">
                  <c:v>52</c:v>
                </c:pt>
                <c:pt idx="351">
                  <c:v>47</c:v>
                </c:pt>
                <c:pt idx="352">
                  <c:v>42</c:v>
                </c:pt>
                <c:pt idx="353">
                  <c:v>37</c:v>
                </c:pt>
                <c:pt idx="354">
                  <c:v>32</c:v>
                </c:pt>
                <c:pt idx="355">
                  <c:v>27</c:v>
                </c:pt>
                <c:pt idx="356">
                  <c:v>22</c:v>
                </c:pt>
                <c:pt idx="357">
                  <c:v>52</c:v>
                </c:pt>
                <c:pt idx="358">
                  <c:v>47</c:v>
                </c:pt>
                <c:pt idx="359">
                  <c:v>42</c:v>
                </c:pt>
                <c:pt idx="360">
                  <c:v>37</c:v>
                </c:pt>
                <c:pt idx="361">
                  <c:v>32</c:v>
                </c:pt>
                <c:pt idx="362">
                  <c:v>27</c:v>
                </c:pt>
                <c:pt idx="363">
                  <c:v>22</c:v>
                </c:pt>
                <c:pt idx="364">
                  <c:v>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50-4DBE-BAD5-C4F2DC1E3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'Monterey Jack'!$E$20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'Monterey Jack'!$D$21:$D$385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'Monterey Jack'!$E$21:$E$385</c:f>
              <c:numCache>
                <c:formatCode>General</c:formatCode>
                <c:ptCount val="365"/>
                <c:pt idx="0">
                  <c:v>-5</c:v>
                </c:pt>
                <c:pt idx="1">
                  <c:v>97</c:v>
                </c:pt>
                <c:pt idx="2">
                  <c:v>92</c:v>
                </c:pt>
                <c:pt idx="3">
                  <c:v>87</c:v>
                </c:pt>
                <c:pt idx="4">
                  <c:v>82</c:v>
                </c:pt>
                <c:pt idx="5">
                  <c:v>77</c:v>
                </c:pt>
                <c:pt idx="6">
                  <c:v>72</c:v>
                </c:pt>
                <c:pt idx="7">
                  <c:v>67</c:v>
                </c:pt>
                <c:pt idx="8">
                  <c:v>62</c:v>
                </c:pt>
                <c:pt idx="9">
                  <c:v>57</c:v>
                </c:pt>
                <c:pt idx="10">
                  <c:v>52</c:v>
                </c:pt>
                <c:pt idx="11">
                  <c:v>47</c:v>
                </c:pt>
                <c:pt idx="12">
                  <c:v>42</c:v>
                </c:pt>
                <c:pt idx="13">
                  <c:v>37</c:v>
                </c:pt>
                <c:pt idx="14">
                  <c:v>102</c:v>
                </c:pt>
                <c:pt idx="15">
                  <c:v>97</c:v>
                </c:pt>
                <c:pt idx="16">
                  <c:v>92</c:v>
                </c:pt>
                <c:pt idx="17">
                  <c:v>87</c:v>
                </c:pt>
                <c:pt idx="18">
                  <c:v>82</c:v>
                </c:pt>
                <c:pt idx="19">
                  <c:v>77</c:v>
                </c:pt>
                <c:pt idx="20">
                  <c:v>72</c:v>
                </c:pt>
                <c:pt idx="21">
                  <c:v>67</c:v>
                </c:pt>
                <c:pt idx="22">
                  <c:v>62</c:v>
                </c:pt>
                <c:pt idx="23">
                  <c:v>57</c:v>
                </c:pt>
                <c:pt idx="24">
                  <c:v>52</c:v>
                </c:pt>
                <c:pt idx="25">
                  <c:v>47</c:v>
                </c:pt>
                <c:pt idx="26">
                  <c:v>42</c:v>
                </c:pt>
                <c:pt idx="27">
                  <c:v>37</c:v>
                </c:pt>
                <c:pt idx="28">
                  <c:v>102</c:v>
                </c:pt>
                <c:pt idx="29">
                  <c:v>97</c:v>
                </c:pt>
                <c:pt idx="30">
                  <c:v>92</c:v>
                </c:pt>
                <c:pt idx="31">
                  <c:v>87</c:v>
                </c:pt>
                <c:pt idx="32">
                  <c:v>82</c:v>
                </c:pt>
                <c:pt idx="33">
                  <c:v>77</c:v>
                </c:pt>
                <c:pt idx="34">
                  <c:v>72</c:v>
                </c:pt>
                <c:pt idx="35">
                  <c:v>67</c:v>
                </c:pt>
                <c:pt idx="36">
                  <c:v>62</c:v>
                </c:pt>
                <c:pt idx="37">
                  <c:v>57</c:v>
                </c:pt>
                <c:pt idx="38">
                  <c:v>52</c:v>
                </c:pt>
                <c:pt idx="39">
                  <c:v>47</c:v>
                </c:pt>
                <c:pt idx="40">
                  <c:v>42</c:v>
                </c:pt>
                <c:pt idx="41">
                  <c:v>37</c:v>
                </c:pt>
                <c:pt idx="42">
                  <c:v>102</c:v>
                </c:pt>
                <c:pt idx="43">
                  <c:v>97</c:v>
                </c:pt>
                <c:pt idx="44">
                  <c:v>92</c:v>
                </c:pt>
                <c:pt idx="45">
                  <c:v>87</c:v>
                </c:pt>
                <c:pt idx="46">
                  <c:v>82</c:v>
                </c:pt>
                <c:pt idx="47">
                  <c:v>77</c:v>
                </c:pt>
                <c:pt idx="48">
                  <c:v>72</c:v>
                </c:pt>
                <c:pt idx="49">
                  <c:v>67</c:v>
                </c:pt>
                <c:pt idx="50">
                  <c:v>62</c:v>
                </c:pt>
                <c:pt idx="51">
                  <c:v>57</c:v>
                </c:pt>
                <c:pt idx="52">
                  <c:v>52</c:v>
                </c:pt>
                <c:pt idx="53">
                  <c:v>47</c:v>
                </c:pt>
                <c:pt idx="54">
                  <c:v>42</c:v>
                </c:pt>
                <c:pt idx="55">
                  <c:v>37</c:v>
                </c:pt>
                <c:pt idx="56">
                  <c:v>102</c:v>
                </c:pt>
                <c:pt idx="57">
                  <c:v>97</c:v>
                </c:pt>
                <c:pt idx="58">
                  <c:v>92</c:v>
                </c:pt>
                <c:pt idx="59">
                  <c:v>87</c:v>
                </c:pt>
                <c:pt idx="60">
                  <c:v>82</c:v>
                </c:pt>
                <c:pt idx="61">
                  <c:v>77</c:v>
                </c:pt>
                <c:pt idx="62">
                  <c:v>72</c:v>
                </c:pt>
                <c:pt idx="63">
                  <c:v>67</c:v>
                </c:pt>
                <c:pt idx="64">
                  <c:v>62</c:v>
                </c:pt>
                <c:pt idx="65">
                  <c:v>57</c:v>
                </c:pt>
                <c:pt idx="66">
                  <c:v>52</c:v>
                </c:pt>
                <c:pt idx="67">
                  <c:v>47</c:v>
                </c:pt>
                <c:pt idx="68">
                  <c:v>42</c:v>
                </c:pt>
                <c:pt idx="69">
                  <c:v>37</c:v>
                </c:pt>
                <c:pt idx="70">
                  <c:v>102</c:v>
                </c:pt>
                <c:pt idx="71">
                  <c:v>97</c:v>
                </c:pt>
                <c:pt idx="72">
                  <c:v>92</c:v>
                </c:pt>
                <c:pt idx="73">
                  <c:v>87</c:v>
                </c:pt>
                <c:pt idx="74">
                  <c:v>82</c:v>
                </c:pt>
                <c:pt idx="75">
                  <c:v>77</c:v>
                </c:pt>
                <c:pt idx="76">
                  <c:v>72</c:v>
                </c:pt>
                <c:pt idx="77">
                  <c:v>67</c:v>
                </c:pt>
                <c:pt idx="78">
                  <c:v>62</c:v>
                </c:pt>
                <c:pt idx="79">
                  <c:v>57</c:v>
                </c:pt>
                <c:pt idx="80">
                  <c:v>52</c:v>
                </c:pt>
                <c:pt idx="81">
                  <c:v>47</c:v>
                </c:pt>
                <c:pt idx="82">
                  <c:v>42</c:v>
                </c:pt>
                <c:pt idx="83">
                  <c:v>37</c:v>
                </c:pt>
                <c:pt idx="84">
                  <c:v>102</c:v>
                </c:pt>
                <c:pt idx="85">
                  <c:v>97</c:v>
                </c:pt>
                <c:pt idx="86">
                  <c:v>92</c:v>
                </c:pt>
                <c:pt idx="87">
                  <c:v>87</c:v>
                </c:pt>
                <c:pt idx="88">
                  <c:v>82</c:v>
                </c:pt>
                <c:pt idx="89">
                  <c:v>77</c:v>
                </c:pt>
                <c:pt idx="90">
                  <c:v>72</c:v>
                </c:pt>
                <c:pt idx="91">
                  <c:v>67</c:v>
                </c:pt>
                <c:pt idx="92">
                  <c:v>62</c:v>
                </c:pt>
                <c:pt idx="93">
                  <c:v>57</c:v>
                </c:pt>
                <c:pt idx="94">
                  <c:v>52</c:v>
                </c:pt>
                <c:pt idx="95">
                  <c:v>47</c:v>
                </c:pt>
                <c:pt idx="96">
                  <c:v>42</c:v>
                </c:pt>
                <c:pt idx="97">
                  <c:v>37</c:v>
                </c:pt>
                <c:pt idx="98">
                  <c:v>102</c:v>
                </c:pt>
                <c:pt idx="99">
                  <c:v>97</c:v>
                </c:pt>
                <c:pt idx="100">
                  <c:v>92</c:v>
                </c:pt>
                <c:pt idx="101">
                  <c:v>87</c:v>
                </c:pt>
                <c:pt idx="102">
                  <c:v>82</c:v>
                </c:pt>
                <c:pt idx="103">
                  <c:v>77</c:v>
                </c:pt>
                <c:pt idx="104">
                  <c:v>72</c:v>
                </c:pt>
                <c:pt idx="105">
                  <c:v>67</c:v>
                </c:pt>
                <c:pt idx="106">
                  <c:v>62</c:v>
                </c:pt>
                <c:pt idx="107">
                  <c:v>57</c:v>
                </c:pt>
                <c:pt idx="108">
                  <c:v>52</c:v>
                </c:pt>
                <c:pt idx="109">
                  <c:v>47</c:v>
                </c:pt>
                <c:pt idx="110">
                  <c:v>42</c:v>
                </c:pt>
                <c:pt idx="111">
                  <c:v>37</c:v>
                </c:pt>
                <c:pt idx="112">
                  <c:v>102</c:v>
                </c:pt>
                <c:pt idx="113">
                  <c:v>97</c:v>
                </c:pt>
                <c:pt idx="114">
                  <c:v>92</c:v>
                </c:pt>
                <c:pt idx="115">
                  <c:v>87</c:v>
                </c:pt>
                <c:pt idx="116">
                  <c:v>82</c:v>
                </c:pt>
                <c:pt idx="117">
                  <c:v>77</c:v>
                </c:pt>
                <c:pt idx="118">
                  <c:v>72</c:v>
                </c:pt>
                <c:pt idx="119">
                  <c:v>67</c:v>
                </c:pt>
                <c:pt idx="120">
                  <c:v>62</c:v>
                </c:pt>
                <c:pt idx="121">
                  <c:v>57</c:v>
                </c:pt>
                <c:pt idx="122">
                  <c:v>52</c:v>
                </c:pt>
                <c:pt idx="123">
                  <c:v>47</c:v>
                </c:pt>
                <c:pt idx="124">
                  <c:v>42</c:v>
                </c:pt>
                <c:pt idx="125">
                  <c:v>37</c:v>
                </c:pt>
                <c:pt idx="126">
                  <c:v>102</c:v>
                </c:pt>
                <c:pt idx="127">
                  <c:v>97</c:v>
                </c:pt>
                <c:pt idx="128">
                  <c:v>92</c:v>
                </c:pt>
                <c:pt idx="129">
                  <c:v>87</c:v>
                </c:pt>
                <c:pt idx="130">
                  <c:v>82</c:v>
                </c:pt>
                <c:pt idx="131">
                  <c:v>77</c:v>
                </c:pt>
                <c:pt idx="132">
                  <c:v>72</c:v>
                </c:pt>
                <c:pt idx="133">
                  <c:v>67</c:v>
                </c:pt>
                <c:pt idx="134">
                  <c:v>62</c:v>
                </c:pt>
                <c:pt idx="135">
                  <c:v>57</c:v>
                </c:pt>
                <c:pt idx="136">
                  <c:v>52</c:v>
                </c:pt>
                <c:pt idx="137">
                  <c:v>47</c:v>
                </c:pt>
                <c:pt idx="138">
                  <c:v>42</c:v>
                </c:pt>
                <c:pt idx="139">
                  <c:v>37</c:v>
                </c:pt>
                <c:pt idx="140">
                  <c:v>102</c:v>
                </c:pt>
                <c:pt idx="141">
                  <c:v>97</c:v>
                </c:pt>
                <c:pt idx="142">
                  <c:v>92</c:v>
                </c:pt>
                <c:pt idx="143">
                  <c:v>87</c:v>
                </c:pt>
                <c:pt idx="144">
                  <c:v>82</c:v>
                </c:pt>
                <c:pt idx="145">
                  <c:v>77</c:v>
                </c:pt>
                <c:pt idx="146">
                  <c:v>72</c:v>
                </c:pt>
                <c:pt idx="147">
                  <c:v>67</c:v>
                </c:pt>
                <c:pt idx="148">
                  <c:v>62</c:v>
                </c:pt>
                <c:pt idx="149">
                  <c:v>57</c:v>
                </c:pt>
                <c:pt idx="150">
                  <c:v>52</c:v>
                </c:pt>
                <c:pt idx="151">
                  <c:v>47</c:v>
                </c:pt>
                <c:pt idx="152">
                  <c:v>42</c:v>
                </c:pt>
                <c:pt idx="153">
                  <c:v>37</c:v>
                </c:pt>
                <c:pt idx="154">
                  <c:v>102</c:v>
                </c:pt>
                <c:pt idx="155">
                  <c:v>97</c:v>
                </c:pt>
                <c:pt idx="156">
                  <c:v>92</c:v>
                </c:pt>
                <c:pt idx="157">
                  <c:v>87</c:v>
                </c:pt>
                <c:pt idx="158">
                  <c:v>82</c:v>
                </c:pt>
                <c:pt idx="159">
                  <c:v>77</c:v>
                </c:pt>
                <c:pt idx="160">
                  <c:v>72</c:v>
                </c:pt>
                <c:pt idx="161">
                  <c:v>67</c:v>
                </c:pt>
                <c:pt idx="162">
                  <c:v>62</c:v>
                </c:pt>
                <c:pt idx="163">
                  <c:v>57</c:v>
                </c:pt>
                <c:pt idx="164">
                  <c:v>52</c:v>
                </c:pt>
                <c:pt idx="165">
                  <c:v>47</c:v>
                </c:pt>
                <c:pt idx="166">
                  <c:v>42</c:v>
                </c:pt>
                <c:pt idx="167">
                  <c:v>37</c:v>
                </c:pt>
                <c:pt idx="168">
                  <c:v>102</c:v>
                </c:pt>
                <c:pt idx="169">
                  <c:v>97</c:v>
                </c:pt>
                <c:pt idx="170">
                  <c:v>92</c:v>
                </c:pt>
                <c:pt idx="171">
                  <c:v>87</c:v>
                </c:pt>
                <c:pt idx="172">
                  <c:v>82</c:v>
                </c:pt>
                <c:pt idx="173">
                  <c:v>77</c:v>
                </c:pt>
                <c:pt idx="174">
                  <c:v>72</c:v>
                </c:pt>
                <c:pt idx="175">
                  <c:v>67</c:v>
                </c:pt>
                <c:pt idx="176">
                  <c:v>62</c:v>
                </c:pt>
                <c:pt idx="177">
                  <c:v>57</c:v>
                </c:pt>
                <c:pt idx="178">
                  <c:v>52</c:v>
                </c:pt>
                <c:pt idx="179">
                  <c:v>47</c:v>
                </c:pt>
                <c:pt idx="180">
                  <c:v>42</c:v>
                </c:pt>
                <c:pt idx="181">
                  <c:v>37</c:v>
                </c:pt>
                <c:pt idx="182">
                  <c:v>102</c:v>
                </c:pt>
                <c:pt idx="183">
                  <c:v>97</c:v>
                </c:pt>
                <c:pt idx="184">
                  <c:v>92</c:v>
                </c:pt>
                <c:pt idx="185">
                  <c:v>87</c:v>
                </c:pt>
                <c:pt idx="186">
                  <c:v>82</c:v>
                </c:pt>
                <c:pt idx="187">
                  <c:v>77</c:v>
                </c:pt>
                <c:pt idx="188">
                  <c:v>72</c:v>
                </c:pt>
                <c:pt idx="189">
                  <c:v>67</c:v>
                </c:pt>
                <c:pt idx="190">
                  <c:v>62</c:v>
                </c:pt>
                <c:pt idx="191">
                  <c:v>57</c:v>
                </c:pt>
                <c:pt idx="192">
                  <c:v>52</c:v>
                </c:pt>
                <c:pt idx="193">
                  <c:v>47</c:v>
                </c:pt>
                <c:pt idx="194">
                  <c:v>42</c:v>
                </c:pt>
                <c:pt idx="195">
                  <c:v>37</c:v>
                </c:pt>
                <c:pt idx="196">
                  <c:v>102</c:v>
                </c:pt>
                <c:pt idx="197">
                  <c:v>97</c:v>
                </c:pt>
                <c:pt idx="198">
                  <c:v>92</c:v>
                </c:pt>
                <c:pt idx="199">
                  <c:v>87</c:v>
                </c:pt>
                <c:pt idx="200">
                  <c:v>82</c:v>
                </c:pt>
                <c:pt idx="201">
                  <c:v>77</c:v>
                </c:pt>
                <c:pt idx="202">
                  <c:v>72</c:v>
                </c:pt>
                <c:pt idx="203">
                  <c:v>67</c:v>
                </c:pt>
                <c:pt idx="204">
                  <c:v>62</c:v>
                </c:pt>
                <c:pt idx="205">
                  <c:v>57</c:v>
                </c:pt>
                <c:pt idx="206">
                  <c:v>52</c:v>
                </c:pt>
                <c:pt idx="207">
                  <c:v>47</c:v>
                </c:pt>
                <c:pt idx="208">
                  <c:v>42</c:v>
                </c:pt>
                <c:pt idx="209">
                  <c:v>37</c:v>
                </c:pt>
                <c:pt idx="210">
                  <c:v>102</c:v>
                </c:pt>
                <c:pt idx="211">
                  <c:v>97</c:v>
                </c:pt>
                <c:pt idx="212">
                  <c:v>92</c:v>
                </c:pt>
                <c:pt idx="213">
                  <c:v>87</c:v>
                </c:pt>
                <c:pt idx="214">
                  <c:v>82</c:v>
                </c:pt>
                <c:pt idx="215">
                  <c:v>77</c:v>
                </c:pt>
                <c:pt idx="216">
                  <c:v>72</c:v>
                </c:pt>
                <c:pt idx="217">
                  <c:v>67</c:v>
                </c:pt>
                <c:pt idx="218">
                  <c:v>62</c:v>
                </c:pt>
                <c:pt idx="219">
                  <c:v>57</c:v>
                </c:pt>
                <c:pt idx="220">
                  <c:v>52</c:v>
                </c:pt>
                <c:pt idx="221">
                  <c:v>47</c:v>
                </c:pt>
                <c:pt idx="222">
                  <c:v>42</c:v>
                </c:pt>
                <c:pt idx="223">
                  <c:v>37</c:v>
                </c:pt>
                <c:pt idx="224">
                  <c:v>102</c:v>
                </c:pt>
                <c:pt idx="225">
                  <c:v>97</c:v>
                </c:pt>
                <c:pt idx="226">
                  <c:v>92</c:v>
                </c:pt>
                <c:pt idx="227">
                  <c:v>87</c:v>
                </c:pt>
                <c:pt idx="228">
                  <c:v>82</c:v>
                </c:pt>
                <c:pt idx="229">
                  <c:v>77</c:v>
                </c:pt>
                <c:pt idx="230">
                  <c:v>72</c:v>
                </c:pt>
                <c:pt idx="231">
                  <c:v>67</c:v>
                </c:pt>
                <c:pt idx="232">
                  <c:v>62</c:v>
                </c:pt>
                <c:pt idx="233">
                  <c:v>57</c:v>
                </c:pt>
                <c:pt idx="234">
                  <c:v>52</c:v>
                </c:pt>
                <c:pt idx="235">
                  <c:v>47</c:v>
                </c:pt>
                <c:pt idx="236">
                  <c:v>42</c:v>
                </c:pt>
                <c:pt idx="237">
                  <c:v>37</c:v>
                </c:pt>
                <c:pt idx="238">
                  <c:v>102</c:v>
                </c:pt>
                <c:pt idx="239">
                  <c:v>97</c:v>
                </c:pt>
                <c:pt idx="240">
                  <c:v>92</c:v>
                </c:pt>
                <c:pt idx="241">
                  <c:v>87</c:v>
                </c:pt>
                <c:pt idx="242">
                  <c:v>82</c:v>
                </c:pt>
                <c:pt idx="243">
                  <c:v>77</c:v>
                </c:pt>
                <c:pt idx="244">
                  <c:v>72</c:v>
                </c:pt>
                <c:pt idx="245">
                  <c:v>67</c:v>
                </c:pt>
                <c:pt idx="246">
                  <c:v>62</c:v>
                </c:pt>
                <c:pt idx="247">
                  <c:v>57</c:v>
                </c:pt>
                <c:pt idx="248">
                  <c:v>52</c:v>
                </c:pt>
                <c:pt idx="249">
                  <c:v>47</c:v>
                </c:pt>
                <c:pt idx="250">
                  <c:v>42</c:v>
                </c:pt>
                <c:pt idx="251">
                  <c:v>37</c:v>
                </c:pt>
                <c:pt idx="252">
                  <c:v>102</c:v>
                </c:pt>
                <c:pt idx="253">
                  <c:v>97</c:v>
                </c:pt>
                <c:pt idx="254">
                  <c:v>92</c:v>
                </c:pt>
                <c:pt idx="255">
                  <c:v>87</c:v>
                </c:pt>
                <c:pt idx="256">
                  <c:v>82</c:v>
                </c:pt>
                <c:pt idx="257">
                  <c:v>77</c:v>
                </c:pt>
                <c:pt idx="258">
                  <c:v>72</c:v>
                </c:pt>
                <c:pt idx="259">
                  <c:v>67</c:v>
                </c:pt>
                <c:pt idx="260">
                  <c:v>62</c:v>
                </c:pt>
                <c:pt idx="261">
                  <c:v>57</c:v>
                </c:pt>
                <c:pt idx="262">
                  <c:v>52</c:v>
                </c:pt>
                <c:pt idx="263">
                  <c:v>47</c:v>
                </c:pt>
                <c:pt idx="264">
                  <c:v>42</c:v>
                </c:pt>
                <c:pt idx="265">
                  <c:v>37</c:v>
                </c:pt>
                <c:pt idx="266">
                  <c:v>102</c:v>
                </c:pt>
                <c:pt idx="267">
                  <c:v>97</c:v>
                </c:pt>
                <c:pt idx="268">
                  <c:v>92</c:v>
                </c:pt>
                <c:pt idx="269">
                  <c:v>87</c:v>
                </c:pt>
                <c:pt idx="270">
                  <c:v>82</c:v>
                </c:pt>
                <c:pt idx="271">
                  <c:v>77</c:v>
                </c:pt>
                <c:pt idx="272">
                  <c:v>72</c:v>
                </c:pt>
                <c:pt idx="273">
                  <c:v>67</c:v>
                </c:pt>
                <c:pt idx="274">
                  <c:v>62</c:v>
                </c:pt>
                <c:pt idx="275">
                  <c:v>57</c:v>
                </c:pt>
                <c:pt idx="276">
                  <c:v>52</c:v>
                </c:pt>
                <c:pt idx="277">
                  <c:v>47</c:v>
                </c:pt>
                <c:pt idx="278">
                  <c:v>42</c:v>
                </c:pt>
                <c:pt idx="279">
                  <c:v>37</c:v>
                </c:pt>
                <c:pt idx="280">
                  <c:v>102</c:v>
                </c:pt>
                <c:pt idx="281">
                  <c:v>97</c:v>
                </c:pt>
                <c:pt idx="282">
                  <c:v>92</c:v>
                </c:pt>
                <c:pt idx="283">
                  <c:v>87</c:v>
                </c:pt>
                <c:pt idx="284">
                  <c:v>82</c:v>
                </c:pt>
                <c:pt idx="285">
                  <c:v>77</c:v>
                </c:pt>
                <c:pt idx="286">
                  <c:v>72</c:v>
                </c:pt>
                <c:pt idx="287">
                  <c:v>67</c:v>
                </c:pt>
                <c:pt idx="288">
                  <c:v>62</c:v>
                </c:pt>
                <c:pt idx="289">
                  <c:v>57</c:v>
                </c:pt>
                <c:pt idx="290">
                  <c:v>52</c:v>
                </c:pt>
                <c:pt idx="291">
                  <c:v>47</c:v>
                </c:pt>
                <c:pt idx="292">
                  <c:v>42</c:v>
                </c:pt>
                <c:pt idx="293">
                  <c:v>37</c:v>
                </c:pt>
                <c:pt idx="294">
                  <c:v>102</c:v>
                </c:pt>
                <c:pt idx="295">
                  <c:v>97</c:v>
                </c:pt>
                <c:pt idx="296">
                  <c:v>92</c:v>
                </c:pt>
                <c:pt idx="297">
                  <c:v>87</c:v>
                </c:pt>
                <c:pt idx="298">
                  <c:v>82</c:v>
                </c:pt>
                <c:pt idx="299">
                  <c:v>77</c:v>
                </c:pt>
                <c:pt idx="300">
                  <c:v>72</c:v>
                </c:pt>
                <c:pt idx="301">
                  <c:v>67</c:v>
                </c:pt>
                <c:pt idx="302">
                  <c:v>62</c:v>
                </c:pt>
                <c:pt idx="303">
                  <c:v>57</c:v>
                </c:pt>
                <c:pt idx="304">
                  <c:v>52</c:v>
                </c:pt>
                <c:pt idx="305">
                  <c:v>47</c:v>
                </c:pt>
                <c:pt idx="306">
                  <c:v>42</c:v>
                </c:pt>
                <c:pt idx="307">
                  <c:v>37</c:v>
                </c:pt>
                <c:pt idx="308">
                  <c:v>102</c:v>
                </c:pt>
                <c:pt idx="309">
                  <c:v>97</c:v>
                </c:pt>
                <c:pt idx="310">
                  <c:v>92</c:v>
                </c:pt>
                <c:pt idx="311">
                  <c:v>87</c:v>
                </c:pt>
                <c:pt idx="312">
                  <c:v>82</c:v>
                </c:pt>
                <c:pt idx="313">
                  <c:v>77</c:v>
                </c:pt>
                <c:pt idx="314">
                  <c:v>72</c:v>
                </c:pt>
                <c:pt idx="315">
                  <c:v>67</c:v>
                </c:pt>
                <c:pt idx="316">
                  <c:v>62</c:v>
                </c:pt>
                <c:pt idx="317">
                  <c:v>57</c:v>
                </c:pt>
                <c:pt idx="318">
                  <c:v>52</c:v>
                </c:pt>
                <c:pt idx="319">
                  <c:v>47</c:v>
                </c:pt>
                <c:pt idx="320">
                  <c:v>42</c:v>
                </c:pt>
                <c:pt idx="321">
                  <c:v>37</c:v>
                </c:pt>
                <c:pt idx="322">
                  <c:v>102</c:v>
                </c:pt>
                <c:pt idx="323">
                  <c:v>97</c:v>
                </c:pt>
                <c:pt idx="324">
                  <c:v>92</c:v>
                </c:pt>
                <c:pt idx="325">
                  <c:v>87</c:v>
                </c:pt>
                <c:pt idx="326">
                  <c:v>82</c:v>
                </c:pt>
                <c:pt idx="327">
                  <c:v>77</c:v>
                </c:pt>
                <c:pt idx="328">
                  <c:v>72</c:v>
                </c:pt>
                <c:pt idx="329">
                  <c:v>67</c:v>
                </c:pt>
                <c:pt idx="330">
                  <c:v>62</c:v>
                </c:pt>
                <c:pt idx="331">
                  <c:v>57</c:v>
                </c:pt>
                <c:pt idx="332">
                  <c:v>52</c:v>
                </c:pt>
                <c:pt idx="333">
                  <c:v>47</c:v>
                </c:pt>
                <c:pt idx="334">
                  <c:v>42</c:v>
                </c:pt>
                <c:pt idx="335">
                  <c:v>37</c:v>
                </c:pt>
                <c:pt idx="336">
                  <c:v>102</c:v>
                </c:pt>
                <c:pt idx="337">
                  <c:v>97</c:v>
                </c:pt>
                <c:pt idx="338">
                  <c:v>92</c:v>
                </c:pt>
                <c:pt idx="339">
                  <c:v>87</c:v>
                </c:pt>
                <c:pt idx="340">
                  <c:v>82</c:v>
                </c:pt>
                <c:pt idx="341">
                  <c:v>77</c:v>
                </c:pt>
                <c:pt idx="342">
                  <c:v>72</c:v>
                </c:pt>
                <c:pt idx="343">
                  <c:v>67</c:v>
                </c:pt>
                <c:pt idx="344">
                  <c:v>62</c:v>
                </c:pt>
                <c:pt idx="345">
                  <c:v>57</c:v>
                </c:pt>
                <c:pt idx="346">
                  <c:v>52</c:v>
                </c:pt>
                <c:pt idx="347">
                  <c:v>47</c:v>
                </c:pt>
                <c:pt idx="348">
                  <c:v>42</c:v>
                </c:pt>
                <c:pt idx="349">
                  <c:v>37</c:v>
                </c:pt>
                <c:pt idx="350">
                  <c:v>102</c:v>
                </c:pt>
                <c:pt idx="351">
                  <c:v>97</c:v>
                </c:pt>
                <c:pt idx="352">
                  <c:v>92</c:v>
                </c:pt>
                <c:pt idx="353">
                  <c:v>87</c:v>
                </c:pt>
                <c:pt idx="354">
                  <c:v>82</c:v>
                </c:pt>
                <c:pt idx="355">
                  <c:v>77</c:v>
                </c:pt>
                <c:pt idx="356">
                  <c:v>72</c:v>
                </c:pt>
                <c:pt idx="357">
                  <c:v>67</c:v>
                </c:pt>
                <c:pt idx="358">
                  <c:v>62</c:v>
                </c:pt>
                <c:pt idx="359">
                  <c:v>57</c:v>
                </c:pt>
                <c:pt idx="360">
                  <c:v>52</c:v>
                </c:pt>
                <c:pt idx="361">
                  <c:v>47</c:v>
                </c:pt>
                <c:pt idx="362">
                  <c:v>42</c:v>
                </c:pt>
                <c:pt idx="363">
                  <c:v>37</c:v>
                </c:pt>
                <c:pt idx="364">
                  <c:v>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95-43E5-8419-7ABFE5642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Cheddar!$E$20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Cheddar!$D$21:$D$385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Cheddar!$E$21:$E$385</c:f>
              <c:numCache>
                <c:formatCode>General</c:formatCode>
                <c:ptCount val="365"/>
                <c:pt idx="0">
                  <c:v>-5</c:v>
                </c:pt>
                <c:pt idx="1">
                  <c:v>97</c:v>
                </c:pt>
                <c:pt idx="2">
                  <c:v>92</c:v>
                </c:pt>
                <c:pt idx="3">
                  <c:v>87</c:v>
                </c:pt>
                <c:pt idx="4">
                  <c:v>82</c:v>
                </c:pt>
                <c:pt idx="5">
                  <c:v>77</c:v>
                </c:pt>
                <c:pt idx="6">
                  <c:v>72</c:v>
                </c:pt>
                <c:pt idx="7">
                  <c:v>67</c:v>
                </c:pt>
                <c:pt idx="8">
                  <c:v>62</c:v>
                </c:pt>
                <c:pt idx="9">
                  <c:v>57</c:v>
                </c:pt>
                <c:pt idx="10">
                  <c:v>52</c:v>
                </c:pt>
                <c:pt idx="11">
                  <c:v>47</c:v>
                </c:pt>
                <c:pt idx="12">
                  <c:v>42</c:v>
                </c:pt>
                <c:pt idx="13">
                  <c:v>37</c:v>
                </c:pt>
                <c:pt idx="14">
                  <c:v>102</c:v>
                </c:pt>
                <c:pt idx="15">
                  <c:v>97</c:v>
                </c:pt>
                <c:pt idx="16">
                  <c:v>92</c:v>
                </c:pt>
                <c:pt idx="17">
                  <c:v>87</c:v>
                </c:pt>
                <c:pt idx="18">
                  <c:v>82</c:v>
                </c:pt>
                <c:pt idx="19">
                  <c:v>77</c:v>
                </c:pt>
                <c:pt idx="20">
                  <c:v>72</c:v>
                </c:pt>
                <c:pt idx="21">
                  <c:v>67</c:v>
                </c:pt>
                <c:pt idx="22">
                  <c:v>62</c:v>
                </c:pt>
                <c:pt idx="23">
                  <c:v>57</c:v>
                </c:pt>
                <c:pt idx="24">
                  <c:v>52</c:v>
                </c:pt>
                <c:pt idx="25">
                  <c:v>47</c:v>
                </c:pt>
                <c:pt idx="26">
                  <c:v>42</c:v>
                </c:pt>
                <c:pt idx="27">
                  <c:v>37</c:v>
                </c:pt>
                <c:pt idx="28">
                  <c:v>102</c:v>
                </c:pt>
                <c:pt idx="29">
                  <c:v>97</c:v>
                </c:pt>
                <c:pt idx="30">
                  <c:v>92</c:v>
                </c:pt>
                <c:pt idx="31">
                  <c:v>87</c:v>
                </c:pt>
                <c:pt idx="32">
                  <c:v>82</c:v>
                </c:pt>
                <c:pt idx="33">
                  <c:v>77</c:v>
                </c:pt>
                <c:pt idx="34">
                  <c:v>72</c:v>
                </c:pt>
                <c:pt idx="35">
                  <c:v>67</c:v>
                </c:pt>
                <c:pt idx="36">
                  <c:v>62</c:v>
                </c:pt>
                <c:pt idx="37">
                  <c:v>57</c:v>
                </c:pt>
                <c:pt idx="38">
                  <c:v>52</c:v>
                </c:pt>
                <c:pt idx="39">
                  <c:v>47</c:v>
                </c:pt>
                <c:pt idx="40">
                  <c:v>42</c:v>
                </c:pt>
                <c:pt idx="41">
                  <c:v>37</c:v>
                </c:pt>
                <c:pt idx="42">
                  <c:v>102</c:v>
                </c:pt>
                <c:pt idx="43">
                  <c:v>97</c:v>
                </c:pt>
                <c:pt idx="44">
                  <c:v>92</c:v>
                </c:pt>
                <c:pt idx="45">
                  <c:v>87</c:v>
                </c:pt>
                <c:pt idx="46">
                  <c:v>82</c:v>
                </c:pt>
                <c:pt idx="47">
                  <c:v>77</c:v>
                </c:pt>
                <c:pt idx="48">
                  <c:v>72</c:v>
                </c:pt>
                <c:pt idx="49">
                  <c:v>67</c:v>
                </c:pt>
                <c:pt idx="50">
                  <c:v>62</c:v>
                </c:pt>
                <c:pt idx="51">
                  <c:v>57</c:v>
                </c:pt>
                <c:pt idx="52">
                  <c:v>52</c:v>
                </c:pt>
                <c:pt idx="53">
                  <c:v>47</c:v>
                </c:pt>
                <c:pt idx="54">
                  <c:v>42</c:v>
                </c:pt>
                <c:pt idx="55">
                  <c:v>37</c:v>
                </c:pt>
                <c:pt idx="56">
                  <c:v>102</c:v>
                </c:pt>
                <c:pt idx="57">
                  <c:v>97</c:v>
                </c:pt>
                <c:pt idx="58">
                  <c:v>92</c:v>
                </c:pt>
                <c:pt idx="59">
                  <c:v>87</c:v>
                </c:pt>
                <c:pt idx="60">
                  <c:v>82</c:v>
                </c:pt>
                <c:pt idx="61">
                  <c:v>77</c:v>
                </c:pt>
                <c:pt idx="62">
                  <c:v>72</c:v>
                </c:pt>
                <c:pt idx="63">
                  <c:v>67</c:v>
                </c:pt>
                <c:pt idx="64">
                  <c:v>62</c:v>
                </c:pt>
                <c:pt idx="65">
                  <c:v>57</c:v>
                </c:pt>
                <c:pt idx="66">
                  <c:v>52</c:v>
                </c:pt>
                <c:pt idx="67">
                  <c:v>47</c:v>
                </c:pt>
                <c:pt idx="68">
                  <c:v>42</c:v>
                </c:pt>
                <c:pt idx="69">
                  <c:v>37</c:v>
                </c:pt>
                <c:pt idx="70">
                  <c:v>102</c:v>
                </c:pt>
                <c:pt idx="71">
                  <c:v>97</c:v>
                </c:pt>
                <c:pt idx="72">
                  <c:v>92</c:v>
                </c:pt>
                <c:pt idx="73">
                  <c:v>87</c:v>
                </c:pt>
                <c:pt idx="74">
                  <c:v>82</c:v>
                </c:pt>
                <c:pt idx="75">
                  <c:v>77</c:v>
                </c:pt>
                <c:pt idx="76">
                  <c:v>72</c:v>
                </c:pt>
                <c:pt idx="77">
                  <c:v>67</c:v>
                </c:pt>
                <c:pt idx="78">
                  <c:v>62</c:v>
                </c:pt>
                <c:pt idx="79">
                  <c:v>57</c:v>
                </c:pt>
                <c:pt idx="80">
                  <c:v>52</c:v>
                </c:pt>
                <c:pt idx="81">
                  <c:v>47</c:v>
                </c:pt>
                <c:pt idx="82">
                  <c:v>42</c:v>
                </c:pt>
                <c:pt idx="83">
                  <c:v>37</c:v>
                </c:pt>
                <c:pt idx="84">
                  <c:v>102</c:v>
                </c:pt>
                <c:pt idx="85">
                  <c:v>97</c:v>
                </c:pt>
                <c:pt idx="86">
                  <c:v>92</c:v>
                </c:pt>
                <c:pt idx="87">
                  <c:v>87</c:v>
                </c:pt>
                <c:pt idx="88">
                  <c:v>82</c:v>
                </c:pt>
                <c:pt idx="89">
                  <c:v>77</c:v>
                </c:pt>
                <c:pt idx="90">
                  <c:v>72</c:v>
                </c:pt>
                <c:pt idx="91">
                  <c:v>67</c:v>
                </c:pt>
                <c:pt idx="92">
                  <c:v>62</c:v>
                </c:pt>
                <c:pt idx="93">
                  <c:v>57</c:v>
                </c:pt>
                <c:pt idx="94">
                  <c:v>52</c:v>
                </c:pt>
                <c:pt idx="95">
                  <c:v>47</c:v>
                </c:pt>
                <c:pt idx="96">
                  <c:v>42</c:v>
                </c:pt>
                <c:pt idx="97">
                  <c:v>37</c:v>
                </c:pt>
                <c:pt idx="98">
                  <c:v>102</c:v>
                </c:pt>
                <c:pt idx="99">
                  <c:v>97</c:v>
                </c:pt>
                <c:pt idx="100">
                  <c:v>92</c:v>
                </c:pt>
                <c:pt idx="101">
                  <c:v>87</c:v>
                </c:pt>
                <c:pt idx="102">
                  <c:v>82</c:v>
                </c:pt>
                <c:pt idx="103">
                  <c:v>77</c:v>
                </c:pt>
                <c:pt idx="104">
                  <c:v>72</c:v>
                </c:pt>
                <c:pt idx="105">
                  <c:v>67</c:v>
                </c:pt>
                <c:pt idx="106">
                  <c:v>62</c:v>
                </c:pt>
                <c:pt idx="107">
                  <c:v>57</c:v>
                </c:pt>
                <c:pt idx="108">
                  <c:v>52</c:v>
                </c:pt>
                <c:pt idx="109">
                  <c:v>47</c:v>
                </c:pt>
                <c:pt idx="110">
                  <c:v>42</c:v>
                </c:pt>
                <c:pt idx="111">
                  <c:v>37</c:v>
                </c:pt>
                <c:pt idx="112">
                  <c:v>102</c:v>
                </c:pt>
                <c:pt idx="113">
                  <c:v>97</c:v>
                </c:pt>
                <c:pt idx="114">
                  <c:v>92</c:v>
                </c:pt>
                <c:pt idx="115">
                  <c:v>87</c:v>
                </c:pt>
                <c:pt idx="116">
                  <c:v>82</c:v>
                </c:pt>
                <c:pt idx="117">
                  <c:v>77</c:v>
                </c:pt>
                <c:pt idx="118">
                  <c:v>72</c:v>
                </c:pt>
                <c:pt idx="119">
                  <c:v>67</c:v>
                </c:pt>
                <c:pt idx="120">
                  <c:v>62</c:v>
                </c:pt>
                <c:pt idx="121">
                  <c:v>57</c:v>
                </c:pt>
                <c:pt idx="122">
                  <c:v>52</c:v>
                </c:pt>
                <c:pt idx="123">
                  <c:v>47</c:v>
                </c:pt>
                <c:pt idx="124">
                  <c:v>42</c:v>
                </c:pt>
                <c:pt idx="125">
                  <c:v>37</c:v>
                </c:pt>
                <c:pt idx="126">
                  <c:v>102</c:v>
                </c:pt>
                <c:pt idx="127">
                  <c:v>97</c:v>
                </c:pt>
                <c:pt idx="128">
                  <c:v>92</c:v>
                </c:pt>
                <c:pt idx="129">
                  <c:v>87</c:v>
                </c:pt>
                <c:pt idx="130">
                  <c:v>82</c:v>
                </c:pt>
                <c:pt idx="131">
                  <c:v>77</c:v>
                </c:pt>
                <c:pt idx="132">
                  <c:v>72</c:v>
                </c:pt>
                <c:pt idx="133">
                  <c:v>67</c:v>
                </c:pt>
                <c:pt idx="134">
                  <c:v>62</c:v>
                </c:pt>
                <c:pt idx="135">
                  <c:v>57</c:v>
                </c:pt>
                <c:pt idx="136">
                  <c:v>52</c:v>
                </c:pt>
                <c:pt idx="137">
                  <c:v>47</c:v>
                </c:pt>
                <c:pt idx="138">
                  <c:v>42</c:v>
                </c:pt>
                <c:pt idx="139">
                  <c:v>37</c:v>
                </c:pt>
                <c:pt idx="140">
                  <c:v>102</c:v>
                </c:pt>
                <c:pt idx="141">
                  <c:v>97</c:v>
                </c:pt>
                <c:pt idx="142">
                  <c:v>92</c:v>
                </c:pt>
                <c:pt idx="143">
                  <c:v>87</c:v>
                </c:pt>
                <c:pt idx="144">
                  <c:v>82</c:v>
                </c:pt>
                <c:pt idx="145">
                  <c:v>77</c:v>
                </c:pt>
                <c:pt idx="146">
                  <c:v>72</c:v>
                </c:pt>
                <c:pt idx="147">
                  <c:v>67</c:v>
                </c:pt>
                <c:pt idx="148">
                  <c:v>62</c:v>
                </c:pt>
                <c:pt idx="149">
                  <c:v>57</c:v>
                </c:pt>
                <c:pt idx="150">
                  <c:v>52</c:v>
                </c:pt>
                <c:pt idx="151">
                  <c:v>47</c:v>
                </c:pt>
                <c:pt idx="152">
                  <c:v>42</c:v>
                </c:pt>
                <c:pt idx="153">
                  <c:v>37</c:v>
                </c:pt>
                <c:pt idx="154">
                  <c:v>102</c:v>
                </c:pt>
                <c:pt idx="155">
                  <c:v>97</c:v>
                </c:pt>
                <c:pt idx="156">
                  <c:v>92</c:v>
                </c:pt>
                <c:pt idx="157">
                  <c:v>87</c:v>
                </c:pt>
                <c:pt idx="158">
                  <c:v>82</c:v>
                </c:pt>
                <c:pt idx="159">
                  <c:v>77</c:v>
                </c:pt>
                <c:pt idx="160">
                  <c:v>72</c:v>
                </c:pt>
                <c:pt idx="161">
                  <c:v>67</c:v>
                </c:pt>
                <c:pt idx="162">
                  <c:v>62</c:v>
                </c:pt>
                <c:pt idx="163">
                  <c:v>57</c:v>
                </c:pt>
                <c:pt idx="164">
                  <c:v>52</c:v>
                </c:pt>
                <c:pt idx="165">
                  <c:v>47</c:v>
                </c:pt>
                <c:pt idx="166">
                  <c:v>42</c:v>
                </c:pt>
                <c:pt idx="167">
                  <c:v>37</c:v>
                </c:pt>
                <c:pt idx="168">
                  <c:v>102</c:v>
                </c:pt>
                <c:pt idx="169">
                  <c:v>97</c:v>
                </c:pt>
                <c:pt idx="170">
                  <c:v>92</c:v>
                </c:pt>
                <c:pt idx="171">
                  <c:v>87</c:v>
                </c:pt>
                <c:pt idx="172">
                  <c:v>82</c:v>
                </c:pt>
                <c:pt idx="173">
                  <c:v>77</c:v>
                </c:pt>
                <c:pt idx="174">
                  <c:v>72</c:v>
                </c:pt>
                <c:pt idx="175">
                  <c:v>67</c:v>
                </c:pt>
                <c:pt idx="176">
                  <c:v>62</c:v>
                </c:pt>
                <c:pt idx="177">
                  <c:v>57</c:v>
                </c:pt>
                <c:pt idx="178">
                  <c:v>52</c:v>
                </c:pt>
                <c:pt idx="179">
                  <c:v>47</c:v>
                </c:pt>
                <c:pt idx="180">
                  <c:v>42</c:v>
                </c:pt>
                <c:pt idx="181">
                  <c:v>37</c:v>
                </c:pt>
                <c:pt idx="182">
                  <c:v>102</c:v>
                </c:pt>
                <c:pt idx="183">
                  <c:v>97</c:v>
                </c:pt>
                <c:pt idx="184">
                  <c:v>92</c:v>
                </c:pt>
                <c:pt idx="185">
                  <c:v>87</c:v>
                </c:pt>
                <c:pt idx="186">
                  <c:v>82</c:v>
                </c:pt>
                <c:pt idx="187">
                  <c:v>77</c:v>
                </c:pt>
                <c:pt idx="188">
                  <c:v>72</c:v>
                </c:pt>
                <c:pt idx="189">
                  <c:v>67</c:v>
                </c:pt>
                <c:pt idx="190">
                  <c:v>62</c:v>
                </c:pt>
                <c:pt idx="191">
                  <c:v>57</c:v>
                </c:pt>
                <c:pt idx="192">
                  <c:v>52</c:v>
                </c:pt>
                <c:pt idx="193">
                  <c:v>47</c:v>
                </c:pt>
                <c:pt idx="194">
                  <c:v>42</c:v>
                </c:pt>
                <c:pt idx="195">
                  <c:v>37</c:v>
                </c:pt>
                <c:pt idx="196">
                  <c:v>102</c:v>
                </c:pt>
                <c:pt idx="197">
                  <c:v>97</c:v>
                </c:pt>
                <c:pt idx="198">
                  <c:v>92</c:v>
                </c:pt>
                <c:pt idx="199">
                  <c:v>87</c:v>
                </c:pt>
                <c:pt idx="200">
                  <c:v>82</c:v>
                </c:pt>
                <c:pt idx="201">
                  <c:v>77</c:v>
                </c:pt>
                <c:pt idx="202">
                  <c:v>72</c:v>
                </c:pt>
                <c:pt idx="203">
                  <c:v>67</c:v>
                </c:pt>
                <c:pt idx="204">
                  <c:v>62</c:v>
                </c:pt>
                <c:pt idx="205">
                  <c:v>57</c:v>
                </c:pt>
                <c:pt idx="206">
                  <c:v>52</c:v>
                </c:pt>
                <c:pt idx="207">
                  <c:v>47</c:v>
                </c:pt>
                <c:pt idx="208">
                  <c:v>42</c:v>
                </c:pt>
                <c:pt idx="209">
                  <c:v>37</c:v>
                </c:pt>
                <c:pt idx="210">
                  <c:v>102</c:v>
                </c:pt>
                <c:pt idx="211">
                  <c:v>97</c:v>
                </c:pt>
                <c:pt idx="212">
                  <c:v>92</c:v>
                </c:pt>
                <c:pt idx="213">
                  <c:v>87</c:v>
                </c:pt>
                <c:pt idx="214">
                  <c:v>82</c:v>
                </c:pt>
                <c:pt idx="215">
                  <c:v>77</c:v>
                </c:pt>
                <c:pt idx="216">
                  <c:v>72</c:v>
                </c:pt>
                <c:pt idx="217">
                  <c:v>67</c:v>
                </c:pt>
                <c:pt idx="218">
                  <c:v>62</c:v>
                </c:pt>
                <c:pt idx="219">
                  <c:v>57</c:v>
                </c:pt>
                <c:pt idx="220">
                  <c:v>52</c:v>
                </c:pt>
                <c:pt idx="221">
                  <c:v>47</c:v>
                </c:pt>
                <c:pt idx="222">
                  <c:v>42</c:v>
                </c:pt>
                <c:pt idx="223">
                  <c:v>37</c:v>
                </c:pt>
                <c:pt idx="224">
                  <c:v>102</c:v>
                </c:pt>
                <c:pt idx="225">
                  <c:v>97</c:v>
                </c:pt>
                <c:pt idx="226">
                  <c:v>92</c:v>
                </c:pt>
                <c:pt idx="227">
                  <c:v>87</c:v>
                </c:pt>
                <c:pt idx="228">
                  <c:v>82</c:v>
                </c:pt>
                <c:pt idx="229">
                  <c:v>77</c:v>
                </c:pt>
                <c:pt idx="230">
                  <c:v>72</c:v>
                </c:pt>
                <c:pt idx="231">
                  <c:v>67</c:v>
                </c:pt>
                <c:pt idx="232">
                  <c:v>62</c:v>
                </c:pt>
                <c:pt idx="233">
                  <c:v>57</c:v>
                </c:pt>
                <c:pt idx="234">
                  <c:v>52</c:v>
                </c:pt>
                <c:pt idx="235">
                  <c:v>47</c:v>
                </c:pt>
                <c:pt idx="236">
                  <c:v>42</c:v>
                </c:pt>
                <c:pt idx="237">
                  <c:v>37</c:v>
                </c:pt>
                <c:pt idx="238">
                  <c:v>102</c:v>
                </c:pt>
                <c:pt idx="239">
                  <c:v>97</c:v>
                </c:pt>
                <c:pt idx="240">
                  <c:v>92</c:v>
                </c:pt>
                <c:pt idx="241">
                  <c:v>87</c:v>
                </c:pt>
                <c:pt idx="242">
                  <c:v>82</c:v>
                </c:pt>
                <c:pt idx="243">
                  <c:v>77</c:v>
                </c:pt>
                <c:pt idx="244">
                  <c:v>72</c:v>
                </c:pt>
                <c:pt idx="245">
                  <c:v>67</c:v>
                </c:pt>
                <c:pt idx="246">
                  <c:v>62</c:v>
                </c:pt>
                <c:pt idx="247">
                  <c:v>57</c:v>
                </c:pt>
                <c:pt idx="248">
                  <c:v>52</c:v>
                </c:pt>
                <c:pt idx="249">
                  <c:v>47</c:v>
                </c:pt>
                <c:pt idx="250">
                  <c:v>42</c:v>
                </c:pt>
                <c:pt idx="251">
                  <c:v>37</c:v>
                </c:pt>
                <c:pt idx="252">
                  <c:v>102</c:v>
                </c:pt>
                <c:pt idx="253">
                  <c:v>97</c:v>
                </c:pt>
                <c:pt idx="254">
                  <c:v>92</c:v>
                </c:pt>
                <c:pt idx="255">
                  <c:v>87</c:v>
                </c:pt>
                <c:pt idx="256">
                  <c:v>82</c:v>
                </c:pt>
                <c:pt idx="257">
                  <c:v>77</c:v>
                </c:pt>
                <c:pt idx="258">
                  <c:v>72</c:v>
                </c:pt>
                <c:pt idx="259">
                  <c:v>67</c:v>
                </c:pt>
                <c:pt idx="260">
                  <c:v>62</c:v>
                </c:pt>
                <c:pt idx="261">
                  <c:v>57</c:v>
                </c:pt>
                <c:pt idx="262">
                  <c:v>52</c:v>
                </c:pt>
                <c:pt idx="263">
                  <c:v>47</c:v>
                </c:pt>
                <c:pt idx="264">
                  <c:v>42</c:v>
                </c:pt>
                <c:pt idx="265">
                  <c:v>37</c:v>
                </c:pt>
                <c:pt idx="266">
                  <c:v>102</c:v>
                </c:pt>
                <c:pt idx="267">
                  <c:v>97</c:v>
                </c:pt>
                <c:pt idx="268">
                  <c:v>92</c:v>
                </c:pt>
                <c:pt idx="269">
                  <c:v>87</c:v>
                </c:pt>
                <c:pt idx="270">
                  <c:v>82</c:v>
                </c:pt>
                <c:pt idx="271">
                  <c:v>77</c:v>
                </c:pt>
                <c:pt idx="272">
                  <c:v>72</c:v>
                </c:pt>
                <c:pt idx="273">
                  <c:v>67</c:v>
                </c:pt>
                <c:pt idx="274">
                  <c:v>62</c:v>
                </c:pt>
                <c:pt idx="275">
                  <c:v>57</c:v>
                </c:pt>
                <c:pt idx="276">
                  <c:v>52</c:v>
                </c:pt>
                <c:pt idx="277">
                  <c:v>47</c:v>
                </c:pt>
                <c:pt idx="278">
                  <c:v>42</c:v>
                </c:pt>
                <c:pt idx="279">
                  <c:v>37</c:v>
                </c:pt>
                <c:pt idx="280">
                  <c:v>102</c:v>
                </c:pt>
                <c:pt idx="281">
                  <c:v>97</c:v>
                </c:pt>
                <c:pt idx="282">
                  <c:v>92</c:v>
                </c:pt>
                <c:pt idx="283">
                  <c:v>87</c:v>
                </c:pt>
                <c:pt idx="284">
                  <c:v>82</c:v>
                </c:pt>
                <c:pt idx="285">
                  <c:v>77</c:v>
                </c:pt>
                <c:pt idx="286">
                  <c:v>72</c:v>
                </c:pt>
                <c:pt idx="287">
                  <c:v>67</c:v>
                </c:pt>
                <c:pt idx="288">
                  <c:v>62</c:v>
                </c:pt>
                <c:pt idx="289">
                  <c:v>57</c:v>
                </c:pt>
                <c:pt idx="290">
                  <c:v>52</c:v>
                </c:pt>
                <c:pt idx="291">
                  <c:v>47</c:v>
                </c:pt>
                <c:pt idx="292">
                  <c:v>42</c:v>
                </c:pt>
                <c:pt idx="293">
                  <c:v>37</c:v>
                </c:pt>
                <c:pt idx="294">
                  <c:v>102</c:v>
                </c:pt>
                <c:pt idx="295">
                  <c:v>97</c:v>
                </c:pt>
                <c:pt idx="296">
                  <c:v>92</c:v>
                </c:pt>
                <c:pt idx="297">
                  <c:v>87</c:v>
                </c:pt>
                <c:pt idx="298">
                  <c:v>82</c:v>
                </c:pt>
                <c:pt idx="299">
                  <c:v>77</c:v>
                </c:pt>
                <c:pt idx="300">
                  <c:v>72</c:v>
                </c:pt>
                <c:pt idx="301">
                  <c:v>67</c:v>
                </c:pt>
                <c:pt idx="302">
                  <c:v>62</c:v>
                </c:pt>
                <c:pt idx="303">
                  <c:v>57</c:v>
                </c:pt>
                <c:pt idx="304">
                  <c:v>52</c:v>
                </c:pt>
                <c:pt idx="305">
                  <c:v>47</c:v>
                </c:pt>
                <c:pt idx="306">
                  <c:v>42</c:v>
                </c:pt>
                <c:pt idx="307">
                  <c:v>37</c:v>
                </c:pt>
                <c:pt idx="308">
                  <c:v>102</c:v>
                </c:pt>
                <c:pt idx="309">
                  <c:v>97</c:v>
                </c:pt>
                <c:pt idx="310">
                  <c:v>92</c:v>
                </c:pt>
                <c:pt idx="311">
                  <c:v>87</c:v>
                </c:pt>
                <c:pt idx="312">
                  <c:v>82</c:v>
                </c:pt>
                <c:pt idx="313">
                  <c:v>77</c:v>
                </c:pt>
                <c:pt idx="314">
                  <c:v>72</c:v>
                </c:pt>
                <c:pt idx="315">
                  <c:v>67</c:v>
                </c:pt>
                <c:pt idx="316">
                  <c:v>62</c:v>
                </c:pt>
                <c:pt idx="317">
                  <c:v>57</c:v>
                </c:pt>
                <c:pt idx="318">
                  <c:v>52</c:v>
                </c:pt>
                <c:pt idx="319">
                  <c:v>47</c:v>
                </c:pt>
                <c:pt idx="320">
                  <c:v>42</c:v>
                </c:pt>
                <c:pt idx="321">
                  <c:v>37</c:v>
                </c:pt>
                <c:pt idx="322">
                  <c:v>102</c:v>
                </c:pt>
                <c:pt idx="323">
                  <c:v>97</c:v>
                </c:pt>
                <c:pt idx="324">
                  <c:v>92</c:v>
                </c:pt>
                <c:pt idx="325">
                  <c:v>87</c:v>
                </c:pt>
                <c:pt idx="326">
                  <c:v>82</c:v>
                </c:pt>
                <c:pt idx="327">
                  <c:v>77</c:v>
                </c:pt>
                <c:pt idx="328">
                  <c:v>72</c:v>
                </c:pt>
                <c:pt idx="329">
                  <c:v>67</c:v>
                </c:pt>
                <c:pt idx="330">
                  <c:v>62</c:v>
                </c:pt>
                <c:pt idx="331">
                  <c:v>57</c:v>
                </c:pt>
                <c:pt idx="332">
                  <c:v>52</c:v>
                </c:pt>
                <c:pt idx="333">
                  <c:v>47</c:v>
                </c:pt>
                <c:pt idx="334">
                  <c:v>42</c:v>
                </c:pt>
                <c:pt idx="335">
                  <c:v>37</c:v>
                </c:pt>
                <c:pt idx="336">
                  <c:v>102</c:v>
                </c:pt>
                <c:pt idx="337">
                  <c:v>97</c:v>
                </c:pt>
                <c:pt idx="338">
                  <c:v>92</c:v>
                </c:pt>
                <c:pt idx="339">
                  <c:v>87</c:v>
                </c:pt>
                <c:pt idx="340">
                  <c:v>82</c:v>
                </c:pt>
                <c:pt idx="341">
                  <c:v>77</c:v>
                </c:pt>
                <c:pt idx="342">
                  <c:v>72</c:v>
                </c:pt>
                <c:pt idx="343">
                  <c:v>67</c:v>
                </c:pt>
                <c:pt idx="344">
                  <c:v>62</c:v>
                </c:pt>
                <c:pt idx="345">
                  <c:v>57</c:v>
                </c:pt>
                <c:pt idx="346">
                  <c:v>52</c:v>
                </c:pt>
                <c:pt idx="347">
                  <c:v>47</c:v>
                </c:pt>
                <c:pt idx="348">
                  <c:v>42</c:v>
                </c:pt>
                <c:pt idx="349">
                  <c:v>37</c:v>
                </c:pt>
                <c:pt idx="350">
                  <c:v>102</c:v>
                </c:pt>
                <c:pt idx="351">
                  <c:v>97</c:v>
                </c:pt>
                <c:pt idx="352">
                  <c:v>92</c:v>
                </c:pt>
                <c:pt idx="353">
                  <c:v>87</c:v>
                </c:pt>
                <c:pt idx="354">
                  <c:v>82</c:v>
                </c:pt>
                <c:pt idx="355">
                  <c:v>77</c:v>
                </c:pt>
                <c:pt idx="356">
                  <c:v>72</c:v>
                </c:pt>
                <c:pt idx="357">
                  <c:v>67</c:v>
                </c:pt>
                <c:pt idx="358">
                  <c:v>62</c:v>
                </c:pt>
                <c:pt idx="359">
                  <c:v>57</c:v>
                </c:pt>
                <c:pt idx="360">
                  <c:v>52</c:v>
                </c:pt>
                <c:pt idx="361">
                  <c:v>47</c:v>
                </c:pt>
                <c:pt idx="362">
                  <c:v>42</c:v>
                </c:pt>
                <c:pt idx="363">
                  <c:v>37</c:v>
                </c:pt>
                <c:pt idx="364">
                  <c:v>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AB-47F6-A7EE-53F9A0222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Inventory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'Pork Loin Skewers'!$E$20</c:f>
              <c:strCache>
                <c:ptCount val="1"/>
                <c:pt idx="0">
                  <c:v>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'Pork Loin Skewers'!$D$21:$D$385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'Pork Loin Skewers'!$E$21:$E$385</c:f>
              <c:numCache>
                <c:formatCode>General</c:formatCode>
                <c:ptCount val="365"/>
                <c:pt idx="0">
                  <c:v>7</c:v>
                </c:pt>
                <c:pt idx="1">
                  <c:v>286</c:v>
                </c:pt>
                <c:pt idx="2">
                  <c:v>281</c:v>
                </c:pt>
                <c:pt idx="3">
                  <c:v>276</c:v>
                </c:pt>
                <c:pt idx="4">
                  <c:v>271</c:v>
                </c:pt>
                <c:pt idx="5">
                  <c:v>266</c:v>
                </c:pt>
                <c:pt idx="6">
                  <c:v>261</c:v>
                </c:pt>
                <c:pt idx="7">
                  <c:v>256</c:v>
                </c:pt>
                <c:pt idx="8">
                  <c:v>251</c:v>
                </c:pt>
                <c:pt idx="9">
                  <c:v>246</c:v>
                </c:pt>
                <c:pt idx="10">
                  <c:v>241</c:v>
                </c:pt>
                <c:pt idx="11">
                  <c:v>236</c:v>
                </c:pt>
                <c:pt idx="12">
                  <c:v>231</c:v>
                </c:pt>
                <c:pt idx="13">
                  <c:v>226</c:v>
                </c:pt>
                <c:pt idx="14">
                  <c:v>221</c:v>
                </c:pt>
                <c:pt idx="15">
                  <c:v>216</c:v>
                </c:pt>
                <c:pt idx="16">
                  <c:v>211</c:v>
                </c:pt>
                <c:pt idx="17">
                  <c:v>206</c:v>
                </c:pt>
                <c:pt idx="18">
                  <c:v>201</c:v>
                </c:pt>
                <c:pt idx="19">
                  <c:v>196</c:v>
                </c:pt>
                <c:pt idx="20">
                  <c:v>191</c:v>
                </c:pt>
                <c:pt idx="21">
                  <c:v>186</c:v>
                </c:pt>
                <c:pt idx="22">
                  <c:v>181</c:v>
                </c:pt>
                <c:pt idx="23">
                  <c:v>176</c:v>
                </c:pt>
                <c:pt idx="24">
                  <c:v>171</c:v>
                </c:pt>
                <c:pt idx="25">
                  <c:v>166</c:v>
                </c:pt>
                <c:pt idx="26">
                  <c:v>161</c:v>
                </c:pt>
                <c:pt idx="27">
                  <c:v>156</c:v>
                </c:pt>
                <c:pt idx="28">
                  <c:v>151</c:v>
                </c:pt>
                <c:pt idx="29">
                  <c:v>146</c:v>
                </c:pt>
                <c:pt idx="30">
                  <c:v>141</c:v>
                </c:pt>
                <c:pt idx="31">
                  <c:v>136</c:v>
                </c:pt>
                <c:pt idx="32">
                  <c:v>131</c:v>
                </c:pt>
                <c:pt idx="33">
                  <c:v>126</c:v>
                </c:pt>
                <c:pt idx="34">
                  <c:v>121</c:v>
                </c:pt>
                <c:pt idx="35">
                  <c:v>279</c:v>
                </c:pt>
                <c:pt idx="36">
                  <c:v>274</c:v>
                </c:pt>
                <c:pt idx="37">
                  <c:v>269</c:v>
                </c:pt>
                <c:pt idx="38">
                  <c:v>264</c:v>
                </c:pt>
                <c:pt idx="39">
                  <c:v>259</c:v>
                </c:pt>
                <c:pt idx="40">
                  <c:v>254</c:v>
                </c:pt>
                <c:pt idx="41">
                  <c:v>249</c:v>
                </c:pt>
                <c:pt idx="42">
                  <c:v>244</c:v>
                </c:pt>
                <c:pt idx="43">
                  <c:v>239</c:v>
                </c:pt>
                <c:pt idx="44">
                  <c:v>234</c:v>
                </c:pt>
                <c:pt idx="45">
                  <c:v>229</c:v>
                </c:pt>
                <c:pt idx="46">
                  <c:v>224</c:v>
                </c:pt>
                <c:pt idx="47">
                  <c:v>219</c:v>
                </c:pt>
                <c:pt idx="48">
                  <c:v>214</c:v>
                </c:pt>
                <c:pt idx="49">
                  <c:v>209</c:v>
                </c:pt>
                <c:pt idx="50">
                  <c:v>204</c:v>
                </c:pt>
                <c:pt idx="51">
                  <c:v>199</c:v>
                </c:pt>
                <c:pt idx="52">
                  <c:v>194</c:v>
                </c:pt>
                <c:pt idx="53">
                  <c:v>189</c:v>
                </c:pt>
                <c:pt idx="54">
                  <c:v>184</c:v>
                </c:pt>
                <c:pt idx="55">
                  <c:v>179</c:v>
                </c:pt>
                <c:pt idx="56">
                  <c:v>174</c:v>
                </c:pt>
                <c:pt idx="57">
                  <c:v>169</c:v>
                </c:pt>
                <c:pt idx="58">
                  <c:v>164</c:v>
                </c:pt>
                <c:pt idx="59">
                  <c:v>159</c:v>
                </c:pt>
                <c:pt idx="60">
                  <c:v>154</c:v>
                </c:pt>
                <c:pt idx="61">
                  <c:v>149</c:v>
                </c:pt>
                <c:pt idx="62">
                  <c:v>144</c:v>
                </c:pt>
                <c:pt idx="63">
                  <c:v>139</c:v>
                </c:pt>
                <c:pt idx="64">
                  <c:v>134</c:v>
                </c:pt>
                <c:pt idx="65">
                  <c:v>129</c:v>
                </c:pt>
                <c:pt idx="66">
                  <c:v>124</c:v>
                </c:pt>
                <c:pt idx="67">
                  <c:v>119</c:v>
                </c:pt>
                <c:pt idx="68">
                  <c:v>114</c:v>
                </c:pt>
                <c:pt idx="69">
                  <c:v>109</c:v>
                </c:pt>
                <c:pt idx="70">
                  <c:v>279</c:v>
                </c:pt>
                <c:pt idx="71">
                  <c:v>274</c:v>
                </c:pt>
                <c:pt idx="72">
                  <c:v>269</c:v>
                </c:pt>
                <c:pt idx="73">
                  <c:v>264</c:v>
                </c:pt>
                <c:pt idx="74">
                  <c:v>259</c:v>
                </c:pt>
                <c:pt idx="75">
                  <c:v>254</c:v>
                </c:pt>
                <c:pt idx="76">
                  <c:v>249</c:v>
                </c:pt>
                <c:pt idx="77">
                  <c:v>244</c:v>
                </c:pt>
                <c:pt idx="78">
                  <c:v>239</c:v>
                </c:pt>
                <c:pt idx="79">
                  <c:v>234</c:v>
                </c:pt>
                <c:pt idx="80">
                  <c:v>229</c:v>
                </c:pt>
                <c:pt idx="81">
                  <c:v>224</c:v>
                </c:pt>
                <c:pt idx="82">
                  <c:v>219</c:v>
                </c:pt>
                <c:pt idx="83">
                  <c:v>214</c:v>
                </c:pt>
                <c:pt idx="84">
                  <c:v>209</c:v>
                </c:pt>
                <c:pt idx="85">
                  <c:v>204</c:v>
                </c:pt>
                <c:pt idx="86">
                  <c:v>199</c:v>
                </c:pt>
                <c:pt idx="87">
                  <c:v>194</c:v>
                </c:pt>
                <c:pt idx="88">
                  <c:v>189</c:v>
                </c:pt>
                <c:pt idx="89">
                  <c:v>184</c:v>
                </c:pt>
                <c:pt idx="90">
                  <c:v>179</c:v>
                </c:pt>
                <c:pt idx="91">
                  <c:v>174</c:v>
                </c:pt>
                <c:pt idx="92">
                  <c:v>169</c:v>
                </c:pt>
                <c:pt idx="93">
                  <c:v>164</c:v>
                </c:pt>
                <c:pt idx="94">
                  <c:v>159</c:v>
                </c:pt>
                <c:pt idx="95">
                  <c:v>154</c:v>
                </c:pt>
                <c:pt idx="96">
                  <c:v>149</c:v>
                </c:pt>
                <c:pt idx="97">
                  <c:v>144</c:v>
                </c:pt>
                <c:pt idx="98">
                  <c:v>139</c:v>
                </c:pt>
                <c:pt idx="99">
                  <c:v>134</c:v>
                </c:pt>
                <c:pt idx="100">
                  <c:v>129</c:v>
                </c:pt>
                <c:pt idx="101">
                  <c:v>124</c:v>
                </c:pt>
                <c:pt idx="102">
                  <c:v>119</c:v>
                </c:pt>
                <c:pt idx="103">
                  <c:v>114</c:v>
                </c:pt>
                <c:pt idx="104">
                  <c:v>109</c:v>
                </c:pt>
                <c:pt idx="105">
                  <c:v>279</c:v>
                </c:pt>
                <c:pt idx="106">
                  <c:v>274</c:v>
                </c:pt>
                <c:pt idx="107">
                  <c:v>269</c:v>
                </c:pt>
                <c:pt idx="108">
                  <c:v>264</c:v>
                </c:pt>
                <c:pt idx="109">
                  <c:v>259</c:v>
                </c:pt>
                <c:pt idx="110">
                  <c:v>254</c:v>
                </c:pt>
                <c:pt idx="111">
                  <c:v>249</c:v>
                </c:pt>
                <c:pt idx="112">
                  <c:v>244</c:v>
                </c:pt>
                <c:pt idx="113">
                  <c:v>239</c:v>
                </c:pt>
                <c:pt idx="114">
                  <c:v>234</c:v>
                </c:pt>
                <c:pt idx="115">
                  <c:v>229</c:v>
                </c:pt>
                <c:pt idx="116">
                  <c:v>224</c:v>
                </c:pt>
                <c:pt idx="117">
                  <c:v>219</c:v>
                </c:pt>
                <c:pt idx="118">
                  <c:v>214</c:v>
                </c:pt>
                <c:pt idx="119">
                  <c:v>209</c:v>
                </c:pt>
                <c:pt idx="120">
                  <c:v>204</c:v>
                </c:pt>
                <c:pt idx="121">
                  <c:v>199</c:v>
                </c:pt>
                <c:pt idx="122">
                  <c:v>194</c:v>
                </c:pt>
                <c:pt idx="123">
                  <c:v>189</c:v>
                </c:pt>
                <c:pt idx="124">
                  <c:v>184</c:v>
                </c:pt>
                <c:pt idx="125">
                  <c:v>179</c:v>
                </c:pt>
                <c:pt idx="126">
                  <c:v>174</c:v>
                </c:pt>
                <c:pt idx="127">
                  <c:v>169</c:v>
                </c:pt>
                <c:pt idx="128">
                  <c:v>164</c:v>
                </c:pt>
                <c:pt idx="129">
                  <c:v>159</c:v>
                </c:pt>
                <c:pt idx="130">
                  <c:v>154</c:v>
                </c:pt>
                <c:pt idx="131">
                  <c:v>149</c:v>
                </c:pt>
                <c:pt idx="132">
                  <c:v>144</c:v>
                </c:pt>
                <c:pt idx="133">
                  <c:v>139</c:v>
                </c:pt>
                <c:pt idx="134">
                  <c:v>134</c:v>
                </c:pt>
                <c:pt idx="135">
                  <c:v>129</c:v>
                </c:pt>
                <c:pt idx="136">
                  <c:v>124</c:v>
                </c:pt>
                <c:pt idx="137">
                  <c:v>119</c:v>
                </c:pt>
                <c:pt idx="138">
                  <c:v>114</c:v>
                </c:pt>
                <c:pt idx="139">
                  <c:v>109</c:v>
                </c:pt>
                <c:pt idx="140">
                  <c:v>279</c:v>
                </c:pt>
                <c:pt idx="141">
                  <c:v>274</c:v>
                </c:pt>
                <c:pt idx="142">
                  <c:v>269</c:v>
                </c:pt>
                <c:pt idx="143">
                  <c:v>264</c:v>
                </c:pt>
                <c:pt idx="144">
                  <c:v>259</c:v>
                </c:pt>
                <c:pt idx="145">
                  <c:v>254</c:v>
                </c:pt>
                <c:pt idx="146">
                  <c:v>249</c:v>
                </c:pt>
                <c:pt idx="147">
                  <c:v>244</c:v>
                </c:pt>
                <c:pt idx="148">
                  <c:v>239</c:v>
                </c:pt>
                <c:pt idx="149">
                  <c:v>234</c:v>
                </c:pt>
                <c:pt idx="150">
                  <c:v>229</c:v>
                </c:pt>
                <c:pt idx="151">
                  <c:v>224</c:v>
                </c:pt>
                <c:pt idx="152">
                  <c:v>219</c:v>
                </c:pt>
                <c:pt idx="153">
                  <c:v>214</c:v>
                </c:pt>
                <c:pt idx="154">
                  <c:v>209</c:v>
                </c:pt>
                <c:pt idx="155">
                  <c:v>204</c:v>
                </c:pt>
                <c:pt idx="156">
                  <c:v>199</c:v>
                </c:pt>
                <c:pt idx="157">
                  <c:v>194</c:v>
                </c:pt>
                <c:pt idx="158">
                  <c:v>189</c:v>
                </c:pt>
                <c:pt idx="159">
                  <c:v>184</c:v>
                </c:pt>
                <c:pt idx="160">
                  <c:v>179</c:v>
                </c:pt>
                <c:pt idx="161">
                  <c:v>174</c:v>
                </c:pt>
                <c:pt idx="162">
                  <c:v>169</c:v>
                </c:pt>
                <c:pt idx="163">
                  <c:v>164</c:v>
                </c:pt>
                <c:pt idx="164">
                  <c:v>159</c:v>
                </c:pt>
                <c:pt idx="165">
                  <c:v>154</c:v>
                </c:pt>
                <c:pt idx="166">
                  <c:v>149</c:v>
                </c:pt>
                <c:pt idx="167">
                  <c:v>144</c:v>
                </c:pt>
                <c:pt idx="168">
                  <c:v>139</c:v>
                </c:pt>
                <c:pt idx="169">
                  <c:v>134</c:v>
                </c:pt>
                <c:pt idx="170">
                  <c:v>129</c:v>
                </c:pt>
                <c:pt idx="171">
                  <c:v>124</c:v>
                </c:pt>
                <c:pt idx="172">
                  <c:v>119</c:v>
                </c:pt>
                <c:pt idx="173">
                  <c:v>114</c:v>
                </c:pt>
                <c:pt idx="174">
                  <c:v>109</c:v>
                </c:pt>
                <c:pt idx="175">
                  <c:v>279</c:v>
                </c:pt>
                <c:pt idx="176">
                  <c:v>274</c:v>
                </c:pt>
                <c:pt idx="177">
                  <c:v>269</c:v>
                </c:pt>
                <c:pt idx="178">
                  <c:v>264</c:v>
                </c:pt>
                <c:pt idx="179">
                  <c:v>259</c:v>
                </c:pt>
                <c:pt idx="180">
                  <c:v>254</c:v>
                </c:pt>
                <c:pt idx="181">
                  <c:v>249</c:v>
                </c:pt>
                <c:pt idx="182">
                  <c:v>244</c:v>
                </c:pt>
                <c:pt idx="183">
                  <c:v>239</c:v>
                </c:pt>
                <c:pt idx="184">
                  <c:v>234</c:v>
                </c:pt>
                <c:pt idx="185">
                  <c:v>229</c:v>
                </c:pt>
                <c:pt idx="186">
                  <c:v>224</c:v>
                </c:pt>
                <c:pt idx="187">
                  <c:v>219</c:v>
                </c:pt>
                <c:pt idx="188">
                  <c:v>214</c:v>
                </c:pt>
                <c:pt idx="189">
                  <c:v>209</c:v>
                </c:pt>
                <c:pt idx="190">
                  <c:v>204</c:v>
                </c:pt>
                <c:pt idx="191">
                  <c:v>199</c:v>
                </c:pt>
                <c:pt idx="192">
                  <c:v>194</c:v>
                </c:pt>
                <c:pt idx="193">
                  <c:v>189</c:v>
                </c:pt>
                <c:pt idx="194">
                  <c:v>184</c:v>
                </c:pt>
                <c:pt idx="195">
                  <c:v>179</c:v>
                </c:pt>
                <c:pt idx="196">
                  <c:v>174</c:v>
                </c:pt>
                <c:pt idx="197">
                  <c:v>169</c:v>
                </c:pt>
                <c:pt idx="198">
                  <c:v>164</c:v>
                </c:pt>
                <c:pt idx="199">
                  <c:v>159</c:v>
                </c:pt>
                <c:pt idx="200">
                  <c:v>154</c:v>
                </c:pt>
                <c:pt idx="201">
                  <c:v>149</c:v>
                </c:pt>
                <c:pt idx="202">
                  <c:v>144</c:v>
                </c:pt>
                <c:pt idx="203">
                  <c:v>139</c:v>
                </c:pt>
                <c:pt idx="204">
                  <c:v>134</c:v>
                </c:pt>
                <c:pt idx="205">
                  <c:v>129</c:v>
                </c:pt>
                <c:pt idx="206">
                  <c:v>124</c:v>
                </c:pt>
                <c:pt idx="207">
                  <c:v>119</c:v>
                </c:pt>
                <c:pt idx="208">
                  <c:v>114</c:v>
                </c:pt>
                <c:pt idx="209">
                  <c:v>109</c:v>
                </c:pt>
                <c:pt idx="210">
                  <c:v>279</c:v>
                </c:pt>
                <c:pt idx="211">
                  <c:v>274</c:v>
                </c:pt>
                <c:pt idx="212">
                  <c:v>269</c:v>
                </c:pt>
                <c:pt idx="213">
                  <c:v>264</c:v>
                </c:pt>
                <c:pt idx="214">
                  <c:v>259</c:v>
                </c:pt>
                <c:pt idx="215">
                  <c:v>254</c:v>
                </c:pt>
                <c:pt idx="216">
                  <c:v>249</c:v>
                </c:pt>
                <c:pt idx="217">
                  <c:v>244</c:v>
                </c:pt>
                <c:pt idx="218">
                  <c:v>239</c:v>
                </c:pt>
                <c:pt idx="219">
                  <c:v>234</c:v>
                </c:pt>
                <c:pt idx="220">
                  <c:v>229</c:v>
                </c:pt>
                <c:pt idx="221">
                  <c:v>224</c:v>
                </c:pt>
                <c:pt idx="222">
                  <c:v>219</c:v>
                </c:pt>
                <c:pt idx="223">
                  <c:v>214</c:v>
                </c:pt>
                <c:pt idx="224">
                  <c:v>209</c:v>
                </c:pt>
                <c:pt idx="225">
                  <c:v>204</c:v>
                </c:pt>
                <c:pt idx="226">
                  <c:v>199</c:v>
                </c:pt>
                <c:pt idx="227">
                  <c:v>194</c:v>
                </c:pt>
                <c:pt idx="228">
                  <c:v>189</c:v>
                </c:pt>
                <c:pt idx="229">
                  <c:v>184</c:v>
                </c:pt>
                <c:pt idx="230">
                  <c:v>179</c:v>
                </c:pt>
                <c:pt idx="231">
                  <c:v>174</c:v>
                </c:pt>
                <c:pt idx="232">
                  <c:v>169</c:v>
                </c:pt>
                <c:pt idx="233">
                  <c:v>164</c:v>
                </c:pt>
                <c:pt idx="234">
                  <c:v>159</c:v>
                </c:pt>
                <c:pt idx="235">
                  <c:v>154</c:v>
                </c:pt>
                <c:pt idx="236">
                  <c:v>149</c:v>
                </c:pt>
                <c:pt idx="237">
                  <c:v>144</c:v>
                </c:pt>
                <c:pt idx="238">
                  <c:v>139</c:v>
                </c:pt>
                <c:pt idx="239">
                  <c:v>134</c:v>
                </c:pt>
                <c:pt idx="240">
                  <c:v>129</c:v>
                </c:pt>
                <c:pt idx="241">
                  <c:v>124</c:v>
                </c:pt>
                <c:pt idx="242">
                  <c:v>119</c:v>
                </c:pt>
                <c:pt idx="243">
                  <c:v>114</c:v>
                </c:pt>
                <c:pt idx="244">
                  <c:v>109</c:v>
                </c:pt>
                <c:pt idx="245">
                  <c:v>279</c:v>
                </c:pt>
                <c:pt idx="246">
                  <c:v>274</c:v>
                </c:pt>
                <c:pt idx="247">
                  <c:v>269</c:v>
                </c:pt>
                <c:pt idx="248">
                  <c:v>264</c:v>
                </c:pt>
                <c:pt idx="249">
                  <c:v>259</c:v>
                </c:pt>
                <c:pt idx="250">
                  <c:v>254</c:v>
                </c:pt>
                <c:pt idx="251">
                  <c:v>249</c:v>
                </c:pt>
                <c:pt idx="252">
                  <c:v>244</c:v>
                </c:pt>
                <c:pt idx="253">
                  <c:v>239</c:v>
                </c:pt>
                <c:pt idx="254">
                  <c:v>234</c:v>
                </c:pt>
                <c:pt idx="255">
                  <c:v>229</c:v>
                </c:pt>
                <c:pt idx="256">
                  <c:v>224</c:v>
                </c:pt>
                <c:pt idx="257">
                  <c:v>219</c:v>
                </c:pt>
                <c:pt idx="258">
                  <c:v>214</c:v>
                </c:pt>
                <c:pt idx="259">
                  <c:v>209</c:v>
                </c:pt>
                <c:pt idx="260">
                  <c:v>204</c:v>
                </c:pt>
                <c:pt idx="261">
                  <c:v>199</c:v>
                </c:pt>
                <c:pt idx="262">
                  <c:v>194</c:v>
                </c:pt>
                <c:pt idx="263">
                  <c:v>189</c:v>
                </c:pt>
                <c:pt idx="264">
                  <c:v>184</c:v>
                </c:pt>
                <c:pt idx="265">
                  <c:v>179</c:v>
                </c:pt>
                <c:pt idx="266">
                  <c:v>174</c:v>
                </c:pt>
                <c:pt idx="267">
                  <c:v>169</c:v>
                </c:pt>
                <c:pt idx="268">
                  <c:v>164</c:v>
                </c:pt>
                <c:pt idx="269">
                  <c:v>159</c:v>
                </c:pt>
                <c:pt idx="270">
                  <c:v>154</c:v>
                </c:pt>
                <c:pt idx="271">
                  <c:v>149</c:v>
                </c:pt>
                <c:pt idx="272">
                  <c:v>144</c:v>
                </c:pt>
                <c:pt idx="273">
                  <c:v>139</c:v>
                </c:pt>
                <c:pt idx="274">
                  <c:v>134</c:v>
                </c:pt>
                <c:pt idx="275">
                  <c:v>129</c:v>
                </c:pt>
                <c:pt idx="276">
                  <c:v>124</c:v>
                </c:pt>
                <c:pt idx="277">
                  <c:v>119</c:v>
                </c:pt>
                <c:pt idx="278">
                  <c:v>114</c:v>
                </c:pt>
                <c:pt idx="279">
                  <c:v>109</c:v>
                </c:pt>
                <c:pt idx="280">
                  <c:v>279</c:v>
                </c:pt>
                <c:pt idx="281">
                  <c:v>274</c:v>
                </c:pt>
                <c:pt idx="282">
                  <c:v>269</c:v>
                </c:pt>
                <c:pt idx="283">
                  <c:v>264</c:v>
                </c:pt>
                <c:pt idx="284">
                  <c:v>259</c:v>
                </c:pt>
                <c:pt idx="285">
                  <c:v>254</c:v>
                </c:pt>
                <c:pt idx="286">
                  <c:v>249</c:v>
                </c:pt>
                <c:pt idx="287">
                  <c:v>244</c:v>
                </c:pt>
                <c:pt idx="288">
                  <c:v>239</c:v>
                </c:pt>
                <c:pt idx="289">
                  <c:v>234</c:v>
                </c:pt>
                <c:pt idx="290">
                  <c:v>229</c:v>
                </c:pt>
                <c:pt idx="291">
                  <c:v>224</c:v>
                </c:pt>
                <c:pt idx="292">
                  <c:v>219</c:v>
                </c:pt>
                <c:pt idx="293">
                  <c:v>214</c:v>
                </c:pt>
                <c:pt idx="294">
                  <c:v>209</c:v>
                </c:pt>
                <c:pt idx="295">
                  <c:v>204</c:v>
                </c:pt>
                <c:pt idx="296">
                  <c:v>199</c:v>
                </c:pt>
                <c:pt idx="297">
                  <c:v>194</c:v>
                </c:pt>
                <c:pt idx="298">
                  <c:v>189</c:v>
                </c:pt>
                <c:pt idx="299">
                  <c:v>184</c:v>
                </c:pt>
                <c:pt idx="300">
                  <c:v>179</c:v>
                </c:pt>
                <c:pt idx="301">
                  <c:v>174</c:v>
                </c:pt>
                <c:pt idx="302">
                  <c:v>169</c:v>
                </c:pt>
                <c:pt idx="303">
                  <c:v>164</c:v>
                </c:pt>
                <c:pt idx="304">
                  <c:v>159</c:v>
                </c:pt>
                <c:pt idx="305">
                  <c:v>154</c:v>
                </c:pt>
                <c:pt idx="306">
                  <c:v>149</c:v>
                </c:pt>
                <c:pt idx="307">
                  <c:v>144</c:v>
                </c:pt>
                <c:pt idx="308">
                  <c:v>139</c:v>
                </c:pt>
                <c:pt idx="309">
                  <c:v>134</c:v>
                </c:pt>
                <c:pt idx="310">
                  <c:v>129</c:v>
                </c:pt>
                <c:pt idx="311">
                  <c:v>124</c:v>
                </c:pt>
                <c:pt idx="312">
                  <c:v>119</c:v>
                </c:pt>
                <c:pt idx="313">
                  <c:v>114</c:v>
                </c:pt>
                <c:pt idx="314">
                  <c:v>109</c:v>
                </c:pt>
                <c:pt idx="315">
                  <c:v>279</c:v>
                </c:pt>
                <c:pt idx="316">
                  <c:v>274</c:v>
                </c:pt>
                <c:pt idx="317">
                  <c:v>269</c:v>
                </c:pt>
                <c:pt idx="318">
                  <c:v>264</c:v>
                </c:pt>
                <c:pt idx="319">
                  <c:v>259</c:v>
                </c:pt>
                <c:pt idx="320">
                  <c:v>254</c:v>
                </c:pt>
                <c:pt idx="321">
                  <c:v>249</c:v>
                </c:pt>
                <c:pt idx="322">
                  <c:v>244</c:v>
                </c:pt>
                <c:pt idx="323">
                  <c:v>239</c:v>
                </c:pt>
                <c:pt idx="324">
                  <c:v>234</c:v>
                </c:pt>
                <c:pt idx="325">
                  <c:v>229</c:v>
                </c:pt>
                <c:pt idx="326">
                  <c:v>224</c:v>
                </c:pt>
                <c:pt idx="327">
                  <c:v>219</c:v>
                </c:pt>
                <c:pt idx="328">
                  <c:v>214</c:v>
                </c:pt>
                <c:pt idx="329">
                  <c:v>209</c:v>
                </c:pt>
                <c:pt idx="330">
                  <c:v>204</c:v>
                </c:pt>
                <c:pt idx="331">
                  <c:v>199</c:v>
                </c:pt>
                <c:pt idx="332">
                  <c:v>194</c:v>
                </c:pt>
                <c:pt idx="333">
                  <c:v>189</c:v>
                </c:pt>
                <c:pt idx="334">
                  <c:v>184</c:v>
                </c:pt>
                <c:pt idx="335">
                  <c:v>179</c:v>
                </c:pt>
                <c:pt idx="336">
                  <c:v>174</c:v>
                </c:pt>
                <c:pt idx="337">
                  <c:v>169</c:v>
                </c:pt>
                <c:pt idx="338">
                  <c:v>164</c:v>
                </c:pt>
                <c:pt idx="339">
                  <c:v>159</c:v>
                </c:pt>
                <c:pt idx="340">
                  <c:v>154</c:v>
                </c:pt>
                <c:pt idx="341">
                  <c:v>149</c:v>
                </c:pt>
                <c:pt idx="342">
                  <c:v>144</c:v>
                </c:pt>
                <c:pt idx="343">
                  <c:v>139</c:v>
                </c:pt>
                <c:pt idx="344">
                  <c:v>134</c:v>
                </c:pt>
                <c:pt idx="345">
                  <c:v>129</c:v>
                </c:pt>
                <c:pt idx="346">
                  <c:v>124</c:v>
                </c:pt>
                <c:pt idx="347">
                  <c:v>119</c:v>
                </c:pt>
                <c:pt idx="348">
                  <c:v>114</c:v>
                </c:pt>
                <c:pt idx="349">
                  <c:v>109</c:v>
                </c:pt>
                <c:pt idx="350">
                  <c:v>279</c:v>
                </c:pt>
                <c:pt idx="351">
                  <c:v>274</c:v>
                </c:pt>
                <c:pt idx="352">
                  <c:v>269</c:v>
                </c:pt>
                <c:pt idx="353">
                  <c:v>264</c:v>
                </c:pt>
                <c:pt idx="354">
                  <c:v>259</c:v>
                </c:pt>
                <c:pt idx="355">
                  <c:v>254</c:v>
                </c:pt>
                <c:pt idx="356">
                  <c:v>249</c:v>
                </c:pt>
                <c:pt idx="357">
                  <c:v>244</c:v>
                </c:pt>
                <c:pt idx="358">
                  <c:v>239</c:v>
                </c:pt>
                <c:pt idx="359">
                  <c:v>234</c:v>
                </c:pt>
                <c:pt idx="360">
                  <c:v>229</c:v>
                </c:pt>
                <c:pt idx="361">
                  <c:v>224</c:v>
                </c:pt>
                <c:pt idx="362">
                  <c:v>219</c:v>
                </c:pt>
                <c:pt idx="363">
                  <c:v>214</c:v>
                </c:pt>
                <c:pt idx="364">
                  <c:v>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EE-4DE5-A65F-9F0D65608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735680"/>
        <c:axId val="1845724448"/>
      </c:scatterChart>
      <c:valAx>
        <c:axId val="1845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24448"/>
        <c:crosses val="autoZero"/>
        <c:crossBetween val="midCat"/>
      </c:valAx>
      <c:valAx>
        <c:axId val="1845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Inventory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13" Type="http://schemas.openxmlformats.org/officeDocument/2006/relationships/image" Target="../media/image18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12" Type="http://schemas.openxmlformats.org/officeDocument/2006/relationships/image" Target="../media/image17.png"/><Relationship Id="rId2" Type="http://schemas.microsoft.com/office/2007/relationships/hdphoto" Target="../media/hdphoto1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11" Type="http://schemas.openxmlformats.org/officeDocument/2006/relationships/image" Target="../media/image16.png"/><Relationship Id="rId5" Type="http://schemas.openxmlformats.org/officeDocument/2006/relationships/image" Target="../media/image11.png"/><Relationship Id="rId10" Type="http://schemas.openxmlformats.org/officeDocument/2006/relationships/image" Target="../media/image15.png"/><Relationship Id="rId4" Type="http://schemas.openxmlformats.org/officeDocument/2006/relationships/image" Target="../media/image10.png"/><Relationship Id="rId9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5" Type="http://schemas.openxmlformats.org/officeDocument/2006/relationships/image" Target="../media/image3.emf"/><Relationship Id="rId4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.emf"/><Relationship Id="rId5" Type="http://schemas.openxmlformats.org/officeDocument/2006/relationships/image" Target="../media/image29.emf"/><Relationship Id="rId4" Type="http://schemas.openxmlformats.org/officeDocument/2006/relationships/image" Target="../media/image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.emf"/><Relationship Id="rId5" Type="http://schemas.openxmlformats.org/officeDocument/2006/relationships/image" Target="../media/image29.emf"/><Relationship Id="rId4" Type="http://schemas.openxmlformats.org/officeDocument/2006/relationships/image" Target="../media/image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2.emf"/><Relationship Id="rId6" Type="http://schemas.openxmlformats.org/officeDocument/2006/relationships/image" Target="../media/image29.emf"/><Relationship Id="rId5" Type="http://schemas.openxmlformats.org/officeDocument/2006/relationships/image" Target="../media/image31.emf"/><Relationship Id="rId4" Type="http://schemas.openxmlformats.org/officeDocument/2006/relationships/image" Target="../media/image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.emf"/><Relationship Id="rId5" Type="http://schemas.openxmlformats.org/officeDocument/2006/relationships/image" Target="../media/image29.emf"/><Relationship Id="rId4" Type="http://schemas.openxmlformats.org/officeDocument/2006/relationships/image" Target="../media/image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2.emf"/><Relationship Id="rId6" Type="http://schemas.openxmlformats.org/officeDocument/2006/relationships/image" Target="../media/image29.emf"/><Relationship Id="rId5" Type="http://schemas.openxmlformats.org/officeDocument/2006/relationships/image" Target="../media/image33.emf"/><Relationship Id="rId4" Type="http://schemas.openxmlformats.org/officeDocument/2006/relationships/image" Target="../media/image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2.emf"/><Relationship Id="rId6" Type="http://schemas.openxmlformats.org/officeDocument/2006/relationships/image" Target="../media/image29.emf"/><Relationship Id="rId5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2.emf"/><Relationship Id="rId6" Type="http://schemas.openxmlformats.org/officeDocument/2006/relationships/image" Target="../media/image29.emf"/><Relationship Id="rId5" Type="http://schemas.openxmlformats.org/officeDocument/2006/relationships/image" Target="../media/image31.emf"/><Relationship Id="rId4" Type="http://schemas.openxmlformats.org/officeDocument/2006/relationships/image" Target="../media/image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.emf"/><Relationship Id="rId5" Type="http://schemas.openxmlformats.org/officeDocument/2006/relationships/image" Target="../media/image34.emf"/><Relationship Id="rId4" Type="http://schemas.openxmlformats.org/officeDocument/2006/relationships/image" Target="../media/image3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2.emf"/><Relationship Id="rId6" Type="http://schemas.openxmlformats.org/officeDocument/2006/relationships/image" Target="../media/image29.emf"/><Relationship Id="rId5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2.emf"/><Relationship Id="rId6" Type="http://schemas.openxmlformats.org/officeDocument/2006/relationships/image" Target="../media/image29.emf"/><Relationship Id="rId5" Type="http://schemas.openxmlformats.org/officeDocument/2006/relationships/image" Target="../media/image31.emf"/><Relationship Id="rId4" Type="http://schemas.openxmlformats.org/officeDocument/2006/relationships/image" Target="../media/image3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2.emf"/><Relationship Id="rId6" Type="http://schemas.openxmlformats.org/officeDocument/2006/relationships/image" Target="../media/image29.emf"/><Relationship Id="rId5" Type="http://schemas.openxmlformats.org/officeDocument/2006/relationships/image" Target="../media/image31.emf"/><Relationship Id="rId4" Type="http://schemas.openxmlformats.org/officeDocument/2006/relationships/image" Target="../media/image3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2.emf"/><Relationship Id="rId6" Type="http://schemas.openxmlformats.org/officeDocument/2006/relationships/image" Target="../media/image29.emf"/><Relationship Id="rId5" Type="http://schemas.openxmlformats.org/officeDocument/2006/relationships/image" Target="../media/image31.emf"/><Relationship Id="rId4" Type="http://schemas.openxmlformats.org/officeDocument/2006/relationships/image" Target="../media/image3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2.emf"/><Relationship Id="rId6" Type="http://schemas.openxmlformats.org/officeDocument/2006/relationships/image" Target="../media/image29.emf"/><Relationship Id="rId5" Type="http://schemas.openxmlformats.org/officeDocument/2006/relationships/image" Target="../media/image31.emf"/><Relationship Id="rId4" Type="http://schemas.openxmlformats.org/officeDocument/2006/relationships/image" Target="../media/image3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2.emf"/><Relationship Id="rId6" Type="http://schemas.openxmlformats.org/officeDocument/2006/relationships/image" Target="../media/image29.emf"/><Relationship Id="rId5" Type="http://schemas.openxmlformats.org/officeDocument/2006/relationships/image" Target="../media/image31.emf"/><Relationship Id="rId4" Type="http://schemas.openxmlformats.org/officeDocument/2006/relationships/image" Target="../media/image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2.emf"/><Relationship Id="rId6" Type="http://schemas.openxmlformats.org/officeDocument/2006/relationships/image" Target="../media/image29.emf"/><Relationship Id="rId5" Type="http://schemas.openxmlformats.org/officeDocument/2006/relationships/image" Target="../media/image31.emf"/><Relationship Id="rId4" Type="http://schemas.openxmlformats.org/officeDocument/2006/relationships/image" Target="../media/image3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2.emf"/><Relationship Id="rId6" Type="http://schemas.openxmlformats.org/officeDocument/2006/relationships/image" Target="../media/image29.emf"/><Relationship Id="rId5" Type="http://schemas.openxmlformats.org/officeDocument/2006/relationships/image" Target="../media/image31.emf"/><Relationship Id="rId4" Type="http://schemas.openxmlformats.org/officeDocument/2006/relationships/image" Target="../media/image3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2.emf"/><Relationship Id="rId6" Type="http://schemas.openxmlformats.org/officeDocument/2006/relationships/image" Target="../media/image29.emf"/><Relationship Id="rId5" Type="http://schemas.openxmlformats.org/officeDocument/2006/relationships/image" Target="../media/image31.emf"/><Relationship Id="rId4" Type="http://schemas.openxmlformats.org/officeDocument/2006/relationships/image" Target="../media/image3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2.emf"/><Relationship Id="rId6" Type="http://schemas.openxmlformats.org/officeDocument/2006/relationships/image" Target="../media/image29.emf"/><Relationship Id="rId5" Type="http://schemas.openxmlformats.org/officeDocument/2006/relationships/image" Target="../media/image31.emf"/><Relationship Id="rId4" Type="http://schemas.openxmlformats.org/officeDocument/2006/relationships/image" Target="../media/image3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2.emf"/><Relationship Id="rId6" Type="http://schemas.openxmlformats.org/officeDocument/2006/relationships/image" Target="../media/image29.emf"/><Relationship Id="rId5" Type="http://schemas.openxmlformats.org/officeDocument/2006/relationships/image" Target="../media/image31.emf"/><Relationship Id="rId4" Type="http://schemas.openxmlformats.org/officeDocument/2006/relationships/image" Target="../media/image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2.emf"/><Relationship Id="rId6" Type="http://schemas.openxmlformats.org/officeDocument/2006/relationships/image" Target="../media/image29.emf"/><Relationship Id="rId5" Type="http://schemas.openxmlformats.org/officeDocument/2006/relationships/image" Target="../media/image31.emf"/><Relationship Id="rId4" Type="http://schemas.openxmlformats.org/officeDocument/2006/relationships/image" Target="../media/image3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11</xdr:row>
          <xdr:rowOff>60960</xdr:rowOff>
        </xdr:from>
        <xdr:to>
          <xdr:col>11</xdr:col>
          <xdr:colOff>586740</xdr:colOff>
          <xdr:row>14</xdr:row>
          <xdr:rowOff>129540</xdr:rowOff>
        </xdr:to>
        <xdr:sp macro="" textlink="">
          <xdr:nvSpPr>
            <xdr:cNvPr id="102401" name="cmbStart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0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251460</xdr:colOff>
      <xdr:row>1</xdr:row>
      <xdr:rowOff>68580</xdr:rowOff>
    </xdr:from>
    <xdr:to>
      <xdr:col>2</xdr:col>
      <xdr:colOff>368518</xdr:colOff>
      <xdr:row>37</xdr:row>
      <xdr:rowOff>132583</xdr:rowOff>
    </xdr:to>
    <xdr:sp macro="" textlink="">
      <xdr:nvSpPr>
        <xdr:cNvPr id="2" name="Rectangle: Rounded Corners 36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/>
        </xdr:cNvSpPr>
      </xdr:nvSpPr>
      <xdr:spPr>
        <a:xfrm>
          <a:off x="251460" y="253064"/>
          <a:ext cx="1336258" cy="6917757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43701</xdr:colOff>
      <xdr:row>12</xdr:row>
      <xdr:rowOff>179855</xdr:rowOff>
    </xdr:from>
    <xdr:to>
      <xdr:col>7</xdr:col>
      <xdr:colOff>419100</xdr:colOff>
      <xdr:row>24</xdr:row>
      <xdr:rowOff>152400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815351" y="2675405"/>
          <a:ext cx="2737599" cy="2258545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  <a:p>
          <a:pPr algn="l"/>
          <a:endParaRPr lang="en-CA" sz="1100" b="1">
            <a:solidFill>
              <a:sysClr val="windowText" lastClr="000000"/>
            </a:solidFill>
          </a:endParaRPr>
        </a:p>
        <a:p>
          <a:pPr algn="l"/>
          <a:endParaRPr lang="en-CA" sz="1100">
            <a:solidFill>
              <a:sysClr val="windowText" lastClr="000000"/>
            </a:solidFill>
          </a:endParaRPr>
        </a:p>
        <a:p>
          <a:pPr algn="l"/>
          <a:r>
            <a:rPr lang="en-CA" sz="1600" b="1">
              <a:solidFill>
                <a:sysClr val="windowText" lastClr="000000"/>
              </a:solidFill>
            </a:rPr>
            <a:t>Cycle Service Level</a:t>
          </a:r>
        </a:p>
      </xdr:txBody>
    </xdr:sp>
    <xdr:clientData/>
  </xdr:twoCellAnchor>
  <xdr:twoCellAnchor>
    <xdr:from>
      <xdr:col>19</xdr:col>
      <xdr:colOff>474901</xdr:colOff>
      <xdr:row>2</xdr:row>
      <xdr:rowOff>95644</xdr:rowOff>
    </xdr:from>
    <xdr:to>
      <xdr:col>23</xdr:col>
      <xdr:colOff>467280</xdr:colOff>
      <xdr:row>37</xdr:row>
      <xdr:rowOff>50861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2290383" y="785926"/>
          <a:ext cx="2430779" cy="6230511"/>
        </a:xfrm>
        <a:prstGeom prst="roundRect">
          <a:avLst/>
        </a:prstGeom>
        <a:solidFill>
          <a:srgbClr val="F2F2FD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l"/>
          <a:endParaRPr lang="en-CA" sz="1600" b="1">
            <a:solidFill>
              <a:srgbClr val="000000"/>
            </a:solidFill>
            <a:latin typeface="+mn-lt"/>
            <a:ea typeface="+mn-ea"/>
            <a:cs typeface="+mn-cs"/>
          </a:endParaRPr>
        </a:p>
        <a:p>
          <a:pPr indent="0" algn="l"/>
          <a:endParaRPr lang="en-CA" sz="1600" b="1">
            <a:solidFill>
              <a:srgbClr val="000000"/>
            </a:solidFill>
            <a:latin typeface="+mn-lt"/>
            <a:ea typeface="+mn-ea"/>
            <a:cs typeface="+mn-cs"/>
          </a:endParaRPr>
        </a:p>
        <a:p>
          <a:pPr indent="0" algn="l"/>
          <a:r>
            <a:rPr lang="en-CA" sz="1600" b="1">
              <a:solidFill>
                <a:srgbClr val="000000"/>
              </a:solidFill>
              <a:latin typeface="+mn-lt"/>
              <a:ea typeface="+mn-ea"/>
              <a:cs typeface="+mn-cs"/>
            </a:rPr>
            <a:t>Please wait an additional 4 week(s) before running forecast.</a:t>
          </a:r>
        </a:p>
        <a:p>
          <a:pPr indent="0" algn="l"/>
          <a:endParaRPr lang="en-CA" sz="1600" b="1">
            <a:solidFill>
              <a:srgbClr val="000000"/>
            </a:solidFill>
            <a:latin typeface="+mn-lt"/>
            <a:ea typeface="+mn-ea"/>
            <a:cs typeface="+mn-cs"/>
          </a:endParaRPr>
        </a:p>
        <a:p>
          <a:pPr indent="0" algn="l"/>
          <a:r>
            <a:rPr lang="en-CA" sz="1600" b="1">
              <a:solidFill>
                <a:srgbClr val="000000"/>
              </a:solidFill>
              <a:latin typeface="+mn-lt"/>
              <a:ea typeface="+mn-ea"/>
              <a:cs typeface="+mn-cs"/>
            </a:rPr>
            <a:t>Thaw the following quantities this morning: </a:t>
          </a:r>
        </a:p>
        <a:p>
          <a:pPr indent="0" algn="l"/>
          <a:r>
            <a:rPr lang="en-CA" sz="1600" b="1">
              <a:solidFill>
                <a:srgbClr val="000000"/>
              </a:solidFill>
              <a:latin typeface="+mn-lt"/>
              <a:ea typeface="+mn-ea"/>
              <a:cs typeface="+mn-cs"/>
            </a:rPr>
            <a:t>Pita - 4</a:t>
          </a:r>
        </a:p>
        <a:p>
          <a:pPr indent="0" algn="l"/>
          <a:r>
            <a:rPr lang="en-CA" sz="1600" b="1">
              <a:solidFill>
                <a:srgbClr val="000000"/>
              </a:solidFill>
              <a:latin typeface="+mn-lt"/>
              <a:ea typeface="+mn-ea"/>
              <a:cs typeface="+mn-cs"/>
            </a:rPr>
            <a:t>Chicken Breast - 11</a:t>
          </a:r>
        </a:p>
        <a:p>
          <a:pPr indent="0" algn="l"/>
          <a:r>
            <a:rPr lang="en-CA" sz="1600" b="1">
              <a:solidFill>
                <a:srgbClr val="000000"/>
              </a:solidFill>
              <a:latin typeface="+mn-lt"/>
              <a:ea typeface="+mn-ea"/>
              <a:cs typeface="+mn-cs"/>
            </a:rPr>
            <a:t>Potato Wedges - 45</a:t>
          </a:r>
          <a:endParaRPr lang="en-CA" sz="2800" b="1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 editAs="oneCell">
    <xdr:from>
      <xdr:col>22</xdr:col>
      <xdr:colOff>332220</xdr:colOff>
      <xdr:row>2</xdr:row>
      <xdr:rowOff>156310</xdr:rowOff>
    </xdr:from>
    <xdr:to>
      <xdr:col>23</xdr:col>
      <xdr:colOff>323244</xdr:colOff>
      <xdr:row>6</xdr:row>
      <xdr:rowOff>1126</xdr:rowOff>
    </xdr:to>
    <xdr:pic>
      <xdr:nvPicPr>
        <xdr:cNvPr id="15" name="Picture 14" descr="Logo&#10;&#10;Description automatically generated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5000" b="94800" l="4600" r="95800">
                      <a14:foregroundMark x1="46600" y1="50600" x2="45400" y2="50400"/>
                      <a14:foregroundMark x1="52000" y1="49600" x2="54000" y2="49200"/>
                      <a14:foregroundMark x1="11600" y1="47000" x2="17000" y2="46400"/>
                      <a14:foregroundMark x1="7200" y1="53800" x2="4600" y2="44000"/>
                      <a14:foregroundMark x1="4600" y1="44000" x2="7400" y2="36800"/>
                      <a14:foregroundMark x1="9800" y1="61800" x2="14600" y2="80000"/>
                      <a14:foregroundMark x1="20200" y1="93000" x2="37200" y2="94600"/>
                      <a14:foregroundMark x1="37200" y1="94600" x2="52200" y2="94400"/>
                      <a14:foregroundMark x1="88600" y1="65600" x2="93000" y2="51800"/>
                      <a14:foregroundMark x1="93000" y1="51800" x2="92200" y2="38400"/>
                      <a14:foregroundMark x1="95000" y1="47200" x2="93000" y2="37000"/>
                      <a14:foregroundMark x1="93000" y1="37000" x2="88000" y2="34000"/>
                      <a14:foregroundMark x1="56600" y1="10600" x2="76000" y2="25200"/>
                      <a14:foregroundMark x1="55800" y1="10800" x2="44800" y2="10000"/>
                      <a14:foregroundMark x1="44800" y1="10000" x2="33000" y2="20200"/>
                      <a14:foregroundMark x1="45000" y1="8800" x2="55600" y2="10400"/>
                      <a14:foregroundMark x1="49200" y1="5000" x2="51000" y2="6600"/>
                      <a14:foregroundMark x1="7800" y1="56600" x2="9600" y2="61800"/>
                      <a14:foregroundMark x1="53000" y1="95000" x2="74400" y2="94600"/>
                      <a14:foregroundMark x1="74400" y1="94600" x2="75000" y2="94800"/>
                      <a14:foregroundMark x1="95800" y1="39200" x2="95200" y2="44000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732534" y="755024"/>
          <a:ext cx="589739" cy="616576"/>
        </a:xfrm>
        <a:prstGeom prst="rect">
          <a:avLst/>
        </a:prstGeom>
      </xdr:spPr>
    </xdr:pic>
    <xdr:clientData/>
  </xdr:twoCellAnchor>
  <xdr:twoCellAnchor>
    <xdr:from>
      <xdr:col>0</xdr:col>
      <xdr:colOff>404929</xdr:colOff>
      <xdr:row>33</xdr:row>
      <xdr:rowOff>125333</xdr:rowOff>
    </xdr:from>
    <xdr:to>
      <xdr:col>2</xdr:col>
      <xdr:colOff>218239</xdr:colOff>
      <xdr:row>35</xdr:row>
      <xdr:rowOff>142476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404929" y="6620918"/>
          <a:ext cx="993481" cy="398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KPI Board</a:t>
          </a:r>
        </a:p>
      </xdr:txBody>
    </xdr:sp>
    <xdr:clientData/>
  </xdr:twoCellAnchor>
  <xdr:twoCellAnchor>
    <xdr:from>
      <xdr:col>0</xdr:col>
      <xdr:colOff>379394</xdr:colOff>
      <xdr:row>6</xdr:row>
      <xdr:rowOff>111328</xdr:rowOff>
    </xdr:from>
    <xdr:to>
      <xdr:col>2</xdr:col>
      <xdr:colOff>242873</xdr:colOff>
      <xdr:row>12</xdr:row>
      <xdr:rowOff>8021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379394" y="1428499"/>
          <a:ext cx="1060908" cy="1007036"/>
          <a:chOff x="6934200" y="1716088"/>
          <a:chExt cx="863600" cy="863600"/>
        </a:xfrm>
        <a:noFill/>
      </xdr:grpSpPr>
      <xdr:sp macro="" textlink="">
        <xdr:nvSpPr>
          <xdr:cNvPr id="31" name="Freeform 21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SpPr>
            <a:spLocks/>
          </xdr:cNvSpPr>
        </xdr:nvSpPr>
        <xdr:spPr bwMode="auto">
          <a:xfrm>
            <a:off x="6934200" y="1716088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Freeform 87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>
            <a:spLocks/>
          </xdr:cNvSpPr>
        </xdr:nvSpPr>
        <xdr:spPr bwMode="auto">
          <a:xfrm>
            <a:off x="7162800" y="1976438"/>
            <a:ext cx="406400" cy="342900"/>
          </a:xfrm>
          <a:custGeom>
            <a:avLst/>
            <a:gdLst>
              <a:gd name="T0" fmla="*/ 256 w 256"/>
              <a:gd name="T1" fmla="*/ 200 h 216"/>
              <a:gd name="T2" fmla="*/ 256 w 256"/>
              <a:gd name="T3" fmla="*/ 200 h 216"/>
              <a:gd name="T4" fmla="*/ 254 w 256"/>
              <a:gd name="T5" fmla="*/ 206 h 216"/>
              <a:gd name="T6" fmla="*/ 252 w 256"/>
              <a:gd name="T7" fmla="*/ 212 h 216"/>
              <a:gd name="T8" fmla="*/ 246 w 256"/>
              <a:gd name="T9" fmla="*/ 214 h 216"/>
              <a:gd name="T10" fmla="*/ 240 w 256"/>
              <a:gd name="T11" fmla="*/ 216 h 216"/>
              <a:gd name="T12" fmla="*/ 16 w 256"/>
              <a:gd name="T13" fmla="*/ 216 h 216"/>
              <a:gd name="T14" fmla="*/ 16 w 256"/>
              <a:gd name="T15" fmla="*/ 216 h 216"/>
              <a:gd name="T16" fmla="*/ 10 w 256"/>
              <a:gd name="T17" fmla="*/ 214 h 216"/>
              <a:gd name="T18" fmla="*/ 4 w 256"/>
              <a:gd name="T19" fmla="*/ 212 h 216"/>
              <a:gd name="T20" fmla="*/ 2 w 256"/>
              <a:gd name="T21" fmla="*/ 206 h 216"/>
              <a:gd name="T22" fmla="*/ 0 w 256"/>
              <a:gd name="T23" fmla="*/ 200 h 216"/>
              <a:gd name="T24" fmla="*/ 0 w 256"/>
              <a:gd name="T25" fmla="*/ 16 h 216"/>
              <a:gd name="T26" fmla="*/ 0 w 256"/>
              <a:gd name="T27" fmla="*/ 16 h 216"/>
              <a:gd name="T28" fmla="*/ 2 w 256"/>
              <a:gd name="T29" fmla="*/ 10 h 216"/>
              <a:gd name="T30" fmla="*/ 4 w 256"/>
              <a:gd name="T31" fmla="*/ 4 h 216"/>
              <a:gd name="T32" fmla="*/ 10 w 256"/>
              <a:gd name="T33" fmla="*/ 2 h 216"/>
              <a:gd name="T34" fmla="*/ 16 w 256"/>
              <a:gd name="T35" fmla="*/ 0 h 216"/>
              <a:gd name="T36" fmla="*/ 240 w 256"/>
              <a:gd name="T37" fmla="*/ 0 h 216"/>
              <a:gd name="T38" fmla="*/ 240 w 256"/>
              <a:gd name="T39" fmla="*/ 0 h 216"/>
              <a:gd name="T40" fmla="*/ 246 w 256"/>
              <a:gd name="T41" fmla="*/ 2 h 216"/>
              <a:gd name="T42" fmla="*/ 252 w 256"/>
              <a:gd name="T43" fmla="*/ 4 h 216"/>
              <a:gd name="T44" fmla="*/ 254 w 256"/>
              <a:gd name="T45" fmla="*/ 10 h 216"/>
              <a:gd name="T46" fmla="*/ 256 w 256"/>
              <a:gd name="T47" fmla="*/ 16 h 216"/>
              <a:gd name="T48" fmla="*/ 256 w 256"/>
              <a:gd name="T49" fmla="*/ 200 h 2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</a:cxnLst>
            <a:rect l="0" t="0" r="r" b="b"/>
            <a:pathLst>
              <a:path w="256" h="216">
                <a:moveTo>
                  <a:pt x="256" y="200"/>
                </a:moveTo>
                <a:lnTo>
                  <a:pt x="256" y="200"/>
                </a:lnTo>
                <a:lnTo>
                  <a:pt x="254" y="206"/>
                </a:lnTo>
                <a:lnTo>
                  <a:pt x="252" y="212"/>
                </a:lnTo>
                <a:lnTo>
                  <a:pt x="246" y="214"/>
                </a:lnTo>
                <a:lnTo>
                  <a:pt x="240" y="216"/>
                </a:lnTo>
                <a:lnTo>
                  <a:pt x="16" y="216"/>
                </a:lnTo>
                <a:lnTo>
                  <a:pt x="16" y="216"/>
                </a:lnTo>
                <a:lnTo>
                  <a:pt x="10" y="214"/>
                </a:lnTo>
                <a:lnTo>
                  <a:pt x="4" y="212"/>
                </a:lnTo>
                <a:lnTo>
                  <a:pt x="2" y="206"/>
                </a:lnTo>
                <a:lnTo>
                  <a:pt x="0" y="200"/>
                </a:lnTo>
                <a:lnTo>
                  <a:pt x="0" y="16"/>
                </a:lnTo>
                <a:lnTo>
                  <a:pt x="0" y="16"/>
                </a:lnTo>
                <a:lnTo>
                  <a:pt x="2" y="10"/>
                </a:lnTo>
                <a:lnTo>
                  <a:pt x="4" y="4"/>
                </a:lnTo>
                <a:lnTo>
                  <a:pt x="10" y="2"/>
                </a:lnTo>
                <a:lnTo>
                  <a:pt x="16" y="0"/>
                </a:lnTo>
                <a:lnTo>
                  <a:pt x="240" y="0"/>
                </a:lnTo>
                <a:lnTo>
                  <a:pt x="240" y="0"/>
                </a:lnTo>
                <a:lnTo>
                  <a:pt x="246" y="2"/>
                </a:lnTo>
                <a:lnTo>
                  <a:pt x="252" y="4"/>
                </a:lnTo>
                <a:lnTo>
                  <a:pt x="254" y="10"/>
                </a:lnTo>
                <a:lnTo>
                  <a:pt x="256" y="16"/>
                </a:lnTo>
                <a:lnTo>
                  <a:pt x="256" y="20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3" name="Line 88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SpPr>
            <a:spLocks noChangeShapeType="1"/>
          </xdr:cNvSpPr>
        </xdr:nvSpPr>
        <xdr:spPr bwMode="auto">
          <a:xfrm>
            <a:off x="7162800" y="2074863"/>
            <a:ext cx="406400" cy="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4" name="Freeform 89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>
            <a:spLocks/>
          </xdr:cNvSpPr>
        </xdr:nvSpPr>
        <xdr:spPr bwMode="auto">
          <a:xfrm>
            <a:off x="7210425" y="2027238"/>
            <a:ext cx="3175" cy="0"/>
          </a:xfrm>
          <a:custGeom>
            <a:avLst/>
            <a:gdLst>
              <a:gd name="T0" fmla="*/ 2 w 2"/>
              <a:gd name="T1" fmla="*/ 2 w 2"/>
              <a:gd name="T2" fmla="*/ 2 w 2"/>
              <a:gd name="T3" fmla="*/ 2 w 2"/>
              <a:gd name="T4" fmla="*/ 0 w 2"/>
              <a:gd name="T5" fmla="*/ 0 w 2"/>
              <a:gd name="T6" fmla="*/ 2 w 2"/>
              <a:gd name="T7" fmla="*/ 2 w 2"/>
              <a:gd name="T8" fmla="*/ 2 w 2"/>
              <a:gd name="T9" fmla="*/ 2 w 2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  <a:cxn ang="0">
                <a:pos x="T3" y="0"/>
              </a:cxn>
              <a:cxn ang="0">
                <a:pos x="T4" y="0"/>
              </a:cxn>
              <a:cxn ang="0">
                <a:pos x="T5" y="0"/>
              </a:cxn>
              <a:cxn ang="0">
                <a:pos x="T6" y="0"/>
              </a:cxn>
              <a:cxn ang="0">
                <a:pos x="T7" y="0"/>
              </a:cxn>
              <a:cxn ang="0">
                <a:pos x="T8" y="0"/>
              </a:cxn>
              <a:cxn ang="0">
                <a:pos x="T9" y="0"/>
              </a:cxn>
            </a:cxnLst>
            <a:rect l="0" t="0" r="r" b="b"/>
            <a:pathLst>
              <a:path w="2">
                <a:moveTo>
                  <a:pt x="2" y="0"/>
                </a:moveTo>
                <a:lnTo>
                  <a:pt x="2" y="0"/>
                </a:lnTo>
                <a:lnTo>
                  <a:pt x="2" y="0"/>
                </a:lnTo>
                <a:lnTo>
                  <a:pt x="2" y="0"/>
                </a:lnTo>
                <a:lnTo>
                  <a:pt x="0" y="0"/>
                </a:lnTo>
                <a:lnTo>
                  <a:pt x="0" y="0"/>
                </a:lnTo>
                <a:lnTo>
                  <a:pt x="2" y="0"/>
                </a:lnTo>
                <a:lnTo>
                  <a:pt x="2" y="0"/>
                </a:lnTo>
                <a:lnTo>
                  <a:pt x="2" y="0"/>
                </a:lnTo>
                <a:lnTo>
                  <a:pt x="2" y="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5" name="Freeform 90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>
            <a:spLocks/>
          </xdr:cNvSpPr>
        </xdr:nvSpPr>
        <xdr:spPr bwMode="auto">
          <a:xfrm>
            <a:off x="7258050" y="2027238"/>
            <a:ext cx="3175" cy="0"/>
          </a:xfrm>
          <a:custGeom>
            <a:avLst/>
            <a:gdLst>
              <a:gd name="T0" fmla="*/ 2 w 2"/>
              <a:gd name="T1" fmla="*/ 2 w 2"/>
              <a:gd name="T2" fmla="*/ 0 w 2"/>
              <a:gd name="T3" fmla="*/ 0 w 2"/>
              <a:gd name="T4" fmla="*/ 0 w 2"/>
              <a:gd name="T5" fmla="*/ 0 w 2"/>
              <a:gd name="T6" fmla="*/ 0 w 2"/>
              <a:gd name="T7" fmla="*/ 0 w 2"/>
              <a:gd name="T8" fmla="*/ 2 w 2"/>
              <a:gd name="T9" fmla="*/ 2 w 2"/>
            </a:gdLst>
            <a:ahLst/>
            <a:cxnLst>
              <a:cxn ang="0">
                <a:pos x="T0" y="0"/>
              </a:cxn>
              <a:cxn ang="0">
                <a:pos x="T1" y="0"/>
              </a:cxn>
              <a:cxn ang="0">
                <a:pos x="T2" y="0"/>
              </a:cxn>
              <a:cxn ang="0">
                <a:pos x="T3" y="0"/>
              </a:cxn>
              <a:cxn ang="0">
                <a:pos x="T4" y="0"/>
              </a:cxn>
              <a:cxn ang="0">
                <a:pos x="T5" y="0"/>
              </a:cxn>
              <a:cxn ang="0">
                <a:pos x="T6" y="0"/>
              </a:cxn>
              <a:cxn ang="0">
                <a:pos x="T7" y="0"/>
              </a:cxn>
              <a:cxn ang="0">
                <a:pos x="T8" y="0"/>
              </a:cxn>
              <a:cxn ang="0">
                <a:pos x="T9" y="0"/>
              </a:cxn>
            </a:cxnLst>
            <a:rect l="0" t="0" r="r" b="b"/>
            <a:pathLst>
              <a:path w="2">
                <a:moveTo>
                  <a:pt x="2" y="0"/>
                </a:moveTo>
                <a:lnTo>
                  <a:pt x="2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2" y="0"/>
                </a:lnTo>
                <a:lnTo>
                  <a:pt x="2" y="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6" name="Freeform 91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>
            <a:spLocks/>
          </xdr:cNvSpPr>
        </xdr:nvSpPr>
        <xdr:spPr bwMode="auto">
          <a:xfrm>
            <a:off x="7305675" y="2027238"/>
            <a:ext cx="0" cy="0"/>
          </a:xfrm>
          <a:custGeom>
            <a:avLst/>
            <a:gdLst/>
            <a:ahLst/>
            <a:cxnLst>
              <a:cxn ang="0">
                <a:pos x="0" y="0"/>
              </a:cxn>
              <a:cxn ang="0">
                <a:pos x="0" y="0"/>
              </a:cxn>
              <a:cxn ang="0">
                <a:pos x="0" y="0"/>
              </a:cxn>
              <a:cxn ang="0">
                <a:pos x="0" y="0"/>
              </a:cxn>
              <a:cxn ang="0">
                <a:pos x="0" y="0"/>
              </a:cxn>
              <a:cxn ang="0">
                <a:pos x="0" y="0"/>
              </a:cxn>
              <a:cxn ang="0">
                <a:pos x="0" y="0"/>
              </a:cxn>
              <a:cxn ang="0">
                <a:pos x="0" y="0"/>
              </a:cxn>
              <a:cxn ang="0">
                <a:pos x="0" y="0"/>
              </a:cxn>
              <a:cxn ang="0">
                <a:pos x="0" y="0"/>
              </a:cxn>
            </a:cxnLst>
            <a:rect l="0" t="0" r="r" b="b"/>
            <a:pathLst>
              <a:path>
                <a:moveTo>
                  <a:pt x="0" y="0"/>
                </a:move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7" name="Freeform 9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/>
          </xdr:cNvSpPr>
        </xdr:nvSpPr>
        <xdr:spPr bwMode="auto">
          <a:xfrm>
            <a:off x="7267575" y="2138363"/>
            <a:ext cx="196850" cy="117475"/>
          </a:xfrm>
          <a:custGeom>
            <a:avLst/>
            <a:gdLst>
              <a:gd name="T0" fmla="*/ 0 w 124"/>
              <a:gd name="T1" fmla="*/ 74 h 74"/>
              <a:gd name="T2" fmla="*/ 46 w 124"/>
              <a:gd name="T3" fmla="*/ 28 h 74"/>
              <a:gd name="T4" fmla="*/ 70 w 124"/>
              <a:gd name="T5" fmla="*/ 54 h 74"/>
              <a:gd name="T6" fmla="*/ 124 w 124"/>
              <a:gd name="T7" fmla="*/ 0 h 7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4" h="74">
                <a:moveTo>
                  <a:pt x="0" y="74"/>
                </a:moveTo>
                <a:lnTo>
                  <a:pt x="46" y="28"/>
                </a:lnTo>
                <a:lnTo>
                  <a:pt x="70" y="54"/>
                </a:lnTo>
                <a:lnTo>
                  <a:pt x="124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8" name="Freeform 93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>
            <a:spLocks/>
          </xdr:cNvSpPr>
        </xdr:nvSpPr>
        <xdr:spPr bwMode="auto">
          <a:xfrm>
            <a:off x="7410450" y="2138363"/>
            <a:ext cx="53975" cy="53975"/>
          </a:xfrm>
          <a:custGeom>
            <a:avLst/>
            <a:gdLst>
              <a:gd name="T0" fmla="*/ 0 w 34"/>
              <a:gd name="T1" fmla="*/ 0 h 34"/>
              <a:gd name="T2" fmla="*/ 34 w 34"/>
              <a:gd name="T3" fmla="*/ 0 h 34"/>
              <a:gd name="T4" fmla="*/ 34 w 34"/>
              <a:gd name="T5" fmla="*/ 34 h 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34" h="34">
                <a:moveTo>
                  <a:pt x="0" y="0"/>
                </a:moveTo>
                <a:lnTo>
                  <a:pt x="34" y="0"/>
                </a:lnTo>
                <a:lnTo>
                  <a:pt x="34" y="3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369682</xdr:colOff>
      <xdr:row>14</xdr:row>
      <xdr:rowOff>2609</xdr:rowOff>
    </xdr:from>
    <xdr:to>
      <xdr:col>2</xdr:col>
      <xdr:colOff>256144</xdr:colOff>
      <xdr:row>19</xdr:row>
      <xdr:rowOff>112295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pSpPr/>
      </xdr:nvGrpSpPr>
      <xdr:grpSpPr>
        <a:xfrm>
          <a:off x="369682" y="2800238"/>
          <a:ext cx="1083891" cy="1034971"/>
          <a:chOff x="8715149" y="3780519"/>
          <a:chExt cx="863600" cy="863600"/>
        </a:xfrm>
        <a:noFill/>
      </xdr:grpSpPr>
      <xdr:sp macro="" textlink="">
        <xdr:nvSpPr>
          <xdr:cNvPr id="40" name="Freeform 11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>
            <a:spLocks/>
          </xdr:cNvSpPr>
        </xdr:nvSpPr>
        <xdr:spPr bwMode="auto">
          <a:xfrm>
            <a:off x="8715149" y="3780519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1" name="Freeform 7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>
            <a:spLocks/>
          </xdr:cNvSpPr>
        </xdr:nvSpPr>
        <xdr:spPr bwMode="auto">
          <a:xfrm>
            <a:off x="8972324" y="4015469"/>
            <a:ext cx="333375" cy="101600"/>
          </a:xfrm>
          <a:custGeom>
            <a:avLst/>
            <a:gdLst>
              <a:gd name="T0" fmla="*/ 0 w 210"/>
              <a:gd name="T1" fmla="*/ 64 h 64"/>
              <a:gd name="T2" fmla="*/ 172 w 210"/>
              <a:gd name="T3" fmla="*/ 2 h 64"/>
              <a:gd name="T4" fmla="*/ 172 w 210"/>
              <a:gd name="T5" fmla="*/ 2 h 64"/>
              <a:gd name="T6" fmla="*/ 178 w 210"/>
              <a:gd name="T7" fmla="*/ 0 h 64"/>
              <a:gd name="T8" fmla="*/ 182 w 210"/>
              <a:gd name="T9" fmla="*/ 2 h 64"/>
              <a:gd name="T10" fmla="*/ 186 w 210"/>
              <a:gd name="T11" fmla="*/ 6 h 64"/>
              <a:gd name="T12" fmla="*/ 190 w 210"/>
              <a:gd name="T13" fmla="*/ 10 h 64"/>
              <a:gd name="T14" fmla="*/ 210 w 210"/>
              <a:gd name="T15" fmla="*/ 64 h 6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10" h="64">
                <a:moveTo>
                  <a:pt x="0" y="64"/>
                </a:moveTo>
                <a:lnTo>
                  <a:pt x="172" y="2"/>
                </a:lnTo>
                <a:lnTo>
                  <a:pt x="172" y="2"/>
                </a:lnTo>
                <a:lnTo>
                  <a:pt x="178" y="0"/>
                </a:lnTo>
                <a:lnTo>
                  <a:pt x="182" y="2"/>
                </a:lnTo>
                <a:lnTo>
                  <a:pt x="186" y="6"/>
                </a:lnTo>
                <a:lnTo>
                  <a:pt x="190" y="10"/>
                </a:lnTo>
                <a:lnTo>
                  <a:pt x="210" y="6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2" name="Freeform 7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>
            <a:spLocks/>
          </xdr:cNvSpPr>
        </xdr:nvSpPr>
        <xdr:spPr bwMode="auto">
          <a:xfrm>
            <a:off x="8940574" y="4040869"/>
            <a:ext cx="387350" cy="76200"/>
          </a:xfrm>
          <a:custGeom>
            <a:avLst/>
            <a:gdLst>
              <a:gd name="T0" fmla="*/ 244 w 244"/>
              <a:gd name="T1" fmla="*/ 48 h 48"/>
              <a:gd name="T2" fmla="*/ 24 w 244"/>
              <a:gd name="T3" fmla="*/ 48 h 48"/>
              <a:gd name="T4" fmla="*/ 24 w 244"/>
              <a:gd name="T5" fmla="*/ 48 h 48"/>
              <a:gd name="T6" fmla="*/ 14 w 244"/>
              <a:gd name="T7" fmla="*/ 46 h 48"/>
              <a:gd name="T8" fmla="*/ 8 w 244"/>
              <a:gd name="T9" fmla="*/ 40 h 48"/>
              <a:gd name="T10" fmla="*/ 2 w 244"/>
              <a:gd name="T11" fmla="*/ 34 h 48"/>
              <a:gd name="T12" fmla="*/ 0 w 244"/>
              <a:gd name="T13" fmla="*/ 24 h 48"/>
              <a:gd name="T14" fmla="*/ 0 w 244"/>
              <a:gd name="T15" fmla="*/ 24 h 48"/>
              <a:gd name="T16" fmla="*/ 2 w 244"/>
              <a:gd name="T17" fmla="*/ 16 h 48"/>
              <a:gd name="T18" fmla="*/ 8 w 244"/>
              <a:gd name="T19" fmla="*/ 8 h 48"/>
              <a:gd name="T20" fmla="*/ 14 w 244"/>
              <a:gd name="T21" fmla="*/ 2 h 48"/>
              <a:gd name="T22" fmla="*/ 24 w 244"/>
              <a:gd name="T23" fmla="*/ 0 h 48"/>
              <a:gd name="T24" fmla="*/ 126 w 244"/>
              <a:gd name="T25" fmla="*/ 0 h 48"/>
              <a:gd name="T26" fmla="*/ 126 w 244"/>
              <a:gd name="T27" fmla="*/ 0 h 48"/>
              <a:gd name="T28" fmla="*/ 150 w 244"/>
              <a:gd name="T29" fmla="*/ 2 h 48"/>
              <a:gd name="T30" fmla="*/ 150 w 244"/>
              <a:gd name="T31" fmla="*/ 2 h 48"/>
              <a:gd name="T32" fmla="*/ 150 w 244"/>
              <a:gd name="T33" fmla="*/ 2 h 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44" h="48">
                <a:moveTo>
                  <a:pt x="244" y="48"/>
                </a:moveTo>
                <a:lnTo>
                  <a:pt x="24" y="48"/>
                </a:lnTo>
                <a:lnTo>
                  <a:pt x="24" y="48"/>
                </a:lnTo>
                <a:lnTo>
                  <a:pt x="14" y="46"/>
                </a:lnTo>
                <a:lnTo>
                  <a:pt x="8" y="40"/>
                </a:lnTo>
                <a:lnTo>
                  <a:pt x="2" y="34"/>
                </a:lnTo>
                <a:lnTo>
                  <a:pt x="0" y="24"/>
                </a:lnTo>
                <a:lnTo>
                  <a:pt x="0" y="24"/>
                </a:lnTo>
                <a:lnTo>
                  <a:pt x="2" y="16"/>
                </a:lnTo>
                <a:lnTo>
                  <a:pt x="8" y="8"/>
                </a:lnTo>
                <a:lnTo>
                  <a:pt x="14" y="2"/>
                </a:lnTo>
                <a:lnTo>
                  <a:pt x="24" y="0"/>
                </a:lnTo>
                <a:lnTo>
                  <a:pt x="126" y="0"/>
                </a:lnTo>
                <a:lnTo>
                  <a:pt x="126" y="0"/>
                </a:lnTo>
                <a:lnTo>
                  <a:pt x="150" y="2"/>
                </a:lnTo>
                <a:lnTo>
                  <a:pt x="150" y="2"/>
                </a:lnTo>
                <a:lnTo>
                  <a:pt x="150" y="2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3" name="Freeform 7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SpPr>
            <a:spLocks/>
          </xdr:cNvSpPr>
        </xdr:nvSpPr>
        <xdr:spPr bwMode="auto">
          <a:xfrm>
            <a:off x="9213624" y="4212319"/>
            <a:ext cx="114300" cy="76200"/>
          </a:xfrm>
          <a:custGeom>
            <a:avLst/>
            <a:gdLst>
              <a:gd name="T0" fmla="*/ 72 w 72"/>
              <a:gd name="T1" fmla="*/ 48 h 48"/>
              <a:gd name="T2" fmla="*/ 24 w 72"/>
              <a:gd name="T3" fmla="*/ 48 h 48"/>
              <a:gd name="T4" fmla="*/ 24 w 72"/>
              <a:gd name="T5" fmla="*/ 48 h 48"/>
              <a:gd name="T6" fmla="*/ 14 w 72"/>
              <a:gd name="T7" fmla="*/ 46 h 48"/>
              <a:gd name="T8" fmla="*/ 8 w 72"/>
              <a:gd name="T9" fmla="*/ 40 h 48"/>
              <a:gd name="T10" fmla="*/ 2 w 72"/>
              <a:gd name="T11" fmla="*/ 34 h 48"/>
              <a:gd name="T12" fmla="*/ 0 w 72"/>
              <a:gd name="T13" fmla="*/ 24 h 48"/>
              <a:gd name="T14" fmla="*/ 0 w 72"/>
              <a:gd name="T15" fmla="*/ 24 h 48"/>
              <a:gd name="T16" fmla="*/ 2 w 72"/>
              <a:gd name="T17" fmla="*/ 16 h 48"/>
              <a:gd name="T18" fmla="*/ 8 w 72"/>
              <a:gd name="T19" fmla="*/ 8 h 48"/>
              <a:gd name="T20" fmla="*/ 14 w 72"/>
              <a:gd name="T21" fmla="*/ 2 h 48"/>
              <a:gd name="T22" fmla="*/ 24 w 72"/>
              <a:gd name="T23" fmla="*/ 0 h 48"/>
              <a:gd name="T24" fmla="*/ 48 w 72"/>
              <a:gd name="T25" fmla="*/ 0 h 48"/>
              <a:gd name="T26" fmla="*/ 48 w 72"/>
              <a:gd name="T27" fmla="*/ 0 h 48"/>
              <a:gd name="T28" fmla="*/ 72 w 72"/>
              <a:gd name="T29" fmla="*/ 2 h 48"/>
              <a:gd name="T30" fmla="*/ 72 w 72"/>
              <a:gd name="T31" fmla="*/ 2 h 48"/>
              <a:gd name="T32" fmla="*/ 72 w 72"/>
              <a:gd name="T33" fmla="*/ 2 h 4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72" h="48">
                <a:moveTo>
                  <a:pt x="72" y="48"/>
                </a:moveTo>
                <a:lnTo>
                  <a:pt x="24" y="48"/>
                </a:lnTo>
                <a:lnTo>
                  <a:pt x="24" y="48"/>
                </a:lnTo>
                <a:lnTo>
                  <a:pt x="14" y="46"/>
                </a:lnTo>
                <a:lnTo>
                  <a:pt x="8" y="40"/>
                </a:lnTo>
                <a:lnTo>
                  <a:pt x="2" y="34"/>
                </a:lnTo>
                <a:lnTo>
                  <a:pt x="0" y="24"/>
                </a:lnTo>
                <a:lnTo>
                  <a:pt x="0" y="24"/>
                </a:lnTo>
                <a:lnTo>
                  <a:pt x="2" y="16"/>
                </a:lnTo>
                <a:lnTo>
                  <a:pt x="8" y="8"/>
                </a:lnTo>
                <a:lnTo>
                  <a:pt x="14" y="2"/>
                </a:lnTo>
                <a:lnTo>
                  <a:pt x="24" y="0"/>
                </a:lnTo>
                <a:lnTo>
                  <a:pt x="48" y="0"/>
                </a:lnTo>
                <a:lnTo>
                  <a:pt x="48" y="0"/>
                </a:lnTo>
                <a:lnTo>
                  <a:pt x="72" y="2"/>
                </a:lnTo>
                <a:lnTo>
                  <a:pt x="72" y="2"/>
                </a:lnTo>
                <a:lnTo>
                  <a:pt x="72" y="2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4" name="Freeform 7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SpPr>
            <a:spLocks/>
          </xdr:cNvSpPr>
        </xdr:nvSpPr>
        <xdr:spPr bwMode="auto">
          <a:xfrm>
            <a:off x="8940574" y="4082144"/>
            <a:ext cx="387350" cy="301625"/>
          </a:xfrm>
          <a:custGeom>
            <a:avLst/>
            <a:gdLst>
              <a:gd name="T0" fmla="*/ 244 w 244"/>
              <a:gd name="T1" fmla="*/ 190 h 190"/>
              <a:gd name="T2" fmla="*/ 32 w 244"/>
              <a:gd name="T3" fmla="*/ 190 h 190"/>
              <a:gd name="T4" fmla="*/ 32 w 244"/>
              <a:gd name="T5" fmla="*/ 190 h 190"/>
              <a:gd name="T6" fmla="*/ 26 w 244"/>
              <a:gd name="T7" fmla="*/ 190 h 190"/>
              <a:gd name="T8" fmla="*/ 20 w 244"/>
              <a:gd name="T9" fmla="*/ 188 h 190"/>
              <a:gd name="T10" fmla="*/ 10 w 244"/>
              <a:gd name="T11" fmla="*/ 182 h 190"/>
              <a:gd name="T12" fmla="*/ 2 w 244"/>
              <a:gd name="T13" fmla="*/ 172 h 190"/>
              <a:gd name="T14" fmla="*/ 0 w 244"/>
              <a:gd name="T15" fmla="*/ 166 h 190"/>
              <a:gd name="T16" fmla="*/ 0 w 244"/>
              <a:gd name="T17" fmla="*/ 158 h 190"/>
              <a:gd name="T18" fmla="*/ 0 w 244"/>
              <a:gd name="T19" fmla="*/ 0 h 19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244" h="190">
                <a:moveTo>
                  <a:pt x="244" y="190"/>
                </a:moveTo>
                <a:lnTo>
                  <a:pt x="32" y="190"/>
                </a:lnTo>
                <a:lnTo>
                  <a:pt x="32" y="190"/>
                </a:lnTo>
                <a:lnTo>
                  <a:pt x="26" y="190"/>
                </a:lnTo>
                <a:lnTo>
                  <a:pt x="20" y="188"/>
                </a:lnTo>
                <a:lnTo>
                  <a:pt x="10" y="182"/>
                </a:lnTo>
                <a:lnTo>
                  <a:pt x="2" y="172"/>
                </a:lnTo>
                <a:lnTo>
                  <a:pt x="0" y="166"/>
                </a:lnTo>
                <a:lnTo>
                  <a:pt x="0" y="158"/>
                </a:lnTo>
                <a:lnTo>
                  <a:pt x="0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5" name="Line 7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9327924" y="4117069"/>
            <a:ext cx="0" cy="2667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374806</xdr:colOff>
      <xdr:row>21</xdr:row>
      <xdr:rowOff>117373</xdr:rowOff>
    </xdr:from>
    <xdr:to>
      <xdr:col>2</xdr:col>
      <xdr:colOff>204533</xdr:colOff>
      <xdr:row>27</xdr:row>
      <xdr:rowOff>448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pSpPr/>
      </xdr:nvGrpSpPr>
      <xdr:grpSpPr>
        <a:xfrm>
          <a:off x="374806" y="4210402"/>
          <a:ext cx="1027156" cy="993417"/>
          <a:chOff x="2238149" y="957939"/>
          <a:chExt cx="863600" cy="863600"/>
        </a:xfrm>
        <a:noFill/>
      </xdr:grpSpPr>
      <xdr:sp macro="" textlink="">
        <xdr:nvSpPr>
          <xdr:cNvPr id="47" name="Freeform 8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SpPr>
            <a:spLocks/>
          </xdr:cNvSpPr>
        </xdr:nvSpPr>
        <xdr:spPr bwMode="auto">
          <a:xfrm>
            <a:off x="2238149" y="957939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8" name="Freeform 68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>
            <a:spLocks/>
          </xdr:cNvSpPr>
        </xdr:nvSpPr>
        <xdr:spPr bwMode="auto">
          <a:xfrm>
            <a:off x="2450874" y="1186539"/>
            <a:ext cx="438150" cy="269875"/>
          </a:xfrm>
          <a:custGeom>
            <a:avLst/>
            <a:gdLst>
              <a:gd name="T0" fmla="*/ 0 w 276"/>
              <a:gd name="T1" fmla="*/ 0 h 170"/>
              <a:gd name="T2" fmla="*/ 44 w 276"/>
              <a:gd name="T3" fmla="*/ 0 h 170"/>
              <a:gd name="T4" fmla="*/ 82 w 276"/>
              <a:gd name="T5" fmla="*/ 170 h 170"/>
              <a:gd name="T6" fmla="*/ 244 w 276"/>
              <a:gd name="T7" fmla="*/ 170 h 170"/>
              <a:gd name="T8" fmla="*/ 276 w 276"/>
              <a:gd name="T9" fmla="*/ 62 h 170"/>
              <a:gd name="T10" fmla="*/ 66 w 276"/>
              <a:gd name="T11" fmla="*/ 62 h 17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276" h="170">
                <a:moveTo>
                  <a:pt x="0" y="0"/>
                </a:moveTo>
                <a:lnTo>
                  <a:pt x="44" y="0"/>
                </a:lnTo>
                <a:lnTo>
                  <a:pt x="82" y="170"/>
                </a:lnTo>
                <a:lnTo>
                  <a:pt x="244" y="170"/>
                </a:lnTo>
                <a:lnTo>
                  <a:pt x="276" y="62"/>
                </a:lnTo>
                <a:lnTo>
                  <a:pt x="66" y="62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9" name="Freeform 69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>
            <a:spLocks/>
          </xdr:cNvSpPr>
        </xdr:nvSpPr>
        <xdr:spPr bwMode="auto">
          <a:xfrm>
            <a:off x="2590574" y="1510389"/>
            <a:ext cx="82550" cy="82550"/>
          </a:xfrm>
          <a:custGeom>
            <a:avLst/>
            <a:gdLst>
              <a:gd name="T0" fmla="*/ 52 w 52"/>
              <a:gd name="T1" fmla="*/ 26 h 52"/>
              <a:gd name="T2" fmla="*/ 52 w 52"/>
              <a:gd name="T3" fmla="*/ 26 h 52"/>
              <a:gd name="T4" fmla="*/ 50 w 52"/>
              <a:gd name="T5" fmla="*/ 36 h 52"/>
              <a:gd name="T6" fmla="*/ 44 w 52"/>
              <a:gd name="T7" fmla="*/ 44 h 52"/>
              <a:gd name="T8" fmla="*/ 36 w 52"/>
              <a:gd name="T9" fmla="*/ 50 h 52"/>
              <a:gd name="T10" fmla="*/ 26 w 52"/>
              <a:gd name="T11" fmla="*/ 52 h 52"/>
              <a:gd name="T12" fmla="*/ 26 w 52"/>
              <a:gd name="T13" fmla="*/ 52 h 52"/>
              <a:gd name="T14" fmla="*/ 16 w 52"/>
              <a:gd name="T15" fmla="*/ 50 h 52"/>
              <a:gd name="T16" fmla="*/ 6 w 52"/>
              <a:gd name="T17" fmla="*/ 44 h 52"/>
              <a:gd name="T18" fmla="*/ 2 w 52"/>
              <a:gd name="T19" fmla="*/ 36 h 52"/>
              <a:gd name="T20" fmla="*/ 0 w 52"/>
              <a:gd name="T21" fmla="*/ 26 h 52"/>
              <a:gd name="T22" fmla="*/ 0 w 52"/>
              <a:gd name="T23" fmla="*/ 26 h 52"/>
              <a:gd name="T24" fmla="*/ 2 w 52"/>
              <a:gd name="T25" fmla="*/ 16 h 52"/>
              <a:gd name="T26" fmla="*/ 6 w 52"/>
              <a:gd name="T27" fmla="*/ 8 h 52"/>
              <a:gd name="T28" fmla="*/ 16 w 52"/>
              <a:gd name="T29" fmla="*/ 2 h 52"/>
              <a:gd name="T30" fmla="*/ 26 w 52"/>
              <a:gd name="T31" fmla="*/ 0 h 52"/>
              <a:gd name="T32" fmla="*/ 26 w 52"/>
              <a:gd name="T33" fmla="*/ 0 h 52"/>
              <a:gd name="T34" fmla="*/ 36 w 52"/>
              <a:gd name="T35" fmla="*/ 2 h 52"/>
              <a:gd name="T36" fmla="*/ 44 w 52"/>
              <a:gd name="T37" fmla="*/ 8 h 52"/>
              <a:gd name="T38" fmla="*/ 50 w 52"/>
              <a:gd name="T39" fmla="*/ 16 h 52"/>
              <a:gd name="T40" fmla="*/ 52 w 52"/>
              <a:gd name="T41" fmla="*/ 26 h 52"/>
              <a:gd name="T42" fmla="*/ 52 w 52"/>
              <a:gd name="T43" fmla="*/ 26 h 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</a:cxnLst>
            <a:rect l="0" t="0" r="r" b="b"/>
            <a:pathLst>
              <a:path w="52" h="52">
                <a:moveTo>
                  <a:pt x="52" y="26"/>
                </a:moveTo>
                <a:lnTo>
                  <a:pt x="52" y="26"/>
                </a:lnTo>
                <a:lnTo>
                  <a:pt x="50" y="36"/>
                </a:lnTo>
                <a:lnTo>
                  <a:pt x="44" y="44"/>
                </a:lnTo>
                <a:lnTo>
                  <a:pt x="36" y="50"/>
                </a:lnTo>
                <a:lnTo>
                  <a:pt x="26" y="52"/>
                </a:lnTo>
                <a:lnTo>
                  <a:pt x="26" y="52"/>
                </a:lnTo>
                <a:lnTo>
                  <a:pt x="16" y="50"/>
                </a:lnTo>
                <a:lnTo>
                  <a:pt x="6" y="44"/>
                </a:lnTo>
                <a:lnTo>
                  <a:pt x="2" y="36"/>
                </a:lnTo>
                <a:lnTo>
                  <a:pt x="0" y="26"/>
                </a:lnTo>
                <a:lnTo>
                  <a:pt x="0" y="26"/>
                </a:lnTo>
                <a:lnTo>
                  <a:pt x="2" y="16"/>
                </a:lnTo>
                <a:lnTo>
                  <a:pt x="6" y="8"/>
                </a:lnTo>
                <a:lnTo>
                  <a:pt x="16" y="2"/>
                </a:lnTo>
                <a:lnTo>
                  <a:pt x="26" y="0"/>
                </a:lnTo>
                <a:lnTo>
                  <a:pt x="26" y="0"/>
                </a:lnTo>
                <a:lnTo>
                  <a:pt x="36" y="2"/>
                </a:lnTo>
                <a:lnTo>
                  <a:pt x="44" y="8"/>
                </a:lnTo>
                <a:lnTo>
                  <a:pt x="50" y="16"/>
                </a:lnTo>
                <a:lnTo>
                  <a:pt x="52" y="26"/>
                </a:lnTo>
                <a:lnTo>
                  <a:pt x="52" y="26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50" name="Freeform 70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>
            <a:spLocks/>
          </xdr:cNvSpPr>
        </xdr:nvSpPr>
        <xdr:spPr bwMode="auto">
          <a:xfrm>
            <a:off x="2746149" y="1510389"/>
            <a:ext cx="82550" cy="82550"/>
          </a:xfrm>
          <a:custGeom>
            <a:avLst/>
            <a:gdLst>
              <a:gd name="T0" fmla="*/ 52 w 52"/>
              <a:gd name="T1" fmla="*/ 26 h 52"/>
              <a:gd name="T2" fmla="*/ 52 w 52"/>
              <a:gd name="T3" fmla="*/ 26 h 52"/>
              <a:gd name="T4" fmla="*/ 50 w 52"/>
              <a:gd name="T5" fmla="*/ 36 h 52"/>
              <a:gd name="T6" fmla="*/ 44 w 52"/>
              <a:gd name="T7" fmla="*/ 44 h 52"/>
              <a:gd name="T8" fmla="*/ 36 w 52"/>
              <a:gd name="T9" fmla="*/ 50 h 52"/>
              <a:gd name="T10" fmla="*/ 26 w 52"/>
              <a:gd name="T11" fmla="*/ 52 h 52"/>
              <a:gd name="T12" fmla="*/ 26 w 52"/>
              <a:gd name="T13" fmla="*/ 52 h 52"/>
              <a:gd name="T14" fmla="*/ 16 w 52"/>
              <a:gd name="T15" fmla="*/ 50 h 52"/>
              <a:gd name="T16" fmla="*/ 8 w 52"/>
              <a:gd name="T17" fmla="*/ 44 h 52"/>
              <a:gd name="T18" fmla="*/ 2 w 52"/>
              <a:gd name="T19" fmla="*/ 36 h 52"/>
              <a:gd name="T20" fmla="*/ 0 w 52"/>
              <a:gd name="T21" fmla="*/ 26 h 52"/>
              <a:gd name="T22" fmla="*/ 0 w 52"/>
              <a:gd name="T23" fmla="*/ 26 h 52"/>
              <a:gd name="T24" fmla="*/ 2 w 52"/>
              <a:gd name="T25" fmla="*/ 16 h 52"/>
              <a:gd name="T26" fmla="*/ 8 w 52"/>
              <a:gd name="T27" fmla="*/ 8 h 52"/>
              <a:gd name="T28" fmla="*/ 16 w 52"/>
              <a:gd name="T29" fmla="*/ 2 h 52"/>
              <a:gd name="T30" fmla="*/ 26 w 52"/>
              <a:gd name="T31" fmla="*/ 0 h 52"/>
              <a:gd name="T32" fmla="*/ 26 w 52"/>
              <a:gd name="T33" fmla="*/ 0 h 52"/>
              <a:gd name="T34" fmla="*/ 36 w 52"/>
              <a:gd name="T35" fmla="*/ 2 h 52"/>
              <a:gd name="T36" fmla="*/ 44 w 52"/>
              <a:gd name="T37" fmla="*/ 8 h 52"/>
              <a:gd name="T38" fmla="*/ 50 w 52"/>
              <a:gd name="T39" fmla="*/ 16 h 52"/>
              <a:gd name="T40" fmla="*/ 52 w 52"/>
              <a:gd name="T41" fmla="*/ 26 h 52"/>
              <a:gd name="T42" fmla="*/ 52 w 52"/>
              <a:gd name="T43" fmla="*/ 26 h 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</a:cxnLst>
            <a:rect l="0" t="0" r="r" b="b"/>
            <a:pathLst>
              <a:path w="52" h="52">
                <a:moveTo>
                  <a:pt x="52" y="26"/>
                </a:moveTo>
                <a:lnTo>
                  <a:pt x="52" y="26"/>
                </a:lnTo>
                <a:lnTo>
                  <a:pt x="50" y="36"/>
                </a:lnTo>
                <a:lnTo>
                  <a:pt x="44" y="44"/>
                </a:lnTo>
                <a:lnTo>
                  <a:pt x="36" y="50"/>
                </a:lnTo>
                <a:lnTo>
                  <a:pt x="26" y="52"/>
                </a:lnTo>
                <a:lnTo>
                  <a:pt x="26" y="52"/>
                </a:lnTo>
                <a:lnTo>
                  <a:pt x="16" y="50"/>
                </a:lnTo>
                <a:lnTo>
                  <a:pt x="8" y="44"/>
                </a:lnTo>
                <a:lnTo>
                  <a:pt x="2" y="36"/>
                </a:lnTo>
                <a:lnTo>
                  <a:pt x="0" y="26"/>
                </a:lnTo>
                <a:lnTo>
                  <a:pt x="0" y="26"/>
                </a:lnTo>
                <a:lnTo>
                  <a:pt x="2" y="16"/>
                </a:lnTo>
                <a:lnTo>
                  <a:pt x="8" y="8"/>
                </a:lnTo>
                <a:lnTo>
                  <a:pt x="16" y="2"/>
                </a:lnTo>
                <a:lnTo>
                  <a:pt x="26" y="0"/>
                </a:lnTo>
                <a:lnTo>
                  <a:pt x="26" y="0"/>
                </a:lnTo>
                <a:lnTo>
                  <a:pt x="36" y="2"/>
                </a:lnTo>
                <a:lnTo>
                  <a:pt x="44" y="8"/>
                </a:lnTo>
                <a:lnTo>
                  <a:pt x="50" y="16"/>
                </a:lnTo>
                <a:lnTo>
                  <a:pt x="52" y="26"/>
                </a:lnTo>
                <a:lnTo>
                  <a:pt x="52" y="26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51" name="Line 71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>
            <a:spLocks noChangeShapeType="1"/>
          </xdr:cNvSpPr>
        </xdr:nvSpPr>
        <xdr:spPr bwMode="auto">
          <a:xfrm>
            <a:off x="2660424" y="1291314"/>
            <a:ext cx="0" cy="1619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52" name="Line 72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>
            <a:spLocks noChangeShapeType="1"/>
          </xdr:cNvSpPr>
        </xdr:nvSpPr>
        <xdr:spPr bwMode="auto">
          <a:xfrm>
            <a:off x="2762024" y="1294489"/>
            <a:ext cx="0" cy="1555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53" name="Line 73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>
            <a:spLocks noChangeShapeType="1"/>
          </xdr:cNvSpPr>
        </xdr:nvSpPr>
        <xdr:spPr bwMode="auto">
          <a:xfrm>
            <a:off x="2571524" y="1373864"/>
            <a:ext cx="282575" cy="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412291</xdr:colOff>
      <xdr:row>11</xdr:row>
      <xdr:rowOff>16476</xdr:rowOff>
    </xdr:from>
    <xdr:to>
      <xdr:col>2</xdr:col>
      <xdr:colOff>225601</xdr:colOff>
      <xdr:row>14</xdr:row>
      <xdr:rowOff>44006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 txBox="1"/>
      </xdr:nvSpPr>
      <xdr:spPr>
        <a:xfrm>
          <a:off x="412291" y="2374665"/>
          <a:ext cx="1032510" cy="5809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Demand Data</a:t>
          </a:r>
        </a:p>
      </xdr:txBody>
    </xdr:sp>
    <xdr:clientData/>
  </xdr:twoCellAnchor>
  <xdr:twoCellAnchor>
    <xdr:from>
      <xdr:col>11</xdr:col>
      <xdr:colOff>285410</xdr:colOff>
      <xdr:row>2</xdr:row>
      <xdr:rowOff>96930</xdr:rowOff>
    </xdr:from>
    <xdr:to>
      <xdr:col>14</xdr:col>
      <xdr:colOff>796610</xdr:colOff>
      <xdr:row>11</xdr:row>
      <xdr:rowOff>139283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991010" y="787212"/>
          <a:ext cx="2340000" cy="1656000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l"/>
          <a:endParaRPr lang="en-CA" sz="1600" b="1">
            <a:solidFill>
              <a:srgbClr val="000000"/>
            </a:solidFill>
            <a:latin typeface="+mn-lt"/>
            <a:ea typeface="+mn-ea"/>
            <a:cs typeface="+mn-cs"/>
          </a:endParaRPr>
        </a:p>
        <a:p>
          <a:pPr indent="0" algn="l"/>
          <a:endParaRPr lang="en-CA" sz="1600" b="1">
            <a:solidFill>
              <a:srgbClr val="000000"/>
            </a:solidFill>
            <a:latin typeface="+mn-lt"/>
            <a:ea typeface="+mn-ea"/>
            <a:cs typeface="+mn-cs"/>
          </a:endParaRPr>
        </a:p>
        <a:p>
          <a:pPr indent="0" algn="l"/>
          <a:r>
            <a:rPr lang="en-CA" sz="1600" b="1">
              <a:solidFill>
                <a:srgbClr val="000000"/>
              </a:solidFill>
              <a:latin typeface="+mn-lt"/>
              <a:ea typeface="+mn-ea"/>
              <a:cs typeface="+mn-cs"/>
            </a:rPr>
            <a:t>Expected Cost of Waste</a:t>
          </a:r>
        </a:p>
        <a:p>
          <a:pPr indent="0" algn="l"/>
          <a:r>
            <a:rPr lang="en-CA" sz="1600" b="1">
              <a:solidFill>
                <a:srgbClr val="000000"/>
              </a:solidFill>
              <a:latin typeface="+mn-lt"/>
              <a:ea typeface="+mn-ea"/>
              <a:cs typeface="+mn-cs"/>
            </a:rPr>
            <a:t>$1,397.00</a:t>
          </a:r>
        </a:p>
      </xdr:txBody>
    </xdr:sp>
    <xdr:clientData/>
  </xdr:twoCellAnchor>
  <xdr:twoCellAnchor>
    <xdr:from>
      <xdr:col>3</xdr:col>
      <xdr:colOff>6609</xdr:colOff>
      <xdr:row>2</xdr:row>
      <xdr:rowOff>105560</xdr:rowOff>
    </xdr:from>
    <xdr:to>
      <xdr:col>6</xdr:col>
      <xdr:colOff>517809</xdr:colOff>
      <xdr:row>11</xdr:row>
      <xdr:rowOff>147913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1835409" y="795842"/>
          <a:ext cx="2340000" cy="1656000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l"/>
          <a:endParaRPr lang="en-CA" sz="2000" b="1">
            <a:solidFill>
              <a:srgbClr val="000000"/>
            </a:solidFill>
            <a:latin typeface="+mn-lt"/>
            <a:ea typeface="+mn-ea"/>
            <a:cs typeface="+mn-cs"/>
          </a:endParaRPr>
        </a:p>
        <a:p>
          <a:pPr indent="0" algn="l"/>
          <a:endParaRPr lang="en-CA" sz="2000" b="1">
            <a:solidFill>
              <a:srgbClr val="000000"/>
            </a:solidFill>
            <a:latin typeface="+mn-lt"/>
            <a:ea typeface="+mn-ea"/>
            <a:cs typeface="+mn-cs"/>
          </a:endParaRPr>
        </a:p>
        <a:p>
          <a:pPr indent="0" algn="l"/>
          <a:r>
            <a:rPr lang="en-CA" sz="2000" b="1">
              <a:solidFill>
                <a:srgbClr val="000000"/>
              </a:solidFill>
              <a:latin typeface="+mn-lt"/>
              <a:ea typeface="+mn-ea"/>
              <a:cs typeface="+mn-cs"/>
            </a:rPr>
            <a:t>Expected Profit</a:t>
          </a:r>
        </a:p>
        <a:p>
          <a:pPr indent="0" algn="l"/>
          <a:r>
            <a:rPr lang="en-CA" sz="2000" b="1">
              <a:solidFill>
                <a:srgbClr val="000000"/>
              </a:solidFill>
              <a:latin typeface="+mn-lt"/>
              <a:ea typeface="+mn-ea"/>
              <a:cs typeface="+mn-cs"/>
            </a:rPr>
            <a:t>$96,682.42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556260</xdr:colOff>
          <xdr:row>1</xdr:row>
          <xdr:rowOff>251460</xdr:rowOff>
        </xdr:from>
        <xdr:to>
          <xdr:col>2</xdr:col>
          <xdr:colOff>30480</xdr:colOff>
          <xdr:row>5</xdr:row>
          <xdr:rowOff>22860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405667</xdr:colOff>
      <xdr:row>18</xdr:row>
      <xdr:rowOff>112791</xdr:rowOff>
    </xdr:from>
    <xdr:to>
      <xdr:col>2</xdr:col>
      <xdr:colOff>218977</xdr:colOff>
      <xdr:row>21</xdr:row>
      <xdr:rowOff>141367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405667" y="3762370"/>
          <a:ext cx="1032510" cy="5820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Cost of Meals</a:t>
          </a:r>
        </a:p>
      </xdr:txBody>
    </xdr:sp>
    <xdr:clientData/>
  </xdr:twoCellAnchor>
  <xdr:twoCellAnchor>
    <xdr:from>
      <xdr:col>0</xdr:col>
      <xdr:colOff>417482</xdr:colOff>
      <xdr:row>26</xdr:row>
      <xdr:rowOff>49961</xdr:rowOff>
    </xdr:from>
    <xdr:to>
      <xdr:col>2</xdr:col>
      <xdr:colOff>230792</xdr:colOff>
      <xdr:row>29</xdr:row>
      <xdr:rowOff>78539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417482" y="5175414"/>
          <a:ext cx="1032510" cy="582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Cost of Ingredients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556260</xdr:colOff>
          <xdr:row>30</xdr:row>
          <xdr:rowOff>38100</xdr:rowOff>
        </xdr:from>
        <xdr:to>
          <xdr:col>2</xdr:col>
          <xdr:colOff>30480</xdr:colOff>
          <xdr:row>34</xdr:row>
          <xdr:rowOff>15240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563880</xdr:colOff>
          <xdr:row>22</xdr:row>
          <xdr:rowOff>76200</xdr:rowOff>
        </xdr:from>
        <xdr:to>
          <xdr:col>2</xdr:col>
          <xdr:colOff>45720</xdr:colOff>
          <xdr:row>26</xdr:row>
          <xdr:rowOff>60960</xdr:rowOff>
        </xdr:to>
        <xdr:sp macro="" textlink="">
          <xdr:nvSpPr>
            <xdr:cNvPr id="1031" name="CommandButton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14</xdr:row>
          <xdr:rowOff>175260</xdr:rowOff>
        </xdr:from>
        <xdr:to>
          <xdr:col>2</xdr:col>
          <xdr:colOff>15240</xdr:colOff>
          <xdr:row>18</xdr:row>
          <xdr:rowOff>160020</xdr:rowOff>
        </xdr:to>
        <xdr:sp macro="" textlink="">
          <xdr:nvSpPr>
            <xdr:cNvPr id="1032" name="CommandButton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563880</xdr:colOff>
          <xdr:row>7</xdr:row>
          <xdr:rowOff>68580</xdr:rowOff>
        </xdr:from>
        <xdr:to>
          <xdr:col>2</xdr:col>
          <xdr:colOff>45720</xdr:colOff>
          <xdr:row>11</xdr:row>
          <xdr:rowOff>60960</xdr:rowOff>
        </xdr:to>
        <xdr:sp macro="" textlink="">
          <xdr:nvSpPr>
            <xdr:cNvPr id="1033" name="CommandButton5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161052</xdr:colOff>
      <xdr:row>13</xdr:row>
      <xdr:rowOff>18864</xdr:rowOff>
    </xdr:from>
    <xdr:to>
      <xdr:col>4</xdr:col>
      <xdr:colOff>37235</xdr:colOff>
      <xdr:row>15</xdr:row>
      <xdr:rowOff>132840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702" y="2704914"/>
          <a:ext cx="466733" cy="494976"/>
        </a:xfrm>
        <a:prstGeom prst="rect">
          <a:avLst/>
        </a:prstGeom>
      </xdr:spPr>
    </xdr:pic>
    <xdr:clientData/>
  </xdr:twoCellAnchor>
  <xdr:twoCellAnchor editAs="oneCell">
    <xdr:from>
      <xdr:col>3</xdr:col>
      <xdr:colOff>201939</xdr:colOff>
      <xdr:row>3</xdr:row>
      <xdr:rowOff>139972</xdr:rowOff>
    </xdr:from>
    <xdr:to>
      <xdr:col>4</xdr:col>
      <xdr:colOff>78122</xdr:colOff>
      <xdr:row>6</xdr:row>
      <xdr:rowOff>82498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0739" y="1009548"/>
          <a:ext cx="485783" cy="480409"/>
        </a:xfrm>
        <a:prstGeom prst="rect">
          <a:avLst/>
        </a:prstGeom>
      </xdr:spPr>
    </xdr:pic>
    <xdr:clientData/>
  </xdr:twoCellAnchor>
  <xdr:twoCellAnchor editAs="oneCell">
    <xdr:from>
      <xdr:col>20</xdr:col>
      <xdr:colOff>75450</xdr:colOff>
      <xdr:row>33</xdr:row>
      <xdr:rowOff>48148</xdr:rowOff>
    </xdr:from>
    <xdr:to>
      <xdr:col>21</xdr:col>
      <xdr:colOff>29186</xdr:colOff>
      <xdr:row>36</xdr:row>
      <xdr:rowOff>76564</xdr:rowOff>
    </xdr:to>
    <xdr:pic macro="[0]!updateDashboard">
      <xdr:nvPicPr>
        <xdr:cNvPr id="76" name="Picture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2500532" y="6180007"/>
          <a:ext cx="563336" cy="5662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</xdr:colOff>
          <xdr:row>18</xdr:row>
          <xdr:rowOff>167640</xdr:rowOff>
        </xdr:from>
        <xdr:to>
          <xdr:col>6</xdr:col>
          <xdr:colOff>129540</xdr:colOff>
          <xdr:row>20</xdr:row>
          <xdr:rowOff>68580</xdr:rowOff>
        </xdr:to>
        <xdr:sp macro="" textlink="">
          <xdr:nvSpPr>
            <xdr:cNvPr id="1034" name="txtCSL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487680</xdr:colOff>
          <xdr:row>21</xdr:row>
          <xdr:rowOff>30480</xdr:rowOff>
        </xdr:from>
        <xdr:to>
          <xdr:col>5</xdr:col>
          <xdr:colOff>586740</xdr:colOff>
          <xdr:row>22</xdr:row>
          <xdr:rowOff>152400</xdr:rowOff>
        </xdr:to>
        <xdr:sp macro="" textlink="">
          <xdr:nvSpPr>
            <xdr:cNvPr id="1035" name="cmbApplyCS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320040</xdr:colOff>
      <xdr:row>5</xdr:row>
      <xdr:rowOff>447</xdr:rowOff>
    </xdr:from>
    <xdr:to>
      <xdr:col>2</xdr:col>
      <xdr:colOff>296284</xdr:colOff>
      <xdr:row>6</xdr:row>
      <xdr:rowOff>115196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320040" y="1242507"/>
          <a:ext cx="1195444" cy="2976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0</xdr:col>
      <xdr:colOff>477015</xdr:colOff>
      <xdr:row>1</xdr:row>
      <xdr:rowOff>167640</xdr:rowOff>
    </xdr:from>
    <xdr:to>
      <xdr:col>2</xdr:col>
      <xdr:colOff>159821</xdr:colOff>
      <xdr:row>5</xdr:row>
      <xdr:rowOff>85912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477015" y="352697"/>
          <a:ext cx="880235" cy="865329"/>
          <a:chOff x="8204200" y="1092200"/>
          <a:chExt cx="863600" cy="863600"/>
        </a:xfrm>
        <a:noFill/>
      </xdr:grpSpPr>
      <xdr:sp macro="" textlink="">
        <xdr:nvSpPr>
          <xdr:cNvPr id="11" name="Freeform 17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2" name="Freeform 57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15</xdr:col>
      <xdr:colOff>186802</xdr:colOff>
      <xdr:row>2</xdr:row>
      <xdr:rowOff>105892</xdr:rowOff>
    </xdr:from>
    <xdr:to>
      <xdr:col>19</xdr:col>
      <xdr:colOff>88402</xdr:colOff>
      <xdr:row>11</xdr:row>
      <xdr:rowOff>148245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9563884" y="796174"/>
          <a:ext cx="2340000" cy="1656000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l"/>
          <a:endParaRPr lang="en-CA" sz="1600" b="1">
            <a:solidFill>
              <a:srgbClr val="000000"/>
            </a:solidFill>
            <a:latin typeface="+mn-lt"/>
            <a:ea typeface="+mn-ea"/>
            <a:cs typeface="+mn-cs"/>
          </a:endParaRPr>
        </a:p>
        <a:p>
          <a:pPr indent="0" algn="l"/>
          <a:endParaRPr lang="en-CA" sz="1600" b="1">
            <a:solidFill>
              <a:srgbClr val="000000"/>
            </a:solidFill>
            <a:latin typeface="+mn-lt"/>
            <a:ea typeface="+mn-ea"/>
            <a:cs typeface="+mn-cs"/>
          </a:endParaRPr>
        </a:p>
        <a:p>
          <a:pPr indent="0" algn="l"/>
          <a:r>
            <a:rPr lang="en-CA" sz="1600" b="1">
              <a:solidFill>
                <a:srgbClr val="000000"/>
              </a:solidFill>
              <a:latin typeface="+mn-lt"/>
              <a:ea typeface="+mn-ea"/>
              <a:cs typeface="+mn-cs"/>
            </a:rPr>
            <a:t>Expected Cost due to Unmet Demand</a:t>
          </a:r>
        </a:p>
        <a:p>
          <a:pPr indent="0" algn="l"/>
          <a:r>
            <a:rPr lang="en-CA" sz="1600" b="1">
              <a:solidFill>
                <a:srgbClr val="000000"/>
              </a:solidFill>
              <a:latin typeface="+mn-lt"/>
              <a:ea typeface="+mn-ea"/>
              <a:cs typeface="+mn-cs"/>
            </a:rPr>
            <a:t>$.00</a:t>
          </a:r>
        </a:p>
      </xdr:txBody>
    </xdr:sp>
    <xdr:clientData/>
  </xdr:twoCellAnchor>
  <xdr:twoCellAnchor>
    <xdr:from>
      <xdr:col>7</xdr:col>
      <xdr:colOff>150940</xdr:colOff>
      <xdr:row>2</xdr:row>
      <xdr:rowOff>96929</xdr:rowOff>
    </xdr:from>
    <xdr:to>
      <xdr:col>11</xdr:col>
      <xdr:colOff>52540</xdr:colOff>
      <xdr:row>11</xdr:row>
      <xdr:rowOff>139282</xdr:rowOff>
    </xdr:to>
    <xdr:sp macro="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418140" y="787211"/>
          <a:ext cx="2340000" cy="1656000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l"/>
          <a:endParaRPr lang="en-CA" sz="1600" b="1">
            <a:solidFill>
              <a:srgbClr val="000000"/>
            </a:solidFill>
            <a:latin typeface="+mn-lt"/>
            <a:ea typeface="+mn-ea"/>
            <a:cs typeface="+mn-cs"/>
          </a:endParaRPr>
        </a:p>
        <a:p>
          <a:pPr indent="0" algn="l"/>
          <a:endParaRPr lang="en-CA" sz="1600" b="1">
            <a:solidFill>
              <a:srgbClr val="000000"/>
            </a:solidFill>
            <a:latin typeface="+mn-lt"/>
            <a:ea typeface="+mn-ea"/>
            <a:cs typeface="+mn-cs"/>
          </a:endParaRPr>
        </a:p>
        <a:p>
          <a:pPr indent="0" algn="l"/>
          <a:r>
            <a:rPr lang="en-CA" sz="1600" b="1">
              <a:solidFill>
                <a:srgbClr val="000000"/>
              </a:solidFill>
              <a:latin typeface="+mn-lt"/>
              <a:ea typeface="+mn-ea"/>
              <a:cs typeface="+mn-cs"/>
            </a:rPr>
            <a:t>Expected Total Cost </a:t>
          </a:r>
        </a:p>
        <a:p>
          <a:pPr indent="0" algn="l"/>
          <a:r>
            <a:rPr lang="en-CA" sz="1600" b="1">
              <a:solidFill>
                <a:srgbClr val="000000"/>
              </a:solidFill>
              <a:latin typeface="+mn-lt"/>
              <a:ea typeface="+mn-ea"/>
              <a:cs typeface="+mn-cs"/>
            </a:rPr>
            <a:t>$38,731.00</a:t>
          </a:r>
        </a:p>
      </xdr:txBody>
    </xdr:sp>
    <xdr:clientData/>
  </xdr:twoCellAnchor>
  <xdr:twoCellAnchor editAs="oneCell">
    <xdr:from>
      <xdr:col>11</xdr:col>
      <xdr:colOff>430305</xdr:colOff>
      <xdr:row>3</xdr:row>
      <xdr:rowOff>53789</xdr:rowOff>
    </xdr:from>
    <xdr:to>
      <xdr:col>12</xdr:col>
      <xdr:colOff>310305</xdr:colOff>
      <xdr:row>6</xdr:row>
      <xdr:rowOff>5506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5905" y="806824"/>
          <a:ext cx="489600" cy="489600"/>
        </a:xfrm>
        <a:prstGeom prst="rect">
          <a:avLst/>
        </a:prstGeom>
      </xdr:spPr>
    </xdr:pic>
    <xdr:clientData/>
  </xdr:twoCellAnchor>
  <xdr:twoCellAnchor editAs="oneCell">
    <xdr:from>
      <xdr:col>7</xdr:col>
      <xdr:colOff>249553</xdr:colOff>
      <xdr:row>3</xdr:row>
      <xdr:rowOff>25211</xdr:rowOff>
    </xdr:from>
    <xdr:to>
      <xdr:col>8</xdr:col>
      <xdr:colOff>127641</xdr:colOff>
      <xdr:row>5</xdr:row>
      <xdr:rowOff>154310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16753" y="778246"/>
          <a:ext cx="487688" cy="487688"/>
        </a:xfrm>
        <a:prstGeom prst="rect">
          <a:avLst/>
        </a:prstGeom>
      </xdr:spPr>
    </xdr:pic>
    <xdr:clientData/>
  </xdr:twoCellAnchor>
  <xdr:twoCellAnchor editAs="oneCell">
    <xdr:from>
      <xdr:col>15</xdr:col>
      <xdr:colOff>331693</xdr:colOff>
      <xdr:row>3</xdr:row>
      <xdr:rowOff>17932</xdr:rowOff>
    </xdr:from>
    <xdr:to>
      <xdr:col>16</xdr:col>
      <xdr:colOff>209781</xdr:colOff>
      <xdr:row>5</xdr:row>
      <xdr:rowOff>147031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8775" y="770967"/>
          <a:ext cx="487688" cy="487688"/>
        </a:xfrm>
        <a:prstGeom prst="rect">
          <a:avLst/>
        </a:prstGeom>
      </xdr:spPr>
    </xdr:pic>
    <xdr:clientData/>
  </xdr:twoCellAnchor>
  <xdr:twoCellAnchor>
    <xdr:from>
      <xdr:col>21</xdr:col>
      <xdr:colOff>27103</xdr:colOff>
      <xdr:row>24</xdr:row>
      <xdr:rowOff>76254</xdr:rowOff>
    </xdr:from>
    <xdr:to>
      <xdr:col>22</xdr:col>
      <xdr:colOff>278619</xdr:colOff>
      <xdr:row>29</xdr:row>
      <xdr:rowOff>43383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pSpPr/>
      </xdr:nvGrpSpPr>
      <xdr:grpSpPr>
        <a:xfrm>
          <a:off x="12839589" y="4724454"/>
          <a:ext cx="850230" cy="892415"/>
          <a:chOff x="4394200" y="1727200"/>
          <a:chExt cx="863600" cy="863600"/>
        </a:xfrm>
        <a:solidFill>
          <a:srgbClr val="6F6AF8"/>
        </a:solidFill>
      </xdr:grpSpPr>
      <xdr:sp macro="" textlink="">
        <xdr:nvSpPr>
          <xdr:cNvPr id="61" name="Freeform 2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>
            <a:spLocks/>
          </xdr:cNvSpPr>
        </xdr:nvSpPr>
        <xdr:spPr bwMode="auto">
          <a:xfrm>
            <a:off x="4394200" y="172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64" name="Freeform 67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>
            <a:spLocks/>
          </xdr:cNvSpPr>
        </xdr:nvSpPr>
        <xdr:spPr bwMode="auto">
          <a:xfrm>
            <a:off x="4610100" y="2012950"/>
            <a:ext cx="425450" cy="292100"/>
          </a:xfrm>
          <a:custGeom>
            <a:avLst/>
            <a:gdLst>
              <a:gd name="T0" fmla="*/ 0 w 268"/>
              <a:gd name="T1" fmla="*/ 80 h 184"/>
              <a:gd name="T2" fmla="*/ 48 w 268"/>
              <a:gd name="T3" fmla="*/ 80 h 184"/>
              <a:gd name="T4" fmla="*/ 78 w 268"/>
              <a:gd name="T5" fmla="*/ 136 h 184"/>
              <a:gd name="T6" fmla="*/ 110 w 268"/>
              <a:gd name="T7" fmla="*/ 0 h 184"/>
              <a:gd name="T8" fmla="*/ 154 w 268"/>
              <a:gd name="T9" fmla="*/ 184 h 184"/>
              <a:gd name="T10" fmla="*/ 196 w 268"/>
              <a:gd name="T11" fmla="*/ 28 h 184"/>
              <a:gd name="T12" fmla="*/ 216 w 268"/>
              <a:gd name="T13" fmla="*/ 92 h 184"/>
              <a:gd name="T14" fmla="*/ 268 w 268"/>
              <a:gd name="T15" fmla="*/ 92 h 18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68" h="184">
                <a:moveTo>
                  <a:pt x="0" y="80"/>
                </a:moveTo>
                <a:lnTo>
                  <a:pt x="48" y="80"/>
                </a:lnTo>
                <a:lnTo>
                  <a:pt x="78" y="136"/>
                </a:lnTo>
                <a:lnTo>
                  <a:pt x="110" y="0"/>
                </a:lnTo>
                <a:lnTo>
                  <a:pt x="154" y="184"/>
                </a:lnTo>
                <a:lnTo>
                  <a:pt x="196" y="28"/>
                </a:lnTo>
                <a:lnTo>
                  <a:pt x="216" y="92"/>
                </a:lnTo>
                <a:lnTo>
                  <a:pt x="268" y="92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65" name="Freeform 68">
            <a:extLst>
              <a:ext uri="{FF2B5EF4-FFF2-40B4-BE49-F238E27FC236}">
                <a16:creationId xmlns:a16="http://schemas.microsoft.com/office/drawing/2014/main" id="{00000000-0008-0000-0200-000041000000}"/>
              </a:ext>
            </a:extLst>
          </xdr:cNvPr>
          <xdr:cNvSpPr>
            <a:spLocks/>
          </xdr:cNvSpPr>
        </xdr:nvSpPr>
        <xdr:spPr bwMode="auto">
          <a:xfrm>
            <a:off x="5041900" y="2139950"/>
            <a:ext cx="38100" cy="38100"/>
          </a:xfrm>
          <a:custGeom>
            <a:avLst/>
            <a:gdLst>
              <a:gd name="T0" fmla="*/ 24 w 24"/>
              <a:gd name="T1" fmla="*/ 12 h 24"/>
              <a:gd name="T2" fmla="*/ 24 w 24"/>
              <a:gd name="T3" fmla="*/ 12 h 24"/>
              <a:gd name="T4" fmla="*/ 22 w 24"/>
              <a:gd name="T5" fmla="*/ 16 h 24"/>
              <a:gd name="T6" fmla="*/ 20 w 24"/>
              <a:gd name="T7" fmla="*/ 20 h 24"/>
              <a:gd name="T8" fmla="*/ 16 w 24"/>
              <a:gd name="T9" fmla="*/ 22 h 24"/>
              <a:gd name="T10" fmla="*/ 12 w 24"/>
              <a:gd name="T11" fmla="*/ 24 h 24"/>
              <a:gd name="T12" fmla="*/ 12 w 24"/>
              <a:gd name="T13" fmla="*/ 24 h 24"/>
              <a:gd name="T14" fmla="*/ 8 w 24"/>
              <a:gd name="T15" fmla="*/ 22 h 24"/>
              <a:gd name="T16" fmla="*/ 4 w 24"/>
              <a:gd name="T17" fmla="*/ 20 h 24"/>
              <a:gd name="T18" fmla="*/ 2 w 24"/>
              <a:gd name="T19" fmla="*/ 16 h 24"/>
              <a:gd name="T20" fmla="*/ 0 w 24"/>
              <a:gd name="T21" fmla="*/ 12 h 24"/>
              <a:gd name="T22" fmla="*/ 0 w 24"/>
              <a:gd name="T23" fmla="*/ 12 h 24"/>
              <a:gd name="T24" fmla="*/ 2 w 24"/>
              <a:gd name="T25" fmla="*/ 8 h 24"/>
              <a:gd name="T26" fmla="*/ 4 w 24"/>
              <a:gd name="T27" fmla="*/ 4 h 24"/>
              <a:gd name="T28" fmla="*/ 8 w 24"/>
              <a:gd name="T29" fmla="*/ 2 h 24"/>
              <a:gd name="T30" fmla="*/ 12 w 24"/>
              <a:gd name="T31" fmla="*/ 0 h 24"/>
              <a:gd name="T32" fmla="*/ 12 w 24"/>
              <a:gd name="T33" fmla="*/ 0 h 24"/>
              <a:gd name="T34" fmla="*/ 16 w 24"/>
              <a:gd name="T35" fmla="*/ 2 h 24"/>
              <a:gd name="T36" fmla="*/ 20 w 24"/>
              <a:gd name="T37" fmla="*/ 4 h 24"/>
              <a:gd name="T38" fmla="*/ 22 w 24"/>
              <a:gd name="T39" fmla="*/ 8 h 24"/>
              <a:gd name="T40" fmla="*/ 24 w 24"/>
              <a:gd name="T41" fmla="*/ 12 h 24"/>
              <a:gd name="T42" fmla="*/ 24 w 24"/>
              <a:gd name="T43" fmla="*/ 12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</a:cxnLst>
            <a:rect l="0" t="0" r="r" b="b"/>
            <a:pathLst>
              <a:path w="24" h="24">
                <a:moveTo>
                  <a:pt x="24" y="12"/>
                </a:moveTo>
                <a:lnTo>
                  <a:pt x="24" y="12"/>
                </a:lnTo>
                <a:lnTo>
                  <a:pt x="22" y="16"/>
                </a:lnTo>
                <a:lnTo>
                  <a:pt x="20" y="20"/>
                </a:lnTo>
                <a:lnTo>
                  <a:pt x="16" y="22"/>
                </a:lnTo>
                <a:lnTo>
                  <a:pt x="12" y="24"/>
                </a:lnTo>
                <a:lnTo>
                  <a:pt x="12" y="24"/>
                </a:lnTo>
                <a:lnTo>
                  <a:pt x="8" y="22"/>
                </a:lnTo>
                <a:lnTo>
                  <a:pt x="4" y="20"/>
                </a:lnTo>
                <a:lnTo>
                  <a:pt x="2" y="16"/>
                </a:lnTo>
                <a:lnTo>
                  <a:pt x="0" y="12"/>
                </a:lnTo>
                <a:lnTo>
                  <a:pt x="0" y="12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2" y="0"/>
                </a:lnTo>
                <a:lnTo>
                  <a:pt x="12" y="0"/>
                </a:lnTo>
                <a:lnTo>
                  <a:pt x="16" y="2"/>
                </a:lnTo>
                <a:lnTo>
                  <a:pt x="20" y="4"/>
                </a:lnTo>
                <a:lnTo>
                  <a:pt x="22" y="8"/>
                </a:lnTo>
                <a:lnTo>
                  <a:pt x="24" y="12"/>
                </a:lnTo>
                <a:lnTo>
                  <a:pt x="24" y="12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66" name="Freeform 69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SpPr>
            <a:spLocks/>
          </xdr:cNvSpPr>
        </xdr:nvSpPr>
        <xdr:spPr bwMode="auto">
          <a:xfrm>
            <a:off x="4572000" y="2120900"/>
            <a:ext cx="38100" cy="34925"/>
          </a:xfrm>
          <a:custGeom>
            <a:avLst/>
            <a:gdLst>
              <a:gd name="T0" fmla="*/ 24 w 24"/>
              <a:gd name="T1" fmla="*/ 12 h 22"/>
              <a:gd name="T2" fmla="*/ 24 w 24"/>
              <a:gd name="T3" fmla="*/ 12 h 22"/>
              <a:gd name="T4" fmla="*/ 22 w 24"/>
              <a:gd name="T5" fmla="*/ 16 h 22"/>
              <a:gd name="T6" fmla="*/ 20 w 24"/>
              <a:gd name="T7" fmla="*/ 20 h 22"/>
              <a:gd name="T8" fmla="*/ 16 w 24"/>
              <a:gd name="T9" fmla="*/ 22 h 22"/>
              <a:gd name="T10" fmla="*/ 12 w 24"/>
              <a:gd name="T11" fmla="*/ 22 h 22"/>
              <a:gd name="T12" fmla="*/ 12 w 24"/>
              <a:gd name="T13" fmla="*/ 22 h 22"/>
              <a:gd name="T14" fmla="*/ 8 w 24"/>
              <a:gd name="T15" fmla="*/ 22 h 22"/>
              <a:gd name="T16" fmla="*/ 4 w 24"/>
              <a:gd name="T17" fmla="*/ 20 h 22"/>
              <a:gd name="T18" fmla="*/ 2 w 24"/>
              <a:gd name="T19" fmla="*/ 16 h 22"/>
              <a:gd name="T20" fmla="*/ 0 w 24"/>
              <a:gd name="T21" fmla="*/ 12 h 22"/>
              <a:gd name="T22" fmla="*/ 0 w 24"/>
              <a:gd name="T23" fmla="*/ 12 h 22"/>
              <a:gd name="T24" fmla="*/ 2 w 24"/>
              <a:gd name="T25" fmla="*/ 8 h 22"/>
              <a:gd name="T26" fmla="*/ 4 w 24"/>
              <a:gd name="T27" fmla="*/ 4 h 22"/>
              <a:gd name="T28" fmla="*/ 8 w 24"/>
              <a:gd name="T29" fmla="*/ 2 h 22"/>
              <a:gd name="T30" fmla="*/ 12 w 24"/>
              <a:gd name="T31" fmla="*/ 0 h 22"/>
              <a:gd name="T32" fmla="*/ 12 w 24"/>
              <a:gd name="T33" fmla="*/ 0 h 22"/>
              <a:gd name="T34" fmla="*/ 16 w 24"/>
              <a:gd name="T35" fmla="*/ 2 h 22"/>
              <a:gd name="T36" fmla="*/ 20 w 24"/>
              <a:gd name="T37" fmla="*/ 4 h 22"/>
              <a:gd name="T38" fmla="*/ 22 w 24"/>
              <a:gd name="T39" fmla="*/ 8 h 22"/>
              <a:gd name="T40" fmla="*/ 24 w 24"/>
              <a:gd name="T41" fmla="*/ 12 h 22"/>
              <a:gd name="T42" fmla="*/ 24 w 24"/>
              <a:gd name="T43" fmla="*/ 1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</a:cxnLst>
            <a:rect l="0" t="0" r="r" b="b"/>
            <a:pathLst>
              <a:path w="24" h="22">
                <a:moveTo>
                  <a:pt x="24" y="12"/>
                </a:moveTo>
                <a:lnTo>
                  <a:pt x="24" y="12"/>
                </a:lnTo>
                <a:lnTo>
                  <a:pt x="22" y="16"/>
                </a:lnTo>
                <a:lnTo>
                  <a:pt x="20" y="20"/>
                </a:lnTo>
                <a:lnTo>
                  <a:pt x="16" y="22"/>
                </a:lnTo>
                <a:lnTo>
                  <a:pt x="12" y="22"/>
                </a:lnTo>
                <a:lnTo>
                  <a:pt x="12" y="22"/>
                </a:lnTo>
                <a:lnTo>
                  <a:pt x="8" y="22"/>
                </a:lnTo>
                <a:lnTo>
                  <a:pt x="4" y="20"/>
                </a:lnTo>
                <a:lnTo>
                  <a:pt x="2" y="16"/>
                </a:lnTo>
                <a:lnTo>
                  <a:pt x="0" y="12"/>
                </a:lnTo>
                <a:lnTo>
                  <a:pt x="0" y="12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2" y="0"/>
                </a:lnTo>
                <a:lnTo>
                  <a:pt x="12" y="0"/>
                </a:lnTo>
                <a:lnTo>
                  <a:pt x="16" y="2"/>
                </a:lnTo>
                <a:lnTo>
                  <a:pt x="20" y="4"/>
                </a:lnTo>
                <a:lnTo>
                  <a:pt x="22" y="8"/>
                </a:lnTo>
                <a:lnTo>
                  <a:pt x="24" y="12"/>
                </a:lnTo>
                <a:lnTo>
                  <a:pt x="24" y="12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20</xdr:col>
      <xdr:colOff>186894</xdr:colOff>
      <xdr:row>29</xdr:row>
      <xdr:rowOff>108941</xdr:rowOff>
    </xdr:from>
    <xdr:to>
      <xdr:col>23</xdr:col>
      <xdr:colOff>168965</xdr:colOff>
      <xdr:row>32</xdr:row>
      <xdr:rowOff>19294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 txBox="1"/>
      </xdr:nvSpPr>
      <xdr:spPr>
        <a:xfrm>
          <a:off x="12180111" y="5840506"/>
          <a:ext cx="1746267" cy="4818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800" b="1"/>
            <a:t>Update Forecast</a:t>
          </a:r>
        </a:p>
      </xdr:txBody>
    </xdr:sp>
    <xdr:clientData/>
  </xdr:twoCellAnchor>
  <xdr:twoCellAnchor>
    <xdr:from>
      <xdr:col>8</xdr:col>
      <xdr:colOff>85724</xdr:colOff>
      <xdr:row>12</xdr:row>
      <xdr:rowOff>170890</xdr:rowOff>
    </xdr:from>
    <xdr:to>
      <xdr:col>19</xdr:col>
      <xdr:colOff>112059</xdr:colOff>
      <xdr:row>37</xdr:row>
      <xdr:rowOff>105896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20</xdr:col>
      <xdr:colOff>161803</xdr:colOff>
      <xdr:row>2</xdr:row>
      <xdr:rowOff>183939</xdr:rowOff>
    </xdr:from>
    <xdr:to>
      <xdr:col>21</xdr:col>
      <xdr:colOff>59406</xdr:colOff>
      <xdr:row>5</xdr:row>
      <xdr:rowOff>100127</xdr:rowOff>
    </xdr:to>
    <xdr:pic macro="[0]!TestPlayWavFileAPI"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1181" y="774024"/>
          <a:ext cx="487688" cy="487688"/>
        </a:xfrm>
        <a:prstGeom prst="rect">
          <a:avLst/>
        </a:prstGeom>
      </xdr:spPr>
    </xdr:pic>
    <xdr:clientData/>
  </xdr:twoCellAnchor>
  <xdr:twoCellAnchor editAs="oneCell">
    <xdr:from>
      <xdr:col>21</xdr:col>
      <xdr:colOff>216904</xdr:colOff>
      <xdr:row>3</xdr:row>
      <xdr:rowOff>6996</xdr:rowOff>
    </xdr:from>
    <xdr:to>
      <xdr:col>21</xdr:col>
      <xdr:colOff>497159</xdr:colOff>
      <xdr:row>5</xdr:row>
      <xdr:rowOff>113684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2079"/>
        <a:stretch/>
      </xdr:blipFill>
      <xdr:spPr>
        <a:xfrm>
          <a:off x="12836367" y="787581"/>
          <a:ext cx="280255" cy="487688"/>
        </a:xfrm>
        <a:prstGeom prst="rect">
          <a:avLst/>
        </a:prstGeom>
      </xdr:spPr>
    </xdr:pic>
    <xdr:clientData/>
  </xdr:twoCellAnchor>
  <xdr:twoCellAnchor editAs="oneCell">
    <xdr:from>
      <xdr:col>21</xdr:col>
      <xdr:colOff>297083</xdr:colOff>
      <xdr:row>3</xdr:row>
      <xdr:rowOff>114938</xdr:rowOff>
    </xdr:from>
    <xdr:to>
      <xdr:col>22</xdr:col>
      <xdr:colOff>190858</xdr:colOff>
      <xdr:row>6</xdr:row>
      <xdr:rowOff>31126</xdr:rowOff>
    </xdr:to>
    <xdr:pic macro="[0]!stopMusic"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16546" y="895523"/>
          <a:ext cx="483861" cy="487688"/>
        </a:xfrm>
        <a:prstGeom prst="rect">
          <a:avLst/>
        </a:prstGeom>
      </xdr:spPr>
    </xdr:pic>
    <xdr:clientData/>
  </xdr:twoCellAnchor>
  <xdr:twoCellAnchor>
    <xdr:from>
      <xdr:col>3</xdr:col>
      <xdr:colOff>43701</xdr:colOff>
      <xdr:row>26</xdr:row>
      <xdr:rowOff>65555</xdr:rowOff>
    </xdr:from>
    <xdr:to>
      <xdr:col>7</xdr:col>
      <xdr:colOff>419100</xdr:colOff>
      <xdr:row>37</xdr:row>
      <xdr:rowOff>119865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841679" y="4954342"/>
          <a:ext cx="2772702" cy="2032085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l"/>
          <a:endParaRPr lang="en-CA" sz="2400" b="1">
            <a:solidFill>
              <a:srgbClr val="000000"/>
            </a:solidFill>
            <a:latin typeface="+mn-lt"/>
            <a:ea typeface="+mn-ea"/>
            <a:cs typeface="+mn-cs"/>
          </a:endParaRPr>
        </a:p>
        <a:p>
          <a:pPr indent="0" algn="l"/>
          <a:endParaRPr lang="en-CA" sz="2400" b="1">
            <a:solidFill>
              <a:srgbClr val="000000"/>
            </a:solidFill>
            <a:latin typeface="+mn-lt"/>
            <a:ea typeface="+mn-ea"/>
            <a:cs typeface="+mn-cs"/>
          </a:endParaRPr>
        </a:p>
        <a:p>
          <a:pPr indent="0" algn="l"/>
          <a:r>
            <a:rPr lang="en-CA" sz="2400" b="1">
              <a:solidFill>
                <a:srgbClr val="000000"/>
              </a:solidFill>
              <a:latin typeface="+mn-lt"/>
              <a:ea typeface="+mn-ea"/>
              <a:cs typeface="+mn-cs"/>
            </a:rPr>
            <a:t>Average Fill Rate</a:t>
          </a:r>
        </a:p>
        <a:p>
          <a:pPr indent="0" algn="l"/>
          <a:r>
            <a:rPr lang="en-CA" sz="2400" b="1">
              <a:solidFill>
                <a:srgbClr val="000000"/>
              </a:solidFill>
              <a:latin typeface="+mn-lt"/>
              <a:ea typeface="+mn-ea"/>
              <a:cs typeface="+mn-cs"/>
            </a:rPr>
            <a:t>99.88%</a:t>
          </a:r>
        </a:p>
      </xdr:txBody>
    </xdr:sp>
    <xdr:clientData/>
  </xdr:twoCellAnchor>
  <xdr:twoCellAnchor editAs="oneCell">
    <xdr:from>
      <xdr:col>3</xdr:col>
      <xdr:colOff>304800</xdr:colOff>
      <xdr:row>27</xdr:row>
      <xdr:rowOff>70597</xdr:rowOff>
    </xdr:from>
    <xdr:to>
      <xdr:col>4</xdr:col>
      <xdr:colOff>552450</xdr:colOff>
      <xdr:row>31</xdr:row>
      <xdr:rowOff>146797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535" y="5427009"/>
          <a:ext cx="841562" cy="838200"/>
        </a:xfrm>
        <a:prstGeom prst="rect">
          <a:avLst/>
        </a:prstGeom>
      </xdr:spPr>
    </xdr:pic>
    <xdr:clientData/>
  </xdr:twoCellAnchor>
  <xdr:twoCellAnchor>
    <xdr:from>
      <xdr:col>0</xdr:col>
      <xdr:colOff>461846</xdr:colOff>
      <xdr:row>29</xdr:row>
      <xdr:rowOff>146364</xdr:rowOff>
    </xdr:from>
    <xdr:to>
      <xdr:col>2</xdr:col>
      <xdr:colOff>144346</xdr:colOff>
      <xdr:row>34</xdr:row>
      <xdr:rowOff>57464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461846" y="5719850"/>
          <a:ext cx="879929" cy="836385"/>
          <a:chOff x="5664200" y="5537200"/>
          <a:chExt cx="863600" cy="863600"/>
        </a:xfrm>
        <a:noFill/>
      </xdr:grpSpPr>
      <xdr:sp macro="" textlink="">
        <xdr:nvSpPr>
          <xdr:cNvPr id="29" name="Freeform 430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>
            <a:spLocks/>
          </xdr:cNvSpPr>
        </xdr:nvSpPr>
        <xdr:spPr bwMode="auto">
          <a:xfrm>
            <a:off x="566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54" name="Freeform 548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>
            <a:spLocks/>
          </xdr:cNvSpPr>
        </xdr:nvSpPr>
        <xdr:spPr bwMode="auto">
          <a:xfrm>
            <a:off x="5930900" y="5762625"/>
            <a:ext cx="330200" cy="412750"/>
          </a:xfrm>
          <a:custGeom>
            <a:avLst/>
            <a:gdLst>
              <a:gd name="T0" fmla="*/ 208 w 208"/>
              <a:gd name="T1" fmla="*/ 66 h 260"/>
              <a:gd name="T2" fmla="*/ 208 w 208"/>
              <a:gd name="T3" fmla="*/ 244 h 260"/>
              <a:gd name="T4" fmla="*/ 208 w 208"/>
              <a:gd name="T5" fmla="*/ 244 h 260"/>
              <a:gd name="T6" fmla="*/ 206 w 208"/>
              <a:gd name="T7" fmla="*/ 250 h 260"/>
              <a:gd name="T8" fmla="*/ 202 w 208"/>
              <a:gd name="T9" fmla="*/ 254 h 260"/>
              <a:gd name="T10" fmla="*/ 198 w 208"/>
              <a:gd name="T11" fmla="*/ 258 h 260"/>
              <a:gd name="T12" fmla="*/ 192 w 208"/>
              <a:gd name="T13" fmla="*/ 260 h 260"/>
              <a:gd name="T14" fmla="*/ 16 w 208"/>
              <a:gd name="T15" fmla="*/ 260 h 260"/>
              <a:gd name="T16" fmla="*/ 16 w 208"/>
              <a:gd name="T17" fmla="*/ 260 h 260"/>
              <a:gd name="T18" fmla="*/ 10 w 208"/>
              <a:gd name="T19" fmla="*/ 258 h 260"/>
              <a:gd name="T20" fmla="*/ 6 w 208"/>
              <a:gd name="T21" fmla="*/ 254 h 260"/>
              <a:gd name="T22" fmla="*/ 2 w 208"/>
              <a:gd name="T23" fmla="*/ 250 h 260"/>
              <a:gd name="T24" fmla="*/ 0 w 208"/>
              <a:gd name="T25" fmla="*/ 244 h 260"/>
              <a:gd name="T26" fmla="*/ 0 w 208"/>
              <a:gd name="T27" fmla="*/ 16 h 260"/>
              <a:gd name="T28" fmla="*/ 0 w 208"/>
              <a:gd name="T29" fmla="*/ 16 h 260"/>
              <a:gd name="T30" fmla="*/ 2 w 208"/>
              <a:gd name="T31" fmla="*/ 10 h 260"/>
              <a:gd name="T32" fmla="*/ 6 w 208"/>
              <a:gd name="T33" fmla="*/ 6 h 260"/>
              <a:gd name="T34" fmla="*/ 10 w 208"/>
              <a:gd name="T35" fmla="*/ 2 h 260"/>
              <a:gd name="T36" fmla="*/ 16 w 208"/>
              <a:gd name="T37" fmla="*/ 0 h 260"/>
              <a:gd name="T38" fmla="*/ 144 w 208"/>
              <a:gd name="T39" fmla="*/ 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08" h="260">
                <a:moveTo>
                  <a:pt x="208" y="66"/>
                </a:moveTo>
                <a:lnTo>
                  <a:pt x="208" y="244"/>
                </a:lnTo>
                <a:lnTo>
                  <a:pt x="208" y="244"/>
                </a:lnTo>
                <a:lnTo>
                  <a:pt x="206" y="250"/>
                </a:lnTo>
                <a:lnTo>
                  <a:pt x="202" y="254"/>
                </a:lnTo>
                <a:lnTo>
                  <a:pt x="198" y="258"/>
                </a:lnTo>
                <a:lnTo>
                  <a:pt x="192" y="260"/>
                </a:lnTo>
                <a:lnTo>
                  <a:pt x="16" y="260"/>
                </a:lnTo>
                <a:lnTo>
                  <a:pt x="16" y="260"/>
                </a:lnTo>
                <a:lnTo>
                  <a:pt x="10" y="258"/>
                </a:lnTo>
                <a:lnTo>
                  <a:pt x="6" y="254"/>
                </a:lnTo>
                <a:lnTo>
                  <a:pt x="2" y="250"/>
                </a:lnTo>
                <a:lnTo>
                  <a:pt x="0" y="244"/>
                </a:lnTo>
                <a:lnTo>
                  <a:pt x="0" y="16"/>
                </a:lnTo>
                <a:lnTo>
                  <a:pt x="0" y="16"/>
                </a:lnTo>
                <a:lnTo>
                  <a:pt x="2" y="10"/>
                </a:lnTo>
                <a:lnTo>
                  <a:pt x="6" y="6"/>
                </a:lnTo>
                <a:lnTo>
                  <a:pt x="10" y="2"/>
                </a:lnTo>
                <a:lnTo>
                  <a:pt x="16" y="0"/>
                </a:lnTo>
                <a:lnTo>
                  <a:pt x="144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55" name="Freeform 549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>
            <a:spLocks/>
          </xdr:cNvSpPr>
        </xdr:nvSpPr>
        <xdr:spPr bwMode="auto">
          <a:xfrm>
            <a:off x="6159500" y="5765800"/>
            <a:ext cx="101600" cy="101600"/>
          </a:xfrm>
          <a:custGeom>
            <a:avLst/>
            <a:gdLst>
              <a:gd name="T0" fmla="*/ 64 w 64"/>
              <a:gd name="T1" fmla="*/ 64 h 64"/>
              <a:gd name="T2" fmla="*/ 0 w 64"/>
              <a:gd name="T3" fmla="*/ 64 h 64"/>
              <a:gd name="T4" fmla="*/ 0 w 64"/>
              <a:gd name="T5" fmla="*/ 0 h 6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64" h="64">
                <a:moveTo>
                  <a:pt x="64" y="64"/>
                </a:moveTo>
                <a:lnTo>
                  <a:pt x="0" y="64"/>
                </a:lnTo>
                <a:lnTo>
                  <a:pt x="0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56" name="Line 550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>
            <a:spLocks noChangeShapeType="1"/>
          </xdr:cNvSpPr>
        </xdr:nvSpPr>
        <xdr:spPr bwMode="auto">
          <a:xfrm>
            <a:off x="6159500" y="5762625"/>
            <a:ext cx="101600" cy="1047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57" name="Freeform 551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>
            <a:spLocks/>
          </xdr:cNvSpPr>
        </xdr:nvSpPr>
        <xdr:spPr bwMode="auto">
          <a:xfrm>
            <a:off x="5997575" y="5949950"/>
            <a:ext cx="196850" cy="120650"/>
          </a:xfrm>
          <a:custGeom>
            <a:avLst/>
            <a:gdLst>
              <a:gd name="T0" fmla="*/ 0 w 124"/>
              <a:gd name="T1" fmla="*/ 76 h 76"/>
              <a:gd name="T2" fmla="*/ 46 w 124"/>
              <a:gd name="T3" fmla="*/ 30 h 76"/>
              <a:gd name="T4" fmla="*/ 70 w 124"/>
              <a:gd name="T5" fmla="*/ 54 h 76"/>
              <a:gd name="T6" fmla="*/ 124 w 124"/>
              <a:gd name="T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4" h="76">
                <a:moveTo>
                  <a:pt x="0" y="76"/>
                </a:moveTo>
                <a:lnTo>
                  <a:pt x="46" y="30"/>
                </a:lnTo>
                <a:lnTo>
                  <a:pt x="70" y="54"/>
                </a:lnTo>
                <a:lnTo>
                  <a:pt x="124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62" name="Freeform 552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>
            <a:spLocks/>
          </xdr:cNvSpPr>
        </xdr:nvSpPr>
        <xdr:spPr bwMode="auto">
          <a:xfrm>
            <a:off x="6140450" y="5949950"/>
            <a:ext cx="53975" cy="57150"/>
          </a:xfrm>
          <a:custGeom>
            <a:avLst/>
            <a:gdLst>
              <a:gd name="T0" fmla="*/ 0 w 34"/>
              <a:gd name="T1" fmla="*/ 0 h 36"/>
              <a:gd name="T2" fmla="*/ 34 w 34"/>
              <a:gd name="T3" fmla="*/ 0 h 36"/>
              <a:gd name="T4" fmla="*/ 34 w 34"/>
              <a:gd name="T5" fmla="*/ 36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34" h="36">
                <a:moveTo>
                  <a:pt x="0" y="0"/>
                </a:moveTo>
                <a:lnTo>
                  <a:pt x="34" y="0"/>
                </a:lnTo>
                <a:lnTo>
                  <a:pt x="34" y="36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510540</xdr:colOff>
          <xdr:row>23</xdr:row>
          <xdr:rowOff>152400</xdr:rowOff>
        </xdr:from>
        <xdr:to>
          <xdr:col>22</xdr:col>
          <xdr:colOff>365760</xdr:colOff>
          <xdr:row>29</xdr:row>
          <xdr:rowOff>152400</xdr:rowOff>
        </xdr:to>
        <xdr:sp macro="" textlink="">
          <xdr:nvSpPr>
            <xdr:cNvPr id="1037" name="update_forecast_value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21</xdr:col>
      <xdr:colOff>24556</xdr:colOff>
      <xdr:row>33</xdr:row>
      <xdr:rowOff>12863</xdr:rowOff>
    </xdr:from>
    <xdr:to>
      <xdr:col>23</xdr:col>
      <xdr:colOff>66262</xdr:colOff>
      <xdr:row>36</xdr:row>
      <xdr:rowOff>57978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2605839" y="6506428"/>
          <a:ext cx="1217836" cy="61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CA" sz="1400" b="1"/>
            <a:t>Update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243840</xdr:colOff>
      <xdr:row>0</xdr:row>
      <xdr:rowOff>114300</xdr:rowOff>
    </xdr:from>
    <xdr:to>
      <xdr:col>5</xdr:col>
      <xdr:colOff>426720</xdr:colOff>
      <xdr:row>8</xdr:row>
      <xdr:rowOff>53340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/>
        </xdr:cNvSpPr>
      </xdr:nvSpPr>
      <xdr:spPr>
        <a:xfrm>
          <a:off x="2720340" y="114300"/>
          <a:ext cx="1988820" cy="1402080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3</xdr:col>
      <xdr:colOff>396240</xdr:colOff>
      <xdr:row>0</xdr:row>
      <xdr:rowOff>144780</xdr:rowOff>
    </xdr:from>
    <xdr:to>
      <xdr:col>5</xdr:col>
      <xdr:colOff>232410</xdr:colOff>
      <xdr:row>4</xdr:row>
      <xdr:rowOff>22860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3512820" y="144780"/>
          <a:ext cx="1040130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 Back</a:t>
          </a:r>
        </a:p>
      </xdr:txBody>
    </xdr:sp>
    <xdr:clientData/>
  </xdr:twoCellAnchor>
  <xdr:twoCellAnchor>
    <xdr:from>
      <xdr:col>3</xdr:col>
      <xdr:colOff>86995</xdr:colOff>
      <xdr:row>1</xdr:row>
      <xdr:rowOff>90170</xdr:rowOff>
    </xdr:from>
    <xdr:to>
      <xdr:col>3</xdr:col>
      <xdr:colOff>497840</xdr:colOff>
      <xdr:row>3</xdr:row>
      <xdr:rowOff>45085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165475" y="273050"/>
          <a:ext cx="410845" cy="320675"/>
          <a:chOff x="2488747" y="1234845"/>
          <a:chExt cx="403225" cy="320675"/>
        </a:xfrm>
        <a:noFill/>
      </xdr:grpSpPr>
      <xdr:sp macro="" textlink="">
        <xdr:nvSpPr>
          <xdr:cNvPr id="5" name="Line 61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488747" y="1393595"/>
            <a:ext cx="403225" cy="0"/>
          </a:xfrm>
          <a:prstGeom prst="line">
            <a:avLst/>
          </a:prstGeom>
          <a:grpFill/>
          <a:ln w="381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 b="1"/>
          </a:p>
        </xdr:txBody>
      </xdr:sp>
      <xdr:sp macro="" textlink="">
        <xdr:nvSpPr>
          <xdr:cNvPr id="6" name="Freeform 62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/>
          </xdr:cNvSpPr>
        </xdr:nvSpPr>
        <xdr:spPr bwMode="auto">
          <a:xfrm>
            <a:off x="2488747" y="1234845"/>
            <a:ext cx="158750" cy="320675"/>
          </a:xfrm>
          <a:custGeom>
            <a:avLst/>
            <a:gdLst>
              <a:gd name="T0" fmla="*/ 100 w 100"/>
              <a:gd name="T1" fmla="*/ 0 h 202"/>
              <a:gd name="T2" fmla="*/ 0 w 100"/>
              <a:gd name="T3" fmla="*/ 100 h 202"/>
              <a:gd name="T4" fmla="*/ 100 w 100"/>
              <a:gd name="T5" fmla="*/ 202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0" h="202">
                <a:moveTo>
                  <a:pt x="100" y="0"/>
                </a:moveTo>
                <a:lnTo>
                  <a:pt x="0" y="100"/>
                </a:lnTo>
                <a:lnTo>
                  <a:pt x="100" y="202"/>
                </a:lnTo>
              </a:path>
            </a:pathLst>
          </a:custGeom>
          <a:grpFill/>
          <a:ln w="381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586740</xdr:colOff>
          <xdr:row>1</xdr:row>
          <xdr:rowOff>30480</xdr:rowOff>
        </xdr:from>
        <xdr:to>
          <xdr:col>5</xdr:col>
          <xdr:colOff>22860</xdr:colOff>
          <xdr:row>3</xdr:row>
          <xdr:rowOff>152400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388620</xdr:colOff>
          <xdr:row>4</xdr:row>
          <xdr:rowOff>45720</xdr:rowOff>
        </xdr:from>
        <xdr:to>
          <xdr:col>5</xdr:col>
          <xdr:colOff>243840</xdr:colOff>
          <xdr:row>7</xdr:row>
          <xdr:rowOff>129540</xdr:rowOff>
        </xdr:to>
        <xdr:sp macro="" textlink="">
          <xdr:nvSpPr>
            <xdr:cNvPr id="26627" name="CommandButton2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F14732A4-A917-04D5-2C9B-7FAA0DB6BA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213360</xdr:colOff>
      <xdr:row>0</xdr:row>
      <xdr:rowOff>74294</xdr:rowOff>
    </xdr:from>
    <xdr:to>
      <xdr:col>7</xdr:col>
      <xdr:colOff>441960</xdr:colOff>
      <xdr:row>8</xdr:row>
      <xdr:rowOff>30480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spect="1"/>
        </xdr:cNvSpPr>
      </xdr:nvSpPr>
      <xdr:spPr>
        <a:xfrm>
          <a:off x="4876800" y="74294"/>
          <a:ext cx="2034540" cy="1419226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5</xdr:col>
      <xdr:colOff>327660</xdr:colOff>
      <xdr:row>0</xdr:row>
      <xdr:rowOff>121920</xdr:rowOff>
    </xdr:from>
    <xdr:to>
      <xdr:col>7</xdr:col>
      <xdr:colOff>163830</xdr:colOff>
      <xdr:row>4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5867400" y="121920"/>
          <a:ext cx="1040130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 Back</a:t>
          </a:r>
        </a:p>
      </xdr:txBody>
    </xdr:sp>
    <xdr:clientData/>
  </xdr:twoCellAnchor>
  <xdr:twoCellAnchor>
    <xdr:from>
      <xdr:col>5</xdr:col>
      <xdr:colOff>18415</xdr:colOff>
      <xdr:row>1</xdr:row>
      <xdr:rowOff>67310</xdr:rowOff>
    </xdr:from>
    <xdr:to>
      <xdr:col>5</xdr:col>
      <xdr:colOff>429260</xdr:colOff>
      <xdr:row>3</xdr:row>
      <xdr:rowOff>22225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5283835" y="250190"/>
          <a:ext cx="410845" cy="320675"/>
          <a:chOff x="2488747" y="1234845"/>
          <a:chExt cx="403225" cy="320675"/>
        </a:xfrm>
        <a:noFill/>
      </xdr:grpSpPr>
      <xdr:sp macro="" textlink="">
        <xdr:nvSpPr>
          <xdr:cNvPr id="5" name="Line 61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488747" y="1393595"/>
            <a:ext cx="403225" cy="0"/>
          </a:xfrm>
          <a:prstGeom prst="line">
            <a:avLst/>
          </a:prstGeom>
          <a:grpFill/>
          <a:ln w="381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 b="1"/>
          </a:p>
        </xdr:txBody>
      </xdr:sp>
      <xdr:sp macro="" textlink="">
        <xdr:nvSpPr>
          <xdr:cNvPr id="6" name="Freeform 62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>
            <a:spLocks/>
          </xdr:cNvSpPr>
        </xdr:nvSpPr>
        <xdr:spPr bwMode="auto">
          <a:xfrm>
            <a:off x="2488747" y="1234845"/>
            <a:ext cx="158750" cy="320675"/>
          </a:xfrm>
          <a:custGeom>
            <a:avLst/>
            <a:gdLst>
              <a:gd name="T0" fmla="*/ 100 w 100"/>
              <a:gd name="T1" fmla="*/ 0 h 202"/>
              <a:gd name="T2" fmla="*/ 0 w 100"/>
              <a:gd name="T3" fmla="*/ 100 h 202"/>
              <a:gd name="T4" fmla="*/ 100 w 100"/>
              <a:gd name="T5" fmla="*/ 202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0" h="202">
                <a:moveTo>
                  <a:pt x="100" y="0"/>
                </a:moveTo>
                <a:lnTo>
                  <a:pt x="0" y="100"/>
                </a:lnTo>
                <a:lnTo>
                  <a:pt x="100" y="202"/>
                </a:lnTo>
              </a:path>
            </a:pathLst>
          </a:custGeom>
          <a:grpFill/>
          <a:ln w="381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487680</xdr:colOff>
          <xdr:row>0</xdr:row>
          <xdr:rowOff>160020</xdr:rowOff>
        </xdr:from>
        <xdr:to>
          <xdr:col>7</xdr:col>
          <xdr:colOff>99060</xdr:colOff>
          <xdr:row>3</xdr:row>
          <xdr:rowOff>114300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4</xdr:row>
          <xdr:rowOff>30480</xdr:rowOff>
        </xdr:from>
        <xdr:to>
          <xdr:col>7</xdr:col>
          <xdr:colOff>213360</xdr:colOff>
          <xdr:row>7</xdr:row>
          <xdr:rowOff>114300</xdr:rowOff>
        </xdr:to>
        <xdr:sp macro="" textlink="">
          <xdr:nvSpPr>
            <xdr:cNvPr id="27651" name="CommandButton2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7D8C1F9A-506B-BCF2-F93E-464DCC56E7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358140</xdr:colOff>
      <xdr:row>0</xdr:row>
      <xdr:rowOff>53340</xdr:rowOff>
    </xdr:from>
    <xdr:to>
      <xdr:col>14</xdr:col>
      <xdr:colOff>571500</xdr:colOff>
      <xdr:row>8</xdr:row>
      <xdr:rowOff>144780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/>
        </xdr:cNvSpPr>
      </xdr:nvSpPr>
      <xdr:spPr>
        <a:xfrm>
          <a:off x="10317480" y="53340"/>
          <a:ext cx="2019300" cy="1554480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12</xdr:col>
      <xdr:colOff>411103</xdr:colOff>
      <xdr:row>0</xdr:row>
      <xdr:rowOff>129540</xdr:rowOff>
    </xdr:from>
    <xdr:to>
      <xdr:col>14</xdr:col>
      <xdr:colOff>254987</xdr:colOff>
      <xdr:row>4</xdr:row>
      <xdr:rowOff>7620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0972423" y="129540"/>
          <a:ext cx="1047844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 Back</a:t>
          </a:r>
        </a:p>
      </xdr:txBody>
    </xdr:sp>
    <xdr:clientData/>
  </xdr:twoCellAnchor>
  <xdr:twoCellAnchor>
    <xdr:from>
      <xdr:col>12</xdr:col>
      <xdr:colOff>104998</xdr:colOff>
      <xdr:row>1</xdr:row>
      <xdr:rowOff>74930</xdr:rowOff>
    </xdr:from>
    <xdr:to>
      <xdr:col>12</xdr:col>
      <xdr:colOff>514211</xdr:colOff>
      <xdr:row>3</xdr:row>
      <xdr:rowOff>29845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10666318" y="257810"/>
          <a:ext cx="409213" cy="320675"/>
          <a:chOff x="2488747" y="1234845"/>
          <a:chExt cx="403225" cy="320675"/>
        </a:xfrm>
        <a:noFill/>
      </xdr:grpSpPr>
      <xdr:sp macro="" textlink="">
        <xdr:nvSpPr>
          <xdr:cNvPr id="5" name="Line 61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488747" y="1393595"/>
            <a:ext cx="403225" cy="0"/>
          </a:xfrm>
          <a:prstGeom prst="line">
            <a:avLst/>
          </a:prstGeom>
          <a:grpFill/>
          <a:ln w="381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 b="1"/>
          </a:p>
        </xdr:txBody>
      </xdr:sp>
      <xdr:sp macro="" textlink="">
        <xdr:nvSpPr>
          <xdr:cNvPr id="6" name="Freeform 62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>
            <a:spLocks/>
          </xdr:cNvSpPr>
        </xdr:nvSpPr>
        <xdr:spPr bwMode="auto">
          <a:xfrm>
            <a:off x="2488747" y="1234845"/>
            <a:ext cx="158750" cy="320675"/>
          </a:xfrm>
          <a:custGeom>
            <a:avLst/>
            <a:gdLst>
              <a:gd name="T0" fmla="*/ 100 w 100"/>
              <a:gd name="T1" fmla="*/ 0 h 202"/>
              <a:gd name="T2" fmla="*/ 0 w 100"/>
              <a:gd name="T3" fmla="*/ 100 h 202"/>
              <a:gd name="T4" fmla="*/ 100 w 100"/>
              <a:gd name="T5" fmla="*/ 202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0" h="202">
                <a:moveTo>
                  <a:pt x="100" y="0"/>
                </a:moveTo>
                <a:lnTo>
                  <a:pt x="0" y="100"/>
                </a:lnTo>
                <a:lnTo>
                  <a:pt x="100" y="202"/>
                </a:lnTo>
              </a:path>
            </a:pathLst>
          </a:custGeom>
          <a:grpFill/>
          <a:ln w="381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586740</xdr:colOff>
          <xdr:row>0</xdr:row>
          <xdr:rowOff>152400</xdr:rowOff>
        </xdr:from>
        <xdr:to>
          <xdr:col>14</xdr:col>
          <xdr:colOff>243840</xdr:colOff>
          <xdr:row>3</xdr:row>
          <xdr:rowOff>137160</xdr:rowOff>
        </xdr:to>
        <xdr:sp macro="" textlink=""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510540</xdr:colOff>
          <xdr:row>4</xdr:row>
          <xdr:rowOff>60960</xdr:rowOff>
        </xdr:from>
        <xdr:to>
          <xdr:col>14</xdr:col>
          <xdr:colOff>365760</xdr:colOff>
          <xdr:row>7</xdr:row>
          <xdr:rowOff>144780</xdr:rowOff>
        </xdr:to>
        <xdr:sp macro="" textlink="">
          <xdr:nvSpPr>
            <xdr:cNvPr id="28675" name="CommandButton2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5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245684</xdr:colOff>
      <xdr:row>0</xdr:row>
      <xdr:rowOff>178616</xdr:rowOff>
    </xdr:from>
    <xdr:to>
      <xdr:col>16</xdr:col>
      <xdr:colOff>531040</xdr:colOff>
      <xdr:row>4</xdr:row>
      <xdr:rowOff>58898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/>
        </xdr:cNvSpPr>
      </xdr:nvSpPr>
      <xdr:spPr>
        <a:xfrm>
          <a:off x="20282536" y="178616"/>
          <a:ext cx="1509553" cy="629790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14</xdr:col>
      <xdr:colOff>142823</xdr:colOff>
      <xdr:row>0</xdr:row>
      <xdr:rowOff>152539</xdr:rowOff>
    </xdr:from>
    <xdr:to>
      <xdr:col>17</xdr:col>
      <xdr:colOff>583257</xdr:colOff>
      <xdr:row>4</xdr:row>
      <xdr:rowOff>34806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20179675" y="152539"/>
          <a:ext cx="2276730" cy="631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 Back</a:t>
          </a:r>
        </a:p>
      </xdr:txBody>
    </xdr:sp>
    <xdr:clientData/>
  </xdr:twoCellAnchor>
  <xdr:twoCellAnchor>
    <xdr:from>
      <xdr:col>14</xdr:col>
      <xdr:colOff>402636</xdr:colOff>
      <xdr:row>1</xdr:row>
      <xdr:rowOff>137410</xdr:rowOff>
    </xdr:from>
    <xdr:to>
      <xdr:col>15</xdr:col>
      <xdr:colOff>237344</xdr:colOff>
      <xdr:row>3</xdr:row>
      <xdr:rowOff>60804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20397516" y="327910"/>
          <a:ext cx="444308" cy="304394"/>
          <a:chOff x="2488747" y="1234845"/>
          <a:chExt cx="403225" cy="320675"/>
        </a:xfrm>
        <a:noFill/>
      </xdr:grpSpPr>
      <xdr:sp macro="" textlink="">
        <xdr:nvSpPr>
          <xdr:cNvPr id="5" name="Line 61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488747" y="1393595"/>
            <a:ext cx="403225" cy="0"/>
          </a:xfrm>
          <a:prstGeom prst="line">
            <a:avLst/>
          </a:prstGeom>
          <a:grpFill/>
          <a:ln w="381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 b="1"/>
          </a:p>
        </xdr:txBody>
      </xdr:sp>
      <xdr:sp macro="" textlink="">
        <xdr:nvSpPr>
          <xdr:cNvPr id="6" name="Freeform 62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>
            <a:spLocks/>
          </xdr:cNvSpPr>
        </xdr:nvSpPr>
        <xdr:spPr bwMode="auto">
          <a:xfrm>
            <a:off x="2488747" y="1234845"/>
            <a:ext cx="158750" cy="320675"/>
          </a:xfrm>
          <a:custGeom>
            <a:avLst/>
            <a:gdLst>
              <a:gd name="T0" fmla="*/ 100 w 100"/>
              <a:gd name="T1" fmla="*/ 0 h 202"/>
              <a:gd name="T2" fmla="*/ 0 w 100"/>
              <a:gd name="T3" fmla="*/ 100 h 202"/>
              <a:gd name="T4" fmla="*/ 100 w 100"/>
              <a:gd name="T5" fmla="*/ 202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0" h="202">
                <a:moveTo>
                  <a:pt x="100" y="0"/>
                </a:moveTo>
                <a:lnTo>
                  <a:pt x="0" y="100"/>
                </a:lnTo>
                <a:lnTo>
                  <a:pt x="100" y="202"/>
                </a:lnTo>
              </a:path>
            </a:pathLst>
          </a:custGeom>
          <a:grpFill/>
          <a:ln w="381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289560</xdr:colOff>
          <xdr:row>1</xdr:row>
          <xdr:rowOff>60960</xdr:rowOff>
        </xdr:from>
        <xdr:to>
          <xdr:col>16</xdr:col>
          <xdr:colOff>480060</xdr:colOff>
          <xdr:row>4</xdr:row>
          <xdr:rowOff>15240</xdr:rowOff>
        </xdr:to>
        <xdr:sp macro="" textlink="">
          <xdr:nvSpPr>
            <xdr:cNvPr id="29697" name="CommandButton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6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170403</xdr:colOff>
      <xdr:row>1</xdr:row>
      <xdr:rowOff>10645</xdr:rowOff>
    </xdr:from>
    <xdr:to>
      <xdr:col>11</xdr:col>
      <xdr:colOff>2122395</xdr:colOff>
      <xdr:row>18</xdr:row>
      <xdr:rowOff>10645</xdr:rowOff>
    </xdr:to>
    <xdr:graphicFrame macro="">
      <xdr:nvGraphicFramePr>
        <xdr:cNvPr id="37" name="Chart 2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56702</xdr:rowOff>
    </xdr:from>
    <xdr:to>
      <xdr:col>2</xdr:col>
      <xdr:colOff>479231</xdr:colOff>
      <xdr:row>43</xdr:row>
      <xdr:rowOff>76524</xdr:rowOff>
    </xdr:to>
    <xdr:sp macro="" textlink="">
      <xdr:nvSpPr>
        <xdr:cNvPr id="13" name="Rectangle: Rounded Corners 36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>
          <a:spLocks noChangeAspect="1"/>
        </xdr:cNvSpPr>
      </xdr:nvSpPr>
      <xdr:spPr>
        <a:xfrm>
          <a:off x="263113" y="247202"/>
          <a:ext cx="1322639" cy="8094266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 txBox="1"/>
      </xdr:nvSpPr>
      <xdr:spPr>
        <a:xfrm>
          <a:off x="224118" y="2089736"/>
          <a:ext cx="1415143" cy="715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/>
      </xdr:nvSpPr>
      <xdr:spPr>
        <a:xfrm>
          <a:off x="333999" y="1120586"/>
          <a:ext cx="1195892" cy="290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10914</xdr:colOff>
      <xdr:row>1</xdr:row>
      <xdr:rowOff>168535</xdr:rowOff>
    </xdr:from>
    <xdr:to>
      <xdr:col>2</xdr:col>
      <xdr:colOff>272840</xdr:colOff>
      <xdr:row>6</xdr:row>
      <xdr:rowOff>63947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GrpSpPr/>
      </xdr:nvGrpSpPr>
      <xdr:grpSpPr>
        <a:xfrm>
          <a:off x="492638" y="361225"/>
          <a:ext cx="892547" cy="981481"/>
          <a:chOff x="8204200" y="1092200"/>
          <a:chExt cx="863600" cy="863600"/>
        </a:xfrm>
        <a:noFill/>
      </xdr:grpSpPr>
      <xdr:sp macro="" textlink="">
        <xdr:nvSpPr>
          <xdr:cNvPr id="33" name="Freeform 17">
            <a:extLst>
              <a:ext uri="{FF2B5EF4-FFF2-40B4-BE49-F238E27FC236}">
                <a16:creationId xmlns:a16="http://schemas.microsoft.com/office/drawing/2014/main" id="{00000000-0008-0000-0900-000021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Freeform 57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406799</xdr:colOff>
      <xdr:row>7</xdr:row>
      <xdr:rowOff>147559</xdr:rowOff>
    </xdr:from>
    <xdr:to>
      <xdr:col>2</xdr:col>
      <xdr:colOff>346736</xdr:colOff>
      <xdr:row>11</xdr:row>
      <xdr:rowOff>146214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406799" y="1610249"/>
          <a:ext cx="1052282" cy="918310"/>
          <a:chOff x="8204200" y="5537200"/>
          <a:chExt cx="863600" cy="863600"/>
        </a:xfrm>
        <a:noFill/>
      </xdr:grpSpPr>
      <xdr:sp macro="" textlink="">
        <xdr:nvSpPr>
          <xdr:cNvPr id="4" name="Freeform 17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5" name="Freeform 17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" name="Freeform 17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Line 17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 txBox="1"/>
      </xdr:nvSpPr>
      <xdr:spPr>
        <a:xfrm>
          <a:off x="348345" y="3452949"/>
          <a:ext cx="1156063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28901</xdr:rowOff>
    </xdr:from>
    <xdr:to>
      <xdr:col>2</xdr:col>
      <xdr:colOff>256138</xdr:colOff>
      <xdr:row>18</xdr:row>
      <xdr:rowOff>44697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483862" y="2779108"/>
          <a:ext cx="884621" cy="935451"/>
          <a:chOff x="4394200" y="2997200"/>
          <a:chExt cx="863600" cy="863600"/>
        </a:xfrm>
        <a:noFill/>
      </xdr:grpSpPr>
      <xdr:sp macro="" textlink="">
        <xdr:nvSpPr>
          <xdr:cNvPr id="23" name="Freeform 20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Freeform 57">
            <a:extLst>
              <a:ext uri="{FF2B5EF4-FFF2-40B4-BE49-F238E27FC236}">
                <a16:creationId xmlns:a16="http://schemas.microsoft.com/office/drawing/2014/main" id="{00000000-0008-0000-0900-000018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5" name="Line 58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6" name="Line 59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7" name="Line 60">
            <a:extLst>
              <a:ext uri="{FF2B5EF4-FFF2-40B4-BE49-F238E27FC236}">
                <a16:creationId xmlns:a16="http://schemas.microsoft.com/office/drawing/2014/main" id="{00000000-0008-0000-0900-00001B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Line 61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Line 62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Line 63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1" name="Line 64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 txBox="1"/>
      </xdr:nvSpPr>
      <xdr:spPr>
        <a:xfrm>
          <a:off x="244863" y="4822115"/>
          <a:ext cx="1361803" cy="539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10565</xdr:colOff>
      <xdr:row>20</xdr:row>
      <xdr:rowOff>78892</xdr:rowOff>
    </xdr:from>
    <xdr:to>
      <xdr:col>2</xdr:col>
      <xdr:colOff>244295</xdr:colOff>
      <xdr:row>25</xdr:row>
      <xdr:rowOff>30345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492289" y="4177926"/>
          <a:ext cx="864351" cy="871109"/>
          <a:chOff x="3601358" y="5351003"/>
          <a:chExt cx="863600" cy="863600"/>
        </a:xfrm>
        <a:noFill/>
      </xdr:grpSpPr>
      <xdr:sp macro="" textlink="">
        <xdr:nvSpPr>
          <xdr:cNvPr id="9" name="Freeform 170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18022</xdr:colOff>
      <xdr:row>27</xdr:row>
      <xdr:rowOff>120112</xdr:rowOff>
    </xdr:from>
    <xdr:to>
      <xdr:col>2</xdr:col>
      <xdr:colOff>246332</xdr:colOff>
      <xdr:row>32</xdr:row>
      <xdr:rowOff>131066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499746" y="5506664"/>
          <a:ext cx="858931" cy="930609"/>
          <a:chOff x="3124200" y="457200"/>
          <a:chExt cx="863600" cy="863600"/>
        </a:xfrm>
        <a:noFill/>
      </xdr:grpSpPr>
      <xdr:sp macro="" textlink="">
        <xdr:nvSpPr>
          <xdr:cNvPr id="16" name="Freeform 7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11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12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Freeform 13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 txBox="1"/>
      </xdr:nvSpPr>
      <xdr:spPr>
        <a:xfrm>
          <a:off x="254183" y="6258083"/>
          <a:ext cx="1342741" cy="5453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17192</xdr:colOff>
      <xdr:row>35</xdr:row>
      <xdr:rowOff>52976</xdr:rowOff>
    </xdr:from>
    <xdr:to>
      <xdr:col>2</xdr:col>
      <xdr:colOff>244928</xdr:colOff>
      <xdr:row>39</xdr:row>
      <xdr:rowOff>129852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498916" y="6910976"/>
          <a:ext cx="858357" cy="812600"/>
          <a:chOff x="7253514" y="3595914"/>
          <a:chExt cx="863600" cy="863600"/>
        </a:xfrm>
        <a:noFill/>
      </xdr:grpSpPr>
      <xdr:sp macro="" textlink="">
        <xdr:nvSpPr>
          <xdr:cNvPr id="40" name="Freeform 28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1" name="Freeform 3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2" name="Freeform 31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 txBox="1"/>
      </xdr:nvSpPr>
      <xdr:spPr>
        <a:xfrm>
          <a:off x="243034" y="7535285"/>
          <a:ext cx="1357981" cy="652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205740</xdr:colOff>
          <xdr:row>39</xdr:row>
          <xdr:rowOff>99060</xdr:rowOff>
        </xdr:to>
        <xdr:sp macro="" textlink="">
          <xdr:nvSpPr>
            <xdr:cNvPr id="6521" name="CommandButton6" hidden="1">
              <a:extLst>
                <a:ext uri="{63B3BB69-23CF-44E3-9099-C40C66FF867C}">
                  <a14:compatExt spid="_x0000_s6521"/>
                </a:ext>
                <a:ext uri="{FF2B5EF4-FFF2-40B4-BE49-F238E27FC236}">
                  <a16:creationId xmlns:a16="http://schemas.microsoft.com/office/drawing/2014/main" id="{00000000-0008-0000-0900-000079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182880</xdr:colOff>
          <xdr:row>32</xdr:row>
          <xdr:rowOff>38100</xdr:rowOff>
        </xdr:to>
        <xdr:sp macro="" textlink="">
          <xdr:nvSpPr>
            <xdr:cNvPr id="6520" name="CommandButton5" hidden="1">
              <a:extLst>
                <a:ext uri="{63B3BB69-23CF-44E3-9099-C40C66FF867C}">
                  <a14:compatExt spid="_x0000_s6520"/>
                </a:ext>
                <a:ext uri="{FF2B5EF4-FFF2-40B4-BE49-F238E27FC236}">
                  <a16:creationId xmlns:a16="http://schemas.microsoft.com/office/drawing/2014/main" id="{00000000-0008-0000-0900-000078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160020</xdr:colOff>
          <xdr:row>24</xdr:row>
          <xdr:rowOff>144780</xdr:rowOff>
        </xdr:to>
        <xdr:sp macro="" textlink="">
          <xdr:nvSpPr>
            <xdr:cNvPr id="6519" name="CommandButton4" hidden="1">
              <a:extLst>
                <a:ext uri="{63B3BB69-23CF-44E3-9099-C40C66FF867C}">
                  <a14:compatExt spid="_x0000_s6519"/>
                </a:ext>
                <a:ext uri="{FF2B5EF4-FFF2-40B4-BE49-F238E27FC236}">
                  <a16:creationId xmlns:a16="http://schemas.microsoft.com/office/drawing/2014/main" id="{00000000-0008-0000-0900-000077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152400</xdr:colOff>
          <xdr:row>17</xdr:row>
          <xdr:rowOff>106680</xdr:rowOff>
        </xdr:to>
        <xdr:sp macro="" textlink="">
          <xdr:nvSpPr>
            <xdr:cNvPr id="6517" name="CommandButton3" hidden="1">
              <a:extLst>
                <a:ext uri="{63B3BB69-23CF-44E3-9099-C40C66FF867C}">
                  <a14:compatExt spid="_x0000_s6517"/>
                </a:ext>
                <a:ext uri="{FF2B5EF4-FFF2-40B4-BE49-F238E27FC236}">
                  <a16:creationId xmlns:a16="http://schemas.microsoft.com/office/drawing/2014/main" id="{00000000-0008-0000-0900-000075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144780</xdr:colOff>
          <xdr:row>11</xdr:row>
          <xdr:rowOff>60960</xdr:rowOff>
        </xdr:to>
        <xdr:sp macro="" textlink="">
          <xdr:nvSpPr>
            <xdr:cNvPr id="6149" name="CommandButton2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1</xdr:row>
          <xdr:rowOff>327660</xdr:rowOff>
        </xdr:from>
        <xdr:to>
          <xdr:col>2</xdr:col>
          <xdr:colOff>190500</xdr:colOff>
          <xdr:row>5</xdr:row>
          <xdr:rowOff>129540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56702</xdr:rowOff>
    </xdr:from>
    <xdr:to>
      <xdr:col>2</xdr:col>
      <xdr:colOff>479231</xdr:colOff>
      <xdr:row>43</xdr:row>
      <xdr:rowOff>66999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3606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12819</xdr:colOff>
      <xdr:row>1</xdr:row>
      <xdr:rowOff>172345</xdr:rowOff>
    </xdr:from>
    <xdr:to>
      <xdr:col>2</xdr:col>
      <xdr:colOff>274745</xdr:colOff>
      <xdr:row>6</xdr:row>
      <xdr:rowOff>60137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92879" y="362845"/>
          <a:ext cx="894386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402989</xdr:colOff>
      <xdr:row>7</xdr:row>
      <xdr:rowOff>145654</xdr:rowOff>
    </xdr:from>
    <xdr:to>
      <xdr:col>2</xdr:col>
      <xdr:colOff>348641</xdr:colOff>
      <xdr:row>11</xdr:row>
      <xdr:rowOff>144309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pSpPr/>
      </xdr:nvGrpSpPr>
      <xdr:grpSpPr>
        <a:xfrm>
          <a:off x="402989" y="1601074"/>
          <a:ext cx="1058172" cy="913055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0A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26996</xdr:rowOff>
    </xdr:from>
    <xdr:to>
      <xdr:col>2</xdr:col>
      <xdr:colOff>254233</xdr:colOff>
      <xdr:row>18</xdr:row>
      <xdr:rowOff>46602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pSpPr/>
      </xdr:nvGrpSpPr>
      <xdr:grpSpPr>
        <a:xfrm>
          <a:off x="482198" y="2762576"/>
          <a:ext cx="884555" cy="934006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0A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0A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12470</xdr:colOff>
      <xdr:row>20</xdr:row>
      <xdr:rowOff>78892</xdr:rowOff>
    </xdr:from>
    <xdr:to>
      <xdr:col>2</xdr:col>
      <xdr:colOff>248105</xdr:colOff>
      <xdr:row>25</xdr:row>
      <xdr:rowOff>28440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GrpSpPr/>
      </xdr:nvGrpSpPr>
      <xdr:grpSpPr>
        <a:xfrm>
          <a:off x="492530" y="4155592"/>
          <a:ext cx="868095" cy="863948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0A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A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A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A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21832</xdr:colOff>
      <xdr:row>27</xdr:row>
      <xdr:rowOff>122017</xdr:rowOff>
    </xdr:from>
    <xdr:to>
      <xdr:col>2</xdr:col>
      <xdr:colOff>250142</xdr:colOff>
      <xdr:row>32</xdr:row>
      <xdr:rowOff>134876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GrpSpPr/>
      </xdr:nvGrpSpPr>
      <xdr:grpSpPr>
        <a:xfrm>
          <a:off x="501892" y="5478877"/>
          <a:ext cx="860770" cy="927259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0A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0A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0A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0A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21002</xdr:colOff>
      <xdr:row>35</xdr:row>
      <xdr:rowOff>56786</xdr:rowOff>
    </xdr:from>
    <xdr:to>
      <xdr:col>2</xdr:col>
      <xdr:colOff>248738</xdr:colOff>
      <xdr:row>39</xdr:row>
      <xdr:rowOff>133662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GrpSpPr/>
      </xdr:nvGrpSpPr>
      <xdr:grpSpPr>
        <a:xfrm>
          <a:off x="501062" y="6876686"/>
          <a:ext cx="860196" cy="80839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0A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0A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0A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205740</xdr:colOff>
          <xdr:row>39</xdr:row>
          <xdr:rowOff>99060</xdr:rowOff>
        </xdr:to>
        <xdr:sp macro="" textlink="">
          <xdr:nvSpPr>
            <xdr:cNvPr id="75777" name="CommandButton6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A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75778" name="CommandButton5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A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75779" name="CommandButton4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A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75780" name="CommandButton3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A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60960</xdr:rowOff>
        </xdr:to>
        <xdr:sp macro="" textlink="">
          <xdr:nvSpPr>
            <xdr:cNvPr id="75781" name="CommandButton2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0A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5</xdr:row>
          <xdr:rowOff>175260</xdr:rowOff>
        </xdr:to>
        <xdr:sp macro="" textlink="">
          <xdr:nvSpPr>
            <xdr:cNvPr id="75782" name="CommandButton1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0A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56702</xdr:rowOff>
    </xdr:from>
    <xdr:to>
      <xdr:col>2</xdr:col>
      <xdr:colOff>479231</xdr:colOff>
      <xdr:row>43</xdr:row>
      <xdr:rowOff>63189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3606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12819</xdr:colOff>
      <xdr:row>1</xdr:row>
      <xdr:rowOff>172345</xdr:rowOff>
    </xdr:from>
    <xdr:to>
      <xdr:col>2</xdr:col>
      <xdr:colOff>274745</xdr:colOff>
      <xdr:row>6</xdr:row>
      <xdr:rowOff>60137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92879" y="362845"/>
          <a:ext cx="894386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402989</xdr:colOff>
      <xdr:row>7</xdr:row>
      <xdr:rowOff>145654</xdr:rowOff>
    </xdr:from>
    <xdr:to>
      <xdr:col>2</xdr:col>
      <xdr:colOff>348641</xdr:colOff>
      <xdr:row>11</xdr:row>
      <xdr:rowOff>144309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402989" y="1601074"/>
          <a:ext cx="1058172" cy="913055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26996</xdr:rowOff>
    </xdr:from>
    <xdr:to>
      <xdr:col>2</xdr:col>
      <xdr:colOff>254233</xdr:colOff>
      <xdr:row>18</xdr:row>
      <xdr:rowOff>46602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GrpSpPr/>
      </xdr:nvGrpSpPr>
      <xdr:grpSpPr>
        <a:xfrm>
          <a:off x="482198" y="2762576"/>
          <a:ext cx="884555" cy="934006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0B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0B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0B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0B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0B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0B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12470</xdr:colOff>
      <xdr:row>20</xdr:row>
      <xdr:rowOff>78892</xdr:rowOff>
    </xdr:from>
    <xdr:to>
      <xdr:col>2</xdr:col>
      <xdr:colOff>248105</xdr:colOff>
      <xdr:row>25</xdr:row>
      <xdr:rowOff>28440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GrpSpPr/>
      </xdr:nvGrpSpPr>
      <xdr:grpSpPr>
        <a:xfrm>
          <a:off x="492530" y="4155592"/>
          <a:ext cx="868095" cy="863948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0B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B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21832</xdr:colOff>
      <xdr:row>27</xdr:row>
      <xdr:rowOff>122017</xdr:rowOff>
    </xdr:from>
    <xdr:to>
      <xdr:col>2</xdr:col>
      <xdr:colOff>250142</xdr:colOff>
      <xdr:row>32</xdr:row>
      <xdr:rowOff>134876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GrpSpPr/>
      </xdr:nvGrpSpPr>
      <xdr:grpSpPr>
        <a:xfrm>
          <a:off x="501892" y="5478877"/>
          <a:ext cx="860770" cy="927259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0B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0B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0B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0B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21002</xdr:colOff>
      <xdr:row>35</xdr:row>
      <xdr:rowOff>56786</xdr:rowOff>
    </xdr:from>
    <xdr:to>
      <xdr:col>2</xdr:col>
      <xdr:colOff>248738</xdr:colOff>
      <xdr:row>39</xdr:row>
      <xdr:rowOff>133662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GrpSpPr/>
      </xdr:nvGrpSpPr>
      <xdr:grpSpPr>
        <a:xfrm>
          <a:off x="501062" y="6876686"/>
          <a:ext cx="860196" cy="80839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0B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0B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0B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205740</xdr:colOff>
          <xdr:row>39</xdr:row>
          <xdr:rowOff>99060</xdr:rowOff>
        </xdr:to>
        <xdr:sp macro="" textlink="">
          <xdr:nvSpPr>
            <xdr:cNvPr id="76801" name="CommandButton6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B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76802" name="CommandButton5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B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76803" name="CommandButton4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B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76804" name="CommandButton3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0B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60960</xdr:rowOff>
        </xdr:to>
        <xdr:sp macro="" textlink="">
          <xdr:nvSpPr>
            <xdr:cNvPr id="76805" name="CommandButton2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0B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5</xdr:row>
          <xdr:rowOff>175260</xdr:rowOff>
        </xdr:to>
        <xdr:sp macro="" textlink="">
          <xdr:nvSpPr>
            <xdr:cNvPr id="76806" name="CommandButton1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0B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56702</xdr:rowOff>
    </xdr:from>
    <xdr:to>
      <xdr:col>2</xdr:col>
      <xdr:colOff>479231</xdr:colOff>
      <xdr:row>43</xdr:row>
      <xdr:rowOff>123711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2463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16629</xdr:colOff>
      <xdr:row>1</xdr:row>
      <xdr:rowOff>168535</xdr:rowOff>
    </xdr:from>
    <xdr:to>
      <xdr:col>2</xdr:col>
      <xdr:colOff>276650</xdr:colOff>
      <xdr:row>6</xdr:row>
      <xdr:rowOff>56327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96689" y="359035"/>
          <a:ext cx="892481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0C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399179</xdr:colOff>
      <xdr:row>7</xdr:row>
      <xdr:rowOff>143749</xdr:rowOff>
    </xdr:from>
    <xdr:to>
      <xdr:col>2</xdr:col>
      <xdr:colOff>350546</xdr:colOff>
      <xdr:row>11</xdr:row>
      <xdr:rowOff>142404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pSpPr/>
      </xdr:nvGrpSpPr>
      <xdr:grpSpPr>
        <a:xfrm>
          <a:off x="399179" y="1599169"/>
          <a:ext cx="1063887" cy="913055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0C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0C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0C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25091</xdr:rowOff>
    </xdr:from>
    <xdr:to>
      <xdr:col>2</xdr:col>
      <xdr:colOff>250423</xdr:colOff>
      <xdr:row>18</xdr:row>
      <xdr:rowOff>48507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GrpSpPr/>
      </xdr:nvGrpSpPr>
      <xdr:grpSpPr>
        <a:xfrm>
          <a:off x="482198" y="2760671"/>
          <a:ext cx="880745" cy="937816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0C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0C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0C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0C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0C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0C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16280</xdr:colOff>
      <xdr:row>20</xdr:row>
      <xdr:rowOff>78892</xdr:rowOff>
    </xdr:from>
    <xdr:to>
      <xdr:col>2</xdr:col>
      <xdr:colOff>244295</xdr:colOff>
      <xdr:row>25</xdr:row>
      <xdr:rowOff>26535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GrpSpPr/>
      </xdr:nvGrpSpPr>
      <xdr:grpSpPr>
        <a:xfrm>
          <a:off x="496340" y="4155592"/>
          <a:ext cx="860475" cy="862043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0C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C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C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C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18022</xdr:colOff>
      <xdr:row>27</xdr:row>
      <xdr:rowOff>123922</xdr:rowOff>
    </xdr:from>
    <xdr:to>
      <xdr:col>2</xdr:col>
      <xdr:colOff>246332</xdr:colOff>
      <xdr:row>32</xdr:row>
      <xdr:rowOff>131066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GrpSpPr/>
      </xdr:nvGrpSpPr>
      <xdr:grpSpPr>
        <a:xfrm>
          <a:off x="498082" y="5480782"/>
          <a:ext cx="860770" cy="921544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0C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0C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0C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0C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17192</xdr:colOff>
      <xdr:row>35</xdr:row>
      <xdr:rowOff>60596</xdr:rowOff>
    </xdr:from>
    <xdr:to>
      <xdr:col>2</xdr:col>
      <xdr:colOff>244928</xdr:colOff>
      <xdr:row>39</xdr:row>
      <xdr:rowOff>129852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GrpSpPr/>
      </xdr:nvGrpSpPr>
      <xdr:grpSpPr>
        <a:xfrm>
          <a:off x="497252" y="6880496"/>
          <a:ext cx="860196" cy="80077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0C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0C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0C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213360</xdr:colOff>
          <xdr:row>39</xdr:row>
          <xdr:rowOff>99060</xdr:rowOff>
        </xdr:to>
        <xdr:sp macro="" textlink="">
          <xdr:nvSpPr>
            <xdr:cNvPr id="77825" name="CommandButton6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C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77826" name="CommandButton5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C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77827" name="CommandButton4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C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77828" name="CommandButton3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0C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60960</xdr:rowOff>
        </xdr:to>
        <xdr:sp macro="" textlink="">
          <xdr:nvSpPr>
            <xdr:cNvPr id="77829" name="CommandButton2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C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6</xdr:row>
          <xdr:rowOff>0</xdr:rowOff>
        </xdr:to>
        <xdr:sp macro="" textlink="">
          <xdr:nvSpPr>
            <xdr:cNvPr id="77830" name="CommandButton1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C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60512</xdr:rowOff>
    </xdr:from>
    <xdr:to>
      <xdr:col>2</xdr:col>
      <xdr:colOff>475421</xdr:colOff>
      <xdr:row>43</xdr:row>
      <xdr:rowOff>63189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3606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12819</xdr:colOff>
      <xdr:row>1</xdr:row>
      <xdr:rowOff>172345</xdr:rowOff>
    </xdr:from>
    <xdr:to>
      <xdr:col>2</xdr:col>
      <xdr:colOff>274745</xdr:colOff>
      <xdr:row>6</xdr:row>
      <xdr:rowOff>60137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92879" y="362845"/>
          <a:ext cx="894386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402989</xdr:colOff>
      <xdr:row>7</xdr:row>
      <xdr:rowOff>145654</xdr:rowOff>
    </xdr:from>
    <xdr:to>
      <xdr:col>2</xdr:col>
      <xdr:colOff>348641</xdr:colOff>
      <xdr:row>11</xdr:row>
      <xdr:rowOff>144309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pSpPr/>
      </xdr:nvGrpSpPr>
      <xdr:grpSpPr>
        <a:xfrm>
          <a:off x="402989" y="1601074"/>
          <a:ext cx="1058172" cy="913055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26996</xdr:rowOff>
    </xdr:from>
    <xdr:to>
      <xdr:col>2</xdr:col>
      <xdr:colOff>254233</xdr:colOff>
      <xdr:row>18</xdr:row>
      <xdr:rowOff>46602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pSpPr/>
      </xdr:nvGrpSpPr>
      <xdr:grpSpPr>
        <a:xfrm>
          <a:off x="482198" y="2762576"/>
          <a:ext cx="884555" cy="934006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0D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0D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0D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0D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0D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0D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12470</xdr:colOff>
      <xdr:row>20</xdr:row>
      <xdr:rowOff>78892</xdr:rowOff>
    </xdr:from>
    <xdr:to>
      <xdr:col>2</xdr:col>
      <xdr:colOff>248105</xdr:colOff>
      <xdr:row>25</xdr:row>
      <xdr:rowOff>28440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GrpSpPr/>
      </xdr:nvGrpSpPr>
      <xdr:grpSpPr>
        <a:xfrm>
          <a:off x="492530" y="4155592"/>
          <a:ext cx="868095" cy="863948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0D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D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D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D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21832</xdr:colOff>
      <xdr:row>27</xdr:row>
      <xdr:rowOff>122017</xdr:rowOff>
    </xdr:from>
    <xdr:to>
      <xdr:col>2</xdr:col>
      <xdr:colOff>250142</xdr:colOff>
      <xdr:row>32</xdr:row>
      <xdr:rowOff>134876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GrpSpPr/>
      </xdr:nvGrpSpPr>
      <xdr:grpSpPr>
        <a:xfrm>
          <a:off x="501892" y="5478877"/>
          <a:ext cx="860770" cy="927259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0D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0D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0D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0D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21002</xdr:colOff>
      <xdr:row>35</xdr:row>
      <xdr:rowOff>56786</xdr:rowOff>
    </xdr:from>
    <xdr:to>
      <xdr:col>2</xdr:col>
      <xdr:colOff>248738</xdr:colOff>
      <xdr:row>39</xdr:row>
      <xdr:rowOff>133662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GrpSpPr/>
      </xdr:nvGrpSpPr>
      <xdr:grpSpPr>
        <a:xfrm>
          <a:off x="501062" y="6876686"/>
          <a:ext cx="860196" cy="80839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0D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0D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0D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205740</xdr:colOff>
          <xdr:row>39</xdr:row>
          <xdr:rowOff>99060</xdr:rowOff>
        </xdr:to>
        <xdr:sp macro="" textlink="">
          <xdr:nvSpPr>
            <xdr:cNvPr id="78849" name="CommandButton6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D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78850" name="CommandButton5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D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78851" name="CommandButton4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D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78852" name="CommandButton3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0D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60960</xdr:rowOff>
        </xdr:to>
        <xdr:sp macro="" textlink="">
          <xdr:nvSpPr>
            <xdr:cNvPr id="78853" name="CommandButton2" hidden="1">
              <a:extLst>
                <a:ext uri="{63B3BB69-23CF-44E3-9099-C40C66FF867C}">
                  <a14:compatExt spid="_x0000_s78853"/>
                </a:ext>
                <a:ext uri="{FF2B5EF4-FFF2-40B4-BE49-F238E27FC236}">
                  <a16:creationId xmlns:a16="http://schemas.microsoft.com/office/drawing/2014/main" id="{00000000-0008-0000-0D00-00000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5</xdr:row>
          <xdr:rowOff>175260</xdr:rowOff>
        </xdr:to>
        <xdr:sp macro="" textlink="">
          <xdr:nvSpPr>
            <xdr:cNvPr id="78854" name="CommandButton1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0D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56702</xdr:rowOff>
    </xdr:from>
    <xdr:to>
      <xdr:col>2</xdr:col>
      <xdr:colOff>479231</xdr:colOff>
      <xdr:row>56</xdr:row>
      <xdr:rowOff>66999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2463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16629</xdr:colOff>
      <xdr:row>1</xdr:row>
      <xdr:rowOff>168535</xdr:rowOff>
    </xdr:from>
    <xdr:to>
      <xdr:col>2</xdr:col>
      <xdr:colOff>276650</xdr:colOff>
      <xdr:row>6</xdr:row>
      <xdr:rowOff>56327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96689" y="359035"/>
          <a:ext cx="892481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399179</xdr:colOff>
      <xdr:row>7</xdr:row>
      <xdr:rowOff>143749</xdr:rowOff>
    </xdr:from>
    <xdr:to>
      <xdr:col>2</xdr:col>
      <xdr:colOff>350546</xdr:colOff>
      <xdr:row>11</xdr:row>
      <xdr:rowOff>142404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pSpPr/>
      </xdr:nvGrpSpPr>
      <xdr:grpSpPr>
        <a:xfrm>
          <a:off x="399179" y="1599169"/>
          <a:ext cx="1063887" cy="913055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0E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25091</xdr:rowOff>
    </xdr:from>
    <xdr:to>
      <xdr:col>2</xdr:col>
      <xdr:colOff>250423</xdr:colOff>
      <xdr:row>18</xdr:row>
      <xdr:rowOff>48507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pSpPr/>
      </xdr:nvGrpSpPr>
      <xdr:grpSpPr>
        <a:xfrm>
          <a:off x="482198" y="2760671"/>
          <a:ext cx="880745" cy="937816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0E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0E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0E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0E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0E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16280</xdr:colOff>
      <xdr:row>20</xdr:row>
      <xdr:rowOff>78892</xdr:rowOff>
    </xdr:from>
    <xdr:to>
      <xdr:col>2</xdr:col>
      <xdr:colOff>244295</xdr:colOff>
      <xdr:row>25</xdr:row>
      <xdr:rowOff>26535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GrpSpPr/>
      </xdr:nvGrpSpPr>
      <xdr:grpSpPr>
        <a:xfrm>
          <a:off x="496340" y="4155592"/>
          <a:ext cx="860475" cy="862043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0E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E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E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E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18022</xdr:colOff>
      <xdr:row>27</xdr:row>
      <xdr:rowOff>123922</xdr:rowOff>
    </xdr:from>
    <xdr:to>
      <xdr:col>2</xdr:col>
      <xdr:colOff>246332</xdr:colOff>
      <xdr:row>32</xdr:row>
      <xdr:rowOff>131066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GrpSpPr/>
      </xdr:nvGrpSpPr>
      <xdr:grpSpPr>
        <a:xfrm>
          <a:off x="498082" y="5480782"/>
          <a:ext cx="860770" cy="921544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0E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0E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0E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0E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17192</xdr:colOff>
      <xdr:row>35</xdr:row>
      <xdr:rowOff>60596</xdr:rowOff>
    </xdr:from>
    <xdr:to>
      <xdr:col>2</xdr:col>
      <xdr:colOff>244928</xdr:colOff>
      <xdr:row>39</xdr:row>
      <xdr:rowOff>129852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GrpSpPr/>
      </xdr:nvGrpSpPr>
      <xdr:grpSpPr>
        <a:xfrm>
          <a:off x="497252" y="6880496"/>
          <a:ext cx="860196" cy="80077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0E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0E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0E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213360</xdr:colOff>
          <xdr:row>39</xdr:row>
          <xdr:rowOff>99060</xdr:rowOff>
        </xdr:to>
        <xdr:sp macro="" textlink="">
          <xdr:nvSpPr>
            <xdr:cNvPr id="79873" name="CommandButton6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E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79874" name="CommandButton5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0E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79875" name="CommandButton4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E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79876" name="CommandButton3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0E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30480</xdr:rowOff>
        </xdr:to>
        <xdr:sp macro="" textlink="">
          <xdr:nvSpPr>
            <xdr:cNvPr id="79877" name="CommandButton2" hidden="1">
              <a:extLst>
                <a:ext uri="{63B3BB69-23CF-44E3-9099-C40C66FF867C}">
                  <a14:compatExt spid="_x0000_s79877"/>
                </a:ext>
                <a:ext uri="{FF2B5EF4-FFF2-40B4-BE49-F238E27FC236}">
                  <a16:creationId xmlns:a16="http://schemas.microsoft.com/office/drawing/2014/main" id="{00000000-0008-0000-0E00-00000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5</xdr:row>
          <xdr:rowOff>175260</xdr:rowOff>
        </xdr:to>
        <xdr:sp macro="" textlink="">
          <xdr:nvSpPr>
            <xdr:cNvPr id="79878" name="CommandButton1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0E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56702</xdr:rowOff>
    </xdr:from>
    <xdr:to>
      <xdr:col>2</xdr:col>
      <xdr:colOff>479231</xdr:colOff>
      <xdr:row>43</xdr:row>
      <xdr:rowOff>66999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2463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16629</xdr:colOff>
      <xdr:row>1</xdr:row>
      <xdr:rowOff>168535</xdr:rowOff>
    </xdr:from>
    <xdr:to>
      <xdr:col>2</xdr:col>
      <xdr:colOff>276650</xdr:colOff>
      <xdr:row>6</xdr:row>
      <xdr:rowOff>56327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96689" y="359035"/>
          <a:ext cx="892481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0F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399179</xdr:colOff>
      <xdr:row>7</xdr:row>
      <xdr:rowOff>143749</xdr:rowOff>
    </xdr:from>
    <xdr:to>
      <xdr:col>2</xdr:col>
      <xdr:colOff>350546</xdr:colOff>
      <xdr:row>11</xdr:row>
      <xdr:rowOff>142404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GrpSpPr/>
      </xdr:nvGrpSpPr>
      <xdr:grpSpPr>
        <a:xfrm>
          <a:off x="399179" y="1599169"/>
          <a:ext cx="1063887" cy="1095935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0F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25091</xdr:rowOff>
    </xdr:from>
    <xdr:to>
      <xdr:col>2</xdr:col>
      <xdr:colOff>250423</xdr:colOff>
      <xdr:row>18</xdr:row>
      <xdr:rowOff>48507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GrpSpPr/>
      </xdr:nvGrpSpPr>
      <xdr:grpSpPr>
        <a:xfrm>
          <a:off x="482198" y="2943551"/>
          <a:ext cx="880745" cy="937816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0F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0F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0F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0F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0F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0F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16280</xdr:colOff>
      <xdr:row>20</xdr:row>
      <xdr:rowOff>78892</xdr:rowOff>
    </xdr:from>
    <xdr:to>
      <xdr:col>2</xdr:col>
      <xdr:colOff>244295</xdr:colOff>
      <xdr:row>25</xdr:row>
      <xdr:rowOff>26535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GrpSpPr/>
      </xdr:nvGrpSpPr>
      <xdr:grpSpPr>
        <a:xfrm>
          <a:off x="496340" y="4338472"/>
          <a:ext cx="860475" cy="862043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0F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F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F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F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18022</xdr:colOff>
      <xdr:row>27</xdr:row>
      <xdr:rowOff>123922</xdr:rowOff>
    </xdr:from>
    <xdr:to>
      <xdr:col>2</xdr:col>
      <xdr:colOff>246332</xdr:colOff>
      <xdr:row>32</xdr:row>
      <xdr:rowOff>131066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GrpSpPr/>
      </xdr:nvGrpSpPr>
      <xdr:grpSpPr>
        <a:xfrm>
          <a:off x="498082" y="5663662"/>
          <a:ext cx="860770" cy="921544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0F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0F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0F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0F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17192</xdr:colOff>
      <xdr:row>35</xdr:row>
      <xdr:rowOff>60596</xdr:rowOff>
    </xdr:from>
    <xdr:to>
      <xdr:col>2</xdr:col>
      <xdr:colOff>244928</xdr:colOff>
      <xdr:row>39</xdr:row>
      <xdr:rowOff>129852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GrpSpPr/>
      </xdr:nvGrpSpPr>
      <xdr:grpSpPr>
        <a:xfrm>
          <a:off x="497252" y="7063376"/>
          <a:ext cx="860196" cy="80077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0F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0F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0F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213360</xdr:colOff>
          <xdr:row>39</xdr:row>
          <xdr:rowOff>99060</xdr:rowOff>
        </xdr:to>
        <xdr:sp macro="" textlink="">
          <xdr:nvSpPr>
            <xdr:cNvPr id="80897" name="CommandButton6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F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80898" name="CommandButton5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F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80899" name="CommandButton4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F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80900" name="CommandButton3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0F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60960</xdr:rowOff>
        </xdr:to>
        <xdr:sp macro="" textlink="">
          <xdr:nvSpPr>
            <xdr:cNvPr id="80901" name="CommandButton2" hidden="1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0F00-00000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5</xdr:row>
          <xdr:rowOff>175260</xdr:rowOff>
        </xdr:to>
        <xdr:sp macro="" textlink="">
          <xdr:nvSpPr>
            <xdr:cNvPr id="80902" name="CommandButton1" hidden="1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0F00-00000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60512</xdr:rowOff>
    </xdr:from>
    <xdr:to>
      <xdr:col>2</xdr:col>
      <xdr:colOff>475421</xdr:colOff>
      <xdr:row>43</xdr:row>
      <xdr:rowOff>63189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2463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20439</xdr:colOff>
      <xdr:row>1</xdr:row>
      <xdr:rowOff>172345</xdr:rowOff>
    </xdr:from>
    <xdr:to>
      <xdr:col>2</xdr:col>
      <xdr:colOff>278555</xdr:colOff>
      <xdr:row>6</xdr:row>
      <xdr:rowOff>60137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pSpPr/>
      </xdr:nvGrpSpPr>
      <xdr:grpSpPr>
        <a:xfrm>
          <a:off x="500499" y="362845"/>
          <a:ext cx="890576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10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10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402989</xdr:colOff>
      <xdr:row>7</xdr:row>
      <xdr:rowOff>141844</xdr:rowOff>
    </xdr:from>
    <xdr:to>
      <xdr:col>2</xdr:col>
      <xdr:colOff>352451</xdr:colOff>
      <xdr:row>11</xdr:row>
      <xdr:rowOff>140499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GrpSpPr/>
      </xdr:nvGrpSpPr>
      <xdr:grpSpPr>
        <a:xfrm>
          <a:off x="402989" y="1597264"/>
          <a:ext cx="1061982" cy="913055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10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10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10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1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21281</xdr:rowOff>
    </xdr:from>
    <xdr:to>
      <xdr:col>2</xdr:col>
      <xdr:colOff>246613</xdr:colOff>
      <xdr:row>18</xdr:row>
      <xdr:rowOff>50412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GrpSpPr/>
      </xdr:nvGrpSpPr>
      <xdr:grpSpPr>
        <a:xfrm>
          <a:off x="482198" y="2756861"/>
          <a:ext cx="876935" cy="943531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10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10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10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10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10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10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10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10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20090</xdr:colOff>
      <xdr:row>20</xdr:row>
      <xdr:rowOff>78892</xdr:rowOff>
    </xdr:from>
    <xdr:to>
      <xdr:col>2</xdr:col>
      <xdr:colOff>248105</xdr:colOff>
      <xdr:row>25</xdr:row>
      <xdr:rowOff>22725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GrpSpPr/>
      </xdr:nvGrpSpPr>
      <xdr:grpSpPr>
        <a:xfrm>
          <a:off x="500150" y="4155592"/>
          <a:ext cx="860475" cy="858233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10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0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0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10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21832</xdr:colOff>
      <xdr:row>27</xdr:row>
      <xdr:rowOff>125827</xdr:rowOff>
    </xdr:from>
    <xdr:to>
      <xdr:col>2</xdr:col>
      <xdr:colOff>250142</xdr:colOff>
      <xdr:row>32</xdr:row>
      <xdr:rowOff>134876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501892" y="5482687"/>
          <a:ext cx="860770" cy="923449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10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10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10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10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21002</xdr:colOff>
      <xdr:row>35</xdr:row>
      <xdr:rowOff>56786</xdr:rowOff>
    </xdr:from>
    <xdr:to>
      <xdr:col>2</xdr:col>
      <xdr:colOff>248738</xdr:colOff>
      <xdr:row>39</xdr:row>
      <xdr:rowOff>133662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GrpSpPr/>
      </xdr:nvGrpSpPr>
      <xdr:grpSpPr>
        <a:xfrm>
          <a:off x="501062" y="6876686"/>
          <a:ext cx="860196" cy="80839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10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10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10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213360</xdr:colOff>
          <xdr:row>39</xdr:row>
          <xdr:rowOff>99060</xdr:rowOff>
        </xdr:to>
        <xdr:sp macro="" textlink="">
          <xdr:nvSpPr>
            <xdr:cNvPr id="81921" name="CommandButton6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10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81922" name="CommandButton5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10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81923" name="CommandButton4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10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81924" name="CommandButton3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10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60960</xdr:rowOff>
        </xdr:to>
        <xdr:sp macro="" textlink="">
          <xdr:nvSpPr>
            <xdr:cNvPr id="81925" name="CommandButton2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10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5</xdr:row>
          <xdr:rowOff>175260</xdr:rowOff>
        </xdr:to>
        <xdr:sp macro="" textlink="">
          <xdr:nvSpPr>
            <xdr:cNvPr id="81926" name="CommandButton1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10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60512</xdr:rowOff>
    </xdr:from>
    <xdr:to>
      <xdr:col>2</xdr:col>
      <xdr:colOff>475421</xdr:colOff>
      <xdr:row>43</xdr:row>
      <xdr:rowOff>63189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3606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12819</xdr:colOff>
      <xdr:row>1</xdr:row>
      <xdr:rowOff>172345</xdr:rowOff>
    </xdr:from>
    <xdr:to>
      <xdr:col>2</xdr:col>
      <xdr:colOff>274745</xdr:colOff>
      <xdr:row>6</xdr:row>
      <xdr:rowOff>60137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pSpPr/>
      </xdr:nvGrpSpPr>
      <xdr:grpSpPr>
        <a:xfrm>
          <a:off x="492879" y="362845"/>
          <a:ext cx="894386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402989</xdr:colOff>
      <xdr:row>7</xdr:row>
      <xdr:rowOff>145654</xdr:rowOff>
    </xdr:from>
    <xdr:to>
      <xdr:col>2</xdr:col>
      <xdr:colOff>348641</xdr:colOff>
      <xdr:row>11</xdr:row>
      <xdr:rowOff>144309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402989" y="1601074"/>
          <a:ext cx="1058172" cy="913055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11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11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11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26996</xdr:rowOff>
    </xdr:from>
    <xdr:to>
      <xdr:col>2</xdr:col>
      <xdr:colOff>254233</xdr:colOff>
      <xdr:row>18</xdr:row>
      <xdr:rowOff>46602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GrpSpPr/>
      </xdr:nvGrpSpPr>
      <xdr:grpSpPr>
        <a:xfrm>
          <a:off x="482198" y="2762576"/>
          <a:ext cx="884555" cy="934006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11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11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11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11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11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11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11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11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11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12470</xdr:colOff>
      <xdr:row>20</xdr:row>
      <xdr:rowOff>78892</xdr:rowOff>
    </xdr:from>
    <xdr:to>
      <xdr:col>2</xdr:col>
      <xdr:colOff>248105</xdr:colOff>
      <xdr:row>25</xdr:row>
      <xdr:rowOff>28440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GrpSpPr/>
      </xdr:nvGrpSpPr>
      <xdr:grpSpPr>
        <a:xfrm>
          <a:off x="492530" y="4155592"/>
          <a:ext cx="868095" cy="863948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11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1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1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11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21832</xdr:colOff>
      <xdr:row>27</xdr:row>
      <xdr:rowOff>122017</xdr:rowOff>
    </xdr:from>
    <xdr:to>
      <xdr:col>2</xdr:col>
      <xdr:colOff>250142</xdr:colOff>
      <xdr:row>32</xdr:row>
      <xdr:rowOff>134876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GrpSpPr/>
      </xdr:nvGrpSpPr>
      <xdr:grpSpPr>
        <a:xfrm>
          <a:off x="501892" y="5478877"/>
          <a:ext cx="860770" cy="927259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11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11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11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11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21002</xdr:colOff>
      <xdr:row>35</xdr:row>
      <xdr:rowOff>56786</xdr:rowOff>
    </xdr:from>
    <xdr:to>
      <xdr:col>2</xdr:col>
      <xdr:colOff>248738</xdr:colOff>
      <xdr:row>39</xdr:row>
      <xdr:rowOff>133662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GrpSpPr/>
      </xdr:nvGrpSpPr>
      <xdr:grpSpPr>
        <a:xfrm>
          <a:off x="501062" y="6876686"/>
          <a:ext cx="860196" cy="80839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11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11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11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11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205740</xdr:colOff>
          <xdr:row>39</xdr:row>
          <xdr:rowOff>99060</xdr:rowOff>
        </xdr:to>
        <xdr:sp macro="" textlink="">
          <xdr:nvSpPr>
            <xdr:cNvPr id="82945" name="CommandButton6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11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82946" name="CommandButton5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11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82947" name="CommandButton4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11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82948" name="CommandButton3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11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60960</xdr:rowOff>
        </xdr:to>
        <xdr:sp macro="" textlink="">
          <xdr:nvSpPr>
            <xdr:cNvPr id="82949" name="CommandButton2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11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5</xdr:row>
          <xdr:rowOff>175260</xdr:rowOff>
        </xdr:to>
        <xdr:sp macro="" textlink="">
          <xdr:nvSpPr>
            <xdr:cNvPr id="82950" name="CommandButton1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11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56702</xdr:rowOff>
    </xdr:from>
    <xdr:to>
      <xdr:col>2</xdr:col>
      <xdr:colOff>479231</xdr:colOff>
      <xdr:row>43</xdr:row>
      <xdr:rowOff>66999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2463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16629</xdr:colOff>
      <xdr:row>1</xdr:row>
      <xdr:rowOff>168535</xdr:rowOff>
    </xdr:from>
    <xdr:to>
      <xdr:col>2</xdr:col>
      <xdr:colOff>276650</xdr:colOff>
      <xdr:row>6</xdr:row>
      <xdr:rowOff>56327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496689" y="359035"/>
          <a:ext cx="892481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399179</xdr:colOff>
      <xdr:row>7</xdr:row>
      <xdr:rowOff>143749</xdr:rowOff>
    </xdr:from>
    <xdr:to>
      <xdr:col>2</xdr:col>
      <xdr:colOff>350546</xdr:colOff>
      <xdr:row>11</xdr:row>
      <xdr:rowOff>142404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9179" y="1599169"/>
          <a:ext cx="1063887" cy="913055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12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25091</xdr:rowOff>
    </xdr:from>
    <xdr:to>
      <xdr:col>2</xdr:col>
      <xdr:colOff>250423</xdr:colOff>
      <xdr:row>18</xdr:row>
      <xdr:rowOff>48507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482198" y="2760671"/>
          <a:ext cx="880745" cy="937816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1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12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12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16280</xdr:colOff>
      <xdr:row>20</xdr:row>
      <xdr:rowOff>78892</xdr:rowOff>
    </xdr:from>
    <xdr:to>
      <xdr:col>2</xdr:col>
      <xdr:colOff>244295</xdr:colOff>
      <xdr:row>25</xdr:row>
      <xdr:rowOff>26535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GrpSpPr/>
      </xdr:nvGrpSpPr>
      <xdr:grpSpPr>
        <a:xfrm>
          <a:off x="496340" y="4155592"/>
          <a:ext cx="860475" cy="862043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12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12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18022</xdr:colOff>
      <xdr:row>27</xdr:row>
      <xdr:rowOff>123922</xdr:rowOff>
    </xdr:from>
    <xdr:to>
      <xdr:col>2</xdr:col>
      <xdr:colOff>246332</xdr:colOff>
      <xdr:row>32</xdr:row>
      <xdr:rowOff>131066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GrpSpPr/>
      </xdr:nvGrpSpPr>
      <xdr:grpSpPr>
        <a:xfrm>
          <a:off x="498082" y="5480782"/>
          <a:ext cx="860770" cy="921544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12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17192</xdr:colOff>
      <xdr:row>35</xdr:row>
      <xdr:rowOff>60596</xdr:rowOff>
    </xdr:from>
    <xdr:to>
      <xdr:col>2</xdr:col>
      <xdr:colOff>244928</xdr:colOff>
      <xdr:row>39</xdr:row>
      <xdr:rowOff>129852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1200-000025000000}"/>
            </a:ext>
          </a:extLst>
        </xdr:cNvPr>
        <xdr:cNvGrpSpPr/>
      </xdr:nvGrpSpPr>
      <xdr:grpSpPr>
        <a:xfrm>
          <a:off x="497252" y="6880496"/>
          <a:ext cx="860196" cy="80077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12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12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213360</xdr:colOff>
          <xdr:row>39</xdr:row>
          <xdr:rowOff>99060</xdr:rowOff>
        </xdr:to>
        <xdr:sp macro="" textlink="">
          <xdr:nvSpPr>
            <xdr:cNvPr id="83969" name="CommandButton6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12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83970" name="CommandButton5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12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83971" name="CommandButton4" hidden="1">
              <a:extLst>
                <a:ext uri="{63B3BB69-23CF-44E3-9099-C40C66FF867C}">
                  <a14:compatExt spid="_x0000_s83971"/>
                </a:ext>
                <a:ext uri="{FF2B5EF4-FFF2-40B4-BE49-F238E27FC236}">
                  <a16:creationId xmlns:a16="http://schemas.microsoft.com/office/drawing/2014/main" id="{00000000-0008-0000-1200-00000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83972" name="CommandButton3" hidden="1">
              <a:extLst>
                <a:ext uri="{63B3BB69-23CF-44E3-9099-C40C66FF867C}">
                  <a14:compatExt spid="_x0000_s83972"/>
                </a:ext>
                <a:ext uri="{FF2B5EF4-FFF2-40B4-BE49-F238E27FC236}">
                  <a16:creationId xmlns:a16="http://schemas.microsoft.com/office/drawing/2014/main" id="{00000000-0008-0000-1200-00000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60960</xdr:rowOff>
        </xdr:to>
        <xdr:sp macro="" textlink="">
          <xdr:nvSpPr>
            <xdr:cNvPr id="83973" name="CommandButton2" hidden="1">
              <a:extLst>
                <a:ext uri="{63B3BB69-23CF-44E3-9099-C40C66FF867C}">
                  <a14:compatExt spid="_x0000_s83973"/>
                </a:ext>
                <a:ext uri="{FF2B5EF4-FFF2-40B4-BE49-F238E27FC236}">
                  <a16:creationId xmlns:a16="http://schemas.microsoft.com/office/drawing/2014/main" id="{00000000-0008-0000-1200-00000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5</xdr:row>
          <xdr:rowOff>175260</xdr:rowOff>
        </xdr:to>
        <xdr:sp macro="" textlink="">
          <xdr:nvSpPr>
            <xdr:cNvPr id="83974" name="CommandButton1" hidden="1">
              <a:extLst>
                <a:ext uri="{63B3BB69-23CF-44E3-9099-C40C66FF867C}">
                  <a14:compatExt spid="_x0000_s83974"/>
                </a:ext>
                <a:ext uri="{FF2B5EF4-FFF2-40B4-BE49-F238E27FC236}">
                  <a16:creationId xmlns:a16="http://schemas.microsoft.com/office/drawing/2014/main" id="{00000000-0008-0000-1200-00000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56702</xdr:rowOff>
    </xdr:from>
    <xdr:to>
      <xdr:col>2</xdr:col>
      <xdr:colOff>479231</xdr:colOff>
      <xdr:row>43</xdr:row>
      <xdr:rowOff>65094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2463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16629</xdr:colOff>
      <xdr:row>1</xdr:row>
      <xdr:rowOff>168535</xdr:rowOff>
    </xdr:from>
    <xdr:to>
      <xdr:col>2</xdr:col>
      <xdr:colOff>276650</xdr:colOff>
      <xdr:row>6</xdr:row>
      <xdr:rowOff>56327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496689" y="359035"/>
          <a:ext cx="892481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399179</xdr:colOff>
      <xdr:row>7</xdr:row>
      <xdr:rowOff>143749</xdr:rowOff>
    </xdr:from>
    <xdr:to>
      <xdr:col>2</xdr:col>
      <xdr:colOff>350546</xdr:colOff>
      <xdr:row>11</xdr:row>
      <xdr:rowOff>142404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399179" y="1599169"/>
          <a:ext cx="1063887" cy="913055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13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1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25091</xdr:rowOff>
    </xdr:from>
    <xdr:to>
      <xdr:col>2</xdr:col>
      <xdr:colOff>250423</xdr:colOff>
      <xdr:row>18</xdr:row>
      <xdr:rowOff>48507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pSpPr/>
      </xdr:nvGrpSpPr>
      <xdr:grpSpPr>
        <a:xfrm>
          <a:off x="482198" y="2760671"/>
          <a:ext cx="880745" cy="937816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13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13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13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13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13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13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13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16280</xdr:colOff>
      <xdr:row>20</xdr:row>
      <xdr:rowOff>78892</xdr:rowOff>
    </xdr:from>
    <xdr:to>
      <xdr:col>2</xdr:col>
      <xdr:colOff>244295</xdr:colOff>
      <xdr:row>25</xdr:row>
      <xdr:rowOff>26535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GrpSpPr/>
      </xdr:nvGrpSpPr>
      <xdr:grpSpPr>
        <a:xfrm>
          <a:off x="496340" y="4155592"/>
          <a:ext cx="860475" cy="862043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13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1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18022</xdr:colOff>
      <xdr:row>27</xdr:row>
      <xdr:rowOff>123922</xdr:rowOff>
    </xdr:from>
    <xdr:to>
      <xdr:col>2</xdr:col>
      <xdr:colOff>246332</xdr:colOff>
      <xdr:row>32</xdr:row>
      <xdr:rowOff>131066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GrpSpPr/>
      </xdr:nvGrpSpPr>
      <xdr:grpSpPr>
        <a:xfrm>
          <a:off x="498082" y="5480782"/>
          <a:ext cx="860770" cy="921544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13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13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17192</xdr:colOff>
      <xdr:row>35</xdr:row>
      <xdr:rowOff>60596</xdr:rowOff>
    </xdr:from>
    <xdr:to>
      <xdr:col>2</xdr:col>
      <xdr:colOff>244928</xdr:colOff>
      <xdr:row>39</xdr:row>
      <xdr:rowOff>129852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GrpSpPr/>
      </xdr:nvGrpSpPr>
      <xdr:grpSpPr>
        <a:xfrm>
          <a:off x="497252" y="6880496"/>
          <a:ext cx="860196" cy="80077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13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13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13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13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213360</xdr:colOff>
          <xdr:row>39</xdr:row>
          <xdr:rowOff>99060</xdr:rowOff>
        </xdr:to>
        <xdr:sp macro="" textlink="">
          <xdr:nvSpPr>
            <xdr:cNvPr id="84993" name="CommandButton6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13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84994" name="CommandButton5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13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84995" name="CommandButton4" hidden="1">
              <a:extLst>
                <a:ext uri="{63B3BB69-23CF-44E3-9099-C40C66FF867C}">
                  <a14:compatExt spid="_x0000_s84995"/>
                </a:ext>
                <a:ext uri="{FF2B5EF4-FFF2-40B4-BE49-F238E27FC236}">
                  <a16:creationId xmlns:a16="http://schemas.microsoft.com/office/drawing/2014/main" id="{00000000-0008-0000-1300-000003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84996" name="CommandButton3" hidden="1">
              <a:extLst>
                <a:ext uri="{63B3BB69-23CF-44E3-9099-C40C66FF867C}">
                  <a14:compatExt spid="_x0000_s84996"/>
                </a:ext>
                <a:ext uri="{FF2B5EF4-FFF2-40B4-BE49-F238E27FC236}">
                  <a16:creationId xmlns:a16="http://schemas.microsoft.com/office/drawing/2014/main" id="{00000000-0008-0000-1300-000004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60960</xdr:rowOff>
        </xdr:to>
        <xdr:sp macro="" textlink="">
          <xdr:nvSpPr>
            <xdr:cNvPr id="84997" name="CommandButton2" hidden="1">
              <a:extLst>
                <a:ext uri="{63B3BB69-23CF-44E3-9099-C40C66FF867C}">
                  <a14:compatExt spid="_x0000_s84997"/>
                </a:ext>
                <a:ext uri="{FF2B5EF4-FFF2-40B4-BE49-F238E27FC236}">
                  <a16:creationId xmlns:a16="http://schemas.microsoft.com/office/drawing/2014/main" id="{00000000-0008-0000-1300-000005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5</xdr:row>
          <xdr:rowOff>175260</xdr:rowOff>
        </xdr:to>
        <xdr:sp macro="" textlink="">
          <xdr:nvSpPr>
            <xdr:cNvPr id="84998" name="CommandButton1" hidden="1">
              <a:extLst>
                <a:ext uri="{63B3BB69-23CF-44E3-9099-C40C66FF867C}">
                  <a14:compatExt spid="_x0000_s84998"/>
                </a:ext>
                <a:ext uri="{FF2B5EF4-FFF2-40B4-BE49-F238E27FC236}">
                  <a16:creationId xmlns:a16="http://schemas.microsoft.com/office/drawing/2014/main" id="{00000000-0008-0000-1300-000006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60512</xdr:rowOff>
    </xdr:from>
    <xdr:to>
      <xdr:col>2</xdr:col>
      <xdr:colOff>475421</xdr:colOff>
      <xdr:row>43</xdr:row>
      <xdr:rowOff>70809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2463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20439</xdr:colOff>
      <xdr:row>1</xdr:row>
      <xdr:rowOff>172345</xdr:rowOff>
    </xdr:from>
    <xdr:to>
      <xdr:col>2</xdr:col>
      <xdr:colOff>278555</xdr:colOff>
      <xdr:row>6</xdr:row>
      <xdr:rowOff>60137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pSpPr/>
      </xdr:nvGrpSpPr>
      <xdr:grpSpPr>
        <a:xfrm>
          <a:off x="500499" y="362845"/>
          <a:ext cx="890576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402989</xdr:colOff>
      <xdr:row>7</xdr:row>
      <xdr:rowOff>141844</xdr:rowOff>
    </xdr:from>
    <xdr:to>
      <xdr:col>2</xdr:col>
      <xdr:colOff>352451</xdr:colOff>
      <xdr:row>11</xdr:row>
      <xdr:rowOff>140499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pSpPr/>
      </xdr:nvGrpSpPr>
      <xdr:grpSpPr>
        <a:xfrm>
          <a:off x="402989" y="1597264"/>
          <a:ext cx="1061982" cy="913055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14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14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14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21281</xdr:rowOff>
    </xdr:from>
    <xdr:to>
      <xdr:col>2</xdr:col>
      <xdr:colOff>246613</xdr:colOff>
      <xdr:row>18</xdr:row>
      <xdr:rowOff>50412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pSpPr/>
      </xdr:nvGrpSpPr>
      <xdr:grpSpPr>
        <a:xfrm>
          <a:off x="482198" y="2756861"/>
          <a:ext cx="876935" cy="943531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14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14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14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14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14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14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14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14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14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20090</xdr:colOff>
      <xdr:row>20</xdr:row>
      <xdr:rowOff>78892</xdr:rowOff>
    </xdr:from>
    <xdr:to>
      <xdr:col>2</xdr:col>
      <xdr:colOff>248105</xdr:colOff>
      <xdr:row>25</xdr:row>
      <xdr:rowOff>22725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GrpSpPr/>
      </xdr:nvGrpSpPr>
      <xdr:grpSpPr>
        <a:xfrm>
          <a:off x="500150" y="4155592"/>
          <a:ext cx="860475" cy="858233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14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4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4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14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21832</xdr:colOff>
      <xdr:row>27</xdr:row>
      <xdr:rowOff>125827</xdr:rowOff>
    </xdr:from>
    <xdr:to>
      <xdr:col>2</xdr:col>
      <xdr:colOff>250142</xdr:colOff>
      <xdr:row>32</xdr:row>
      <xdr:rowOff>134876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GrpSpPr/>
      </xdr:nvGrpSpPr>
      <xdr:grpSpPr>
        <a:xfrm>
          <a:off x="501892" y="5482687"/>
          <a:ext cx="860770" cy="923449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14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14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14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14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14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21002</xdr:colOff>
      <xdr:row>35</xdr:row>
      <xdr:rowOff>56786</xdr:rowOff>
    </xdr:from>
    <xdr:to>
      <xdr:col>2</xdr:col>
      <xdr:colOff>248738</xdr:colOff>
      <xdr:row>39</xdr:row>
      <xdr:rowOff>133662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1400-000025000000}"/>
            </a:ext>
          </a:extLst>
        </xdr:cNvPr>
        <xdr:cNvGrpSpPr/>
      </xdr:nvGrpSpPr>
      <xdr:grpSpPr>
        <a:xfrm>
          <a:off x="501062" y="6876686"/>
          <a:ext cx="860196" cy="80839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14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14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14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14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213360</xdr:colOff>
          <xdr:row>39</xdr:row>
          <xdr:rowOff>99060</xdr:rowOff>
        </xdr:to>
        <xdr:sp macro="" textlink="">
          <xdr:nvSpPr>
            <xdr:cNvPr id="86017" name="CommandButton6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14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86018" name="CommandButton5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14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86019" name="CommandButton4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00000000-0008-0000-1400-00000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86020" name="CommandButton3" hidden="1">
              <a:extLst>
                <a:ext uri="{63B3BB69-23CF-44E3-9099-C40C66FF867C}">
                  <a14:compatExt spid="_x0000_s86020"/>
                </a:ext>
                <a:ext uri="{FF2B5EF4-FFF2-40B4-BE49-F238E27FC236}">
                  <a16:creationId xmlns:a16="http://schemas.microsoft.com/office/drawing/2014/main" id="{00000000-0008-0000-1400-00000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60960</xdr:rowOff>
        </xdr:to>
        <xdr:sp macro="" textlink="">
          <xdr:nvSpPr>
            <xdr:cNvPr id="86021" name="CommandButton2" hidden="1">
              <a:extLst>
                <a:ext uri="{63B3BB69-23CF-44E3-9099-C40C66FF867C}">
                  <a14:compatExt spid="_x0000_s86021"/>
                </a:ext>
                <a:ext uri="{FF2B5EF4-FFF2-40B4-BE49-F238E27FC236}">
                  <a16:creationId xmlns:a16="http://schemas.microsoft.com/office/drawing/2014/main" id="{00000000-0008-0000-1400-00000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5</xdr:row>
          <xdr:rowOff>175260</xdr:rowOff>
        </xdr:to>
        <xdr:sp macro="" textlink="">
          <xdr:nvSpPr>
            <xdr:cNvPr id="86022" name="CommandButton1" hidden="1">
              <a:extLst>
                <a:ext uri="{63B3BB69-23CF-44E3-9099-C40C66FF867C}">
                  <a14:compatExt spid="_x0000_s86022"/>
                </a:ext>
                <a:ext uri="{FF2B5EF4-FFF2-40B4-BE49-F238E27FC236}">
                  <a16:creationId xmlns:a16="http://schemas.microsoft.com/office/drawing/2014/main" id="{00000000-0008-0000-1400-00000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56702</xdr:rowOff>
    </xdr:from>
    <xdr:to>
      <xdr:col>2</xdr:col>
      <xdr:colOff>479231</xdr:colOff>
      <xdr:row>43</xdr:row>
      <xdr:rowOff>66999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2463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16629</xdr:colOff>
      <xdr:row>1</xdr:row>
      <xdr:rowOff>168535</xdr:rowOff>
    </xdr:from>
    <xdr:to>
      <xdr:col>2</xdr:col>
      <xdr:colOff>276650</xdr:colOff>
      <xdr:row>6</xdr:row>
      <xdr:rowOff>56327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pSpPr/>
      </xdr:nvGrpSpPr>
      <xdr:grpSpPr>
        <a:xfrm>
          <a:off x="496689" y="359035"/>
          <a:ext cx="892481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15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15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399179</xdr:colOff>
      <xdr:row>7</xdr:row>
      <xdr:rowOff>143749</xdr:rowOff>
    </xdr:from>
    <xdr:to>
      <xdr:col>2</xdr:col>
      <xdr:colOff>350546</xdr:colOff>
      <xdr:row>11</xdr:row>
      <xdr:rowOff>142404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GrpSpPr/>
      </xdr:nvGrpSpPr>
      <xdr:grpSpPr>
        <a:xfrm>
          <a:off x="399179" y="1599169"/>
          <a:ext cx="1063887" cy="913055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15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15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15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15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25091</xdr:rowOff>
    </xdr:from>
    <xdr:to>
      <xdr:col>2</xdr:col>
      <xdr:colOff>250423</xdr:colOff>
      <xdr:row>18</xdr:row>
      <xdr:rowOff>48507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GrpSpPr/>
      </xdr:nvGrpSpPr>
      <xdr:grpSpPr>
        <a:xfrm>
          <a:off x="482198" y="2760671"/>
          <a:ext cx="880745" cy="937816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15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15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15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15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15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15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16280</xdr:colOff>
      <xdr:row>20</xdr:row>
      <xdr:rowOff>78892</xdr:rowOff>
    </xdr:from>
    <xdr:to>
      <xdr:col>2</xdr:col>
      <xdr:colOff>244295</xdr:colOff>
      <xdr:row>25</xdr:row>
      <xdr:rowOff>26535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GrpSpPr/>
      </xdr:nvGrpSpPr>
      <xdr:grpSpPr>
        <a:xfrm>
          <a:off x="496340" y="4155592"/>
          <a:ext cx="860475" cy="862043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15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5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5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15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18022</xdr:colOff>
      <xdr:row>27</xdr:row>
      <xdr:rowOff>123922</xdr:rowOff>
    </xdr:from>
    <xdr:to>
      <xdr:col>2</xdr:col>
      <xdr:colOff>246332</xdr:colOff>
      <xdr:row>32</xdr:row>
      <xdr:rowOff>131066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GrpSpPr/>
      </xdr:nvGrpSpPr>
      <xdr:grpSpPr>
        <a:xfrm>
          <a:off x="498082" y="5480782"/>
          <a:ext cx="860770" cy="921544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15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15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15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15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15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17192</xdr:colOff>
      <xdr:row>35</xdr:row>
      <xdr:rowOff>60596</xdr:rowOff>
    </xdr:from>
    <xdr:to>
      <xdr:col>2</xdr:col>
      <xdr:colOff>244928</xdr:colOff>
      <xdr:row>39</xdr:row>
      <xdr:rowOff>129852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GrpSpPr/>
      </xdr:nvGrpSpPr>
      <xdr:grpSpPr>
        <a:xfrm>
          <a:off x="497252" y="6880496"/>
          <a:ext cx="860196" cy="80077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15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15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15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15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213360</xdr:colOff>
          <xdr:row>39</xdr:row>
          <xdr:rowOff>99060</xdr:rowOff>
        </xdr:to>
        <xdr:sp macro="" textlink="">
          <xdr:nvSpPr>
            <xdr:cNvPr id="87041" name="CommandButton6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15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87042" name="CommandButton5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15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87043" name="CommandButton4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15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87044" name="CommandButton3" hidden="1">
              <a:extLst>
                <a:ext uri="{63B3BB69-23CF-44E3-9099-C40C66FF867C}">
                  <a14:compatExt spid="_x0000_s87044"/>
                </a:ext>
                <a:ext uri="{FF2B5EF4-FFF2-40B4-BE49-F238E27FC236}">
                  <a16:creationId xmlns:a16="http://schemas.microsoft.com/office/drawing/2014/main" id="{00000000-0008-0000-1500-00000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60960</xdr:rowOff>
        </xdr:to>
        <xdr:sp macro="" textlink="">
          <xdr:nvSpPr>
            <xdr:cNvPr id="87045" name="CommandButton2" hidden="1">
              <a:extLst>
                <a:ext uri="{63B3BB69-23CF-44E3-9099-C40C66FF867C}">
                  <a14:compatExt spid="_x0000_s87045"/>
                </a:ext>
                <a:ext uri="{FF2B5EF4-FFF2-40B4-BE49-F238E27FC236}">
                  <a16:creationId xmlns:a16="http://schemas.microsoft.com/office/drawing/2014/main" id="{00000000-0008-0000-1500-00000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5</xdr:row>
          <xdr:rowOff>175260</xdr:rowOff>
        </xdr:to>
        <xdr:sp macro="" textlink="">
          <xdr:nvSpPr>
            <xdr:cNvPr id="87046" name="CommandButton1" hidden="1">
              <a:extLst>
                <a:ext uri="{63B3BB69-23CF-44E3-9099-C40C66FF867C}">
                  <a14:compatExt spid="_x0000_s87046"/>
                </a:ext>
                <a:ext uri="{FF2B5EF4-FFF2-40B4-BE49-F238E27FC236}">
                  <a16:creationId xmlns:a16="http://schemas.microsoft.com/office/drawing/2014/main" id="{00000000-0008-0000-1500-00000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56702</xdr:rowOff>
    </xdr:from>
    <xdr:to>
      <xdr:col>2</xdr:col>
      <xdr:colOff>479231</xdr:colOff>
      <xdr:row>43</xdr:row>
      <xdr:rowOff>66999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2463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20439</xdr:colOff>
      <xdr:row>1</xdr:row>
      <xdr:rowOff>172345</xdr:rowOff>
    </xdr:from>
    <xdr:to>
      <xdr:col>2</xdr:col>
      <xdr:colOff>278555</xdr:colOff>
      <xdr:row>6</xdr:row>
      <xdr:rowOff>60137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pSpPr/>
      </xdr:nvGrpSpPr>
      <xdr:grpSpPr>
        <a:xfrm>
          <a:off x="500499" y="362845"/>
          <a:ext cx="890576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16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16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402989</xdr:colOff>
      <xdr:row>7</xdr:row>
      <xdr:rowOff>141844</xdr:rowOff>
    </xdr:from>
    <xdr:to>
      <xdr:col>2</xdr:col>
      <xdr:colOff>352451</xdr:colOff>
      <xdr:row>11</xdr:row>
      <xdr:rowOff>140499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GrpSpPr/>
      </xdr:nvGrpSpPr>
      <xdr:grpSpPr>
        <a:xfrm>
          <a:off x="402989" y="1597264"/>
          <a:ext cx="1061982" cy="913055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16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16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16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16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21281</xdr:rowOff>
    </xdr:from>
    <xdr:to>
      <xdr:col>2</xdr:col>
      <xdr:colOff>246613</xdr:colOff>
      <xdr:row>18</xdr:row>
      <xdr:rowOff>50412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GrpSpPr/>
      </xdr:nvGrpSpPr>
      <xdr:grpSpPr>
        <a:xfrm>
          <a:off x="482198" y="2756861"/>
          <a:ext cx="876935" cy="943531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16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16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16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16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16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16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16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16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16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16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20090</xdr:colOff>
      <xdr:row>20</xdr:row>
      <xdr:rowOff>78892</xdr:rowOff>
    </xdr:from>
    <xdr:to>
      <xdr:col>2</xdr:col>
      <xdr:colOff>248105</xdr:colOff>
      <xdr:row>25</xdr:row>
      <xdr:rowOff>22725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GrpSpPr/>
      </xdr:nvGrpSpPr>
      <xdr:grpSpPr>
        <a:xfrm>
          <a:off x="500150" y="4155592"/>
          <a:ext cx="860475" cy="858233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16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6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6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16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21832</xdr:colOff>
      <xdr:row>27</xdr:row>
      <xdr:rowOff>125827</xdr:rowOff>
    </xdr:from>
    <xdr:to>
      <xdr:col>2</xdr:col>
      <xdr:colOff>250142</xdr:colOff>
      <xdr:row>32</xdr:row>
      <xdr:rowOff>134876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600-00001F000000}"/>
            </a:ext>
          </a:extLst>
        </xdr:cNvPr>
        <xdr:cNvGrpSpPr/>
      </xdr:nvGrpSpPr>
      <xdr:grpSpPr>
        <a:xfrm>
          <a:off x="501892" y="5482687"/>
          <a:ext cx="860770" cy="923449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16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16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16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16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16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21002</xdr:colOff>
      <xdr:row>35</xdr:row>
      <xdr:rowOff>56786</xdr:rowOff>
    </xdr:from>
    <xdr:to>
      <xdr:col>2</xdr:col>
      <xdr:colOff>248738</xdr:colOff>
      <xdr:row>39</xdr:row>
      <xdr:rowOff>133662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1600-000025000000}"/>
            </a:ext>
          </a:extLst>
        </xdr:cNvPr>
        <xdr:cNvGrpSpPr/>
      </xdr:nvGrpSpPr>
      <xdr:grpSpPr>
        <a:xfrm>
          <a:off x="501062" y="6876686"/>
          <a:ext cx="860196" cy="80839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16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16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16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16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213360</xdr:colOff>
          <xdr:row>39</xdr:row>
          <xdr:rowOff>99060</xdr:rowOff>
        </xdr:to>
        <xdr:sp macro="" textlink="">
          <xdr:nvSpPr>
            <xdr:cNvPr id="88065" name="CommandButton6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16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88066" name="CommandButton5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16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88067" name="CommandButton4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16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88068" name="CommandButton3" hidden="1">
              <a:extLst>
                <a:ext uri="{63B3BB69-23CF-44E3-9099-C40C66FF867C}">
                  <a14:compatExt spid="_x0000_s88068"/>
                </a:ext>
                <a:ext uri="{FF2B5EF4-FFF2-40B4-BE49-F238E27FC236}">
                  <a16:creationId xmlns:a16="http://schemas.microsoft.com/office/drawing/2014/main" id="{00000000-0008-0000-1600-00000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60960</xdr:rowOff>
        </xdr:to>
        <xdr:sp macro="" textlink="">
          <xdr:nvSpPr>
            <xdr:cNvPr id="88069" name="CommandButton2" hidden="1">
              <a:extLst>
                <a:ext uri="{63B3BB69-23CF-44E3-9099-C40C66FF867C}">
                  <a14:compatExt spid="_x0000_s88069"/>
                </a:ext>
                <a:ext uri="{FF2B5EF4-FFF2-40B4-BE49-F238E27FC236}">
                  <a16:creationId xmlns:a16="http://schemas.microsoft.com/office/drawing/2014/main" id="{00000000-0008-0000-1600-00000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5</xdr:row>
          <xdr:rowOff>175260</xdr:rowOff>
        </xdr:to>
        <xdr:sp macro="" textlink="">
          <xdr:nvSpPr>
            <xdr:cNvPr id="88070" name="CommandButton1" hidden="1">
              <a:extLst>
                <a:ext uri="{63B3BB69-23CF-44E3-9099-C40C66FF867C}">
                  <a14:compatExt spid="_x0000_s88070"/>
                </a:ext>
                <a:ext uri="{FF2B5EF4-FFF2-40B4-BE49-F238E27FC236}">
                  <a16:creationId xmlns:a16="http://schemas.microsoft.com/office/drawing/2014/main" id="{00000000-0008-0000-1600-00000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56702</xdr:rowOff>
    </xdr:from>
    <xdr:to>
      <xdr:col>2</xdr:col>
      <xdr:colOff>479231</xdr:colOff>
      <xdr:row>43</xdr:row>
      <xdr:rowOff>65094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2463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20439</xdr:colOff>
      <xdr:row>1</xdr:row>
      <xdr:rowOff>172345</xdr:rowOff>
    </xdr:from>
    <xdr:to>
      <xdr:col>2</xdr:col>
      <xdr:colOff>278555</xdr:colOff>
      <xdr:row>6</xdr:row>
      <xdr:rowOff>60137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pSpPr/>
      </xdr:nvGrpSpPr>
      <xdr:grpSpPr>
        <a:xfrm>
          <a:off x="500499" y="362845"/>
          <a:ext cx="890576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17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17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402989</xdr:colOff>
      <xdr:row>7</xdr:row>
      <xdr:rowOff>141844</xdr:rowOff>
    </xdr:from>
    <xdr:to>
      <xdr:col>2</xdr:col>
      <xdr:colOff>352451</xdr:colOff>
      <xdr:row>11</xdr:row>
      <xdr:rowOff>140499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GrpSpPr/>
      </xdr:nvGrpSpPr>
      <xdr:grpSpPr>
        <a:xfrm>
          <a:off x="402989" y="1597264"/>
          <a:ext cx="1061982" cy="913055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17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17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17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17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21281</xdr:rowOff>
    </xdr:from>
    <xdr:to>
      <xdr:col>2</xdr:col>
      <xdr:colOff>246613</xdr:colOff>
      <xdr:row>18</xdr:row>
      <xdr:rowOff>50412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GrpSpPr/>
      </xdr:nvGrpSpPr>
      <xdr:grpSpPr>
        <a:xfrm>
          <a:off x="482198" y="2756861"/>
          <a:ext cx="876935" cy="943531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17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17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17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17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17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17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17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17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17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20090</xdr:colOff>
      <xdr:row>20</xdr:row>
      <xdr:rowOff>78892</xdr:rowOff>
    </xdr:from>
    <xdr:to>
      <xdr:col>2</xdr:col>
      <xdr:colOff>248105</xdr:colOff>
      <xdr:row>25</xdr:row>
      <xdr:rowOff>22725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1700-00001A000000}"/>
            </a:ext>
          </a:extLst>
        </xdr:cNvPr>
        <xdr:cNvGrpSpPr/>
      </xdr:nvGrpSpPr>
      <xdr:grpSpPr>
        <a:xfrm>
          <a:off x="500150" y="4155592"/>
          <a:ext cx="860475" cy="858233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17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7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7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17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21832</xdr:colOff>
      <xdr:row>27</xdr:row>
      <xdr:rowOff>125827</xdr:rowOff>
    </xdr:from>
    <xdr:to>
      <xdr:col>2</xdr:col>
      <xdr:colOff>250142</xdr:colOff>
      <xdr:row>32</xdr:row>
      <xdr:rowOff>134876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700-00001F000000}"/>
            </a:ext>
          </a:extLst>
        </xdr:cNvPr>
        <xdr:cNvGrpSpPr/>
      </xdr:nvGrpSpPr>
      <xdr:grpSpPr>
        <a:xfrm>
          <a:off x="501892" y="5482687"/>
          <a:ext cx="860770" cy="923449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17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17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17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17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17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21002</xdr:colOff>
      <xdr:row>35</xdr:row>
      <xdr:rowOff>56786</xdr:rowOff>
    </xdr:from>
    <xdr:to>
      <xdr:col>2</xdr:col>
      <xdr:colOff>248738</xdr:colOff>
      <xdr:row>39</xdr:row>
      <xdr:rowOff>133662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1700-000025000000}"/>
            </a:ext>
          </a:extLst>
        </xdr:cNvPr>
        <xdr:cNvGrpSpPr/>
      </xdr:nvGrpSpPr>
      <xdr:grpSpPr>
        <a:xfrm>
          <a:off x="501062" y="6876686"/>
          <a:ext cx="860196" cy="80839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17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17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17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17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213360</xdr:colOff>
          <xdr:row>39</xdr:row>
          <xdr:rowOff>99060</xdr:rowOff>
        </xdr:to>
        <xdr:sp macro="" textlink="">
          <xdr:nvSpPr>
            <xdr:cNvPr id="89089" name="CommandButton6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17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89090" name="CommandButton5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17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89091" name="CommandButton4" hidden="1">
              <a:extLst>
                <a:ext uri="{63B3BB69-23CF-44E3-9099-C40C66FF867C}">
                  <a14:compatExt spid="_x0000_s89091"/>
                </a:ext>
                <a:ext uri="{FF2B5EF4-FFF2-40B4-BE49-F238E27FC236}">
                  <a16:creationId xmlns:a16="http://schemas.microsoft.com/office/drawing/2014/main" id="{00000000-0008-0000-1700-000003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89092" name="CommandButton3" hidden="1">
              <a:extLst>
                <a:ext uri="{63B3BB69-23CF-44E3-9099-C40C66FF867C}">
                  <a14:compatExt spid="_x0000_s89092"/>
                </a:ext>
                <a:ext uri="{FF2B5EF4-FFF2-40B4-BE49-F238E27FC236}">
                  <a16:creationId xmlns:a16="http://schemas.microsoft.com/office/drawing/2014/main" id="{00000000-0008-0000-1700-000004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60960</xdr:rowOff>
        </xdr:to>
        <xdr:sp macro="" textlink="">
          <xdr:nvSpPr>
            <xdr:cNvPr id="89093" name="CommandButton2" hidden="1">
              <a:extLst>
                <a:ext uri="{63B3BB69-23CF-44E3-9099-C40C66FF867C}">
                  <a14:compatExt spid="_x0000_s89093"/>
                </a:ext>
                <a:ext uri="{FF2B5EF4-FFF2-40B4-BE49-F238E27FC236}">
                  <a16:creationId xmlns:a16="http://schemas.microsoft.com/office/drawing/2014/main" id="{00000000-0008-0000-1700-000005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5</xdr:row>
          <xdr:rowOff>175260</xdr:rowOff>
        </xdr:to>
        <xdr:sp macro="" textlink="">
          <xdr:nvSpPr>
            <xdr:cNvPr id="89094" name="CommandButton1" hidden="1">
              <a:extLst>
                <a:ext uri="{63B3BB69-23CF-44E3-9099-C40C66FF867C}">
                  <a14:compatExt spid="_x0000_s89094"/>
                </a:ext>
                <a:ext uri="{FF2B5EF4-FFF2-40B4-BE49-F238E27FC236}">
                  <a16:creationId xmlns:a16="http://schemas.microsoft.com/office/drawing/2014/main" id="{00000000-0008-0000-1700-000006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60512</xdr:rowOff>
    </xdr:from>
    <xdr:to>
      <xdr:col>2</xdr:col>
      <xdr:colOff>475421</xdr:colOff>
      <xdr:row>43</xdr:row>
      <xdr:rowOff>63189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2463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16629</xdr:colOff>
      <xdr:row>1</xdr:row>
      <xdr:rowOff>168535</xdr:rowOff>
    </xdr:from>
    <xdr:to>
      <xdr:col>2</xdr:col>
      <xdr:colOff>282365</xdr:colOff>
      <xdr:row>6</xdr:row>
      <xdr:rowOff>56327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GrpSpPr/>
      </xdr:nvGrpSpPr>
      <xdr:grpSpPr>
        <a:xfrm>
          <a:off x="496689" y="359035"/>
          <a:ext cx="898196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18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18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399179</xdr:colOff>
      <xdr:row>7</xdr:row>
      <xdr:rowOff>139939</xdr:rowOff>
    </xdr:from>
    <xdr:to>
      <xdr:col>2</xdr:col>
      <xdr:colOff>354356</xdr:colOff>
      <xdr:row>11</xdr:row>
      <xdr:rowOff>136689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GrpSpPr/>
      </xdr:nvGrpSpPr>
      <xdr:grpSpPr>
        <a:xfrm>
          <a:off x="399179" y="1595359"/>
          <a:ext cx="1067697" cy="911150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18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18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18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18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17471</xdr:rowOff>
    </xdr:from>
    <xdr:to>
      <xdr:col>2</xdr:col>
      <xdr:colOff>250423</xdr:colOff>
      <xdr:row>18</xdr:row>
      <xdr:rowOff>54222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GrpSpPr/>
      </xdr:nvGrpSpPr>
      <xdr:grpSpPr>
        <a:xfrm>
          <a:off x="482198" y="2753051"/>
          <a:ext cx="880745" cy="951151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18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18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18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18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18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18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18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18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18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18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16280</xdr:colOff>
      <xdr:row>20</xdr:row>
      <xdr:rowOff>78892</xdr:rowOff>
    </xdr:from>
    <xdr:to>
      <xdr:col>2</xdr:col>
      <xdr:colOff>244295</xdr:colOff>
      <xdr:row>25</xdr:row>
      <xdr:rowOff>18915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GrpSpPr/>
      </xdr:nvGrpSpPr>
      <xdr:grpSpPr>
        <a:xfrm>
          <a:off x="496340" y="4155592"/>
          <a:ext cx="860475" cy="854423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18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8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8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18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18022</xdr:colOff>
      <xdr:row>27</xdr:row>
      <xdr:rowOff>129637</xdr:rowOff>
    </xdr:from>
    <xdr:to>
      <xdr:col>2</xdr:col>
      <xdr:colOff>246332</xdr:colOff>
      <xdr:row>32</xdr:row>
      <xdr:rowOff>131066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800-00001F000000}"/>
            </a:ext>
          </a:extLst>
        </xdr:cNvPr>
        <xdr:cNvGrpSpPr/>
      </xdr:nvGrpSpPr>
      <xdr:grpSpPr>
        <a:xfrm>
          <a:off x="498082" y="5486497"/>
          <a:ext cx="860770" cy="915829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18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18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18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18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18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17192</xdr:colOff>
      <xdr:row>35</xdr:row>
      <xdr:rowOff>60596</xdr:rowOff>
    </xdr:from>
    <xdr:to>
      <xdr:col>2</xdr:col>
      <xdr:colOff>244928</xdr:colOff>
      <xdr:row>39</xdr:row>
      <xdr:rowOff>129852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1800-000025000000}"/>
            </a:ext>
          </a:extLst>
        </xdr:cNvPr>
        <xdr:cNvGrpSpPr/>
      </xdr:nvGrpSpPr>
      <xdr:grpSpPr>
        <a:xfrm>
          <a:off x="497252" y="6880496"/>
          <a:ext cx="860196" cy="80077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18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18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18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18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213360</xdr:colOff>
          <xdr:row>39</xdr:row>
          <xdr:rowOff>99060</xdr:rowOff>
        </xdr:to>
        <xdr:sp macro="" textlink="">
          <xdr:nvSpPr>
            <xdr:cNvPr id="90113" name="CommandButton6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18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90114" name="CommandButton5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18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90115" name="CommandButton4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18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90116" name="CommandButton3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18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60960</xdr:rowOff>
        </xdr:to>
        <xdr:sp macro="" textlink="">
          <xdr:nvSpPr>
            <xdr:cNvPr id="90117" name="CommandButton2" hidden="1">
              <a:extLst>
                <a:ext uri="{63B3BB69-23CF-44E3-9099-C40C66FF867C}">
                  <a14:compatExt spid="_x0000_s90117"/>
                </a:ext>
                <a:ext uri="{FF2B5EF4-FFF2-40B4-BE49-F238E27FC236}">
                  <a16:creationId xmlns:a16="http://schemas.microsoft.com/office/drawing/2014/main" id="{00000000-0008-0000-1800-000005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5</xdr:row>
          <xdr:rowOff>175260</xdr:rowOff>
        </xdr:to>
        <xdr:sp macro="" textlink="">
          <xdr:nvSpPr>
            <xdr:cNvPr id="90118" name="CommandButton1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18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60512</xdr:rowOff>
    </xdr:from>
    <xdr:to>
      <xdr:col>2</xdr:col>
      <xdr:colOff>475421</xdr:colOff>
      <xdr:row>43</xdr:row>
      <xdr:rowOff>63189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2463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16629</xdr:colOff>
      <xdr:row>1</xdr:row>
      <xdr:rowOff>168535</xdr:rowOff>
    </xdr:from>
    <xdr:to>
      <xdr:col>2</xdr:col>
      <xdr:colOff>282365</xdr:colOff>
      <xdr:row>6</xdr:row>
      <xdr:rowOff>56327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pSpPr/>
      </xdr:nvGrpSpPr>
      <xdr:grpSpPr>
        <a:xfrm>
          <a:off x="496689" y="359035"/>
          <a:ext cx="898196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19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19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399179</xdr:colOff>
      <xdr:row>7</xdr:row>
      <xdr:rowOff>139939</xdr:rowOff>
    </xdr:from>
    <xdr:to>
      <xdr:col>2</xdr:col>
      <xdr:colOff>354356</xdr:colOff>
      <xdr:row>11</xdr:row>
      <xdr:rowOff>136689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GrpSpPr/>
      </xdr:nvGrpSpPr>
      <xdr:grpSpPr>
        <a:xfrm>
          <a:off x="399179" y="1595359"/>
          <a:ext cx="1067697" cy="911150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19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19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19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19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17471</xdr:rowOff>
    </xdr:from>
    <xdr:to>
      <xdr:col>2</xdr:col>
      <xdr:colOff>250423</xdr:colOff>
      <xdr:row>18</xdr:row>
      <xdr:rowOff>54222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900-00000F000000}"/>
            </a:ext>
          </a:extLst>
        </xdr:cNvPr>
        <xdr:cNvGrpSpPr/>
      </xdr:nvGrpSpPr>
      <xdr:grpSpPr>
        <a:xfrm>
          <a:off x="482198" y="2753051"/>
          <a:ext cx="880745" cy="951151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19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19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19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19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19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19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19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19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19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19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16280</xdr:colOff>
      <xdr:row>20</xdr:row>
      <xdr:rowOff>78892</xdr:rowOff>
    </xdr:from>
    <xdr:to>
      <xdr:col>2</xdr:col>
      <xdr:colOff>244295</xdr:colOff>
      <xdr:row>25</xdr:row>
      <xdr:rowOff>18915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1900-00001A000000}"/>
            </a:ext>
          </a:extLst>
        </xdr:cNvPr>
        <xdr:cNvGrpSpPr/>
      </xdr:nvGrpSpPr>
      <xdr:grpSpPr>
        <a:xfrm>
          <a:off x="496340" y="4155592"/>
          <a:ext cx="860475" cy="854423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19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9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9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19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18022</xdr:colOff>
      <xdr:row>27</xdr:row>
      <xdr:rowOff>129637</xdr:rowOff>
    </xdr:from>
    <xdr:to>
      <xdr:col>2</xdr:col>
      <xdr:colOff>246332</xdr:colOff>
      <xdr:row>32</xdr:row>
      <xdr:rowOff>131066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900-00001F000000}"/>
            </a:ext>
          </a:extLst>
        </xdr:cNvPr>
        <xdr:cNvGrpSpPr/>
      </xdr:nvGrpSpPr>
      <xdr:grpSpPr>
        <a:xfrm>
          <a:off x="498082" y="5486497"/>
          <a:ext cx="860770" cy="915829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19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19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19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19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19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17192</xdr:colOff>
      <xdr:row>35</xdr:row>
      <xdr:rowOff>60596</xdr:rowOff>
    </xdr:from>
    <xdr:to>
      <xdr:col>2</xdr:col>
      <xdr:colOff>244928</xdr:colOff>
      <xdr:row>39</xdr:row>
      <xdr:rowOff>129852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1900-000025000000}"/>
            </a:ext>
          </a:extLst>
        </xdr:cNvPr>
        <xdr:cNvGrpSpPr/>
      </xdr:nvGrpSpPr>
      <xdr:grpSpPr>
        <a:xfrm>
          <a:off x="497252" y="6880496"/>
          <a:ext cx="860196" cy="80077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19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19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19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19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213360</xdr:colOff>
          <xdr:row>39</xdr:row>
          <xdr:rowOff>99060</xdr:rowOff>
        </xdr:to>
        <xdr:sp macro="" textlink="">
          <xdr:nvSpPr>
            <xdr:cNvPr id="91137" name="CommandButton6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19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91138" name="CommandButton5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19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91139" name="CommandButton4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00000000-0008-0000-1900-00000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91140" name="CommandButton3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19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60960</xdr:rowOff>
        </xdr:to>
        <xdr:sp macro="" textlink="">
          <xdr:nvSpPr>
            <xdr:cNvPr id="91141" name="CommandButton2" hidden="1">
              <a:extLst>
                <a:ext uri="{63B3BB69-23CF-44E3-9099-C40C66FF867C}">
                  <a14:compatExt spid="_x0000_s91141"/>
                </a:ext>
                <a:ext uri="{FF2B5EF4-FFF2-40B4-BE49-F238E27FC236}">
                  <a16:creationId xmlns:a16="http://schemas.microsoft.com/office/drawing/2014/main" id="{00000000-0008-0000-1900-000005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5</xdr:row>
          <xdr:rowOff>175260</xdr:rowOff>
        </xdr:to>
        <xdr:sp macro="" textlink="">
          <xdr:nvSpPr>
            <xdr:cNvPr id="91142" name="CommandButton1" hidden="1">
              <a:extLst>
                <a:ext uri="{63B3BB69-23CF-44E3-9099-C40C66FF867C}">
                  <a14:compatExt spid="_x0000_s91142"/>
                </a:ext>
                <a:ext uri="{FF2B5EF4-FFF2-40B4-BE49-F238E27FC236}">
                  <a16:creationId xmlns:a16="http://schemas.microsoft.com/office/drawing/2014/main" id="{00000000-0008-0000-1900-000006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56702</xdr:rowOff>
    </xdr:from>
    <xdr:to>
      <xdr:col>2</xdr:col>
      <xdr:colOff>479231</xdr:colOff>
      <xdr:row>43</xdr:row>
      <xdr:rowOff>66999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2463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20439</xdr:colOff>
      <xdr:row>1</xdr:row>
      <xdr:rowOff>172345</xdr:rowOff>
    </xdr:from>
    <xdr:to>
      <xdr:col>2</xdr:col>
      <xdr:colOff>278555</xdr:colOff>
      <xdr:row>6</xdr:row>
      <xdr:rowOff>60137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pSpPr/>
      </xdr:nvGrpSpPr>
      <xdr:grpSpPr>
        <a:xfrm>
          <a:off x="500499" y="362845"/>
          <a:ext cx="890576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1A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1A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402989</xdr:colOff>
      <xdr:row>7</xdr:row>
      <xdr:rowOff>141844</xdr:rowOff>
    </xdr:from>
    <xdr:to>
      <xdr:col>2</xdr:col>
      <xdr:colOff>352451</xdr:colOff>
      <xdr:row>11</xdr:row>
      <xdr:rowOff>140499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GrpSpPr/>
      </xdr:nvGrpSpPr>
      <xdr:grpSpPr>
        <a:xfrm>
          <a:off x="402989" y="1597264"/>
          <a:ext cx="1061982" cy="913055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1A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1A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1A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1A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A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21281</xdr:rowOff>
    </xdr:from>
    <xdr:to>
      <xdr:col>2</xdr:col>
      <xdr:colOff>246613</xdr:colOff>
      <xdr:row>18</xdr:row>
      <xdr:rowOff>50412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A00-00000F000000}"/>
            </a:ext>
          </a:extLst>
        </xdr:cNvPr>
        <xdr:cNvGrpSpPr/>
      </xdr:nvGrpSpPr>
      <xdr:grpSpPr>
        <a:xfrm>
          <a:off x="482198" y="2756861"/>
          <a:ext cx="876935" cy="943531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1A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1A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1A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1A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1A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1A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1A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1A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1A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1A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20090</xdr:colOff>
      <xdr:row>20</xdr:row>
      <xdr:rowOff>78892</xdr:rowOff>
    </xdr:from>
    <xdr:to>
      <xdr:col>2</xdr:col>
      <xdr:colOff>248105</xdr:colOff>
      <xdr:row>25</xdr:row>
      <xdr:rowOff>22725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1A00-00001A000000}"/>
            </a:ext>
          </a:extLst>
        </xdr:cNvPr>
        <xdr:cNvGrpSpPr/>
      </xdr:nvGrpSpPr>
      <xdr:grpSpPr>
        <a:xfrm>
          <a:off x="500150" y="4155592"/>
          <a:ext cx="860475" cy="858233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1A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A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A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1A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21832</xdr:colOff>
      <xdr:row>27</xdr:row>
      <xdr:rowOff>125827</xdr:rowOff>
    </xdr:from>
    <xdr:to>
      <xdr:col>2</xdr:col>
      <xdr:colOff>250142</xdr:colOff>
      <xdr:row>32</xdr:row>
      <xdr:rowOff>134876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A00-00001F000000}"/>
            </a:ext>
          </a:extLst>
        </xdr:cNvPr>
        <xdr:cNvGrpSpPr/>
      </xdr:nvGrpSpPr>
      <xdr:grpSpPr>
        <a:xfrm>
          <a:off x="501892" y="5482687"/>
          <a:ext cx="860770" cy="923449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1A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1A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1A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1A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1A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21002</xdr:colOff>
      <xdr:row>35</xdr:row>
      <xdr:rowOff>56786</xdr:rowOff>
    </xdr:from>
    <xdr:to>
      <xdr:col>2</xdr:col>
      <xdr:colOff>248738</xdr:colOff>
      <xdr:row>39</xdr:row>
      <xdr:rowOff>133662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1A00-000025000000}"/>
            </a:ext>
          </a:extLst>
        </xdr:cNvPr>
        <xdr:cNvGrpSpPr/>
      </xdr:nvGrpSpPr>
      <xdr:grpSpPr>
        <a:xfrm>
          <a:off x="501062" y="6876686"/>
          <a:ext cx="860196" cy="80839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1A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1A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1A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1A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213360</xdr:colOff>
          <xdr:row>39</xdr:row>
          <xdr:rowOff>99060</xdr:rowOff>
        </xdr:to>
        <xdr:sp macro="" textlink="">
          <xdr:nvSpPr>
            <xdr:cNvPr id="92161" name="CommandButton6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1A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92162" name="CommandButton5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1A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92163" name="CommandButton4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1A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92164" name="CommandButton3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1A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60960</xdr:rowOff>
        </xdr:to>
        <xdr:sp macro="" textlink="">
          <xdr:nvSpPr>
            <xdr:cNvPr id="92165" name="CommandButton2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1A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5</xdr:row>
          <xdr:rowOff>175260</xdr:rowOff>
        </xdr:to>
        <xdr:sp macro="" textlink="">
          <xdr:nvSpPr>
            <xdr:cNvPr id="92166" name="CommandButton1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1A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56702</xdr:rowOff>
    </xdr:from>
    <xdr:to>
      <xdr:col>2</xdr:col>
      <xdr:colOff>479231</xdr:colOff>
      <xdr:row>43</xdr:row>
      <xdr:rowOff>66999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2463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16629</xdr:colOff>
      <xdr:row>1</xdr:row>
      <xdr:rowOff>168535</xdr:rowOff>
    </xdr:from>
    <xdr:to>
      <xdr:col>2</xdr:col>
      <xdr:colOff>282365</xdr:colOff>
      <xdr:row>6</xdr:row>
      <xdr:rowOff>56327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pSpPr/>
      </xdr:nvGrpSpPr>
      <xdr:grpSpPr>
        <a:xfrm>
          <a:off x="496689" y="359035"/>
          <a:ext cx="898196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1B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1B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399179</xdr:colOff>
      <xdr:row>7</xdr:row>
      <xdr:rowOff>139939</xdr:rowOff>
    </xdr:from>
    <xdr:to>
      <xdr:col>2</xdr:col>
      <xdr:colOff>354356</xdr:colOff>
      <xdr:row>11</xdr:row>
      <xdr:rowOff>136689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pSpPr/>
      </xdr:nvGrpSpPr>
      <xdr:grpSpPr>
        <a:xfrm>
          <a:off x="399179" y="1595359"/>
          <a:ext cx="1067697" cy="911150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1B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1B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1B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1B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17471</xdr:rowOff>
    </xdr:from>
    <xdr:to>
      <xdr:col>2</xdr:col>
      <xdr:colOff>250423</xdr:colOff>
      <xdr:row>18</xdr:row>
      <xdr:rowOff>54222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pSpPr/>
      </xdr:nvGrpSpPr>
      <xdr:grpSpPr>
        <a:xfrm>
          <a:off x="482198" y="2753051"/>
          <a:ext cx="880745" cy="951151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1B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1B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1B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1B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1B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1B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1B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1B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1B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16280</xdr:colOff>
      <xdr:row>20</xdr:row>
      <xdr:rowOff>78892</xdr:rowOff>
    </xdr:from>
    <xdr:to>
      <xdr:col>2</xdr:col>
      <xdr:colOff>244295</xdr:colOff>
      <xdr:row>25</xdr:row>
      <xdr:rowOff>18915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1B00-00001A000000}"/>
            </a:ext>
          </a:extLst>
        </xdr:cNvPr>
        <xdr:cNvGrpSpPr/>
      </xdr:nvGrpSpPr>
      <xdr:grpSpPr>
        <a:xfrm>
          <a:off x="496340" y="4155592"/>
          <a:ext cx="860475" cy="854423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1B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B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B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1B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18022</xdr:colOff>
      <xdr:row>27</xdr:row>
      <xdr:rowOff>129637</xdr:rowOff>
    </xdr:from>
    <xdr:to>
      <xdr:col>2</xdr:col>
      <xdr:colOff>246332</xdr:colOff>
      <xdr:row>32</xdr:row>
      <xdr:rowOff>131066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B00-00001F000000}"/>
            </a:ext>
          </a:extLst>
        </xdr:cNvPr>
        <xdr:cNvGrpSpPr/>
      </xdr:nvGrpSpPr>
      <xdr:grpSpPr>
        <a:xfrm>
          <a:off x="498082" y="5486497"/>
          <a:ext cx="860770" cy="915829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1B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1B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1B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1B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1B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17192</xdr:colOff>
      <xdr:row>35</xdr:row>
      <xdr:rowOff>60596</xdr:rowOff>
    </xdr:from>
    <xdr:to>
      <xdr:col>2</xdr:col>
      <xdr:colOff>244928</xdr:colOff>
      <xdr:row>39</xdr:row>
      <xdr:rowOff>129852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1B00-000025000000}"/>
            </a:ext>
          </a:extLst>
        </xdr:cNvPr>
        <xdr:cNvGrpSpPr/>
      </xdr:nvGrpSpPr>
      <xdr:grpSpPr>
        <a:xfrm>
          <a:off x="497252" y="6880496"/>
          <a:ext cx="860196" cy="80077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1B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1B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1B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1B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213360</xdr:colOff>
          <xdr:row>39</xdr:row>
          <xdr:rowOff>99060</xdr:rowOff>
        </xdr:to>
        <xdr:sp macro="" textlink="">
          <xdr:nvSpPr>
            <xdr:cNvPr id="93185" name="CommandButton6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1B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93186" name="CommandButton5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1B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93187" name="CommandButton4" hidden="1">
              <a:extLst>
                <a:ext uri="{63B3BB69-23CF-44E3-9099-C40C66FF867C}">
                  <a14:compatExt spid="_x0000_s93187"/>
                </a:ext>
                <a:ext uri="{FF2B5EF4-FFF2-40B4-BE49-F238E27FC236}">
                  <a16:creationId xmlns:a16="http://schemas.microsoft.com/office/drawing/2014/main" id="{00000000-0008-0000-1B00-00000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93188" name="CommandButton3" hidden="1">
              <a:extLst>
                <a:ext uri="{63B3BB69-23CF-44E3-9099-C40C66FF867C}">
                  <a14:compatExt spid="_x0000_s93188"/>
                </a:ext>
                <a:ext uri="{FF2B5EF4-FFF2-40B4-BE49-F238E27FC236}">
                  <a16:creationId xmlns:a16="http://schemas.microsoft.com/office/drawing/2014/main" id="{00000000-0008-0000-1B00-00000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60960</xdr:rowOff>
        </xdr:to>
        <xdr:sp macro="" textlink="">
          <xdr:nvSpPr>
            <xdr:cNvPr id="93189" name="CommandButton2" hidden="1">
              <a:extLst>
                <a:ext uri="{63B3BB69-23CF-44E3-9099-C40C66FF867C}">
                  <a14:compatExt spid="_x0000_s93189"/>
                </a:ext>
                <a:ext uri="{FF2B5EF4-FFF2-40B4-BE49-F238E27FC236}">
                  <a16:creationId xmlns:a16="http://schemas.microsoft.com/office/drawing/2014/main" id="{00000000-0008-0000-1B00-00000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5</xdr:row>
          <xdr:rowOff>175260</xdr:rowOff>
        </xdr:to>
        <xdr:sp macro="" textlink="">
          <xdr:nvSpPr>
            <xdr:cNvPr id="93190" name="CommandButton1" hidden="1">
              <a:extLst>
                <a:ext uri="{63B3BB69-23CF-44E3-9099-C40C66FF867C}">
                  <a14:compatExt spid="_x0000_s93190"/>
                </a:ext>
                <a:ext uri="{FF2B5EF4-FFF2-40B4-BE49-F238E27FC236}">
                  <a16:creationId xmlns:a16="http://schemas.microsoft.com/office/drawing/2014/main" id="{00000000-0008-0000-1B00-00000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56702</xdr:rowOff>
    </xdr:from>
    <xdr:to>
      <xdr:col>2</xdr:col>
      <xdr:colOff>479231</xdr:colOff>
      <xdr:row>43</xdr:row>
      <xdr:rowOff>66999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2463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16629</xdr:colOff>
      <xdr:row>1</xdr:row>
      <xdr:rowOff>168535</xdr:rowOff>
    </xdr:from>
    <xdr:to>
      <xdr:col>2</xdr:col>
      <xdr:colOff>282365</xdr:colOff>
      <xdr:row>6</xdr:row>
      <xdr:rowOff>56327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pSpPr/>
      </xdr:nvGrpSpPr>
      <xdr:grpSpPr>
        <a:xfrm>
          <a:off x="496689" y="359035"/>
          <a:ext cx="898196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1C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1C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399179</xdr:colOff>
      <xdr:row>7</xdr:row>
      <xdr:rowOff>139939</xdr:rowOff>
    </xdr:from>
    <xdr:to>
      <xdr:col>2</xdr:col>
      <xdr:colOff>354356</xdr:colOff>
      <xdr:row>11</xdr:row>
      <xdr:rowOff>136689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GrpSpPr/>
      </xdr:nvGrpSpPr>
      <xdr:grpSpPr>
        <a:xfrm>
          <a:off x="399179" y="1595359"/>
          <a:ext cx="1067697" cy="911150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1C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1C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1C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1C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17471</xdr:rowOff>
    </xdr:from>
    <xdr:to>
      <xdr:col>2</xdr:col>
      <xdr:colOff>250423</xdr:colOff>
      <xdr:row>18</xdr:row>
      <xdr:rowOff>54222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GrpSpPr/>
      </xdr:nvGrpSpPr>
      <xdr:grpSpPr>
        <a:xfrm>
          <a:off x="482198" y="2753051"/>
          <a:ext cx="880745" cy="951151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1C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1C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1C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1C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1C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1C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1C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1C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1C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16280</xdr:colOff>
      <xdr:row>20</xdr:row>
      <xdr:rowOff>78892</xdr:rowOff>
    </xdr:from>
    <xdr:to>
      <xdr:col>2</xdr:col>
      <xdr:colOff>244295</xdr:colOff>
      <xdr:row>25</xdr:row>
      <xdr:rowOff>18915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GrpSpPr/>
      </xdr:nvGrpSpPr>
      <xdr:grpSpPr>
        <a:xfrm>
          <a:off x="496340" y="4155592"/>
          <a:ext cx="860475" cy="854423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1C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C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C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1C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18022</xdr:colOff>
      <xdr:row>27</xdr:row>
      <xdr:rowOff>129637</xdr:rowOff>
    </xdr:from>
    <xdr:to>
      <xdr:col>2</xdr:col>
      <xdr:colOff>246332</xdr:colOff>
      <xdr:row>32</xdr:row>
      <xdr:rowOff>131066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C00-00001F000000}"/>
            </a:ext>
          </a:extLst>
        </xdr:cNvPr>
        <xdr:cNvGrpSpPr/>
      </xdr:nvGrpSpPr>
      <xdr:grpSpPr>
        <a:xfrm>
          <a:off x="498082" y="5486497"/>
          <a:ext cx="860770" cy="915829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1C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1C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1C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1C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17192</xdr:colOff>
      <xdr:row>35</xdr:row>
      <xdr:rowOff>60596</xdr:rowOff>
    </xdr:from>
    <xdr:to>
      <xdr:col>2</xdr:col>
      <xdr:colOff>244928</xdr:colOff>
      <xdr:row>39</xdr:row>
      <xdr:rowOff>129852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GrpSpPr/>
      </xdr:nvGrpSpPr>
      <xdr:grpSpPr>
        <a:xfrm>
          <a:off x="497252" y="6880496"/>
          <a:ext cx="860196" cy="80077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1C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1C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1C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213360</xdr:colOff>
          <xdr:row>39</xdr:row>
          <xdr:rowOff>99060</xdr:rowOff>
        </xdr:to>
        <xdr:sp macro="" textlink="">
          <xdr:nvSpPr>
            <xdr:cNvPr id="94209" name="CommandButton6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C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94210" name="CommandButton5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1C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94211" name="CommandButton4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1C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94212" name="CommandButton3" hidden="1">
              <a:extLst>
                <a:ext uri="{63B3BB69-23CF-44E3-9099-C40C66FF867C}">
                  <a14:compatExt spid="_x0000_s94212"/>
                </a:ext>
                <a:ext uri="{FF2B5EF4-FFF2-40B4-BE49-F238E27FC236}">
                  <a16:creationId xmlns:a16="http://schemas.microsoft.com/office/drawing/2014/main" id="{00000000-0008-0000-1C00-00000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60960</xdr:rowOff>
        </xdr:to>
        <xdr:sp macro="" textlink="">
          <xdr:nvSpPr>
            <xdr:cNvPr id="94213" name="CommandButton2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1C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5</xdr:row>
          <xdr:rowOff>175260</xdr:rowOff>
        </xdr:to>
        <xdr:sp macro="" textlink="">
          <xdr:nvSpPr>
            <xdr:cNvPr id="94214" name="CommandButton1" hidden="1">
              <a:extLst>
                <a:ext uri="{63B3BB69-23CF-44E3-9099-C40C66FF867C}">
                  <a14:compatExt spid="_x0000_s94214"/>
                </a:ext>
                <a:ext uri="{FF2B5EF4-FFF2-40B4-BE49-F238E27FC236}">
                  <a16:creationId xmlns:a16="http://schemas.microsoft.com/office/drawing/2014/main" id="{00000000-0008-0000-1C00-00000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208503</xdr:colOff>
      <xdr:row>1</xdr:row>
      <xdr:rowOff>20170</xdr:rowOff>
    </xdr:from>
    <xdr:to>
      <xdr:col>12</xdr:col>
      <xdr:colOff>26895</xdr:colOff>
      <xdr:row>18</xdr:row>
      <xdr:rowOff>20170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263113</xdr:colOff>
      <xdr:row>1</xdr:row>
      <xdr:rowOff>60512</xdr:rowOff>
    </xdr:from>
    <xdr:to>
      <xdr:col>2</xdr:col>
      <xdr:colOff>475421</xdr:colOff>
      <xdr:row>43</xdr:row>
      <xdr:rowOff>63189</xdr:rowOff>
    </xdr:to>
    <xdr:sp macro="" textlink="">
      <xdr:nvSpPr>
        <xdr:cNvPr id="3" name="Rectangle: Rounded Corners 36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>
          <a:spLocks noChangeAspect="1"/>
        </xdr:cNvSpPr>
      </xdr:nvSpPr>
      <xdr:spPr>
        <a:xfrm>
          <a:off x="263113" y="251012"/>
          <a:ext cx="1317208" cy="8024632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224118</xdr:colOff>
      <xdr:row>10</xdr:row>
      <xdr:rowOff>17096</xdr:rowOff>
    </xdr:from>
    <xdr:to>
      <xdr:col>2</xdr:col>
      <xdr:colOff>528918</xdr:colOff>
      <xdr:row>14</xdr:row>
      <xdr:rowOff>960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 txBox="1"/>
      </xdr:nvSpPr>
      <xdr:spPr>
        <a:xfrm>
          <a:off x="222213" y="2192606"/>
          <a:ext cx="1409700" cy="703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Change Policy</a:t>
          </a:r>
        </a:p>
      </xdr:txBody>
    </xdr:sp>
    <xdr:clientData/>
  </xdr:twoCellAnchor>
  <xdr:twoCellAnchor>
    <xdr:from>
      <xdr:col>0</xdr:col>
      <xdr:colOff>333999</xdr:colOff>
      <xdr:row>5</xdr:row>
      <xdr:rowOff>161362</xdr:rowOff>
    </xdr:from>
    <xdr:to>
      <xdr:col>2</xdr:col>
      <xdr:colOff>409303</xdr:colOff>
      <xdr:row>7</xdr:row>
      <xdr:rowOff>93231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 txBox="1"/>
      </xdr:nvSpPr>
      <xdr:spPr>
        <a:xfrm>
          <a:off x="332094" y="1249117"/>
          <a:ext cx="1180204" cy="295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Navigation</a:t>
          </a:r>
        </a:p>
      </xdr:txBody>
    </xdr:sp>
    <xdr:clientData/>
  </xdr:twoCellAnchor>
  <xdr:twoCellAnchor>
    <xdr:from>
      <xdr:col>1</xdr:col>
      <xdr:colOff>20439</xdr:colOff>
      <xdr:row>1</xdr:row>
      <xdr:rowOff>172345</xdr:rowOff>
    </xdr:from>
    <xdr:to>
      <xdr:col>2</xdr:col>
      <xdr:colOff>286175</xdr:colOff>
      <xdr:row>6</xdr:row>
      <xdr:rowOff>60137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pSpPr/>
      </xdr:nvGrpSpPr>
      <xdr:grpSpPr>
        <a:xfrm>
          <a:off x="500499" y="362845"/>
          <a:ext cx="898196" cy="969832"/>
          <a:chOff x="8204200" y="1092200"/>
          <a:chExt cx="863600" cy="863600"/>
        </a:xfrm>
        <a:noFill/>
      </xdr:grpSpPr>
      <xdr:sp macro="" textlink="">
        <xdr:nvSpPr>
          <xdr:cNvPr id="7" name="Freeform 17">
            <a:extLst>
              <a:ext uri="{FF2B5EF4-FFF2-40B4-BE49-F238E27FC236}">
                <a16:creationId xmlns:a16="http://schemas.microsoft.com/office/drawing/2014/main" id="{00000000-0008-0000-1D00-000007000000}"/>
              </a:ext>
            </a:extLst>
          </xdr:cNvPr>
          <xdr:cNvSpPr>
            <a:spLocks/>
          </xdr:cNvSpPr>
        </xdr:nvSpPr>
        <xdr:spPr bwMode="auto">
          <a:xfrm>
            <a:off x="8204200" y="1092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8" name="Freeform 57">
            <a:extLst>
              <a:ext uri="{FF2B5EF4-FFF2-40B4-BE49-F238E27FC236}">
                <a16:creationId xmlns:a16="http://schemas.microsoft.com/office/drawing/2014/main" id="{00000000-0008-0000-1D00-000008000000}"/>
              </a:ext>
            </a:extLst>
          </xdr:cNvPr>
          <xdr:cNvSpPr>
            <a:spLocks/>
          </xdr:cNvSpPr>
        </xdr:nvSpPr>
        <xdr:spPr bwMode="auto">
          <a:xfrm>
            <a:off x="8429625" y="1317625"/>
            <a:ext cx="412750" cy="412750"/>
          </a:xfrm>
          <a:custGeom>
            <a:avLst/>
            <a:gdLst>
              <a:gd name="T0" fmla="*/ 130 w 260"/>
              <a:gd name="T1" fmla="*/ 260 h 260"/>
              <a:gd name="T2" fmla="*/ 130 w 260"/>
              <a:gd name="T3" fmla="*/ 130 h 260"/>
              <a:gd name="T4" fmla="*/ 0 w 260"/>
              <a:gd name="T5" fmla="*/ 130 h 260"/>
              <a:gd name="T6" fmla="*/ 260 w 260"/>
              <a:gd name="T7" fmla="*/ 0 h 260"/>
              <a:gd name="T8" fmla="*/ 130 w 260"/>
              <a:gd name="T9" fmla="*/ 260 h 2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260" h="260">
                <a:moveTo>
                  <a:pt x="130" y="260"/>
                </a:moveTo>
                <a:lnTo>
                  <a:pt x="130" y="130"/>
                </a:lnTo>
                <a:lnTo>
                  <a:pt x="0" y="130"/>
                </a:lnTo>
                <a:lnTo>
                  <a:pt x="260" y="0"/>
                </a:lnTo>
                <a:lnTo>
                  <a:pt x="130" y="26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402989</xdr:colOff>
      <xdr:row>7</xdr:row>
      <xdr:rowOff>136129</xdr:rowOff>
    </xdr:from>
    <xdr:to>
      <xdr:col>2</xdr:col>
      <xdr:colOff>358166</xdr:colOff>
      <xdr:row>11</xdr:row>
      <xdr:rowOff>132879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GrpSpPr/>
      </xdr:nvGrpSpPr>
      <xdr:grpSpPr>
        <a:xfrm>
          <a:off x="402989" y="1591549"/>
          <a:ext cx="1067697" cy="911150"/>
          <a:chOff x="8204200" y="5537200"/>
          <a:chExt cx="863600" cy="863600"/>
        </a:xfrm>
        <a:noFill/>
      </xdr:grpSpPr>
      <xdr:sp macro="" textlink="">
        <xdr:nvSpPr>
          <xdr:cNvPr id="10" name="Freeform 17">
            <a:extLst>
              <a:ext uri="{FF2B5EF4-FFF2-40B4-BE49-F238E27FC236}">
                <a16:creationId xmlns:a16="http://schemas.microsoft.com/office/drawing/2014/main" id="{00000000-0008-0000-1D00-00000A000000}"/>
              </a:ext>
            </a:extLst>
          </xdr:cNvPr>
          <xdr:cNvSpPr>
            <a:spLocks/>
          </xdr:cNvSpPr>
        </xdr:nvSpPr>
        <xdr:spPr bwMode="auto">
          <a:xfrm>
            <a:off x="8204200" y="553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Freeform 174">
            <a:extLst>
              <a:ext uri="{FF2B5EF4-FFF2-40B4-BE49-F238E27FC236}">
                <a16:creationId xmlns:a16="http://schemas.microsoft.com/office/drawing/2014/main" id="{00000000-0008-0000-1D00-00000B000000}"/>
              </a:ext>
            </a:extLst>
          </xdr:cNvPr>
          <xdr:cNvSpPr>
            <a:spLocks/>
          </xdr:cNvSpPr>
        </xdr:nvSpPr>
        <xdr:spPr bwMode="auto">
          <a:xfrm>
            <a:off x="8432800" y="5765800"/>
            <a:ext cx="406400" cy="406400"/>
          </a:xfrm>
          <a:custGeom>
            <a:avLst/>
            <a:gdLst>
              <a:gd name="T0" fmla="*/ 256 w 256"/>
              <a:gd name="T1" fmla="*/ 128 h 256"/>
              <a:gd name="T2" fmla="*/ 256 w 256"/>
              <a:gd name="T3" fmla="*/ 242 h 256"/>
              <a:gd name="T4" fmla="*/ 256 w 256"/>
              <a:gd name="T5" fmla="*/ 242 h 256"/>
              <a:gd name="T6" fmla="*/ 254 w 256"/>
              <a:gd name="T7" fmla="*/ 248 h 256"/>
              <a:gd name="T8" fmla="*/ 252 w 256"/>
              <a:gd name="T9" fmla="*/ 252 h 256"/>
              <a:gd name="T10" fmla="*/ 248 w 256"/>
              <a:gd name="T11" fmla="*/ 254 h 256"/>
              <a:gd name="T12" fmla="*/ 242 w 256"/>
              <a:gd name="T13" fmla="*/ 256 h 256"/>
              <a:gd name="T14" fmla="*/ 14 w 256"/>
              <a:gd name="T15" fmla="*/ 256 h 256"/>
              <a:gd name="T16" fmla="*/ 14 w 256"/>
              <a:gd name="T17" fmla="*/ 256 h 256"/>
              <a:gd name="T18" fmla="*/ 8 w 256"/>
              <a:gd name="T19" fmla="*/ 254 h 256"/>
              <a:gd name="T20" fmla="*/ 4 w 256"/>
              <a:gd name="T21" fmla="*/ 252 h 256"/>
              <a:gd name="T22" fmla="*/ 2 w 256"/>
              <a:gd name="T23" fmla="*/ 248 h 256"/>
              <a:gd name="T24" fmla="*/ 0 w 256"/>
              <a:gd name="T25" fmla="*/ 242 h 256"/>
              <a:gd name="T26" fmla="*/ 0 w 256"/>
              <a:gd name="T27" fmla="*/ 14 h 256"/>
              <a:gd name="T28" fmla="*/ 0 w 256"/>
              <a:gd name="T29" fmla="*/ 14 h 256"/>
              <a:gd name="T30" fmla="*/ 2 w 256"/>
              <a:gd name="T31" fmla="*/ 8 h 256"/>
              <a:gd name="T32" fmla="*/ 4 w 256"/>
              <a:gd name="T33" fmla="*/ 4 h 256"/>
              <a:gd name="T34" fmla="*/ 8 w 256"/>
              <a:gd name="T35" fmla="*/ 2 h 256"/>
              <a:gd name="T36" fmla="*/ 14 w 256"/>
              <a:gd name="T37" fmla="*/ 0 h 256"/>
              <a:gd name="T38" fmla="*/ 128 w 256"/>
              <a:gd name="T39" fmla="*/ 0 h 2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</a:cxnLst>
            <a:rect l="0" t="0" r="r" b="b"/>
            <a:pathLst>
              <a:path w="256" h="256">
                <a:moveTo>
                  <a:pt x="256" y="128"/>
                </a:moveTo>
                <a:lnTo>
                  <a:pt x="256" y="242"/>
                </a:lnTo>
                <a:lnTo>
                  <a:pt x="256" y="242"/>
                </a:lnTo>
                <a:lnTo>
                  <a:pt x="254" y="248"/>
                </a:lnTo>
                <a:lnTo>
                  <a:pt x="252" y="252"/>
                </a:lnTo>
                <a:lnTo>
                  <a:pt x="248" y="254"/>
                </a:lnTo>
                <a:lnTo>
                  <a:pt x="242" y="256"/>
                </a:lnTo>
                <a:lnTo>
                  <a:pt x="14" y="256"/>
                </a:lnTo>
                <a:lnTo>
                  <a:pt x="14" y="256"/>
                </a:lnTo>
                <a:lnTo>
                  <a:pt x="8" y="254"/>
                </a:lnTo>
                <a:lnTo>
                  <a:pt x="4" y="252"/>
                </a:lnTo>
                <a:lnTo>
                  <a:pt x="2" y="248"/>
                </a:lnTo>
                <a:lnTo>
                  <a:pt x="0" y="242"/>
                </a:lnTo>
                <a:lnTo>
                  <a:pt x="0" y="14"/>
                </a:lnTo>
                <a:lnTo>
                  <a:pt x="0" y="14"/>
                </a:lnTo>
                <a:lnTo>
                  <a:pt x="2" y="8"/>
                </a:lnTo>
                <a:lnTo>
                  <a:pt x="4" y="4"/>
                </a:lnTo>
                <a:lnTo>
                  <a:pt x="8" y="2"/>
                </a:lnTo>
                <a:lnTo>
                  <a:pt x="14" y="0"/>
                </a:lnTo>
                <a:lnTo>
                  <a:pt x="128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Freeform 175">
            <a:extLst>
              <a:ext uri="{FF2B5EF4-FFF2-40B4-BE49-F238E27FC236}">
                <a16:creationId xmlns:a16="http://schemas.microsoft.com/office/drawing/2014/main" id="{00000000-0008-0000-1D00-00000C000000}"/>
              </a:ext>
            </a:extLst>
          </xdr:cNvPr>
          <xdr:cNvSpPr>
            <a:spLocks/>
          </xdr:cNvSpPr>
        </xdr:nvSpPr>
        <xdr:spPr bwMode="auto">
          <a:xfrm>
            <a:off x="8515350" y="5768975"/>
            <a:ext cx="320675" cy="320675"/>
          </a:xfrm>
          <a:custGeom>
            <a:avLst/>
            <a:gdLst>
              <a:gd name="T0" fmla="*/ 18 w 202"/>
              <a:gd name="T1" fmla="*/ 130 h 202"/>
              <a:gd name="T2" fmla="*/ 144 w 202"/>
              <a:gd name="T3" fmla="*/ 4 h 202"/>
              <a:gd name="T4" fmla="*/ 144 w 202"/>
              <a:gd name="T5" fmla="*/ 4 h 202"/>
              <a:gd name="T6" fmla="*/ 148 w 202"/>
              <a:gd name="T7" fmla="*/ 0 h 202"/>
              <a:gd name="T8" fmla="*/ 154 w 202"/>
              <a:gd name="T9" fmla="*/ 0 h 202"/>
              <a:gd name="T10" fmla="*/ 158 w 202"/>
              <a:gd name="T11" fmla="*/ 0 h 202"/>
              <a:gd name="T12" fmla="*/ 162 w 202"/>
              <a:gd name="T13" fmla="*/ 4 h 202"/>
              <a:gd name="T14" fmla="*/ 198 w 202"/>
              <a:gd name="T15" fmla="*/ 40 h 202"/>
              <a:gd name="T16" fmla="*/ 198 w 202"/>
              <a:gd name="T17" fmla="*/ 40 h 202"/>
              <a:gd name="T18" fmla="*/ 202 w 202"/>
              <a:gd name="T19" fmla="*/ 44 h 202"/>
              <a:gd name="T20" fmla="*/ 202 w 202"/>
              <a:gd name="T21" fmla="*/ 48 h 202"/>
              <a:gd name="T22" fmla="*/ 202 w 202"/>
              <a:gd name="T23" fmla="*/ 54 h 202"/>
              <a:gd name="T24" fmla="*/ 198 w 202"/>
              <a:gd name="T25" fmla="*/ 58 h 202"/>
              <a:gd name="T26" fmla="*/ 72 w 202"/>
              <a:gd name="T27" fmla="*/ 184 h 202"/>
              <a:gd name="T28" fmla="*/ 72 w 202"/>
              <a:gd name="T29" fmla="*/ 184 h 202"/>
              <a:gd name="T30" fmla="*/ 60 w 202"/>
              <a:gd name="T31" fmla="*/ 190 h 202"/>
              <a:gd name="T32" fmla="*/ 34 w 202"/>
              <a:gd name="T33" fmla="*/ 194 h 202"/>
              <a:gd name="T34" fmla="*/ 0 w 202"/>
              <a:gd name="T35" fmla="*/ 202 h 202"/>
              <a:gd name="T36" fmla="*/ 0 w 202"/>
              <a:gd name="T37" fmla="*/ 202 h 202"/>
              <a:gd name="T38" fmla="*/ 8 w 202"/>
              <a:gd name="T39" fmla="*/ 168 h 202"/>
              <a:gd name="T40" fmla="*/ 12 w 202"/>
              <a:gd name="T41" fmla="*/ 142 h 202"/>
              <a:gd name="T42" fmla="*/ 18 w 202"/>
              <a:gd name="T43" fmla="*/ 130 h 202"/>
              <a:gd name="T44" fmla="*/ 18 w 202"/>
              <a:gd name="T45" fmla="*/ 130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202" h="202">
                <a:moveTo>
                  <a:pt x="18" y="130"/>
                </a:moveTo>
                <a:lnTo>
                  <a:pt x="144" y="4"/>
                </a:lnTo>
                <a:lnTo>
                  <a:pt x="144" y="4"/>
                </a:lnTo>
                <a:lnTo>
                  <a:pt x="148" y="0"/>
                </a:lnTo>
                <a:lnTo>
                  <a:pt x="154" y="0"/>
                </a:lnTo>
                <a:lnTo>
                  <a:pt x="158" y="0"/>
                </a:lnTo>
                <a:lnTo>
                  <a:pt x="162" y="4"/>
                </a:lnTo>
                <a:lnTo>
                  <a:pt x="198" y="40"/>
                </a:lnTo>
                <a:lnTo>
                  <a:pt x="198" y="40"/>
                </a:lnTo>
                <a:lnTo>
                  <a:pt x="202" y="44"/>
                </a:lnTo>
                <a:lnTo>
                  <a:pt x="202" y="48"/>
                </a:lnTo>
                <a:lnTo>
                  <a:pt x="202" y="54"/>
                </a:lnTo>
                <a:lnTo>
                  <a:pt x="198" y="58"/>
                </a:lnTo>
                <a:lnTo>
                  <a:pt x="72" y="184"/>
                </a:lnTo>
                <a:lnTo>
                  <a:pt x="72" y="184"/>
                </a:lnTo>
                <a:lnTo>
                  <a:pt x="60" y="190"/>
                </a:lnTo>
                <a:lnTo>
                  <a:pt x="34" y="194"/>
                </a:lnTo>
                <a:lnTo>
                  <a:pt x="0" y="202"/>
                </a:lnTo>
                <a:lnTo>
                  <a:pt x="0" y="202"/>
                </a:lnTo>
                <a:lnTo>
                  <a:pt x="8" y="168"/>
                </a:lnTo>
                <a:lnTo>
                  <a:pt x="12" y="142"/>
                </a:lnTo>
                <a:lnTo>
                  <a:pt x="18" y="130"/>
                </a:lnTo>
                <a:lnTo>
                  <a:pt x="18" y="130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Line 176">
            <a:extLst>
              <a:ext uri="{FF2B5EF4-FFF2-40B4-BE49-F238E27FC236}">
                <a16:creationId xmlns:a16="http://schemas.microsoft.com/office/drawing/2014/main" id="{00000000-0008-0000-1D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543925" y="5975350"/>
            <a:ext cx="85725" cy="8572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348345</xdr:colOff>
      <xdr:row>17</xdr:row>
      <xdr:rowOff>100149</xdr:rowOff>
    </xdr:from>
    <xdr:to>
      <xdr:col>2</xdr:col>
      <xdr:colOff>394065</xdr:colOff>
      <xdr:row>20</xdr:row>
      <xdr:rowOff>53340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D00-00000E000000}"/>
            </a:ext>
          </a:extLst>
        </xdr:cNvPr>
        <xdr:cNvSpPr txBox="1"/>
      </xdr:nvSpPr>
      <xdr:spPr>
        <a:xfrm>
          <a:off x="350250" y="3534864"/>
          <a:ext cx="1152525" cy="5799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Simulated Demand</a:t>
          </a:r>
        </a:p>
      </xdr:txBody>
    </xdr:sp>
    <xdr:clientData/>
  </xdr:twoCellAnchor>
  <xdr:twoCellAnchor>
    <xdr:from>
      <xdr:col>1</xdr:col>
      <xdr:colOff>2138</xdr:colOff>
      <xdr:row>13</xdr:row>
      <xdr:rowOff>21281</xdr:rowOff>
    </xdr:from>
    <xdr:to>
      <xdr:col>2</xdr:col>
      <xdr:colOff>246613</xdr:colOff>
      <xdr:row>18</xdr:row>
      <xdr:rowOff>58032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D00-00000F000000}"/>
            </a:ext>
          </a:extLst>
        </xdr:cNvPr>
        <xdr:cNvGrpSpPr/>
      </xdr:nvGrpSpPr>
      <xdr:grpSpPr>
        <a:xfrm>
          <a:off x="482198" y="2756861"/>
          <a:ext cx="876935" cy="951151"/>
          <a:chOff x="4394200" y="2997200"/>
          <a:chExt cx="863600" cy="863600"/>
        </a:xfrm>
        <a:noFill/>
      </xdr:grpSpPr>
      <xdr:sp macro="" textlink="">
        <xdr:nvSpPr>
          <xdr:cNvPr id="16" name="Freeform 20">
            <a:extLst>
              <a:ext uri="{FF2B5EF4-FFF2-40B4-BE49-F238E27FC236}">
                <a16:creationId xmlns:a16="http://schemas.microsoft.com/office/drawing/2014/main" id="{00000000-0008-0000-1D00-000010000000}"/>
              </a:ext>
            </a:extLst>
          </xdr:cNvPr>
          <xdr:cNvSpPr>
            <a:spLocks/>
          </xdr:cNvSpPr>
        </xdr:nvSpPr>
        <xdr:spPr bwMode="auto">
          <a:xfrm>
            <a:off x="4394200" y="299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7" name="Freeform 57">
            <a:extLst>
              <a:ext uri="{FF2B5EF4-FFF2-40B4-BE49-F238E27FC236}">
                <a16:creationId xmlns:a16="http://schemas.microsoft.com/office/drawing/2014/main" id="{00000000-0008-0000-1D00-000011000000}"/>
              </a:ext>
            </a:extLst>
          </xdr:cNvPr>
          <xdr:cNvSpPr>
            <a:spLocks/>
          </xdr:cNvSpPr>
        </xdr:nvSpPr>
        <xdr:spPr bwMode="auto">
          <a:xfrm>
            <a:off x="4613275" y="3330575"/>
            <a:ext cx="298450" cy="298450"/>
          </a:xfrm>
          <a:custGeom>
            <a:avLst/>
            <a:gdLst>
              <a:gd name="T0" fmla="*/ 28 w 188"/>
              <a:gd name="T1" fmla="*/ 188 h 188"/>
              <a:gd name="T2" fmla="*/ 0 w 188"/>
              <a:gd name="T3" fmla="*/ 160 h 188"/>
              <a:gd name="T4" fmla="*/ 160 w 188"/>
              <a:gd name="T5" fmla="*/ 0 h 188"/>
              <a:gd name="T6" fmla="*/ 188 w 188"/>
              <a:gd name="T7" fmla="*/ 28 h 188"/>
              <a:gd name="T8" fmla="*/ 28 w 188"/>
              <a:gd name="T9" fmla="*/ 188 h 1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88" h="188">
                <a:moveTo>
                  <a:pt x="28" y="188"/>
                </a:moveTo>
                <a:lnTo>
                  <a:pt x="0" y="160"/>
                </a:lnTo>
                <a:lnTo>
                  <a:pt x="160" y="0"/>
                </a:lnTo>
                <a:lnTo>
                  <a:pt x="188" y="28"/>
                </a:lnTo>
                <a:lnTo>
                  <a:pt x="28" y="188"/>
                </a:lnTo>
                <a:close/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8" name="Line 58">
            <a:extLst>
              <a:ext uri="{FF2B5EF4-FFF2-40B4-BE49-F238E27FC236}">
                <a16:creationId xmlns:a16="http://schemas.microsoft.com/office/drawing/2014/main" id="{00000000-0008-0000-1D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4803775" y="3390900"/>
            <a:ext cx="44450" cy="444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19" name="Line 59">
            <a:extLst>
              <a:ext uri="{FF2B5EF4-FFF2-40B4-BE49-F238E27FC236}">
                <a16:creationId xmlns:a16="http://schemas.microsoft.com/office/drawing/2014/main" id="{00000000-0008-0000-1D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0" name="Line 60">
            <a:extLst>
              <a:ext uri="{FF2B5EF4-FFF2-40B4-BE49-F238E27FC236}">
                <a16:creationId xmlns:a16="http://schemas.microsoft.com/office/drawing/2014/main" id="{00000000-0008-0000-1D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829175" y="3228975"/>
            <a:ext cx="41275" cy="41275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1" name="Line 61">
            <a:extLst>
              <a:ext uri="{FF2B5EF4-FFF2-40B4-BE49-F238E27FC236}">
                <a16:creationId xmlns:a16="http://schemas.microsoft.com/office/drawing/2014/main" id="{00000000-0008-0000-1D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2" name="Line 62">
            <a:extLst>
              <a:ext uri="{FF2B5EF4-FFF2-40B4-BE49-F238E27FC236}">
                <a16:creationId xmlns:a16="http://schemas.microsoft.com/office/drawing/2014/main" id="{00000000-0008-0000-1D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4981575" y="3257550"/>
            <a:ext cx="57150" cy="571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3" name="Line 63">
            <a:extLst>
              <a:ext uri="{FF2B5EF4-FFF2-40B4-BE49-F238E27FC236}">
                <a16:creationId xmlns:a16="http://schemas.microsoft.com/office/drawing/2014/main" id="{00000000-0008-0000-1D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4" name="Line 64">
            <a:extLst>
              <a:ext uri="{FF2B5EF4-FFF2-40B4-BE49-F238E27FC236}">
                <a16:creationId xmlns:a16="http://schemas.microsoft.com/office/drawing/2014/main" id="{00000000-0008-0000-1D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940300" y="3413125"/>
            <a:ext cx="38100" cy="3810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244863</xdr:colOff>
      <xdr:row>24</xdr:row>
      <xdr:rowOff>119486</xdr:rowOff>
    </xdr:from>
    <xdr:to>
      <xdr:col>2</xdr:col>
      <xdr:colOff>496323</xdr:colOff>
      <xdr:row>27</xdr:row>
      <xdr:rowOff>110009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1D00-000019000000}"/>
            </a:ext>
          </a:extLst>
        </xdr:cNvPr>
        <xdr:cNvSpPr txBox="1"/>
      </xdr:nvSpPr>
      <xdr:spPr>
        <a:xfrm>
          <a:off x="248673" y="4902941"/>
          <a:ext cx="1352550" cy="52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Expected Demand</a:t>
          </a:r>
        </a:p>
      </xdr:txBody>
    </xdr:sp>
    <xdr:clientData/>
  </xdr:twoCellAnchor>
  <xdr:twoCellAnchor>
    <xdr:from>
      <xdr:col>1</xdr:col>
      <xdr:colOff>20090</xdr:colOff>
      <xdr:row>20</xdr:row>
      <xdr:rowOff>78892</xdr:rowOff>
    </xdr:from>
    <xdr:to>
      <xdr:col>2</xdr:col>
      <xdr:colOff>248105</xdr:colOff>
      <xdr:row>25</xdr:row>
      <xdr:rowOff>22725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1D00-00001A000000}"/>
            </a:ext>
          </a:extLst>
        </xdr:cNvPr>
        <xdr:cNvGrpSpPr/>
      </xdr:nvGrpSpPr>
      <xdr:grpSpPr>
        <a:xfrm>
          <a:off x="500150" y="4155592"/>
          <a:ext cx="860475" cy="858233"/>
          <a:chOff x="3601358" y="5351003"/>
          <a:chExt cx="863600" cy="863600"/>
        </a:xfrm>
        <a:noFill/>
      </xdr:grpSpPr>
      <xdr:sp macro="" textlink="">
        <xdr:nvSpPr>
          <xdr:cNvPr id="27" name="Freeform 170">
            <a:extLst>
              <a:ext uri="{FF2B5EF4-FFF2-40B4-BE49-F238E27FC236}">
                <a16:creationId xmlns:a16="http://schemas.microsoft.com/office/drawing/2014/main" id="{00000000-0008-0000-1D00-00001B000000}"/>
              </a:ext>
            </a:extLst>
          </xdr:cNvPr>
          <xdr:cNvSpPr>
            <a:spLocks/>
          </xdr:cNvSpPr>
        </xdr:nvSpPr>
        <xdr:spPr bwMode="auto">
          <a:xfrm>
            <a:off x="3601358" y="5351003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8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6 h 544"/>
              <a:gd name="T10" fmla="*/ 424 w 544"/>
              <a:gd name="T11" fmla="*/ 498 h 544"/>
              <a:gd name="T12" fmla="*/ 378 w 544"/>
              <a:gd name="T13" fmla="*/ 524 h 544"/>
              <a:gd name="T14" fmla="*/ 326 w 544"/>
              <a:gd name="T15" fmla="*/ 540 h 544"/>
              <a:gd name="T16" fmla="*/ 272 w 544"/>
              <a:gd name="T17" fmla="*/ 544 h 544"/>
              <a:gd name="T18" fmla="*/ 244 w 544"/>
              <a:gd name="T19" fmla="*/ 544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4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8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4 h 544"/>
              <a:gd name="T58" fmla="*/ 446 w 544"/>
              <a:gd name="T59" fmla="*/ 62 h 544"/>
              <a:gd name="T60" fmla="*/ 482 w 544"/>
              <a:gd name="T61" fmla="*/ 100 h 544"/>
              <a:gd name="T62" fmla="*/ 512 w 544"/>
              <a:gd name="T63" fmla="*/ 144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8"/>
                </a:lnTo>
                <a:lnTo>
                  <a:pt x="532" y="354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6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4"/>
                </a:lnTo>
                <a:lnTo>
                  <a:pt x="352" y="532"/>
                </a:lnTo>
                <a:lnTo>
                  <a:pt x="326" y="540"/>
                </a:lnTo>
                <a:lnTo>
                  <a:pt x="300" y="544"/>
                </a:lnTo>
                <a:lnTo>
                  <a:pt x="272" y="544"/>
                </a:lnTo>
                <a:lnTo>
                  <a:pt x="272" y="544"/>
                </a:lnTo>
                <a:lnTo>
                  <a:pt x="244" y="544"/>
                </a:lnTo>
                <a:lnTo>
                  <a:pt x="218" y="540"/>
                </a:lnTo>
                <a:lnTo>
                  <a:pt x="192" y="532"/>
                </a:lnTo>
                <a:lnTo>
                  <a:pt x="166" y="524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6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4"/>
                </a:lnTo>
                <a:lnTo>
                  <a:pt x="6" y="328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4"/>
                </a:lnTo>
                <a:lnTo>
                  <a:pt x="46" y="120"/>
                </a:lnTo>
                <a:lnTo>
                  <a:pt x="62" y="100"/>
                </a:lnTo>
                <a:lnTo>
                  <a:pt x="80" y="80"/>
                </a:lnTo>
                <a:lnTo>
                  <a:pt x="98" y="62"/>
                </a:lnTo>
                <a:lnTo>
                  <a:pt x="120" y="48"/>
                </a:lnTo>
                <a:lnTo>
                  <a:pt x="142" y="34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4"/>
                </a:lnTo>
                <a:lnTo>
                  <a:pt x="424" y="48"/>
                </a:lnTo>
                <a:lnTo>
                  <a:pt x="446" y="62"/>
                </a:lnTo>
                <a:lnTo>
                  <a:pt x="464" y="80"/>
                </a:lnTo>
                <a:lnTo>
                  <a:pt x="482" y="100"/>
                </a:lnTo>
                <a:lnTo>
                  <a:pt x="498" y="120"/>
                </a:lnTo>
                <a:lnTo>
                  <a:pt x="512" y="144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D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842658" y="5763753"/>
            <a:ext cx="69850" cy="2222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D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998233" y="5662153"/>
            <a:ext cx="69850" cy="323850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1D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153808" y="5582778"/>
            <a:ext cx="69850" cy="403225"/>
          </a:xfrm>
          <a:prstGeom prst="rect">
            <a:avLst/>
          </a:prstGeom>
          <a:grpFill/>
          <a:ln w="25400">
            <a:solidFill>
              <a:srgbClr val="FFFFFF"/>
            </a:solidFill>
            <a:prstDash val="solid"/>
            <a:miter lim="800000"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1</xdr:col>
      <xdr:colOff>21832</xdr:colOff>
      <xdr:row>27</xdr:row>
      <xdr:rowOff>133447</xdr:rowOff>
    </xdr:from>
    <xdr:to>
      <xdr:col>2</xdr:col>
      <xdr:colOff>250142</xdr:colOff>
      <xdr:row>32</xdr:row>
      <xdr:rowOff>134876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D00-00001F000000}"/>
            </a:ext>
          </a:extLst>
        </xdr:cNvPr>
        <xdr:cNvGrpSpPr/>
      </xdr:nvGrpSpPr>
      <xdr:grpSpPr>
        <a:xfrm>
          <a:off x="501892" y="5490307"/>
          <a:ext cx="860770" cy="915829"/>
          <a:chOff x="3124200" y="457200"/>
          <a:chExt cx="863600" cy="863600"/>
        </a:xfrm>
        <a:noFill/>
      </xdr:grpSpPr>
      <xdr:sp macro="" textlink="">
        <xdr:nvSpPr>
          <xdr:cNvPr id="32" name="Freeform 7">
            <a:extLst>
              <a:ext uri="{FF2B5EF4-FFF2-40B4-BE49-F238E27FC236}">
                <a16:creationId xmlns:a16="http://schemas.microsoft.com/office/drawing/2014/main" id="{00000000-0008-0000-1D00-000020000000}"/>
              </a:ext>
            </a:extLst>
          </xdr:cNvPr>
          <xdr:cNvSpPr>
            <a:spLocks/>
          </xdr:cNvSpPr>
        </xdr:nvSpPr>
        <xdr:spPr bwMode="auto">
          <a:xfrm>
            <a:off x="3124200" y="457200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3" name="Freeform 11">
            <a:extLst>
              <a:ext uri="{FF2B5EF4-FFF2-40B4-BE49-F238E27FC236}">
                <a16:creationId xmlns:a16="http://schemas.microsoft.com/office/drawing/2014/main" id="{00000000-0008-0000-1D00-000021000000}"/>
              </a:ext>
            </a:extLst>
          </xdr:cNvPr>
          <xdr:cNvSpPr>
            <a:spLocks/>
          </xdr:cNvSpPr>
        </xdr:nvSpPr>
        <xdr:spPr bwMode="auto">
          <a:xfrm>
            <a:off x="3352800" y="717550"/>
            <a:ext cx="406400" cy="244475"/>
          </a:xfrm>
          <a:custGeom>
            <a:avLst/>
            <a:gdLst>
              <a:gd name="T0" fmla="*/ 60 w 256"/>
              <a:gd name="T1" fmla="*/ 154 h 154"/>
              <a:gd name="T2" fmla="*/ 48 w 256"/>
              <a:gd name="T3" fmla="*/ 154 h 154"/>
              <a:gd name="T4" fmla="*/ 48 w 256"/>
              <a:gd name="T5" fmla="*/ 154 h 154"/>
              <a:gd name="T6" fmla="*/ 38 w 256"/>
              <a:gd name="T7" fmla="*/ 152 h 154"/>
              <a:gd name="T8" fmla="*/ 28 w 256"/>
              <a:gd name="T9" fmla="*/ 150 h 154"/>
              <a:gd name="T10" fmla="*/ 20 w 256"/>
              <a:gd name="T11" fmla="*/ 146 h 154"/>
              <a:gd name="T12" fmla="*/ 14 w 256"/>
              <a:gd name="T13" fmla="*/ 140 h 154"/>
              <a:gd name="T14" fmla="*/ 8 w 256"/>
              <a:gd name="T15" fmla="*/ 132 h 154"/>
              <a:gd name="T16" fmla="*/ 4 w 256"/>
              <a:gd name="T17" fmla="*/ 124 h 154"/>
              <a:gd name="T18" fmla="*/ 0 w 256"/>
              <a:gd name="T19" fmla="*/ 116 h 154"/>
              <a:gd name="T20" fmla="*/ 0 w 256"/>
              <a:gd name="T21" fmla="*/ 106 h 154"/>
              <a:gd name="T22" fmla="*/ 0 w 256"/>
              <a:gd name="T23" fmla="*/ 106 h 154"/>
              <a:gd name="T24" fmla="*/ 0 w 256"/>
              <a:gd name="T25" fmla="*/ 96 h 154"/>
              <a:gd name="T26" fmla="*/ 4 w 256"/>
              <a:gd name="T27" fmla="*/ 88 h 154"/>
              <a:gd name="T28" fmla="*/ 8 w 256"/>
              <a:gd name="T29" fmla="*/ 80 h 154"/>
              <a:gd name="T30" fmla="*/ 14 w 256"/>
              <a:gd name="T31" fmla="*/ 72 h 154"/>
              <a:gd name="T32" fmla="*/ 20 w 256"/>
              <a:gd name="T33" fmla="*/ 66 h 154"/>
              <a:gd name="T34" fmla="*/ 28 w 256"/>
              <a:gd name="T35" fmla="*/ 62 h 154"/>
              <a:gd name="T36" fmla="*/ 38 w 256"/>
              <a:gd name="T37" fmla="*/ 60 h 154"/>
              <a:gd name="T38" fmla="*/ 48 w 256"/>
              <a:gd name="T39" fmla="*/ 58 h 154"/>
              <a:gd name="T40" fmla="*/ 48 w 256"/>
              <a:gd name="T41" fmla="*/ 58 h 154"/>
              <a:gd name="T42" fmla="*/ 50 w 256"/>
              <a:gd name="T43" fmla="*/ 58 h 154"/>
              <a:gd name="T44" fmla="*/ 50 w 256"/>
              <a:gd name="T45" fmla="*/ 58 h 154"/>
              <a:gd name="T46" fmla="*/ 54 w 256"/>
              <a:gd name="T47" fmla="*/ 46 h 154"/>
              <a:gd name="T48" fmla="*/ 60 w 256"/>
              <a:gd name="T49" fmla="*/ 36 h 154"/>
              <a:gd name="T50" fmla="*/ 66 w 256"/>
              <a:gd name="T51" fmla="*/ 26 h 154"/>
              <a:gd name="T52" fmla="*/ 76 w 256"/>
              <a:gd name="T53" fmla="*/ 18 h 154"/>
              <a:gd name="T54" fmla="*/ 86 w 256"/>
              <a:gd name="T55" fmla="*/ 10 h 154"/>
              <a:gd name="T56" fmla="*/ 98 w 256"/>
              <a:gd name="T57" fmla="*/ 4 h 154"/>
              <a:gd name="T58" fmla="*/ 110 w 256"/>
              <a:gd name="T59" fmla="*/ 2 h 154"/>
              <a:gd name="T60" fmla="*/ 124 w 256"/>
              <a:gd name="T61" fmla="*/ 0 h 154"/>
              <a:gd name="T62" fmla="*/ 124 w 256"/>
              <a:gd name="T63" fmla="*/ 0 h 154"/>
              <a:gd name="T64" fmla="*/ 134 w 256"/>
              <a:gd name="T65" fmla="*/ 2 h 154"/>
              <a:gd name="T66" fmla="*/ 146 w 256"/>
              <a:gd name="T67" fmla="*/ 4 h 154"/>
              <a:gd name="T68" fmla="*/ 156 w 256"/>
              <a:gd name="T69" fmla="*/ 8 h 154"/>
              <a:gd name="T70" fmla="*/ 164 w 256"/>
              <a:gd name="T71" fmla="*/ 12 h 154"/>
              <a:gd name="T72" fmla="*/ 172 w 256"/>
              <a:gd name="T73" fmla="*/ 18 h 154"/>
              <a:gd name="T74" fmla="*/ 180 w 256"/>
              <a:gd name="T75" fmla="*/ 26 h 154"/>
              <a:gd name="T76" fmla="*/ 186 w 256"/>
              <a:gd name="T77" fmla="*/ 34 h 154"/>
              <a:gd name="T78" fmla="*/ 192 w 256"/>
              <a:gd name="T79" fmla="*/ 44 h 154"/>
              <a:gd name="T80" fmla="*/ 192 w 256"/>
              <a:gd name="T81" fmla="*/ 44 h 154"/>
              <a:gd name="T82" fmla="*/ 192 w 256"/>
              <a:gd name="T83" fmla="*/ 44 h 154"/>
              <a:gd name="T84" fmla="*/ 200 w 256"/>
              <a:gd name="T85" fmla="*/ 42 h 154"/>
              <a:gd name="T86" fmla="*/ 200 w 256"/>
              <a:gd name="T87" fmla="*/ 42 h 154"/>
              <a:gd name="T88" fmla="*/ 212 w 256"/>
              <a:gd name="T89" fmla="*/ 44 h 154"/>
              <a:gd name="T90" fmla="*/ 222 w 256"/>
              <a:gd name="T91" fmla="*/ 46 h 154"/>
              <a:gd name="T92" fmla="*/ 232 w 256"/>
              <a:gd name="T93" fmla="*/ 52 h 154"/>
              <a:gd name="T94" fmla="*/ 240 w 256"/>
              <a:gd name="T95" fmla="*/ 58 h 154"/>
              <a:gd name="T96" fmla="*/ 246 w 256"/>
              <a:gd name="T97" fmla="*/ 68 h 154"/>
              <a:gd name="T98" fmla="*/ 252 w 256"/>
              <a:gd name="T99" fmla="*/ 76 h 154"/>
              <a:gd name="T100" fmla="*/ 256 w 256"/>
              <a:gd name="T101" fmla="*/ 86 h 154"/>
              <a:gd name="T102" fmla="*/ 256 w 256"/>
              <a:gd name="T103" fmla="*/ 98 h 154"/>
              <a:gd name="T104" fmla="*/ 256 w 256"/>
              <a:gd name="T105" fmla="*/ 98 h 154"/>
              <a:gd name="T106" fmla="*/ 256 w 256"/>
              <a:gd name="T107" fmla="*/ 110 h 154"/>
              <a:gd name="T108" fmla="*/ 252 w 256"/>
              <a:gd name="T109" fmla="*/ 120 h 154"/>
              <a:gd name="T110" fmla="*/ 246 w 256"/>
              <a:gd name="T111" fmla="*/ 130 h 154"/>
              <a:gd name="T112" fmla="*/ 240 w 256"/>
              <a:gd name="T113" fmla="*/ 138 h 154"/>
              <a:gd name="T114" fmla="*/ 232 w 256"/>
              <a:gd name="T115" fmla="*/ 144 h 154"/>
              <a:gd name="T116" fmla="*/ 222 w 256"/>
              <a:gd name="T117" fmla="*/ 150 h 154"/>
              <a:gd name="T118" fmla="*/ 212 w 256"/>
              <a:gd name="T119" fmla="*/ 152 h 154"/>
              <a:gd name="T120" fmla="*/ 200 w 256"/>
              <a:gd name="T121" fmla="*/ 154 h 154"/>
              <a:gd name="T122" fmla="*/ 192 w 256"/>
              <a:gd name="T123" fmla="*/ 154 h 1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56" h="154">
                <a:moveTo>
                  <a:pt x="60" y="154"/>
                </a:moveTo>
                <a:lnTo>
                  <a:pt x="48" y="154"/>
                </a:lnTo>
                <a:lnTo>
                  <a:pt x="48" y="154"/>
                </a:lnTo>
                <a:lnTo>
                  <a:pt x="38" y="152"/>
                </a:lnTo>
                <a:lnTo>
                  <a:pt x="28" y="150"/>
                </a:lnTo>
                <a:lnTo>
                  <a:pt x="20" y="146"/>
                </a:lnTo>
                <a:lnTo>
                  <a:pt x="14" y="140"/>
                </a:lnTo>
                <a:lnTo>
                  <a:pt x="8" y="132"/>
                </a:lnTo>
                <a:lnTo>
                  <a:pt x="4" y="124"/>
                </a:lnTo>
                <a:lnTo>
                  <a:pt x="0" y="116"/>
                </a:lnTo>
                <a:lnTo>
                  <a:pt x="0" y="106"/>
                </a:lnTo>
                <a:lnTo>
                  <a:pt x="0" y="106"/>
                </a:lnTo>
                <a:lnTo>
                  <a:pt x="0" y="96"/>
                </a:lnTo>
                <a:lnTo>
                  <a:pt x="4" y="88"/>
                </a:lnTo>
                <a:lnTo>
                  <a:pt x="8" y="80"/>
                </a:lnTo>
                <a:lnTo>
                  <a:pt x="14" y="72"/>
                </a:lnTo>
                <a:lnTo>
                  <a:pt x="20" y="66"/>
                </a:lnTo>
                <a:lnTo>
                  <a:pt x="28" y="62"/>
                </a:lnTo>
                <a:lnTo>
                  <a:pt x="38" y="60"/>
                </a:lnTo>
                <a:lnTo>
                  <a:pt x="48" y="58"/>
                </a:lnTo>
                <a:lnTo>
                  <a:pt x="48" y="58"/>
                </a:lnTo>
                <a:lnTo>
                  <a:pt x="50" y="58"/>
                </a:lnTo>
                <a:lnTo>
                  <a:pt x="50" y="58"/>
                </a:lnTo>
                <a:lnTo>
                  <a:pt x="54" y="46"/>
                </a:lnTo>
                <a:lnTo>
                  <a:pt x="60" y="36"/>
                </a:lnTo>
                <a:lnTo>
                  <a:pt x="66" y="26"/>
                </a:lnTo>
                <a:lnTo>
                  <a:pt x="76" y="18"/>
                </a:lnTo>
                <a:lnTo>
                  <a:pt x="86" y="10"/>
                </a:lnTo>
                <a:lnTo>
                  <a:pt x="98" y="4"/>
                </a:lnTo>
                <a:lnTo>
                  <a:pt x="110" y="2"/>
                </a:lnTo>
                <a:lnTo>
                  <a:pt x="124" y="0"/>
                </a:lnTo>
                <a:lnTo>
                  <a:pt x="124" y="0"/>
                </a:lnTo>
                <a:lnTo>
                  <a:pt x="134" y="2"/>
                </a:lnTo>
                <a:lnTo>
                  <a:pt x="146" y="4"/>
                </a:lnTo>
                <a:lnTo>
                  <a:pt x="156" y="8"/>
                </a:lnTo>
                <a:lnTo>
                  <a:pt x="164" y="12"/>
                </a:lnTo>
                <a:lnTo>
                  <a:pt x="172" y="18"/>
                </a:lnTo>
                <a:lnTo>
                  <a:pt x="180" y="26"/>
                </a:lnTo>
                <a:lnTo>
                  <a:pt x="186" y="34"/>
                </a:lnTo>
                <a:lnTo>
                  <a:pt x="192" y="44"/>
                </a:lnTo>
                <a:lnTo>
                  <a:pt x="192" y="44"/>
                </a:lnTo>
                <a:lnTo>
                  <a:pt x="192" y="44"/>
                </a:lnTo>
                <a:lnTo>
                  <a:pt x="200" y="42"/>
                </a:lnTo>
                <a:lnTo>
                  <a:pt x="200" y="42"/>
                </a:lnTo>
                <a:lnTo>
                  <a:pt x="212" y="44"/>
                </a:lnTo>
                <a:lnTo>
                  <a:pt x="222" y="46"/>
                </a:lnTo>
                <a:lnTo>
                  <a:pt x="232" y="52"/>
                </a:lnTo>
                <a:lnTo>
                  <a:pt x="240" y="58"/>
                </a:lnTo>
                <a:lnTo>
                  <a:pt x="246" y="68"/>
                </a:lnTo>
                <a:lnTo>
                  <a:pt x="252" y="76"/>
                </a:lnTo>
                <a:lnTo>
                  <a:pt x="256" y="86"/>
                </a:lnTo>
                <a:lnTo>
                  <a:pt x="256" y="98"/>
                </a:lnTo>
                <a:lnTo>
                  <a:pt x="256" y="98"/>
                </a:lnTo>
                <a:lnTo>
                  <a:pt x="256" y="110"/>
                </a:lnTo>
                <a:lnTo>
                  <a:pt x="252" y="120"/>
                </a:lnTo>
                <a:lnTo>
                  <a:pt x="246" y="130"/>
                </a:lnTo>
                <a:lnTo>
                  <a:pt x="240" y="138"/>
                </a:lnTo>
                <a:lnTo>
                  <a:pt x="232" y="144"/>
                </a:lnTo>
                <a:lnTo>
                  <a:pt x="222" y="150"/>
                </a:lnTo>
                <a:lnTo>
                  <a:pt x="212" y="152"/>
                </a:lnTo>
                <a:lnTo>
                  <a:pt x="200" y="154"/>
                </a:lnTo>
                <a:lnTo>
                  <a:pt x="192" y="154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4" name="Line 12">
            <a:extLst>
              <a:ext uri="{FF2B5EF4-FFF2-40B4-BE49-F238E27FC236}">
                <a16:creationId xmlns:a16="http://schemas.microsoft.com/office/drawing/2014/main" id="{00000000-0008-0000-1D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3556000" y="914400"/>
            <a:ext cx="0" cy="146050"/>
          </a:xfrm>
          <a:prstGeom prst="line">
            <a:avLst/>
          </a:pr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5" name="Freeform 13">
            <a:extLst>
              <a:ext uri="{FF2B5EF4-FFF2-40B4-BE49-F238E27FC236}">
                <a16:creationId xmlns:a16="http://schemas.microsoft.com/office/drawing/2014/main" id="{00000000-0008-0000-1D00-000023000000}"/>
              </a:ext>
            </a:extLst>
          </xdr:cNvPr>
          <xdr:cNvSpPr>
            <a:spLocks/>
          </xdr:cNvSpPr>
        </xdr:nvSpPr>
        <xdr:spPr bwMode="auto">
          <a:xfrm>
            <a:off x="3498850" y="1003300"/>
            <a:ext cx="114300" cy="57150"/>
          </a:xfrm>
          <a:custGeom>
            <a:avLst/>
            <a:gdLst>
              <a:gd name="T0" fmla="*/ 0 w 72"/>
              <a:gd name="T1" fmla="*/ 0 h 36"/>
              <a:gd name="T2" fmla="*/ 36 w 72"/>
              <a:gd name="T3" fmla="*/ 36 h 36"/>
              <a:gd name="T4" fmla="*/ 72 w 72"/>
              <a:gd name="T5" fmla="*/ 0 h 3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72" h="36">
                <a:moveTo>
                  <a:pt x="0" y="0"/>
                </a:moveTo>
                <a:lnTo>
                  <a:pt x="36" y="36"/>
                </a:lnTo>
                <a:lnTo>
                  <a:pt x="7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254183</xdr:colOff>
      <xdr:row>31</xdr:row>
      <xdr:rowOff>174243</xdr:rowOff>
    </xdr:from>
    <xdr:to>
      <xdr:col>2</xdr:col>
      <xdr:colOff>490403</xdr:colOff>
      <xdr:row>34</xdr:row>
      <xdr:rowOff>172386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1D00-000024000000}"/>
            </a:ext>
          </a:extLst>
        </xdr:cNvPr>
        <xdr:cNvSpPr txBox="1"/>
      </xdr:nvSpPr>
      <xdr:spPr>
        <a:xfrm>
          <a:off x="250373" y="6218808"/>
          <a:ext cx="1343025" cy="5410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Update Optimal Policy</a:t>
          </a:r>
        </a:p>
      </xdr:txBody>
    </xdr:sp>
    <xdr:clientData/>
  </xdr:twoCellAnchor>
  <xdr:twoCellAnchor>
    <xdr:from>
      <xdr:col>1</xdr:col>
      <xdr:colOff>21002</xdr:colOff>
      <xdr:row>35</xdr:row>
      <xdr:rowOff>56786</xdr:rowOff>
    </xdr:from>
    <xdr:to>
      <xdr:col>2</xdr:col>
      <xdr:colOff>248738</xdr:colOff>
      <xdr:row>39</xdr:row>
      <xdr:rowOff>133662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1D00-000025000000}"/>
            </a:ext>
          </a:extLst>
        </xdr:cNvPr>
        <xdr:cNvGrpSpPr/>
      </xdr:nvGrpSpPr>
      <xdr:grpSpPr>
        <a:xfrm>
          <a:off x="501062" y="6876686"/>
          <a:ext cx="860196" cy="808396"/>
          <a:chOff x="7253514" y="3595914"/>
          <a:chExt cx="863600" cy="863600"/>
        </a:xfrm>
        <a:noFill/>
      </xdr:grpSpPr>
      <xdr:sp macro="" textlink="">
        <xdr:nvSpPr>
          <xdr:cNvPr id="38" name="Freeform 28">
            <a:extLst>
              <a:ext uri="{FF2B5EF4-FFF2-40B4-BE49-F238E27FC236}">
                <a16:creationId xmlns:a16="http://schemas.microsoft.com/office/drawing/2014/main" id="{00000000-0008-0000-1D00-000026000000}"/>
              </a:ext>
            </a:extLst>
          </xdr:cNvPr>
          <xdr:cNvSpPr>
            <a:spLocks/>
          </xdr:cNvSpPr>
        </xdr:nvSpPr>
        <xdr:spPr bwMode="auto">
          <a:xfrm>
            <a:off x="7253514" y="3595914"/>
            <a:ext cx="863600" cy="863600"/>
          </a:xfrm>
          <a:custGeom>
            <a:avLst/>
            <a:gdLst>
              <a:gd name="T0" fmla="*/ 544 w 544"/>
              <a:gd name="T1" fmla="*/ 272 h 544"/>
              <a:gd name="T2" fmla="*/ 538 w 544"/>
              <a:gd name="T3" fmla="*/ 326 h 544"/>
              <a:gd name="T4" fmla="*/ 522 w 544"/>
              <a:gd name="T5" fmla="*/ 378 h 544"/>
              <a:gd name="T6" fmla="*/ 498 w 544"/>
              <a:gd name="T7" fmla="*/ 424 h 544"/>
              <a:gd name="T8" fmla="*/ 464 w 544"/>
              <a:gd name="T9" fmla="*/ 464 h 544"/>
              <a:gd name="T10" fmla="*/ 424 w 544"/>
              <a:gd name="T11" fmla="*/ 498 h 544"/>
              <a:gd name="T12" fmla="*/ 378 w 544"/>
              <a:gd name="T13" fmla="*/ 522 h 544"/>
              <a:gd name="T14" fmla="*/ 326 w 544"/>
              <a:gd name="T15" fmla="*/ 538 h 544"/>
              <a:gd name="T16" fmla="*/ 272 w 544"/>
              <a:gd name="T17" fmla="*/ 544 h 544"/>
              <a:gd name="T18" fmla="*/ 244 w 544"/>
              <a:gd name="T19" fmla="*/ 542 h 544"/>
              <a:gd name="T20" fmla="*/ 192 w 544"/>
              <a:gd name="T21" fmla="*/ 532 h 544"/>
              <a:gd name="T22" fmla="*/ 142 w 544"/>
              <a:gd name="T23" fmla="*/ 512 h 544"/>
              <a:gd name="T24" fmla="*/ 98 w 544"/>
              <a:gd name="T25" fmla="*/ 482 h 544"/>
              <a:gd name="T26" fmla="*/ 62 w 544"/>
              <a:gd name="T27" fmla="*/ 446 h 544"/>
              <a:gd name="T28" fmla="*/ 32 w 544"/>
              <a:gd name="T29" fmla="*/ 402 h 544"/>
              <a:gd name="T30" fmla="*/ 12 w 544"/>
              <a:gd name="T31" fmla="*/ 352 h 544"/>
              <a:gd name="T32" fmla="*/ 2 w 544"/>
              <a:gd name="T33" fmla="*/ 300 h 544"/>
              <a:gd name="T34" fmla="*/ 0 w 544"/>
              <a:gd name="T35" fmla="*/ 272 h 544"/>
              <a:gd name="T36" fmla="*/ 6 w 544"/>
              <a:gd name="T37" fmla="*/ 218 h 544"/>
              <a:gd name="T38" fmla="*/ 22 w 544"/>
              <a:gd name="T39" fmla="*/ 166 h 544"/>
              <a:gd name="T40" fmla="*/ 46 w 544"/>
              <a:gd name="T41" fmla="*/ 120 h 544"/>
              <a:gd name="T42" fmla="*/ 80 w 544"/>
              <a:gd name="T43" fmla="*/ 80 h 544"/>
              <a:gd name="T44" fmla="*/ 120 w 544"/>
              <a:gd name="T45" fmla="*/ 46 h 544"/>
              <a:gd name="T46" fmla="*/ 166 w 544"/>
              <a:gd name="T47" fmla="*/ 22 h 544"/>
              <a:gd name="T48" fmla="*/ 218 w 544"/>
              <a:gd name="T49" fmla="*/ 6 h 544"/>
              <a:gd name="T50" fmla="*/ 272 w 544"/>
              <a:gd name="T51" fmla="*/ 0 h 544"/>
              <a:gd name="T52" fmla="*/ 300 w 544"/>
              <a:gd name="T53" fmla="*/ 2 h 544"/>
              <a:gd name="T54" fmla="*/ 352 w 544"/>
              <a:gd name="T55" fmla="*/ 12 h 544"/>
              <a:gd name="T56" fmla="*/ 402 w 544"/>
              <a:gd name="T57" fmla="*/ 32 h 544"/>
              <a:gd name="T58" fmla="*/ 446 w 544"/>
              <a:gd name="T59" fmla="*/ 62 h 544"/>
              <a:gd name="T60" fmla="*/ 482 w 544"/>
              <a:gd name="T61" fmla="*/ 98 h 544"/>
              <a:gd name="T62" fmla="*/ 512 w 544"/>
              <a:gd name="T63" fmla="*/ 142 h 544"/>
              <a:gd name="T64" fmla="*/ 532 w 544"/>
              <a:gd name="T65" fmla="*/ 192 h 544"/>
              <a:gd name="T66" fmla="*/ 542 w 544"/>
              <a:gd name="T67" fmla="*/ 244 h 544"/>
              <a:gd name="T68" fmla="*/ 544 w 544"/>
              <a:gd name="T69" fmla="*/ 272 h 54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544" h="544">
                <a:moveTo>
                  <a:pt x="544" y="272"/>
                </a:moveTo>
                <a:lnTo>
                  <a:pt x="544" y="272"/>
                </a:lnTo>
                <a:lnTo>
                  <a:pt x="542" y="300"/>
                </a:lnTo>
                <a:lnTo>
                  <a:pt x="538" y="326"/>
                </a:lnTo>
                <a:lnTo>
                  <a:pt x="532" y="352"/>
                </a:lnTo>
                <a:lnTo>
                  <a:pt x="522" y="378"/>
                </a:lnTo>
                <a:lnTo>
                  <a:pt x="512" y="402"/>
                </a:lnTo>
                <a:lnTo>
                  <a:pt x="498" y="424"/>
                </a:lnTo>
                <a:lnTo>
                  <a:pt x="482" y="446"/>
                </a:lnTo>
                <a:lnTo>
                  <a:pt x="464" y="464"/>
                </a:lnTo>
                <a:lnTo>
                  <a:pt x="446" y="482"/>
                </a:lnTo>
                <a:lnTo>
                  <a:pt x="424" y="498"/>
                </a:lnTo>
                <a:lnTo>
                  <a:pt x="402" y="512"/>
                </a:lnTo>
                <a:lnTo>
                  <a:pt x="378" y="522"/>
                </a:lnTo>
                <a:lnTo>
                  <a:pt x="352" y="532"/>
                </a:lnTo>
                <a:lnTo>
                  <a:pt x="326" y="538"/>
                </a:lnTo>
                <a:lnTo>
                  <a:pt x="300" y="542"/>
                </a:lnTo>
                <a:lnTo>
                  <a:pt x="272" y="544"/>
                </a:lnTo>
                <a:lnTo>
                  <a:pt x="272" y="544"/>
                </a:lnTo>
                <a:lnTo>
                  <a:pt x="244" y="542"/>
                </a:lnTo>
                <a:lnTo>
                  <a:pt x="218" y="538"/>
                </a:lnTo>
                <a:lnTo>
                  <a:pt x="192" y="532"/>
                </a:lnTo>
                <a:lnTo>
                  <a:pt x="166" y="522"/>
                </a:lnTo>
                <a:lnTo>
                  <a:pt x="142" y="512"/>
                </a:lnTo>
                <a:lnTo>
                  <a:pt x="120" y="498"/>
                </a:lnTo>
                <a:lnTo>
                  <a:pt x="98" y="482"/>
                </a:lnTo>
                <a:lnTo>
                  <a:pt x="80" y="464"/>
                </a:lnTo>
                <a:lnTo>
                  <a:pt x="62" y="446"/>
                </a:lnTo>
                <a:lnTo>
                  <a:pt x="46" y="424"/>
                </a:lnTo>
                <a:lnTo>
                  <a:pt x="32" y="402"/>
                </a:lnTo>
                <a:lnTo>
                  <a:pt x="22" y="378"/>
                </a:lnTo>
                <a:lnTo>
                  <a:pt x="12" y="352"/>
                </a:lnTo>
                <a:lnTo>
                  <a:pt x="6" y="326"/>
                </a:lnTo>
                <a:lnTo>
                  <a:pt x="2" y="300"/>
                </a:lnTo>
                <a:lnTo>
                  <a:pt x="0" y="272"/>
                </a:lnTo>
                <a:lnTo>
                  <a:pt x="0" y="272"/>
                </a:lnTo>
                <a:lnTo>
                  <a:pt x="2" y="244"/>
                </a:lnTo>
                <a:lnTo>
                  <a:pt x="6" y="218"/>
                </a:lnTo>
                <a:lnTo>
                  <a:pt x="12" y="192"/>
                </a:lnTo>
                <a:lnTo>
                  <a:pt x="22" y="166"/>
                </a:lnTo>
                <a:lnTo>
                  <a:pt x="32" y="142"/>
                </a:lnTo>
                <a:lnTo>
                  <a:pt x="46" y="120"/>
                </a:lnTo>
                <a:lnTo>
                  <a:pt x="62" y="98"/>
                </a:lnTo>
                <a:lnTo>
                  <a:pt x="80" y="80"/>
                </a:lnTo>
                <a:lnTo>
                  <a:pt x="98" y="62"/>
                </a:lnTo>
                <a:lnTo>
                  <a:pt x="120" y="46"/>
                </a:lnTo>
                <a:lnTo>
                  <a:pt x="142" y="32"/>
                </a:lnTo>
                <a:lnTo>
                  <a:pt x="166" y="22"/>
                </a:lnTo>
                <a:lnTo>
                  <a:pt x="192" y="12"/>
                </a:lnTo>
                <a:lnTo>
                  <a:pt x="218" y="6"/>
                </a:lnTo>
                <a:lnTo>
                  <a:pt x="244" y="2"/>
                </a:lnTo>
                <a:lnTo>
                  <a:pt x="272" y="0"/>
                </a:lnTo>
                <a:lnTo>
                  <a:pt x="272" y="0"/>
                </a:lnTo>
                <a:lnTo>
                  <a:pt x="300" y="2"/>
                </a:lnTo>
                <a:lnTo>
                  <a:pt x="326" y="6"/>
                </a:lnTo>
                <a:lnTo>
                  <a:pt x="352" y="12"/>
                </a:lnTo>
                <a:lnTo>
                  <a:pt x="378" y="22"/>
                </a:lnTo>
                <a:lnTo>
                  <a:pt x="402" y="32"/>
                </a:lnTo>
                <a:lnTo>
                  <a:pt x="424" y="46"/>
                </a:lnTo>
                <a:lnTo>
                  <a:pt x="446" y="62"/>
                </a:lnTo>
                <a:lnTo>
                  <a:pt x="464" y="80"/>
                </a:lnTo>
                <a:lnTo>
                  <a:pt x="482" y="98"/>
                </a:lnTo>
                <a:lnTo>
                  <a:pt x="498" y="120"/>
                </a:lnTo>
                <a:lnTo>
                  <a:pt x="512" y="142"/>
                </a:lnTo>
                <a:lnTo>
                  <a:pt x="522" y="166"/>
                </a:lnTo>
                <a:lnTo>
                  <a:pt x="532" y="192"/>
                </a:lnTo>
                <a:lnTo>
                  <a:pt x="538" y="218"/>
                </a:lnTo>
                <a:lnTo>
                  <a:pt x="542" y="244"/>
                </a:lnTo>
                <a:lnTo>
                  <a:pt x="544" y="272"/>
                </a:lnTo>
                <a:lnTo>
                  <a:pt x="544" y="272"/>
                </a:ln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39" name="Freeform 30">
            <a:extLst>
              <a:ext uri="{FF2B5EF4-FFF2-40B4-BE49-F238E27FC236}">
                <a16:creationId xmlns:a16="http://schemas.microsoft.com/office/drawing/2014/main" id="{00000000-0008-0000-1D00-000027000000}"/>
              </a:ext>
            </a:extLst>
          </xdr:cNvPr>
          <xdr:cNvSpPr>
            <a:spLocks/>
          </xdr:cNvSpPr>
        </xdr:nvSpPr>
        <xdr:spPr bwMode="auto">
          <a:xfrm>
            <a:off x="7513864" y="3881664"/>
            <a:ext cx="346075" cy="346075"/>
          </a:xfrm>
          <a:custGeom>
            <a:avLst/>
            <a:gdLst>
              <a:gd name="T0" fmla="*/ 108 w 218"/>
              <a:gd name="T1" fmla="*/ 0 h 218"/>
              <a:gd name="T2" fmla="*/ 108 w 218"/>
              <a:gd name="T3" fmla="*/ 0 h 218"/>
              <a:gd name="T4" fmla="*/ 130 w 218"/>
              <a:gd name="T5" fmla="*/ 2 h 218"/>
              <a:gd name="T6" fmla="*/ 152 w 218"/>
              <a:gd name="T7" fmla="*/ 8 h 218"/>
              <a:gd name="T8" fmla="*/ 170 w 218"/>
              <a:gd name="T9" fmla="*/ 18 h 218"/>
              <a:gd name="T10" fmla="*/ 186 w 218"/>
              <a:gd name="T11" fmla="*/ 32 h 218"/>
              <a:gd name="T12" fmla="*/ 198 w 218"/>
              <a:gd name="T13" fmla="*/ 48 h 218"/>
              <a:gd name="T14" fmla="*/ 208 w 218"/>
              <a:gd name="T15" fmla="*/ 66 h 218"/>
              <a:gd name="T16" fmla="*/ 216 w 218"/>
              <a:gd name="T17" fmla="*/ 88 h 218"/>
              <a:gd name="T18" fmla="*/ 218 w 218"/>
              <a:gd name="T19" fmla="*/ 110 h 218"/>
              <a:gd name="T20" fmla="*/ 218 w 218"/>
              <a:gd name="T21" fmla="*/ 110 h 218"/>
              <a:gd name="T22" fmla="*/ 216 w 218"/>
              <a:gd name="T23" fmla="*/ 132 h 218"/>
              <a:gd name="T24" fmla="*/ 208 w 218"/>
              <a:gd name="T25" fmla="*/ 152 h 218"/>
              <a:gd name="T26" fmla="*/ 198 w 218"/>
              <a:gd name="T27" fmla="*/ 170 h 218"/>
              <a:gd name="T28" fmla="*/ 186 w 218"/>
              <a:gd name="T29" fmla="*/ 186 h 218"/>
              <a:gd name="T30" fmla="*/ 170 w 218"/>
              <a:gd name="T31" fmla="*/ 200 h 218"/>
              <a:gd name="T32" fmla="*/ 152 w 218"/>
              <a:gd name="T33" fmla="*/ 210 h 218"/>
              <a:gd name="T34" fmla="*/ 130 w 218"/>
              <a:gd name="T35" fmla="*/ 216 h 218"/>
              <a:gd name="T36" fmla="*/ 108 w 218"/>
              <a:gd name="T37" fmla="*/ 218 h 218"/>
              <a:gd name="T38" fmla="*/ 108 w 218"/>
              <a:gd name="T39" fmla="*/ 218 h 218"/>
              <a:gd name="T40" fmla="*/ 86 w 218"/>
              <a:gd name="T41" fmla="*/ 216 h 218"/>
              <a:gd name="T42" fmla="*/ 66 w 218"/>
              <a:gd name="T43" fmla="*/ 210 h 218"/>
              <a:gd name="T44" fmla="*/ 48 w 218"/>
              <a:gd name="T45" fmla="*/ 200 h 218"/>
              <a:gd name="T46" fmla="*/ 32 w 218"/>
              <a:gd name="T47" fmla="*/ 186 h 218"/>
              <a:gd name="T48" fmla="*/ 18 w 218"/>
              <a:gd name="T49" fmla="*/ 170 h 218"/>
              <a:gd name="T50" fmla="*/ 8 w 218"/>
              <a:gd name="T51" fmla="*/ 152 h 218"/>
              <a:gd name="T52" fmla="*/ 2 w 218"/>
              <a:gd name="T53" fmla="*/ 132 h 218"/>
              <a:gd name="T54" fmla="*/ 0 w 218"/>
              <a:gd name="T55" fmla="*/ 110 h 218"/>
              <a:gd name="T56" fmla="*/ 0 w 218"/>
              <a:gd name="T57" fmla="*/ 110 h 218"/>
              <a:gd name="T58" fmla="*/ 0 w 218"/>
              <a:gd name="T59" fmla="*/ 96 h 218"/>
              <a:gd name="T60" fmla="*/ 4 w 218"/>
              <a:gd name="T61" fmla="*/ 82 h 218"/>
              <a:gd name="T62" fmla="*/ 8 w 218"/>
              <a:gd name="T63" fmla="*/ 70 h 218"/>
              <a:gd name="T64" fmla="*/ 12 w 218"/>
              <a:gd name="T65" fmla="*/ 58 h 2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218" h="218">
                <a:moveTo>
                  <a:pt x="108" y="0"/>
                </a:moveTo>
                <a:lnTo>
                  <a:pt x="108" y="0"/>
                </a:lnTo>
                <a:lnTo>
                  <a:pt x="130" y="2"/>
                </a:lnTo>
                <a:lnTo>
                  <a:pt x="152" y="8"/>
                </a:lnTo>
                <a:lnTo>
                  <a:pt x="170" y="18"/>
                </a:lnTo>
                <a:lnTo>
                  <a:pt x="186" y="32"/>
                </a:lnTo>
                <a:lnTo>
                  <a:pt x="198" y="48"/>
                </a:lnTo>
                <a:lnTo>
                  <a:pt x="208" y="66"/>
                </a:lnTo>
                <a:lnTo>
                  <a:pt x="216" y="88"/>
                </a:lnTo>
                <a:lnTo>
                  <a:pt x="218" y="110"/>
                </a:lnTo>
                <a:lnTo>
                  <a:pt x="218" y="110"/>
                </a:lnTo>
                <a:lnTo>
                  <a:pt x="216" y="132"/>
                </a:lnTo>
                <a:lnTo>
                  <a:pt x="208" y="152"/>
                </a:lnTo>
                <a:lnTo>
                  <a:pt x="198" y="170"/>
                </a:lnTo>
                <a:lnTo>
                  <a:pt x="186" y="186"/>
                </a:lnTo>
                <a:lnTo>
                  <a:pt x="170" y="200"/>
                </a:lnTo>
                <a:lnTo>
                  <a:pt x="152" y="210"/>
                </a:lnTo>
                <a:lnTo>
                  <a:pt x="130" y="216"/>
                </a:lnTo>
                <a:lnTo>
                  <a:pt x="108" y="218"/>
                </a:lnTo>
                <a:lnTo>
                  <a:pt x="108" y="218"/>
                </a:lnTo>
                <a:lnTo>
                  <a:pt x="86" y="216"/>
                </a:lnTo>
                <a:lnTo>
                  <a:pt x="66" y="210"/>
                </a:lnTo>
                <a:lnTo>
                  <a:pt x="48" y="200"/>
                </a:lnTo>
                <a:lnTo>
                  <a:pt x="32" y="186"/>
                </a:lnTo>
                <a:lnTo>
                  <a:pt x="18" y="170"/>
                </a:lnTo>
                <a:lnTo>
                  <a:pt x="8" y="152"/>
                </a:lnTo>
                <a:lnTo>
                  <a:pt x="2" y="132"/>
                </a:lnTo>
                <a:lnTo>
                  <a:pt x="0" y="110"/>
                </a:lnTo>
                <a:lnTo>
                  <a:pt x="0" y="110"/>
                </a:lnTo>
                <a:lnTo>
                  <a:pt x="0" y="96"/>
                </a:lnTo>
                <a:lnTo>
                  <a:pt x="4" y="82"/>
                </a:lnTo>
                <a:lnTo>
                  <a:pt x="8" y="70"/>
                </a:lnTo>
                <a:lnTo>
                  <a:pt x="12" y="58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  <xdr:sp macro="" textlink="">
        <xdr:nvSpPr>
          <xdr:cNvPr id="40" name="Freeform 31">
            <a:extLst>
              <a:ext uri="{FF2B5EF4-FFF2-40B4-BE49-F238E27FC236}">
                <a16:creationId xmlns:a16="http://schemas.microsoft.com/office/drawing/2014/main" id="{00000000-0008-0000-1D00-000028000000}"/>
              </a:ext>
            </a:extLst>
          </xdr:cNvPr>
          <xdr:cNvSpPr>
            <a:spLocks/>
          </xdr:cNvSpPr>
        </xdr:nvSpPr>
        <xdr:spPr bwMode="auto">
          <a:xfrm>
            <a:off x="7685314" y="3827689"/>
            <a:ext cx="82550" cy="136525"/>
          </a:xfrm>
          <a:custGeom>
            <a:avLst/>
            <a:gdLst>
              <a:gd name="T0" fmla="*/ 36 w 52"/>
              <a:gd name="T1" fmla="*/ 86 h 86"/>
              <a:gd name="T2" fmla="*/ 0 w 52"/>
              <a:gd name="T3" fmla="*/ 34 h 86"/>
              <a:gd name="T4" fmla="*/ 52 w 52"/>
              <a:gd name="T5" fmla="*/ 0 h 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52" h="86">
                <a:moveTo>
                  <a:pt x="36" y="86"/>
                </a:moveTo>
                <a:lnTo>
                  <a:pt x="0" y="34"/>
                </a:lnTo>
                <a:lnTo>
                  <a:pt x="52" y="0"/>
                </a:lnTo>
              </a:path>
            </a:pathLst>
          </a:custGeom>
          <a:grpFill/>
          <a:ln w="254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/>
          </a:p>
        </xdr:txBody>
      </xdr:sp>
    </xdr:grpSp>
    <xdr:clientData/>
  </xdr:twoCellAnchor>
  <xdr:twoCellAnchor>
    <xdr:from>
      <xdr:col>0</xdr:col>
      <xdr:colOff>243034</xdr:colOff>
      <xdr:row>38</xdr:row>
      <xdr:rowOff>174689</xdr:rowOff>
    </xdr:from>
    <xdr:to>
      <xdr:col>2</xdr:col>
      <xdr:colOff>494494</xdr:colOff>
      <xdr:row>42</xdr:row>
      <xdr:rowOff>97279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1D00-000029000000}"/>
            </a:ext>
          </a:extLst>
        </xdr:cNvPr>
        <xdr:cNvSpPr txBox="1"/>
      </xdr:nvSpPr>
      <xdr:spPr>
        <a:xfrm>
          <a:off x="246844" y="7486079"/>
          <a:ext cx="1352550" cy="646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Revert to  Optimal Policy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35</xdr:row>
          <xdr:rowOff>99060</xdr:rowOff>
        </xdr:from>
        <xdr:to>
          <xdr:col>2</xdr:col>
          <xdr:colOff>213360</xdr:colOff>
          <xdr:row>39</xdr:row>
          <xdr:rowOff>99060</xdr:rowOff>
        </xdr:to>
        <xdr:sp macro="" textlink="">
          <xdr:nvSpPr>
            <xdr:cNvPr id="95233" name="CommandButton6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1D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28</xdr:row>
          <xdr:rowOff>22860</xdr:rowOff>
        </xdr:from>
        <xdr:to>
          <xdr:col>2</xdr:col>
          <xdr:colOff>175260</xdr:colOff>
          <xdr:row>32</xdr:row>
          <xdr:rowOff>38100</xdr:rowOff>
        </xdr:to>
        <xdr:sp macro="" textlink="">
          <xdr:nvSpPr>
            <xdr:cNvPr id="95234" name="CommandButton5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id="{00000000-0008-0000-1D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20</xdr:row>
          <xdr:rowOff>175260</xdr:rowOff>
        </xdr:from>
        <xdr:to>
          <xdr:col>2</xdr:col>
          <xdr:colOff>175260</xdr:colOff>
          <xdr:row>24</xdr:row>
          <xdr:rowOff>175260</xdr:rowOff>
        </xdr:to>
        <xdr:sp macro="" textlink="">
          <xdr:nvSpPr>
            <xdr:cNvPr id="95235" name="CommandButton4" hidden="1">
              <a:extLst>
                <a:ext uri="{63B3BB69-23CF-44E3-9099-C40C66FF867C}">
                  <a14:compatExt spid="_x0000_s95235"/>
                </a:ext>
                <a:ext uri="{FF2B5EF4-FFF2-40B4-BE49-F238E27FC236}">
                  <a16:creationId xmlns:a16="http://schemas.microsoft.com/office/drawing/2014/main" id="{00000000-0008-0000-1D00-000003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13</xdr:row>
          <xdr:rowOff>137160</xdr:rowOff>
        </xdr:from>
        <xdr:to>
          <xdr:col>2</xdr:col>
          <xdr:colOff>175260</xdr:colOff>
          <xdr:row>17</xdr:row>
          <xdr:rowOff>137160</xdr:rowOff>
        </xdr:to>
        <xdr:sp macro="" textlink="">
          <xdr:nvSpPr>
            <xdr:cNvPr id="95236" name="CommandButton3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1D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8</xdr:row>
          <xdr:rowOff>68580</xdr:rowOff>
        </xdr:from>
        <xdr:to>
          <xdr:col>2</xdr:col>
          <xdr:colOff>175260</xdr:colOff>
          <xdr:row>11</xdr:row>
          <xdr:rowOff>60960</xdr:rowOff>
        </xdr:to>
        <xdr:sp macro="" textlink="">
          <xdr:nvSpPr>
            <xdr:cNvPr id="95237" name="CommandButton2" hidden="1">
              <a:extLst>
                <a:ext uri="{63B3BB69-23CF-44E3-9099-C40C66FF867C}">
                  <a14:compatExt spid="_x0000_s95237"/>
                </a:ext>
                <a:ext uri="{FF2B5EF4-FFF2-40B4-BE49-F238E27FC236}">
                  <a16:creationId xmlns:a16="http://schemas.microsoft.com/office/drawing/2014/main" id="{00000000-0008-0000-1D00-000005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2</xdr:row>
          <xdr:rowOff>0</xdr:rowOff>
        </xdr:from>
        <xdr:to>
          <xdr:col>2</xdr:col>
          <xdr:colOff>175260</xdr:colOff>
          <xdr:row>5</xdr:row>
          <xdr:rowOff>175260</xdr:rowOff>
        </xdr:to>
        <xdr:sp macro="" textlink="">
          <xdr:nvSpPr>
            <xdr:cNvPr id="95238" name="CommandButton1" hidden="1">
              <a:extLst>
                <a:ext uri="{63B3BB69-23CF-44E3-9099-C40C66FF867C}">
                  <a14:compatExt spid="_x0000_s95238"/>
                </a:ext>
                <a:ext uri="{FF2B5EF4-FFF2-40B4-BE49-F238E27FC236}">
                  <a16:creationId xmlns:a16="http://schemas.microsoft.com/office/drawing/2014/main" id="{00000000-0008-0000-1D00-000006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100964</xdr:colOff>
      <xdr:row>0</xdr:row>
      <xdr:rowOff>28575</xdr:rowOff>
    </xdr:from>
    <xdr:to>
      <xdr:col>3</xdr:col>
      <xdr:colOff>676275</xdr:colOff>
      <xdr:row>3</xdr:row>
      <xdr:rowOff>120015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>
          <a:spLocks noChangeAspect="1"/>
        </xdr:cNvSpPr>
      </xdr:nvSpPr>
      <xdr:spPr>
        <a:xfrm>
          <a:off x="320039" y="28575"/>
          <a:ext cx="3794761" cy="662940"/>
        </a:xfrm>
        <a:prstGeom prst="roundRect">
          <a:avLst/>
        </a:prstGeom>
        <a:solidFill>
          <a:srgbClr val="6F6AF8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746760</xdr:colOff>
          <xdr:row>0</xdr:row>
          <xdr:rowOff>76200</xdr:rowOff>
        </xdr:from>
        <xdr:to>
          <xdr:col>3</xdr:col>
          <xdr:colOff>548640</xdr:colOff>
          <xdr:row>3</xdr:row>
          <xdr:rowOff>53340</xdr:rowOff>
        </xdr:to>
        <xdr:sp macro="" textlink="">
          <xdr:nvSpPr>
            <xdr:cNvPr id="98306" name="CommandButton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1E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716915</xdr:colOff>
      <xdr:row>0</xdr:row>
      <xdr:rowOff>28575</xdr:rowOff>
    </xdr:from>
    <xdr:to>
      <xdr:col>2</xdr:col>
      <xdr:colOff>545465</xdr:colOff>
      <xdr:row>3</xdr:row>
      <xdr:rowOff>97155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 txBox="1"/>
      </xdr:nvSpPr>
      <xdr:spPr>
        <a:xfrm>
          <a:off x="716915" y="28575"/>
          <a:ext cx="1019175" cy="640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 Back</a:t>
          </a:r>
        </a:p>
      </xdr:txBody>
    </xdr:sp>
    <xdr:clientData/>
  </xdr:twoCellAnchor>
  <xdr:twoCellAnchor>
    <xdr:from>
      <xdr:col>1</xdr:col>
      <xdr:colOff>428625</xdr:colOff>
      <xdr:row>0</xdr:row>
      <xdr:rowOff>164465</xdr:rowOff>
    </xdr:from>
    <xdr:to>
      <xdr:col>1</xdr:col>
      <xdr:colOff>818515</xdr:colOff>
      <xdr:row>2</xdr:row>
      <xdr:rowOff>119380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pSpPr/>
      </xdr:nvGrpSpPr>
      <xdr:grpSpPr>
        <a:xfrm>
          <a:off x="649605" y="164465"/>
          <a:ext cx="389890" cy="320675"/>
          <a:chOff x="2488747" y="1234845"/>
          <a:chExt cx="403225" cy="320675"/>
        </a:xfrm>
        <a:noFill/>
      </xdr:grpSpPr>
      <xdr:sp macro="" textlink="">
        <xdr:nvSpPr>
          <xdr:cNvPr id="5" name="Line 61">
            <a:extLst>
              <a:ext uri="{FF2B5EF4-FFF2-40B4-BE49-F238E27FC236}">
                <a16:creationId xmlns:a16="http://schemas.microsoft.com/office/drawing/2014/main" id="{00000000-0008-0000-1E00-00000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488747" y="1393595"/>
            <a:ext cx="403225" cy="0"/>
          </a:xfrm>
          <a:prstGeom prst="line">
            <a:avLst/>
          </a:prstGeom>
          <a:grpFill/>
          <a:ln w="381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 b="1"/>
          </a:p>
        </xdr:txBody>
      </xdr:sp>
      <xdr:sp macro="" textlink="">
        <xdr:nvSpPr>
          <xdr:cNvPr id="6" name="Freeform 62">
            <a:extLst>
              <a:ext uri="{FF2B5EF4-FFF2-40B4-BE49-F238E27FC236}">
                <a16:creationId xmlns:a16="http://schemas.microsoft.com/office/drawing/2014/main" id="{00000000-0008-0000-1E00-000006000000}"/>
              </a:ext>
            </a:extLst>
          </xdr:cNvPr>
          <xdr:cNvSpPr>
            <a:spLocks/>
          </xdr:cNvSpPr>
        </xdr:nvSpPr>
        <xdr:spPr bwMode="auto">
          <a:xfrm>
            <a:off x="2488747" y="1234845"/>
            <a:ext cx="158750" cy="320675"/>
          </a:xfrm>
          <a:custGeom>
            <a:avLst/>
            <a:gdLst>
              <a:gd name="T0" fmla="*/ 100 w 100"/>
              <a:gd name="T1" fmla="*/ 0 h 202"/>
              <a:gd name="T2" fmla="*/ 0 w 100"/>
              <a:gd name="T3" fmla="*/ 100 h 202"/>
              <a:gd name="T4" fmla="*/ 100 w 100"/>
              <a:gd name="T5" fmla="*/ 202 h 2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0" h="202">
                <a:moveTo>
                  <a:pt x="100" y="0"/>
                </a:moveTo>
                <a:lnTo>
                  <a:pt x="0" y="100"/>
                </a:lnTo>
                <a:lnTo>
                  <a:pt x="100" y="202"/>
                </a:lnTo>
              </a:path>
            </a:pathLst>
          </a:custGeom>
          <a:grpFill/>
          <a:ln w="38100">
            <a:solidFill>
              <a:srgbClr val="FFFFFF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MY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297180</xdr:colOff>
          <xdr:row>0</xdr:row>
          <xdr:rowOff>68580</xdr:rowOff>
        </xdr:from>
        <xdr:to>
          <xdr:col>2</xdr:col>
          <xdr:colOff>510540</xdr:colOff>
          <xdr:row>3</xdr:row>
          <xdr:rowOff>68580</xdr:rowOff>
        </xdr:to>
        <xdr:sp macro="" textlink="">
          <xdr:nvSpPr>
            <xdr:cNvPr id="98305" name="CommandButton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E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chive/Da%20Software%20outda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Cost of Ingredients"/>
      <sheetName val="Cost of Meals"/>
      <sheetName val="Demand Data"/>
      <sheetName val="Master Data Sheet"/>
      <sheetName val="Table2"/>
      <sheetName val="Forecasts"/>
      <sheetName val="Total Costs"/>
      <sheetName val="Squid"/>
      <sheetName val="Flour"/>
      <sheetName val="Lemon"/>
      <sheetName val="House Salad"/>
      <sheetName val="Spanakopita"/>
      <sheetName val="Pita"/>
      <sheetName val="Tzatziki"/>
      <sheetName val="Marinated Chicken"/>
      <sheetName val="Onion"/>
      <sheetName val="Green Pepper"/>
      <sheetName val="Potato Wedges"/>
      <sheetName val="Prepared Rice"/>
      <sheetName val="Chicken Breast"/>
      <sheetName val="Filet Mignon"/>
      <sheetName val="Bacon"/>
      <sheetName val="Butterfly Shrimp"/>
      <sheetName val="Garlic Butter Sauce"/>
      <sheetName val="Mushrooms"/>
      <sheetName val="Monterey Jack"/>
      <sheetName val="Cheddar"/>
      <sheetName val="Pork Loin Skewers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A4">
            <v>24.608578363745</v>
          </cell>
          <cell r="I4">
            <v>18.515215690070001</v>
          </cell>
          <cell r="Q4">
            <v>26.672003399675006</v>
          </cell>
          <cell r="Y4">
            <v>71.06218799685</v>
          </cell>
          <cell r="AG4">
            <v>42.760525579444995</v>
          </cell>
          <cell r="AO4">
            <v>22.118498860324998</v>
          </cell>
          <cell r="AW4">
            <v>47.678107395713276</v>
          </cell>
          <cell r="BE4">
            <v>60.899005475630013</v>
          </cell>
          <cell r="BM4">
            <v>33.062129458618486</v>
          </cell>
          <cell r="BU4">
            <v>36.788476975713579</v>
          </cell>
        </row>
        <row r="6">
          <cell r="A6">
            <v>3.3994668978590905</v>
          </cell>
          <cell r="I6">
            <v>2.6758140273363642</v>
          </cell>
          <cell r="Q6">
            <v>2.2230089210681818</v>
          </cell>
          <cell r="Y6">
            <v>3.3655080894227272</v>
          </cell>
          <cell r="AG6">
            <v>3.8527249543772744</v>
          </cell>
          <cell r="AO6">
            <v>2.6198067179318181</v>
          </cell>
          <cell r="AW6">
            <v>5.9753297331259141</v>
          </cell>
          <cell r="BE6">
            <v>3.6431896633000007</v>
          </cell>
          <cell r="BM6">
            <v>3.120223677554625</v>
          </cell>
          <cell r="BU6">
            <v>5.829814911537297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8D94DDFC-7480-4F83-BA45-50A8A4BC91FA}" autoFormatId="16" applyNumberFormats="0" applyBorderFormats="0" applyFontFormats="0" applyPatternFormats="0" applyAlignmentFormats="0" applyWidthHeightFormats="0">
  <queryTableRefresh nextId="3">
    <queryTableFields count="2">
      <queryTableField id="1" name="Ingredients" tableColumnId="1"/>
      <queryTableField id="2" name="Cost ($ per serving)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704AC5E8-5260-414A-90D7-1EA57A9BA9FA}" autoFormatId="16" applyNumberFormats="0" applyBorderFormats="0" applyFontFormats="0" applyPatternFormats="0" applyAlignmentFormats="0" applyWidthHeightFormats="0">
  <queryTableRefresh nextId="5">
    <queryTableFields count="4">
      <queryTableField id="1" name="Meal" tableColumnId="1"/>
      <queryTableField id="2" name="Cost per Meal" tableColumnId="2"/>
      <queryTableField id="3" name="Selling Price per Meal" tableColumnId="3"/>
      <queryTableField id="4" name="Profit per Meal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7461C43-35BB-44ED-962B-C3A04BD737D0}" autoFormatId="16" applyNumberFormats="0" applyBorderFormats="0" applyFontFormats="0" applyPatternFormats="0" applyAlignmentFormats="0" applyWidthHeightFormats="0">
  <queryTableRefresh nextId="12">
    <queryTableFields count="11">
      <queryTableField id="1" name="Week" tableColumnId="1"/>
      <queryTableField id="2" name="Calamari" tableColumnId="2"/>
      <queryTableField id="3" name="Spanakopita" tableColumnId="3"/>
      <queryTableField id="4" name="Tzatziki" tableColumnId="4"/>
      <queryTableField id="5" name="Chicken Brochette" tableColumnId="5"/>
      <queryTableField id="6" name="Oregano Chicken" tableColumnId="6"/>
      <queryTableField id="7" name="Filet Mignon" tableColumnId="7"/>
      <queryTableField id="8" name="Surf n' Turf" tableColumnId="8"/>
      <queryTableField id="9" name="Butterfly Shrimp" tableColumnId="9"/>
      <queryTableField id="10" name="Chicken Grill" tableColumnId="10"/>
      <queryTableField id="11" name="Souvlaki" tableColumnId="1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1A7231-42BB-4DE1-A014-B1FBC6BAC5E3}" name="Table4" displayName="Table4" ref="A1:V31" totalsRowShown="0">
  <autoFilter ref="A1:V31" xr:uid="{4C1A7231-42BB-4DE1-A014-B1FBC6BAC5E3}"/>
  <tableColumns count="22">
    <tableColumn id="1" xr3:uid="{115D0E2C-CD50-4891-B1EB-5DCF8C213A3C}" name="Day"/>
    <tableColumn id="2" xr3:uid="{F636B06D-F0D7-4C15-8ED3-71182DB25188}" name="Squid">
      <calculatedColumnFormula>Squid!E21</calculatedColumnFormula>
    </tableColumn>
    <tableColumn id="3" xr3:uid="{5C5945FC-B195-41D4-B898-BAB6D83A59C4}" name="Flour">
      <calculatedColumnFormula>Flour!E21</calculatedColumnFormula>
    </tableColumn>
    <tableColumn id="4" xr3:uid="{1FEB3CA6-D2A6-4EB2-A9B0-FEE84AC04C57}" name="Lemon">
      <calculatedColumnFormula>Lemon!E21</calculatedColumnFormula>
    </tableColumn>
    <tableColumn id="5" xr3:uid="{49CF07D1-90B4-4A9E-854D-283410C1C926}" name="House Salad" dataDxfId="42">
      <calculatedColumnFormula>'House Salad'!E21</calculatedColumnFormula>
    </tableColumn>
    <tableColumn id="6" xr3:uid="{1624EDDF-23D9-471F-AB4E-04746D2FE78B}" name="Spanakopita" dataDxfId="41">
      <calculatedColumnFormula>Spanakopita!E21</calculatedColumnFormula>
    </tableColumn>
    <tableColumn id="7" xr3:uid="{A59A2270-EFD5-41E0-889F-9710AF875E06}" name="Pita" dataDxfId="40">
      <calculatedColumnFormula>Pita!E21</calculatedColumnFormula>
    </tableColumn>
    <tableColumn id="8" xr3:uid="{015EF0D5-6B3C-48A5-81C6-BC490B237538}" name="Tzatziki" dataDxfId="39">
      <calculatedColumnFormula>Tzatziki!E21</calculatedColumnFormula>
    </tableColumn>
    <tableColumn id="9" xr3:uid="{B1E2B046-3D60-441F-B5BF-0012EC2817E3}" name="Marinated Chicken" dataDxfId="38">
      <calculatedColumnFormula>'Marinated Chicken'!E21</calculatedColumnFormula>
    </tableColumn>
    <tableColumn id="10" xr3:uid="{C76E4D24-BC1A-4E88-92E0-9B98CD0FC9F9}" name="Onions" dataDxfId="37">
      <calculatedColumnFormula>Onions!E21</calculatedColumnFormula>
    </tableColumn>
    <tableColumn id="11" xr3:uid="{12FDC901-76C3-410E-AEDD-6A18C63B857E}" name="Green Pepper" dataDxfId="36">
      <calculatedColumnFormula>'Green Pepper'!E21</calculatedColumnFormula>
    </tableColumn>
    <tableColumn id="12" xr3:uid="{22880704-BE83-4BA0-8967-55F2E5E85A8F}" name="Potato Wedges" dataDxfId="35">
      <calculatedColumnFormula>'Potato Wedges'!E21</calculatedColumnFormula>
    </tableColumn>
    <tableColumn id="13" xr3:uid="{05ACF3D4-EC5D-4A44-BFAB-394C04510DB1}" name="Prepared Rice" dataDxfId="34">
      <calculatedColumnFormula>'Prepared Rice'!E21</calculatedColumnFormula>
    </tableColumn>
    <tableColumn id="14" xr3:uid="{BA318C5F-528C-44FF-B742-638FB6DE5898}" name="Chicken Breast" dataDxfId="33">
      <calculatedColumnFormula>'Chicken Breast'!E21</calculatedColumnFormula>
    </tableColumn>
    <tableColumn id="15" xr3:uid="{2DDF6D49-F230-497B-8A73-A142203A6CE3}" name="Filet Mignon" dataDxfId="32">
      <calculatedColumnFormula>'Filet Mignon'!E21</calculatedColumnFormula>
    </tableColumn>
    <tableColumn id="16" xr3:uid="{B1122D45-3135-434C-8254-55741F5809F5}" name="Bacon" dataDxfId="31">
      <calculatedColumnFormula>Bacon!E21</calculatedColumnFormula>
    </tableColumn>
    <tableColumn id="17" xr3:uid="{81B0D241-546C-4541-8AC2-A39AA8AB0F05}" name="Butterfly Shrimp" dataDxfId="30">
      <calculatedColumnFormula>'Butterfly Shrimp'!E21</calculatedColumnFormula>
    </tableColumn>
    <tableColumn id="18" xr3:uid="{6C2223C5-D4BA-4556-AF4F-4472E283613F}" name="Garlic Butter Sauce" dataDxfId="29">
      <calculatedColumnFormula>'Garlic Butter Sauce'!E21</calculatedColumnFormula>
    </tableColumn>
    <tableColumn id="19" xr3:uid="{EAA786FD-8D06-483F-A73A-1785DBBA7972}" name="Mushrooms" dataDxfId="28">
      <calculatedColumnFormula>Mushrooms!E21</calculatedColumnFormula>
    </tableColumn>
    <tableColumn id="20" xr3:uid="{87232C4F-7344-4D9B-8813-9440B39687D0}" name="Monterey Jack" dataDxfId="27">
      <calculatedColumnFormula>'Monterey Jack'!E21</calculatedColumnFormula>
    </tableColumn>
    <tableColumn id="21" xr3:uid="{45B4E98F-7997-4F0B-81ED-2C309526131B}" name="Cheddar" dataDxfId="26">
      <calculatedColumnFormula>Cheddar!E21</calculatedColumnFormula>
    </tableColumn>
    <tableColumn id="22" xr3:uid="{0F82754A-6059-443F-A4FE-05A55D2AD201}" name="Pork Loin Skewers" dataDxfId="25">
      <calculatedColumnFormula>'Pork Loin Skewers'!E21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5234F1-0706-4CF9-BFEE-E15F484C7B68}" name="Cost_of_Ingredients" displayName="Cost_of_Ingredients" ref="A1:B22" tableType="queryTable" totalsRowShown="0">
  <autoFilter ref="A1:B22" xr:uid="{205234F1-0706-4CF9-BFEE-E15F484C7B68}"/>
  <tableColumns count="2">
    <tableColumn id="1" xr3:uid="{CA5007AA-F792-46E5-82D1-4BEA8475B300}" uniqueName="1" name="Ingredients" queryTableFieldId="1" dataDxfId="24"/>
    <tableColumn id="2" xr3:uid="{651A6751-E75D-4740-B2FA-B1DFDFD0ACF4}" uniqueName="2" name="Cost ($ per serving)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5CF00F-EC2B-4828-89C4-1469A35C72AD}" name="Cost_of_Meals" displayName="Cost_of_Meals" ref="A1:D11" tableType="queryTable" totalsRowShown="0">
  <autoFilter ref="A1:D11" xr:uid="{DA5CF00F-EC2B-4828-89C4-1469A35C72AD}"/>
  <tableColumns count="4">
    <tableColumn id="1" xr3:uid="{BA726E1A-0A28-4C9F-A962-ADC692322C1A}" uniqueName="1" name="Meal" queryTableFieldId="1" dataDxfId="23"/>
    <tableColumn id="2" xr3:uid="{CEC67865-E898-49CE-B756-DCF49CA8213C}" uniqueName="2" name="Cost per Meal" queryTableFieldId="2"/>
    <tableColumn id="3" xr3:uid="{FBE1870F-2B94-479F-B8AE-B8EB1E53BA59}" uniqueName="3" name="Selling Price per Meal" queryTableFieldId="3"/>
    <tableColumn id="4" xr3:uid="{0E8AD1BE-9EB6-4F2B-A411-DB8D5404C436}" uniqueName="4" name="Profit per Meal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F4AC94-438B-462F-8DC6-EAAEC95C41D3}" name="Demand_Data" displayName="Demand_Data" ref="A1:K14" tableType="queryTable" totalsRowShown="0">
  <autoFilter ref="A1:K14" xr:uid="{20F4AC94-438B-462F-8DC6-EAAEC95C41D3}"/>
  <tableColumns count="11">
    <tableColumn id="1" xr3:uid="{E67C21AB-1824-40CB-9017-9B2D2AD14092}" uniqueName="1" name="Week" queryTableFieldId="1"/>
    <tableColumn id="2" xr3:uid="{556E4BD1-7EE0-40FE-840A-81BE42E1F2A3}" uniqueName="2" name="Calamari" queryTableFieldId="2"/>
    <tableColumn id="3" xr3:uid="{59586C26-F317-4903-88CB-656C0454D529}" uniqueName="3" name="Spanakopita" queryTableFieldId="3"/>
    <tableColumn id="4" xr3:uid="{19E71C36-9CF4-469E-9351-EF7EBA82C618}" uniqueName="4" name="Tzatziki" queryTableFieldId="4"/>
    <tableColumn id="5" xr3:uid="{669A091C-AB22-4DD8-8765-1D7E295F0760}" uniqueName="5" name="Chicken Brochette" queryTableFieldId="5"/>
    <tableColumn id="6" xr3:uid="{88AB9179-5B79-49AD-8432-A13D108D2D0A}" uniqueName="6" name="Oregano Chicken" queryTableFieldId="6"/>
    <tableColumn id="7" xr3:uid="{3E8A90AC-3AD6-49FE-AD11-46DD537C370D}" uniqueName="7" name="Filet Mignon" queryTableFieldId="7"/>
    <tableColumn id="8" xr3:uid="{ED386EB5-7EA0-4B74-9160-10FFBC29E79A}" uniqueName="8" name="Surf n' Turf" queryTableFieldId="8"/>
    <tableColumn id="9" xr3:uid="{E6773CD3-B7E6-478B-93D5-66FD069052F3}" uniqueName="9" name="Butterfly Shrimp" queryTableFieldId="9"/>
    <tableColumn id="10" xr3:uid="{E9FE8498-7C1D-4359-91EF-38DACACC4980}" uniqueName="10" name="Chicken Grill" queryTableFieldId="10"/>
    <tableColumn id="11" xr3:uid="{FBEEABC6-A724-4E7E-A485-304F64F3CC80}" uniqueName="11" name="Souvlaki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4.emf"/><Relationship Id="rId5" Type="http://schemas.openxmlformats.org/officeDocument/2006/relationships/image" Target="../media/image2.emf"/><Relationship Id="rId15" Type="http://schemas.openxmlformats.org/officeDocument/2006/relationships/image" Target="../media/image6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20.emf"/><Relationship Id="rId5" Type="http://schemas.openxmlformats.org/officeDocument/2006/relationships/control" Target="../activeX/activeX11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2.emf"/><Relationship Id="rId5" Type="http://schemas.openxmlformats.org/officeDocument/2006/relationships/control" Target="../activeX/activeX13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5" Type="http://schemas.openxmlformats.org/officeDocument/2006/relationships/image" Target="../media/image23.emf"/><Relationship Id="rId4" Type="http://schemas.openxmlformats.org/officeDocument/2006/relationships/control" Target="../activeX/activeX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7.emf"/><Relationship Id="rId5" Type="http://schemas.openxmlformats.org/officeDocument/2006/relationships/image" Target="../media/image3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4.emf"/><Relationship Id="rId1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8.emf"/><Relationship Id="rId5" Type="http://schemas.openxmlformats.org/officeDocument/2006/relationships/image" Target="../media/image29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.emf"/><Relationship Id="rId14" Type="http://schemas.openxmlformats.org/officeDocument/2006/relationships/control" Target="../activeX/activeX2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28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.emf"/><Relationship Id="rId1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1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28.emf"/><Relationship Id="rId5" Type="http://schemas.openxmlformats.org/officeDocument/2006/relationships/image" Target="../media/image29.emf"/><Relationship Id="rId15" Type="http://schemas.openxmlformats.org/officeDocument/2006/relationships/image" Target="../media/image32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.emf"/><Relationship Id="rId14" Type="http://schemas.openxmlformats.org/officeDocument/2006/relationships/control" Target="../activeX/activeX4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11" Type="http://schemas.openxmlformats.org/officeDocument/2006/relationships/image" Target="../media/image28.emf"/><Relationship Id="rId5" Type="http://schemas.openxmlformats.org/officeDocument/2006/relationships/image" Target="../media/image29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3.emf"/><Relationship Id="rId14" Type="http://schemas.openxmlformats.org/officeDocument/2006/relationships/control" Target="../activeX/activeX4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3.emf"/><Relationship Id="rId12" Type="http://schemas.openxmlformats.org/officeDocument/2006/relationships/control" Target="../activeX/activeX5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8.xml"/><Relationship Id="rId11" Type="http://schemas.openxmlformats.org/officeDocument/2006/relationships/image" Target="../media/image28.emf"/><Relationship Id="rId5" Type="http://schemas.openxmlformats.org/officeDocument/2006/relationships/image" Target="../media/image29.emf"/><Relationship Id="rId15" Type="http://schemas.openxmlformats.org/officeDocument/2006/relationships/image" Target="../media/image32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3.emf"/><Relationship Id="rId14" Type="http://schemas.openxmlformats.org/officeDocument/2006/relationships/control" Target="../activeX/activeX5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.emf"/><Relationship Id="rId12" Type="http://schemas.openxmlformats.org/officeDocument/2006/relationships/control" Target="../activeX/activeX5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image" Target="../media/image28.emf"/><Relationship Id="rId5" Type="http://schemas.openxmlformats.org/officeDocument/2006/relationships/image" Target="../media/image29.emf"/><Relationship Id="rId15" Type="http://schemas.openxmlformats.org/officeDocument/2006/relationships/image" Target="../media/image32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3.emf"/><Relationship Id="rId14" Type="http://schemas.openxmlformats.org/officeDocument/2006/relationships/control" Target="../activeX/activeX58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31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60.xml"/><Relationship Id="rId11" Type="http://schemas.openxmlformats.org/officeDocument/2006/relationships/image" Target="../media/image28.emf"/><Relationship Id="rId5" Type="http://schemas.openxmlformats.org/officeDocument/2006/relationships/image" Target="../media/image29.emf"/><Relationship Id="rId15" Type="http://schemas.openxmlformats.org/officeDocument/2006/relationships/image" Target="../media/image32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3.emf"/><Relationship Id="rId14" Type="http://schemas.openxmlformats.org/officeDocument/2006/relationships/control" Target="../activeX/activeX64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31.emf"/><Relationship Id="rId12" Type="http://schemas.openxmlformats.org/officeDocument/2006/relationships/control" Target="../activeX/activeX6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6.xml"/><Relationship Id="rId11" Type="http://schemas.openxmlformats.org/officeDocument/2006/relationships/image" Target="../media/image28.emf"/><Relationship Id="rId5" Type="http://schemas.openxmlformats.org/officeDocument/2006/relationships/image" Target="../media/image34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3.emf"/><Relationship Id="rId14" Type="http://schemas.openxmlformats.org/officeDocument/2006/relationships/control" Target="../activeX/activeX70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4.emf"/><Relationship Id="rId12" Type="http://schemas.openxmlformats.org/officeDocument/2006/relationships/control" Target="../activeX/activeX7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2.xml"/><Relationship Id="rId11" Type="http://schemas.openxmlformats.org/officeDocument/2006/relationships/image" Target="../media/image28.emf"/><Relationship Id="rId5" Type="http://schemas.openxmlformats.org/officeDocument/2006/relationships/image" Target="../media/image29.emf"/><Relationship Id="rId15" Type="http://schemas.openxmlformats.org/officeDocument/2006/relationships/image" Target="../media/image32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3.emf"/><Relationship Id="rId14" Type="http://schemas.openxmlformats.org/officeDocument/2006/relationships/control" Target="../activeX/activeX7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17.vml"/><Relationship Id="rId7" Type="http://schemas.openxmlformats.org/officeDocument/2006/relationships/image" Target="../media/image31.emf"/><Relationship Id="rId12" Type="http://schemas.openxmlformats.org/officeDocument/2006/relationships/control" Target="../activeX/activeX81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8.xml"/><Relationship Id="rId11" Type="http://schemas.openxmlformats.org/officeDocument/2006/relationships/image" Target="../media/image28.emf"/><Relationship Id="rId5" Type="http://schemas.openxmlformats.org/officeDocument/2006/relationships/image" Target="../media/image29.emf"/><Relationship Id="rId15" Type="http://schemas.openxmlformats.org/officeDocument/2006/relationships/image" Target="../media/image32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3.emf"/><Relationship Id="rId14" Type="http://schemas.openxmlformats.org/officeDocument/2006/relationships/control" Target="../activeX/activeX82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18.vml"/><Relationship Id="rId7" Type="http://schemas.openxmlformats.org/officeDocument/2006/relationships/image" Target="../media/image31.emf"/><Relationship Id="rId12" Type="http://schemas.openxmlformats.org/officeDocument/2006/relationships/control" Target="../activeX/activeX8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84.xml"/><Relationship Id="rId11" Type="http://schemas.openxmlformats.org/officeDocument/2006/relationships/image" Target="../media/image28.emf"/><Relationship Id="rId5" Type="http://schemas.openxmlformats.org/officeDocument/2006/relationships/image" Target="../media/image29.emf"/><Relationship Id="rId15" Type="http://schemas.openxmlformats.org/officeDocument/2006/relationships/image" Target="../media/image32.emf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3.xml"/><Relationship Id="rId9" Type="http://schemas.openxmlformats.org/officeDocument/2006/relationships/image" Target="../media/image3.emf"/><Relationship Id="rId14" Type="http://schemas.openxmlformats.org/officeDocument/2006/relationships/control" Target="../activeX/activeX8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1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31.emf"/><Relationship Id="rId12" Type="http://schemas.openxmlformats.org/officeDocument/2006/relationships/control" Target="../activeX/activeX9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90.xml"/><Relationship Id="rId11" Type="http://schemas.openxmlformats.org/officeDocument/2006/relationships/image" Target="../media/image28.emf"/><Relationship Id="rId5" Type="http://schemas.openxmlformats.org/officeDocument/2006/relationships/image" Target="../media/image29.emf"/><Relationship Id="rId15" Type="http://schemas.openxmlformats.org/officeDocument/2006/relationships/image" Target="../media/image32.emf"/><Relationship Id="rId10" Type="http://schemas.openxmlformats.org/officeDocument/2006/relationships/control" Target="../activeX/activeX92.xml"/><Relationship Id="rId4" Type="http://schemas.openxmlformats.org/officeDocument/2006/relationships/control" Target="../activeX/activeX89.xml"/><Relationship Id="rId9" Type="http://schemas.openxmlformats.org/officeDocument/2006/relationships/image" Target="../media/image3.emf"/><Relationship Id="rId14" Type="http://schemas.openxmlformats.org/officeDocument/2006/relationships/control" Target="../activeX/activeX94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20.vml"/><Relationship Id="rId7" Type="http://schemas.openxmlformats.org/officeDocument/2006/relationships/image" Target="../media/image31.emf"/><Relationship Id="rId12" Type="http://schemas.openxmlformats.org/officeDocument/2006/relationships/control" Target="../activeX/activeX9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6.xml"/><Relationship Id="rId11" Type="http://schemas.openxmlformats.org/officeDocument/2006/relationships/image" Target="../media/image28.emf"/><Relationship Id="rId5" Type="http://schemas.openxmlformats.org/officeDocument/2006/relationships/image" Target="../media/image29.emf"/><Relationship Id="rId15" Type="http://schemas.openxmlformats.org/officeDocument/2006/relationships/image" Target="../media/image32.emf"/><Relationship Id="rId10" Type="http://schemas.openxmlformats.org/officeDocument/2006/relationships/control" Target="../activeX/activeX98.xml"/><Relationship Id="rId4" Type="http://schemas.openxmlformats.org/officeDocument/2006/relationships/control" Target="../activeX/activeX95.xml"/><Relationship Id="rId9" Type="http://schemas.openxmlformats.org/officeDocument/2006/relationships/image" Target="../media/image3.emf"/><Relationship Id="rId14" Type="http://schemas.openxmlformats.org/officeDocument/2006/relationships/control" Target="../activeX/activeX100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21.vml"/><Relationship Id="rId7" Type="http://schemas.openxmlformats.org/officeDocument/2006/relationships/image" Target="../media/image31.emf"/><Relationship Id="rId12" Type="http://schemas.openxmlformats.org/officeDocument/2006/relationships/control" Target="../activeX/activeX10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02.xml"/><Relationship Id="rId11" Type="http://schemas.openxmlformats.org/officeDocument/2006/relationships/image" Target="../media/image28.emf"/><Relationship Id="rId5" Type="http://schemas.openxmlformats.org/officeDocument/2006/relationships/image" Target="../media/image29.emf"/><Relationship Id="rId15" Type="http://schemas.openxmlformats.org/officeDocument/2006/relationships/image" Target="../media/image32.emf"/><Relationship Id="rId10" Type="http://schemas.openxmlformats.org/officeDocument/2006/relationships/control" Target="../activeX/activeX104.xml"/><Relationship Id="rId4" Type="http://schemas.openxmlformats.org/officeDocument/2006/relationships/control" Target="../activeX/activeX101.xml"/><Relationship Id="rId9" Type="http://schemas.openxmlformats.org/officeDocument/2006/relationships/image" Target="../media/image3.emf"/><Relationship Id="rId14" Type="http://schemas.openxmlformats.org/officeDocument/2006/relationships/control" Target="../activeX/activeX106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22.vml"/><Relationship Id="rId7" Type="http://schemas.openxmlformats.org/officeDocument/2006/relationships/image" Target="../media/image31.emf"/><Relationship Id="rId12" Type="http://schemas.openxmlformats.org/officeDocument/2006/relationships/control" Target="../activeX/activeX111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08.xml"/><Relationship Id="rId11" Type="http://schemas.openxmlformats.org/officeDocument/2006/relationships/image" Target="../media/image28.emf"/><Relationship Id="rId5" Type="http://schemas.openxmlformats.org/officeDocument/2006/relationships/image" Target="../media/image29.emf"/><Relationship Id="rId15" Type="http://schemas.openxmlformats.org/officeDocument/2006/relationships/image" Target="../media/image32.emf"/><Relationship Id="rId10" Type="http://schemas.openxmlformats.org/officeDocument/2006/relationships/control" Target="../activeX/activeX110.xml"/><Relationship Id="rId4" Type="http://schemas.openxmlformats.org/officeDocument/2006/relationships/control" Target="../activeX/activeX107.xml"/><Relationship Id="rId9" Type="http://schemas.openxmlformats.org/officeDocument/2006/relationships/image" Target="../media/image3.emf"/><Relationship Id="rId14" Type="http://schemas.openxmlformats.org/officeDocument/2006/relationships/control" Target="../activeX/activeX112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23.vml"/><Relationship Id="rId7" Type="http://schemas.openxmlformats.org/officeDocument/2006/relationships/image" Target="../media/image31.emf"/><Relationship Id="rId12" Type="http://schemas.openxmlformats.org/officeDocument/2006/relationships/control" Target="../activeX/activeX11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14.xml"/><Relationship Id="rId11" Type="http://schemas.openxmlformats.org/officeDocument/2006/relationships/image" Target="../media/image28.emf"/><Relationship Id="rId5" Type="http://schemas.openxmlformats.org/officeDocument/2006/relationships/image" Target="../media/image29.emf"/><Relationship Id="rId15" Type="http://schemas.openxmlformats.org/officeDocument/2006/relationships/image" Target="../media/image32.emf"/><Relationship Id="rId10" Type="http://schemas.openxmlformats.org/officeDocument/2006/relationships/control" Target="../activeX/activeX116.xml"/><Relationship Id="rId4" Type="http://schemas.openxmlformats.org/officeDocument/2006/relationships/control" Target="../activeX/activeX113.xml"/><Relationship Id="rId9" Type="http://schemas.openxmlformats.org/officeDocument/2006/relationships/image" Target="../media/image3.emf"/><Relationship Id="rId14" Type="http://schemas.openxmlformats.org/officeDocument/2006/relationships/control" Target="../activeX/activeX11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1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24.vml"/><Relationship Id="rId7" Type="http://schemas.openxmlformats.org/officeDocument/2006/relationships/image" Target="../media/image31.emf"/><Relationship Id="rId12" Type="http://schemas.openxmlformats.org/officeDocument/2006/relationships/control" Target="../activeX/activeX12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20.xml"/><Relationship Id="rId11" Type="http://schemas.openxmlformats.org/officeDocument/2006/relationships/image" Target="../media/image28.emf"/><Relationship Id="rId5" Type="http://schemas.openxmlformats.org/officeDocument/2006/relationships/image" Target="../media/image29.emf"/><Relationship Id="rId15" Type="http://schemas.openxmlformats.org/officeDocument/2006/relationships/image" Target="../media/image32.emf"/><Relationship Id="rId10" Type="http://schemas.openxmlformats.org/officeDocument/2006/relationships/control" Target="../activeX/activeX122.xml"/><Relationship Id="rId4" Type="http://schemas.openxmlformats.org/officeDocument/2006/relationships/control" Target="../activeX/activeX119.xml"/><Relationship Id="rId9" Type="http://schemas.openxmlformats.org/officeDocument/2006/relationships/image" Target="../media/image3.emf"/><Relationship Id="rId14" Type="http://schemas.openxmlformats.org/officeDocument/2006/relationships/control" Target="../activeX/activeX12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7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31.emf"/><Relationship Id="rId12" Type="http://schemas.openxmlformats.org/officeDocument/2006/relationships/control" Target="../activeX/activeX12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26.xml"/><Relationship Id="rId11" Type="http://schemas.openxmlformats.org/officeDocument/2006/relationships/image" Target="../media/image28.emf"/><Relationship Id="rId5" Type="http://schemas.openxmlformats.org/officeDocument/2006/relationships/image" Target="../media/image29.emf"/><Relationship Id="rId15" Type="http://schemas.openxmlformats.org/officeDocument/2006/relationships/image" Target="../media/image32.emf"/><Relationship Id="rId10" Type="http://schemas.openxmlformats.org/officeDocument/2006/relationships/control" Target="../activeX/activeX128.xml"/><Relationship Id="rId4" Type="http://schemas.openxmlformats.org/officeDocument/2006/relationships/control" Target="../activeX/activeX125.xml"/><Relationship Id="rId9" Type="http://schemas.openxmlformats.org/officeDocument/2006/relationships/image" Target="../media/image3.emf"/><Relationship Id="rId14" Type="http://schemas.openxmlformats.org/officeDocument/2006/relationships/control" Target="../activeX/activeX13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31.emf"/><Relationship Id="rId12" Type="http://schemas.openxmlformats.org/officeDocument/2006/relationships/control" Target="../activeX/activeX13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32.xml"/><Relationship Id="rId11" Type="http://schemas.openxmlformats.org/officeDocument/2006/relationships/image" Target="../media/image28.emf"/><Relationship Id="rId5" Type="http://schemas.openxmlformats.org/officeDocument/2006/relationships/image" Target="../media/image29.emf"/><Relationship Id="rId15" Type="http://schemas.openxmlformats.org/officeDocument/2006/relationships/image" Target="../media/image32.emf"/><Relationship Id="rId10" Type="http://schemas.openxmlformats.org/officeDocument/2006/relationships/control" Target="../activeX/activeX134.xml"/><Relationship Id="rId4" Type="http://schemas.openxmlformats.org/officeDocument/2006/relationships/control" Target="../activeX/activeX131.xml"/><Relationship Id="rId9" Type="http://schemas.openxmlformats.org/officeDocument/2006/relationships/image" Target="../media/image3.emf"/><Relationship Id="rId14" Type="http://schemas.openxmlformats.org/officeDocument/2006/relationships/control" Target="../activeX/activeX13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9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31.emf"/><Relationship Id="rId12" Type="http://schemas.openxmlformats.org/officeDocument/2006/relationships/control" Target="../activeX/activeX14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38.xml"/><Relationship Id="rId11" Type="http://schemas.openxmlformats.org/officeDocument/2006/relationships/image" Target="../media/image28.emf"/><Relationship Id="rId5" Type="http://schemas.openxmlformats.org/officeDocument/2006/relationships/image" Target="../media/image29.emf"/><Relationship Id="rId15" Type="http://schemas.openxmlformats.org/officeDocument/2006/relationships/image" Target="../media/image32.emf"/><Relationship Id="rId10" Type="http://schemas.openxmlformats.org/officeDocument/2006/relationships/control" Target="../activeX/activeX140.xml"/><Relationship Id="rId4" Type="http://schemas.openxmlformats.org/officeDocument/2006/relationships/control" Target="../activeX/activeX137.xml"/><Relationship Id="rId9" Type="http://schemas.openxmlformats.org/officeDocument/2006/relationships/image" Target="../media/image3.emf"/><Relationship Id="rId14" Type="http://schemas.openxmlformats.org/officeDocument/2006/relationships/control" Target="../activeX/activeX14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7" Type="http://schemas.openxmlformats.org/officeDocument/2006/relationships/image" Target="../media/image36.emf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44.xml"/><Relationship Id="rId5" Type="http://schemas.openxmlformats.org/officeDocument/2006/relationships/image" Target="../media/image35.emf"/><Relationship Id="rId4" Type="http://schemas.openxmlformats.org/officeDocument/2006/relationships/control" Target="../activeX/activeX1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EA82E-7A80-40F8-8343-A057EBD2D72B}">
  <sheetPr codeName="Sheet31"/>
  <dimension ref="A1"/>
  <sheetViews>
    <sheetView showGridLines="0" workbookViewId="0">
      <selection activeCell="K14" sqref="K14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01" r:id="rId3" name="cmbStart">
          <controlPr defaultSize="0" autoLine="0" autoPict="0" r:id="rId4">
            <anchor moveWithCells="1">
              <from>
                <xdr:col>9</xdr:col>
                <xdr:colOff>22860</xdr:colOff>
                <xdr:row>11</xdr:row>
                <xdr:rowOff>60960</xdr:rowOff>
              </from>
              <to>
                <xdr:col>11</xdr:col>
                <xdr:colOff>586740</xdr:colOff>
                <xdr:row>14</xdr:row>
                <xdr:rowOff>129540</xdr:rowOff>
              </to>
            </anchor>
          </controlPr>
        </control>
      </mc:Choice>
      <mc:Fallback>
        <control shapeId="102401" r:id="rId3" name="cmbSta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A5B39-7B4B-474C-BABD-568EE2A10FE4}">
  <sheetPr codeName="Sheet30"/>
  <dimension ref="A1:V31"/>
  <sheetViews>
    <sheetView showGridLines="0" workbookViewId="0"/>
  </sheetViews>
  <sheetFormatPr defaultRowHeight="14.4" x14ac:dyDescent="0.3"/>
  <cols>
    <col min="5" max="5" width="8.77734375" customWidth="1"/>
  </cols>
  <sheetData>
    <row r="1" spans="1:22" x14ac:dyDescent="0.3">
      <c r="A1" t="s">
        <v>116</v>
      </c>
      <c r="B1" t="s">
        <v>17</v>
      </c>
      <c r="C1" t="s">
        <v>18</v>
      </c>
      <c r="D1" t="s">
        <v>19</v>
      </c>
      <c r="E1" t="s">
        <v>20</v>
      </c>
      <c r="F1" t="s">
        <v>2</v>
      </c>
      <c r="G1" t="s">
        <v>21</v>
      </c>
      <c r="H1" t="s">
        <v>3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6</v>
      </c>
      <c r="P1" t="s">
        <v>28</v>
      </c>
      <c r="Q1" t="s">
        <v>8</v>
      </c>
      <c r="R1" t="s">
        <v>29</v>
      </c>
      <c r="S1" t="s">
        <v>30</v>
      </c>
      <c r="T1" t="s">
        <v>31</v>
      </c>
      <c r="U1" t="s">
        <v>32</v>
      </c>
      <c r="V1" t="s">
        <v>33</v>
      </c>
    </row>
    <row r="2" spans="1:22" x14ac:dyDescent="0.3">
      <c r="A2">
        <v>1</v>
      </c>
      <c r="B2">
        <f ca="1">Squid!E21</f>
        <v>-3</v>
      </c>
      <c r="C2">
        <f>Flour!E21</f>
        <v>-4</v>
      </c>
      <c r="D2">
        <f>Lemon!E21</f>
        <v>-9</v>
      </c>
      <c r="E2">
        <f>'House Salad'!E21</f>
        <v>-40</v>
      </c>
      <c r="F2">
        <f>Spanakopita!E21</f>
        <v>-3</v>
      </c>
      <c r="G2">
        <f>Pita!E21</f>
        <v>-4</v>
      </c>
      <c r="H2">
        <f>Tzatziki!E21</f>
        <v>-9</v>
      </c>
      <c r="I2">
        <f>'Marinated Chicken'!E21</f>
        <v>-10</v>
      </c>
      <c r="J2">
        <f>Onions!E21</f>
        <v>-10</v>
      </c>
      <c r="K2">
        <f>'Green Pepper'!E21</f>
        <v>-10</v>
      </c>
      <c r="L2">
        <f>'Potato Wedges'!E21</f>
        <v>-45</v>
      </c>
      <c r="M2">
        <f>'Prepared Rice'!E21</f>
        <v>-45</v>
      </c>
      <c r="N2">
        <f>'Chicken Breast'!E21</f>
        <v>-11</v>
      </c>
      <c r="O2">
        <f>'Filet Mignon'!E21</f>
        <v>-10</v>
      </c>
      <c r="P2">
        <f>Bacon!E21</f>
        <v>-15</v>
      </c>
      <c r="Q2">
        <f>'Butterfly Shrimp'!E21</f>
        <v>-16</v>
      </c>
      <c r="R2">
        <f>'Garlic Butter Sauce'!E21</f>
        <v>-16</v>
      </c>
      <c r="S2">
        <f>Mushrooms!E21</f>
        <v>-5</v>
      </c>
      <c r="T2">
        <f>'Monterey Jack'!E21</f>
        <v>-5</v>
      </c>
      <c r="U2">
        <f>Cheddar!E21</f>
        <v>-5</v>
      </c>
      <c r="V2">
        <f>'Pork Loin Skewers'!E21</f>
        <v>7</v>
      </c>
    </row>
    <row r="3" spans="1:22" x14ac:dyDescent="0.3">
      <c r="A3">
        <v>2</v>
      </c>
      <c r="B3">
        <f ca="1">Squid!E22</f>
        <v>42</v>
      </c>
      <c r="C3">
        <f ca="1">Flour!E22</f>
        <v>41</v>
      </c>
      <c r="D3">
        <f ca="1">Lemon!E22</f>
        <v>92</v>
      </c>
      <c r="E3">
        <f ca="1">'House Salad'!E22</f>
        <v>305</v>
      </c>
      <c r="F3">
        <f ca="1">Spanakopita!E22</f>
        <v>173</v>
      </c>
      <c r="G3">
        <f ca="1">Pita!E22</f>
        <v>36</v>
      </c>
      <c r="H3">
        <f ca="1">Tzatziki!E22</f>
        <v>186</v>
      </c>
      <c r="I3">
        <f ca="1">'Marinated Chicken'!E22</f>
        <v>440</v>
      </c>
      <c r="J3">
        <f ca="1">Onions!E22</f>
        <v>82</v>
      </c>
      <c r="K3">
        <f ca="1">'Green Pepper'!E22</f>
        <v>82</v>
      </c>
      <c r="L3">
        <f ca="1">'Potato Wedges'!E22</f>
        <v>1833</v>
      </c>
      <c r="M3">
        <f ca="1">'Prepared Rice'!E22</f>
        <v>337</v>
      </c>
      <c r="N3">
        <f ca="1">'Chicken Breast'!E22</f>
        <v>507</v>
      </c>
      <c r="O3">
        <f ca="1">'Filet Mignon'!E22</f>
        <v>521</v>
      </c>
      <c r="P3">
        <f ca="1">Bacon!E22</f>
        <v>701</v>
      </c>
      <c r="Q3">
        <f ca="1">'Butterfly Shrimp'!E22</f>
        <v>722</v>
      </c>
      <c r="R3">
        <f ca="1">'Garlic Butter Sauce'!E22</f>
        <v>282</v>
      </c>
      <c r="S3">
        <f ca="1">Mushrooms!E22</f>
        <v>47</v>
      </c>
      <c r="T3">
        <f ca="1">'Monterey Jack'!E22</f>
        <v>97</v>
      </c>
      <c r="U3">
        <f ca="1">Cheddar!E22</f>
        <v>97</v>
      </c>
      <c r="V3">
        <f ca="1">'Pork Loin Skewers'!E22</f>
        <v>286</v>
      </c>
    </row>
    <row r="4" spans="1:22" x14ac:dyDescent="0.3">
      <c r="A4">
        <v>3</v>
      </c>
      <c r="B4">
        <f ca="1">Squid!E23</f>
        <v>38</v>
      </c>
      <c r="C4">
        <f ca="1">Flour!E23</f>
        <v>37</v>
      </c>
      <c r="D4">
        <f ca="1">Lemon!E23</f>
        <v>83</v>
      </c>
      <c r="E4">
        <f ca="1">'House Salad'!E23</f>
        <v>265</v>
      </c>
      <c r="F4">
        <f ca="1">Spanakopita!E23</f>
        <v>170</v>
      </c>
      <c r="G4">
        <f ca="1">Pita!E23</f>
        <v>32</v>
      </c>
      <c r="H4">
        <f ca="1">Tzatziki!E23</f>
        <v>177</v>
      </c>
      <c r="I4">
        <f ca="1">'Marinated Chicken'!E23</f>
        <v>430</v>
      </c>
      <c r="J4">
        <f ca="1">Onions!E23</f>
        <v>72</v>
      </c>
      <c r="K4">
        <f ca="1">'Green Pepper'!E23</f>
        <v>72</v>
      </c>
      <c r="L4">
        <f ca="1">'Potato Wedges'!E23</f>
        <v>1788</v>
      </c>
      <c r="M4">
        <f ca="1">'Prepared Rice'!E23</f>
        <v>292</v>
      </c>
      <c r="N4">
        <f ca="1">'Chicken Breast'!E23</f>
        <v>496</v>
      </c>
      <c r="O4">
        <f ca="1">'Filet Mignon'!E23</f>
        <v>511</v>
      </c>
      <c r="P4">
        <f ca="1">Bacon!E23</f>
        <v>686</v>
      </c>
      <c r="Q4">
        <f ca="1">'Butterfly Shrimp'!E23</f>
        <v>706</v>
      </c>
      <c r="R4">
        <f ca="1">'Garlic Butter Sauce'!E23</f>
        <v>266</v>
      </c>
      <c r="S4">
        <f ca="1">Mushrooms!E23</f>
        <v>42</v>
      </c>
      <c r="T4">
        <f ca="1">'Monterey Jack'!E23</f>
        <v>92</v>
      </c>
      <c r="U4">
        <f ca="1">Cheddar!E23</f>
        <v>92</v>
      </c>
      <c r="V4">
        <f ca="1">'Pork Loin Skewers'!E23</f>
        <v>281</v>
      </c>
    </row>
    <row r="5" spans="1:22" x14ac:dyDescent="0.3">
      <c r="A5">
        <v>4</v>
      </c>
      <c r="B5">
        <f ca="1">Squid!E24</f>
        <v>35</v>
      </c>
      <c r="C5">
        <f ca="1">Flour!E24</f>
        <v>33</v>
      </c>
      <c r="D5">
        <f ca="1">Lemon!E24</f>
        <v>74</v>
      </c>
      <c r="E5">
        <f ca="1">'House Salad'!E24</f>
        <v>225</v>
      </c>
      <c r="F5">
        <f ca="1">Spanakopita!E24</f>
        <v>167</v>
      </c>
      <c r="G5">
        <f ca="1">Pita!E24</f>
        <v>28</v>
      </c>
      <c r="H5">
        <f ca="1">Tzatziki!E24</f>
        <v>168</v>
      </c>
      <c r="I5">
        <f ca="1">'Marinated Chicken'!E24</f>
        <v>420</v>
      </c>
      <c r="J5">
        <f ca="1">Onions!E24</f>
        <v>62</v>
      </c>
      <c r="K5">
        <f ca="1">'Green Pepper'!E24</f>
        <v>62</v>
      </c>
      <c r="L5">
        <f ca="1">'Potato Wedges'!E24</f>
        <v>1743</v>
      </c>
      <c r="M5">
        <f ca="1">'Prepared Rice'!E24</f>
        <v>247</v>
      </c>
      <c r="N5">
        <f ca="1">'Chicken Breast'!E24</f>
        <v>485</v>
      </c>
      <c r="O5">
        <f ca="1">'Filet Mignon'!E24</f>
        <v>501</v>
      </c>
      <c r="P5">
        <f ca="1">Bacon!E24</f>
        <v>671</v>
      </c>
      <c r="Q5">
        <f ca="1">'Butterfly Shrimp'!E24</f>
        <v>690</v>
      </c>
      <c r="R5">
        <f ca="1">'Garlic Butter Sauce'!E24</f>
        <v>250</v>
      </c>
      <c r="S5">
        <f ca="1">Mushrooms!E24</f>
        <v>37</v>
      </c>
      <c r="T5">
        <f ca="1">'Monterey Jack'!E24</f>
        <v>87</v>
      </c>
      <c r="U5">
        <f ca="1">Cheddar!E24</f>
        <v>87</v>
      </c>
      <c r="V5">
        <f ca="1">'Pork Loin Skewers'!E24</f>
        <v>276</v>
      </c>
    </row>
    <row r="6" spans="1:22" x14ac:dyDescent="0.3">
      <c r="A6">
        <v>5</v>
      </c>
      <c r="B6">
        <f ca="1">Squid!E25</f>
        <v>31</v>
      </c>
      <c r="C6">
        <f ca="1">Flour!E25</f>
        <v>29</v>
      </c>
      <c r="D6">
        <f ca="1">Lemon!E25</f>
        <v>65</v>
      </c>
      <c r="E6">
        <f ca="1">'House Salad'!E25</f>
        <v>185</v>
      </c>
      <c r="F6">
        <f ca="1">Spanakopita!E25</f>
        <v>164</v>
      </c>
      <c r="G6">
        <f ca="1">Pita!E25</f>
        <v>24</v>
      </c>
      <c r="H6">
        <f ca="1">Tzatziki!E25</f>
        <v>159</v>
      </c>
      <c r="I6">
        <f ca="1">'Marinated Chicken'!E25</f>
        <v>410</v>
      </c>
      <c r="J6">
        <f ca="1">Onions!E25</f>
        <v>52</v>
      </c>
      <c r="K6">
        <f ca="1">'Green Pepper'!E25</f>
        <v>52</v>
      </c>
      <c r="L6">
        <f ca="1">'Potato Wedges'!E25</f>
        <v>1698</v>
      </c>
      <c r="M6">
        <f ca="1">'Prepared Rice'!E25</f>
        <v>202</v>
      </c>
      <c r="N6">
        <f ca="1">'Chicken Breast'!E25</f>
        <v>474</v>
      </c>
      <c r="O6">
        <f ca="1">'Filet Mignon'!E25</f>
        <v>491</v>
      </c>
      <c r="P6">
        <f ca="1">Bacon!E25</f>
        <v>656</v>
      </c>
      <c r="Q6">
        <f ca="1">'Butterfly Shrimp'!E25</f>
        <v>674</v>
      </c>
      <c r="R6">
        <f ca="1">'Garlic Butter Sauce'!E25</f>
        <v>234</v>
      </c>
      <c r="S6">
        <f ca="1">Mushrooms!E25</f>
        <v>32</v>
      </c>
      <c r="T6">
        <f ca="1">'Monterey Jack'!E25</f>
        <v>82</v>
      </c>
      <c r="U6">
        <f ca="1">Cheddar!E25</f>
        <v>82</v>
      </c>
      <c r="V6">
        <f ca="1">'Pork Loin Skewers'!E25</f>
        <v>271</v>
      </c>
    </row>
    <row r="7" spans="1:22" x14ac:dyDescent="0.3">
      <c r="A7">
        <v>6</v>
      </c>
      <c r="B7">
        <f ca="1">Squid!E26</f>
        <v>28</v>
      </c>
      <c r="C7">
        <f ca="1">Flour!E26</f>
        <v>25</v>
      </c>
      <c r="D7">
        <f ca="1">Lemon!E26</f>
        <v>56</v>
      </c>
      <c r="E7">
        <f ca="1">'House Salad'!E26</f>
        <v>145</v>
      </c>
      <c r="F7">
        <f ca="1">Spanakopita!E26</f>
        <v>161</v>
      </c>
      <c r="G7">
        <f ca="1">Pita!E26</f>
        <v>20</v>
      </c>
      <c r="H7">
        <f ca="1">Tzatziki!E26</f>
        <v>150</v>
      </c>
      <c r="I7">
        <f ca="1">'Marinated Chicken'!E26</f>
        <v>400</v>
      </c>
      <c r="J7">
        <f ca="1">Onions!E26</f>
        <v>42</v>
      </c>
      <c r="K7">
        <f ca="1">'Green Pepper'!E26</f>
        <v>42</v>
      </c>
      <c r="L7">
        <f ca="1">'Potato Wedges'!E26</f>
        <v>1653</v>
      </c>
      <c r="M7">
        <f ca="1">'Prepared Rice'!E26</f>
        <v>157</v>
      </c>
      <c r="N7">
        <f ca="1">'Chicken Breast'!E26</f>
        <v>463</v>
      </c>
      <c r="O7">
        <f ca="1">'Filet Mignon'!E26</f>
        <v>481</v>
      </c>
      <c r="P7">
        <f ca="1">Bacon!E26</f>
        <v>641</v>
      </c>
      <c r="Q7">
        <f ca="1">'Butterfly Shrimp'!E26</f>
        <v>658</v>
      </c>
      <c r="R7">
        <f ca="1">'Garlic Butter Sauce'!E26</f>
        <v>218</v>
      </c>
      <c r="S7">
        <f ca="1">Mushrooms!E26</f>
        <v>27</v>
      </c>
      <c r="T7">
        <f ca="1">'Monterey Jack'!E26</f>
        <v>77</v>
      </c>
      <c r="U7">
        <f ca="1">Cheddar!E26</f>
        <v>77</v>
      </c>
      <c r="V7">
        <f ca="1">'Pork Loin Skewers'!E26</f>
        <v>266</v>
      </c>
    </row>
    <row r="8" spans="1:22" x14ac:dyDescent="0.3">
      <c r="A8">
        <v>7</v>
      </c>
      <c r="B8">
        <f ca="1">Squid!E27</f>
        <v>25</v>
      </c>
      <c r="C8">
        <f ca="1">Flour!E27</f>
        <v>21</v>
      </c>
      <c r="D8">
        <f ca="1">Lemon!E27</f>
        <v>47</v>
      </c>
      <c r="E8">
        <f ca="1">'House Salad'!E27</f>
        <v>105</v>
      </c>
      <c r="F8">
        <f ca="1">Spanakopita!E27</f>
        <v>158</v>
      </c>
      <c r="G8">
        <f ca="1">Pita!E27</f>
        <v>16</v>
      </c>
      <c r="H8">
        <f ca="1">Tzatziki!E27</f>
        <v>141</v>
      </c>
      <c r="I8">
        <f ca="1">'Marinated Chicken'!E27</f>
        <v>390</v>
      </c>
      <c r="J8">
        <f ca="1">Onions!E27</f>
        <v>32</v>
      </c>
      <c r="K8">
        <f ca="1">'Green Pepper'!E27</f>
        <v>32</v>
      </c>
      <c r="L8">
        <f ca="1">'Potato Wedges'!E27</f>
        <v>1608</v>
      </c>
      <c r="M8">
        <f ca="1">'Prepared Rice'!E27</f>
        <v>112</v>
      </c>
      <c r="N8">
        <f ca="1">'Chicken Breast'!E27</f>
        <v>452</v>
      </c>
      <c r="O8">
        <f ca="1">'Filet Mignon'!E27</f>
        <v>471</v>
      </c>
      <c r="P8">
        <f ca="1">Bacon!E27</f>
        <v>626</v>
      </c>
      <c r="Q8">
        <f ca="1">'Butterfly Shrimp'!E27</f>
        <v>642</v>
      </c>
      <c r="R8">
        <f ca="1">'Garlic Butter Sauce'!E27</f>
        <v>202</v>
      </c>
      <c r="S8">
        <f ca="1">Mushrooms!E27</f>
        <v>22</v>
      </c>
      <c r="T8">
        <f ca="1">'Monterey Jack'!E27</f>
        <v>72</v>
      </c>
      <c r="U8">
        <f ca="1">Cheddar!E27</f>
        <v>72</v>
      </c>
      <c r="V8">
        <f ca="1">'Pork Loin Skewers'!E27</f>
        <v>261</v>
      </c>
    </row>
    <row r="9" spans="1:22" x14ac:dyDescent="0.3">
      <c r="A9">
        <v>8</v>
      </c>
      <c r="B9">
        <f ca="1">Squid!E28</f>
        <v>45</v>
      </c>
      <c r="C9">
        <f ca="1">Flour!E28</f>
        <v>45</v>
      </c>
      <c r="D9">
        <f ca="1">Lemon!E28</f>
        <v>101</v>
      </c>
      <c r="E9">
        <f ca="1">'House Salad'!E28</f>
        <v>345</v>
      </c>
      <c r="F9">
        <f ca="1">Spanakopita!E28</f>
        <v>155</v>
      </c>
      <c r="G9">
        <f ca="1">Pita!E28</f>
        <v>40</v>
      </c>
      <c r="H9">
        <f ca="1">Tzatziki!E28</f>
        <v>132</v>
      </c>
      <c r="I9">
        <f ca="1">'Marinated Chicken'!E28</f>
        <v>380</v>
      </c>
      <c r="J9">
        <f ca="1">Onions!E28</f>
        <v>92</v>
      </c>
      <c r="K9">
        <f ca="1">'Green Pepper'!E28</f>
        <v>92</v>
      </c>
      <c r="L9">
        <f ca="1">'Potato Wedges'!E28</f>
        <v>1563</v>
      </c>
      <c r="M9">
        <f ca="1">'Prepared Rice'!E28</f>
        <v>382</v>
      </c>
      <c r="N9">
        <f ca="1">'Chicken Breast'!E28</f>
        <v>441</v>
      </c>
      <c r="O9">
        <f ca="1">'Filet Mignon'!E28</f>
        <v>461</v>
      </c>
      <c r="P9">
        <f ca="1">Bacon!E28</f>
        <v>611</v>
      </c>
      <c r="Q9">
        <f ca="1">'Butterfly Shrimp'!E28</f>
        <v>626</v>
      </c>
      <c r="R9">
        <f ca="1">'Garlic Butter Sauce'!E28</f>
        <v>186</v>
      </c>
      <c r="S9">
        <f ca="1">Mushrooms!E28</f>
        <v>52</v>
      </c>
      <c r="T9">
        <f ca="1">'Monterey Jack'!E28</f>
        <v>67</v>
      </c>
      <c r="U9">
        <f ca="1">Cheddar!E28</f>
        <v>67</v>
      </c>
      <c r="V9">
        <f ca="1">'Pork Loin Skewers'!E28</f>
        <v>256</v>
      </c>
    </row>
    <row r="10" spans="1:22" x14ac:dyDescent="0.3">
      <c r="A10">
        <v>9</v>
      </c>
      <c r="B10">
        <f ca="1">Squid!E29</f>
        <v>42</v>
      </c>
      <c r="C10">
        <f ca="1">Flour!E29</f>
        <v>41</v>
      </c>
      <c r="D10">
        <f ca="1">Lemon!E29</f>
        <v>92</v>
      </c>
      <c r="E10">
        <f ca="1">'House Salad'!E29</f>
        <v>240</v>
      </c>
      <c r="F10">
        <f ca="1">Spanakopita!E29</f>
        <v>152</v>
      </c>
      <c r="G10">
        <f ca="1">Pita!E29</f>
        <v>24</v>
      </c>
      <c r="H10">
        <f ca="1">Tzatziki!E29</f>
        <v>123</v>
      </c>
      <c r="I10">
        <f ca="1">'Marinated Chicken'!E29</f>
        <v>370</v>
      </c>
      <c r="J10">
        <f ca="1">Onions!E29</f>
        <v>82</v>
      </c>
      <c r="K10">
        <f ca="1">'Green Pepper'!E29</f>
        <v>60</v>
      </c>
      <c r="L10">
        <f ca="1">'Potato Wedges'!E29</f>
        <v>1518</v>
      </c>
      <c r="M10">
        <f ca="1">'Prepared Rice'!E29</f>
        <v>337</v>
      </c>
      <c r="N10">
        <f ca="1">'Chicken Breast'!E29</f>
        <v>430</v>
      </c>
      <c r="O10">
        <f ca="1">'Filet Mignon'!E29</f>
        <v>451</v>
      </c>
      <c r="P10">
        <f ca="1">Bacon!E29</f>
        <v>596</v>
      </c>
      <c r="Q10">
        <f ca="1">'Butterfly Shrimp'!E29</f>
        <v>610</v>
      </c>
      <c r="R10">
        <f ca="1">'Garlic Butter Sauce'!E29</f>
        <v>170</v>
      </c>
      <c r="S10">
        <f ca="1">Mushrooms!E29</f>
        <v>47</v>
      </c>
      <c r="T10">
        <f ca="1">'Monterey Jack'!E29</f>
        <v>62</v>
      </c>
      <c r="U10">
        <f ca="1">Cheddar!E29</f>
        <v>62</v>
      </c>
      <c r="V10">
        <f ca="1">'Pork Loin Skewers'!E29</f>
        <v>251</v>
      </c>
    </row>
    <row r="11" spans="1:22" x14ac:dyDescent="0.3">
      <c r="A11">
        <v>10</v>
      </c>
      <c r="B11">
        <f ca="1">Squid!E30</f>
        <v>38</v>
      </c>
      <c r="C11">
        <f ca="1">Flour!E30</f>
        <v>37</v>
      </c>
      <c r="D11">
        <f ca="1">Lemon!E30</f>
        <v>83</v>
      </c>
      <c r="E11">
        <f ca="1">'House Salad'!E30</f>
        <v>200</v>
      </c>
      <c r="F11">
        <f ca="1">Spanakopita!E30</f>
        <v>149</v>
      </c>
      <c r="G11">
        <f ca="1">Pita!E30</f>
        <v>20</v>
      </c>
      <c r="H11">
        <f ca="1">Tzatziki!E30</f>
        <v>114</v>
      </c>
      <c r="I11">
        <f ca="1">'Marinated Chicken'!E30</f>
        <v>360</v>
      </c>
      <c r="J11">
        <f ca="1">Onions!E30</f>
        <v>72</v>
      </c>
      <c r="K11">
        <f ca="1">'Green Pepper'!E30</f>
        <v>50</v>
      </c>
      <c r="L11">
        <f ca="1">'Potato Wedges'!E30</f>
        <v>1473</v>
      </c>
      <c r="M11">
        <f ca="1">'Prepared Rice'!E30</f>
        <v>292</v>
      </c>
      <c r="N11">
        <f ca="1">'Chicken Breast'!E30</f>
        <v>419</v>
      </c>
      <c r="O11">
        <f ca="1">'Filet Mignon'!E30</f>
        <v>441</v>
      </c>
      <c r="P11">
        <f ca="1">Bacon!E30</f>
        <v>581</v>
      </c>
      <c r="Q11">
        <f ca="1">'Butterfly Shrimp'!E30</f>
        <v>594</v>
      </c>
      <c r="R11">
        <f ca="1">'Garlic Butter Sauce'!E30</f>
        <v>154</v>
      </c>
      <c r="S11">
        <f ca="1">Mushrooms!E30</f>
        <v>42</v>
      </c>
      <c r="T11">
        <f ca="1">'Monterey Jack'!E30</f>
        <v>57</v>
      </c>
      <c r="U11">
        <f ca="1">Cheddar!E30</f>
        <v>57</v>
      </c>
      <c r="V11">
        <f ca="1">'Pork Loin Skewers'!E30</f>
        <v>246</v>
      </c>
    </row>
    <row r="12" spans="1:22" x14ac:dyDescent="0.3">
      <c r="A12">
        <v>11</v>
      </c>
      <c r="B12">
        <f ca="1">Squid!E31</f>
        <v>35</v>
      </c>
      <c r="C12">
        <f ca="1">Flour!E31</f>
        <v>33</v>
      </c>
      <c r="D12">
        <f ca="1">Lemon!E31</f>
        <v>74</v>
      </c>
      <c r="E12">
        <f ca="1">'House Salad'!E31</f>
        <v>160</v>
      </c>
      <c r="F12">
        <f ca="1">Spanakopita!E31</f>
        <v>146</v>
      </c>
      <c r="G12">
        <f ca="1">Pita!E31</f>
        <v>16</v>
      </c>
      <c r="H12">
        <f ca="1">Tzatziki!E31</f>
        <v>105</v>
      </c>
      <c r="I12">
        <f ca="1">'Marinated Chicken'!E31</f>
        <v>350</v>
      </c>
      <c r="J12">
        <f ca="1">Onions!E31</f>
        <v>62</v>
      </c>
      <c r="K12">
        <f ca="1">'Green Pepper'!E31</f>
        <v>40</v>
      </c>
      <c r="L12">
        <f ca="1">'Potato Wedges'!E31</f>
        <v>1428</v>
      </c>
      <c r="M12">
        <f ca="1">'Prepared Rice'!E31</f>
        <v>247</v>
      </c>
      <c r="N12">
        <f ca="1">'Chicken Breast'!E31</f>
        <v>408</v>
      </c>
      <c r="O12">
        <f ca="1">'Filet Mignon'!E31</f>
        <v>431</v>
      </c>
      <c r="P12">
        <f ca="1">Bacon!E31</f>
        <v>566</v>
      </c>
      <c r="Q12">
        <f ca="1">'Butterfly Shrimp'!E31</f>
        <v>578</v>
      </c>
      <c r="R12">
        <f ca="1">'Garlic Butter Sauce'!E31</f>
        <v>138</v>
      </c>
      <c r="S12">
        <f ca="1">Mushrooms!E31</f>
        <v>37</v>
      </c>
      <c r="T12">
        <f ca="1">'Monterey Jack'!E31</f>
        <v>52</v>
      </c>
      <c r="U12">
        <f ca="1">Cheddar!E31</f>
        <v>52</v>
      </c>
      <c r="V12">
        <f ca="1">'Pork Loin Skewers'!E31</f>
        <v>241</v>
      </c>
    </row>
    <row r="13" spans="1:22" x14ac:dyDescent="0.3">
      <c r="A13">
        <v>12</v>
      </c>
      <c r="B13">
        <f ca="1">Squid!E32</f>
        <v>32</v>
      </c>
      <c r="C13">
        <f ca="1">Flour!E32</f>
        <v>29</v>
      </c>
      <c r="D13">
        <f ca="1">Lemon!E32</f>
        <v>65</v>
      </c>
      <c r="E13">
        <f ca="1">'House Salad'!E32</f>
        <v>120</v>
      </c>
      <c r="F13">
        <f ca="1">Spanakopita!E32</f>
        <v>143</v>
      </c>
      <c r="G13">
        <f ca="1">Pita!E32</f>
        <v>12</v>
      </c>
      <c r="H13">
        <f ca="1">Tzatziki!E32</f>
        <v>96</v>
      </c>
      <c r="I13">
        <f ca="1">'Marinated Chicken'!E32</f>
        <v>340</v>
      </c>
      <c r="J13">
        <f ca="1">Onions!E32</f>
        <v>52</v>
      </c>
      <c r="K13">
        <f ca="1">'Green Pepper'!E32</f>
        <v>30</v>
      </c>
      <c r="L13">
        <f ca="1">'Potato Wedges'!E32</f>
        <v>1383</v>
      </c>
      <c r="M13">
        <f ca="1">'Prepared Rice'!E32</f>
        <v>202</v>
      </c>
      <c r="N13">
        <f ca="1">'Chicken Breast'!E32</f>
        <v>397</v>
      </c>
      <c r="O13">
        <f ca="1">'Filet Mignon'!E32</f>
        <v>421</v>
      </c>
      <c r="P13">
        <f ca="1">Bacon!E32</f>
        <v>551</v>
      </c>
      <c r="Q13">
        <f ca="1">'Butterfly Shrimp'!E32</f>
        <v>562</v>
      </c>
      <c r="R13">
        <f ca="1">'Garlic Butter Sauce'!E32</f>
        <v>122</v>
      </c>
      <c r="S13">
        <f ca="1">Mushrooms!E32</f>
        <v>30</v>
      </c>
      <c r="T13">
        <f ca="1">'Monterey Jack'!E32</f>
        <v>47</v>
      </c>
      <c r="U13">
        <f ca="1">Cheddar!E32</f>
        <v>47</v>
      </c>
      <c r="V13">
        <f ca="1">'Pork Loin Skewers'!E32</f>
        <v>236</v>
      </c>
    </row>
    <row r="14" spans="1:22" x14ac:dyDescent="0.3">
      <c r="A14">
        <v>13</v>
      </c>
      <c r="B14">
        <f ca="1">Squid!E33</f>
        <v>29</v>
      </c>
      <c r="C14">
        <f ca="1">Flour!E33</f>
        <v>25</v>
      </c>
      <c r="D14">
        <f ca="1">Lemon!E33</f>
        <v>56</v>
      </c>
      <c r="E14">
        <f ca="1">'House Salad'!E33</f>
        <v>80</v>
      </c>
      <c r="F14">
        <f ca="1">Spanakopita!E33</f>
        <v>140</v>
      </c>
      <c r="G14">
        <f ca="1">Pita!E33</f>
        <v>8</v>
      </c>
      <c r="H14">
        <f ca="1">Tzatziki!E33</f>
        <v>87</v>
      </c>
      <c r="I14">
        <f ca="1">'Marinated Chicken'!E33</f>
        <v>330</v>
      </c>
      <c r="J14">
        <f ca="1">Onions!E33</f>
        <v>42</v>
      </c>
      <c r="K14">
        <f ca="1">'Green Pepper'!E33</f>
        <v>20</v>
      </c>
      <c r="L14">
        <f ca="1">'Potato Wedges'!E33</f>
        <v>1338</v>
      </c>
      <c r="M14">
        <f ca="1">'Prepared Rice'!E33</f>
        <v>157</v>
      </c>
      <c r="N14">
        <f ca="1">'Chicken Breast'!E33</f>
        <v>386</v>
      </c>
      <c r="O14">
        <f ca="1">'Filet Mignon'!E33</f>
        <v>411</v>
      </c>
      <c r="P14">
        <f ca="1">Bacon!E33</f>
        <v>536</v>
      </c>
      <c r="Q14">
        <f ca="1">'Butterfly Shrimp'!E33</f>
        <v>546</v>
      </c>
      <c r="R14">
        <f ca="1">'Garlic Butter Sauce'!E33</f>
        <v>106</v>
      </c>
      <c r="S14">
        <f ca="1">Mushrooms!E33</f>
        <v>25</v>
      </c>
      <c r="T14">
        <f ca="1">'Monterey Jack'!E33</f>
        <v>42</v>
      </c>
      <c r="U14">
        <f ca="1">Cheddar!E33</f>
        <v>42</v>
      </c>
      <c r="V14">
        <f ca="1">'Pork Loin Skewers'!E33</f>
        <v>231</v>
      </c>
    </row>
    <row r="15" spans="1:22" x14ac:dyDescent="0.3">
      <c r="A15">
        <v>14</v>
      </c>
      <c r="B15">
        <f ca="1">Squid!E34</f>
        <v>27</v>
      </c>
      <c r="C15">
        <f ca="1">Flour!E34</f>
        <v>21</v>
      </c>
      <c r="D15">
        <f ca="1">Lemon!E34</f>
        <v>47</v>
      </c>
      <c r="E15">
        <f ca="1">'House Salad'!E34</f>
        <v>40</v>
      </c>
      <c r="F15">
        <f ca="1">Spanakopita!E34</f>
        <v>137</v>
      </c>
      <c r="G15">
        <f ca="1">Pita!E34</f>
        <v>4</v>
      </c>
      <c r="H15">
        <f ca="1">Tzatziki!E34</f>
        <v>78</v>
      </c>
      <c r="I15">
        <f ca="1">'Marinated Chicken'!E34</f>
        <v>320</v>
      </c>
      <c r="J15">
        <f ca="1">Onions!E34</f>
        <v>32</v>
      </c>
      <c r="K15">
        <f ca="1">'Green Pepper'!E34</f>
        <v>10</v>
      </c>
      <c r="L15">
        <f ca="1">'Potato Wedges'!E34</f>
        <v>1293</v>
      </c>
      <c r="M15">
        <f ca="1">'Prepared Rice'!E34</f>
        <v>112</v>
      </c>
      <c r="N15">
        <f ca="1">'Chicken Breast'!E34</f>
        <v>375</v>
      </c>
      <c r="O15">
        <f ca="1">'Filet Mignon'!E34</f>
        <v>401</v>
      </c>
      <c r="P15">
        <f ca="1">Bacon!E34</f>
        <v>521</v>
      </c>
      <c r="Q15">
        <f ca="1">'Butterfly Shrimp'!E34</f>
        <v>530</v>
      </c>
      <c r="R15">
        <f ca="1">'Garlic Butter Sauce'!E34</f>
        <v>90</v>
      </c>
      <c r="S15">
        <f ca="1">Mushrooms!E34</f>
        <v>20</v>
      </c>
      <c r="T15">
        <f ca="1">'Monterey Jack'!E34</f>
        <v>37</v>
      </c>
      <c r="U15">
        <f ca="1">Cheddar!E34</f>
        <v>37</v>
      </c>
      <c r="V15">
        <f ca="1">'Pork Loin Skewers'!E34</f>
        <v>226</v>
      </c>
    </row>
    <row r="16" spans="1:22" x14ac:dyDescent="0.3">
      <c r="A16">
        <v>15</v>
      </c>
      <c r="B16">
        <f ca="1">Squid!E35</f>
        <v>46</v>
      </c>
      <c r="C16">
        <f ca="1">Flour!E35</f>
        <v>45</v>
      </c>
      <c r="D16">
        <f ca="1">Lemon!E35</f>
        <v>101</v>
      </c>
      <c r="E16">
        <f ca="1">'House Salad'!E35</f>
        <v>345</v>
      </c>
      <c r="F16">
        <f ca="1">Spanakopita!E35</f>
        <v>134</v>
      </c>
      <c r="G16">
        <f ca="1">Pita!E35</f>
        <v>40</v>
      </c>
      <c r="H16">
        <f ca="1">Tzatziki!E35</f>
        <v>195</v>
      </c>
      <c r="I16">
        <f ca="1">'Marinated Chicken'!E35</f>
        <v>310</v>
      </c>
      <c r="J16">
        <f ca="1">Onions!E35</f>
        <v>92</v>
      </c>
      <c r="K16">
        <f ca="1">'Green Pepper'!E35</f>
        <v>92</v>
      </c>
      <c r="L16">
        <f ca="1">'Potato Wedges'!E35</f>
        <v>1248</v>
      </c>
      <c r="M16">
        <f ca="1">'Prepared Rice'!E35</f>
        <v>382</v>
      </c>
      <c r="N16">
        <f ca="1">'Chicken Breast'!E35</f>
        <v>364</v>
      </c>
      <c r="O16">
        <f ca="1">'Filet Mignon'!E35</f>
        <v>391</v>
      </c>
      <c r="P16">
        <f ca="1">Bacon!E35</f>
        <v>506</v>
      </c>
      <c r="Q16">
        <f ca="1">'Butterfly Shrimp'!E35</f>
        <v>514</v>
      </c>
      <c r="R16">
        <f ca="1">'Garlic Butter Sauce'!E35</f>
        <v>298</v>
      </c>
      <c r="S16">
        <f ca="1">Mushrooms!E35</f>
        <v>52</v>
      </c>
      <c r="T16">
        <f ca="1">'Monterey Jack'!E35</f>
        <v>102</v>
      </c>
      <c r="U16">
        <f ca="1">Cheddar!E35</f>
        <v>102</v>
      </c>
      <c r="V16">
        <f ca="1">'Pork Loin Skewers'!E35</f>
        <v>221</v>
      </c>
    </row>
    <row r="17" spans="1:22" x14ac:dyDescent="0.3">
      <c r="A17">
        <v>16</v>
      </c>
      <c r="B17">
        <f ca="1">Squid!E36</f>
        <v>42</v>
      </c>
      <c r="C17">
        <f ca="1">Flour!E36</f>
        <v>41</v>
      </c>
      <c r="D17">
        <f ca="1">Lemon!E36</f>
        <v>92</v>
      </c>
      <c r="E17">
        <f ca="1">'House Salad'!E36</f>
        <v>305</v>
      </c>
      <c r="F17">
        <f ca="1">Spanakopita!E36</f>
        <v>131</v>
      </c>
      <c r="G17">
        <f ca="1">Pita!E36</f>
        <v>36</v>
      </c>
      <c r="H17">
        <f ca="1">Tzatziki!E36</f>
        <v>117</v>
      </c>
      <c r="I17">
        <f ca="1">'Marinated Chicken'!E36</f>
        <v>300</v>
      </c>
      <c r="J17">
        <f ca="1">Onions!E36</f>
        <v>82</v>
      </c>
      <c r="K17">
        <f ca="1">'Green Pepper'!E36</f>
        <v>82</v>
      </c>
      <c r="L17">
        <f ca="1">'Potato Wedges'!E36</f>
        <v>1203</v>
      </c>
      <c r="M17">
        <f ca="1">'Prepared Rice'!E36</f>
        <v>337</v>
      </c>
      <c r="N17">
        <f ca="1">'Chicken Breast'!E36</f>
        <v>353</v>
      </c>
      <c r="O17">
        <f ca="1">'Filet Mignon'!E36</f>
        <v>381</v>
      </c>
      <c r="P17">
        <f ca="1">Bacon!E36</f>
        <v>491</v>
      </c>
      <c r="Q17">
        <f ca="1">'Butterfly Shrimp'!E36</f>
        <v>498</v>
      </c>
      <c r="R17">
        <f ca="1">'Garlic Butter Sauce'!E36</f>
        <v>282</v>
      </c>
      <c r="S17">
        <f ca="1">Mushrooms!E36</f>
        <v>47</v>
      </c>
      <c r="T17">
        <f ca="1">'Monterey Jack'!E36</f>
        <v>97</v>
      </c>
      <c r="U17">
        <f ca="1">Cheddar!E36</f>
        <v>97</v>
      </c>
      <c r="V17">
        <f ca="1">'Pork Loin Skewers'!E36</f>
        <v>216</v>
      </c>
    </row>
    <row r="18" spans="1:22" x14ac:dyDescent="0.3">
      <c r="A18">
        <v>17</v>
      </c>
      <c r="B18">
        <f ca="1">Squid!E37</f>
        <v>38</v>
      </c>
      <c r="C18">
        <f ca="1">Flour!E37</f>
        <v>37</v>
      </c>
      <c r="D18">
        <f ca="1">Lemon!E37</f>
        <v>83</v>
      </c>
      <c r="E18">
        <f ca="1">'House Salad'!E37</f>
        <v>265</v>
      </c>
      <c r="F18">
        <f ca="1">Spanakopita!E37</f>
        <v>128</v>
      </c>
      <c r="G18">
        <f ca="1">Pita!E37</f>
        <v>32</v>
      </c>
      <c r="H18">
        <f ca="1">Tzatziki!E37</f>
        <v>108</v>
      </c>
      <c r="I18">
        <f ca="1">'Marinated Chicken'!E37</f>
        <v>290</v>
      </c>
      <c r="J18">
        <f ca="1">Onions!E37</f>
        <v>72</v>
      </c>
      <c r="K18">
        <f ca="1">'Green Pepper'!E37</f>
        <v>72</v>
      </c>
      <c r="L18">
        <f ca="1">'Potato Wedges'!E37</f>
        <v>1158</v>
      </c>
      <c r="M18">
        <f ca="1">'Prepared Rice'!E37</f>
        <v>292</v>
      </c>
      <c r="N18">
        <f ca="1">'Chicken Breast'!E37</f>
        <v>342</v>
      </c>
      <c r="O18">
        <f ca="1">'Filet Mignon'!E37</f>
        <v>371</v>
      </c>
      <c r="P18">
        <f ca="1">Bacon!E37</f>
        <v>476</v>
      </c>
      <c r="Q18">
        <f ca="1">'Butterfly Shrimp'!E37</f>
        <v>482</v>
      </c>
      <c r="R18">
        <f ca="1">'Garlic Butter Sauce'!E37</f>
        <v>266</v>
      </c>
      <c r="S18">
        <f ca="1">Mushrooms!E37</f>
        <v>42</v>
      </c>
      <c r="T18">
        <f ca="1">'Monterey Jack'!E37</f>
        <v>92</v>
      </c>
      <c r="U18">
        <f ca="1">Cheddar!E37</f>
        <v>92</v>
      </c>
      <c r="V18">
        <f ca="1">'Pork Loin Skewers'!E37</f>
        <v>211</v>
      </c>
    </row>
    <row r="19" spans="1:22" x14ac:dyDescent="0.3">
      <c r="A19">
        <v>18</v>
      </c>
      <c r="B19">
        <f ca="1">Squid!E38</f>
        <v>35</v>
      </c>
      <c r="C19">
        <f ca="1">Flour!E38</f>
        <v>33</v>
      </c>
      <c r="D19">
        <f ca="1">Lemon!E38</f>
        <v>74</v>
      </c>
      <c r="E19">
        <f ca="1">'House Salad'!E38</f>
        <v>225</v>
      </c>
      <c r="F19">
        <f ca="1">Spanakopita!E38</f>
        <v>125</v>
      </c>
      <c r="G19">
        <f ca="1">Pita!E38</f>
        <v>28</v>
      </c>
      <c r="H19">
        <f ca="1">Tzatziki!E38</f>
        <v>99</v>
      </c>
      <c r="I19">
        <f ca="1">'Marinated Chicken'!E38</f>
        <v>280</v>
      </c>
      <c r="J19">
        <f ca="1">Onions!E38</f>
        <v>62</v>
      </c>
      <c r="K19">
        <f ca="1">'Green Pepper'!E38</f>
        <v>62</v>
      </c>
      <c r="L19">
        <f ca="1">'Potato Wedges'!E38</f>
        <v>1113</v>
      </c>
      <c r="M19">
        <f ca="1">'Prepared Rice'!E38</f>
        <v>247</v>
      </c>
      <c r="N19">
        <f ca="1">'Chicken Breast'!E38</f>
        <v>331</v>
      </c>
      <c r="O19">
        <f ca="1">'Filet Mignon'!E38</f>
        <v>361</v>
      </c>
      <c r="P19">
        <f ca="1">Bacon!E38</f>
        <v>461</v>
      </c>
      <c r="Q19">
        <f ca="1">'Butterfly Shrimp'!E38</f>
        <v>466</v>
      </c>
      <c r="R19">
        <f ca="1">'Garlic Butter Sauce'!E38</f>
        <v>250</v>
      </c>
      <c r="S19">
        <f ca="1">Mushrooms!E38</f>
        <v>37</v>
      </c>
      <c r="T19">
        <f ca="1">'Monterey Jack'!E38</f>
        <v>87</v>
      </c>
      <c r="U19">
        <f ca="1">Cheddar!E38</f>
        <v>87</v>
      </c>
      <c r="V19">
        <f ca="1">'Pork Loin Skewers'!E38</f>
        <v>206</v>
      </c>
    </row>
    <row r="20" spans="1:22" x14ac:dyDescent="0.3">
      <c r="A20">
        <v>19</v>
      </c>
      <c r="B20">
        <f ca="1">Squid!E39</f>
        <v>32</v>
      </c>
      <c r="C20">
        <f ca="1">Flour!E39</f>
        <v>29</v>
      </c>
      <c r="D20">
        <f ca="1">Lemon!E39</f>
        <v>65</v>
      </c>
      <c r="E20">
        <f ca="1">'House Salad'!E39</f>
        <v>185</v>
      </c>
      <c r="F20">
        <f ca="1">Spanakopita!E39</f>
        <v>122</v>
      </c>
      <c r="G20">
        <f ca="1">Pita!E39</f>
        <v>24</v>
      </c>
      <c r="H20">
        <f ca="1">Tzatziki!E39</f>
        <v>90</v>
      </c>
      <c r="I20">
        <f ca="1">'Marinated Chicken'!E39</f>
        <v>270</v>
      </c>
      <c r="J20">
        <f ca="1">Onions!E39</f>
        <v>52</v>
      </c>
      <c r="K20">
        <f ca="1">'Green Pepper'!E39</f>
        <v>52</v>
      </c>
      <c r="L20">
        <f ca="1">'Potato Wedges'!E39</f>
        <v>1068</v>
      </c>
      <c r="M20">
        <f ca="1">'Prepared Rice'!E39</f>
        <v>202</v>
      </c>
      <c r="N20">
        <f ca="1">'Chicken Breast'!E39</f>
        <v>320</v>
      </c>
      <c r="O20">
        <f ca="1">'Filet Mignon'!E39</f>
        <v>351</v>
      </c>
      <c r="P20">
        <f ca="1">Bacon!E39</f>
        <v>446</v>
      </c>
      <c r="Q20">
        <f ca="1">'Butterfly Shrimp'!E39</f>
        <v>450</v>
      </c>
      <c r="R20">
        <f ca="1">'Garlic Butter Sauce'!E39</f>
        <v>234</v>
      </c>
      <c r="S20">
        <f ca="1">Mushrooms!E39</f>
        <v>32</v>
      </c>
      <c r="T20">
        <f ca="1">'Monterey Jack'!E39</f>
        <v>82</v>
      </c>
      <c r="U20">
        <f ca="1">Cheddar!E39</f>
        <v>82</v>
      </c>
      <c r="V20">
        <f ca="1">'Pork Loin Skewers'!E39</f>
        <v>201</v>
      </c>
    </row>
    <row r="21" spans="1:22" x14ac:dyDescent="0.3">
      <c r="A21">
        <v>20</v>
      </c>
      <c r="B21">
        <f ca="1">Squid!E40</f>
        <v>28</v>
      </c>
      <c r="C21">
        <f ca="1">Flour!E40</f>
        <v>25</v>
      </c>
      <c r="D21">
        <f ca="1">Lemon!E40</f>
        <v>56</v>
      </c>
      <c r="E21">
        <f ca="1">'House Salad'!E40</f>
        <v>145</v>
      </c>
      <c r="F21">
        <f ca="1">Spanakopita!E40</f>
        <v>119</v>
      </c>
      <c r="G21">
        <f ca="1">Pita!E40</f>
        <v>20</v>
      </c>
      <c r="H21">
        <f ca="1">Tzatziki!E40</f>
        <v>81</v>
      </c>
      <c r="I21">
        <f ca="1">'Marinated Chicken'!E40</f>
        <v>260</v>
      </c>
      <c r="J21">
        <f ca="1">Onions!E40</f>
        <v>42</v>
      </c>
      <c r="K21">
        <f ca="1">'Green Pepper'!E40</f>
        <v>42</v>
      </c>
      <c r="L21">
        <f ca="1">'Potato Wedges'!E40</f>
        <v>1023</v>
      </c>
      <c r="M21">
        <f ca="1">'Prepared Rice'!E40</f>
        <v>157</v>
      </c>
      <c r="N21">
        <f ca="1">'Chicken Breast'!E40</f>
        <v>309</v>
      </c>
      <c r="O21">
        <f ca="1">'Filet Mignon'!E40</f>
        <v>341</v>
      </c>
      <c r="P21">
        <f ca="1">Bacon!E40</f>
        <v>431</v>
      </c>
      <c r="Q21">
        <f ca="1">'Butterfly Shrimp'!E40</f>
        <v>434</v>
      </c>
      <c r="R21">
        <f ca="1">'Garlic Butter Sauce'!E40</f>
        <v>218</v>
      </c>
      <c r="S21">
        <f ca="1">Mushrooms!E40</f>
        <v>27</v>
      </c>
      <c r="T21">
        <f ca="1">'Monterey Jack'!E40</f>
        <v>77</v>
      </c>
      <c r="U21">
        <f ca="1">Cheddar!E40</f>
        <v>77</v>
      </c>
      <c r="V21">
        <f ca="1">'Pork Loin Skewers'!E40</f>
        <v>196</v>
      </c>
    </row>
    <row r="22" spans="1:22" x14ac:dyDescent="0.3">
      <c r="A22">
        <v>21</v>
      </c>
      <c r="B22">
        <f ca="1">Squid!E41</f>
        <v>25</v>
      </c>
      <c r="C22">
        <f ca="1">Flour!E41</f>
        <v>21</v>
      </c>
      <c r="D22">
        <f ca="1">Lemon!E41</f>
        <v>47</v>
      </c>
      <c r="E22">
        <f ca="1">'House Salad'!E41</f>
        <v>105</v>
      </c>
      <c r="F22">
        <f ca="1">Spanakopita!E41</f>
        <v>116</v>
      </c>
      <c r="G22">
        <f ca="1">Pita!E41</f>
        <v>16</v>
      </c>
      <c r="H22">
        <f ca="1">Tzatziki!E41</f>
        <v>72</v>
      </c>
      <c r="I22">
        <f ca="1">'Marinated Chicken'!E41</f>
        <v>250</v>
      </c>
      <c r="J22">
        <f ca="1">Onions!E41</f>
        <v>32</v>
      </c>
      <c r="K22">
        <f ca="1">'Green Pepper'!E41</f>
        <v>32</v>
      </c>
      <c r="L22">
        <f ca="1">'Potato Wedges'!E41</f>
        <v>978</v>
      </c>
      <c r="M22">
        <f ca="1">'Prepared Rice'!E41</f>
        <v>112</v>
      </c>
      <c r="N22">
        <f ca="1">'Chicken Breast'!E41</f>
        <v>298</v>
      </c>
      <c r="O22">
        <f ca="1">'Filet Mignon'!E41</f>
        <v>331</v>
      </c>
      <c r="P22">
        <f ca="1">Bacon!E41</f>
        <v>416</v>
      </c>
      <c r="Q22">
        <f ca="1">'Butterfly Shrimp'!E41</f>
        <v>418</v>
      </c>
      <c r="R22">
        <f ca="1">'Garlic Butter Sauce'!E41</f>
        <v>202</v>
      </c>
      <c r="S22">
        <f ca="1">Mushrooms!E41</f>
        <v>22</v>
      </c>
      <c r="T22">
        <f ca="1">'Monterey Jack'!E41</f>
        <v>72</v>
      </c>
      <c r="U22">
        <f ca="1">Cheddar!E41</f>
        <v>72</v>
      </c>
      <c r="V22">
        <f ca="1">'Pork Loin Skewers'!E41</f>
        <v>191</v>
      </c>
    </row>
    <row r="23" spans="1:22" x14ac:dyDescent="0.3">
      <c r="A23">
        <v>22</v>
      </c>
      <c r="B23">
        <f ca="1">Squid!E42</f>
        <v>45</v>
      </c>
      <c r="C23">
        <f ca="1">Flour!E42</f>
        <v>45</v>
      </c>
      <c r="D23">
        <f ca="1">Lemon!E42</f>
        <v>101</v>
      </c>
      <c r="E23">
        <f ca="1">'House Salad'!E42</f>
        <v>320</v>
      </c>
      <c r="F23">
        <f ca="1">Spanakopita!E42</f>
        <v>113</v>
      </c>
      <c r="G23">
        <f ca="1">Pita!E42</f>
        <v>32</v>
      </c>
      <c r="H23">
        <f ca="1">Tzatziki!E42</f>
        <v>63</v>
      </c>
      <c r="I23">
        <f ca="1">'Marinated Chicken'!E42</f>
        <v>240</v>
      </c>
      <c r="J23">
        <f ca="1">Onions!E42</f>
        <v>92</v>
      </c>
      <c r="K23">
        <f ca="1">'Green Pepper'!E42</f>
        <v>80</v>
      </c>
      <c r="L23">
        <f ca="1">'Potato Wedges'!E42</f>
        <v>933</v>
      </c>
      <c r="M23">
        <f ca="1">'Prepared Rice'!E42</f>
        <v>382</v>
      </c>
      <c r="N23">
        <f ca="1">'Chicken Breast'!E42</f>
        <v>287</v>
      </c>
      <c r="O23">
        <f ca="1">'Filet Mignon'!E42</f>
        <v>321</v>
      </c>
      <c r="P23">
        <f ca="1">Bacon!E42</f>
        <v>401</v>
      </c>
      <c r="Q23">
        <f ca="1">'Butterfly Shrimp'!E42</f>
        <v>402</v>
      </c>
      <c r="R23">
        <f ca="1">'Garlic Butter Sauce'!E42</f>
        <v>186</v>
      </c>
      <c r="S23">
        <f ca="1">Mushrooms!E42</f>
        <v>52</v>
      </c>
      <c r="T23">
        <f ca="1">'Monterey Jack'!E42</f>
        <v>67</v>
      </c>
      <c r="U23">
        <f ca="1">Cheddar!E42</f>
        <v>67</v>
      </c>
      <c r="V23">
        <f ca="1">'Pork Loin Skewers'!E42</f>
        <v>186</v>
      </c>
    </row>
    <row r="24" spans="1:22" x14ac:dyDescent="0.3">
      <c r="A24">
        <v>23</v>
      </c>
      <c r="B24">
        <f ca="1">Squid!E43</f>
        <v>41</v>
      </c>
      <c r="C24">
        <f ca="1">Flour!E43</f>
        <v>41</v>
      </c>
      <c r="D24">
        <f ca="1">Lemon!E43</f>
        <v>92</v>
      </c>
      <c r="E24">
        <f ca="1">'House Salad'!E43</f>
        <v>280</v>
      </c>
      <c r="F24">
        <f ca="1">Spanakopita!E43</f>
        <v>110</v>
      </c>
      <c r="G24">
        <f ca="1">Pita!E43</f>
        <v>28</v>
      </c>
      <c r="H24">
        <f ca="1">Tzatziki!E43</f>
        <v>54</v>
      </c>
      <c r="I24">
        <f ca="1">'Marinated Chicken'!E43</f>
        <v>230</v>
      </c>
      <c r="J24">
        <f ca="1">Onions!E43</f>
        <v>82</v>
      </c>
      <c r="K24">
        <f ca="1">'Green Pepper'!E43</f>
        <v>70</v>
      </c>
      <c r="L24">
        <f ca="1">'Potato Wedges'!E43</f>
        <v>888</v>
      </c>
      <c r="M24">
        <f ca="1">'Prepared Rice'!E43</f>
        <v>337</v>
      </c>
      <c r="N24">
        <f ca="1">'Chicken Breast'!E43</f>
        <v>276</v>
      </c>
      <c r="O24">
        <f ca="1">'Filet Mignon'!E43</f>
        <v>311</v>
      </c>
      <c r="P24">
        <f ca="1">Bacon!E43</f>
        <v>386</v>
      </c>
      <c r="Q24">
        <f ca="1">'Butterfly Shrimp'!E43</f>
        <v>386</v>
      </c>
      <c r="R24">
        <f ca="1">'Garlic Butter Sauce'!E43</f>
        <v>170</v>
      </c>
      <c r="S24">
        <f ca="1">Mushrooms!E43</f>
        <v>47</v>
      </c>
      <c r="T24">
        <f ca="1">'Monterey Jack'!E43</f>
        <v>62</v>
      </c>
      <c r="U24">
        <f ca="1">Cheddar!E43</f>
        <v>62</v>
      </c>
      <c r="V24">
        <f ca="1">'Pork Loin Skewers'!E43</f>
        <v>181</v>
      </c>
    </row>
    <row r="25" spans="1:22" x14ac:dyDescent="0.3">
      <c r="A25">
        <v>24</v>
      </c>
      <c r="B25">
        <f ca="1">Squid!E44</f>
        <v>38</v>
      </c>
      <c r="C25">
        <f ca="1">Flour!E44</f>
        <v>37</v>
      </c>
      <c r="D25">
        <f ca="1">Lemon!E44</f>
        <v>83</v>
      </c>
      <c r="E25">
        <f ca="1">'House Salad'!E44</f>
        <v>240</v>
      </c>
      <c r="F25">
        <f ca="1">Spanakopita!E44</f>
        <v>107</v>
      </c>
      <c r="G25">
        <f ca="1">Pita!E44</f>
        <v>24</v>
      </c>
      <c r="H25">
        <f ca="1">Tzatziki!E44</f>
        <v>45</v>
      </c>
      <c r="I25">
        <f ca="1">'Marinated Chicken'!E44</f>
        <v>220</v>
      </c>
      <c r="J25">
        <f ca="1">Onions!E44</f>
        <v>72</v>
      </c>
      <c r="K25">
        <f ca="1">'Green Pepper'!E44</f>
        <v>60</v>
      </c>
      <c r="L25">
        <f ca="1">'Potato Wedges'!E44</f>
        <v>843</v>
      </c>
      <c r="M25">
        <f ca="1">'Prepared Rice'!E44</f>
        <v>292</v>
      </c>
      <c r="N25">
        <f ca="1">'Chicken Breast'!E44</f>
        <v>265</v>
      </c>
      <c r="O25">
        <f ca="1">'Filet Mignon'!E44</f>
        <v>301</v>
      </c>
      <c r="P25">
        <f ca="1">Bacon!E44</f>
        <v>371</v>
      </c>
      <c r="Q25">
        <f ca="1">'Butterfly Shrimp'!E44</f>
        <v>370</v>
      </c>
      <c r="R25">
        <f ca="1">'Garlic Butter Sauce'!E44</f>
        <v>154</v>
      </c>
      <c r="S25">
        <f ca="1">Mushrooms!E44</f>
        <v>42</v>
      </c>
      <c r="T25">
        <f ca="1">'Monterey Jack'!E44</f>
        <v>57</v>
      </c>
      <c r="U25">
        <f ca="1">Cheddar!E44</f>
        <v>57</v>
      </c>
      <c r="V25">
        <f ca="1">'Pork Loin Skewers'!E44</f>
        <v>176</v>
      </c>
    </row>
    <row r="26" spans="1:22" x14ac:dyDescent="0.3">
      <c r="A26">
        <v>25</v>
      </c>
      <c r="B26">
        <f ca="1">Squid!E45</f>
        <v>34</v>
      </c>
      <c r="C26">
        <f ca="1">Flour!E45</f>
        <v>33</v>
      </c>
      <c r="D26">
        <f ca="1">Lemon!E45</f>
        <v>74</v>
      </c>
      <c r="E26">
        <f ca="1">'House Salad'!E45</f>
        <v>200</v>
      </c>
      <c r="F26">
        <f ca="1">Spanakopita!E45</f>
        <v>104</v>
      </c>
      <c r="G26">
        <f ca="1">Pita!E45</f>
        <v>20</v>
      </c>
      <c r="H26">
        <f ca="1">Tzatziki!E45</f>
        <v>36</v>
      </c>
      <c r="I26">
        <f ca="1">'Marinated Chicken'!E45</f>
        <v>210</v>
      </c>
      <c r="J26">
        <f ca="1">Onions!E45</f>
        <v>62</v>
      </c>
      <c r="K26">
        <f ca="1">'Green Pepper'!E45</f>
        <v>50</v>
      </c>
      <c r="L26">
        <f ca="1">'Potato Wedges'!E45</f>
        <v>798</v>
      </c>
      <c r="M26">
        <f ca="1">'Prepared Rice'!E45</f>
        <v>247</v>
      </c>
      <c r="N26">
        <f ca="1">'Chicken Breast'!E45</f>
        <v>254</v>
      </c>
      <c r="O26">
        <f ca="1">'Filet Mignon'!E45</f>
        <v>291</v>
      </c>
      <c r="P26">
        <f ca="1">Bacon!E45</f>
        <v>356</v>
      </c>
      <c r="Q26">
        <f ca="1">'Butterfly Shrimp'!E45</f>
        <v>354</v>
      </c>
      <c r="R26">
        <f ca="1">'Garlic Butter Sauce'!E45</f>
        <v>138</v>
      </c>
      <c r="S26">
        <f ca="1">Mushrooms!E45</f>
        <v>37</v>
      </c>
      <c r="T26">
        <f ca="1">'Monterey Jack'!E45</f>
        <v>52</v>
      </c>
      <c r="U26">
        <f ca="1">Cheddar!E45</f>
        <v>52</v>
      </c>
      <c r="V26">
        <f ca="1">'Pork Loin Skewers'!E45</f>
        <v>171</v>
      </c>
    </row>
    <row r="27" spans="1:22" x14ac:dyDescent="0.3">
      <c r="A27">
        <v>26</v>
      </c>
      <c r="B27">
        <f ca="1">Squid!E46</f>
        <v>31</v>
      </c>
      <c r="C27">
        <f ca="1">Flour!E46</f>
        <v>29</v>
      </c>
      <c r="D27">
        <f ca="1">Lemon!E46</f>
        <v>65</v>
      </c>
      <c r="E27">
        <f ca="1">'House Salad'!E46</f>
        <v>160</v>
      </c>
      <c r="F27">
        <f ca="1">Spanakopita!E46</f>
        <v>101</v>
      </c>
      <c r="G27">
        <f ca="1">Pita!E46</f>
        <v>16</v>
      </c>
      <c r="H27">
        <f ca="1">Tzatziki!E46</f>
        <v>27</v>
      </c>
      <c r="I27">
        <f ca="1">'Marinated Chicken'!E46</f>
        <v>200</v>
      </c>
      <c r="J27">
        <f ca="1">Onions!E46</f>
        <v>52</v>
      </c>
      <c r="K27">
        <f ca="1">'Green Pepper'!E46</f>
        <v>40</v>
      </c>
      <c r="L27">
        <f ca="1">'Potato Wedges'!E46</f>
        <v>753</v>
      </c>
      <c r="M27">
        <f ca="1">'Prepared Rice'!E46</f>
        <v>202</v>
      </c>
      <c r="N27">
        <f ca="1">'Chicken Breast'!E46</f>
        <v>243</v>
      </c>
      <c r="O27">
        <f ca="1">'Filet Mignon'!E46</f>
        <v>281</v>
      </c>
      <c r="P27">
        <f ca="1">Bacon!E46</f>
        <v>341</v>
      </c>
      <c r="Q27">
        <f ca="1">'Butterfly Shrimp'!E46</f>
        <v>338</v>
      </c>
      <c r="R27">
        <f ca="1">'Garlic Butter Sauce'!E46</f>
        <v>122</v>
      </c>
      <c r="S27">
        <f ca="1">Mushrooms!E46</f>
        <v>32</v>
      </c>
      <c r="T27">
        <f ca="1">'Monterey Jack'!E46</f>
        <v>47</v>
      </c>
      <c r="U27">
        <f ca="1">Cheddar!E46</f>
        <v>47</v>
      </c>
      <c r="V27">
        <f ca="1">'Pork Loin Skewers'!E46</f>
        <v>166</v>
      </c>
    </row>
    <row r="28" spans="1:22" x14ac:dyDescent="0.3">
      <c r="A28">
        <v>27</v>
      </c>
      <c r="B28">
        <f ca="1">Squid!E47</f>
        <v>27</v>
      </c>
      <c r="C28">
        <f ca="1">Flour!E47</f>
        <v>25</v>
      </c>
      <c r="D28">
        <f ca="1">Lemon!E47</f>
        <v>56</v>
      </c>
      <c r="E28">
        <f ca="1">'House Salad'!E47</f>
        <v>120</v>
      </c>
      <c r="F28">
        <f ca="1">Spanakopita!E47</f>
        <v>98</v>
      </c>
      <c r="G28">
        <f ca="1">Pita!E47</f>
        <v>12</v>
      </c>
      <c r="H28">
        <f ca="1">Tzatziki!E47</f>
        <v>18</v>
      </c>
      <c r="I28">
        <f ca="1">'Marinated Chicken'!E47</f>
        <v>190</v>
      </c>
      <c r="J28">
        <f ca="1">Onions!E47</f>
        <v>42</v>
      </c>
      <c r="K28">
        <f ca="1">'Green Pepper'!E47</f>
        <v>30</v>
      </c>
      <c r="L28">
        <f ca="1">'Potato Wedges'!E47</f>
        <v>708</v>
      </c>
      <c r="M28">
        <f ca="1">'Prepared Rice'!E47</f>
        <v>157</v>
      </c>
      <c r="N28">
        <f ca="1">'Chicken Breast'!E47</f>
        <v>232</v>
      </c>
      <c r="O28">
        <f ca="1">'Filet Mignon'!E47</f>
        <v>271</v>
      </c>
      <c r="P28">
        <f ca="1">Bacon!E47</f>
        <v>326</v>
      </c>
      <c r="Q28">
        <f ca="1">'Butterfly Shrimp'!E47</f>
        <v>322</v>
      </c>
      <c r="R28">
        <f ca="1">'Garlic Butter Sauce'!E47</f>
        <v>106</v>
      </c>
      <c r="S28">
        <f ca="1">Mushrooms!E47</f>
        <v>27</v>
      </c>
      <c r="T28">
        <f ca="1">'Monterey Jack'!E47</f>
        <v>42</v>
      </c>
      <c r="U28">
        <f ca="1">Cheddar!E47</f>
        <v>42</v>
      </c>
      <c r="V28">
        <f ca="1">'Pork Loin Skewers'!E47</f>
        <v>161</v>
      </c>
    </row>
    <row r="29" spans="1:22" x14ac:dyDescent="0.3">
      <c r="A29">
        <v>28</v>
      </c>
      <c r="B29">
        <f ca="1">Squid!E48</f>
        <v>23</v>
      </c>
      <c r="C29">
        <f ca="1">Flour!E48</f>
        <v>21</v>
      </c>
      <c r="D29">
        <f ca="1">Lemon!E48</f>
        <v>47</v>
      </c>
      <c r="E29">
        <f ca="1">'House Salad'!E48</f>
        <v>80</v>
      </c>
      <c r="F29">
        <f ca="1">Spanakopita!E48</f>
        <v>95</v>
      </c>
      <c r="G29">
        <f ca="1">Pita!E48</f>
        <v>8</v>
      </c>
      <c r="H29">
        <f ca="1">Tzatziki!E48</f>
        <v>9</v>
      </c>
      <c r="I29">
        <f ca="1">'Marinated Chicken'!E48</f>
        <v>180</v>
      </c>
      <c r="J29">
        <f ca="1">Onions!E48</f>
        <v>32</v>
      </c>
      <c r="K29">
        <f ca="1">'Green Pepper'!E48</f>
        <v>20</v>
      </c>
      <c r="L29">
        <f ca="1">'Potato Wedges'!E48</f>
        <v>663</v>
      </c>
      <c r="M29">
        <f ca="1">'Prepared Rice'!E48</f>
        <v>112</v>
      </c>
      <c r="N29">
        <f ca="1">'Chicken Breast'!E48</f>
        <v>221</v>
      </c>
      <c r="O29">
        <f ca="1">'Filet Mignon'!E48</f>
        <v>261</v>
      </c>
      <c r="P29">
        <f ca="1">Bacon!E48</f>
        <v>311</v>
      </c>
      <c r="Q29">
        <f ca="1">'Butterfly Shrimp'!E48</f>
        <v>306</v>
      </c>
      <c r="R29">
        <f ca="1">'Garlic Butter Sauce'!E48</f>
        <v>90</v>
      </c>
      <c r="S29">
        <f ca="1">Mushrooms!E48</f>
        <v>22</v>
      </c>
      <c r="T29">
        <f ca="1">'Monterey Jack'!E48</f>
        <v>37</v>
      </c>
      <c r="U29">
        <f ca="1">Cheddar!E48</f>
        <v>37</v>
      </c>
      <c r="V29">
        <f ca="1">'Pork Loin Skewers'!E48</f>
        <v>156</v>
      </c>
    </row>
    <row r="30" spans="1:22" x14ac:dyDescent="0.3">
      <c r="A30">
        <v>29</v>
      </c>
      <c r="B30">
        <f ca="1">Squid!E49</f>
        <v>45</v>
      </c>
      <c r="C30">
        <f ca="1">Flour!E49</f>
        <v>45</v>
      </c>
      <c r="D30">
        <f ca="1">Lemon!E49</f>
        <v>101</v>
      </c>
      <c r="E30">
        <f ca="1">'House Salad'!E49</f>
        <v>345</v>
      </c>
      <c r="F30">
        <f ca="1">Spanakopita!E49</f>
        <v>92</v>
      </c>
      <c r="G30">
        <f ca="1">Pita!E49</f>
        <v>40</v>
      </c>
      <c r="H30">
        <f ca="1">Tzatziki!E49</f>
        <v>195</v>
      </c>
      <c r="I30">
        <f ca="1">'Marinated Chicken'!E49</f>
        <v>170</v>
      </c>
      <c r="J30">
        <f ca="1">Onions!E49</f>
        <v>92</v>
      </c>
      <c r="K30">
        <f ca="1">'Green Pepper'!E49</f>
        <v>92</v>
      </c>
      <c r="L30">
        <f ca="1">'Potato Wedges'!E49</f>
        <v>618</v>
      </c>
      <c r="M30">
        <f ca="1">'Prepared Rice'!E49</f>
        <v>382</v>
      </c>
      <c r="N30">
        <f ca="1">'Chicken Breast'!E49</f>
        <v>210</v>
      </c>
      <c r="O30">
        <f ca="1">'Filet Mignon'!E49</f>
        <v>251</v>
      </c>
      <c r="P30">
        <f ca="1">Bacon!E49</f>
        <v>296</v>
      </c>
      <c r="Q30">
        <f ca="1">'Butterfly Shrimp'!E49</f>
        <v>290</v>
      </c>
      <c r="R30">
        <f ca="1">'Garlic Butter Sauce'!E49</f>
        <v>298</v>
      </c>
      <c r="S30">
        <f ca="1">Mushrooms!E49</f>
        <v>52</v>
      </c>
      <c r="T30">
        <f ca="1">'Monterey Jack'!E49</f>
        <v>102</v>
      </c>
      <c r="U30">
        <f ca="1">Cheddar!E49</f>
        <v>102</v>
      </c>
      <c r="V30">
        <f ca="1">'Pork Loin Skewers'!E49</f>
        <v>151</v>
      </c>
    </row>
    <row r="31" spans="1:22" x14ac:dyDescent="0.3">
      <c r="A31">
        <v>30</v>
      </c>
      <c r="B31">
        <f ca="1">Squid!E50</f>
        <v>42</v>
      </c>
      <c r="C31">
        <f ca="1">Flour!E50</f>
        <v>41</v>
      </c>
      <c r="D31">
        <f ca="1">Lemon!E50</f>
        <v>92</v>
      </c>
      <c r="E31">
        <f ca="1">'House Salad'!E50</f>
        <v>305</v>
      </c>
      <c r="F31">
        <f ca="1">Spanakopita!E50</f>
        <v>89</v>
      </c>
      <c r="G31">
        <f ca="1">Pita!E50</f>
        <v>36</v>
      </c>
      <c r="H31">
        <f ca="1">Tzatziki!E50</f>
        <v>186</v>
      </c>
      <c r="I31">
        <f ca="1">'Marinated Chicken'!E50</f>
        <v>160</v>
      </c>
      <c r="J31">
        <f ca="1">Onions!E50</f>
        <v>82</v>
      </c>
      <c r="K31">
        <f ca="1">'Green Pepper'!E50</f>
        <v>82</v>
      </c>
      <c r="L31">
        <f ca="1">'Potato Wedges'!E50</f>
        <v>573</v>
      </c>
      <c r="M31">
        <f ca="1">'Prepared Rice'!E50</f>
        <v>337</v>
      </c>
      <c r="N31">
        <f ca="1">'Chicken Breast'!E50</f>
        <v>199</v>
      </c>
      <c r="O31">
        <f ca="1">'Filet Mignon'!E50</f>
        <v>241</v>
      </c>
      <c r="P31">
        <f ca="1">Bacon!E50</f>
        <v>281</v>
      </c>
      <c r="Q31">
        <f ca="1">'Butterfly Shrimp'!E50</f>
        <v>274</v>
      </c>
      <c r="R31">
        <f ca="1">'Garlic Butter Sauce'!E50</f>
        <v>282</v>
      </c>
      <c r="S31">
        <f ca="1">Mushrooms!E50</f>
        <v>47</v>
      </c>
      <c r="T31">
        <f ca="1">'Monterey Jack'!E50</f>
        <v>97</v>
      </c>
      <c r="U31">
        <f ca="1">Cheddar!E50</f>
        <v>97</v>
      </c>
      <c r="V31">
        <f ca="1">'Pork Loin Skewers'!E50</f>
        <v>146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FACD8-EDDD-42D3-BE09-AEBEE9F0A5F9}">
  <sheetPr codeName="Sheet4">
    <tabColor rgb="FFFFFF00"/>
  </sheetPr>
  <dimension ref="D2:Z23"/>
  <sheetViews>
    <sheetView tabSelected="1" zoomScale="70" zoomScaleNormal="70" workbookViewId="0">
      <selection activeCell="AA19" sqref="AA19"/>
    </sheetView>
  </sheetViews>
  <sheetFormatPr defaultColWidth="8.77734375" defaultRowHeight="14.4" x14ac:dyDescent="0.3"/>
  <cols>
    <col min="1" max="14" width="8.77734375" style="3"/>
    <col min="15" max="15" width="12.21875" style="3" bestFit="1" customWidth="1"/>
    <col min="16" max="24" width="8.77734375" style="3"/>
    <col min="25" max="25" width="11.77734375" style="3" bestFit="1" customWidth="1"/>
    <col min="26" max="16384" width="8.77734375" style="3"/>
  </cols>
  <sheetData>
    <row r="2" spans="4:25" ht="31.2" x14ac:dyDescent="0.3">
      <c r="D2" s="41" t="s">
        <v>123</v>
      </c>
    </row>
    <row r="7" spans="4:25" x14ac:dyDescent="0.3">
      <c r="Y7" s="42"/>
    </row>
    <row r="10" spans="4:25" x14ac:dyDescent="0.3">
      <c r="O10" s="40">
        <v>135261.98000000001</v>
      </c>
    </row>
    <row r="11" spans="4:25" x14ac:dyDescent="0.3">
      <c r="O11" s="43">
        <v>135413.42000000001</v>
      </c>
    </row>
    <row r="23" spans="26:26" x14ac:dyDescent="0.3">
      <c r="Z23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update_forecast_values">
          <controlPr defaultSize="0" autoLine="0" r:id="rId5">
            <anchor moveWithCells="1">
              <from>
                <xdr:col>20</xdr:col>
                <xdr:colOff>510540</xdr:colOff>
                <xdr:row>23</xdr:row>
                <xdr:rowOff>152400</xdr:rowOff>
              </from>
              <to>
                <xdr:col>22</xdr:col>
                <xdr:colOff>388620</xdr:colOff>
                <xdr:row>29</xdr:row>
                <xdr:rowOff>160020</xdr:rowOff>
              </to>
            </anchor>
          </controlPr>
        </control>
      </mc:Choice>
      <mc:Fallback>
        <control shapeId="1037" r:id="rId4" name="update_forecast_values"/>
      </mc:Fallback>
    </mc:AlternateContent>
    <mc:AlternateContent xmlns:mc="http://schemas.openxmlformats.org/markup-compatibility/2006">
      <mc:Choice Requires="x14">
        <control shapeId="1033" r:id="rId6" name="CommandButton5">
          <controlPr defaultSize="0" autoLine="0" r:id="rId7">
            <anchor moveWithCells="1">
              <from>
                <xdr:col>0</xdr:col>
                <xdr:colOff>563880</xdr:colOff>
                <xdr:row>7</xdr:row>
                <xdr:rowOff>68580</xdr:rowOff>
              </from>
              <to>
                <xdr:col>2</xdr:col>
                <xdr:colOff>76200</xdr:colOff>
                <xdr:row>11</xdr:row>
                <xdr:rowOff>60960</xdr:rowOff>
              </to>
            </anchor>
          </controlPr>
        </control>
      </mc:Choice>
      <mc:Fallback>
        <control shapeId="1033" r:id="rId6" name="CommandButton5"/>
      </mc:Fallback>
    </mc:AlternateContent>
    <mc:AlternateContent xmlns:mc="http://schemas.openxmlformats.org/markup-compatibility/2006">
      <mc:Choice Requires="x14">
        <control shapeId="1032" r:id="rId8" name="CommandButton4">
          <controlPr defaultSize="0" autoLine="0" r:id="rId7">
            <anchor moveWithCells="1">
              <from>
                <xdr:col>0</xdr:col>
                <xdr:colOff>533400</xdr:colOff>
                <xdr:row>14</xdr:row>
                <xdr:rowOff>175260</xdr:rowOff>
              </from>
              <to>
                <xdr:col>2</xdr:col>
                <xdr:colOff>45720</xdr:colOff>
                <xdr:row>18</xdr:row>
                <xdr:rowOff>167640</xdr:rowOff>
              </to>
            </anchor>
          </controlPr>
        </control>
      </mc:Choice>
      <mc:Fallback>
        <control shapeId="1032" r:id="rId8" name="CommandButton4"/>
      </mc:Fallback>
    </mc:AlternateContent>
    <mc:AlternateContent xmlns:mc="http://schemas.openxmlformats.org/markup-compatibility/2006">
      <mc:Choice Requires="x14">
        <control shapeId="1031" r:id="rId9" name="CommandButton3">
          <controlPr defaultSize="0" autoLine="0" r:id="rId7">
            <anchor moveWithCells="1">
              <from>
                <xdr:col>0</xdr:col>
                <xdr:colOff>563880</xdr:colOff>
                <xdr:row>22</xdr:row>
                <xdr:rowOff>76200</xdr:rowOff>
              </from>
              <to>
                <xdr:col>2</xdr:col>
                <xdr:colOff>76200</xdr:colOff>
                <xdr:row>26</xdr:row>
                <xdr:rowOff>68580</xdr:rowOff>
              </to>
            </anchor>
          </controlPr>
        </control>
      </mc:Choice>
      <mc:Fallback>
        <control shapeId="1031" r:id="rId9" name="CommandButton3"/>
      </mc:Fallback>
    </mc:AlternateContent>
    <mc:AlternateContent xmlns:mc="http://schemas.openxmlformats.org/markup-compatibility/2006">
      <mc:Choice Requires="x14">
        <control shapeId="1029" r:id="rId10" name="CommandButton2">
          <controlPr defaultSize="0" autoLine="0" r:id="rId11">
            <anchor moveWithCells="1">
              <from>
                <xdr:col>0</xdr:col>
                <xdr:colOff>556260</xdr:colOff>
                <xdr:row>30</xdr:row>
                <xdr:rowOff>38100</xdr:rowOff>
              </from>
              <to>
                <xdr:col>2</xdr:col>
                <xdr:colOff>68580</xdr:colOff>
                <xdr:row>34</xdr:row>
                <xdr:rowOff>22860</xdr:rowOff>
              </to>
            </anchor>
          </controlPr>
        </control>
      </mc:Choice>
      <mc:Fallback>
        <control shapeId="1029" r:id="rId10" name="CommandButton2"/>
      </mc:Fallback>
    </mc:AlternateContent>
    <mc:AlternateContent xmlns:mc="http://schemas.openxmlformats.org/markup-compatibility/2006">
      <mc:Choice Requires="x14">
        <control shapeId="1028" r:id="rId12" name="CommandButton1">
          <controlPr defaultSize="0" autoLine="0" r:id="rId13">
            <anchor moveWithCells="1">
              <from>
                <xdr:col>0</xdr:col>
                <xdr:colOff>556260</xdr:colOff>
                <xdr:row>1</xdr:row>
                <xdr:rowOff>251460</xdr:rowOff>
              </from>
              <to>
                <xdr:col>2</xdr:col>
                <xdr:colOff>68580</xdr:colOff>
                <xdr:row>5</xdr:row>
                <xdr:rowOff>30480</xdr:rowOff>
              </to>
            </anchor>
          </controlPr>
        </control>
      </mc:Choice>
      <mc:Fallback>
        <control shapeId="1028" r:id="rId12" name="CommandButton1"/>
      </mc:Fallback>
    </mc:AlternateContent>
    <mc:AlternateContent xmlns:mc="http://schemas.openxmlformats.org/markup-compatibility/2006">
      <mc:Choice Requires="x14">
        <control shapeId="1034" r:id="rId14" name="txtCSL">
          <controlPr defaultSize="0" autoLine="0" autoPict="0" r:id="rId15">
            <anchor moveWithCells="1">
              <from>
                <xdr:col>4</xdr:col>
                <xdr:colOff>281940</xdr:colOff>
                <xdr:row>18</xdr:row>
                <xdr:rowOff>167640</xdr:rowOff>
              </from>
              <to>
                <xdr:col>6</xdr:col>
                <xdr:colOff>129540</xdr:colOff>
                <xdr:row>20</xdr:row>
                <xdr:rowOff>68580</xdr:rowOff>
              </to>
            </anchor>
          </controlPr>
        </control>
      </mc:Choice>
      <mc:Fallback>
        <control shapeId="1034" r:id="rId14" name="txtCSL"/>
      </mc:Fallback>
    </mc:AlternateContent>
    <mc:AlternateContent xmlns:mc="http://schemas.openxmlformats.org/markup-compatibility/2006">
      <mc:Choice Requires="x14">
        <control shapeId="1035" r:id="rId16" name="cmbApplyCSL">
          <controlPr defaultSize="0" autoLine="0" autoPict="0" r:id="rId17">
            <anchor moveWithCells="1">
              <from>
                <xdr:col>4</xdr:col>
                <xdr:colOff>487680</xdr:colOff>
                <xdr:row>21</xdr:row>
                <xdr:rowOff>30480</xdr:rowOff>
              </from>
              <to>
                <xdr:col>5</xdr:col>
                <xdr:colOff>586740</xdr:colOff>
                <xdr:row>22</xdr:row>
                <xdr:rowOff>152400</xdr:rowOff>
              </to>
            </anchor>
          </controlPr>
        </control>
      </mc:Choice>
      <mc:Fallback>
        <control shapeId="1035" r:id="rId16" name="cmbApplyCS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EEBB5-E5F4-4464-A1A5-C79EA340F2A5}">
  <sheetPr codeName="Sheet1">
    <tabColor theme="9"/>
  </sheetPr>
  <dimension ref="A1:B22"/>
  <sheetViews>
    <sheetView showGridLines="0" workbookViewId="0"/>
  </sheetViews>
  <sheetFormatPr defaultColWidth="8.77734375" defaultRowHeight="14.4" x14ac:dyDescent="0.3"/>
  <cols>
    <col min="1" max="1" width="16.5546875" bestFit="1" customWidth="1"/>
    <col min="2" max="2" width="19.5546875" bestFit="1" customWidth="1"/>
  </cols>
  <sheetData>
    <row r="1" spans="1:2" x14ac:dyDescent="0.3">
      <c r="A1" t="s">
        <v>15</v>
      </c>
      <c r="B1" t="s">
        <v>16</v>
      </c>
    </row>
    <row r="2" spans="1:2" x14ac:dyDescent="0.3">
      <c r="A2" t="s">
        <v>17</v>
      </c>
      <c r="B2">
        <v>9.6</v>
      </c>
    </row>
    <row r="3" spans="1:2" x14ac:dyDescent="0.3">
      <c r="A3" t="s">
        <v>18</v>
      </c>
      <c r="B3">
        <v>0.34</v>
      </c>
    </row>
    <row r="4" spans="1:2" x14ac:dyDescent="0.3">
      <c r="A4" t="s">
        <v>19</v>
      </c>
      <c r="B4">
        <v>0.13</v>
      </c>
    </row>
    <row r="5" spans="1:2" x14ac:dyDescent="0.3">
      <c r="A5" t="s">
        <v>20</v>
      </c>
      <c r="B5">
        <v>0.86</v>
      </c>
    </row>
    <row r="6" spans="1:2" x14ac:dyDescent="0.3">
      <c r="A6" t="s">
        <v>2</v>
      </c>
      <c r="B6">
        <v>3.33</v>
      </c>
    </row>
    <row r="7" spans="1:2" x14ac:dyDescent="0.3">
      <c r="A7" t="s">
        <v>21</v>
      </c>
      <c r="B7">
        <v>2</v>
      </c>
    </row>
    <row r="8" spans="1:2" x14ac:dyDescent="0.3">
      <c r="A8" t="s">
        <v>3</v>
      </c>
      <c r="B8">
        <v>0.52</v>
      </c>
    </row>
    <row r="9" spans="1:2" x14ac:dyDescent="0.3">
      <c r="A9" t="s">
        <v>22</v>
      </c>
      <c r="B9">
        <v>13.75</v>
      </c>
    </row>
    <row r="10" spans="1:2" x14ac:dyDescent="0.3">
      <c r="A10" t="s">
        <v>23</v>
      </c>
      <c r="B10">
        <v>0.19</v>
      </c>
    </row>
    <row r="11" spans="1:2" x14ac:dyDescent="0.3">
      <c r="A11" t="s">
        <v>24</v>
      </c>
      <c r="B11">
        <v>0.1</v>
      </c>
    </row>
    <row r="12" spans="1:2" x14ac:dyDescent="0.3">
      <c r="A12" t="s">
        <v>25</v>
      </c>
      <c r="B12">
        <v>0.09</v>
      </c>
    </row>
    <row r="13" spans="1:2" x14ac:dyDescent="0.3">
      <c r="A13" t="s">
        <v>26</v>
      </c>
      <c r="B13">
        <v>0.37</v>
      </c>
    </row>
    <row r="14" spans="1:2" x14ac:dyDescent="0.3">
      <c r="A14" t="s">
        <v>27</v>
      </c>
      <c r="B14">
        <v>12.65</v>
      </c>
    </row>
    <row r="15" spans="1:2" x14ac:dyDescent="0.3">
      <c r="A15" t="s">
        <v>6</v>
      </c>
      <c r="B15">
        <v>28.35</v>
      </c>
    </row>
    <row r="16" spans="1:2" x14ac:dyDescent="0.3">
      <c r="A16" t="s">
        <v>28</v>
      </c>
      <c r="B16">
        <v>0.24</v>
      </c>
    </row>
    <row r="17" spans="1:2" x14ac:dyDescent="0.3">
      <c r="A17" t="s">
        <v>8</v>
      </c>
      <c r="B17">
        <v>3.3</v>
      </c>
    </row>
    <row r="18" spans="1:2" x14ac:dyDescent="0.3">
      <c r="A18" t="s">
        <v>29</v>
      </c>
      <c r="B18">
        <v>0.05</v>
      </c>
    </row>
    <row r="19" spans="1:2" x14ac:dyDescent="0.3">
      <c r="A19" t="s">
        <v>30</v>
      </c>
      <c r="B19">
        <v>0.5</v>
      </c>
    </row>
    <row r="20" spans="1:2" x14ac:dyDescent="0.3">
      <c r="A20" t="s">
        <v>31</v>
      </c>
      <c r="B20">
        <v>0.66</v>
      </c>
    </row>
    <row r="21" spans="1:2" x14ac:dyDescent="0.3">
      <c r="A21" t="s">
        <v>32</v>
      </c>
      <c r="B21">
        <v>0.5</v>
      </c>
    </row>
    <row r="22" spans="1:2" x14ac:dyDescent="0.3">
      <c r="A22" t="s">
        <v>33</v>
      </c>
      <c r="B22">
        <v>2.61</v>
      </c>
    </row>
  </sheetData>
  <sheetProtection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7" r:id="rId3" name="CommandButton2">
          <controlPr defaultSize="0" autoLine="0" r:id="rId4">
            <anchor moveWithCells="1">
              <from>
                <xdr:col>2</xdr:col>
                <xdr:colOff>388620</xdr:colOff>
                <xdr:row>4</xdr:row>
                <xdr:rowOff>45720</xdr:rowOff>
              </from>
              <to>
                <xdr:col>5</xdr:col>
                <xdr:colOff>243840</xdr:colOff>
                <xdr:row>7</xdr:row>
                <xdr:rowOff>129540</xdr:rowOff>
              </to>
            </anchor>
          </controlPr>
        </control>
      </mc:Choice>
      <mc:Fallback>
        <control shapeId="26627" r:id="rId3" name="CommandButton2"/>
      </mc:Fallback>
    </mc:AlternateContent>
    <mc:AlternateContent xmlns:mc="http://schemas.openxmlformats.org/markup-compatibility/2006">
      <mc:Choice Requires="x14">
        <control shapeId="26625" r:id="rId5" name="CommandButton1">
          <controlPr defaultSize="0" autoLine="0" r:id="rId6">
            <anchor moveWithCells="1">
              <from>
                <xdr:col>2</xdr:col>
                <xdr:colOff>586740</xdr:colOff>
                <xdr:row>1</xdr:row>
                <xdr:rowOff>30480</xdr:rowOff>
              </from>
              <to>
                <xdr:col>5</xdr:col>
                <xdr:colOff>22860</xdr:colOff>
                <xdr:row>3</xdr:row>
                <xdr:rowOff>152400</xdr:rowOff>
              </to>
            </anchor>
          </controlPr>
        </control>
      </mc:Choice>
      <mc:Fallback>
        <control shapeId="26625" r:id="rId5" name="CommandButton1"/>
      </mc:Fallback>
    </mc:AlternateContent>
  </controls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0B47B-6256-46C9-AAE8-A447577B4269}">
  <sheetPr codeName="Sheet2">
    <tabColor theme="9"/>
  </sheetPr>
  <dimension ref="A1:D11"/>
  <sheetViews>
    <sheetView showGridLines="0" workbookViewId="0"/>
  </sheetViews>
  <sheetFormatPr defaultColWidth="8.77734375" defaultRowHeight="14.4" x14ac:dyDescent="0.3"/>
  <cols>
    <col min="1" max="1" width="16" bestFit="1" customWidth="1"/>
    <col min="2" max="2" width="14.77734375" bestFit="1" customWidth="1"/>
    <col min="3" max="3" width="21.33203125" bestFit="1" customWidth="1"/>
    <col min="4" max="4" width="15.88671875" bestFit="1" customWidth="1"/>
  </cols>
  <sheetData>
    <row r="1" spans="1:4" x14ac:dyDescent="0.3">
      <c r="A1" t="s">
        <v>11</v>
      </c>
      <c r="B1" t="s">
        <v>12</v>
      </c>
      <c r="C1" t="s">
        <v>13</v>
      </c>
      <c r="D1" t="s">
        <v>14</v>
      </c>
    </row>
    <row r="2" spans="1:4" x14ac:dyDescent="0.3">
      <c r="A2" t="s">
        <v>1</v>
      </c>
      <c r="B2">
        <v>10.92</v>
      </c>
      <c r="C2">
        <v>12.95</v>
      </c>
      <c r="D2">
        <v>2.02</v>
      </c>
    </row>
    <row r="3" spans="1:4" x14ac:dyDescent="0.3">
      <c r="A3" t="s">
        <v>2</v>
      </c>
      <c r="B3">
        <v>3.33</v>
      </c>
      <c r="C3">
        <v>7.5</v>
      </c>
      <c r="D3">
        <v>4.17</v>
      </c>
    </row>
    <row r="4" spans="1:4" x14ac:dyDescent="0.3">
      <c r="A4" t="s">
        <v>3</v>
      </c>
      <c r="B4">
        <v>2.62</v>
      </c>
      <c r="C4">
        <v>6.5</v>
      </c>
      <c r="D4">
        <v>3.99</v>
      </c>
    </row>
    <row r="5" spans="1:4" x14ac:dyDescent="0.3">
      <c r="A5" t="s">
        <v>4</v>
      </c>
      <c r="B5">
        <v>15.36</v>
      </c>
      <c r="C5">
        <v>19.95</v>
      </c>
      <c r="D5">
        <v>4.59</v>
      </c>
    </row>
    <row r="6" spans="1:4" x14ac:dyDescent="0.3">
      <c r="A6" t="s">
        <v>5</v>
      </c>
      <c r="B6">
        <v>13.97</v>
      </c>
      <c r="C6">
        <v>20.95</v>
      </c>
      <c r="D6">
        <v>6.98</v>
      </c>
    </row>
    <row r="7" spans="1:4" x14ac:dyDescent="0.3">
      <c r="A7" t="s">
        <v>6</v>
      </c>
      <c r="B7">
        <v>29.13</v>
      </c>
      <c r="C7">
        <v>31.95</v>
      </c>
      <c r="D7">
        <v>2.04</v>
      </c>
    </row>
    <row r="8" spans="1:4" x14ac:dyDescent="0.3">
      <c r="A8" t="s">
        <v>7</v>
      </c>
      <c r="B8">
        <v>33.25</v>
      </c>
      <c r="C8">
        <v>34.950000000000003</v>
      </c>
      <c r="D8">
        <v>1.69</v>
      </c>
    </row>
    <row r="9" spans="1:4" x14ac:dyDescent="0.3">
      <c r="A9" t="s">
        <v>8</v>
      </c>
      <c r="B9">
        <v>9.91</v>
      </c>
      <c r="C9">
        <v>23.95</v>
      </c>
      <c r="D9">
        <v>14.03</v>
      </c>
    </row>
    <row r="10" spans="1:4" x14ac:dyDescent="0.3">
      <c r="A10" t="s">
        <v>9</v>
      </c>
      <c r="B10">
        <v>15.86</v>
      </c>
      <c r="C10">
        <v>22.95</v>
      </c>
      <c r="D10">
        <v>7.08</v>
      </c>
    </row>
    <row r="11" spans="1:4" x14ac:dyDescent="0.3">
      <c r="A11" t="s">
        <v>10</v>
      </c>
      <c r="B11">
        <v>4.47</v>
      </c>
      <c r="C11">
        <v>18.95</v>
      </c>
      <c r="D11">
        <v>14.38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51" r:id="rId3" name="CommandButton2">
          <controlPr defaultSize="0" autoLine="0" r:id="rId4">
            <anchor moveWithCells="1">
              <from>
                <xdr:col>4</xdr:col>
                <xdr:colOff>358140</xdr:colOff>
                <xdr:row>4</xdr:row>
                <xdr:rowOff>30480</xdr:rowOff>
              </from>
              <to>
                <xdr:col>7</xdr:col>
                <xdr:colOff>213360</xdr:colOff>
                <xdr:row>7</xdr:row>
                <xdr:rowOff>114300</xdr:rowOff>
              </to>
            </anchor>
          </controlPr>
        </control>
      </mc:Choice>
      <mc:Fallback>
        <control shapeId="27651" r:id="rId3" name="CommandButton2"/>
      </mc:Fallback>
    </mc:AlternateContent>
    <mc:AlternateContent xmlns:mc="http://schemas.openxmlformats.org/markup-compatibility/2006">
      <mc:Choice Requires="x14">
        <control shapeId="27649" r:id="rId5" name="CommandButton1">
          <controlPr defaultSize="0" autoLine="0" r:id="rId6">
            <anchor moveWithCells="1">
              <from>
                <xdr:col>4</xdr:col>
                <xdr:colOff>487680</xdr:colOff>
                <xdr:row>0</xdr:row>
                <xdr:rowOff>160020</xdr:rowOff>
              </from>
              <to>
                <xdr:col>7</xdr:col>
                <xdr:colOff>99060</xdr:colOff>
                <xdr:row>3</xdr:row>
                <xdr:rowOff>114300</xdr:rowOff>
              </to>
            </anchor>
          </controlPr>
        </control>
      </mc:Choice>
      <mc:Fallback>
        <control shapeId="27649" r:id="rId5" name="CommandButton1"/>
      </mc:Fallback>
    </mc:AlternateContent>
  </controls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97DD4-EC60-421A-948A-650510D1F66D}">
  <sheetPr codeName="Sheet3">
    <tabColor theme="9"/>
  </sheetPr>
  <dimension ref="A1:K14"/>
  <sheetViews>
    <sheetView showGridLines="0" workbookViewId="0"/>
  </sheetViews>
  <sheetFormatPr defaultColWidth="8.77734375" defaultRowHeight="14.4" x14ac:dyDescent="0.3"/>
  <cols>
    <col min="1" max="1" width="8" bestFit="1" customWidth="1"/>
    <col min="2" max="2" width="10.5546875" bestFit="1" customWidth="1"/>
    <col min="3" max="3" width="13.77734375" bestFit="1" customWidth="1"/>
    <col min="4" max="4" width="9.33203125" bestFit="1" customWidth="1"/>
    <col min="5" max="5" width="18.6640625" bestFit="1" customWidth="1"/>
    <col min="6" max="6" width="17.6640625" bestFit="1" customWidth="1"/>
    <col min="7" max="7" width="13.6640625" bestFit="1" customWidth="1"/>
    <col min="8" max="8" width="12.5546875" bestFit="1" customWidth="1"/>
    <col min="9" max="9" width="17.109375" bestFit="1" customWidth="1"/>
    <col min="10" max="10" width="13.5546875" bestFit="1" customWidth="1"/>
    <col min="11" max="11" width="10.332031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A2">
        <v>1</v>
      </c>
      <c r="B2">
        <v>26</v>
      </c>
      <c r="C2">
        <v>20</v>
      </c>
      <c r="D2">
        <v>26</v>
      </c>
      <c r="E2">
        <v>74</v>
      </c>
      <c r="F2">
        <v>37</v>
      </c>
      <c r="G2">
        <v>20</v>
      </c>
      <c r="H2">
        <v>51</v>
      </c>
      <c r="I2">
        <v>62</v>
      </c>
      <c r="J2">
        <v>31</v>
      </c>
      <c r="K2">
        <v>36</v>
      </c>
    </row>
    <row r="3" spans="1:11" x14ac:dyDescent="0.3">
      <c r="A3">
        <v>2</v>
      </c>
      <c r="B3">
        <v>21</v>
      </c>
      <c r="C3">
        <v>16</v>
      </c>
      <c r="D3">
        <v>25</v>
      </c>
      <c r="E3">
        <v>61</v>
      </c>
      <c r="F3">
        <v>42</v>
      </c>
      <c r="G3">
        <v>23</v>
      </c>
      <c r="H3">
        <v>46</v>
      </c>
      <c r="I3">
        <v>60</v>
      </c>
      <c r="J3">
        <v>32</v>
      </c>
      <c r="K3">
        <v>38</v>
      </c>
    </row>
    <row r="4" spans="1:11" x14ac:dyDescent="0.3">
      <c r="A4">
        <v>3</v>
      </c>
      <c r="B4">
        <v>23</v>
      </c>
      <c r="C4">
        <v>15</v>
      </c>
      <c r="D4">
        <v>28</v>
      </c>
      <c r="E4">
        <v>61</v>
      </c>
      <c r="F4">
        <v>48</v>
      </c>
      <c r="G4">
        <v>24</v>
      </c>
      <c r="H4">
        <v>32</v>
      </c>
      <c r="I4">
        <v>64</v>
      </c>
      <c r="J4">
        <v>27</v>
      </c>
      <c r="K4">
        <v>49</v>
      </c>
    </row>
    <row r="5" spans="1:11" x14ac:dyDescent="0.3">
      <c r="A5">
        <v>4</v>
      </c>
      <c r="B5">
        <v>26</v>
      </c>
      <c r="C5">
        <v>17</v>
      </c>
      <c r="D5">
        <v>29</v>
      </c>
      <c r="E5">
        <v>66</v>
      </c>
      <c r="F5">
        <v>44</v>
      </c>
      <c r="G5">
        <v>13</v>
      </c>
      <c r="H5">
        <v>48</v>
      </c>
      <c r="I5">
        <v>65</v>
      </c>
      <c r="J5">
        <v>30</v>
      </c>
      <c r="K5">
        <v>38</v>
      </c>
    </row>
    <row r="6" spans="1:11" x14ac:dyDescent="0.3">
      <c r="A6">
        <v>5</v>
      </c>
      <c r="B6">
        <v>22</v>
      </c>
      <c r="C6">
        <v>19</v>
      </c>
      <c r="D6">
        <v>29</v>
      </c>
      <c r="E6">
        <v>74</v>
      </c>
      <c r="F6">
        <v>45</v>
      </c>
      <c r="G6">
        <v>18</v>
      </c>
      <c r="H6">
        <v>47</v>
      </c>
      <c r="I6">
        <v>59</v>
      </c>
      <c r="J6">
        <v>33</v>
      </c>
      <c r="K6">
        <v>35</v>
      </c>
    </row>
    <row r="7" spans="1:11" x14ac:dyDescent="0.3">
      <c r="A7">
        <v>6</v>
      </c>
      <c r="B7">
        <v>19</v>
      </c>
      <c r="C7">
        <v>13</v>
      </c>
      <c r="D7">
        <v>26</v>
      </c>
      <c r="E7">
        <v>70</v>
      </c>
      <c r="F7">
        <v>29</v>
      </c>
      <c r="G7">
        <v>19</v>
      </c>
      <c r="H7">
        <v>30</v>
      </c>
      <c r="I7">
        <v>62</v>
      </c>
      <c r="J7">
        <v>30</v>
      </c>
      <c r="K7">
        <v>25</v>
      </c>
    </row>
    <row r="8" spans="1:11" x14ac:dyDescent="0.3">
      <c r="A8">
        <v>7</v>
      </c>
      <c r="B8">
        <v>27</v>
      </c>
      <c r="C8">
        <v>18</v>
      </c>
      <c r="D8">
        <v>23</v>
      </c>
      <c r="E8">
        <v>74</v>
      </c>
      <c r="F8">
        <v>40</v>
      </c>
      <c r="G8">
        <v>18</v>
      </c>
      <c r="H8">
        <v>45</v>
      </c>
      <c r="I8">
        <v>56</v>
      </c>
      <c r="J8">
        <v>23</v>
      </c>
      <c r="K8">
        <v>31</v>
      </c>
    </row>
    <row r="9" spans="1:11" x14ac:dyDescent="0.3">
      <c r="A9">
        <v>8</v>
      </c>
      <c r="B9">
        <v>27</v>
      </c>
      <c r="C9">
        <v>15</v>
      </c>
      <c r="D9">
        <v>27</v>
      </c>
      <c r="E9">
        <v>71</v>
      </c>
      <c r="F9">
        <v>41</v>
      </c>
      <c r="G9">
        <v>19</v>
      </c>
      <c r="H9">
        <v>42</v>
      </c>
      <c r="I9">
        <v>53</v>
      </c>
      <c r="J9">
        <v>29</v>
      </c>
      <c r="K9">
        <v>31</v>
      </c>
    </row>
    <row r="10" spans="1:11" x14ac:dyDescent="0.3">
      <c r="A10">
        <v>9</v>
      </c>
      <c r="B10">
        <v>27</v>
      </c>
      <c r="C10">
        <v>19</v>
      </c>
      <c r="D10">
        <v>25</v>
      </c>
      <c r="E10">
        <v>66</v>
      </c>
      <c r="F10">
        <v>39</v>
      </c>
      <c r="G10">
        <v>23</v>
      </c>
      <c r="H10">
        <v>50</v>
      </c>
      <c r="I10">
        <v>62</v>
      </c>
      <c r="J10">
        <v>33</v>
      </c>
      <c r="K10">
        <v>36</v>
      </c>
    </row>
    <row r="11" spans="1:11" x14ac:dyDescent="0.3">
      <c r="A11">
        <v>10</v>
      </c>
      <c r="B11">
        <v>27</v>
      </c>
      <c r="C11">
        <v>16</v>
      </c>
      <c r="D11">
        <v>28</v>
      </c>
      <c r="E11">
        <v>70</v>
      </c>
      <c r="F11">
        <v>39</v>
      </c>
      <c r="G11">
        <v>21</v>
      </c>
      <c r="H11">
        <v>45</v>
      </c>
      <c r="I11">
        <v>59</v>
      </c>
      <c r="J11">
        <v>30</v>
      </c>
      <c r="K11">
        <v>40</v>
      </c>
    </row>
    <row r="12" spans="1:11" x14ac:dyDescent="0.3">
      <c r="A12">
        <v>11</v>
      </c>
      <c r="B12">
        <v>20</v>
      </c>
      <c r="C12">
        <v>20</v>
      </c>
      <c r="D12">
        <v>30</v>
      </c>
      <c r="E12">
        <v>75</v>
      </c>
      <c r="F12">
        <v>42</v>
      </c>
      <c r="G12">
        <v>23</v>
      </c>
      <c r="H12">
        <v>54</v>
      </c>
      <c r="I12">
        <v>57</v>
      </c>
      <c r="J12">
        <v>34</v>
      </c>
      <c r="K12">
        <v>30</v>
      </c>
    </row>
    <row r="13" spans="1:11" x14ac:dyDescent="0.3">
      <c r="A13">
        <v>12</v>
      </c>
      <c r="B13">
        <v>22</v>
      </c>
      <c r="C13">
        <v>23</v>
      </c>
      <c r="D13">
        <v>25</v>
      </c>
      <c r="E13">
        <v>71</v>
      </c>
      <c r="F13">
        <v>47</v>
      </c>
      <c r="G13">
        <v>26</v>
      </c>
      <c r="H13">
        <v>56</v>
      </c>
      <c r="I13">
        <v>69</v>
      </c>
      <c r="J13">
        <v>33</v>
      </c>
      <c r="K13">
        <v>44</v>
      </c>
    </row>
    <row r="14" spans="1:11" x14ac:dyDescent="0.3">
      <c r="A14">
        <v>13</v>
      </c>
      <c r="B14">
        <v>32</v>
      </c>
      <c r="C14">
        <v>23</v>
      </c>
      <c r="D14">
        <v>29</v>
      </c>
      <c r="E14">
        <v>74</v>
      </c>
      <c r="F14">
        <v>44</v>
      </c>
      <c r="G14">
        <v>21</v>
      </c>
      <c r="H14">
        <v>51</v>
      </c>
      <c r="I14">
        <v>62</v>
      </c>
      <c r="J14">
        <v>39</v>
      </c>
      <c r="K14">
        <v>38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8675" r:id="rId4" name="CommandButton2">
          <controlPr defaultSize="0" autoLine="0" r:id="rId5">
            <anchor moveWithCells="1">
              <from>
                <xdr:col>11</xdr:col>
                <xdr:colOff>510540</xdr:colOff>
                <xdr:row>4</xdr:row>
                <xdr:rowOff>60960</xdr:rowOff>
              </from>
              <to>
                <xdr:col>14</xdr:col>
                <xdr:colOff>365760</xdr:colOff>
                <xdr:row>7</xdr:row>
                <xdr:rowOff>144780</xdr:rowOff>
              </to>
            </anchor>
          </controlPr>
        </control>
      </mc:Choice>
      <mc:Fallback>
        <control shapeId="28675" r:id="rId4" name="CommandButton2"/>
      </mc:Fallback>
    </mc:AlternateContent>
    <mc:AlternateContent xmlns:mc="http://schemas.openxmlformats.org/markup-compatibility/2006">
      <mc:Choice Requires="x14">
        <control shapeId="28673" r:id="rId6" name="CommandButton1">
          <controlPr defaultSize="0" autoLine="0" r:id="rId7">
            <anchor moveWithCells="1">
              <from>
                <xdr:col>11</xdr:col>
                <xdr:colOff>586740</xdr:colOff>
                <xdr:row>0</xdr:row>
                <xdr:rowOff>152400</xdr:rowOff>
              </from>
              <to>
                <xdr:col>14</xdr:col>
                <xdr:colOff>243840</xdr:colOff>
                <xdr:row>3</xdr:row>
                <xdr:rowOff>137160</xdr:rowOff>
              </to>
            </anchor>
          </controlPr>
        </control>
      </mc:Choice>
      <mc:Fallback>
        <control shapeId="28673" r:id="rId6" name="CommandButton1"/>
      </mc:Fallback>
    </mc:AlternateContent>
  </controls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047EB-31AC-4A69-9E07-1017E3574B9F}">
  <sheetPr codeName="Sheet5">
    <tabColor theme="1"/>
  </sheetPr>
  <dimension ref="A1:N22"/>
  <sheetViews>
    <sheetView topLeftCell="H1" workbookViewId="0">
      <selection sqref="A1:N22"/>
    </sheetView>
  </sheetViews>
  <sheetFormatPr defaultRowHeight="14.4" x14ac:dyDescent="0.3"/>
  <cols>
    <col min="1" max="1" width="15.44140625" bestFit="1" customWidth="1"/>
    <col min="2" max="2" width="9" bestFit="1" customWidth="1"/>
    <col min="3" max="3" width="11.77734375" bestFit="1" customWidth="1"/>
    <col min="4" max="4" width="9.21875" bestFit="1" customWidth="1"/>
    <col min="5" max="5" width="18.21875" bestFit="1" customWidth="1"/>
    <col min="6" max="6" width="16.77734375" bestFit="1" customWidth="1"/>
    <col min="7" max="7" width="11.21875" bestFit="1" customWidth="1"/>
    <col min="8" max="8" width="90.5546875" bestFit="1" customWidth="1"/>
    <col min="9" max="9" width="17.21875" bestFit="1" customWidth="1"/>
    <col min="10" max="10" width="18.77734375" bestFit="1" customWidth="1"/>
    <col min="11" max="11" width="20.5546875" bestFit="1" customWidth="1"/>
    <col min="12" max="12" width="15.77734375" bestFit="1" customWidth="1"/>
    <col min="13" max="13" width="18.77734375" bestFit="1" customWidth="1"/>
    <col min="14" max="14" width="18.21875" bestFit="1" customWidth="1"/>
  </cols>
  <sheetData>
    <row r="1" spans="1:14" ht="15" thickBot="1" x14ac:dyDescent="0.35">
      <c r="A1" s="5" t="s">
        <v>58</v>
      </c>
      <c r="B1" s="6" t="s">
        <v>59</v>
      </c>
      <c r="C1" s="7" t="s">
        <v>60</v>
      </c>
      <c r="D1" s="7" t="s">
        <v>61</v>
      </c>
      <c r="E1" s="7" t="s">
        <v>62</v>
      </c>
      <c r="F1" s="7" t="s">
        <v>63</v>
      </c>
      <c r="G1" s="7" t="s">
        <v>64</v>
      </c>
      <c r="H1" s="8" t="s">
        <v>47</v>
      </c>
      <c r="I1" s="8" t="s">
        <v>97</v>
      </c>
      <c r="J1" s="8" t="s">
        <v>96</v>
      </c>
      <c r="K1" s="8" t="s">
        <v>95</v>
      </c>
      <c r="L1" s="8" t="s">
        <v>98</v>
      </c>
      <c r="M1" s="8" t="s">
        <v>96</v>
      </c>
      <c r="N1" s="8" t="s">
        <v>95</v>
      </c>
    </row>
    <row r="2" spans="1:14" ht="15" thickBot="1" x14ac:dyDescent="0.35">
      <c r="A2" s="9" t="s">
        <v>21</v>
      </c>
      <c r="B2" s="10" t="s">
        <v>65</v>
      </c>
      <c r="C2" s="10" t="s">
        <v>66</v>
      </c>
      <c r="D2" s="10" t="s">
        <v>67</v>
      </c>
      <c r="E2" s="10">
        <v>1</v>
      </c>
      <c r="F2" s="10">
        <f>E2*7</f>
        <v>7</v>
      </c>
      <c r="G2" s="10" t="s">
        <v>68</v>
      </c>
      <c r="H2" t="str" cm="1">
        <f t="array" ref="H2">_xlfn.ARRAYTOTEXT(_xlfn._xlws.FILTER(Table2!A:A,Table2!D:D=A2),0)</f>
        <v>Tzatziki</v>
      </c>
      <c r="I2" t="s">
        <v>44</v>
      </c>
      <c r="J2">
        <v>7</v>
      </c>
      <c r="K2" s="4">
        <v>5658.3868000000002</v>
      </c>
      <c r="L2" t="s">
        <v>44</v>
      </c>
      <c r="M2">
        <v>7</v>
      </c>
      <c r="N2" s="4">
        <v>5718.1720999999998</v>
      </c>
    </row>
    <row r="3" spans="1:14" ht="15" thickBot="1" x14ac:dyDescent="0.35">
      <c r="A3" s="11" t="s">
        <v>24</v>
      </c>
      <c r="B3" s="12" t="s">
        <v>69</v>
      </c>
      <c r="C3" s="12" t="s">
        <v>66</v>
      </c>
      <c r="D3" s="12" t="s">
        <v>67</v>
      </c>
      <c r="E3" s="12">
        <v>1</v>
      </c>
      <c r="F3" s="12">
        <f t="shared" ref="F3:F22" si="0">E3*7</f>
        <v>7</v>
      </c>
      <c r="G3" s="12" t="s">
        <v>68</v>
      </c>
      <c r="H3" t="str" cm="1">
        <f t="array" ref="H3">_xlfn.ARRAYTOTEXT(_xlfn._xlws.FILTER(Table2!A:A,Table2!D:D=A3),0)</f>
        <v>Chicken Brochette</v>
      </c>
      <c r="I3" t="s">
        <v>44</v>
      </c>
      <c r="J3">
        <v>7</v>
      </c>
      <c r="K3" s="4">
        <v>146.5984</v>
      </c>
      <c r="L3" t="s">
        <v>44</v>
      </c>
      <c r="M3">
        <v>7</v>
      </c>
      <c r="N3" s="4">
        <v>156.32220000000001</v>
      </c>
    </row>
    <row r="4" spans="1:14" ht="15" thickBot="1" x14ac:dyDescent="0.35">
      <c r="A4" s="9" t="s">
        <v>20</v>
      </c>
      <c r="B4" s="10" t="s">
        <v>69</v>
      </c>
      <c r="C4" s="10" t="s">
        <v>66</v>
      </c>
      <c r="D4" s="10" t="s">
        <v>67</v>
      </c>
      <c r="E4" s="10">
        <v>1</v>
      </c>
      <c r="F4" s="10">
        <f t="shared" si="0"/>
        <v>7</v>
      </c>
      <c r="G4" s="10" t="s">
        <v>68</v>
      </c>
      <c r="H4" t="str" cm="1">
        <f t="array" ref="H4">_xlfn.ARRAYTOTEXT(_xlfn._xlws.FILTER(Table2!A:A,Table2!D:D=A4),0)</f>
        <v>Calamari, Chicken Brochette, Oregano Chicken, Filet Mignon, Surf n' Turf, Chicken Grill, Souvlaki</v>
      </c>
      <c r="I4" t="s">
        <v>44</v>
      </c>
      <c r="J4">
        <v>7</v>
      </c>
      <c r="K4" s="4">
        <v>21027.993399999999</v>
      </c>
      <c r="L4" t="s">
        <v>44</v>
      </c>
      <c r="M4">
        <v>7</v>
      </c>
      <c r="N4" s="4">
        <v>21133.226299999998</v>
      </c>
    </row>
    <row r="5" spans="1:14" ht="15" thickBot="1" x14ac:dyDescent="0.35">
      <c r="A5" s="11" t="s">
        <v>30</v>
      </c>
      <c r="B5" s="12" t="s">
        <v>69</v>
      </c>
      <c r="C5" s="12" t="s">
        <v>66</v>
      </c>
      <c r="D5" s="12" t="s">
        <v>70</v>
      </c>
      <c r="E5" s="12">
        <f>10/7</f>
        <v>1.4285714285714286</v>
      </c>
      <c r="F5" s="12">
        <f t="shared" si="0"/>
        <v>10</v>
      </c>
      <c r="G5" s="12" t="s">
        <v>68</v>
      </c>
      <c r="H5" t="str" cm="1">
        <f t="array" ref="H5">_xlfn.ARRAYTOTEXT(_xlfn._xlws.FILTER(Table2!A:A,Table2!D:D=A5),0)</f>
        <v>Chicken Grill</v>
      </c>
      <c r="I5" t="s">
        <v>44</v>
      </c>
      <c r="J5">
        <v>7</v>
      </c>
      <c r="K5" s="4">
        <v>24.107399999999998</v>
      </c>
      <c r="L5" t="s">
        <v>44</v>
      </c>
      <c r="M5">
        <v>7</v>
      </c>
      <c r="N5" s="4">
        <v>31.678899999999999</v>
      </c>
    </row>
    <row r="6" spans="1:14" ht="15" thickBot="1" x14ac:dyDescent="0.35">
      <c r="A6" s="11" t="s">
        <v>19</v>
      </c>
      <c r="B6" s="12" t="s">
        <v>69</v>
      </c>
      <c r="C6" s="12" t="s">
        <v>66</v>
      </c>
      <c r="D6" s="12" t="s">
        <v>71</v>
      </c>
      <c r="E6" s="12">
        <v>2</v>
      </c>
      <c r="F6" s="12">
        <f t="shared" si="0"/>
        <v>14</v>
      </c>
      <c r="G6" s="12" t="s">
        <v>68</v>
      </c>
      <c r="H6" t="str" cm="1">
        <f t="array" ref="H6">_xlfn.ARRAYTOTEXT(_xlfn._xlws.FILTER(Table2!A:A,Table2!D:D=A6),0)</f>
        <v>Calamari, Souvlaki</v>
      </c>
      <c r="I6" t="s">
        <v>44</v>
      </c>
      <c r="J6">
        <v>7</v>
      </c>
      <c r="K6" s="4">
        <v>47.235100000000003</v>
      </c>
      <c r="L6" t="s">
        <v>44</v>
      </c>
      <c r="M6">
        <v>7</v>
      </c>
      <c r="N6" s="4">
        <v>59.202199999999998</v>
      </c>
    </row>
    <row r="7" spans="1:14" ht="15" thickBot="1" x14ac:dyDescent="0.35">
      <c r="A7" s="9" t="s">
        <v>3</v>
      </c>
      <c r="B7" s="10" t="s">
        <v>72</v>
      </c>
      <c r="C7" s="10" t="s">
        <v>66</v>
      </c>
      <c r="D7" s="10" t="s">
        <v>71</v>
      </c>
      <c r="E7" s="10">
        <v>2</v>
      </c>
      <c r="F7" s="10">
        <f t="shared" si="0"/>
        <v>14</v>
      </c>
      <c r="G7" s="10" t="s">
        <v>68</v>
      </c>
      <c r="H7" t="str" cm="1">
        <f t="array" ref="H7">_xlfn.ARRAYTOTEXT(_xlfn._xlws.FILTER(Table2!A:A,Table2!D:D=A7),0)</f>
        <v>Tzatziki, Souvlaki</v>
      </c>
      <c r="I7" t="s">
        <v>44</v>
      </c>
      <c r="J7">
        <v>14</v>
      </c>
      <c r="K7" s="4">
        <v>2920.6115</v>
      </c>
      <c r="L7" t="s">
        <v>44</v>
      </c>
      <c r="M7">
        <v>14</v>
      </c>
      <c r="N7" s="4">
        <v>3112.1950999999999</v>
      </c>
    </row>
    <row r="8" spans="1:14" ht="15" thickBot="1" x14ac:dyDescent="0.35">
      <c r="A8" s="11" t="s">
        <v>31</v>
      </c>
      <c r="B8" s="12" t="s">
        <v>72</v>
      </c>
      <c r="C8" s="12" t="s">
        <v>66</v>
      </c>
      <c r="D8" s="12" t="s">
        <v>73</v>
      </c>
      <c r="E8" s="12">
        <v>3</v>
      </c>
      <c r="F8" s="12">
        <f t="shared" si="0"/>
        <v>21</v>
      </c>
      <c r="G8" s="12" t="s">
        <v>68</v>
      </c>
      <c r="H8" t="str" cm="1">
        <f t="array" ref="H8">_xlfn.ARRAYTOTEXT(_xlfn._xlws.FILTER(Table2!A:A,Table2!D:D=A8),0)</f>
        <v>Chicken Grill</v>
      </c>
      <c r="I8" t="s">
        <v>44</v>
      </c>
      <c r="J8">
        <v>14</v>
      </c>
      <c r="K8" s="4">
        <v>45.433399999999999</v>
      </c>
      <c r="L8" t="s">
        <v>44</v>
      </c>
      <c r="M8">
        <v>14</v>
      </c>
      <c r="N8" s="4">
        <v>55.804900000000004</v>
      </c>
    </row>
    <row r="9" spans="1:14" ht="15" thickBot="1" x14ac:dyDescent="0.35">
      <c r="A9" s="9" t="s">
        <v>22</v>
      </c>
      <c r="B9" s="10" t="s">
        <v>74</v>
      </c>
      <c r="C9" s="10" t="s">
        <v>66</v>
      </c>
      <c r="D9" s="10" t="s">
        <v>75</v>
      </c>
      <c r="E9" s="10">
        <v>6</v>
      </c>
      <c r="F9" s="10">
        <f t="shared" si="0"/>
        <v>42</v>
      </c>
      <c r="G9" s="10" t="s">
        <v>76</v>
      </c>
      <c r="H9" t="str" cm="1">
        <f t="array" ref="H9">_xlfn.ARRAYTOTEXT(_xlfn._xlws.FILTER(Table2!A:A,Table2!D:D=A9),0)</f>
        <v>Chicken Brochette</v>
      </c>
      <c r="I9" t="s">
        <v>44</v>
      </c>
      <c r="J9">
        <v>35</v>
      </c>
      <c r="K9" s="4">
        <v>2150.4247</v>
      </c>
      <c r="L9" t="s">
        <v>44</v>
      </c>
      <c r="M9">
        <v>35</v>
      </c>
      <c r="N9" s="4">
        <v>2150.4247</v>
      </c>
    </row>
    <row r="10" spans="1:14" ht="15" thickBot="1" x14ac:dyDescent="0.35">
      <c r="A10" s="11" t="s">
        <v>17</v>
      </c>
      <c r="B10" s="12" t="s">
        <v>74</v>
      </c>
      <c r="C10" s="12" t="s">
        <v>66</v>
      </c>
      <c r="D10" s="12" t="s">
        <v>77</v>
      </c>
      <c r="E10" s="12">
        <v>8</v>
      </c>
      <c r="F10" s="12">
        <f t="shared" si="0"/>
        <v>56</v>
      </c>
      <c r="G10" s="12" t="s">
        <v>76</v>
      </c>
      <c r="H10" t="str" cm="1">
        <f t="array" ref="H10">_xlfn.ARRAYTOTEXT(_xlfn._xlws.FILTER(Table2!A:A,Table2!D:D=A10),0)</f>
        <v>Calamari</v>
      </c>
      <c r="I10" t="s">
        <v>44</v>
      </c>
      <c r="J10">
        <v>7</v>
      </c>
      <c r="K10" s="4">
        <v>4226.5029999999997</v>
      </c>
      <c r="L10" t="s">
        <v>44</v>
      </c>
      <c r="M10">
        <v>7</v>
      </c>
      <c r="N10" s="4">
        <v>4226.5029999999997</v>
      </c>
    </row>
    <row r="11" spans="1:14" ht="15" thickBot="1" x14ac:dyDescent="0.35">
      <c r="A11" s="11" t="s">
        <v>23</v>
      </c>
      <c r="B11" s="12" t="s">
        <v>69</v>
      </c>
      <c r="C11" s="12" t="s">
        <v>66</v>
      </c>
      <c r="D11" s="12" t="s">
        <v>77</v>
      </c>
      <c r="E11" s="12">
        <v>8</v>
      </c>
      <c r="F11" s="12">
        <f t="shared" si="0"/>
        <v>56</v>
      </c>
      <c r="G11" s="12" t="s">
        <v>68</v>
      </c>
      <c r="H11" t="str" cm="1">
        <f t="array" ref="H11">_xlfn.ARRAYTOTEXT(_xlfn._xlws.FILTER(Table2!A:A,Table2!D:D=A11),0)</f>
        <v>Chicken Brochette</v>
      </c>
      <c r="I11" t="s">
        <v>44</v>
      </c>
      <c r="J11">
        <v>7</v>
      </c>
      <c r="K11" s="4">
        <v>49.626300000000001</v>
      </c>
      <c r="L11" t="s">
        <v>44</v>
      </c>
      <c r="M11">
        <v>7</v>
      </c>
      <c r="N11" s="4">
        <v>49.626300000000001</v>
      </c>
    </row>
    <row r="12" spans="1:14" ht="15" thickBot="1" x14ac:dyDescent="0.35">
      <c r="A12" s="11" t="s">
        <v>2</v>
      </c>
      <c r="B12" s="12" t="s">
        <v>74</v>
      </c>
      <c r="C12" s="12" t="s">
        <v>66</v>
      </c>
      <c r="D12" s="12" t="s">
        <v>78</v>
      </c>
      <c r="E12" s="12">
        <v>12</v>
      </c>
      <c r="F12" s="12">
        <f t="shared" si="0"/>
        <v>84</v>
      </c>
      <c r="G12" s="12" t="s">
        <v>76</v>
      </c>
      <c r="H12" t="str" cm="1">
        <f t="array" ref="H12">_xlfn.ARRAYTOTEXT(_xlfn._xlws.FILTER(Table2!A:A,Table2!D:D=A12),0)</f>
        <v>Spanakopita</v>
      </c>
      <c r="I12" t="s">
        <v>44</v>
      </c>
      <c r="J12">
        <v>35</v>
      </c>
      <c r="K12" s="4">
        <v>79.973699999999994</v>
      </c>
      <c r="L12" t="s">
        <v>44</v>
      </c>
      <c r="M12">
        <v>35</v>
      </c>
      <c r="N12" s="4">
        <v>101.5145</v>
      </c>
    </row>
    <row r="13" spans="1:14" ht="15" thickBot="1" x14ac:dyDescent="0.35">
      <c r="A13" s="11" t="s">
        <v>29</v>
      </c>
      <c r="B13" s="12" t="s">
        <v>72</v>
      </c>
      <c r="C13" s="12" t="s">
        <v>66</v>
      </c>
      <c r="D13" s="12" t="s">
        <v>78</v>
      </c>
      <c r="E13" s="12">
        <v>12</v>
      </c>
      <c r="F13" s="12">
        <f t="shared" si="0"/>
        <v>84</v>
      </c>
      <c r="G13" s="12" t="s">
        <v>68</v>
      </c>
      <c r="H13" t="str" cm="1">
        <f t="array" ref="H13">_xlfn.ARRAYTOTEXT(_xlfn._xlws.FILTER(Table2!A:A,Table2!D:D=A13),0)</f>
        <v>Surf n' Turf, Butterfly Shrimp</v>
      </c>
      <c r="I13" t="s">
        <v>44</v>
      </c>
      <c r="J13">
        <v>14</v>
      </c>
      <c r="K13" s="4">
        <v>131.1825</v>
      </c>
      <c r="L13" t="s">
        <v>44</v>
      </c>
      <c r="M13">
        <v>14</v>
      </c>
      <c r="N13" s="4">
        <v>155.11670000000001</v>
      </c>
    </row>
    <row r="14" spans="1:14" ht="15" thickBot="1" x14ac:dyDescent="0.35">
      <c r="A14" s="11" t="s">
        <v>18</v>
      </c>
      <c r="B14" s="12" t="s">
        <v>65</v>
      </c>
      <c r="C14" s="12" t="s">
        <v>66</v>
      </c>
      <c r="D14" s="12" t="s">
        <v>79</v>
      </c>
      <c r="E14" s="12">
        <v>16</v>
      </c>
      <c r="F14" s="12">
        <f t="shared" si="0"/>
        <v>112</v>
      </c>
      <c r="G14" s="12" t="s">
        <v>68</v>
      </c>
      <c r="H14" t="str" cm="1">
        <f t="array" ref="H14">_xlfn.ARRAYTOTEXT(_xlfn._xlws.FILTER(Table2!A:A,Table2!D:D=A14),0)</f>
        <v>Calamari</v>
      </c>
      <c r="I14" t="s">
        <v>44</v>
      </c>
      <c r="J14">
        <v>7</v>
      </c>
      <c r="K14" s="4">
        <v>20.1205</v>
      </c>
      <c r="L14" t="s">
        <v>44</v>
      </c>
      <c r="M14">
        <v>7</v>
      </c>
      <c r="N14" s="4">
        <v>26.503</v>
      </c>
    </row>
    <row r="15" spans="1:14" ht="15" thickBot="1" x14ac:dyDescent="0.35">
      <c r="A15" s="11" t="s">
        <v>32</v>
      </c>
      <c r="B15" s="12" t="s">
        <v>72</v>
      </c>
      <c r="C15" s="12" t="s">
        <v>66</v>
      </c>
      <c r="D15" s="12" t="s">
        <v>79</v>
      </c>
      <c r="E15" s="12">
        <v>16</v>
      </c>
      <c r="F15" s="12">
        <f t="shared" si="0"/>
        <v>112</v>
      </c>
      <c r="G15" s="12" t="s">
        <v>68</v>
      </c>
      <c r="H15" t="str" cm="1">
        <f t="array" ref="H15">_xlfn.ARRAYTOTEXT(_xlfn._xlws.FILTER(Table2!A:A,Table2!D:D=A15),0)</f>
        <v>Chicken Grill</v>
      </c>
      <c r="I15" t="s">
        <v>44</v>
      </c>
      <c r="J15">
        <v>14</v>
      </c>
      <c r="K15" s="4">
        <v>45.433399999999999</v>
      </c>
      <c r="L15" t="s">
        <v>44</v>
      </c>
      <c r="M15">
        <v>14</v>
      </c>
      <c r="N15" s="4">
        <v>55.804900000000004</v>
      </c>
    </row>
    <row r="16" spans="1:14" ht="15" thickBot="1" x14ac:dyDescent="0.35">
      <c r="A16" s="11" t="s">
        <v>6</v>
      </c>
      <c r="B16" s="12" t="s">
        <v>74</v>
      </c>
      <c r="C16" s="12" t="s">
        <v>66</v>
      </c>
      <c r="D16" s="12" t="s">
        <v>80</v>
      </c>
      <c r="E16" s="12">
        <f>4*6</f>
        <v>24</v>
      </c>
      <c r="F16" s="12">
        <f t="shared" si="0"/>
        <v>168</v>
      </c>
      <c r="G16" s="12" t="s">
        <v>76</v>
      </c>
      <c r="H16" t="str" cm="1">
        <f t="array" ref="H16">_xlfn.ARRAYTOTEXT(_xlfn._xlws.FILTER(Table2!A:A,Table2!D:D=A16),0)</f>
        <v>Filet Mignon, Surf n' Turf</v>
      </c>
      <c r="I16" t="s">
        <v>44</v>
      </c>
      <c r="J16">
        <v>35</v>
      </c>
      <c r="K16" s="4">
        <v>238.36930000000001</v>
      </c>
      <c r="L16" t="s">
        <v>44</v>
      </c>
      <c r="M16">
        <v>35</v>
      </c>
      <c r="N16" s="4">
        <v>291.82249999999999</v>
      </c>
    </row>
    <row r="17" spans="1:14" ht="15" thickBot="1" x14ac:dyDescent="0.35">
      <c r="A17" s="11" t="s">
        <v>33</v>
      </c>
      <c r="B17" s="12" t="s">
        <v>74</v>
      </c>
      <c r="C17" s="12" t="s">
        <v>66</v>
      </c>
      <c r="D17" s="12" t="s">
        <v>80</v>
      </c>
      <c r="E17" s="12">
        <v>24</v>
      </c>
      <c r="F17" s="12">
        <f t="shared" si="0"/>
        <v>168</v>
      </c>
      <c r="G17" s="12" t="s">
        <v>76</v>
      </c>
      <c r="H17" t="str" cm="1">
        <f t="array" ref="H17">_xlfn.ARRAYTOTEXT(_xlfn._xlws.FILTER(Table2!A:A,Table2!D:D=A17),0)</f>
        <v>Souvlaki</v>
      </c>
      <c r="I17" t="s">
        <v>44</v>
      </c>
      <c r="J17">
        <v>35</v>
      </c>
      <c r="K17" s="4">
        <v>157.14189999999999</v>
      </c>
      <c r="L17" t="s">
        <v>44</v>
      </c>
      <c r="M17">
        <v>35</v>
      </c>
      <c r="N17" s="4">
        <v>157.14189999999999</v>
      </c>
    </row>
    <row r="18" spans="1:14" ht="15" thickBot="1" x14ac:dyDescent="0.35">
      <c r="A18" s="11" t="s">
        <v>28</v>
      </c>
      <c r="B18" s="12" t="s">
        <v>74</v>
      </c>
      <c r="C18" s="12" t="s">
        <v>66</v>
      </c>
      <c r="D18" s="12" t="s">
        <v>81</v>
      </c>
      <c r="E18" s="12">
        <f>8*4</f>
        <v>32</v>
      </c>
      <c r="F18" s="12">
        <f t="shared" si="0"/>
        <v>224</v>
      </c>
      <c r="G18" s="12" t="s">
        <v>76</v>
      </c>
      <c r="H18" t="str" cm="1">
        <f t="array" ref="H18">_xlfn.ARRAYTOTEXT(_xlfn._xlws.FILTER(Table2!A:A,Table2!D:D=A18),0)</f>
        <v>Filet Mignon, Surf n' Turf, Chicken Grill</v>
      </c>
      <c r="I18" t="s">
        <v>44</v>
      </c>
      <c r="J18">
        <v>35</v>
      </c>
      <c r="K18" s="4">
        <v>313.2208</v>
      </c>
      <c r="L18" t="s">
        <v>44</v>
      </c>
      <c r="M18">
        <v>35</v>
      </c>
      <c r="N18" s="4">
        <v>373.0564</v>
      </c>
    </row>
    <row r="19" spans="1:14" ht="15" thickBot="1" x14ac:dyDescent="0.35">
      <c r="A19" s="11" t="s">
        <v>27</v>
      </c>
      <c r="B19" s="12" t="s">
        <v>74</v>
      </c>
      <c r="C19" s="12" t="s">
        <v>66</v>
      </c>
      <c r="D19" s="12" t="s">
        <v>82</v>
      </c>
      <c r="E19" s="12">
        <f>9*4</f>
        <v>36</v>
      </c>
      <c r="F19" s="12">
        <f t="shared" si="0"/>
        <v>252</v>
      </c>
      <c r="G19" s="12" t="s">
        <v>76</v>
      </c>
      <c r="H19" t="str" cm="1">
        <f t="array" ref="H19">_xlfn.ARRAYTOTEXT(_xlfn._xlws.FILTER(Table2!A:A,Table2!D:D=A19),0)</f>
        <v>Oregano Chicken, Chicken Grill</v>
      </c>
      <c r="I19" t="s">
        <v>44</v>
      </c>
      <c r="J19">
        <v>35</v>
      </c>
      <c r="K19" s="4">
        <v>226.69149999999999</v>
      </c>
      <c r="L19" t="s">
        <v>44</v>
      </c>
      <c r="M19">
        <v>35</v>
      </c>
      <c r="N19" s="4">
        <v>268.17750000000001</v>
      </c>
    </row>
    <row r="20" spans="1:14" ht="15" thickBot="1" x14ac:dyDescent="0.35">
      <c r="A20" s="11" t="s">
        <v>8</v>
      </c>
      <c r="B20" s="12" t="s">
        <v>74</v>
      </c>
      <c r="C20" s="12" t="s">
        <v>66</v>
      </c>
      <c r="D20" s="12" t="s">
        <v>83</v>
      </c>
      <c r="E20" s="12">
        <f>4*10</f>
        <v>40</v>
      </c>
      <c r="F20" s="12">
        <f t="shared" si="0"/>
        <v>280</v>
      </c>
      <c r="G20" s="12" t="s">
        <v>76</v>
      </c>
      <c r="H20" t="str" cm="1">
        <f t="array" ref="H20">_xlfn.ARRAYTOTEXT(_xlfn._xlws.FILTER(Table2!A:A,Table2!D:D=A20),0)</f>
        <v>Surf n' Turf, Butterfly Shrimp</v>
      </c>
      <c r="I20" t="s">
        <v>44</v>
      </c>
      <c r="J20">
        <v>35</v>
      </c>
      <c r="K20" s="4">
        <v>319.89479999999998</v>
      </c>
      <c r="L20" t="s">
        <v>44</v>
      </c>
      <c r="M20">
        <v>35</v>
      </c>
      <c r="N20" s="4">
        <v>377.33699999999999</v>
      </c>
    </row>
    <row r="21" spans="1:14" ht="15" thickBot="1" x14ac:dyDescent="0.35">
      <c r="A21" s="11" t="s">
        <v>25</v>
      </c>
      <c r="B21" s="12" t="s">
        <v>69</v>
      </c>
      <c r="C21" s="12" t="s">
        <v>66</v>
      </c>
      <c r="D21" s="12" t="s">
        <v>83</v>
      </c>
      <c r="E21" s="12">
        <f>4*10</f>
        <v>40</v>
      </c>
      <c r="F21" s="12">
        <f t="shared" si="0"/>
        <v>280</v>
      </c>
      <c r="G21" s="12" t="s">
        <v>76</v>
      </c>
      <c r="H21" t="str" cm="1">
        <f t="array" ref="H21">_xlfn.ARRAYTOTEXT(_xlfn._xlws.FILTER(Table2!A:A,Table2!D:D=A21),0)</f>
        <v>Chicken Brochette, Oregano Chicken, Filet Mignon, Surf n' Turf, Butterfly Shrimp, Chicken Grill, Souvlaki</v>
      </c>
      <c r="I21" t="s">
        <v>44</v>
      </c>
      <c r="J21">
        <v>35</v>
      </c>
      <c r="K21" s="4">
        <v>811.02250000000004</v>
      </c>
      <c r="L21" t="s">
        <v>44</v>
      </c>
      <c r="M21">
        <v>35</v>
      </c>
      <c r="N21" s="4">
        <v>901.97260000000006</v>
      </c>
    </row>
    <row r="22" spans="1:14" ht="15" thickBot="1" x14ac:dyDescent="0.35">
      <c r="A22" s="11" t="s">
        <v>26</v>
      </c>
      <c r="B22" s="12" t="s">
        <v>65</v>
      </c>
      <c r="C22" s="12" t="s">
        <v>66</v>
      </c>
      <c r="D22" s="12" t="s">
        <v>84</v>
      </c>
      <c r="E22" s="12">
        <f>52*2</f>
        <v>104</v>
      </c>
      <c r="F22" s="12">
        <f t="shared" si="0"/>
        <v>728</v>
      </c>
      <c r="G22" s="12" t="s">
        <v>68</v>
      </c>
      <c r="H22" t="str" cm="1">
        <f t="array" ref="H22">_xlfn.ARRAYTOTEXT(_xlfn._xlws.FILTER(Table2!A:A,Table2!D:D=A22),0)</f>
        <v>Chicken Brochette, Oregano Chicken, Filet Mignon, Surf n' Turf, Butterfly Shrimp, Chicken Grill, Souvlaki</v>
      </c>
      <c r="I22" t="s">
        <v>44</v>
      </c>
      <c r="J22">
        <v>7</v>
      </c>
      <c r="K22" s="4">
        <v>177.27119999999999</v>
      </c>
      <c r="L22" t="s">
        <v>44</v>
      </c>
      <c r="M22">
        <v>7</v>
      </c>
      <c r="N22" s="4">
        <v>197.21639999999999</v>
      </c>
    </row>
  </sheetData>
  <sheetProtection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7" r:id="rId3" name="CommandButton1">
          <controlPr defaultSize="0" autoLine="0" r:id="rId4">
            <anchor moveWithCells="1">
              <from>
                <xdr:col>14</xdr:col>
                <xdr:colOff>289560</xdr:colOff>
                <xdr:row>1</xdr:row>
                <xdr:rowOff>60960</xdr:rowOff>
              </from>
              <to>
                <xdr:col>16</xdr:col>
                <xdr:colOff>480060</xdr:colOff>
                <xdr:row>4</xdr:row>
                <xdr:rowOff>15240</xdr:rowOff>
              </to>
            </anchor>
          </controlPr>
        </control>
      </mc:Choice>
      <mc:Fallback>
        <control shapeId="29697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527ED-E286-42BD-8723-FB031720EBDA}">
  <sheetPr codeName="Sheet27"/>
  <dimension ref="A1:H48"/>
  <sheetViews>
    <sheetView showGridLines="0" workbookViewId="0">
      <selection activeCell="H1" sqref="H1:H1048576"/>
    </sheetView>
  </sheetViews>
  <sheetFormatPr defaultRowHeight="14.4" x14ac:dyDescent="0.3"/>
  <cols>
    <col min="1" max="1" width="17.44140625" bestFit="1" customWidth="1"/>
    <col min="2" max="2" width="32.5546875" bestFit="1" customWidth="1"/>
    <col min="3" max="3" width="11.5546875" bestFit="1" customWidth="1"/>
    <col min="4" max="4" width="17.77734375" bestFit="1" customWidth="1"/>
    <col min="5" max="5" width="14.77734375" bestFit="1" customWidth="1"/>
    <col min="6" max="6" width="15.21875" bestFit="1" customWidth="1"/>
    <col min="7" max="7" width="20.44140625" bestFit="1" customWidth="1"/>
    <col min="8" max="8" width="24.21875" bestFit="1" customWidth="1"/>
  </cols>
  <sheetData>
    <row r="1" spans="1:8" ht="15" thickBot="1" x14ac:dyDescent="0.35">
      <c r="A1" s="109" t="s">
        <v>11</v>
      </c>
      <c r="B1" s="110" t="s">
        <v>85</v>
      </c>
      <c r="C1" s="110" t="s">
        <v>48</v>
      </c>
      <c r="D1" s="110" t="s">
        <v>15</v>
      </c>
      <c r="E1" s="110" t="s">
        <v>86</v>
      </c>
      <c r="F1" s="110" t="s">
        <v>87</v>
      </c>
      <c r="G1" s="110" t="s">
        <v>121</v>
      </c>
      <c r="H1" s="111" t="s">
        <v>122</v>
      </c>
    </row>
    <row r="2" spans="1:8" x14ac:dyDescent="0.3">
      <c r="A2" s="106" t="s">
        <v>1</v>
      </c>
      <c r="B2" s="107">
        <f>D_Cal</f>
        <v>24.608578363745</v>
      </c>
      <c r="C2" s="107">
        <f>MAD_Cal*1.25</f>
        <v>4.2493336223238636</v>
      </c>
      <c r="D2" s="107" t="s">
        <v>17</v>
      </c>
      <c r="E2" s="107">
        <v>1</v>
      </c>
      <c r="F2" s="108">
        <f>_xlfn.XLOOKUP(D2, Cost_of_Ingredients[Ingredients], Cost_of_Ingredients[Cost ($ per serving)])</f>
        <v>9.6</v>
      </c>
      <c r="G2" s="15">
        <f>_xlfn.XLOOKUP(A2,'Cost of Meals'!A:A,'Cost of Meals'!D:D)</f>
        <v>2.02</v>
      </c>
      <c r="H2" s="49">
        <f>B2*G2</f>
        <v>49.709328294764902</v>
      </c>
    </row>
    <row r="3" spans="1:8" x14ac:dyDescent="0.3">
      <c r="A3" s="99" t="s">
        <v>1</v>
      </c>
      <c r="B3" s="95">
        <f>D_Cal</f>
        <v>24.608578363745</v>
      </c>
      <c r="C3" s="95">
        <f>1.25*MAD_Cal</f>
        <v>4.2493336223238636</v>
      </c>
      <c r="D3" s="95" t="s">
        <v>18</v>
      </c>
      <c r="E3" s="95">
        <v>1</v>
      </c>
      <c r="F3" s="108">
        <f>_xlfn.XLOOKUP(D3, Cost_of_Ingredients[Ingredients], Cost_of_Ingredients[Cost ($ per serving)])</f>
        <v>0.34</v>
      </c>
      <c r="G3" s="15">
        <f>_xlfn.XLOOKUP(A3,'Cost of Meals'!A:A,'Cost of Meals'!D:D)</f>
        <v>2.02</v>
      </c>
      <c r="H3" s="27">
        <f t="shared" ref="H3:H48" si="0">B3*G3</f>
        <v>49.709328294764902</v>
      </c>
    </row>
    <row r="4" spans="1:8" x14ac:dyDescent="0.3">
      <c r="A4" s="99" t="s">
        <v>1</v>
      </c>
      <c r="B4" s="95">
        <f>D_Cal</f>
        <v>24.608578363745</v>
      </c>
      <c r="C4" s="95">
        <f>1.25*MAD_Cal</f>
        <v>4.2493336223238636</v>
      </c>
      <c r="D4" s="95" t="s">
        <v>19</v>
      </c>
      <c r="E4" s="95">
        <v>1</v>
      </c>
      <c r="F4" s="108">
        <f>_xlfn.XLOOKUP(D4, Cost_of_Ingredients[Ingredients], Cost_of_Ingredients[Cost ($ per serving)])</f>
        <v>0.13</v>
      </c>
      <c r="G4" s="15">
        <f>_xlfn.XLOOKUP(A4,'Cost of Meals'!A:A,'Cost of Meals'!D:D)</f>
        <v>2.02</v>
      </c>
      <c r="H4" s="27">
        <f t="shared" si="0"/>
        <v>49.709328294764902</v>
      </c>
    </row>
    <row r="5" spans="1:8" x14ac:dyDescent="0.3">
      <c r="A5" s="99" t="s">
        <v>1</v>
      </c>
      <c r="B5" s="95">
        <f>D_Cal</f>
        <v>24.608578363745</v>
      </c>
      <c r="C5" s="95">
        <f>1.25*MAD_Cal</f>
        <v>4.2493336223238636</v>
      </c>
      <c r="D5" s="95" t="s">
        <v>34</v>
      </c>
      <c r="E5" s="95">
        <v>1</v>
      </c>
      <c r="F5" s="108">
        <f>_xlfn.XLOOKUP(D5, Cost_of_Ingredients[Ingredients], Cost_of_Ingredients[Cost ($ per serving)])</f>
        <v>0.86</v>
      </c>
      <c r="G5" s="15">
        <f>_xlfn.XLOOKUP(A5,'Cost of Meals'!A:A,'Cost of Meals'!D:D)</f>
        <v>2.02</v>
      </c>
      <c r="H5" s="27">
        <f t="shared" si="0"/>
        <v>49.709328294764902</v>
      </c>
    </row>
    <row r="6" spans="1:8" x14ac:dyDescent="0.3">
      <c r="A6" s="99" t="s">
        <v>2</v>
      </c>
      <c r="B6" s="95">
        <f>D_Span</f>
        <v>20.415201098489995</v>
      </c>
      <c r="C6" s="95">
        <f>1.25*Mad_Span</f>
        <v>3.3235386509431826</v>
      </c>
      <c r="D6" s="95" t="s">
        <v>2</v>
      </c>
      <c r="E6" s="95">
        <v>1</v>
      </c>
      <c r="F6" s="108">
        <f>_xlfn.XLOOKUP(D6, Cost_of_Ingredients[Ingredients], Cost_of_Ingredients[Cost ($ per serving)])</f>
        <v>3.33</v>
      </c>
      <c r="G6" s="15">
        <f>_xlfn.XLOOKUP(A6,'Cost of Meals'!A:A,'Cost of Meals'!D:D)</f>
        <v>4.17</v>
      </c>
      <c r="H6" s="27">
        <f t="shared" si="0"/>
        <v>85.131388580703273</v>
      </c>
    </row>
    <row r="7" spans="1:8" x14ac:dyDescent="0.3">
      <c r="A7" s="99" t="s">
        <v>3</v>
      </c>
      <c r="B7" s="95">
        <f>D_Tza</f>
        <v>26.672003399675006</v>
      </c>
      <c r="C7" s="95">
        <f>1.25*MAD_Tza</f>
        <v>2.7787611513352273</v>
      </c>
      <c r="D7" s="95" t="s">
        <v>21</v>
      </c>
      <c r="E7" s="95">
        <v>1</v>
      </c>
      <c r="F7" s="108">
        <f>_xlfn.XLOOKUP(D7, Cost_of_Ingredients[Ingredients], Cost_of_Ingredients[Cost ($ per serving)])</f>
        <v>2</v>
      </c>
      <c r="G7" s="15">
        <f>_xlfn.XLOOKUP(A7,'Cost of Meals'!A:A,'Cost of Meals'!D:D)</f>
        <v>3.99</v>
      </c>
      <c r="H7" s="27">
        <f t="shared" si="0"/>
        <v>106.42129356470328</v>
      </c>
    </row>
    <row r="8" spans="1:8" x14ac:dyDescent="0.3">
      <c r="A8" s="99" t="s">
        <v>3</v>
      </c>
      <c r="B8" s="95">
        <f>D_Tza</f>
        <v>26.672003399675006</v>
      </c>
      <c r="C8" s="95">
        <f>1.25*MAD_Tza</f>
        <v>2.7787611513352273</v>
      </c>
      <c r="D8" s="95" t="s">
        <v>3</v>
      </c>
      <c r="E8" s="95">
        <v>1</v>
      </c>
      <c r="F8" s="108">
        <f>_xlfn.XLOOKUP(D8, Cost_of_Ingredients[Ingredients], Cost_of_Ingredients[Cost ($ per serving)])</f>
        <v>0.52</v>
      </c>
      <c r="G8" s="15">
        <f>_xlfn.XLOOKUP(A8,'Cost of Meals'!A:A,'Cost of Meals'!D:D)</f>
        <v>3.99</v>
      </c>
      <c r="H8" s="27">
        <f t="shared" si="0"/>
        <v>106.42129356470328</v>
      </c>
    </row>
    <row r="9" spans="1:8" x14ac:dyDescent="0.3">
      <c r="A9" s="99" t="s">
        <v>4</v>
      </c>
      <c r="B9" s="95">
        <f t="shared" ref="B9:B14" si="1">D_CB</f>
        <v>71.06218799685</v>
      </c>
      <c r="C9" s="95">
        <f t="shared" ref="C9:C14" si="2">1.25*MAD_CB</f>
        <v>4.2068851117784085</v>
      </c>
      <c r="D9" s="95" t="s">
        <v>22</v>
      </c>
      <c r="E9" s="95">
        <v>1</v>
      </c>
      <c r="F9" s="108">
        <f>_xlfn.XLOOKUP(D9, Cost_of_Ingredients[Ingredients], Cost_of_Ingredients[Cost ($ per serving)])</f>
        <v>13.75</v>
      </c>
      <c r="G9" s="15">
        <f>_xlfn.XLOOKUP(A9,'Cost of Meals'!A:A,'Cost of Meals'!D:D)</f>
        <v>4.59</v>
      </c>
      <c r="H9" s="27">
        <f t="shared" si="0"/>
        <v>326.1754429055415</v>
      </c>
    </row>
    <row r="10" spans="1:8" x14ac:dyDescent="0.3">
      <c r="A10" s="99" t="s">
        <v>4</v>
      </c>
      <c r="B10" s="95">
        <f t="shared" si="1"/>
        <v>71.06218799685</v>
      </c>
      <c r="C10" s="95">
        <f t="shared" si="2"/>
        <v>4.2068851117784085</v>
      </c>
      <c r="D10" s="95" t="s">
        <v>23</v>
      </c>
      <c r="E10" s="95">
        <v>1</v>
      </c>
      <c r="F10" s="108">
        <f>_xlfn.XLOOKUP(D10, Cost_of_Ingredients[Ingredients], Cost_of_Ingredients[Cost ($ per serving)])</f>
        <v>0.19</v>
      </c>
      <c r="G10" s="15">
        <f>_xlfn.XLOOKUP(A10,'Cost of Meals'!A:A,'Cost of Meals'!D:D)</f>
        <v>4.59</v>
      </c>
      <c r="H10" s="27">
        <f t="shared" si="0"/>
        <v>326.1754429055415</v>
      </c>
    </row>
    <row r="11" spans="1:8" x14ac:dyDescent="0.3">
      <c r="A11" s="99" t="s">
        <v>4</v>
      </c>
      <c r="B11" s="95">
        <f t="shared" si="1"/>
        <v>71.06218799685</v>
      </c>
      <c r="C11" s="95">
        <f t="shared" si="2"/>
        <v>4.2068851117784085</v>
      </c>
      <c r="D11" s="95" t="s">
        <v>35</v>
      </c>
      <c r="E11" s="95">
        <v>1</v>
      </c>
      <c r="F11" s="108">
        <f>_xlfn.XLOOKUP(D11, Cost_of_Ingredients[Ingredients], Cost_of_Ingredients[Cost ($ per serving)])</f>
        <v>0.1</v>
      </c>
      <c r="G11" s="15">
        <f>_xlfn.XLOOKUP(A11,'Cost of Meals'!A:A,'Cost of Meals'!D:D)</f>
        <v>4.59</v>
      </c>
      <c r="H11" s="27">
        <f t="shared" si="0"/>
        <v>326.1754429055415</v>
      </c>
    </row>
    <row r="12" spans="1:8" x14ac:dyDescent="0.3">
      <c r="A12" s="99" t="s">
        <v>4</v>
      </c>
      <c r="B12" s="95">
        <f t="shared" si="1"/>
        <v>71.06218799685</v>
      </c>
      <c r="C12" s="95">
        <f t="shared" si="2"/>
        <v>4.2068851117784085</v>
      </c>
      <c r="D12" s="95" t="s">
        <v>36</v>
      </c>
      <c r="E12" s="95">
        <v>1</v>
      </c>
      <c r="F12" s="108">
        <f>_xlfn.XLOOKUP(D12, Cost_of_Ingredients[Ingredients], Cost_of_Ingredients[Cost ($ per serving)])</f>
        <v>0.09</v>
      </c>
      <c r="G12" s="15">
        <f>_xlfn.XLOOKUP(A12,'Cost of Meals'!A:A,'Cost of Meals'!D:D)</f>
        <v>4.59</v>
      </c>
      <c r="H12" s="27">
        <f t="shared" si="0"/>
        <v>326.1754429055415</v>
      </c>
    </row>
    <row r="13" spans="1:8" x14ac:dyDescent="0.3">
      <c r="A13" s="99" t="s">
        <v>4</v>
      </c>
      <c r="B13" s="95">
        <f t="shared" si="1"/>
        <v>71.06218799685</v>
      </c>
      <c r="C13" s="95">
        <f t="shared" si="2"/>
        <v>4.2068851117784085</v>
      </c>
      <c r="D13" s="95" t="s">
        <v>37</v>
      </c>
      <c r="E13" s="95">
        <v>1</v>
      </c>
      <c r="F13" s="108">
        <f>_xlfn.XLOOKUP(D13, Cost_of_Ingredients[Ingredients], Cost_of_Ingredients[Cost ($ per serving)])</f>
        <v>0.37</v>
      </c>
      <c r="G13" s="15">
        <f>_xlfn.XLOOKUP(A13,'Cost of Meals'!A:A,'Cost of Meals'!D:D)</f>
        <v>4.59</v>
      </c>
      <c r="H13" s="27">
        <f t="shared" si="0"/>
        <v>326.1754429055415</v>
      </c>
    </row>
    <row r="14" spans="1:8" x14ac:dyDescent="0.3">
      <c r="A14" s="99" t="s">
        <v>4</v>
      </c>
      <c r="B14" s="95">
        <f t="shared" si="1"/>
        <v>71.06218799685</v>
      </c>
      <c r="C14" s="95">
        <f t="shared" si="2"/>
        <v>4.2068851117784085</v>
      </c>
      <c r="D14" s="95" t="s">
        <v>34</v>
      </c>
      <c r="E14" s="95">
        <v>1</v>
      </c>
      <c r="F14" s="108">
        <f>_xlfn.XLOOKUP(D14, Cost_of_Ingredients[Ingredients], Cost_of_Ingredients[Cost ($ per serving)])</f>
        <v>0.86</v>
      </c>
      <c r="G14" s="15">
        <f>_xlfn.XLOOKUP(A14,'Cost of Meals'!A:A,'Cost of Meals'!D:D)</f>
        <v>4.59</v>
      </c>
      <c r="H14" s="27">
        <f t="shared" si="0"/>
        <v>326.1754429055415</v>
      </c>
    </row>
    <row r="15" spans="1:8" x14ac:dyDescent="0.3">
      <c r="A15" s="99" t="s">
        <v>5</v>
      </c>
      <c r="B15" s="95">
        <f>D_OC</f>
        <v>42.760525579444995</v>
      </c>
      <c r="C15" s="95">
        <f>1.25*MAD_OC</f>
        <v>4.8159061929715925</v>
      </c>
      <c r="D15" s="95" t="s">
        <v>38</v>
      </c>
      <c r="E15" s="95">
        <v>1</v>
      </c>
      <c r="F15" s="108">
        <f>_xlfn.XLOOKUP(D15, Cost_of_Ingredients[Ingredients], Cost_of_Ingredients[Cost ($ per serving)])</f>
        <v>12.65</v>
      </c>
      <c r="G15" s="15">
        <f>_xlfn.XLOOKUP(A15,'Cost of Meals'!A:A,'Cost of Meals'!D:D)</f>
        <v>6.98</v>
      </c>
      <c r="H15" s="27">
        <f t="shared" si="0"/>
        <v>298.4684685445261</v>
      </c>
    </row>
    <row r="16" spans="1:8" x14ac:dyDescent="0.3">
      <c r="A16" s="99" t="s">
        <v>5</v>
      </c>
      <c r="B16" s="95">
        <f>D_OC</f>
        <v>42.760525579444995</v>
      </c>
      <c r="C16" s="95">
        <f>1.25*MAD_OC</f>
        <v>4.8159061929715925</v>
      </c>
      <c r="D16" s="95" t="s">
        <v>36</v>
      </c>
      <c r="E16" s="95">
        <v>1</v>
      </c>
      <c r="F16" s="108">
        <f>_xlfn.XLOOKUP(D16, Cost_of_Ingredients[Ingredients], Cost_of_Ingredients[Cost ($ per serving)])</f>
        <v>0.09</v>
      </c>
      <c r="G16" s="15">
        <f>_xlfn.XLOOKUP(A16,'Cost of Meals'!A:A,'Cost of Meals'!D:D)</f>
        <v>6.98</v>
      </c>
      <c r="H16" s="27">
        <f t="shared" si="0"/>
        <v>298.4684685445261</v>
      </c>
    </row>
    <row r="17" spans="1:8" x14ac:dyDescent="0.3">
      <c r="A17" s="99" t="s">
        <v>5</v>
      </c>
      <c r="B17" s="95">
        <f>D_OC</f>
        <v>42.760525579444995</v>
      </c>
      <c r="C17" s="95">
        <f>1.25*MAD_OC</f>
        <v>4.8159061929715925</v>
      </c>
      <c r="D17" s="95" t="s">
        <v>37</v>
      </c>
      <c r="E17" s="95">
        <v>1</v>
      </c>
      <c r="F17" s="108">
        <f>_xlfn.XLOOKUP(D17, Cost_of_Ingredients[Ingredients], Cost_of_Ingredients[Cost ($ per serving)])</f>
        <v>0.37</v>
      </c>
      <c r="G17" s="15">
        <f>_xlfn.XLOOKUP(A17,'Cost of Meals'!A:A,'Cost of Meals'!D:D)</f>
        <v>6.98</v>
      </c>
      <c r="H17" s="27">
        <f t="shared" si="0"/>
        <v>298.4684685445261</v>
      </c>
    </row>
    <row r="18" spans="1:8" x14ac:dyDescent="0.3">
      <c r="A18" s="99" t="s">
        <v>5</v>
      </c>
      <c r="B18" s="95">
        <f>D_OC</f>
        <v>42.760525579444995</v>
      </c>
      <c r="C18" s="95">
        <f>1.25*MAD_OC</f>
        <v>4.8159061929715925</v>
      </c>
      <c r="D18" s="95" t="s">
        <v>34</v>
      </c>
      <c r="E18" s="95">
        <v>1</v>
      </c>
      <c r="F18" s="108">
        <f>_xlfn.XLOOKUP(D18, Cost_of_Ingredients[Ingredients], Cost_of_Ingredients[Cost ($ per serving)])</f>
        <v>0.86</v>
      </c>
      <c r="G18" s="15">
        <f>_xlfn.XLOOKUP(A18,'Cost of Meals'!A:A,'Cost of Meals'!D:D)</f>
        <v>6.98</v>
      </c>
      <c r="H18" s="27">
        <f t="shared" si="0"/>
        <v>298.4684685445261</v>
      </c>
    </row>
    <row r="19" spans="1:8" x14ac:dyDescent="0.3">
      <c r="A19" s="99" t="s">
        <v>6</v>
      </c>
      <c r="B19" s="95">
        <f>D_FM</f>
        <v>22.118498860324998</v>
      </c>
      <c r="C19" s="95">
        <f>1.25*MAD_FM</f>
        <v>3.2747583974147725</v>
      </c>
      <c r="D19" s="95" t="s">
        <v>39</v>
      </c>
      <c r="E19" s="95">
        <v>1</v>
      </c>
      <c r="F19" s="108">
        <f>_xlfn.XLOOKUP(D19, Cost_of_Ingredients[Ingredients], Cost_of_Ingredients[Cost ($ per serving)])</f>
        <v>28.35</v>
      </c>
      <c r="G19" s="15">
        <f>_xlfn.XLOOKUP(A19,'Cost of Meals'!A:A,'Cost of Meals'!D:D)</f>
        <v>2.04</v>
      </c>
      <c r="H19" s="27">
        <f t="shared" si="0"/>
        <v>45.121737675062995</v>
      </c>
    </row>
    <row r="20" spans="1:8" x14ac:dyDescent="0.3">
      <c r="A20" s="99" t="s">
        <v>6</v>
      </c>
      <c r="B20" s="95">
        <f>D_FM</f>
        <v>22.118498860324998</v>
      </c>
      <c r="C20" s="95">
        <f>1.25*MAD_FM</f>
        <v>3.2747583974147725</v>
      </c>
      <c r="D20" s="95" t="s">
        <v>28</v>
      </c>
      <c r="E20" s="95">
        <v>1</v>
      </c>
      <c r="F20" s="108">
        <f>_xlfn.XLOOKUP(D20, Cost_of_Ingredients[Ingredients], Cost_of_Ingredients[Cost ($ per serving)])</f>
        <v>0.24</v>
      </c>
      <c r="G20" s="15">
        <f>_xlfn.XLOOKUP(A20,'Cost of Meals'!A:A,'Cost of Meals'!D:D)</f>
        <v>2.04</v>
      </c>
      <c r="H20" s="27">
        <f t="shared" si="0"/>
        <v>45.121737675062995</v>
      </c>
    </row>
    <row r="21" spans="1:8" x14ac:dyDescent="0.3">
      <c r="A21" s="99" t="s">
        <v>6</v>
      </c>
      <c r="B21" s="95">
        <f>D_FM</f>
        <v>22.118498860324998</v>
      </c>
      <c r="C21" s="95">
        <f>1.25*MAD_FM</f>
        <v>3.2747583974147725</v>
      </c>
      <c r="D21" s="95" t="s">
        <v>36</v>
      </c>
      <c r="E21" s="95">
        <v>1</v>
      </c>
      <c r="F21" s="108">
        <f>_xlfn.XLOOKUP(D21, Cost_of_Ingredients[Ingredients], Cost_of_Ingredients[Cost ($ per serving)])</f>
        <v>0.09</v>
      </c>
      <c r="G21" s="15">
        <f>_xlfn.XLOOKUP(A21,'Cost of Meals'!A:A,'Cost of Meals'!D:D)</f>
        <v>2.04</v>
      </c>
      <c r="H21" s="27">
        <f t="shared" si="0"/>
        <v>45.121737675062995</v>
      </c>
    </row>
    <row r="22" spans="1:8" x14ac:dyDescent="0.3">
      <c r="A22" s="99" t="s">
        <v>6</v>
      </c>
      <c r="B22" s="95">
        <f>D_FM</f>
        <v>22.118498860324998</v>
      </c>
      <c r="C22" s="95">
        <f>1.25*MAD_FM</f>
        <v>3.2747583974147725</v>
      </c>
      <c r="D22" s="95" t="s">
        <v>37</v>
      </c>
      <c r="E22" s="95">
        <v>1</v>
      </c>
      <c r="F22" s="108">
        <f>_xlfn.XLOOKUP(D22, Cost_of_Ingredients[Ingredients], Cost_of_Ingredients[Cost ($ per serving)])</f>
        <v>0.37</v>
      </c>
      <c r="G22" s="15">
        <f>_xlfn.XLOOKUP(A22,'Cost of Meals'!A:A,'Cost of Meals'!D:D)</f>
        <v>2.04</v>
      </c>
      <c r="H22" s="27">
        <f t="shared" si="0"/>
        <v>45.121737675062995</v>
      </c>
    </row>
    <row r="23" spans="1:8" x14ac:dyDescent="0.3">
      <c r="A23" s="99" t="s">
        <v>6</v>
      </c>
      <c r="B23" s="95">
        <f>D_FM</f>
        <v>22.118498860324998</v>
      </c>
      <c r="C23" s="95">
        <f>1.25*MAD_FM</f>
        <v>3.2747583974147725</v>
      </c>
      <c r="D23" s="95" t="s">
        <v>34</v>
      </c>
      <c r="E23" s="95">
        <v>1</v>
      </c>
      <c r="F23" s="108">
        <f>_xlfn.XLOOKUP(D23, Cost_of_Ingredients[Ingredients], Cost_of_Ingredients[Cost ($ per serving)])</f>
        <v>0.86</v>
      </c>
      <c r="G23" s="15">
        <f>_xlfn.XLOOKUP(A23,'Cost of Meals'!A:A,'Cost of Meals'!D:D)</f>
        <v>2.04</v>
      </c>
      <c r="H23" s="27">
        <f t="shared" si="0"/>
        <v>45.121737675062995</v>
      </c>
    </row>
    <row r="24" spans="1:8" x14ac:dyDescent="0.3">
      <c r="A24" s="99" t="s">
        <v>7</v>
      </c>
      <c r="B24" s="95">
        <f t="shared" ref="B24:B30" si="3">D_SNT</f>
        <v>47.678096392829431</v>
      </c>
      <c r="C24" s="95">
        <f t="shared" ref="C24:C30" si="4">1.25*MAD_SNT</f>
        <v>7.4691637978230743</v>
      </c>
      <c r="D24" s="95" t="s">
        <v>39</v>
      </c>
      <c r="E24" s="95">
        <v>1</v>
      </c>
      <c r="F24" s="108">
        <f>_xlfn.XLOOKUP(D24, Cost_of_Ingredients[Ingredients], Cost_of_Ingredients[Cost ($ per serving)])</f>
        <v>28.35</v>
      </c>
      <c r="G24" s="15">
        <f>_xlfn.XLOOKUP(A24,'Cost of Meals'!A:A,'Cost of Meals'!D:D)</f>
        <v>1.69</v>
      </c>
      <c r="H24" s="27">
        <f t="shared" si="0"/>
        <v>80.575982903881737</v>
      </c>
    </row>
    <row r="25" spans="1:8" x14ac:dyDescent="0.3">
      <c r="A25" s="99" t="s">
        <v>7</v>
      </c>
      <c r="B25" s="95">
        <f t="shared" si="3"/>
        <v>47.678096392829431</v>
      </c>
      <c r="C25" s="95">
        <f t="shared" si="4"/>
        <v>7.4691637978230743</v>
      </c>
      <c r="D25" s="95" t="s">
        <v>28</v>
      </c>
      <c r="E25" s="95">
        <v>1</v>
      </c>
      <c r="F25" s="108">
        <f>_xlfn.XLOOKUP(D25, Cost_of_Ingredients[Ingredients], Cost_of_Ingredients[Cost ($ per serving)])</f>
        <v>0.24</v>
      </c>
      <c r="G25" s="15">
        <f>_xlfn.XLOOKUP(A25,'Cost of Meals'!A:A,'Cost of Meals'!D:D)</f>
        <v>1.69</v>
      </c>
      <c r="H25" s="27">
        <f t="shared" si="0"/>
        <v>80.575982903881737</v>
      </c>
    </row>
    <row r="26" spans="1:8" x14ac:dyDescent="0.3">
      <c r="A26" s="99" t="s">
        <v>7</v>
      </c>
      <c r="B26" s="95">
        <f t="shared" si="3"/>
        <v>47.678096392829431</v>
      </c>
      <c r="C26" s="95">
        <f t="shared" si="4"/>
        <v>7.4691637978230743</v>
      </c>
      <c r="D26" s="95" t="s">
        <v>40</v>
      </c>
      <c r="E26" s="95">
        <v>1</v>
      </c>
      <c r="F26" s="108">
        <f>_xlfn.XLOOKUP(D26, Cost_of_Ingredients[Ingredients], Cost_of_Ingredients[Cost ($ per serving)])</f>
        <v>3.3</v>
      </c>
      <c r="G26" s="15">
        <f>_xlfn.XLOOKUP(A26,'Cost of Meals'!A:A,'Cost of Meals'!D:D)</f>
        <v>1.69</v>
      </c>
      <c r="H26" s="27">
        <f t="shared" si="0"/>
        <v>80.575982903881737</v>
      </c>
    </row>
    <row r="27" spans="1:8" x14ac:dyDescent="0.3">
      <c r="A27" s="99" t="s">
        <v>7</v>
      </c>
      <c r="B27" s="95">
        <f t="shared" si="3"/>
        <v>47.678096392829431</v>
      </c>
      <c r="C27" s="95">
        <f t="shared" si="4"/>
        <v>7.4691637978230743</v>
      </c>
      <c r="D27" s="95" t="s">
        <v>41</v>
      </c>
      <c r="E27" s="95">
        <v>1</v>
      </c>
      <c r="F27" s="108">
        <f>_xlfn.XLOOKUP(D27, Cost_of_Ingredients[Ingredients], Cost_of_Ingredients[Cost ($ per serving)])</f>
        <v>0.05</v>
      </c>
      <c r="G27" s="15">
        <f>_xlfn.XLOOKUP(A27,'Cost of Meals'!A:A,'Cost of Meals'!D:D)</f>
        <v>1.69</v>
      </c>
      <c r="H27" s="27">
        <f t="shared" si="0"/>
        <v>80.575982903881737</v>
      </c>
    </row>
    <row r="28" spans="1:8" x14ac:dyDescent="0.3">
      <c r="A28" s="99" t="s">
        <v>7</v>
      </c>
      <c r="B28" s="95">
        <f t="shared" si="3"/>
        <v>47.678096392829431</v>
      </c>
      <c r="C28" s="95">
        <f t="shared" si="4"/>
        <v>7.4691637978230743</v>
      </c>
      <c r="D28" s="95" t="s">
        <v>36</v>
      </c>
      <c r="E28" s="95">
        <v>1</v>
      </c>
      <c r="F28" s="108">
        <f>_xlfn.XLOOKUP(D28, Cost_of_Ingredients[Ingredients], Cost_of_Ingredients[Cost ($ per serving)])</f>
        <v>0.09</v>
      </c>
      <c r="G28" s="15">
        <f>_xlfn.XLOOKUP(A28,'Cost of Meals'!A:A,'Cost of Meals'!D:D)</f>
        <v>1.69</v>
      </c>
      <c r="H28" s="27">
        <f t="shared" si="0"/>
        <v>80.575982903881737</v>
      </c>
    </row>
    <row r="29" spans="1:8" x14ac:dyDescent="0.3">
      <c r="A29" s="99" t="s">
        <v>7</v>
      </c>
      <c r="B29" s="95">
        <f t="shared" si="3"/>
        <v>47.678096392829431</v>
      </c>
      <c r="C29" s="95">
        <f t="shared" si="4"/>
        <v>7.4691637978230743</v>
      </c>
      <c r="D29" s="95" t="s">
        <v>37</v>
      </c>
      <c r="E29" s="95">
        <v>1</v>
      </c>
      <c r="F29" s="108">
        <f>_xlfn.XLOOKUP(D29, Cost_of_Ingredients[Ingredients], Cost_of_Ingredients[Cost ($ per serving)])</f>
        <v>0.37</v>
      </c>
      <c r="G29" s="15">
        <f>_xlfn.XLOOKUP(A29,'Cost of Meals'!A:A,'Cost of Meals'!D:D)</f>
        <v>1.69</v>
      </c>
      <c r="H29" s="27">
        <f t="shared" si="0"/>
        <v>80.575982903881737</v>
      </c>
    </row>
    <row r="30" spans="1:8" x14ac:dyDescent="0.3">
      <c r="A30" s="99" t="s">
        <v>7</v>
      </c>
      <c r="B30" s="95">
        <f t="shared" si="3"/>
        <v>47.678096392829431</v>
      </c>
      <c r="C30" s="95">
        <f t="shared" si="4"/>
        <v>7.4691637978230743</v>
      </c>
      <c r="D30" s="95" t="s">
        <v>34</v>
      </c>
      <c r="E30" s="95">
        <v>1</v>
      </c>
      <c r="F30" s="108">
        <f>_xlfn.XLOOKUP(D30, Cost_of_Ingredients[Ingredients], Cost_of_Ingredients[Cost ($ per serving)])</f>
        <v>0.86</v>
      </c>
      <c r="G30" s="15">
        <f>_xlfn.XLOOKUP(A30,'Cost of Meals'!A:A,'Cost of Meals'!D:D)</f>
        <v>1.69</v>
      </c>
      <c r="H30" s="27">
        <f t="shared" si="0"/>
        <v>80.575982903881737</v>
      </c>
    </row>
    <row r="31" spans="1:8" x14ac:dyDescent="0.3">
      <c r="A31" s="99" t="s">
        <v>8</v>
      </c>
      <c r="B31" s="95">
        <f>D_BS</f>
        <v>60.899005475630013</v>
      </c>
      <c r="C31" s="95">
        <f>1.25*MAD_BS</f>
        <v>4.553987079125001</v>
      </c>
      <c r="D31" s="95" t="s">
        <v>40</v>
      </c>
      <c r="E31" s="95">
        <v>2.5</v>
      </c>
      <c r="F31" s="108">
        <f>_xlfn.XLOOKUP(D31, Cost_of_Ingredients[Ingredients], Cost_of_Ingredients[Cost ($ per serving)])</f>
        <v>3.3</v>
      </c>
      <c r="G31" s="15">
        <f>_xlfn.XLOOKUP(A31,'Cost of Meals'!A:A,'Cost of Meals'!D:D)</f>
        <v>14.03</v>
      </c>
      <c r="H31" s="27">
        <f t="shared" si="0"/>
        <v>854.41304682308908</v>
      </c>
    </row>
    <row r="32" spans="1:8" x14ac:dyDescent="0.3">
      <c r="A32" s="99" t="s">
        <v>8</v>
      </c>
      <c r="B32" s="95">
        <f>D_BS</f>
        <v>60.899005475630013</v>
      </c>
      <c r="C32" s="95">
        <f>1.25*MAD_BS</f>
        <v>4.553987079125001</v>
      </c>
      <c r="D32" s="95" t="s">
        <v>41</v>
      </c>
      <c r="E32" s="95">
        <v>1</v>
      </c>
      <c r="F32" s="108">
        <f>_xlfn.XLOOKUP(D32, Cost_of_Ingredients[Ingredients], Cost_of_Ingredients[Cost ($ per serving)])</f>
        <v>0.05</v>
      </c>
      <c r="G32" s="15">
        <f>_xlfn.XLOOKUP(A32,'Cost of Meals'!A:A,'Cost of Meals'!D:D)</f>
        <v>14.03</v>
      </c>
      <c r="H32" s="27">
        <f t="shared" si="0"/>
        <v>854.41304682308908</v>
      </c>
    </row>
    <row r="33" spans="1:8" x14ac:dyDescent="0.3">
      <c r="A33" s="99" t="s">
        <v>8</v>
      </c>
      <c r="B33" s="95">
        <f>D_BS</f>
        <v>60.899005475630013</v>
      </c>
      <c r="C33" s="95">
        <f>1.25*MAD_BS</f>
        <v>4.553987079125001</v>
      </c>
      <c r="D33" s="95" t="s">
        <v>36</v>
      </c>
      <c r="E33" s="95">
        <v>1</v>
      </c>
      <c r="F33" s="108">
        <f>_xlfn.XLOOKUP(D33, Cost_of_Ingredients[Ingredients], Cost_of_Ingredients[Cost ($ per serving)])</f>
        <v>0.09</v>
      </c>
      <c r="G33" s="15">
        <f>_xlfn.XLOOKUP(A33,'Cost of Meals'!A:A,'Cost of Meals'!D:D)</f>
        <v>14.03</v>
      </c>
      <c r="H33" s="27">
        <f t="shared" si="0"/>
        <v>854.41304682308908</v>
      </c>
    </row>
    <row r="34" spans="1:8" x14ac:dyDescent="0.3">
      <c r="A34" s="99" t="s">
        <v>8</v>
      </c>
      <c r="B34" s="95">
        <f>D_BS</f>
        <v>60.899005475630013</v>
      </c>
      <c r="C34" s="95">
        <f>1.25*MAD_BS</f>
        <v>4.553987079125001</v>
      </c>
      <c r="D34" s="95" t="s">
        <v>37</v>
      </c>
      <c r="E34" s="95">
        <v>1</v>
      </c>
      <c r="F34" s="108">
        <f>_xlfn.XLOOKUP(D34, Cost_of_Ingredients[Ingredients], Cost_of_Ingredients[Cost ($ per serving)])</f>
        <v>0.37</v>
      </c>
      <c r="G34" s="15">
        <f>_xlfn.XLOOKUP(A34,'Cost of Meals'!A:A,'Cost of Meals'!D:D)</f>
        <v>14.03</v>
      </c>
      <c r="H34" s="27">
        <f t="shared" si="0"/>
        <v>854.41304682308908</v>
      </c>
    </row>
    <row r="35" spans="1:8" x14ac:dyDescent="0.3">
      <c r="A35" s="100" t="s">
        <v>9</v>
      </c>
      <c r="B35" s="96">
        <f t="shared" ref="B35:B42" si="5">D_CG</f>
        <v>33.062129015270664</v>
      </c>
      <c r="C35" s="97">
        <f t="shared" ref="C35:C42" si="6">1.25*MAD_CG</f>
        <v>3.9002795655244342</v>
      </c>
      <c r="D35" s="97" t="s">
        <v>38</v>
      </c>
      <c r="E35" s="98">
        <v>1</v>
      </c>
      <c r="F35" s="108">
        <f>_xlfn.XLOOKUP(D35, Cost_of_Ingredients[Ingredients], Cost_of_Ingredients[Cost ($ per serving)])</f>
        <v>12.65</v>
      </c>
      <c r="G35" s="15">
        <f>_xlfn.XLOOKUP(A35,'Cost of Meals'!A:A,'Cost of Meals'!D:D)</f>
        <v>7.08</v>
      </c>
      <c r="H35" s="27">
        <f t="shared" si="0"/>
        <v>234.07987342811629</v>
      </c>
    </row>
    <row r="36" spans="1:8" x14ac:dyDescent="0.3">
      <c r="A36" s="100" t="s">
        <v>9</v>
      </c>
      <c r="B36" s="96">
        <f t="shared" si="5"/>
        <v>33.062129015270664</v>
      </c>
      <c r="C36" s="97">
        <f t="shared" si="6"/>
        <v>3.9002795655244342</v>
      </c>
      <c r="D36" s="97" t="s">
        <v>30</v>
      </c>
      <c r="E36" s="98">
        <v>1</v>
      </c>
      <c r="F36" s="108">
        <f>_xlfn.XLOOKUP(D36, Cost_of_Ingredients[Ingredients], Cost_of_Ingredients[Cost ($ per serving)])</f>
        <v>0.5</v>
      </c>
      <c r="G36" s="15">
        <f>_xlfn.XLOOKUP(A36,'Cost of Meals'!A:A,'Cost of Meals'!D:D)</f>
        <v>7.08</v>
      </c>
      <c r="H36" s="27">
        <f t="shared" si="0"/>
        <v>234.07987342811629</v>
      </c>
    </row>
    <row r="37" spans="1:8" x14ac:dyDescent="0.3">
      <c r="A37" s="100" t="s">
        <v>9</v>
      </c>
      <c r="B37" s="96">
        <f t="shared" si="5"/>
        <v>33.062129015270664</v>
      </c>
      <c r="C37" s="97">
        <f t="shared" si="6"/>
        <v>3.9002795655244342</v>
      </c>
      <c r="D37" s="97" t="s">
        <v>28</v>
      </c>
      <c r="E37" s="98">
        <v>1</v>
      </c>
      <c r="F37" s="108">
        <f>_xlfn.XLOOKUP(D37, Cost_of_Ingredients[Ingredients], Cost_of_Ingredients[Cost ($ per serving)])</f>
        <v>0.24</v>
      </c>
      <c r="G37" s="15">
        <f>_xlfn.XLOOKUP(A37,'Cost of Meals'!A:A,'Cost of Meals'!D:D)</f>
        <v>7.08</v>
      </c>
      <c r="H37" s="27">
        <f t="shared" si="0"/>
        <v>234.07987342811629</v>
      </c>
    </row>
    <row r="38" spans="1:8" x14ac:dyDescent="0.3">
      <c r="A38" s="100" t="s">
        <v>9</v>
      </c>
      <c r="B38" s="96">
        <f t="shared" si="5"/>
        <v>33.062129015270664</v>
      </c>
      <c r="C38" s="97">
        <f t="shared" si="6"/>
        <v>3.9002795655244342</v>
      </c>
      <c r="D38" s="97" t="s">
        <v>42</v>
      </c>
      <c r="E38" s="98">
        <v>1</v>
      </c>
      <c r="F38" s="108">
        <f>_xlfn.XLOOKUP(D38, Cost_of_Ingredients[Ingredients], Cost_of_Ingredients[Cost ($ per serving)])</f>
        <v>0.66</v>
      </c>
      <c r="G38" s="15">
        <f>_xlfn.XLOOKUP(A38,'Cost of Meals'!A:A,'Cost of Meals'!D:D)</f>
        <v>7.08</v>
      </c>
      <c r="H38" s="27">
        <f t="shared" si="0"/>
        <v>234.07987342811629</v>
      </c>
    </row>
    <row r="39" spans="1:8" x14ac:dyDescent="0.3">
      <c r="A39" s="100" t="s">
        <v>9</v>
      </c>
      <c r="B39" s="96">
        <f t="shared" si="5"/>
        <v>33.062129015270664</v>
      </c>
      <c r="C39" s="97">
        <f t="shared" si="6"/>
        <v>3.9002795655244342</v>
      </c>
      <c r="D39" s="97" t="s">
        <v>32</v>
      </c>
      <c r="E39" s="98">
        <v>1</v>
      </c>
      <c r="F39" s="108">
        <f>_xlfn.XLOOKUP(D39, Cost_of_Ingredients[Ingredients], Cost_of_Ingredients[Cost ($ per serving)])</f>
        <v>0.5</v>
      </c>
      <c r="G39" s="15">
        <f>_xlfn.XLOOKUP(A39,'Cost of Meals'!A:A,'Cost of Meals'!D:D)</f>
        <v>7.08</v>
      </c>
      <c r="H39" s="27">
        <f t="shared" si="0"/>
        <v>234.07987342811629</v>
      </c>
    </row>
    <row r="40" spans="1:8" x14ac:dyDescent="0.3">
      <c r="A40" s="100" t="s">
        <v>9</v>
      </c>
      <c r="B40" s="96">
        <f t="shared" si="5"/>
        <v>33.062129015270664</v>
      </c>
      <c r="C40" s="97">
        <f t="shared" si="6"/>
        <v>3.9002795655244342</v>
      </c>
      <c r="D40" s="97" t="s">
        <v>36</v>
      </c>
      <c r="E40" s="98">
        <v>1</v>
      </c>
      <c r="F40" s="108">
        <f>_xlfn.XLOOKUP(D40, Cost_of_Ingredients[Ingredients], Cost_of_Ingredients[Cost ($ per serving)])</f>
        <v>0.09</v>
      </c>
      <c r="G40" s="15">
        <f>_xlfn.XLOOKUP(A40,'Cost of Meals'!A:A,'Cost of Meals'!D:D)</f>
        <v>7.08</v>
      </c>
      <c r="H40" s="27">
        <f t="shared" si="0"/>
        <v>234.07987342811629</v>
      </c>
    </row>
    <row r="41" spans="1:8" x14ac:dyDescent="0.3">
      <c r="A41" s="100" t="s">
        <v>9</v>
      </c>
      <c r="B41" s="96">
        <f t="shared" si="5"/>
        <v>33.062129015270664</v>
      </c>
      <c r="C41" s="97">
        <f t="shared" si="6"/>
        <v>3.9002795655244342</v>
      </c>
      <c r="D41" s="97" t="s">
        <v>37</v>
      </c>
      <c r="E41" s="98">
        <v>1</v>
      </c>
      <c r="F41" s="108">
        <f>_xlfn.XLOOKUP(D41, Cost_of_Ingredients[Ingredients], Cost_of_Ingredients[Cost ($ per serving)])</f>
        <v>0.37</v>
      </c>
      <c r="G41" s="15">
        <f>_xlfn.XLOOKUP(A41,'Cost of Meals'!A:A,'Cost of Meals'!D:D)</f>
        <v>7.08</v>
      </c>
      <c r="H41" s="27">
        <f t="shared" si="0"/>
        <v>234.07987342811629</v>
      </c>
    </row>
    <row r="42" spans="1:8" x14ac:dyDescent="0.3">
      <c r="A42" s="100" t="s">
        <v>9</v>
      </c>
      <c r="B42" s="96">
        <f t="shared" si="5"/>
        <v>33.062129015270664</v>
      </c>
      <c r="C42" s="97">
        <f t="shared" si="6"/>
        <v>3.9002795655244342</v>
      </c>
      <c r="D42" s="97" t="s">
        <v>34</v>
      </c>
      <c r="E42" s="98">
        <v>1</v>
      </c>
      <c r="F42" s="108">
        <f>_xlfn.XLOOKUP(D42, Cost_of_Ingredients[Ingredients], Cost_of_Ingredients[Cost ($ per serving)])</f>
        <v>0.86</v>
      </c>
      <c r="G42" s="15">
        <f>_xlfn.XLOOKUP(A42,'Cost of Meals'!A:A,'Cost of Meals'!D:D)</f>
        <v>7.08</v>
      </c>
      <c r="H42" s="27">
        <f t="shared" si="0"/>
        <v>234.07987342811629</v>
      </c>
    </row>
    <row r="43" spans="1:8" x14ac:dyDescent="0.3">
      <c r="A43" s="100" t="s">
        <v>10</v>
      </c>
      <c r="B43" s="96">
        <f t="shared" ref="B43:B48" si="7">D_Sou</f>
        <v>36.440037855020009</v>
      </c>
      <c r="C43" s="97">
        <f t="shared" ref="C43:C48" si="8">1.25*MAD_Sou</f>
        <v>6.828293557977271</v>
      </c>
      <c r="D43" s="97" t="s">
        <v>43</v>
      </c>
      <c r="E43" s="98">
        <v>1</v>
      </c>
      <c r="F43" s="108">
        <f>_xlfn.XLOOKUP(D43, Cost_of_Ingredients[Ingredients], Cost_of_Ingredients[Cost ($ per serving)])</f>
        <v>2.61</v>
      </c>
      <c r="G43" s="15">
        <f>_xlfn.XLOOKUP(A43,'Cost of Meals'!A:A,'Cost of Meals'!D:D)</f>
        <v>14.38</v>
      </c>
      <c r="H43" s="27">
        <f t="shared" si="0"/>
        <v>524.00774435518781</v>
      </c>
    </row>
    <row r="44" spans="1:8" x14ac:dyDescent="0.3">
      <c r="A44" s="100" t="s">
        <v>10</v>
      </c>
      <c r="B44" s="96">
        <f t="shared" si="7"/>
        <v>36.440037855020009</v>
      </c>
      <c r="C44" s="97">
        <f t="shared" si="8"/>
        <v>6.828293557977271</v>
      </c>
      <c r="D44" s="97" t="s">
        <v>3</v>
      </c>
      <c r="E44" s="98">
        <v>1</v>
      </c>
      <c r="F44" s="108">
        <f>_xlfn.XLOOKUP(D44, Cost_of_Ingredients[Ingredients], Cost_of_Ingredients[Cost ($ per serving)])</f>
        <v>0.52</v>
      </c>
      <c r="G44" s="15">
        <f>_xlfn.XLOOKUP(A44,'Cost of Meals'!A:A,'Cost of Meals'!D:D)</f>
        <v>14.38</v>
      </c>
      <c r="H44" s="27">
        <f t="shared" si="0"/>
        <v>524.00774435518781</v>
      </c>
    </row>
    <row r="45" spans="1:8" x14ac:dyDescent="0.3">
      <c r="A45" s="100" t="s">
        <v>10</v>
      </c>
      <c r="B45" s="96">
        <f t="shared" si="7"/>
        <v>36.440037855020009</v>
      </c>
      <c r="C45" s="97">
        <f t="shared" si="8"/>
        <v>6.828293557977271</v>
      </c>
      <c r="D45" s="97" t="s">
        <v>19</v>
      </c>
      <c r="E45" s="98">
        <v>1</v>
      </c>
      <c r="F45" s="108">
        <f>_xlfn.XLOOKUP(D45, Cost_of_Ingredients[Ingredients], Cost_of_Ingredients[Cost ($ per serving)])</f>
        <v>0.13</v>
      </c>
      <c r="G45" s="15">
        <f>_xlfn.XLOOKUP(A45,'Cost of Meals'!A:A,'Cost of Meals'!D:D)</f>
        <v>14.38</v>
      </c>
      <c r="H45" s="27">
        <f t="shared" si="0"/>
        <v>524.00774435518781</v>
      </c>
    </row>
    <row r="46" spans="1:8" x14ac:dyDescent="0.3">
      <c r="A46" s="100" t="s">
        <v>10</v>
      </c>
      <c r="B46" s="96">
        <f t="shared" si="7"/>
        <v>36.440037855020009</v>
      </c>
      <c r="C46" s="97">
        <f t="shared" si="8"/>
        <v>6.828293557977271</v>
      </c>
      <c r="D46" s="97" t="s">
        <v>36</v>
      </c>
      <c r="E46" s="98">
        <v>1</v>
      </c>
      <c r="F46" s="108">
        <f>_xlfn.XLOOKUP(D46, Cost_of_Ingredients[Ingredients], Cost_of_Ingredients[Cost ($ per serving)])</f>
        <v>0.09</v>
      </c>
      <c r="G46" s="15">
        <f>_xlfn.XLOOKUP(A46,'Cost of Meals'!A:A,'Cost of Meals'!D:D)</f>
        <v>14.38</v>
      </c>
      <c r="H46" s="27">
        <f t="shared" si="0"/>
        <v>524.00774435518781</v>
      </c>
    </row>
    <row r="47" spans="1:8" x14ac:dyDescent="0.3">
      <c r="A47" s="100" t="s">
        <v>10</v>
      </c>
      <c r="B47" s="96">
        <f t="shared" si="7"/>
        <v>36.440037855020009</v>
      </c>
      <c r="C47" s="97">
        <f t="shared" si="8"/>
        <v>6.828293557977271</v>
      </c>
      <c r="D47" s="97" t="s">
        <v>37</v>
      </c>
      <c r="E47" s="98">
        <v>1</v>
      </c>
      <c r="F47" s="108">
        <f>_xlfn.XLOOKUP(D47, Cost_of_Ingredients[Ingredients], Cost_of_Ingredients[Cost ($ per serving)])</f>
        <v>0.37</v>
      </c>
      <c r="G47" s="15">
        <f>_xlfn.XLOOKUP(A47,'Cost of Meals'!A:A,'Cost of Meals'!D:D)</f>
        <v>14.38</v>
      </c>
      <c r="H47" s="27">
        <f t="shared" si="0"/>
        <v>524.00774435518781</v>
      </c>
    </row>
    <row r="48" spans="1:8" ht="15" thickBot="1" x14ac:dyDescent="0.35">
      <c r="A48" s="101" t="s">
        <v>10</v>
      </c>
      <c r="B48" s="102">
        <f t="shared" si="7"/>
        <v>36.440037855020009</v>
      </c>
      <c r="C48" s="103">
        <f t="shared" si="8"/>
        <v>6.828293557977271</v>
      </c>
      <c r="D48" s="103" t="s">
        <v>34</v>
      </c>
      <c r="E48" s="104">
        <v>1</v>
      </c>
      <c r="F48" s="108">
        <f>_xlfn.XLOOKUP(D48, Cost_of_Ingredients[Ingredients], Cost_of_Ingredients[Cost ($ per serving)])</f>
        <v>0.86</v>
      </c>
      <c r="G48" s="15">
        <f>_xlfn.XLOOKUP(A48,'Cost of Meals'!A:A,'Cost of Meals'!D:D)</f>
        <v>14.38</v>
      </c>
      <c r="H48" s="105">
        <f t="shared" si="0"/>
        <v>524.00774435518781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1652E-9C20-4889-B215-EFCAD4340E80}">
  <sheetPr codeName="Sheet29"/>
  <dimension ref="A1:CA26"/>
  <sheetViews>
    <sheetView workbookViewId="0">
      <selection activeCell="F21" sqref="F21"/>
    </sheetView>
  </sheetViews>
  <sheetFormatPr defaultColWidth="9.21875" defaultRowHeight="14.4" x14ac:dyDescent="0.3"/>
  <cols>
    <col min="1" max="1" width="9.21875" style="1"/>
    <col min="2" max="2" width="8.77734375" style="91"/>
    <col min="3" max="6" width="9.21875" style="1"/>
    <col min="7" max="7" width="8.77734375" style="89"/>
    <col min="8" max="9" width="9.21875" style="1"/>
    <col min="10" max="10" width="8.77734375" style="91"/>
    <col min="11" max="11" width="11.77734375" style="1" bestFit="1" customWidth="1"/>
    <col min="12" max="14" width="9.21875" style="1"/>
    <col min="15" max="15" width="8.77734375" style="89"/>
    <col min="16" max="17" width="9.21875" style="1"/>
    <col min="18" max="18" width="8.77734375" style="91"/>
    <col min="19" max="22" width="9.21875" style="1"/>
    <col min="23" max="23" width="8.77734375" style="89"/>
    <col min="24" max="25" width="9.21875" style="1"/>
    <col min="26" max="26" width="8.77734375" style="91"/>
    <col min="27" max="27" width="17.44140625" style="1" bestFit="1" customWidth="1"/>
    <col min="28" max="30" width="9.21875" style="1"/>
    <col min="31" max="31" width="8.77734375" style="89"/>
    <col min="32" max="32" width="9.21875" style="1" customWidth="1"/>
    <col min="33" max="33" width="9.21875" style="1"/>
    <col min="34" max="34" width="8.77734375" style="91"/>
    <col min="35" max="35" width="16.21875" style="1" bestFit="1" customWidth="1"/>
    <col min="36" max="38" width="9.21875" style="1"/>
    <col min="39" max="39" width="8.77734375" style="89"/>
    <col min="40" max="41" width="9.21875" style="1"/>
    <col min="42" max="42" width="8.77734375" style="91"/>
    <col min="43" max="43" width="12.21875" style="1" bestFit="1" customWidth="1"/>
    <col min="44" max="46" width="9.21875" style="1"/>
    <col min="47" max="47" width="8.77734375" style="89"/>
    <col min="48" max="49" width="9.21875" style="1"/>
    <col min="50" max="50" width="8.77734375" style="91"/>
    <col min="51" max="51" width="10.77734375" style="1" bestFit="1" customWidth="1"/>
    <col min="52" max="54" width="9.21875" style="1"/>
    <col min="55" max="55" width="8.77734375" style="89"/>
    <col min="56" max="57" width="9.21875" style="1"/>
    <col min="58" max="58" width="8.77734375" style="91"/>
    <col min="59" max="59" width="15.77734375" style="1" bestFit="1" customWidth="1"/>
    <col min="60" max="62" width="9.21875" style="1"/>
    <col min="63" max="63" width="8.77734375" style="89"/>
    <col min="64" max="65" width="9.21875" style="1"/>
    <col min="66" max="66" width="8.5546875" style="91" customWidth="1"/>
    <col min="67" max="67" width="12.21875" style="1" bestFit="1" customWidth="1"/>
    <col min="68" max="70" width="9.21875" style="1"/>
    <col min="71" max="71" width="8.77734375" style="89"/>
    <col min="72" max="73" width="9.21875" style="1"/>
    <col min="74" max="74" width="8.77734375" style="91"/>
    <col min="75" max="75" width="8.44140625" style="1" bestFit="1" customWidth="1"/>
    <col min="76" max="78" width="9.21875" style="1"/>
    <col min="79" max="79" width="8.77734375" style="89"/>
    <col min="80" max="16384" width="9.21875" style="1"/>
  </cols>
  <sheetData>
    <row r="1" spans="1:79" x14ac:dyDescent="0.3">
      <c r="A1" s="92" t="s">
        <v>92</v>
      </c>
      <c r="B1" s="84" t="s">
        <v>0</v>
      </c>
      <c r="C1" s="85" t="str" cm="1">
        <f t="array" ref="C1:C14">Demand_Data[[#All],[Calamari]]</f>
        <v>Calamari</v>
      </c>
      <c r="D1" s="86" t="s">
        <v>88</v>
      </c>
      <c r="E1" s="86" t="s">
        <v>89</v>
      </c>
      <c r="F1" s="86" t="s">
        <v>90</v>
      </c>
      <c r="G1" s="87" t="s">
        <v>93</v>
      </c>
      <c r="I1" s="92" t="s">
        <v>92</v>
      </c>
      <c r="J1" s="84" t="s">
        <v>0</v>
      </c>
      <c r="K1" s="85" t="str" cm="1">
        <f t="array" ref="K1:K14">Demand_Data[[#All],[Spanakopita]]</f>
        <v>Spanakopita</v>
      </c>
      <c r="L1" s="86" t="s">
        <v>88</v>
      </c>
      <c r="M1" s="86" t="s">
        <v>89</v>
      </c>
      <c r="N1" s="86" t="s">
        <v>90</v>
      </c>
      <c r="O1" s="87" t="s">
        <v>91</v>
      </c>
      <c r="Q1" s="92" t="s">
        <v>92</v>
      </c>
      <c r="R1" s="84" t="s">
        <v>0</v>
      </c>
      <c r="S1" s="85" t="str" cm="1">
        <f t="array" ref="S1:S14">Demand_Data[[#All],[Tzatziki]]</f>
        <v>Tzatziki</v>
      </c>
      <c r="T1" s="86" t="s">
        <v>88</v>
      </c>
      <c r="U1" s="86" t="s">
        <v>89</v>
      </c>
      <c r="V1" s="86" t="s">
        <v>90</v>
      </c>
      <c r="W1" s="87" t="s">
        <v>91</v>
      </c>
      <c r="Y1" s="92" t="s">
        <v>92</v>
      </c>
      <c r="Z1" s="84" t="s">
        <v>0</v>
      </c>
      <c r="AA1" s="85" t="str" cm="1">
        <f t="array" ref="AA1:AA14">Demand_Data[[#All],[Chicken Brochette]]</f>
        <v>Chicken Brochette</v>
      </c>
      <c r="AB1" s="86" t="s">
        <v>88</v>
      </c>
      <c r="AC1" s="86" t="s">
        <v>89</v>
      </c>
      <c r="AD1" s="86" t="s">
        <v>90</v>
      </c>
      <c r="AE1" s="87" t="s">
        <v>91</v>
      </c>
      <c r="AG1" s="92" t="s">
        <v>92</v>
      </c>
      <c r="AH1" s="84" t="s">
        <v>0</v>
      </c>
      <c r="AI1" s="85" t="str" cm="1">
        <f t="array" ref="AI1:AI14">Demand_Data[[#All],[Oregano Chicken]]</f>
        <v>Oregano Chicken</v>
      </c>
      <c r="AJ1" s="86" t="s">
        <v>88</v>
      </c>
      <c r="AK1" s="86" t="s">
        <v>89</v>
      </c>
      <c r="AL1" s="86" t="s">
        <v>90</v>
      </c>
      <c r="AM1" s="87" t="s">
        <v>91</v>
      </c>
      <c r="AO1" s="92" t="s">
        <v>92</v>
      </c>
      <c r="AP1" s="84" t="s">
        <v>0</v>
      </c>
      <c r="AQ1" s="85" t="str" cm="1">
        <f t="array" ref="AQ1:AQ14">Demand_Data[[#All],[Filet Mignon]]</f>
        <v>Filet Mignon</v>
      </c>
      <c r="AR1" s="86" t="s">
        <v>88</v>
      </c>
      <c r="AS1" s="86" t="s">
        <v>89</v>
      </c>
      <c r="AT1" s="86" t="s">
        <v>90</v>
      </c>
      <c r="AU1" s="87" t="s">
        <v>91</v>
      </c>
      <c r="AW1" s="92" t="s">
        <v>92</v>
      </c>
      <c r="AX1" s="84" t="s">
        <v>0</v>
      </c>
      <c r="AY1" s="85" t="str" cm="1">
        <f t="array" ref="AY1:AY14">Demand_Data[[#All],[Surf n'' Turf]]</f>
        <v>Surf n' Turf</v>
      </c>
      <c r="AZ1" s="86" t="s">
        <v>88</v>
      </c>
      <c r="BA1" s="86" t="s">
        <v>89</v>
      </c>
      <c r="BB1" s="86" t="s">
        <v>90</v>
      </c>
      <c r="BC1" s="87" t="s">
        <v>91</v>
      </c>
      <c r="BE1" s="92" t="s">
        <v>92</v>
      </c>
      <c r="BF1" s="84" t="s">
        <v>0</v>
      </c>
      <c r="BG1" s="85" t="str" cm="1">
        <f t="array" ref="BG1:BG14">Demand_Data[[#All],[Butterfly Shrimp]]</f>
        <v>Butterfly Shrimp</v>
      </c>
      <c r="BH1" s="86" t="s">
        <v>88</v>
      </c>
      <c r="BI1" s="86" t="s">
        <v>89</v>
      </c>
      <c r="BJ1" s="86" t="s">
        <v>90</v>
      </c>
      <c r="BK1" s="87" t="s">
        <v>91</v>
      </c>
      <c r="BM1" s="92" t="s">
        <v>92</v>
      </c>
      <c r="BN1" s="84" t="s">
        <v>0</v>
      </c>
      <c r="BO1" s="85" t="str" cm="1">
        <f t="array" ref="BO1:BO14">Demand_Data[[#All],[Chicken Grill]]</f>
        <v>Chicken Grill</v>
      </c>
      <c r="BP1" s="86" t="s">
        <v>88</v>
      </c>
      <c r="BQ1" s="86" t="s">
        <v>89</v>
      </c>
      <c r="BR1" s="86" t="s">
        <v>90</v>
      </c>
      <c r="BS1" s="87" t="s">
        <v>91</v>
      </c>
      <c r="BU1" s="92" t="s">
        <v>92</v>
      </c>
      <c r="BV1" s="84" t="s">
        <v>0</v>
      </c>
      <c r="BW1" s="85" t="str" cm="1">
        <f t="array" ref="BW1:BW14">Demand_Data[[#All],[Souvlaki]]</f>
        <v>Souvlaki</v>
      </c>
      <c r="BX1" s="86" t="s">
        <v>88</v>
      </c>
      <c r="BY1" s="86" t="s">
        <v>89</v>
      </c>
      <c r="BZ1" s="86" t="s">
        <v>90</v>
      </c>
      <c r="CA1" s="87" t="s">
        <v>91</v>
      </c>
    </row>
    <row r="2" spans="1:79" x14ac:dyDescent="0.3">
      <c r="A2" s="93">
        <v>0.1</v>
      </c>
      <c r="B2" s="88">
        <v>1</v>
      </c>
      <c r="C2" s="82">
        <v>26</v>
      </c>
      <c r="D2" s="1">
        <f>IFERROR(AVERAGE(C1:C2),0)</f>
        <v>26</v>
      </c>
      <c r="E2" s="1" t="s">
        <v>56</v>
      </c>
      <c r="F2" s="1" t="s">
        <v>56</v>
      </c>
      <c r="G2" s="89" t="s">
        <v>56</v>
      </c>
      <c r="I2" s="93">
        <v>0.3</v>
      </c>
      <c r="J2" s="88">
        <v>1</v>
      </c>
      <c r="K2" s="82">
        <v>20</v>
      </c>
      <c r="L2" s="1">
        <f>AVERAGE(K1:K2)</f>
        <v>20</v>
      </c>
      <c r="M2" s="1" t="s">
        <v>56</v>
      </c>
      <c r="N2" s="1" t="s">
        <v>56</v>
      </c>
      <c r="O2" s="89" t="s">
        <v>56</v>
      </c>
      <c r="Q2" s="93">
        <v>0.1</v>
      </c>
      <c r="R2" s="88">
        <v>1</v>
      </c>
      <c r="S2" s="82">
        <v>26</v>
      </c>
      <c r="T2" s="1">
        <f>AVERAGE(S1:S2)</f>
        <v>26</v>
      </c>
      <c r="U2" s="1" t="s">
        <v>56</v>
      </c>
      <c r="V2" s="1" t="s">
        <v>56</v>
      </c>
      <c r="W2" s="89" t="s">
        <v>56</v>
      </c>
      <c r="Y2" s="93">
        <v>0.3</v>
      </c>
      <c r="Z2" s="88">
        <v>1</v>
      </c>
      <c r="AA2" s="82">
        <v>74</v>
      </c>
      <c r="AB2" s="1">
        <f>AVERAGE(AA1:AA2)</f>
        <v>74</v>
      </c>
      <c r="AD2" s="1" t="s">
        <v>56</v>
      </c>
      <c r="AG2" s="93">
        <v>0.3</v>
      </c>
      <c r="AH2" s="88">
        <v>1</v>
      </c>
      <c r="AI2" s="82">
        <v>37</v>
      </c>
      <c r="AJ2" s="1">
        <f>AVERAGE(AI1:AI2)</f>
        <v>37</v>
      </c>
      <c r="AK2" s="1" t="s">
        <v>56</v>
      </c>
      <c r="AL2" s="1" t="s">
        <v>56</v>
      </c>
      <c r="AM2" s="89" t="s">
        <v>56</v>
      </c>
      <c r="AO2" s="93">
        <v>0.3</v>
      </c>
      <c r="AP2" s="88">
        <v>1</v>
      </c>
      <c r="AQ2" s="82">
        <v>20</v>
      </c>
      <c r="AR2" s="1">
        <f>AVERAGE(AQ1:AQ2)</f>
        <v>20</v>
      </c>
      <c r="AS2" s="1" t="s">
        <v>56</v>
      </c>
      <c r="AT2" s="1" t="s">
        <v>56</v>
      </c>
      <c r="AU2" s="89" t="s">
        <v>56</v>
      </c>
      <c r="AW2" s="93">
        <v>0.10981775280082705</v>
      </c>
      <c r="AX2" s="88">
        <v>1</v>
      </c>
      <c r="AY2" s="82">
        <v>51</v>
      </c>
      <c r="AZ2" s="1">
        <f>AVERAGE(AY1:AY2)</f>
        <v>51</v>
      </c>
      <c r="BA2" s="1" t="s">
        <v>56</v>
      </c>
      <c r="BB2" s="1" t="s">
        <v>56</v>
      </c>
      <c r="BC2" s="89" t="s">
        <v>56</v>
      </c>
      <c r="BE2" s="93">
        <v>0.1</v>
      </c>
      <c r="BF2" s="88">
        <v>1</v>
      </c>
      <c r="BG2" s="82">
        <v>62</v>
      </c>
      <c r="BH2" s="1">
        <f>AVERAGE(BG1:BG2)</f>
        <v>62</v>
      </c>
      <c r="BI2" s="1" t="s">
        <v>56</v>
      </c>
      <c r="BJ2" s="1" t="s">
        <v>56</v>
      </c>
      <c r="BK2" s="89" t="s">
        <v>56</v>
      </c>
      <c r="BM2" s="93">
        <v>0.22571686937383367</v>
      </c>
      <c r="BN2" s="88">
        <v>1</v>
      </c>
      <c r="BO2" s="82">
        <v>31</v>
      </c>
      <c r="BP2" s="1">
        <f>AVERAGE(BO1:BO2)</f>
        <v>31</v>
      </c>
      <c r="BQ2" s="1" t="s">
        <v>56</v>
      </c>
      <c r="BR2" s="1" t="s">
        <v>56</v>
      </c>
      <c r="BS2" s="89" t="s">
        <v>56</v>
      </c>
      <c r="BU2" s="93">
        <v>0.1</v>
      </c>
      <c r="BV2" s="88">
        <v>1</v>
      </c>
      <c r="BW2" s="82">
        <v>36</v>
      </c>
      <c r="BX2" s="1">
        <f>AVERAGE(BW1:BW2)</f>
        <v>36</v>
      </c>
      <c r="BY2" s="1" t="s">
        <v>56</v>
      </c>
      <c r="BZ2" s="1" t="s">
        <v>56</v>
      </c>
      <c r="CA2" s="89" t="s">
        <v>56</v>
      </c>
    </row>
    <row r="3" spans="1:79" x14ac:dyDescent="0.3">
      <c r="A3" s="93" t="s">
        <v>46</v>
      </c>
      <c r="B3" s="88">
        <v>2</v>
      </c>
      <c r="C3" s="82">
        <v>21</v>
      </c>
      <c r="D3" s="1">
        <f t="shared" ref="D3:D14" si="0">IFERROR(AVERAGE(C2:C3),0)</f>
        <v>23.5</v>
      </c>
      <c r="E3" s="1">
        <f>Forecasts!$D3</f>
        <v>23.5</v>
      </c>
      <c r="F3" s="1" t="s">
        <v>56</v>
      </c>
      <c r="G3" s="89" t="s">
        <v>56</v>
      </c>
      <c r="I3" s="93" t="s">
        <v>46</v>
      </c>
      <c r="J3" s="88">
        <v>2</v>
      </c>
      <c r="K3" s="82">
        <v>16</v>
      </c>
      <c r="L3" s="1">
        <f t="shared" ref="L3:L14" si="1">AVERAGE(K2:K3)</f>
        <v>18</v>
      </c>
      <c r="M3" s="1">
        <f>L3</f>
        <v>18</v>
      </c>
      <c r="N3" s="1" t="s">
        <v>56</v>
      </c>
      <c r="O3" s="89" t="s">
        <v>56</v>
      </c>
      <c r="Q3" s="93" t="s">
        <v>46</v>
      </c>
      <c r="R3" s="88">
        <v>2</v>
      </c>
      <c r="S3" s="82">
        <v>25</v>
      </c>
      <c r="T3" s="1">
        <f t="shared" ref="T3:T14" si="2">AVERAGE(S2:S3)</f>
        <v>25.5</v>
      </c>
      <c r="U3" s="1">
        <f>T3</f>
        <v>25.5</v>
      </c>
      <c r="V3" s="1" t="s">
        <v>56</v>
      </c>
      <c r="W3" s="89" t="s">
        <v>56</v>
      </c>
      <c r="Y3" s="93" t="s">
        <v>46</v>
      </c>
      <c r="Z3" s="88">
        <v>2</v>
      </c>
      <c r="AA3" s="82">
        <v>61</v>
      </c>
      <c r="AB3" s="1">
        <f t="shared" ref="AB3:AB14" si="3">AVERAGE(AA2:AA3)</f>
        <v>67.5</v>
      </c>
      <c r="AC3" s="1">
        <f>AB3</f>
        <v>67.5</v>
      </c>
      <c r="AD3" s="1" t="s">
        <v>56</v>
      </c>
      <c r="AG3" s="93" t="s">
        <v>46</v>
      </c>
      <c r="AH3" s="88">
        <v>2</v>
      </c>
      <c r="AI3" s="82">
        <v>42</v>
      </c>
      <c r="AJ3" s="1">
        <f t="shared" ref="AJ3:AJ14" si="4">AVERAGE(AI2:AI3)</f>
        <v>39.5</v>
      </c>
      <c r="AK3" s="1">
        <f>AJ3</f>
        <v>39.5</v>
      </c>
      <c r="AL3" s="1" t="s">
        <v>56</v>
      </c>
      <c r="AM3" s="89" t="s">
        <v>56</v>
      </c>
      <c r="AO3" s="93" t="s">
        <v>46</v>
      </c>
      <c r="AP3" s="88">
        <v>2</v>
      </c>
      <c r="AQ3" s="82">
        <v>23</v>
      </c>
      <c r="AR3" s="1">
        <f t="shared" ref="AR3:AR14" si="5">AVERAGE(AQ2:AQ3)</f>
        <v>21.5</v>
      </c>
      <c r="AS3" s="1">
        <f>AR3</f>
        <v>21.5</v>
      </c>
      <c r="AT3" s="1" t="s">
        <v>56</v>
      </c>
      <c r="AU3" s="89" t="s">
        <v>56</v>
      </c>
      <c r="AW3" s="93" t="s">
        <v>46</v>
      </c>
      <c r="AX3" s="88">
        <v>2</v>
      </c>
      <c r="AY3" s="82">
        <v>46</v>
      </c>
      <c r="AZ3" s="1">
        <f t="shared" ref="AZ3:AZ14" si="6">AVERAGE(AY2:AY3)</f>
        <v>48.5</v>
      </c>
      <c r="BA3" s="1">
        <f>AZ3</f>
        <v>48.5</v>
      </c>
      <c r="BB3" s="1" t="s">
        <v>56</v>
      </c>
      <c r="BC3" s="89" t="s">
        <v>56</v>
      </c>
      <c r="BE3" s="93" t="s">
        <v>46</v>
      </c>
      <c r="BF3" s="88">
        <v>2</v>
      </c>
      <c r="BG3" s="82">
        <v>60</v>
      </c>
      <c r="BH3" s="1">
        <f t="shared" ref="BH3:BH14" si="7">AVERAGE(BG2:BG3)</f>
        <v>61</v>
      </c>
      <c r="BI3" s="1">
        <f>BH3</f>
        <v>61</v>
      </c>
      <c r="BJ3" s="1" t="s">
        <v>56</v>
      </c>
      <c r="BK3" s="89" t="s">
        <v>56</v>
      </c>
      <c r="BM3" s="93" t="s">
        <v>46</v>
      </c>
      <c r="BN3" s="88">
        <v>2</v>
      </c>
      <c r="BO3" s="82">
        <v>32</v>
      </c>
      <c r="BP3" s="1">
        <f t="shared" ref="BP3:BP14" si="8">AVERAGE(BO2:BO3)</f>
        <v>31.5</v>
      </c>
      <c r="BQ3" s="1">
        <f>BP3</f>
        <v>31.5</v>
      </c>
      <c r="BR3" s="1" t="s">
        <v>56</v>
      </c>
      <c r="BS3" s="89" t="s">
        <v>56</v>
      </c>
      <c r="BU3" s="93" t="s">
        <v>46</v>
      </c>
      <c r="BV3" s="88">
        <v>2</v>
      </c>
      <c r="BW3" s="82">
        <v>38</v>
      </c>
      <c r="BX3" s="1">
        <f t="shared" ref="BX3:BX14" si="9">AVERAGE(BW2:BW3)</f>
        <v>37</v>
      </c>
      <c r="BY3" s="1">
        <f>BX3</f>
        <v>37</v>
      </c>
      <c r="BZ3" s="1" t="s">
        <v>56</v>
      </c>
      <c r="CA3" s="89" t="s">
        <v>56</v>
      </c>
    </row>
    <row r="4" spans="1:79" x14ac:dyDescent="0.3">
      <c r="A4" s="93" cm="1">
        <f t="array" ref="A4">INDEX(E:E,COUNTA(E:E))</f>
        <v>24.608578363745</v>
      </c>
      <c r="B4" s="88">
        <v>3</v>
      </c>
      <c r="C4" s="82">
        <v>23</v>
      </c>
      <c r="D4" s="1">
        <f t="shared" si="0"/>
        <v>22</v>
      </c>
      <c r="E4" s="83">
        <f>$A$2*Forecasts!$C4+(1-$A$2)*E3</f>
        <v>23.450000000000003</v>
      </c>
      <c r="F4" s="83">
        <f>E3</f>
        <v>23.5</v>
      </c>
      <c r="G4" s="90">
        <f>ABS(Forecasts!$C4-Forecasts!$F4)</f>
        <v>0.5</v>
      </c>
      <c r="I4" s="93" cm="1">
        <f t="array" ref="I4">INDEX(M:M,COUNTA(M:M))</f>
        <v>20.415201098489995</v>
      </c>
      <c r="J4" s="88">
        <v>3</v>
      </c>
      <c r="K4" s="82">
        <v>15</v>
      </c>
      <c r="L4" s="1">
        <f t="shared" si="1"/>
        <v>15.5</v>
      </c>
      <c r="M4" s="83">
        <f>$I$2*K4+(1-$I$2)*M3</f>
        <v>17.100000000000001</v>
      </c>
      <c r="N4" s="1">
        <f>M3</f>
        <v>18</v>
      </c>
      <c r="O4" s="89">
        <f>ABS(N4-K4)</f>
        <v>3</v>
      </c>
      <c r="Q4" s="93" cm="1">
        <f t="array" ref="Q4">INDEX(U:U,COUNTA(U:U))</f>
        <v>26.672003399675006</v>
      </c>
      <c r="R4" s="88">
        <v>3</v>
      </c>
      <c r="S4" s="82">
        <v>28</v>
      </c>
      <c r="T4" s="1">
        <f t="shared" si="2"/>
        <v>26.5</v>
      </c>
      <c r="U4" s="83">
        <f>$Q$2*S4+(1-$Q$2)*U3</f>
        <v>25.75</v>
      </c>
      <c r="V4" s="83">
        <f>U3</f>
        <v>25.5</v>
      </c>
      <c r="W4" s="90">
        <f>ABS(V4-S4)</f>
        <v>2.5</v>
      </c>
      <c r="Y4" s="93" cm="1">
        <f t="array" ref="Y4">INDEX(AC:AC,COUNTA(AC:AC))</f>
        <v>71.06218799685</v>
      </c>
      <c r="Z4" s="88">
        <v>3</v>
      </c>
      <c r="AA4" s="82">
        <v>61</v>
      </c>
      <c r="AB4" s="1">
        <f t="shared" si="3"/>
        <v>61</v>
      </c>
      <c r="AC4" s="83">
        <f>Y$2*AA4+(1-Y$2)*AC3</f>
        <v>65.55</v>
      </c>
      <c r="AD4" s="1">
        <f>AC3</f>
        <v>67.5</v>
      </c>
      <c r="AE4" s="89">
        <f>ABS(AD4-AA4)</f>
        <v>6.5</v>
      </c>
      <c r="AG4" s="93" cm="1">
        <f t="array" ref="AG4">INDEX(AK:AK,COUNTA(AK:AK))</f>
        <v>42.760525579444995</v>
      </c>
      <c r="AH4" s="88">
        <v>3</v>
      </c>
      <c r="AI4" s="82">
        <v>48</v>
      </c>
      <c r="AJ4" s="1">
        <f t="shared" si="4"/>
        <v>45</v>
      </c>
      <c r="AK4" s="83">
        <f>AG$2*AI4+(1-AG$2)*AK3</f>
        <v>42.05</v>
      </c>
      <c r="AL4" s="1">
        <f>AK3</f>
        <v>39.5</v>
      </c>
      <c r="AM4" s="89">
        <f>ABS(AL4-AI4)</f>
        <v>8.5</v>
      </c>
      <c r="AO4" s="93" cm="1">
        <f t="array" ref="AO4">INDEX(AS:AS,COUNTA(AS:AS))</f>
        <v>22.118498860324998</v>
      </c>
      <c r="AP4" s="88">
        <v>3</v>
      </c>
      <c r="AQ4" s="82">
        <v>24</v>
      </c>
      <c r="AR4" s="1">
        <f t="shared" si="5"/>
        <v>23.5</v>
      </c>
      <c r="AS4" s="83">
        <f>AO$2*AQ4+(1-AO$2)*AS3</f>
        <v>22.25</v>
      </c>
      <c r="AT4" s="1">
        <f>AS3</f>
        <v>21.5</v>
      </c>
      <c r="AU4" s="89">
        <f>ABS(AT4-AQ4)</f>
        <v>2.5</v>
      </c>
      <c r="AW4" s="93" cm="1">
        <f t="array" ref="AW4">INDEX(BA:BA,COUNTA(BA:BA))</f>
        <v>47.678096392829431</v>
      </c>
      <c r="AX4" s="88">
        <v>3</v>
      </c>
      <c r="AY4" s="82">
        <v>32</v>
      </c>
      <c r="AZ4" s="1">
        <f t="shared" si="6"/>
        <v>39</v>
      </c>
      <c r="BA4" s="83">
        <f>AW$2*AY4+(1-AW$2)*BA3</f>
        <v>46.688007078786356</v>
      </c>
      <c r="BB4" s="1">
        <f>BA3</f>
        <v>48.5</v>
      </c>
      <c r="BC4" s="89">
        <f>ABS(BB4-AY4)</f>
        <v>16.5</v>
      </c>
      <c r="BE4" s="93" cm="1">
        <f t="array" ref="BE4">INDEX(BI:BI,COUNTA(BI:BI))</f>
        <v>60.899005475630013</v>
      </c>
      <c r="BF4" s="88">
        <v>3</v>
      </c>
      <c r="BG4" s="82">
        <v>64</v>
      </c>
      <c r="BH4" s="1">
        <f t="shared" si="7"/>
        <v>62</v>
      </c>
      <c r="BI4" s="83">
        <f>BE$2*BG4+(1-BE$2)*BI3</f>
        <v>61.3</v>
      </c>
      <c r="BJ4" s="1">
        <f>BI3</f>
        <v>61</v>
      </c>
      <c r="BK4" s="89">
        <f>ABS(BJ4-BG4)</f>
        <v>3</v>
      </c>
      <c r="BM4" s="93" cm="1">
        <f t="array" ref="BM4">INDEX(BQ:BQ,COUNTA(BQ:BQ))</f>
        <v>33.062129015270664</v>
      </c>
      <c r="BN4" s="88">
        <v>3</v>
      </c>
      <c r="BO4" s="82">
        <v>27</v>
      </c>
      <c r="BP4" s="1">
        <f t="shared" si="8"/>
        <v>29.5</v>
      </c>
      <c r="BQ4" s="83">
        <f>BM$2*BO4+(1-BM$2)*BQ3</f>
        <v>30.484274087817752</v>
      </c>
      <c r="BR4" s="1">
        <f>BQ3</f>
        <v>31.5</v>
      </c>
      <c r="BS4" s="89">
        <f>ABS(BR4-BO4)</f>
        <v>4.5</v>
      </c>
      <c r="BU4" s="93" cm="1">
        <f t="array" ref="BU4">INDEX(BY:BY,COUNTA(BY:BY))</f>
        <v>36.440037855020009</v>
      </c>
      <c r="BV4" s="88">
        <v>3</v>
      </c>
      <c r="BW4" s="82">
        <v>49</v>
      </c>
      <c r="BX4" s="1">
        <f t="shared" si="9"/>
        <v>43.5</v>
      </c>
      <c r="BY4" s="83">
        <f>BU$2*BW4+(1-BU$2)*BY3</f>
        <v>38.200000000000003</v>
      </c>
      <c r="BZ4" s="1">
        <f>BY3</f>
        <v>37</v>
      </c>
      <c r="CA4" s="89">
        <f>ABS(BZ4-BW4)</f>
        <v>12</v>
      </c>
    </row>
    <row r="5" spans="1:79" x14ac:dyDescent="0.3">
      <c r="A5" s="93" t="s">
        <v>93</v>
      </c>
      <c r="B5" s="88">
        <v>4</v>
      </c>
      <c r="C5" s="82">
        <v>26</v>
      </c>
      <c r="D5" s="1">
        <f t="shared" si="0"/>
        <v>24.5</v>
      </c>
      <c r="E5" s="83">
        <f>$A$2*Forecasts!$C5+(1-$A$2)*E4</f>
        <v>23.705000000000005</v>
      </c>
      <c r="F5" s="83">
        <f t="shared" ref="F5:F14" si="10">E4</f>
        <v>23.450000000000003</v>
      </c>
      <c r="G5" s="90">
        <f>ABS(Forecasts!$C5-Forecasts!$F5)</f>
        <v>2.5499999999999972</v>
      </c>
      <c r="I5" s="93" t="s">
        <v>93</v>
      </c>
      <c r="J5" s="88">
        <v>4</v>
      </c>
      <c r="K5" s="82">
        <v>17</v>
      </c>
      <c r="L5" s="1">
        <f t="shared" si="1"/>
        <v>16</v>
      </c>
      <c r="M5" s="83">
        <f t="shared" ref="M5:M14" si="11">$I$2*K5+(1-$I$2)*M4</f>
        <v>17.07</v>
      </c>
      <c r="N5" s="83">
        <f t="shared" ref="N5:N14" si="12">M4</f>
        <v>17.100000000000001</v>
      </c>
      <c r="O5" s="90">
        <f t="shared" ref="O5:O12" si="13">ABS(N5-K5)</f>
        <v>0.10000000000000142</v>
      </c>
      <c r="Q5" s="93" t="s">
        <v>93</v>
      </c>
      <c r="R5" s="88">
        <v>4</v>
      </c>
      <c r="S5" s="82">
        <v>29</v>
      </c>
      <c r="T5" s="1">
        <f t="shared" si="2"/>
        <v>28.5</v>
      </c>
      <c r="U5" s="83">
        <f t="shared" ref="U5:U14" si="14">$Q$2*S5+(1-$Q$2)*U4</f>
        <v>26.075000000000003</v>
      </c>
      <c r="V5" s="83">
        <f t="shared" ref="V5:V14" si="15">U4</f>
        <v>25.75</v>
      </c>
      <c r="W5" s="90">
        <f t="shared" ref="W5:W14" si="16">ABS(V5-S5)</f>
        <v>3.25</v>
      </c>
      <c r="Y5" s="93" t="s">
        <v>93</v>
      </c>
      <c r="Z5" s="88">
        <v>4</v>
      </c>
      <c r="AA5" s="82">
        <v>66</v>
      </c>
      <c r="AB5" s="1">
        <f t="shared" si="3"/>
        <v>63.5</v>
      </c>
      <c r="AC5" s="83">
        <f t="shared" ref="AC5:AC14" si="17">Y$2*AA5+(1-Y$2)*AC4</f>
        <v>65.685000000000002</v>
      </c>
      <c r="AD5" s="83">
        <f t="shared" ref="AD5:AD14" si="18">AC4</f>
        <v>65.55</v>
      </c>
      <c r="AE5" s="90">
        <f t="shared" ref="AE5:AE14" si="19">ABS(AD5-AA5)</f>
        <v>0.45000000000000284</v>
      </c>
      <c r="AG5" s="93" t="s">
        <v>93</v>
      </c>
      <c r="AH5" s="88">
        <v>4</v>
      </c>
      <c r="AI5" s="82">
        <v>44</v>
      </c>
      <c r="AJ5" s="1">
        <f t="shared" si="4"/>
        <v>46</v>
      </c>
      <c r="AK5" s="83">
        <f t="shared" ref="AK5:AK14" si="20">AG$2*AI5+(1-AG$2)*AK4</f>
        <v>42.634999999999991</v>
      </c>
      <c r="AL5" s="83">
        <f t="shared" ref="AL5:AL14" si="21">AK4</f>
        <v>42.05</v>
      </c>
      <c r="AM5" s="90">
        <f t="shared" ref="AM5:AM14" si="22">ABS(AL5-AI5)</f>
        <v>1.9500000000000028</v>
      </c>
      <c r="AO5" s="93" t="s">
        <v>93</v>
      </c>
      <c r="AP5" s="88">
        <v>4</v>
      </c>
      <c r="AQ5" s="82">
        <v>13</v>
      </c>
      <c r="AR5" s="1">
        <f t="shared" si="5"/>
        <v>18.5</v>
      </c>
      <c r="AS5" s="83">
        <f t="shared" ref="AS5:AS14" si="23">AO$2*AQ5+(1-AO$2)*AS4</f>
        <v>19.474999999999998</v>
      </c>
      <c r="AT5" s="83">
        <f t="shared" ref="AT5:AT14" si="24">AS4</f>
        <v>22.25</v>
      </c>
      <c r="AU5" s="90">
        <f t="shared" ref="AU5:AU14" si="25">ABS(AT5-AQ5)</f>
        <v>9.25</v>
      </c>
      <c r="AW5" s="93" t="s">
        <v>93</v>
      </c>
      <c r="AX5" s="88">
        <v>4</v>
      </c>
      <c r="AY5" s="82">
        <v>48</v>
      </c>
      <c r="AZ5" s="1">
        <f t="shared" si="6"/>
        <v>40</v>
      </c>
      <c r="BA5" s="83">
        <f t="shared" ref="BA5:BA14" si="26">AW$2*AY5+(1-AW$2)*BA4</f>
        <v>46.832087193084632</v>
      </c>
      <c r="BB5" s="83">
        <f t="shared" ref="BB5:BB14" si="27">BA4</f>
        <v>46.688007078786356</v>
      </c>
      <c r="BC5" s="90">
        <f t="shared" ref="BC5:BC14" si="28">ABS(BB5-AY5)</f>
        <v>1.3119929212136441</v>
      </c>
      <c r="BE5" s="93" t="s">
        <v>93</v>
      </c>
      <c r="BF5" s="88">
        <v>4</v>
      </c>
      <c r="BG5" s="82">
        <v>65</v>
      </c>
      <c r="BH5" s="1">
        <f t="shared" si="7"/>
        <v>64.5</v>
      </c>
      <c r="BI5" s="83">
        <f t="shared" ref="BI5:BI14" si="29">BE$2*BG5+(1-BE$2)*BI4</f>
        <v>61.67</v>
      </c>
      <c r="BJ5" s="83">
        <f t="shared" ref="BJ5:BJ14" si="30">BI4</f>
        <v>61.3</v>
      </c>
      <c r="BK5" s="90">
        <f t="shared" ref="BK5:BK14" si="31">ABS(BJ5-BG5)</f>
        <v>3.7000000000000028</v>
      </c>
      <c r="BM5" s="93" t="s">
        <v>93</v>
      </c>
      <c r="BN5" s="88">
        <v>4</v>
      </c>
      <c r="BO5" s="82">
        <v>30</v>
      </c>
      <c r="BP5" s="1">
        <f t="shared" si="8"/>
        <v>28.5</v>
      </c>
      <c r="BQ5" s="83">
        <f t="shared" ref="BQ5:BQ14" si="32">BM$2*BO5+(1-BM$2)*BQ4</f>
        <v>30.374965256796663</v>
      </c>
      <c r="BR5" s="83">
        <f t="shared" ref="BR5:BR14" si="33">BQ4</f>
        <v>30.484274087817752</v>
      </c>
      <c r="BS5" s="90">
        <f t="shared" ref="BS5:BS14" si="34">ABS(BR5-BO5)</f>
        <v>0.48427408781775227</v>
      </c>
      <c r="BU5" s="93" t="s">
        <v>93</v>
      </c>
      <c r="BV5" s="88">
        <v>4</v>
      </c>
      <c r="BW5" s="82">
        <v>38</v>
      </c>
      <c r="BX5" s="1">
        <f t="shared" si="9"/>
        <v>43.5</v>
      </c>
      <c r="BY5" s="83">
        <f t="shared" ref="BY5:BY14" si="35">BU$2*BW5+(1-BU$2)*BY4</f>
        <v>38.18</v>
      </c>
      <c r="BZ5" s="83">
        <f t="shared" ref="BZ5:BZ14" si="36">BY4</f>
        <v>38.200000000000003</v>
      </c>
      <c r="CA5" s="90">
        <f t="shared" ref="CA5:CA14" si="37">ABS(BZ5-BW5)</f>
        <v>0.20000000000000284</v>
      </c>
    </row>
    <row r="6" spans="1:79" ht="15" thickBot="1" x14ac:dyDescent="0.35">
      <c r="A6" s="93">
        <f>AVERAGE(G:G)</f>
        <v>3.3994668978590905</v>
      </c>
      <c r="B6" s="88">
        <v>5</v>
      </c>
      <c r="C6" s="82">
        <v>22</v>
      </c>
      <c r="D6" s="1">
        <f t="shared" si="0"/>
        <v>24</v>
      </c>
      <c r="E6" s="83">
        <f>$A$2*Forecasts!$C6+(1-$A$2)*E5</f>
        <v>23.534500000000005</v>
      </c>
      <c r="F6" s="83">
        <f t="shared" si="10"/>
        <v>23.705000000000005</v>
      </c>
      <c r="G6" s="90">
        <f>ABS(Forecasts!$C6-Forecasts!$F6)</f>
        <v>1.7050000000000054</v>
      </c>
      <c r="I6" s="93">
        <f>AVERAGE(O:O)</f>
        <v>2.658830920754546</v>
      </c>
      <c r="J6" s="88">
        <v>5</v>
      </c>
      <c r="K6" s="82">
        <v>19</v>
      </c>
      <c r="L6" s="1">
        <f t="shared" si="1"/>
        <v>18</v>
      </c>
      <c r="M6" s="83">
        <f t="shared" si="11"/>
        <v>17.649000000000001</v>
      </c>
      <c r="N6" s="83">
        <f t="shared" si="12"/>
        <v>17.07</v>
      </c>
      <c r="O6" s="90">
        <f t="shared" si="13"/>
        <v>1.9299999999999997</v>
      </c>
      <c r="Q6" s="94">
        <f>AVERAGE(W:W)</f>
        <v>2.2230089210681818</v>
      </c>
      <c r="R6" s="88">
        <v>5</v>
      </c>
      <c r="S6" s="82">
        <v>29</v>
      </c>
      <c r="T6" s="1">
        <f t="shared" si="2"/>
        <v>29</v>
      </c>
      <c r="U6" s="83">
        <f t="shared" si="14"/>
        <v>26.367500000000007</v>
      </c>
      <c r="V6" s="83">
        <f t="shared" si="15"/>
        <v>26.075000000000003</v>
      </c>
      <c r="W6" s="90">
        <f t="shared" si="16"/>
        <v>2.9249999999999972</v>
      </c>
      <c r="Y6" s="94">
        <f>AVERAGE(AE:AE)</f>
        <v>3.3655080894227272</v>
      </c>
      <c r="Z6" s="88">
        <v>5</v>
      </c>
      <c r="AA6" s="82">
        <v>74</v>
      </c>
      <c r="AB6" s="1">
        <f t="shared" si="3"/>
        <v>70</v>
      </c>
      <c r="AC6" s="83">
        <f t="shared" si="17"/>
        <v>68.179500000000004</v>
      </c>
      <c r="AD6" s="83">
        <f t="shared" si="18"/>
        <v>65.685000000000002</v>
      </c>
      <c r="AE6" s="90">
        <f t="shared" si="19"/>
        <v>8.3149999999999977</v>
      </c>
      <c r="AG6" s="94">
        <f>AVERAGE(AM:AM)</f>
        <v>3.8527249543772744</v>
      </c>
      <c r="AH6" s="88">
        <v>5</v>
      </c>
      <c r="AI6" s="82">
        <v>45</v>
      </c>
      <c r="AJ6" s="1">
        <f t="shared" si="4"/>
        <v>44.5</v>
      </c>
      <c r="AK6" s="83">
        <f t="shared" si="20"/>
        <v>43.344499999999996</v>
      </c>
      <c r="AL6" s="83">
        <f t="shared" si="21"/>
        <v>42.634999999999991</v>
      </c>
      <c r="AM6" s="90">
        <f t="shared" si="22"/>
        <v>2.3650000000000091</v>
      </c>
      <c r="AO6" s="94">
        <f>AVERAGE(AU:AU)</f>
        <v>2.6198067179318181</v>
      </c>
      <c r="AP6" s="88">
        <v>5</v>
      </c>
      <c r="AQ6" s="82">
        <v>18</v>
      </c>
      <c r="AR6" s="1">
        <f t="shared" si="5"/>
        <v>15.5</v>
      </c>
      <c r="AS6" s="83">
        <f t="shared" si="23"/>
        <v>19.032499999999999</v>
      </c>
      <c r="AT6" s="83">
        <f t="shared" si="24"/>
        <v>19.474999999999998</v>
      </c>
      <c r="AU6" s="90">
        <f t="shared" si="25"/>
        <v>1.4749999999999979</v>
      </c>
      <c r="AW6" s="94">
        <f>AVERAGE(BC:BC)</f>
        <v>5.9753310382584592</v>
      </c>
      <c r="AX6" s="88">
        <v>5</v>
      </c>
      <c r="AY6" s="82">
        <v>47</v>
      </c>
      <c r="AZ6" s="1">
        <f t="shared" si="6"/>
        <v>47.5</v>
      </c>
      <c r="BA6" s="83">
        <f t="shared" si="26"/>
        <v>46.850527000206554</v>
      </c>
      <c r="BB6" s="83">
        <f t="shared" si="27"/>
        <v>46.832087193084632</v>
      </c>
      <c r="BC6" s="90">
        <f t="shared" si="28"/>
        <v>0.1679128069153677</v>
      </c>
      <c r="BE6" s="94">
        <f>AVERAGE(BK:BK)</f>
        <v>3.6431896633000007</v>
      </c>
      <c r="BF6" s="88">
        <v>5</v>
      </c>
      <c r="BG6" s="82">
        <v>59</v>
      </c>
      <c r="BH6" s="1">
        <f t="shared" si="7"/>
        <v>62</v>
      </c>
      <c r="BI6" s="83">
        <f t="shared" si="29"/>
        <v>61.402999999999999</v>
      </c>
      <c r="BJ6" s="83">
        <f t="shared" si="30"/>
        <v>61.67</v>
      </c>
      <c r="BK6" s="90">
        <f t="shared" si="31"/>
        <v>2.6700000000000017</v>
      </c>
      <c r="BM6" s="94">
        <f>AVERAGE(BS:BS)</f>
        <v>3.1202236524195475</v>
      </c>
      <c r="BN6" s="88">
        <v>5</v>
      </c>
      <c r="BO6" s="82">
        <v>33</v>
      </c>
      <c r="BP6" s="1">
        <f t="shared" si="8"/>
        <v>31.5</v>
      </c>
      <c r="BQ6" s="83">
        <f t="shared" si="32"/>
        <v>30.967479881030066</v>
      </c>
      <c r="BR6" s="83">
        <f t="shared" si="33"/>
        <v>30.374965256796663</v>
      </c>
      <c r="BS6" s="90">
        <f t="shared" si="34"/>
        <v>2.6250347432033365</v>
      </c>
      <c r="BU6" s="94">
        <f>AVERAGE(CA:CA)</f>
        <v>5.4626348463818166</v>
      </c>
      <c r="BV6" s="88">
        <v>5</v>
      </c>
      <c r="BW6" s="82">
        <v>35</v>
      </c>
      <c r="BX6" s="1">
        <f t="shared" si="9"/>
        <v>36.5</v>
      </c>
      <c r="BY6" s="83">
        <f t="shared" si="35"/>
        <v>37.862000000000002</v>
      </c>
      <c r="BZ6" s="83">
        <f t="shared" si="36"/>
        <v>38.18</v>
      </c>
      <c r="CA6" s="90">
        <f t="shared" si="37"/>
        <v>3.1799999999999997</v>
      </c>
    </row>
    <row r="7" spans="1:79" x14ac:dyDescent="0.3">
      <c r="A7" s="93"/>
      <c r="B7" s="88">
        <v>6</v>
      </c>
      <c r="C7" s="82">
        <v>19</v>
      </c>
      <c r="D7" s="1">
        <f t="shared" si="0"/>
        <v>20.5</v>
      </c>
      <c r="E7" s="83">
        <f>$A$2*Forecasts!$C7+(1-$A$2)*E6</f>
        <v>23.081050000000005</v>
      </c>
      <c r="F7" s="83">
        <f t="shared" si="10"/>
        <v>23.534500000000005</v>
      </c>
      <c r="G7" s="90">
        <f>ABS(Forecasts!$C7-Forecasts!$F7)</f>
        <v>4.5345000000000049</v>
      </c>
      <c r="I7" s="93">
        <v>0.3</v>
      </c>
      <c r="J7" s="88">
        <v>6</v>
      </c>
      <c r="K7" s="82">
        <v>13</v>
      </c>
      <c r="L7" s="1">
        <f t="shared" si="1"/>
        <v>16</v>
      </c>
      <c r="M7" s="83">
        <f>$I$2*K7+(1-$I$2)*M6</f>
        <v>16.254300000000001</v>
      </c>
      <c r="N7" s="83">
        <f t="shared" si="12"/>
        <v>17.649000000000001</v>
      </c>
      <c r="O7" s="90">
        <f t="shared" si="13"/>
        <v>4.6490000000000009</v>
      </c>
      <c r="R7" s="88">
        <v>6</v>
      </c>
      <c r="S7" s="82">
        <v>26</v>
      </c>
      <c r="T7" s="1">
        <f t="shared" si="2"/>
        <v>27.5</v>
      </c>
      <c r="U7" s="83">
        <f t="shared" si="14"/>
        <v>26.330750000000009</v>
      </c>
      <c r="V7" s="83">
        <f t="shared" si="15"/>
        <v>26.367500000000007</v>
      </c>
      <c r="W7" s="90">
        <f t="shared" si="16"/>
        <v>0.36750000000000682</v>
      </c>
      <c r="Z7" s="88">
        <v>6</v>
      </c>
      <c r="AA7" s="82">
        <v>70</v>
      </c>
      <c r="AB7" s="1">
        <f t="shared" si="3"/>
        <v>72</v>
      </c>
      <c r="AC7" s="83">
        <f t="shared" si="17"/>
        <v>68.725650000000002</v>
      </c>
      <c r="AD7" s="83">
        <f t="shared" si="18"/>
        <v>68.179500000000004</v>
      </c>
      <c r="AE7" s="90">
        <f t="shared" si="19"/>
        <v>1.8204999999999956</v>
      </c>
      <c r="AH7" s="88">
        <v>6</v>
      </c>
      <c r="AI7" s="82">
        <v>29</v>
      </c>
      <c r="AJ7" s="1">
        <f t="shared" si="4"/>
        <v>37</v>
      </c>
      <c r="AK7" s="83">
        <f t="shared" si="20"/>
        <v>39.041149999999995</v>
      </c>
      <c r="AL7" s="83">
        <f t="shared" si="21"/>
        <v>43.344499999999996</v>
      </c>
      <c r="AM7" s="90">
        <f t="shared" si="22"/>
        <v>14.344499999999996</v>
      </c>
      <c r="AP7" s="88">
        <v>6</v>
      </c>
      <c r="AQ7" s="82">
        <v>19</v>
      </c>
      <c r="AR7" s="1">
        <f t="shared" si="5"/>
        <v>18.5</v>
      </c>
      <c r="AS7" s="83">
        <f t="shared" si="23"/>
        <v>19.022749999999998</v>
      </c>
      <c r="AT7" s="83">
        <f t="shared" si="24"/>
        <v>19.032499999999999</v>
      </c>
      <c r="AU7" s="90">
        <f t="shared" si="25"/>
        <v>3.2499999999998863E-2</v>
      </c>
      <c r="AX7" s="88">
        <v>6</v>
      </c>
      <c r="AY7" s="82">
        <v>30</v>
      </c>
      <c r="AZ7" s="1">
        <f t="shared" si="6"/>
        <v>38.5</v>
      </c>
      <c r="BA7" s="83">
        <f t="shared" si="26"/>
        <v>45.000039991534209</v>
      </c>
      <c r="BB7" s="83">
        <f t="shared" si="27"/>
        <v>46.850527000206554</v>
      </c>
      <c r="BC7" s="90">
        <f t="shared" si="28"/>
        <v>16.850527000206554</v>
      </c>
      <c r="BF7" s="88">
        <v>6</v>
      </c>
      <c r="BG7" s="82">
        <v>62</v>
      </c>
      <c r="BH7" s="1">
        <f t="shared" si="7"/>
        <v>60.5</v>
      </c>
      <c r="BI7" s="83">
        <f t="shared" si="29"/>
        <v>61.462700000000005</v>
      </c>
      <c r="BJ7" s="83">
        <f t="shared" si="30"/>
        <v>61.402999999999999</v>
      </c>
      <c r="BK7" s="90">
        <f t="shared" si="31"/>
        <v>0.59700000000000131</v>
      </c>
      <c r="BN7" s="88">
        <v>6</v>
      </c>
      <c r="BO7" s="82">
        <v>30</v>
      </c>
      <c r="BP7" s="1">
        <f t="shared" si="8"/>
        <v>31.5</v>
      </c>
      <c r="BQ7" s="83">
        <f t="shared" si="32"/>
        <v>30.749103351101795</v>
      </c>
      <c r="BR7" s="83">
        <f t="shared" si="33"/>
        <v>30.967479881030066</v>
      </c>
      <c r="BS7" s="90">
        <f t="shared" si="34"/>
        <v>0.96747988103006577</v>
      </c>
      <c r="BV7" s="88">
        <v>6</v>
      </c>
      <c r="BW7" s="82">
        <v>25</v>
      </c>
      <c r="BX7" s="1">
        <f t="shared" si="9"/>
        <v>30</v>
      </c>
      <c r="BY7" s="83">
        <f t="shared" si="35"/>
        <v>36.575800000000001</v>
      </c>
      <c r="BZ7" s="83">
        <f t="shared" si="36"/>
        <v>37.862000000000002</v>
      </c>
      <c r="CA7" s="90">
        <f t="shared" si="37"/>
        <v>12.862000000000002</v>
      </c>
    </row>
    <row r="8" spans="1:79" ht="15" thickBot="1" x14ac:dyDescent="0.35">
      <c r="A8" s="93" t="s">
        <v>112</v>
      </c>
      <c r="B8" s="88">
        <v>7</v>
      </c>
      <c r="C8" s="82">
        <v>27</v>
      </c>
      <c r="D8" s="1">
        <f t="shared" si="0"/>
        <v>23</v>
      </c>
      <c r="E8" s="83">
        <f>$A$2*Forecasts!$C8+(1-$A$2)*E7</f>
        <v>23.472945000000003</v>
      </c>
      <c r="F8" s="83">
        <f t="shared" si="10"/>
        <v>23.081050000000005</v>
      </c>
      <c r="G8" s="90">
        <f>ABS(Forecasts!$C8-Forecasts!$F8)</f>
        <v>3.9189499999999953</v>
      </c>
      <c r="I8" s="94">
        <v>0.1</v>
      </c>
      <c r="J8" s="88">
        <v>7</v>
      </c>
      <c r="K8" s="82">
        <v>18</v>
      </c>
      <c r="L8" s="1">
        <f t="shared" si="1"/>
        <v>15.5</v>
      </c>
      <c r="M8" s="83">
        <f t="shared" si="11"/>
        <v>16.778009999999998</v>
      </c>
      <c r="N8" s="83">
        <f t="shared" si="12"/>
        <v>16.254300000000001</v>
      </c>
      <c r="O8" s="90">
        <f t="shared" si="13"/>
        <v>1.7456999999999994</v>
      </c>
      <c r="R8" s="88">
        <v>7</v>
      </c>
      <c r="S8" s="82">
        <v>23</v>
      </c>
      <c r="T8" s="1">
        <f t="shared" si="2"/>
        <v>24.5</v>
      </c>
      <c r="U8" s="83">
        <f t="shared" si="14"/>
        <v>25.997675000000008</v>
      </c>
      <c r="V8" s="83">
        <f t="shared" si="15"/>
        <v>26.330750000000009</v>
      </c>
      <c r="W8" s="90">
        <f t="shared" si="16"/>
        <v>3.330750000000009</v>
      </c>
      <c r="Z8" s="88">
        <v>7</v>
      </c>
      <c r="AA8" s="82">
        <v>74</v>
      </c>
      <c r="AB8" s="1">
        <f t="shared" si="3"/>
        <v>72</v>
      </c>
      <c r="AC8" s="83">
        <f t="shared" si="17"/>
        <v>70.307954999999993</v>
      </c>
      <c r="AD8" s="83">
        <f t="shared" si="18"/>
        <v>68.725650000000002</v>
      </c>
      <c r="AE8" s="90">
        <f t="shared" si="19"/>
        <v>5.2743499999999983</v>
      </c>
      <c r="AH8" s="88">
        <v>7</v>
      </c>
      <c r="AI8" s="82">
        <v>40</v>
      </c>
      <c r="AJ8" s="1">
        <f t="shared" si="4"/>
        <v>34.5</v>
      </c>
      <c r="AK8" s="83">
        <f t="shared" si="20"/>
        <v>39.328804999999996</v>
      </c>
      <c r="AL8" s="83">
        <f t="shared" si="21"/>
        <v>39.041149999999995</v>
      </c>
      <c r="AM8" s="90">
        <f t="shared" si="22"/>
        <v>0.95885000000000531</v>
      </c>
      <c r="AP8" s="88">
        <v>7</v>
      </c>
      <c r="AQ8" s="82">
        <v>18</v>
      </c>
      <c r="AR8" s="1">
        <f t="shared" si="5"/>
        <v>18.5</v>
      </c>
      <c r="AS8" s="83">
        <f t="shared" si="23"/>
        <v>18.715924999999999</v>
      </c>
      <c r="AT8" s="83">
        <f t="shared" si="24"/>
        <v>19.022749999999998</v>
      </c>
      <c r="AU8" s="90">
        <f t="shared" si="25"/>
        <v>1.0227499999999985</v>
      </c>
      <c r="AX8" s="88">
        <v>7</v>
      </c>
      <c r="AY8" s="82">
        <v>45</v>
      </c>
      <c r="AZ8" s="1">
        <f t="shared" si="6"/>
        <v>37.5</v>
      </c>
      <c r="BA8" s="83">
        <f t="shared" si="26"/>
        <v>45.000035599753794</v>
      </c>
      <c r="BB8" s="83">
        <f t="shared" si="27"/>
        <v>45.000039991534209</v>
      </c>
      <c r="BC8" s="90">
        <f t="shared" si="28"/>
        <v>3.9991534208638768E-5</v>
      </c>
      <c r="BF8" s="88">
        <v>7</v>
      </c>
      <c r="BG8" s="82">
        <v>56</v>
      </c>
      <c r="BH8" s="1">
        <f t="shared" si="7"/>
        <v>59</v>
      </c>
      <c r="BI8" s="83">
        <f t="shared" si="29"/>
        <v>60.916430000000005</v>
      </c>
      <c r="BJ8" s="83">
        <f t="shared" si="30"/>
        <v>61.462700000000005</v>
      </c>
      <c r="BK8" s="90">
        <f t="shared" si="31"/>
        <v>5.4627000000000052</v>
      </c>
      <c r="BN8" s="88">
        <v>7</v>
      </c>
      <c r="BO8" s="82">
        <v>23</v>
      </c>
      <c r="BP8" s="1">
        <f t="shared" si="8"/>
        <v>26.5</v>
      </c>
      <c r="BQ8" s="83">
        <f t="shared" si="32"/>
        <v>29.000000002236813</v>
      </c>
      <c r="BR8" s="83">
        <f t="shared" si="33"/>
        <v>30.749103351101795</v>
      </c>
      <c r="BS8" s="90">
        <f t="shared" si="34"/>
        <v>7.7491033511017946</v>
      </c>
      <c r="BV8" s="88">
        <v>7</v>
      </c>
      <c r="BW8" s="82">
        <v>31</v>
      </c>
      <c r="BX8" s="1">
        <f t="shared" si="9"/>
        <v>28</v>
      </c>
      <c r="BY8" s="83">
        <f t="shared" si="35"/>
        <v>36.018220000000007</v>
      </c>
      <c r="BZ8" s="83">
        <f t="shared" si="36"/>
        <v>36.575800000000001</v>
      </c>
      <c r="CA8" s="90">
        <f t="shared" si="37"/>
        <v>5.575800000000001</v>
      </c>
    </row>
    <row r="9" spans="1:79" ht="15" thickBot="1" x14ac:dyDescent="0.35">
      <c r="A9" s="94">
        <f>SUM(MAD_Cal,Mad_Span,MAD_Tza,MAD_CB,MAD_OC,MAD_FM,MAD_SNT,MAD_BS,MAD_CG,MAD_Sou)</f>
        <v>36.320725701773462</v>
      </c>
      <c r="B9" s="88">
        <v>8</v>
      </c>
      <c r="C9" s="82">
        <v>27</v>
      </c>
      <c r="D9" s="1">
        <f t="shared" si="0"/>
        <v>27</v>
      </c>
      <c r="E9" s="83">
        <f>$A$2*Forecasts!$C9+(1-$A$2)*E8</f>
        <v>23.825650500000002</v>
      </c>
      <c r="F9" s="83">
        <f t="shared" si="10"/>
        <v>23.472945000000003</v>
      </c>
      <c r="G9" s="90">
        <f>ABS(Forecasts!$C9-Forecasts!$F9)</f>
        <v>3.5270549999999972</v>
      </c>
      <c r="J9" s="88">
        <v>8</v>
      </c>
      <c r="K9" s="82">
        <v>15</v>
      </c>
      <c r="L9" s="1">
        <f t="shared" si="1"/>
        <v>16.5</v>
      </c>
      <c r="M9" s="83">
        <f t="shared" si="11"/>
        <v>16.244606999999998</v>
      </c>
      <c r="N9" s="83">
        <f t="shared" si="12"/>
        <v>16.778009999999998</v>
      </c>
      <c r="O9" s="90">
        <f t="shared" si="13"/>
        <v>1.7780099999999983</v>
      </c>
      <c r="R9" s="88">
        <v>8</v>
      </c>
      <c r="S9" s="82">
        <v>27</v>
      </c>
      <c r="T9" s="1">
        <f t="shared" si="2"/>
        <v>25</v>
      </c>
      <c r="U9" s="83">
        <f t="shared" si="14"/>
        <v>26.097907500000009</v>
      </c>
      <c r="V9" s="83">
        <f t="shared" si="15"/>
        <v>25.997675000000008</v>
      </c>
      <c r="W9" s="90">
        <f t="shared" si="16"/>
        <v>1.0023249999999919</v>
      </c>
      <c r="Z9" s="88">
        <v>8</v>
      </c>
      <c r="AA9" s="82">
        <v>71</v>
      </c>
      <c r="AB9" s="1">
        <f t="shared" si="3"/>
        <v>72.5</v>
      </c>
      <c r="AC9" s="83">
        <f t="shared" si="17"/>
        <v>70.515568499999986</v>
      </c>
      <c r="AD9" s="83">
        <f t="shared" si="18"/>
        <v>70.307954999999993</v>
      </c>
      <c r="AE9" s="90">
        <f t="shared" si="19"/>
        <v>0.69204500000000735</v>
      </c>
      <c r="AH9" s="88">
        <v>8</v>
      </c>
      <c r="AI9" s="82">
        <v>41</v>
      </c>
      <c r="AJ9" s="1">
        <f t="shared" si="4"/>
        <v>40.5</v>
      </c>
      <c r="AK9" s="83">
        <f t="shared" si="20"/>
        <v>39.830163499999998</v>
      </c>
      <c r="AL9" s="83">
        <f t="shared" si="21"/>
        <v>39.328804999999996</v>
      </c>
      <c r="AM9" s="90">
        <f t="shared" si="22"/>
        <v>1.6711950000000044</v>
      </c>
      <c r="AP9" s="88">
        <v>8</v>
      </c>
      <c r="AQ9" s="82">
        <v>19</v>
      </c>
      <c r="AR9" s="1">
        <f t="shared" si="5"/>
        <v>18.5</v>
      </c>
      <c r="AS9" s="83">
        <f t="shared" si="23"/>
        <v>18.801147499999999</v>
      </c>
      <c r="AT9" s="83">
        <f t="shared" si="24"/>
        <v>18.715924999999999</v>
      </c>
      <c r="AU9" s="90">
        <f t="shared" si="25"/>
        <v>0.28407500000000141</v>
      </c>
      <c r="AX9" s="88">
        <v>8</v>
      </c>
      <c r="AY9" s="82">
        <v>42</v>
      </c>
      <c r="AZ9" s="1">
        <f t="shared" si="6"/>
        <v>43.5</v>
      </c>
      <c r="BA9" s="83">
        <f t="shared" si="26"/>
        <v>44.670578431866353</v>
      </c>
      <c r="BB9" s="83">
        <f t="shared" si="27"/>
        <v>45.000035599753794</v>
      </c>
      <c r="BC9" s="90">
        <f t="shared" si="28"/>
        <v>3.0000355997537937</v>
      </c>
      <c r="BF9" s="88">
        <v>8</v>
      </c>
      <c r="BG9" s="82">
        <v>53</v>
      </c>
      <c r="BH9" s="1">
        <f t="shared" si="7"/>
        <v>54.5</v>
      </c>
      <c r="BI9" s="83">
        <f t="shared" si="29"/>
        <v>60.124787000000012</v>
      </c>
      <c r="BJ9" s="83">
        <f t="shared" si="30"/>
        <v>60.916430000000005</v>
      </c>
      <c r="BK9" s="90">
        <f t="shared" si="31"/>
        <v>7.9164300000000054</v>
      </c>
      <c r="BN9" s="88">
        <v>8</v>
      </c>
      <c r="BO9" s="82">
        <v>29</v>
      </c>
      <c r="BP9" s="1">
        <f t="shared" si="8"/>
        <v>26</v>
      </c>
      <c r="BQ9" s="83">
        <f t="shared" si="32"/>
        <v>29.000000001731927</v>
      </c>
      <c r="BR9" s="83">
        <f t="shared" si="33"/>
        <v>29.000000002236813</v>
      </c>
      <c r="BS9" s="90">
        <f t="shared" si="34"/>
        <v>2.236813401168547E-9</v>
      </c>
      <c r="BV9" s="88">
        <v>8</v>
      </c>
      <c r="BW9" s="82">
        <v>31</v>
      </c>
      <c r="BX9" s="1">
        <f t="shared" si="9"/>
        <v>31</v>
      </c>
      <c r="BY9" s="83">
        <f t="shared" si="35"/>
        <v>35.516398000000009</v>
      </c>
      <c r="BZ9" s="83">
        <f t="shared" si="36"/>
        <v>36.018220000000007</v>
      </c>
      <c r="CA9" s="90">
        <f t="shared" si="37"/>
        <v>5.0182200000000066</v>
      </c>
    </row>
    <row r="10" spans="1:79" x14ac:dyDescent="0.3">
      <c r="B10" s="88">
        <v>9</v>
      </c>
      <c r="C10" s="82">
        <v>27</v>
      </c>
      <c r="D10" s="1">
        <f t="shared" si="0"/>
        <v>27</v>
      </c>
      <c r="E10" s="83">
        <f>$A$2*Forecasts!$C10+(1-$A$2)*E9</f>
        <v>24.143085450000001</v>
      </c>
      <c r="F10" s="83">
        <f t="shared" si="10"/>
        <v>23.825650500000002</v>
      </c>
      <c r="G10" s="90">
        <f>ABS(Forecasts!$C10-Forecasts!$F10)</f>
        <v>3.1743494999999982</v>
      </c>
      <c r="J10" s="88">
        <v>9</v>
      </c>
      <c r="K10" s="82">
        <v>19</v>
      </c>
      <c r="L10" s="1">
        <f t="shared" si="1"/>
        <v>17</v>
      </c>
      <c r="M10" s="83">
        <f t="shared" si="11"/>
        <v>17.071224899999997</v>
      </c>
      <c r="N10" s="83">
        <f t="shared" si="12"/>
        <v>16.244606999999998</v>
      </c>
      <c r="O10" s="90">
        <f t="shared" si="13"/>
        <v>2.7553930000000015</v>
      </c>
      <c r="R10" s="88">
        <v>9</v>
      </c>
      <c r="S10" s="82">
        <v>25</v>
      </c>
      <c r="T10" s="1">
        <f t="shared" si="2"/>
        <v>26</v>
      </c>
      <c r="U10" s="83">
        <f t="shared" si="14"/>
        <v>25.988116750000007</v>
      </c>
      <c r="V10" s="83">
        <f t="shared" si="15"/>
        <v>26.097907500000009</v>
      </c>
      <c r="W10" s="90">
        <f t="shared" si="16"/>
        <v>1.0979075000000087</v>
      </c>
      <c r="Z10" s="88">
        <v>9</v>
      </c>
      <c r="AA10" s="82">
        <v>66</v>
      </c>
      <c r="AB10" s="1">
        <f t="shared" si="3"/>
        <v>68.5</v>
      </c>
      <c r="AC10" s="83">
        <f t="shared" si="17"/>
        <v>69.160897949999992</v>
      </c>
      <c r="AD10" s="83">
        <f t="shared" si="18"/>
        <v>70.515568499999986</v>
      </c>
      <c r="AE10" s="90">
        <f t="shared" si="19"/>
        <v>4.5155684999999863</v>
      </c>
      <c r="AH10" s="88">
        <v>9</v>
      </c>
      <c r="AI10" s="82">
        <v>39</v>
      </c>
      <c r="AJ10" s="1">
        <f t="shared" si="4"/>
        <v>40</v>
      </c>
      <c r="AK10" s="83">
        <f t="shared" si="20"/>
        <v>39.581114450000001</v>
      </c>
      <c r="AL10" s="83">
        <f t="shared" si="21"/>
        <v>39.830163499999998</v>
      </c>
      <c r="AM10" s="90">
        <f t="shared" si="22"/>
        <v>0.83016349999999761</v>
      </c>
      <c r="AP10" s="88">
        <v>9</v>
      </c>
      <c r="AQ10" s="82">
        <v>23</v>
      </c>
      <c r="AR10" s="1">
        <f t="shared" si="5"/>
        <v>21</v>
      </c>
      <c r="AS10" s="83">
        <f t="shared" si="23"/>
        <v>20.060803249999999</v>
      </c>
      <c r="AT10" s="83">
        <f t="shared" si="24"/>
        <v>18.801147499999999</v>
      </c>
      <c r="AU10" s="90">
        <f t="shared" si="25"/>
        <v>4.198852500000001</v>
      </c>
      <c r="AX10" s="88">
        <v>9</v>
      </c>
      <c r="AY10" s="82">
        <v>50</v>
      </c>
      <c r="AZ10" s="1">
        <f t="shared" si="6"/>
        <v>46</v>
      </c>
      <c r="BA10" s="83">
        <f t="shared" si="26"/>
        <v>45.255843532207045</v>
      </c>
      <c r="BB10" s="83">
        <f t="shared" si="27"/>
        <v>44.670578431866353</v>
      </c>
      <c r="BC10" s="90">
        <f t="shared" si="28"/>
        <v>5.3294215681336468</v>
      </c>
      <c r="BF10" s="88">
        <v>9</v>
      </c>
      <c r="BG10" s="82">
        <v>62</v>
      </c>
      <c r="BH10" s="1">
        <f t="shared" si="7"/>
        <v>57.5</v>
      </c>
      <c r="BI10" s="83">
        <f t="shared" si="29"/>
        <v>60.312308300000012</v>
      </c>
      <c r="BJ10" s="83">
        <f t="shared" si="30"/>
        <v>60.124787000000012</v>
      </c>
      <c r="BK10" s="90">
        <f t="shared" si="31"/>
        <v>1.875212999999988</v>
      </c>
      <c r="BN10" s="88">
        <v>9</v>
      </c>
      <c r="BO10" s="82">
        <v>33</v>
      </c>
      <c r="BP10" s="1">
        <f t="shared" si="8"/>
        <v>31</v>
      </c>
      <c r="BQ10" s="83">
        <f t="shared" si="32"/>
        <v>29.902867478836335</v>
      </c>
      <c r="BR10" s="83">
        <f t="shared" si="33"/>
        <v>29.000000001731927</v>
      </c>
      <c r="BS10" s="90">
        <f t="shared" si="34"/>
        <v>3.9999999982680734</v>
      </c>
      <c r="BV10" s="88">
        <v>9</v>
      </c>
      <c r="BW10" s="82">
        <v>36</v>
      </c>
      <c r="BX10" s="1">
        <f t="shared" si="9"/>
        <v>33.5</v>
      </c>
      <c r="BY10" s="83">
        <f t="shared" si="35"/>
        <v>35.564758200000007</v>
      </c>
      <c r="BZ10" s="83">
        <f t="shared" si="36"/>
        <v>35.516398000000009</v>
      </c>
      <c r="CA10" s="90">
        <f t="shared" si="37"/>
        <v>0.48360199999999054</v>
      </c>
    </row>
    <row r="11" spans="1:79" x14ac:dyDescent="0.3">
      <c r="B11" s="88">
        <v>10</v>
      </c>
      <c r="C11" s="82">
        <v>27</v>
      </c>
      <c r="D11" s="1">
        <f t="shared" si="0"/>
        <v>27</v>
      </c>
      <c r="E11" s="83">
        <f>$A$2*Forecasts!$C11+(1-$A$2)*E10</f>
        <v>24.428776904999999</v>
      </c>
      <c r="F11" s="83">
        <f t="shared" si="10"/>
        <v>24.143085450000001</v>
      </c>
      <c r="G11" s="90">
        <f>ABS(Forecasts!$C11-Forecasts!$F11)</f>
        <v>2.8569145499999991</v>
      </c>
      <c r="J11" s="88">
        <v>10</v>
      </c>
      <c r="K11" s="82">
        <v>16</v>
      </c>
      <c r="L11" s="1">
        <f t="shared" si="1"/>
        <v>17.5</v>
      </c>
      <c r="M11" s="83">
        <f t="shared" si="11"/>
        <v>16.749857429999999</v>
      </c>
      <c r="N11" s="83">
        <f t="shared" si="12"/>
        <v>17.071224899999997</v>
      </c>
      <c r="O11" s="90">
        <f t="shared" si="13"/>
        <v>1.0712248999999971</v>
      </c>
      <c r="R11" s="88">
        <v>10</v>
      </c>
      <c r="S11" s="82">
        <v>28</v>
      </c>
      <c r="T11" s="1">
        <f t="shared" si="2"/>
        <v>26.5</v>
      </c>
      <c r="U11" s="83">
        <f t="shared" si="14"/>
        <v>26.189305075000007</v>
      </c>
      <c r="V11" s="83">
        <f t="shared" si="15"/>
        <v>25.988116750000007</v>
      </c>
      <c r="W11" s="90">
        <f t="shared" si="16"/>
        <v>2.0118832499999932</v>
      </c>
      <c r="Z11" s="88">
        <v>10</v>
      </c>
      <c r="AA11" s="82">
        <v>70</v>
      </c>
      <c r="AB11" s="1">
        <f t="shared" si="3"/>
        <v>68</v>
      </c>
      <c r="AC11" s="83">
        <f t="shared" si="17"/>
        <v>69.412628564999991</v>
      </c>
      <c r="AD11" s="83">
        <f t="shared" si="18"/>
        <v>69.160897949999992</v>
      </c>
      <c r="AE11" s="90">
        <f t="shared" si="19"/>
        <v>0.83910205000000815</v>
      </c>
      <c r="AH11" s="88">
        <v>10</v>
      </c>
      <c r="AI11" s="82">
        <v>39</v>
      </c>
      <c r="AJ11" s="1">
        <f t="shared" si="4"/>
        <v>39</v>
      </c>
      <c r="AK11" s="83">
        <f t="shared" si="20"/>
        <v>39.406780115000004</v>
      </c>
      <c r="AL11" s="83">
        <f t="shared" si="21"/>
        <v>39.581114450000001</v>
      </c>
      <c r="AM11" s="90">
        <f t="shared" si="22"/>
        <v>0.58111445000000117</v>
      </c>
      <c r="AP11" s="88">
        <v>10</v>
      </c>
      <c r="AQ11" s="82">
        <v>21</v>
      </c>
      <c r="AR11" s="1">
        <f t="shared" si="5"/>
        <v>22</v>
      </c>
      <c r="AS11" s="83">
        <f t="shared" si="23"/>
        <v>20.342562274999999</v>
      </c>
      <c r="AT11" s="83">
        <f t="shared" si="24"/>
        <v>20.060803249999999</v>
      </c>
      <c r="AU11" s="90">
        <f t="shared" si="25"/>
        <v>0.93919675000000069</v>
      </c>
      <c r="AX11" s="88">
        <v>10</v>
      </c>
      <c r="AY11" s="82">
        <v>45</v>
      </c>
      <c r="AZ11" s="1">
        <f t="shared" si="6"/>
        <v>47.5</v>
      </c>
      <c r="BA11" s="83">
        <f t="shared" si="26"/>
        <v>45.227747370431445</v>
      </c>
      <c r="BB11" s="83">
        <f t="shared" si="27"/>
        <v>45.255843532207045</v>
      </c>
      <c r="BC11" s="90">
        <f t="shared" si="28"/>
        <v>0.25584353220704514</v>
      </c>
      <c r="BF11" s="88">
        <v>10</v>
      </c>
      <c r="BG11" s="82">
        <v>59</v>
      </c>
      <c r="BH11" s="1">
        <f t="shared" si="7"/>
        <v>60.5</v>
      </c>
      <c r="BI11" s="83">
        <f t="shared" si="29"/>
        <v>60.181077470000012</v>
      </c>
      <c r="BJ11" s="83">
        <f t="shared" si="30"/>
        <v>60.312308300000012</v>
      </c>
      <c r="BK11" s="90">
        <f t="shared" si="31"/>
        <v>1.3123083000000122</v>
      </c>
      <c r="BN11" s="88">
        <v>10</v>
      </c>
      <c r="BO11" s="82">
        <v>30</v>
      </c>
      <c r="BP11" s="1">
        <f t="shared" si="8"/>
        <v>31.5</v>
      </c>
      <c r="BQ11" s="83">
        <f t="shared" si="32"/>
        <v>29.924791927427783</v>
      </c>
      <c r="BR11" s="83">
        <f t="shared" si="33"/>
        <v>29.902867478836335</v>
      </c>
      <c r="BS11" s="90">
        <f t="shared" si="34"/>
        <v>9.7132521163665331E-2</v>
      </c>
      <c r="BV11" s="88">
        <v>10</v>
      </c>
      <c r="BW11" s="82">
        <v>40</v>
      </c>
      <c r="BX11" s="1">
        <f t="shared" si="9"/>
        <v>38</v>
      </c>
      <c r="BY11" s="83">
        <f t="shared" si="35"/>
        <v>36.008282380000004</v>
      </c>
      <c r="BZ11" s="83">
        <f t="shared" si="36"/>
        <v>35.564758200000007</v>
      </c>
      <c r="CA11" s="90">
        <f t="shared" si="37"/>
        <v>4.4352417999999929</v>
      </c>
    </row>
    <row r="12" spans="1:79" x14ac:dyDescent="0.3">
      <c r="B12" s="88">
        <v>11</v>
      </c>
      <c r="C12" s="82">
        <v>20</v>
      </c>
      <c r="D12" s="1">
        <f t="shared" si="0"/>
        <v>23.5</v>
      </c>
      <c r="E12" s="83">
        <f>$A$2*Forecasts!$C12+(1-$A$2)*E11</f>
        <v>23.985899214500002</v>
      </c>
      <c r="F12" s="83">
        <f t="shared" si="10"/>
        <v>24.428776904999999</v>
      </c>
      <c r="G12" s="90">
        <f>ABS(Forecasts!$C12-Forecasts!$F12)</f>
        <v>4.4287769049999994</v>
      </c>
      <c r="J12" s="88">
        <v>11</v>
      </c>
      <c r="K12" s="82">
        <v>20</v>
      </c>
      <c r="L12" s="1">
        <f t="shared" si="1"/>
        <v>18</v>
      </c>
      <c r="M12" s="83">
        <f t="shared" si="11"/>
        <v>17.724900200999997</v>
      </c>
      <c r="N12" s="83">
        <f t="shared" si="12"/>
        <v>16.749857429999999</v>
      </c>
      <c r="O12" s="90">
        <f t="shared" si="13"/>
        <v>3.2501425700000013</v>
      </c>
      <c r="R12" s="88">
        <v>11</v>
      </c>
      <c r="S12" s="82">
        <v>30</v>
      </c>
      <c r="T12" s="1">
        <f t="shared" si="2"/>
        <v>29</v>
      </c>
      <c r="U12" s="83">
        <f t="shared" si="14"/>
        <v>26.570374567500007</v>
      </c>
      <c r="V12" s="83">
        <f t="shared" si="15"/>
        <v>26.189305075000007</v>
      </c>
      <c r="W12" s="90">
        <f t="shared" si="16"/>
        <v>3.8106949249999928</v>
      </c>
      <c r="Z12" s="88">
        <v>11</v>
      </c>
      <c r="AA12" s="82">
        <v>75</v>
      </c>
      <c r="AB12" s="1">
        <f t="shared" si="3"/>
        <v>72.5</v>
      </c>
      <c r="AC12" s="83">
        <f t="shared" si="17"/>
        <v>71.088839995499995</v>
      </c>
      <c r="AD12" s="83">
        <f t="shared" si="18"/>
        <v>69.412628564999991</v>
      </c>
      <c r="AE12" s="90">
        <f t="shared" si="19"/>
        <v>5.5873714350000085</v>
      </c>
      <c r="AH12" s="88">
        <v>11</v>
      </c>
      <c r="AI12" s="82">
        <v>42</v>
      </c>
      <c r="AJ12" s="1">
        <f t="shared" si="4"/>
        <v>40.5</v>
      </c>
      <c r="AK12" s="83">
        <f t="shared" si="20"/>
        <v>40.184746080499998</v>
      </c>
      <c r="AL12" s="83">
        <f t="shared" si="21"/>
        <v>39.406780115000004</v>
      </c>
      <c r="AM12" s="90">
        <f t="shared" si="22"/>
        <v>2.5932198849999963</v>
      </c>
      <c r="AP12" s="88">
        <v>11</v>
      </c>
      <c r="AQ12" s="82">
        <v>23</v>
      </c>
      <c r="AR12" s="1">
        <f t="shared" si="5"/>
        <v>22</v>
      </c>
      <c r="AS12" s="83">
        <f t="shared" si="23"/>
        <v>21.139793592499998</v>
      </c>
      <c r="AT12" s="83">
        <f t="shared" si="24"/>
        <v>20.342562274999999</v>
      </c>
      <c r="AU12" s="90">
        <f t="shared" si="25"/>
        <v>2.6574377250000012</v>
      </c>
      <c r="AX12" s="88">
        <v>11</v>
      </c>
      <c r="AY12" s="82">
        <v>54</v>
      </c>
      <c r="AZ12" s="1">
        <f t="shared" si="6"/>
        <v>49.5</v>
      </c>
      <c r="BA12" s="83">
        <f t="shared" si="26"/>
        <v>46.191096441211812</v>
      </c>
      <c r="BB12" s="83">
        <f t="shared" si="27"/>
        <v>45.227747370431445</v>
      </c>
      <c r="BC12" s="90">
        <f t="shared" si="28"/>
        <v>8.7722526295685554</v>
      </c>
      <c r="BF12" s="88">
        <v>11</v>
      </c>
      <c r="BG12" s="82">
        <v>57</v>
      </c>
      <c r="BH12" s="1">
        <f t="shared" si="7"/>
        <v>58</v>
      </c>
      <c r="BI12" s="83">
        <f t="shared" si="29"/>
        <v>59.862969723000013</v>
      </c>
      <c r="BJ12" s="83">
        <f t="shared" si="30"/>
        <v>60.181077470000012</v>
      </c>
      <c r="BK12" s="90">
        <f t="shared" si="31"/>
        <v>3.1810774700000124</v>
      </c>
      <c r="BN12" s="88">
        <v>11</v>
      </c>
      <c r="BO12" s="82">
        <v>34</v>
      </c>
      <c r="BP12" s="1">
        <f t="shared" si="8"/>
        <v>32</v>
      </c>
      <c r="BQ12" s="83">
        <f t="shared" si="32"/>
        <v>30.844635135615761</v>
      </c>
      <c r="BR12" s="83">
        <f t="shared" si="33"/>
        <v>29.924791927427783</v>
      </c>
      <c r="BS12" s="90">
        <f t="shared" si="34"/>
        <v>4.0752080725722166</v>
      </c>
      <c r="BV12" s="88">
        <v>11</v>
      </c>
      <c r="BW12" s="82">
        <v>30</v>
      </c>
      <c r="BX12" s="1">
        <f t="shared" si="9"/>
        <v>35</v>
      </c>
      <c r="BY12" s="83">
        <f t="shared" si="35"/>
        <v>35.407454142000006</v>
      </c>
      <c r="BZ12" s="83">
        <f t="shared" si="36"/>
        <v>36.008282380000004</v>
      </c>
      <c r="CA12" s="90">
        <f t="shared" si="37"/>
        <v>6.0082823800000043</v>
      </c>
    </row>
    <row r="13" spans="1:79" x14ac:dyDescent="0.3">
      <c r="B13" s="88">
        <v>12</v>
      </c>
      <c r="C13" s="82">
        <v>22</v>
      </c>
      <c r="D13" s="1">
        <f t="shared" si="0"/>
        <v>21</v>
      </c>
      <c r="E13" s="83">
        <f>$A$2*Forecasts!$C13+(1-$A$2)*E12</f>
        <v>23.787309293050001</v>
      </c>
      <c r="F13" s="83">
        <f t="shared" si="10"/>
        <v>23.985899214500002</v>
      </c>
      <c r="G13" s="90">
        <f>ABS(Forecasts!$C13-Forecasts!$F13)</f>
        <v>1.9858992145000016</v>
      </c>
      <c r="J13" s="88">
        <v>12</v>
      </c>
      <c r="K13" s="82">
        <v>23</v>
      </c>
      <c r="L13" s="1">
        <f t="shared" si="1"/>
        <v>21.5</v>
      </c>
      <c r="M13" s="83">
        <f t="shared" si="11"/>
        <v>19.307430140699996</v>
      </c>
      <c r="N13" s="83">
        <f t="shared" si="12"/>
        <v>17.724900200999997</v>
      </c>
      <c r="O13" s="90">
        <f>ABS(N13-K13)</f>
        <v>5.275099799000003</v>
      </c>
      <c r="R13" s="88">
        <v>12</v>
      </c>
      <c r="S13" s="82">
        <v>25</v>
      </c>
      <c r="T13" s="1">
        <f t="shared" si="2"/>
        <v>27.5</v>
      </c>
      <c r="U13" s="83">
        <f t="shared" si="14"/>
        <v>26.413337110750007</v>
      </c>
      <c r="V13" s="83">
        <f t="shared" si="15"/>
        <v>26.570374567500007</v>
      </c>
      <c r="W13" s="90">
        <f t="shared" si="16"/>
        <v>1.5703745675000071</v>
      </c>
      <c r="Z13" s="88">
        <v>12</v>
      </c>
      <c r="AA13" s="82">
        <v>71</v>
      </c>
      <c r="AB13" s="1">
        <f t="shared" si="3"/>
        <v>73</v>
      </c>
      <c r="AC13" s="83">
        <f t="shared" si="17"/>
        <v>71.06218799685</v>
      </c>
      <c r="AD13" s="83">
        <f t="shared" si="18"/>
        <v>71.088839995499995</v>
      </c>
      <c r="AE13" s="90">
        <f t="shared" si="19"/>
        <v>8.8839995499995439E-2</v>
      </c>
      <c r="AH13" s="88">
        <v>12</v>
      </c>
      <c r="AI13" s="82">
        <v>47</v>
      </c>
      <c r="AJ13" s="1">
        <f t="shared" si="4"/>
        <v>44.5</v>
      </c>
      <c r="AK13" s="83">
        <f t="shared" si="20"/>
        <v>42.229322256349995</v>
      </c>
      <c r="AL13" s="83">
        <f t="shared" si="21"/>
        <v>40.184746080499998</v>
      </c>
      <c r="AM13" s="90">
        <f t="shared" si="22"/>
        <v>6.8152539195000017</v>
      </c>
      <c r="AP13" s="88">
        <v>12</v>
      </c>
      <c r="AQ13" s="82">
        <v>26</v>
      </c>
      <c r="AR13" s="1">
        <f t="shared" si="5"/>
        <v>24.5</v>
      </c>
      <c r="AS13" s="83">
        <f t="shared" si="23"/>
        <v>22.597855514749998</v>
      </c>
      <c r="AT13" s="83">
        <f t="shared" si="24"/>
        <v>21.139793592499998</v>
      </c>
      <c r="AU13" s="90">
        <f t="shared" si="25"/>
        <v>4.8602064075000015</v>
      </c>
      <c r="AX13" s="88">
        <v>12</v>
      </c>
      <c r="AY13" s="82">
        <v>56</v>
      </c>
      <c r="AZ13" s="1">
        <f t="shared" si="6"/>
        <v>55</v>
      </c>
      <c r="BA13" s="83">
        <f t="shared" si="26"/>
        <v>47.268288187477964</v>
      </c>
      <c r="BB13" s="83">
        <f t="shared" si="27"/>
        <v>46.191096441211812</v>
      </c>
      <c r="BC13" s="90">
        <f t="shared" si="28"/>
        <v>9.8089035587881881</v>
      </c>
      <c r="BF13" s="88">
        <v>12</v>
      </c>
      <c r="BG13" s="82">
        <v>69</v>
      </c>
      <c r="BH13" s="1">
        <f t="shared" si="7"/>
        <v>63</v>
      </c>
      <c r="BI13" s="83">
        <f t="shared" si="29"/>
        <v>60.776672750700008</v>
      </c>
      <c r="BJ13" s="83">
        <f t="shared" si="30"/>
        <v>59.862969723000013</v>
      </c>
      <c r="BK13" s="90">
        <f t="shared" si="31"/>
        <v>9.1370302769999867</v>
      </c>
      <c r="BN13" s="88">
        <v>12</v>
      </c>
      <c r="BO13" s="82">
        <v>33</v>
      </c>
      <c r="BP13" s="1">
        <f t="shared" si="8"/>
        <v>33.5</v>
      </c>
      <c r="BQ13" s="83">
        <f t="shared" si="32"/>
        <v>31.331137345162929</v>
      </c>
      <c r="BR13" s="83">
        <f t="shared" si="33"/>
        <v>30.844635135615761</v>
      </c>
      <c r="BS13" s="90">
        <f t="shared" si="34"/>
        <v>2.1553648643842394</v>
      </c>
      <c r="BV13" s="88">
        <v>12</v>
      </c>
      <c r="BW13" s="82">
        <v>44</v>
      </c>
      <c r="BX13" s="1">
        <f t="shared" si="9"/>
        <v>37</v>
      </c>
      <c r="BY13" s="83">
        <f t="shared" si="35"/>
        <v>36.266708727800008</v>
      </c>
      <c r="BZ13" s="83">
        <f t="shared" si="36"/>
        <v>35.407454142000006</v>
      </c>
      <c r="CA13" s="90">
        <f t="shared" si="37"/>
        <v>8.592545857999994</v>
      </c>
    </row>
    <row r="14" spans="1:79" x14ac:dyDescent="0.3">
      <c r="B14" s="88">
        <v>13</v>
      </c>
      <c r="C14" s="82">
        <v>32</v>
      </c>
      <c r="D14" s="1">
        <f t="shared" si="0"/>
        <v>27</v>
      </c>
      <c r="E14" s="83">
        <f>$A$2*Forecasts!$C14+(1-$A$2)*E13</f>
        <v>24.608578363745</v>
      </c>
      <c r="F14" s="83">
        <f t="shared" si="10"/>
        <v>23.787309293050001</v>
      </c>
      <c r="G14" s="90">
        <f>ABS(Forecasts!$C14-Forecasts!$F14)</f>
        <v>8.2126907069499993</v>
      </c>
      <c r="J14" s="88">
        <v>13</v>
      </c>
      <c r="K14" s="82">
        <v>23</v>
      </c>
      <c r="L14" s="1">
        <f t="shared" si="1"/>
        <v>23</v>
      </c>
      <c r="M14" s="83">
        <f t="shared" si="11"/>
        <v>20.415201098489995</v>
      </c>
      <c r="N14" s="83">
        <f t="shared" si="12"/>
        <v>19.307430140699996</v>
      </c>
      <c r="O14" s="90">
        <f>ABS(N14-K14)</f>
        <v>3.6925698593000043</v>
      </c>
      <c r="R14" s="88">
        <v>13</v>
      </c>
      <c r="S14" s="82">
        <v>29</v>
      </c>
      <c r="T14" s="1">
        <f t="shared" si="2"/>
        <v>27</v>
      </c>
      <c r="U14" s="83">
        <f t="shared" si="14"/>
        <v>26.672003399675006</v>
      </c>
      <c r="V14" s="83">
        <f t="shared" si="15"/>
        <v>26.413337110750007</v>
      </c>
      <c r="W14" s="90">
        <f t="shared" si="16"/>
        <v>2.5866628892499932</v>
      </c>
      <c r="Z14" s="88">
        <v>13</v>
      </c>
      <c r="AA14" s="82">
        <v>74</v>
      </c>
      <c r="AB14" s="1">
        <f t="shared" si="3"/>
        <v>72.5</v>
      </c>
      <c r="AC14" s="83">
        <f t="shared" si="17"/>
        <v>71.943531597795001</v>
      </c>
      <c r="AD14" s="83">
        <f t="shared" si="18"/>
        <v>71.06218799685</v>
      </c>
      <c r="AE14" s="90">
        <f t="shared" si="19"/>
        <v>2.9378120031500004</v>
      </c>
      <c r="AH14" s="88">
        <v>13</v>
      </c>
      <c r="AI14" s="82">
        <v>44</v>
      </c>
      <c r="AJ14" s="1">
        <f t="shared" si="4"/>
        <v>45.5</v>
      </c>
      <c r="AK14" s="83">
        <f t="shared" si="20"/>
        <v>42.760525579444995</v>
      </c>
      <c r="AL14" s="83">
        <f t="shared" si="21"/>
        <v>42.229322256349995</v>
      </c>
      <c r="AM14" s="90">
        <f t="shared" si="22"/>
        <v>1.7706777436500047</v>
      </c>
      <c r="AP14" s="88">
        <v>13</v>
      </c>
      <c r="AQ14" s="82">
        <v>21</v>
      </c>
      <c r="AR14" s="1">
        <f t="shared" si="5"/>
        <v>23.5</v>
      </c>
      <c r="AS14" s="83">
        <f t="shared" si="23"/>
        <v>22.118498860324998</v>
      </c>
      <c r="AT14" s="83">
        <f t="shared" si="24"/>
        <v>22.597855514749998</v>
      </c>
      <c r="AU14" s="90">
        <f t="shared" si="25"/>
        <v>1.5978555147499982</v>
      </c>
      <c r="AX14" s="88">
        <v>13</v>
      </c>
      <c r="AY14" s="82">
        <v>51</v>
      </c>
      <c r="AZ14" s="1">
        <f t="shared" si="6"/>
        <v>53.5</v>
      </c>
      <c r="BA14" s="83">
        <f t="shared" si="26"/>
        <v>47.678096392829431</v>
      </c>
      <c r="BB14" s="83">
        <f t="shared" si="27"/>
        <v>47.268288187477964</v>
      </c>
      <c r="BC14" s="90">
        <f t="shared" si="28"/>
        <v>3.7317118125220361</v>
      </c>
      <c r="BF14" s="88">
        <v>13</v>
      </c>
      <c r="BG14" s="82">
        <v>62</v>
      </c>
      <c r="BH14" s="1">
        <f t="shared" si="7"/>
        <v>65.5</v>
      </c>
      <c r="BI14" s="83">
        <f t="shared" si="29"/>
        <v>60.899005475630013</v>
      </c>
      <c r="BJ14" s="83">
        <f t="shared" si="30"/>
        <v>60.776672750700008</v>
      </c>
      <c r="BK14" s="90">
        <f t="shared" si="31"/>
        <v>1.2233272492999916</v>
      </c>
      <c r="BN14" s="88">
        <v>13</v>
      </c>
      <c r="BO14" s="82">
        <v>39</v>
      </c>
      <c r="BP14" s="1">
        <f t="shared" si="8"/>
        <v>36</v>
      </c>
      <c r="BQ14" s="83">
        <f t="shared" si="32"/>
        <v>33.062129015270664</v>
      </c>
      <c r="BR14" s="83">
        <f t="shared" si="33"/>
        <v>31.331137345162929</v>
      </c>
      <c r="BS14" s="90">
        <f t="shared" si="34"/>
        <v>7.6688626548370706</v>
      </c>
      <c r="BV14" s="88">
        <v>13</v>
      </c>
      <c r="BW14" s="82">
        <v>38</v>
      </c>
      <c r="BX14" s="1">
        <f t="shared" si="9"/>
        <v>41</v>
      </c>
      <c r="BY14" s="83">
        <f t="shared" si="35"/>
        <v>36.440037855020009</v>
      </c>
      <c r="BZ14" s="83">
        <f t="shared" si="36"/>
        <v>36.266708727800008</v>
      </c>
      <c r="CA14" s="90">
        <f t="shared" si="37"/>
        <v>1.7332912721999918</v>
      </c>
    </row>
    <row r="15" spans="1:79" x14ac:dyDescent="0.3">
      <c r="E15" s="83"/>
      <c r="F15" s="83"/>
      <c r="G15" s="90"/>
      <c r="M15" s="83"/>
      <c r="N15" s="83"/>
      <c r="O15" s="90"/>
      <c r="U15" s="83"/>
      <c r="V15" s="83"/>
      <c r="W15" s="90"/>
      <c r="AC15" s="83"/>
      <c r="AD15" s="83"/>
      <c r="AE15" s="90"/>
      <c r="AK15" s="83"/>
      <c r="AL15" s="83"/>
      <c r="AM15" s="90"/>
      <c r="AS15" s="83"/>
      <c r="AT15" s="83"/>
      <c r="AU15" s="90"/>
      <c r="BA15" s="83"/>
      <c r="BB15" s="83"/>
      <c r="BC15" s="90"/>
      <c r="BI15" s="83"/>
      <c r="BJ15" s="83"/>
      <c r="BK15" s="90"/>
      <c r="BQ15" s="83"/>
      <c r="BR15" s="83"/>
      <c r="BS15" s="90"/>
      <c r="BY15" s="83"/>
      <c r="BZ15" s="83"/>
      <c r="CA15" s="90"/>
    </row>
    <row r="16" spans="1:79" x14ac:dyDescent="0.3">
      <c r="E16" s="83"/>
      <c r="F16" s="83"/>
      <c r="G16" s="90"/>
      <c r="M16" s="83"/>
      <c r="N16" s="83"/>
      <c r="O16" s="90"/>
      <c r="U16" s="83"/>
      <c r="V16" s="83"/>
      <c r="W16" s="90"/>
      <c r="AC16" s="83"/>
      <c r="AD16" s="83"/>
      <c r="AE16" s="90"/>
      <c r="AK16" s="83"/>
      <c r="AL16" s="83"/>
      <c r="AM16" s="90"/>
      <c r="AS16" s="83"/>
      <c r="AT16" s="83"/>
      <c r="AU16" s="90"/>
      <c r="BA16" s="83"/>
      <c r="BB16" s="83"/>
      <c r="BC16" s="90"/>
      <c r="BI16" s="83"/>
      <c r="BJ16" s="83"/>
      <c r="BK16" s="90"/>
      <c r="BQ16" s="83"/>
      <c r="BR16" s="83"/>
      <c r="BS16" s="90"/>
      <c r="BY16" s="83"/>
      <c r="BZ16" s="83"/>
      <c r="CA16" s="90"/>
    </row>
    <row r="17" spans="5:79" x14ac:dyDescent="0.3">
      <c r="E17" s="83"/>
      <c r="F17" s="83"/>
      <c r="G17" s="90"/>
      <c r="M17" s="83"/>
      <c r="N17" s="83"/>
      <c r="O17" s="90"/>
      <c r="U17" s="83"/>
      <c r="V17" s="83"/>
      <c r="W17" s="90"/>
      <c r="AC17" s="83"/>
      <c r="AD17" s="83"/>
      <c r="AE17" s="90"/>
      <c r="AK17" s="83"/>
      <c r="AL17" s="83"/>
      <c r="AM17" s="90"/>
      <c r="AS17" s="83"/>
      <c r="AT17" s="83"/>
      <c r="AU17" s="90"/>
      <c r="BA17" s="83"/>
      <c r="BB17" s="83"/>
      <c r="BC17" s="90"/>
      <c r="BI17" s="83"/>
      <c r="BJ17" s="83"/>
      <c r="BK17" s="90"/>
      <c r="BQ17" s="83"/>
      <c r="BR17" s="83"/>
      <c r="BS17" s="90"/>
      <c r="BY17" s="83"/>
      <c r="BZ17" s="83"/>
      <c r="CA17" s="90"/>
    </row>
    <row r="18" spans="5:79" x14ac:dyDescent="0.3">
      <c r="E18" s="83"/>
      <c r="F18" s="83"/>
      <c r="G18" s="90"/>
      <c r="M18" s="83"/>
      <c r="N18" s="83"/>
      <c r="O18" s="90"/>
      <c r="U18" s="83"/>
      <c r="V18" s="83"/>
      <c r="W18" s="90"/>
      <c r="AC18" s="83"/>
      <c r="AD18" s="83"/>
      <c r="AE18" s="90"/>
      <c r="AK18" s="83"/>
      <c r="AL18" s="83"/>
      <c r="AM18" s="90"/>
      <c r="AS18" s="83"/>
      <c r="AT18" s="83"/>
      <c r="AU18" s="90"/>
      <c r="BA18" s="83"/>
      <c r="BB18" s="83"/>
      <c r="BC18" s="90"/>
      <c r="BI18" s="83"/>
      <c r="BJ18" s="83"/>
      <c r="BK18" s="90"/>
      <c r="BQ18" s="83"/>
      <c r="BR18" s="83"/>
      <c r="BS18" s="90"/>
      <c r="BY18" s="83"/>
      <c r="BZ18" s="83"/>
      <c r="CA18" s="90"/>
    </row>
    <row r="19" spans="5:79" x14ac:dyDescent="0.3">
      <c r="E19" s="83"/>
      <c r="F19" s="83"/>
      <c r="G19" s="90"/>
      <c r="M19" s="83"/>
      <c r="N19" s="83"/>
      <c r="O19" s="90"/>
      <c r="U19" s="83"/>
      <c r="V19" s="83"/>
      <c r="W19" s="90"/>
      <c r="AC19" s="83"/>
      <c r="AD19" s="83"/>
      <c r="AE19" s="90"/>
      <c r="AK19" s="83"/>
      <c r="AL19" s="83"/>
      <c r="AM19" s="90"/>
      <c r="AS19" s="83"/>
      <c r="AT19" s="83"/>
      <c r="AU19" s="90"/>
      <c r="BA19" s="83"/>
      <c r="BB19" s="83"/>
      <c r="BC19" s="90"/>
      <c r="BI19" s="83"/>
      <c r="BJ19" s="83"/>
      <c r="BK19" s="90"/>
      <c r="BQ19" s="83"/>
      <c r="BR19" s="83"/>
      <c r="BS19" s="90"/>
      <c r="BY19" s="83"/>
      <c r="BZ19" s="83"/>
      <c r="CA19" s="90"/>
    </row>
    <row r="20" spans="5:79" x14ac:dyDescent="0.3">
      <c r="E20" s="83"/>
      <c r="F20" s="83"/>
      <c r="G20" s="90"/>
      <c r="M20" s="83"/>
      <c r="N20" s="83"/>
      <c r="O20" s="90"/>
      <c r="U20" s="83"/>
      <c r="V20" s="83"/>
      <c r="W20" s="90"/>
      <c r="AC20" s="83"/>
      <c r="AD20" s="83"/>
      <c r="AE20" s="90"/>
      <c r="AK20" s="83"/>
      <c r="AL20" s="83"/>
      <c r="AM20" s="90"/>
      <c r="AS20" s="83"/>
      <c r="AT20" s="83"/>
      <c r="AU20" s="90"/>
      <c r="BA20" s="83"/>
      <c r="BB20" s="83"/>
      <c r="BC20" s="90"/>
      <c r="BI20" s="83"/>
      <c r="BJ20" s="83"/>
      <c r="BK20" s="90"/>
      <c r="BQ20" s="83"/>
      <c r="BR20" s="83"/>
      <c r="BS20" s="90"/>
      <c r="BY20" s="83"/>
      <c r="BZ20" s="83"/>
      <c r="CA20" s="90"/>
    </row>
    <row r="21" spans="5:79" x14ac:dyDescent="0.3">
      <c r="E21" s="83"/>
      <c r="F21" s="83">
        <v>7</v>
      </c>
      <c r="G21" s="90"/>
      <c r="M21" s="83"/>
      <c r="N21" s="83"/>
      <c r="O21" s="90"/>
      <c r="U21" s="83"/>
      <c r="V21" s="83"/>
      <c r="W21" s="90"/>
      <c r="AC21" s="83"/>
      <c r="AD21" s="83"/>
      <c r="AE21" s="90"/>
      <c r="AK21" s="83"/>
      <c r="AL21" s="83"/>
      <c r="AM21" s="90"/>
      <c r="AS21" s="83"/>
      <c r="AT21" s="83"/>
      <c r="AU21" s="90"/>
      <c r="BA21" s="83"/>
      <c r="BB21" s="83"/>
      <c r="BC21" s="90"/>
      <c r="BI21" s="83"/>
      <c r="BJ21" s="83"/>
      <c r="BK21" s="90"/>
      <c r="BQ21" s="83"/>
      <c r="BR21" s="83"/>
      <c r="BS21" s="90"/>
      <c r="BY21" s="83"/>
      <c r="BZ21" s="83"/>
      <c r="CA21" s="90"/>
    </row>
    <row r="22" spans="5:79" x14ac:dyDescent="0.3">
      <c r="E22" s="83"/>
      <c r="F22" s="83"/>
      <c r="G22" s="90"/>
      <c r="M22" s="83"/>
      <c r="N22" s="83"/>
      <c r="O22" s="90"/>
      <c r="U22" s="83"/>
      <c r="V22" s="83"/>
      <c r="W22" s="90"/>
      <c r="AC22" s="83"/>
      <c r="AD22" s="83"/>
      <c r="AE22" s="90"/>
      <c r="AK22" s="83"/>
      <c r="AL22" s="83"/>
      <c r="AM22" s="90"/>
      <c r="AS22" s="83"/>
      <c r="AT22" s="83"/>
      <c r="AU22" s="90"/>
      <c r="BA22" s="83"/>
      <c r="BB22" s="83"/>
      <c r="BC22" s="90"/>
      <c r="BI22" s="83"/>
      <c r="BJ22" s="83"/>
      <c r="BK22" s="90"/>
      <c r="BQ22" s="83"/>
      <c r="BR22" s="83"/>
      <c r="BS22" s="90"/>
      <c r="BY22" s="83"/>
      <c r="BZ22" s="83"/>
      <c r="CA22" s="90"/>
    </row>
    <row r="23" spans="5:79" x14ac:dyDescent="0.3">
      <c r="E23" s="83"/>
      <c r="F23" s="83"/>
      <c r="G23" s="90"/>
      <c r="M23" s="83"/>
      <c r="N23" s="83"/>
      <c r="O23" s="90"/>
      <c r="U23" s="83"/>
      <c r="V23" s="83"/>
      <c r="W23" s="90"/>
      <c r="AC23" s="83"/>
      <c r="AD23" s="83"/>
      <c r="AE23" s="90"/>
      <c r="AK23" s="83"/>
      <c r="AL23" s="83"/>
      <c r="AM23" s="90"/>
      <c r="AS23" s="83"/>
      <c r="AT23" s="83"/>
      <c r="AU23" s="90"/>
      <c r="BA23" s="83"/>
      <c r="BB23" s="83"/>
      <c r="BC23" s="90"/>
      <c r="BI23" s="83"/>
      <c r="BJ23" s="83"/>
      <c r="BK23" s="90"/>
      <c r="BQ23" s="83"/>
      <c r="BR23" s="83"/>
      <c r="BS23" s="90"/>
      <c r="BY23" s="83"/>
      <c r="BZ23" s="83"/>
      <c r="CA23" s="90"/>
    </row>
    <row r="24" spans="5:79" x14ac:dyDescent="0.3">
      <c r="E24" s="83"/>
      <c r="F24" s="83"/>
      <c r="G24" s="90"/>
      <c r="M24" s="83"/>
      <c r="N24" s="83"/>
      <c r="O24" s="90"/>
      <c r="U24" s="83"/>
      <c r="V24" s="83"/>
      <c r="W24" s="90"/>
      <c r="AC24" s="83"/>
      <c r="AD24" s="83"/>
      <c r="AE24" s="90"/>
      <c r="AK24" s="83"/>
      <c r="AL24" s="83"/>
      <c r="AM24" s="90"/>
      <c r="AS24" s="83"/>
      <c r="AT24" s="83"/>
      <c r="AU24" s="90"/>
      <c r="BA24" s="83"/>
      <c r="BB24" s="83"/>
      <c r="BC24" s="90"/>
      <c r="BI24" s="83"/>
      <c r="BJ24" s="83"/>
      <c r="BK24" s="90"/>
      <c r="BQ24" s="83"/>
      <c r="BR24" s="83"/>
      <c r="BS24" s="90"/>
      <c r="BY24" s="83"/>
      <c r="BZ24" s="83"/>
      <c r="CA24" s="90"/>
    </row>
    <row r="25" spans="5:79" x14ac:dyDescent="0.3">
      <c r="E25" s="83"/>
      <c r="F25" s="83"/>
      <c r="G25" s="90"/>
      <c r="M25" s="83"/>
      <c r="N25" s="83"/>
      <c r="O25" s="90"/>
      <c r="U25" s="83"/>
      <c r="V25" s="83"/>
      <c r="W25" s="90"/>
      <c r="AC25" s="83"/>
      <c r="AD25" s="83"/>
      <c r="AE25" s="90"/>
      <c r="AK25" s="83"/>
      <c r="AL25" s="83"/>
      <c r="AM25" s="90"/>
      <c r="AS25" s="83"/>
      <c r="AT25" s="83"/>
      <c r="AU25" s="90"/>
      <c r="BA25" s="83"/>
      <c r="BB25" s="83"/>
      <c r="BC25" s="90"/>
      <c r="BI25" s="83"/>
      <c r="BJ25" s="83"/>
      <c r="BK25" s="90"/>
      <c r="BQ25" s="83"/>
      <c r="BR25" s="83"/>
      <c r="BS25" s="90"/>
      <c r="BY25" s="83"/>
      <c r="BZ25" s="83"/>
      <c r="CA25" s="90"/>
    </row>
    <row r="26" spans="5:79" x14ac:dyDescent="0.3">
      <c r="E26" s="83"/>
      <c r="F26" s="83"/>
      <c r="G26" s="90"/>
      <c r="M26" s="83"/>
      <c r="N26" s="83"/>
      <c r="O26" s="90"/>
      <c r="U26" s="83"/>
      <c r="V26" s="83"/>
      <c r="W26" s="90"/>
      <c r="AC26" s="83"/>
      <c r="AD26" s="83"/>
      <c r="AE26" s="90"/>
      <c r="AK26" s="83"/>
      <c r="AL26" s="83"/>
      <c r="AM26" s="90"/>
      <c r="AS26" s="83"/>
      <c r="AT26" s="83"/>
      <c r="AU26" s="90"/>
      <c r="BA26" s="83"/>
      <c r="BB26" s="83"/>
      <c r="BC26" s="90"/>
      <c r="BI26" s="83"/>
      <c r="BJ26" s="83"/>
      <c r="BK26" s="90"/>
      <c r="BQ26" s="83"/>
      <c r="BR26" s="83"/>
      <c r="BS26" s="90"/>
      <c r="BY26" s="83"/>
      <c r="BZ26" s="83"/>
      <c r="CA26" s="9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BF8CE-EEA3-42A0-8C00-74AB2C6E5C60}">
  <sheetPr codeName="Sheet6">
    <tabColor rgb="FF7030A0"/>
  </sheetPr>
  <dimension ref="D1:L388"/>
  <sheetViews>
    <sheetView showGridLines="0" zoomScale="87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12.44140625" style="2" bestFit="1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17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49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7</v>
      </c>
      <c r="F5" s="17"/>
      <c r="G5"/>
      <c r="H5"/>
      <c r="I5"/>
      <c r="J5"/>
      <c r="K5" s="1"/>
      <c r="L5" s="1"/>
    </row>
    <row r="6" spans="4:12" x14ac:dyDescent="0.3">
      <c r="D6" s="23" t="s">
        <v>99</v>
      </c>
      <c r="E6" s="62" t="str" cm="1">
        <f t="array" ref="E6">_xlfn.ARRAYTOTEXT(_xlfn._xlws.FILTER(Table2!A:A,Table2!D:D=E2),0)</f>
        <v>Calamari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v>4226.327671232877</v>
      </c>
      <c r="F8" s="57"/>
      <c r="G8"/>
      <c r="H8"/>
      <c r="I8"/>
      <c r="J8"/>
      <c r="K8" s="1"/>
      <c r="L8" s="1"/>
    </row>
    <row r="9" spans="4:12" x14ac:dyDescent="0.3">
      <c r="D9" s="23" t="s">
        <v>108</v>
      </c>
      <c r="E9" s="33" t="str" cm="1">
        <f t="array" aca="1" ref="E9" ca="1">_xlfn.ARRAYTOTEXT(_xlfn._xlws.FILTER(OFFSET(D20,E18,0):D385,OFFSET(J20,E18,0):J385&gt;0,"0"))</f>
        <v>0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9.6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102.02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24.608578363745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4.2493336223238636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56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0.9964621044186972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 ca="1">E7-F21</f>
        <v>-3</v>
      </c>
      <c r="F21" s="15">
        <f ca="1">ROUND(_xlfn.NORM.INV(RAND(),$E$15,$E$17)/7,0)</f>
        <v>3</v>
      </c>
      <c r="G21" s="15">
        <f>IF(D21=1,$E$4,IF(E21&lt;0,$E$4-E21,IF(MOD(D21,$E$5)=0,$E$4-E21,0)))</f>
        <v>49</v>
      </c>
      <c r="H21" s="29">
        <f t="shared" ref="H21:H84" ca="1" si="0">IF(E21&gt;0,E21*($E$12/365),0)</f>
        <v>0</v>
      </c>
      <c r="I21" s="29">
        <f ca="1">IF(G21&lt;&gt;0,IF(E21&lt;0,0,IF('Marinated Chicken'!I21&gt;0,0,IF(OR(Tzatziki!I21&gt;0,Lemon!I21&gt;0,Mushrooms!I21&gt;0,'House Salad'!I21&gt;0,'Green Pepper'!I21&gt;0,Pita!I21&gt;0),50,200))),0)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42</v>
      </c>
      <c r="F22" s="15">
        <f t="shared" ref="F22:F85" ca="1" si="4">ROUND(_xlfn.NORM.INV(RAND(),$E$15,$E$17)/7,0)</f>
        <v>4</v>
      </c>
      <c r="G22" s="15">
        <f t="shared" ref="G22:G85" ca="1" si="5">IF(D22=1,$E$4,IF(E22&lt;0,$E$4-E22,IF(MOD(D22,$E$5)=0,$E$4-E22,0)))</f>
        <v>0</v>
      </c>
      <c r="H22" s="13">
        <f t="shared" ca="1" si="0"/>
        <v>4.6027397260273981E-2</v>
      </c>
      <c r="I22" s="29">
        <f ca="1">IF(G22&lt;&gt;0,IF(E22&lt;0,0,IF('Marinated Chicken'!I22&gt;0,0,IF(OR(Tzatziki!I22&gt;0,Lemon!I22&gt;0,Mushrooms!I22&gt;0,'House Salad'!I22&gt;0,'Green Pepper'!I22&gt;0,Pita!I22&gt;0),50,200))),0)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38</v>
      </c>
      <c r="F23" s="15">
        <f t="shared" ca="1" si="4"/>
        <v>4</v>
      </c>
      <c r="G23" s="15">
        <f t="shared" ca="1" si="5"/>
        <v>0</v>
      </c>
      <c r="H23" s="13">
        <f t="shared" ca="1" si="0"/>
        <v>4.1643835616438363E-2</v>
      </c>
      <c r="I23" s="29">
        <f ca="1">IF(G23&lt;&gt;0,IF(E23&lt;0,0,IF('Marinated Chicken'!I23&gt;0,0,IF(OR(Tzatziki!I23&gt;0,Lemon!I23&gt;0,Mushrooms!I23&gt;0,'House Salad'!I23&gt;0,'Green Pepper'!I23&gt;0,Pita!I23&gt;0),50,200))),0)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35</v>
      </c>
      <c r="F24" s="15">
        <f t="shared" ca="1" si="4"/>
        <v>3</v>
      </c>
      <c r="G24" s="15">
        <f t="shared" ca="1" si="5"/>
        <v>0</v>
      </c>
      <c r="H24" s="13">
        <f t="shared" ca="1" si="0"/>
        <v>3.8356164383561646E-2</v>
      </c>
      <c r="I24" s="29">
        <f ca="1">IF(G24&lt;&gt;0,IF(E24&lt;0,0,IF('Marinated Chicken'!I24&gt;0,0,IF(OR(Tzatziki!I24&gt;0,Lemon!I24&gt;0,Mushrooms!I24&gt;0,'House Salad'!I24&gt;0,'Green Pepper'!I24&gt;0,Pita!I24&gt;0),50,200))),0)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31</v>
      </c>
      <c r="F25" s="15">
        <f t="shared" ca="1" si="4"/>
        <v>4</v>
      </c>
      <c r="G25" s="15">
        <f t="shared" ca="1" si="5"/>
        <v>0</v>
      </c>
      <c r="H25" s="13">
        <f t="shared" ca="1" si="0"/>
        <v>3.3972602739726035E-2</v>
      </c>
      <c r="I25" s="29">
        <f ca="1">IF(G25&lt;&gt;0,IF(E25&lt;0,0,IF('Marinated Chicken'!I25&gt;0,0,IF(OR(Tzatziki!I25&gt;0,Lemon!I25&gt;0,Mushrooms!I25&gt;0,'House Salad'!I25&gt;0,'Green Pepper'!I25&gt;0,Pita!I25&gt;0),50,200))),0)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28</v>
      </c>
      <c r="F26" s="15">
        <f t="shared" ca="1" si="4"/>
        <v>3</v>
      </c>
      <c r="G26" s="15">
        <f t="shared" ca="1" si="5"/>
        <v>0</v>
      </c>
      <c r="H26" s="13">
        <f t="shared" ca="1" si="0"/>
        <v>3.0684931506849318E-2</v>
      </c>
      <c r="I26" s="29">
        <f ca="1">IF(G26&lt;&gt;0,IF(E26&lt;0,0,IF('Marinated Chicken'!I26&gt;0,0,IF(OR(Tzatziki!I26&gt;0,Lemon!I26&gt;0,Mushrooms!I26&gt;0,'House Salad'!I26&gt;0,'Green Pepper'!I26&gt;0,Pita!I26&gt;0),50,200))),0)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25</v>
      </c>
      <c r="F27" s="15">
        <f t="shared" ca="1" si="4"/>
        <v>3</v>
      </c>
      <c r="G27" s="15">
        <f t="shared" ca="1" si="5"/>
        <v>24</v>
      </c>
      <c r="H27" s="13">
        <f t="shared" ca="1" si="0"/>
        <v>2.7397260273972605E-2</v>
      </c>
      <c r="I27" s="29">
        <f ca="1">IF(G27&lt;&gt;0,IF(E27&lt;0,0,IF('Marinated Chicken'!I27&gt;0,0,IF(OR(Tzatziki!I27&gt;0,Lemon!I27&gt;0,Mushrooms!I27&gt;0,'House Salad'!I27&gt;0,'Green Pepper'!I27&gt;0,Pita!I27&gt;0),50,200))),0)</f>
        <v>50</v>
      </c>
      <c r="J27" s="2" t="str">
        <f ca="1">IF(D27&lt;$E$18,"N/A",IF(D27=$E$18,IF($E$7-SUM(OFFSET(F27,-$E$18,0):F27)&gt;0,$E$7-SUM(OFFSET(F27,-$E$18,0):F27),0),IF(OFFSET(G27,-$E$18,0)-SUM(OFFSET(F27,-$E$18,0):F27)&gt;0,OFFSET(G27,-$E$18,0)-SUM(OFFSET(F27,-$E$18,0):F27),0)))</f>
        <v>N/A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45</v>
      </c>
      <c r="F28" s="15">
        <f t="shared" ca="1" si="4"/>
        <v>4</v>
      </c>
      <c r="G28" s="15">
        <f t="shared" ca="1" si="5"/>
        <v>0</v>
      </c>
      <c r="H28" s="13">
        <f t="shared" ca="1" si="0"/>
        <v>4.9315068493150691E-2</v>
      </c>
      <c r="I28" s="29">
        <f ca="1">IF(G28&lt;&gt;0,IF(E28&lt;0,0,IF('Marinated Chicken'!I28&gt;0,0,IF(OR(Tzatziki!I28&gt;0,Lemon!I28&gt;0,Mushrooms!I28&gt;0,'House Salad'!I28&gt;0,'Green Pepper'!I28&gt;0,Pita!I28&gt;0),50,200))),0)</f>
        <v>0</v>
      </c>
      <c r="J28" s="2" t="str">
        <f ca="1">IF(D28&lt;$E$18,"N/A",IF(D28=$E$18,IF($E$7-SUM(OFFSET(F28,-$E$18,0):F28)&gt;0,$E$7-SUM(OFFSET(F28,-$E$18,0):F28),0),IF(OFFSET(G28,-$E$18,0)-SUM(OFFSET(F28,-$E$18,0):F28)&gt;0,OFFSET(G28,-$E$18,0)-SUM(OFFSET(F28,-$E$18,0):F28),0)))</f>
        <v>N/A</v>
      </c>
      <c r="K28" s="13">
        <f t="shared" ca="1" si="1"/>
        <v>0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42</v>
      </c>
      <c r="F29" s="15">
        <f t="shared" ca="1" si="4"/>
        <v>3</v>
      </c>
      <c r="G29" s="15">
        <f t="shared" ca="1" si="5"/>
        <v>0</v>
      </c>
      <c r="H29" s="13">
        <f t="shared" ca="1" si="0"/>
        <v>4.6027397260273981E-2</v>
      </c>
      <c r="I29" s="29">
        <f ca="1">IF(G29&lt;&gt;0,IF(E29&lt;0,0,IF('Marinated Chicken'!I29&gt;0,0,IF(OR(Tzatziki!I29&gt;0,Lemon!I29&gt;0,Mushrooms!I29&gt;0,'House Salad'!I29&gt;0,'Green Pepper'!I29&gt;0,Pita!I29&gt;0),50,200))),0)</f>
        <v>0</v>
      </c>
      <c r="J29" s="2" t="str">
        <f ca="1">IF(D29&lt;$E$18,"N/A",IF(D29=$E$18,IF($E$7-SUM(OFFSET(F29,-$E$18,0):F29)&gt;0,$E$7-SUM(OFFSET(F29,-$E$18,0):F29),0),IF(OFFSET(G29,-$E$18,0)-SUM(OFFSET(F29,-$E$18,0):F29)&gt;0,OFFSET(G29,-$E$18,0)-SUM(OFFSET(F29,-$E$18,0):F29),0)))</f>
        <v>N/A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38</v>
      </c>
      <c r="F30" s="15">
        <f t="shared" ca="1" si="4"/>
        <v>4</v>
      </c>
      <c r="G30" s="15">
        <f t="shared" ca="1" si="5"/>
        <v>0</v>
      </c>
      <c r="H30" s="13">
        <f t="shared" ca="1" si="0"/>
        <v>4.1643835616438363E-2</v>
      </c>
      <c r="I30" s="29">
        <f ca="1">IF(G30&lt;&gt;0,IF(E30&lt;0,0,IF('Marinated Chicken'!I30&gt;0,0,IF(OR(Tzatziki!I30&gt;0,Lemon!I30&gt;0,Mushrooms!I30&gt;0,'House Salad'!I30&gt;0,'Green Pepper'!I30&gt;0,Pita!I30&gt;0),50,200))),0)</f>
        <v>0</v>
      </c>
      <c r="J30" s="2" t="str">
        <f ca="1">IF(D30&lt;$E$18,"N/A",IF(D30=$E$18,IF($E$7-SUM(OFFSET(F30,-$E$18,0):F30)&gt;0,$E$7-SUM(OFFSET(F30,-$E$18,0):F30),0),IF(OFFSET(G30,-$E$18,0)-SUM(OFFSET(F30,-$E$18,0):F30)&gt;0,OFFSET(G30,-$E$18,0)-SUM(OFFSET(F30,-$E$18,0):F30),0)))</f>
        <v>N/A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35</v>
      </c>
      <c r="F31" s="15">
        <f t="shared" ca="1" si="4"/>
        <v>3</v>
      </c>
      <c r="G31" s="15">
        <f t="shared" ca="1" si="5"/>
        <v>0</v>
      </c>
      <c r="H31" s="13">
        <f t="shared" ca="1" si="0"/>
        <v>3.8356164383561646E-2</v>
      </c>
      <c r="I31" s="29">
        <f ca="1">IF(G31&lt;&gt;0,IF(E31&lt;0,0,IF('Marinated Chicken'!I31&gt;0,0,IF(OR(Tzatziki!I31&gt;0,Lemon!I31&gt;0,Mushrooms!I31&gt;0,'House Salad'!I31&gt;0,'Green Pepper'!I31&gt;0,Pita!I31&gt;0),50,200))),0)</f>
        <v>0</v>
      </c>
      <c r="J31" s="2" t="str">
        <f ca="1">IF(D31&lt;$E$18,"N/A",IF(D31=$E$18,IF($E$7-SUM(OFFSET(F31,-$E$18,0):F31)&gt;0,$E$7-SUM(OFFSET(F31,-$E$18,0):F31),0),IF(OFFSET(G31,-$E$18,0)-SUM(OFFSET(F31,-$E$18,0):F31)&gt;0,OFFSET(G31,-$E$18,0)-SUM(OFFSET(F31,-$E$18,0):F31),0)))</f>
        <v>N/A</v>
      </c>
      <c r="K31" s="13">
        <f t="shared" ca="1" si="1"/>
        <v>0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32</v>
      </c>
      <c r="F32" s="15">
        <f t="shared" ca="1" si="4"/>
        <v>3</v>
      </c>
      <c r="G32" s="15">
        <f t="shared" ca="1" si="5"/>
        <v>0</v>
      </c>
      <c r="H32" s="13">
        <f t="shared" ca="1" si="0"/>
        <v>3.5068493150684936E-2</v>
      </c>
      <c r="I32" s="29">
        <f ca="1">IF(G32&lt;&gt;0,IF(E32&lt;0,0,IF('Marinated Chicken'!I32&gt;0,0,IF(OR(Tzatziki!I32&gt;0,Lemon!I32&gt;0,Mushrooms!I32&gt;0,'House Salad'!I32&gt;0,'Green Pepper'!I32&gt;0,Pita!I32&gt;0),50,200))),0)</f>
        <v>0</v>
      </c>
      <c r="J32" s="2" t="str">
        <f ca="1">IF(D32&lt;$E$18,"N/A",IF(D32=$E$18,IF($E$7-SUM(OFFSET(F32,-$E$18,0):F32)&gt;0,$E$7-SUM(OFFSET(F32,-$E$18,0):F32),0),IF(OFFSET(G32,-$E$18,0)-SUM(OFFSET(F32,-$E$18,0):F32)&gt;0,OFFSET(G32,-$E$18,0)-SUM(OFFSET(F32,-$E$18,0):F32),0)))</f>
        <v>N/A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29</v>
      </c>
      <c r="F33" s="15">
        <f t="shared" ca="1" si="4"/>
        <v>3</v>
      </c>
      <c r="G33" s="15">
        <f t="shared" ca="1" si="5"/>
        <v>0</v>
      </c>
      <c r="H33" s="13">
        <f t="shared" ca="1" si="0"/>
        <v>3.1780821917808226E-2</v>
      </c>
      <c r="I33" s="29">
        <f ca="1">IF(G33&lt;&gt;0,IF(E33&lt;0,0,IF('Marinated Chicken'!I33&gt;0,0,IF(OR(Tzatziki!I33&gt;0,Lemon!I33&gt;0,Mushrooms!I33&gt;0,'House Salad'!I33&gt;0,'Green Pepper'!I33&gt;0,Pita!I33&gt;0),50,200))),0)</f>
        <v>0</v>
      </c>
      <c r="J33" s="2" t="str">
        <f ca="1">IF(D33&lt;$E$18,"N/A",IF(D33=$E$18,IF($E$7-SUM(OFFSET(F33,-$E$18,0):F33)&gt;0,$E$7-SUM(OFFSET(F33,-$E$18,0):F33),0),IF(OFFSET(G33,-$E$18,0)-SUM(OFFSET(F33,-$E$18,0):F33)&gt;0,OFFSET(G33,-$E$18,0)-SUM(OFFSET(F33,-$E$18,0):F33),0)))</f>
        <v>N/A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27</v>
      </c>
      <c r="F34" s="15">
        <f t="shared" ca="1" si="4"/>
        <v>2</v>
      </c>
      <c r="G34" s="15">
        <f t="shared" ca="1" si="5"/>
        <v>22</v>
      </c>
      <c r="H34" s="13">
        <f t="shared" ca="1" si="0"/>
        <v>2.9589041095890414E-2</v>
      </c>
      <c r="I34" s="29">
        <f ca="1">IF(G34&lt;&gt;0,IF(E34&lt;0,0,IF('Marinated Chicken'!I34&gt;0,0,IF(OR(Tzatziki!I34&gt;0,Lemon!I34&gt;0,Mushrooms!I34&gt;0,'House Salad'!I34&gt;0,'Green Pepper'!I34&gt;0,Pita!I34&gt;0),50,200))),0)</f>
        <v>50</v>
      </c>
      <c r="J34" s="2" t="str">
        <f ca="1">IF(D34&lt;$E$18,"N/A",IF(D34=$E$18,IF($E$7-SUM(OFFSET(F34,-$E$18,0):F34)&gt;0,$E$7-SUM(OFFSET(F34,-$E$18,0):F34),0),IF(OFFSET(G34,-$E$18,0)-SUM(OFFSET(F34,-$E$18,0):F34)&gt;0,OFFSET(G34,-$E$18,0)-SUM(OFFSET(F34,-$E$18,0):F34),0)))</f>
        <v>N/A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46</v>
      </c>
      <c r="F35" s="15">
        <f t="shared" ca="1" si="4"/>
        <v>3</v>
      </c>
      <c r="G35" s="15">
        <f t="shared" ca="1" si="5"/>
        <v>0</v>
      </c>
      <c r="H35" s="13">
        <f t="shared" ca="1" si="0"/>
        <v>5.0410958904109598E-2</v>
      </c>
      <c r="I35" s="29">
        <f ca="1">IF(G35&lt;&gt;0,IF(E35&lt;0,0,IF('Marinated Chicken'!I35&gt;0,0,IF(OR(Tzatziki!I35&gt;0,Lemon!I35&gt;0,Mushrooms!I35&gt;0,'House Salad'!I35&gt;0,'Green Pepper'!I35&gt;0,Pita!I35&gt;0),50,200))),0)</f>
        <v>0</v>
      </c>
      <c r="J35" s="2" t="str">
        <f ca="1">IF(D35&lt;$E$18,"N/A",IF(D35=$E$18,IF($E$7-SUM(OFFSET(F35,-$E$18,0):F35)&gt;0,$E$7-SUM(OFFSET(F35,-$E$18,0):F35),0),IF(OFFSET(G35,-$E$18,0)-SUM(OFFSET(F35,-$E$18,0):F35)&gt;0,OFFSET(G35,-$E$18,0)-SUM(OFFSET(F35,-$E$18,0):F35),0)))</f>
        <v>N/A</v>
      </c>
      <c r="K35" s="13">
        <f t="shared" ca="1" si="1"/>
        <v>0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42</v>
      </c>
      <c r="F36" s="15">
        <f t="shared" ca="1" si="4"/>
        <v>4</v>
      </c>
      <c r="G36" s="15">
        <f t="shared" ca="1" si="5"/>
        <v>0</v>
      </c>
      <c r="H36" s="13">
        <f t="shared" ca="1" si="0"/>
        <v>4.6027397260273981E-2</v>
      </c>
      <c r="I36" s="29">
        <f ca="1">IF(G36&lt;&gt;0,IF(E36&lt;0,0,IF('Marinated Chicken'!I36&gt;0,0,IF(OR(Tzatziki!I36&gt;0,Lemon!I36&gt;0,Mushrooms!I36&gt;0,'House Salad'!I36&gt;0,'Green Pepper'!I36&gt;0,Pita!I36&gt;0),50,200))),0)</f>
        <v>0</v>
      </c>
      <c r="J36" s="2" t="str">
        <f ca="1">IF(D36&lt;$E$18,"N/A",IF(D36=$E$18,IF($E$7-SUM(OFFSET(F36,-$E$18,0):F36)&gt;0,$E$7-SUM(OFFSET(F36,-$E$18,0):F36),0),IF(OFFSET(G36,-$E$18,0)-SUM(OFFSET(F36,-$E$18,0):F36)&gt;0,OFFSET(G36,-$E$18,0)-SUM(OFFSET(F36,-$E$18,0):F36),0)))</f>
        <v>N/A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38</v>
      </c>
      <c r="F37" s="15">
        <f t="shared" ca="1" si="4"/>
        <v>4</v>
      </c>
      <c r="G37" s="15">
        <f t="shared" ca="1" si="5"/>
        <v>0</v>
      </c>
      <c r="H37" s="13">
        <f t="shared" ca="1" si="0"/>
        <v>4.1643835616438363E-2</v>
      </c>
      <c r="I37" s="29">
        <f ca="1">IF(G37&lt;&gt;0,IF(E37&lt;0,0,IF('Marinated Chicken'!I37&gt;0,0,IF(OR(Tzatziki!I37&gt;0,Lemon!I37&gt;0,Mushrooms!I37&gt;0,'House Salad'!I37&gt;0,'Green Pepper'!I37&gt;0,Pita!I37&gt;0),50,200))),0)</f>
        <v>0</v>
      </c>
      <c r="J37" s="2" t="str">
        <f ca="1">IF(D37&lt;$E$18,"N/A",IF(D37=$E$18,IF($E$7-SUM(OFFSET(F37,-$E$18,0):F37)&gt;0,$E$7-SUM(OFFSET(F37,-$E$18,0):F37),0),IF(OFFSET(G37,-$E$18,0)-SUM(OFFSET(F37,-$E$18,0):F37)&gt;0,OFFSET(G37,-$E$18,0)-SUM(OFFSET(F37,-$E$18,0):F37),0)))</f>
        <v>N/A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35</v>
      </c>
      <c r="F38" s="15">
        <f t="shared" ca="1" si="4"/>
        <v>3</v>
      </c>
      <c r="G38" s="15">
        <f t="shared" ca="1" si="5"/>
        <v>0</v>
      </c>
      <c r="H38" s="13">
        <f t="shared" ca="1" si="0"/>
        <v>3.8356164383561646E-2</v>
      </c>
      <c r="I38" s="29">
        <f ca="1">IF(G38&lt;&gt;0,IF(E38&lt;0,0,IF('Marinated Chicken'!I38&gt;0,0,IF(OR(Tzatziki!I38&gt;0,Lemon!I38&gt;0,Mushrooms!I38&gt;0,'House Salad'!I38&gt;0,'Green Pepper'!I38&gt;0,Pita!I38&gt;0),50,200))),0)</f>
        <v>0</v>
      </c>
      <c r="J38" s="2" t="str">
        <f ca="1">IF(D38&lt;$E$18,"N/A",IF(D38=$E$18,IF($E$7-SUM(OFFSET(F38,-$E$18,0):F38)&gt;0,$E$7-SUM(OFFSET(F38,-$E$18,0):F38),0),IF(OFFSET(G38,-$E$18,0)-SUM(OFFSET(F38,-$E$18,0):F38)&gt;0,OFFSET(G38,-$E$18,0)-SUM(OFFSET(F38,-$E$18,0):F38),0)))</f>
        <v>N/A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32</v>
      </c>
      <c r="F39" s="15">
        <f t="shared" ca="1" si="4"/>
        <v>3</v>
      </c>
      <c r="G39" s="15">
        <f t="shared" ca="1" si="5"/>
        <v>0</v>
      </c>
      <c r="H39" s="13">
        <f t="shared" ca="1" si="0"/>
        <v>3.5068493150684936E-2</v>
      </c>
      <c r="I39" s="29">
        <f ca="1">IF(G39&lt;&gt;0,IF(E39&lt;0,0,IF('Marinated Chicken'!I39&gt;0,0,IF(OR(Tzatziki!I39&gt;0,Lemon!I39&gt;0,Mushrooms!I39&gt;0,'House Salad'!I39&gt;0,'Green Pepper'!I39&gt;0,Pita!I39&gt;0),50,200))),0)</f>
        <v>0</v>
      </c>
      <c r="J39" s="2" t="str">
        <f ca="1">IF(D39&lt;$E$18,"N/A",IF(D39=$E$18,IF($E$7-SUM(OFFSET(F39,-$E$18,0):F39)&gt;0,$E$7-SUM(OFFSET(F39,-$E$18,0):F39),0),IF(OFFSET(G39,-$E$18,0)-SUM(OFFSET(F39,-$E$18,0):F39)&gt;0,OFFSET(G39,-$E$18,0)-SUM(OFFSET(F39,-$E$18,0):F39),0)))</f>
        <v>N/A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28</v>
      </c>
      <c r="F40" s="15">
        <f t="shared" ca="1" si="4"/>
        <v>4</v>
      </c>
      <c r="G40" s="15">
        <f t="shared" ca="1" si="5"/>
        <v>0</v>
      </c>
      <c r="H40" s="13">
        <f t="shared" ca="1" si="0"/>
        <v>3.0684931506849318E-2</v>
      </c>
      <c r="I40" s="29">
        <f ca="1">IF(G40&lt;&gt;0,IF(E40&lt;0,0,IF('Marinated Chicken'!I40&gt;0,0,IF(OR(Tzatziki!I40&gt;0,Lemon!I40&gt;0,Mushrooms!I40&gt;0,'House Salad'!I40&gt;0,'Green Pepper'!I40&gt;0,Pita!I40&gt;0),50,200))),0)</f>
        <v>0</v>
      </c>
      <c r="J40" s="2" t="str">
        <f ca="1">IF(D40&lt;$E$18,"N/A",IF(D40=$E$18,IF($E$7-SUM(OFFSET(F40,-$E$18,0):F40)&gt;0,$E$7-SUM(OFFSET(F40,-$E$18,0):F40),0),IF(OFFSET(G40,-$E$18,0)-SUM(OFFSET(F40,-$E$18,0):F40)&gt;0,OFFSET(G40,-$E$18,0)-SUM(OFFSET(F40,-$E$18,0):F40),0)))</f>
        <v>N/A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25</v>
      </c>
      <c r="F41" s="15">
        <f t="shared" ca="1" si="4"/>
        <v>3</v>
      </c>
      <c r="G41" s="15">
        <f t="shared" ca="1" si="5"/>
        <v>24</v>
      </c>
      <c r="H41" s="13">
        <f t="shared" ca="1" si="0"/>
        <v>2.7397260273972605E-2</v>
      </c>
      <c r="I41" s="29">
        <f ca="1">IF(G41&lt;&gt;0,IF(E41&lt;0,0,IF('Marinated Chicken'!I41&gt;0,0,IF(OR(Tzatziki!I41&gt;0,Lemon!I41&gt;0,Mushrooms!I41&gt;0,'House Salad'!I41&gt;0,'Green Pepper'!I41&gt;0,Pita!I41&gt;0),50,200))),0)</f>
        <v>50</v>
      </c>
      <c r="J41" s="2" t="str">
        <f ca="1">IF(D41&lt;$E$18,"N/A",IF(D41=$E$18,IF($E$7-SUM(OFFSET(F41,-$E$18,0):F41)&gt;0,$E$7-SUM(OFFSET(F41,-$E$18,0):F41),0),IF(OFFSET(G41,-$E$18,0)-SUM(OFFSET(F41,-$E$18,0):F41)&gt;0,OFFSET(G41,-$E$18,0)-SUM(OFFSET(F41,-$E$18,0):F41),0)))</f>
        <v>N/A</v>
      </c>
      <c r="K41" s="13">
        <f t="shared" ca="1" si="1"/>
        <v>0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45</v>
      </c>
      <c r="F42" s="15">
        <f t="shared" ca="1" si="4"/>
        <v>4</v>
      </c>
      <c r="G42" s="15">
        <f t="shared" ca="1" si="5"/>
        <v>0</v>
      </c>
      <c r="H42" s="13">
        <f t="shared" ca="1" si="0"/>
        <v>4.9315068493150691E-2</v>
      </c>
      <c r="I42" s="29">
        <f ca="1">IF(G42&lt;&gt;0,IF(E42&lt;0,0,IF('Marinated Chicken'!I42&gt;0,0,IF(OR(Tzatziki!I42&gt;0,Lemon!I42&gt;0,Mushrooms!I42&gt;0,'House Salad'!I42&gt;0,'Green Pepper'!I42&gt;0,Pita!I42&gt;0),50,200))),0)</f>
        <v>0</v>
      </c>
      <c r="J42" s="2" t="str">
        <f ca="1">IF(D42&lt;$E$18,"N/A",IF(D42=$E$18,IF($E$7-SUM(OFFSET(F42,-$E$18,0):F42)&gt;0,$E$7-SUM(OFFSET(F42,-$E$18,0):F42),0),IF(OFFSET(G42,-$E$18,0)-SUM(OFFSET(F42,-$E$18,0):F42)&gt;0,OFFSET(G42,-$E$18,0)-SUM(OFFSET(F42,-$E$18,0):F42),0)))</f>
        <v>N/A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41</v>
      </c>
      <c r="F43" s="15">
        <f t="shared" ca="1" si="4"/>
        <v>4</v>
      </c>
      <c r="G43" s="15">
        <f t="shared" ca="1" si="5"/>
        <v>0</v>
      </c>
      <c r="H43" s="13">
        <f t="shared" ca="1" si="0"/>
        <v>4.4931506849315073E-2</v>
      </c>
      <c r="I43" s="29">
        <f ca="1">IF(G43&lt;&gt;0,IF(E43&lt;0,0,IF('Marinated Chicken'!I43&gt;0,0,IF(OR(Tzatziki!I43&gt;0,Lemon!I43&gt;0,Mushrooms!I43&gt;0,'House Salad'!I43&gt;0,'Green Pepper'!I43&gt;0,Pita!I43&gt;0),50,200))),0)</f>
        <v>0</v>
      </c>
      <c r="J43" s="2" t="str">
        <f ca="1">IF(D43&lt;$E$18,"N/A",IF(D43=$E$18,IF($E$7-SUM(OFFSET(F43,-$E$18,0):F43)&gt;0,$E$7-SUM(OFFSET(F43,-$E$18,0):F43),0),IF(OFFSET(G43,-$E$18,0)-SUM(OFFSET(F43,-$E$18,0):F43)&gt;0,OFFSET(G43,-$E$18,0)-SUM(OFFSET(F43,-$E$18,0):F43),0)))</f>
        <v>N/A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38</v>
      </c>
      <c r="F44" s="15">
        <f t="shared" ca="1" si="4"/>
        <v>3</v>
      </c>
      <c r="G44" s="15">
        <f t="shared" ca="1" si="5"/>
        <v>0</v>
      </c>
      <c r="H44" s="13">
        <f t="shared" ca="1" si="0"/>
        <v>4.1643835616438363E-2</v>
      </c>
      <c r="I44" s="29">
        <f ca="1">IF(G44&lt;&gt;0,IF(E44&lt;0,0,IF('Marinated Chicken'!I44&gt;0,0,IF(OR(Tzatziki!I44&gt;0,Lemon!I44&gt;0,Mushrooms!I44&gt;0,'House Salad'!I44&gt;0,'Green Pepper'!I44&gt;0,Pita!I44&gt;0),50,200))),0)</f>
        <v>0</v>
      </c>
      <c r="J44" s="2" t="str">
        <f ca="1">IF(D44&lt;$E$18,"N/A",IF(D44=$E$18,IF($E$7-SUM(OFFSET(F44,-$E$18,0):F44)&gt;0,$E$7-SUM(OFFSET(F44,-$E$18,0):F44),0),IF(OFFSET(G44,-$E$18,0)-SUM(OFFSET(F44,-$E$18,0):F44)&gt;0,OFFSET(G44,-$E$18,0)-SUM(OFFSET(F44,-$E$18,0):F44),0)))</f>
        <v>N/A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34</v>
      </c>
      <c r="F45" s="15">
        <f t="shared" ca="1" si="4"/>
        <v>4</v>
      </c>
      <c r="G45" s="15">
        <f t="shared" ca="1" si="5"/>
        <v>0</v>
      </c>
      <c r="H45" s="13">
        <f t="shared" ca="1" si="0"/>
        <v>3.7260273972602745E-2</v>
      </c>
      <c r="I45" s="29">
        <f ca="1">IF(G45&lt;&gt;0,IF(E45&lt;0,0,IF('Marinated Chicken'!I45&gt;0,0,IF(OR(Tzatziki!I45&gt;0,Lemon!I45&gt;0,Mushrooms!I45&gt;0,'House Salad'!I45&gt;0,'Green Pepper'!I45&gt;0,Pita!I45&gt;0),50,200))),0)</f>
        <v>0</v>
      </c>
      <c r="J45" s="2" t="str">
        <f ca="1">IF(D45&lt;$E$18,"N/A",IF(D45=$E$18,IF($E$7-SUM(OFFSET(F45,-$E$18,0):F45)&gt;0,$E$7-SUM(OFFSET(F45,-$E$18,0):F45),0),IF(OFFSET(G45,-$E$18,0)-SUM(OFFSET(F45,-$E$18,0):F45)&gt;0,OFFSET(G45,-$E$18,0)-SUM(OFFSET(F45,-$E$18,0):F45),0)))</f>
        <v>N/A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31</v>
      </c>
      <c r="F46" s="15">
        <f t="shared" ca="1" si="4"/>
        <v>3</v>
      </c>
      <c r="G46" s="15">
        <f t="shared" ca="1" si="5"/>
        <v>0</v>
      </c>
      <c r="H46" s="13">
        <f t="shared" ca="1" si="0"/>
        <v>3.3972602739726035E-2</v>
      </c>
      <c r="I46" s="29">
        <f ca="1">IF(G46&lt;&gt;0,IF(E46&lt;0,0,IF('Marinated Chicken'!I46&gt;0,0,IF(OR(Tzatziki!I46&gt;0,Lemon!I46&gt;0,Mushrooms!I46&gt;0,'House Salad'!I46&gt;0,'Green Pepper'!I46&gt;0,Pita!I46&gt;0),50,200))),0)</f>
        <v>0</v>
      </c>
      <c r="J46" s="2" t="str">
        <f ca="1">IF(D46&lt;$E$18,"N/A",IF(D46=$E$18,IF($E$7-SUM(OFFSET(F46,-$E$18,0):F46)&gt;0,$E$7-SUM(OFFSET(F46,-$E$18,0):F46),0),IF(OFFSET(G46,-$E$18,0)-SUM(OFFSET(F46,-$E$18,0):F46)&gt;0,OFFSET(G46,-$E$18,0)-SUM(OFFSET(F46,-$E$18,0):F46),0)))</f>
        <v>N/A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27</v>
      </c>
      <c r="F47" s="15">
        <f t="shared" ca="1" si="4"/>
        <v>4</v>
      </c>
      <c r="G47" s="15">
        <f t="shared" ca="1" si="5"/>
        <v>0</v>
      </c>
      <c r="H47" s="13">
        <f t="shared" ca="1" si="0"/>
        <v>2.9589041095890414E-2</v>
      </c>
      <c r="I47" s="29">
        <f ca="1">IF(G47&lt;&gt;0,IF(E47&lt;0,0,IF('Marinated Chicken'!I47&gt;0,0,IF(OR(Tzatziki!I47&gt;0,Lemon!I47&gt;0,Mushrooms!I47&gt;0,'House Salad'!I47&gt;0,'Green Pepper'!I47&gt;0,Pita!I47&gt;0),50,200))),0)</f>
        <v>0</v>
      </c>
      <c r="J47" s="2" t="str">
        <f ca="1">IF(D47&lt;$E$18,"N/A",IF(D47=$E$18,IF($E$7-SUM(OFFSET(F47,-$E$18,0):F47)&gt;0,$E$7-SUM(OFFSET(F47,-$E$18,0):F47),0),IF(OFFSET(G47,-$E$18,0)-SUM(OFFSET(F47,-$E$18,0):F47)&gt;0,OFFSET(G47,-$E$18,0)-SUM(OFFSET(F47,-$E$18,0):F47),0)))</f>
        <v>N/A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23</v>
      </c>
      <c r="F48" s="15">
        <f t="shared" ca="1" si="4"/>
        <v>4</v>
      </c>
      <c r="G48" s="15">
        <f t="shared" ca="1" si="5"/>
        <v>26</v>
      </c>
      <c r="H48" s="13">
        <f t="shared" ca="1" si="0"/>
        <v>2.5205479452054799E-2</v>
      </c>
      <c r="I48" s="29">
        <f ca="1">IF(G48&lt;&gt;0,IF(E48&lt;0,0,IF('Marinated Chicken'!I48&gt;0,0,IF(OR(Tzatziki!I48&gt;0,Lemon!I48&gt;0,Mushrooms!I48&gt;0,'House Salad'!I48&gt;0,'Green Pepper'!I48&gt;0,Pita!I48&gt;0),50,200))),0)</f>
        <v>50</v>
      </c>
      <c r="J48" s="2" t="str">
        <f ca="1">IF(D48&lt;$E$18,"N/A",IF(D48=$E$18,IF($E$7-SUM(OFFSET(F48,-$E$18,0):F48)&gt;0,$E$7-SUM(OFFSET(F48,-$E$18,0):F48),0),IF(OFFSET(G48,-$E$18,0)-SUM(OFFSET(F48,-$E$18,0):F48)&gt;0,OFFSET(G48,-$E$18,0)-SUM(OFFSET(F48,-$E$18,0):F48),0)))</f>
        <v>N/A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45</v>
      </c>
      <c r="F49" s="15">
        <f t="shared" ca="1" si="4"/>
        <v>4</v>
      </c>
      <c r="G49" s="15">
        <f t="shared" ca="1" si="5"/>
        <v>0</v>
      </c>
      <c r="H49" s="13">
        <f t="shared" ca="1" si="0"/>
        <v>4.9315068493150691E-2</v>
      </c>
      <c r="I49" s="29">
        <f ca="1">IF(G49&lt;&gt;0,IF(E49&lt;0,0,IF('Marinated Chicken'!I49&gt;0,0,IF(OR(Tzatziki!I49&gt;0,Lemon!I49&gt;0,Mushrooms!I49&gt;0,'House Salad'!I49&gt;0,'Green Pepper'!I49&gt;0,Pita!I49&gt;0),50,200))),0)</f>
        <v>0</v>
      </c>
      <c r="J49" s="2" t="str">
        <f ca="1">IF(D49&lt;$E$18,"N/A",IF(D49=$E$18,IF($E$7-SUM(OFFSET(F49,-$E$18,0):F49)&gt;0,$E$7-SUM(OFFSET(F49,-$E$18,0):F49),0),IF(OFFSET(G49,-$E$18,0)-SUM(OFFSET(F49,-$E$18,0):F49)&gt;0,OFFSET(G49,-$E$18,0)-SUM(OFFSET(F49,-$E$18,0):F49),0)))</f>
        <v>N/A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42</v>
      </c>
      <c r="F50" s="15">
        <f t="shared" ca="1" si="4"/>
        <v>3</v>
      </c>
      <c r="G50" s="15">
        <f t="shared" ca="1" si="5"/>
        <v>0</v>
      </c>
      <c r="H50" s="13">
        <f t="shared" ca="1" si="0"/>
        <v>4.6027397260273981E-2</v>
      </c>
      <c r="I50" s="29">
        <f ca="1">IF(G50&lt;&gt;0,IF(E50&lt;0,0,IF('Marinated Chicken'!I50&gt;0,0,IF(OR(Tzatziki!I50&gt;0,Lemon!I50&gt;0,Mushrooms!I50&gt;0,'House Salad'!I50&gt;0,'Green Pepper'!I50&gt;0,Pita!I50&gt;0),50,200))),0)</f>
        <v>0</v>
      </c>
      <c r="J50" s="2" t="str">
        <f ca="1">IF(D50&lt;$E$18,"N/A",IF(D50=$E$18,IF($E$7-SUM(OFFSET(F50,-$E$18,0):F50)&gt;0,$E$7-SUM(OFFSET(F50,-$E$18,0):F50),0),IF(OFFSET(G50,-$E$18,0)-SUM(OFFSET(F50,-$E$18,0):F50)&gt;0,OFFSET(G50,-$E$18,0)-SUM(OFFSET(F50,-$E$18,0):F50),0)))</f>
        <v>N/A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38</v>
      </c>
      <c r="F51" s="15">
        <f t="shared" ca="1" si="4"/>
        <v>4</v>
      </c>
      <c r="G51" s="15">
        <f t="shared" ca="1" si="5"/>
        <v>0</v>
      </c>
      <c r="H51" s="13">
        <f t="shared" ca="1" si="0"/>
        <v>4.1643835616438363E-2</v>
      </c>
      <c r="I51" s="29">
        <f ca="1">IF(G51&lt;&gt;0,IF(E51&lt;0,0,IF('Marinated Chicken'!I51&gt;0,0,IF(OR(Tzatziki!I51&gt;0,Lemon!I51&gt;0,Mushrooms!I51&gt;0,'House Salad'!I51&gt;0,'Green Pepper'!I51&gt;0,Pita!I51&gt;0),50,200))),0)</f>
        <v>0</v>
      </c>
      <c r="J51" s="2" t="str">
        <f ca="1">IF(D51&lt;$E$18,"N/A",IF(D51=$E$18,IF($E$7-SUM(OFFSET(F51,-$E$18,0):F51)&gt;0,$E$7-SUM(OFFSET(F51,-$E$18,0):F51),0),IF(OFFSET(G51,-$E$18,0)-SUM(OFFSET(F51,-$E$18,0):F51)&gt;0,OFFSET(G51,-$E$18,0)-SUM(OFFSET(F51,-$E$18,0):F51),0)))</f>
        <v>N/A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35</v>
      </c>
      <c r="F52" s="15">
        <f t="shared" ca="1" si="4"/>
        <v>3</v>
      </c>
      <c r="G52" s="15">
        <f t="shared" ca="1" si="5"/>
        <v>0</v>
      </c>
      <c r="H52" s="13">
        <f t="shared" ca="1" si="0"/>
        <v>3.8356164383561646E-2</v>
      </c>
      <c r="I52" s="29">
        <f ca="1">IF(G52&lt;&gt;0,IF(E52&lt;0,0,IF('Marinated Chicken'!I52&gt;0,0,IF(OR(Tzatziki!I52&gt;0,Lemon!I52&gt;0,Mushrooms!I52&gt;0,'House Salad'!I52&gt;0,'Green Pepper'!I52&gt;0,Pita!I52&gt;0),50,200))),0)</f>
        <v>0</v>
      </c>
      <c r="J52" s="2" t="str">
        <f ca="1">IF(D52&lt;$E$18,"N/A",IF(D52=$E$18,IF($E$7-SUM(OFFSET(F52,-$E$18,0):F52)&gt;0,$E$7-SUM(OFFSET(F52,-$E$18,0):F52),0),IF(OFFSET(G52,-$E$18,0)-SUM(OFFSET(F52,-$E$18,0):F52)&gt;0,OFFSET(G52,-$E$18,0)-SUM(OFFSET(F52,-$E$18,0):F52),0)))</f>
        <v>N/A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32</v>
      </c>
      <c r="F53" s="15">
        <f t="shared" ca="1" si="4"/>
        <v>3</v>
      </c>
      <c r="G53" s="15">
        <f t="shared" ca="1" si="5"/>
        <v>0</v>
      </c>
      <c r="H53" s="13">
        <f t="shared" ca="1" si="0"/>
        <v>3.5068493150684936E-2</v>
      </c>
      <c r="I53" s="29">
        <f ca="1">IF(G53&lt;&gt;0,IF(E53&lt;0,0,IF('Marinated Chicken'!I53&gt;0,0,IF(OR(Tzatziki!I53&gt;0,Lemon!I53&gt;0,Mushrooms!I53&gt;0,'House Salad'!I53&gt;0,'Green Pepper'!I53&gt;0,Pita!I53&gt;0),50,200))),0)</f>
        <v>0</v>
      </c>
      <c r="J53" s="2" t="str">
        <f ca="1">IF(D53&lt;$E$18,"N/A",IF(D53=$E$18,IF($E$7-SUM(OFFSET(F53,-$E$18,0):F53)&gt;0,$E$7-SUM(OFFSET(F53,-$E$18,0):F53),0),IF(OFFSET(G53,-$E$18,0)-SUM(OFFSET(F53,-$E$18,0):F53)&gt;0,OFFSET(G53,-$E$18,0)-SUM(OFFSET(F53,-$E$18,0):F53),0)))</f>
        <v>N/A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28</v>
      </c>
      <c r="F54" s="15">
        <f t="shared" ca="1" si="4"/>
        <v>4</v>
      </c>
      <c r="G54" s="15">
        <f t="shared" ca="1" si="5"/>
        <v>0</v>
      </c>
      <c r="H54" s="13">
        <f t="shared" ca="1" si="0"/>
        <v>3.0684931506849318E-2</v>
      </c>
      <c r="I54" s="29">
        <f ca="1">IF(G54&lt;&gt;0,IF(E54&lt;0,0,IF('Marinated Chicken'!I54&gt;0,0,IF(OR(Tzatziki!I54&gt;0,Lemon!I54&gt;0,Mushrooms!I54&gt;0,'House Salad'!I54&gt;0,'Green Pepper'!I54&gt;0,Pita!I54&gt;0),50,200))),0)</f>
        <v>0</v>
      </c>
      <c r="J54" s="2" t="str">
        <f ca="1">IF(D54&lt;$E$18,"N/A",IF(D54=$E$18,IF($E$7-SUM(OFFSET(F54,-$E$18,0):F54)&gt;0,$E$7-SUM(OFFSET(F54,-$E$18,0):F54),0),IF(OFFSET(G54,-$E$18,0)-SUM(OFFSET(F54,-$E$18,0):F54)&gt;0,OFFSET(G54,-$E$18,0)-SUM(OFFSET(F54,-$E$18,0):F54),0)))</f>
        <v>N/A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24</v>
      </c>
      <c r="F55" s="15">
        <f t="shared" ca="1" si="4"/>
        <v>4</v>
      </c>
      <c r="G55" s="15">
        <f t="shared" ca="1" si="5"/>
        <v>25</v>
      </c>
      <c r="H55" s="13">
        <f t="shared" ca="1" si="0"/>
        <v>2.63013698630137E-2</v>
      </c>
      <c r="I55" s="29">
        <f ca="1">IF(G55&lt;&gt;0,IF(E55&lt;0,0,IF('Marinated Chicken'!I55&gt;0,0,IF(OR(Tzatziki!I55&gt;0,Lemon!I55&gt;0,Mushrooms!I55&gt;0,'House Salad'!I55&gt;0,'Green Pepper'!I55&gt;0,Pita!I55&gt;0),50,200))),0)</f>
        <v>0</v>
      </c>
      <c r="J55" s="2" t="str">
        <f ca="1">IF(D55&lt;$E$18,"N/A",IF(D55=$E$18,IF($E$7-SUM(OFFSET(F55,-$E$18,0):F55)&gt;0,$E$7-SUM(OFFSET(F55,-$E$18,0):F55),0),IF(OFFSET(G55,-$E$18,0)-SUM(OFFSET(F55,-$E$18,0):F55)&gt;0,OFFSET(G55,-$E$18,0)-SUM(OFFSET(F55,-$E$18,0):F55),0)))</f>
        <v>N/A</v>
      </c>
      <c r="K55" s="13">
        <f t="shared" ca="1" si="1"/>
        <v>0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44</v>
      </c>
      <c r="F56" s="15">
        <f t="shared" ca="1" si="4"/>
        <v>5</v>
      </c>
      <c r="G56" s="15">
        <f t="shared" ca="1" si="5"/>
        <v>0</v>
      </c>
      <c r="H56" s="13">
        <f t="shared" ca="1" si="0"/>
        <v>4.821917808219179E-2</v>
      </c>
      <c r="I56" s="29">
        <f ca="1">IF(G56&lt;&gt;0,IF(E56&lt;0,0,IF('Marinated Chicken'!I56&gt;0,0,IF(OR(Tzatziki!I56&gt;0,Lemon!I56&gt;0,Mushrooms!I56&gt;0,'House Salad'!I56&gt;0,'Green Pepper'!I56&gt;0,Pita!I56&gt;0),50,200))),0)</f>
        <v>0</v>
      </c>
      <c r="J56" s="2" t="str">
        <f ca="1">IF(D56&lt;$E$18,"N/A",IF(D56=$E$18,IF($E$7-SUM(OFFSET(F56,-$E$18,0):F56)&gt;0,$E$7-SUM(OFFSET(F56,-$E$18,0):F56),0),IF(OFFSET(G56,-$E$18,0)-SUM(OFFSET(F56,-$E$18,0):F56)&gt;0,OFFSET(G56,-$E$18,0)-SUM(OFFSET(F56,-$E$18,0):F56),0)))</f>
        <v>N/A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41</v>
      </c>
      <c r="F57" s="15">
        <f t="shared" ca="1" si="4"/>
        <v>3</v>
      </c>
      <c r="G57" s="15">
        <f t="shared" ca="1" si="5"/>
        <v>0</v>
      </c>
      <c r="H57" s="13">
        <f t="shared" ca="1" si="0"/>
        <v>4.4931506849315073E-2</v>
      </c>
      <c r="I57" s="29">
        <f ca="1">IF(G57&lt;&gt;0,IF(E57&lt;0,0,IF('Marinated Chicken'!I57&gt;0,0,IF(OR(Tzatziki!I57&gt;0,Lemon!I57&gt;0,Mushrooms!I57&gt;0,'House Salad'!I57&gt;0,'Green Pepper'!I57&gt;0,Pita!I57&gt;0),50,200))),0)</f>
        <v>0</v>
      </c>
      <c r="J57" s="2" t="str">
        <f ca="1">IF(D57&lt;$E$18,"N/A",IF(D57=$E$18,IF($E$7-SUM(OFFSET(F57,-$E$18,0):F57)&gt;0,$E$7-SUM(OFFSET(F57,-$E$18,0):F57),0),IF(OFFSET(G57,-$E$18,0)-SUM(OFFSET(F57,-$E$18,0):F57)&gt;0,OFFSET(G57,-$E$18,0)-SUM(OFFSET(F57,-$E$18,0):F57),0)))</f>
        <v>N/A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37</v>
      </c>
      <c r="F58" s="15">
        <f t="shared" ca="1" si="4"/>
        <v>4</v>
      </c>
      <c r="G58" s="15">
        <f t="shared" ca="1" si="5"/>
        <v>0</v>
      </c>
      <c r="H58" s="13">
        <f t="shared" ca="1" si="0"/>
        <v>4.0547945205479455E-2</v>
      </c>
      <c r="I58" s="29">
        <f ca="1">IF(G58&lt;&gt;0,IF(E58&lt;0,0,IF('Marinated Chicken'!I58&gt;0,0,IF(OR(Tzatziki!I58&gt;0,Lemon!I58&gt;0,Mushrooms!I58&gt;0,'House Salad'!I58&gt;0,'Green Pepper'!I58&gt;0,Pita!I58&gt;0),50,200))),0)</f>
        <v>0</v>
      </c>
      <c r="J58" s="2" t="str">
        <f ca="1">IF(D58&lt;$E$18,"N/A",IF(D58=$E$18,IF($E$7-SUM(OFFSET(F58,-$E$18,0):F58)&gt;0,$E$7-SUM(OFFSET(F58,-$E$18,0):F58),0),IF(OFFSET(G58,-$E$18,0)-SUM(OFFSET(F58,-$E$18,0):F58)&gt;0,OFFSET(G58,-$E$18,0)-SUM(OFFSET(F58,-$E$18,0):F58),0)))</f>
        <v>N/A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33</v>
      </c>
      <c r="F59" s="15">
        <f t="shared" ca="1" si="4"/>
        <v>4</v>
      </c>
      <c r="G59" s="15">
        <f t="shared" ca="1" si="5"/>
        <v>0</v>
      </c>
      <c r="H59" s="13">
        <f t="shared" ca="1" si="0"/>
        <v>3.6164383561643837E-2</v>
      </c>
      <c r="I59" s="29">
        <f ca="1">IF(G59&lt;&gt;0,IF(E59&lt;0,0,IF('Marinated Chicken'!I59&gt;0,0,IF(OR(Tzatziki!I59&gt;0,Lemon!I59&gt;0,Mushrooms!I59&gt;0,'House Salad'!I59&gt;0,'Green Pepper'!I59&gt;0,Pita!I59&gt;0),50,200))),0)</f>
        <v>0</v>
      </c>
      <c r="J59" s="2" t="str">
        <f ca="1">IF(D59&lt;$E$18,"N/A",IF(D59=$E$18,IF($E$7-SUM(OFFSET(F59,-$E$18,0):F59)&gt;0,$E$7-SUM(OFFSET(F59,-$E$18,0):F59),0),IF(OFFSET(G59,-$E$18,0)-SUM(OFFSET(F59,-$E$18,0):F59)&gt;0,OFFSET(G59,-$E$18,0)-SUM(OFFSET(F59,-$E$18,0):F59),0)))</f>
        <v>N/A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28</v>
      </c>
      <c r="F60" s="15">
        <f t="shared" ca="1" si="4"/>
        <v>5</v>
      </c>
      <c r="G60" s="15">
        <f t="shared" ca="1" si="5"/>
        <v>0</v>
      </c>
      <c r="H60" s="13">
        <f t="shared" ca="1" si="0"/>
        <v>3.0684931506849318E-2</v>
      </c>
      <c r="I60" s="29">
        <f ca="1">IF(G60&lt;&gt;0,IF(E60&lt;0,0,IF('Marinated Chicken'!I60&gt;0,0,IF(OR(Tzatziki!I60&gt;0,Lemon!I60&gt;0,Mushrooms!I60&gt;0,'House Salad'!I60&gt;0,'Green Pepper'!I60&gt;0,Pita!I60&gt;0),50,200))),0)</f>
        <v>0</v>
      </c>
      <c r="J60" s="2" t="str">
        <f ca="1">IF(D60&lt;$E$18,"N/A",IF(D60=$E$18,IF($E$7-SUM(OFFSET(F60,-$E$18,0):F60)&gt;0,$E$7-SUM(OFFSET(F60,-$E$18,0):F60),0),IF(OFFSET(G60,-$E$18,0)-SUM(OFFSET(F60,-$E$18,0):F60)&gt;0,OFFSET(G60,-$E$18,0)-SUM(OFFSET(F60,-$E$18,0):F60),0)))</f>
        <v>N/A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25</v>
      </c>
      <c r="F61" s="15">
        <f t="shared" ca="1" si="4"/>
        <v>3</v>
      </c>
      <c r="G61" s="15">
        <f t="shared" ca="1" si="5"/>
        <v>0</v>
      </c>
      <c r="H61" s="13">
        <f t="shared" ca="1" si="0"/>
        <v>2.7397260273972605E-2</v>
      </c>
      <c r="I61" s="29">
        <f ca="1">IF(G61&lt;&gt;0,IF(E61&lt;0,0,IF('Marinated Chicken'!I61&gt;0,0,IF(OR(Tzatziki!I61&gt;0,Lemon!I61&gt;0,Mushrooms!I61&gt;0,'House Salad'!I61&gt;0,'Green Pepper'!I61&gt;0,Pita!I61&gt;0),50,200))),0)</f>
        <v>0</v>
      </c>
      <c r="J61" s="2" t="str">
        <f ca="1">IF(D61&lt;$E$18,"N/A",IF(D61=$E$18,IF($E$7-SUM(OFFSET(F61,-$E$18,0):F61)&gt;0,$E$7-SUM(OFFSET(F61,-$E$18,0):F61),0),IF(OFFSET(G61,-$E$18,0)-SUM(OFFSET(F61,-$E$18,0):F61)&gt;0,OFFSET(G61,-$E$18,0)-SUM(OFFSET(F61,-$E$18,0):F61),0)))</f>
        <v>N/A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21</v>
      </c>
      <c r="F62" s="15">
        <f t="shared" ca="1" si="4"/>
        <v>4</v>
      </c>
      <c r="G62" s="15">
        <f t="shared" ca="1" si="5"/>
        <v>28</v>
      </c>
      <c r="H62" s="13">
        <f t="shared" ca="1" si="0"/>
        <v>2.301369863013699E-2</v>
      </c>
      <c r="I62" s="29">
        <f ca="1">IF(G62&lt;&gt;0,IF(E62&lt;0,0,IF('Marinated Chicken'!I62&gt;0,0,IF(OR(Tzatziki!I62&gt;0,Lemon!I62&gt;0,Mushrooms!I62&gt;0,'House Salad'!I62&gt;0,'Green Pepper'!I62&gt;0,Pita!I62&gt;0),50,200))),0)</f>
        <v>50</v>
      </c>
      <c r="J62" s="2" t="str">
        <f ca="1">IF(D62&lt;$E$18,"N/A",IF(D62=$E$18,IF($E$7-SUM(OFFSET(F62,-$E$18,0):F62)&gt;0,$E$7-SUM(OFFSET(F62,-$E$18,0):F62),0),IF(OFFSET(G62,-$E$18,0)-SUM(OFFSET(F62,-$E$18,0):F62)&gt;0,OFFSET(G62,-$E$18,0)-SUM(OFFSET(F62,-$E$18,0):F62),0)))</f>
        <v>N/A</v>
      </c>
      <c r="K62" s="13">
        <f t="shared" ca="1" si="1"/>
        <v>0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46</v>
      </c>
      <c r="F63" s="15">
        <f t="shared" ca="1" si="4"/>
        <v>3</v>
      </c>
      <c r="G63" s="15">
        <f t="shared" ca="1" si="5"/>
        <v>0</v>
      </c>
      <c r="H63" s="13">
        <f t="shared" ca="1" si="0"/>
        <v>5.0410958904109598E-2</v>
      </c>
      <c r="I63" s="29">
        <f ca="1">IF(G63&lt;&gt;0,IF(E63&lt;0,0,IF('Marinated Chicken'!I63&gt;0,0,IF(OR(Tzatziki!I63&gt;0,Lemon!I63&gt;0,Mushrooms!I63&gt;0,'House Salad'!I63&gt;0,'Green Pepper'!I63&gt;0,Pita!I63&gt;0),50,200))),0)</f>
        <v>0</v>
      </c>
      <c r="J63" s="2" t="str">
        <f ca="1">IF(D63&lt;$E$18,"N/A",IF(D63=$E$18,IF($E$7-SUM(OFFSET(F63,-$E$18,0):F63)&gt;0,$E$7-SUM(OFFSET(F63,-$E$18,0):F63),0),IF(OFFSET(G63,-$E$18,0)-SUM(OFFSET(F63,-$E$18,0):F63)&gt;0,OFFSET(G63,-$E$18,0)-SUM(OFFSET(F63,-$E$18,0):F63),0)))</f>
        <v>N/A</v>
      </c>
      <c r="K63" s="13">
        <f t="shared" ca="1" si="1"/>
        <v>0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43</v>
      </c>
      <c r="F64" s="15">
        <f t="shared" ca="1" si="4"/>
        <v>3</v>
      </c>
      <c r="G64" s="15">
        <f t="shared" ca="1" si="5"/>
        <v>0</v>
      </c>
      <c r="H64" s="13">
        <f t="shared" ca="1" si="0"/>
        <v>4.7123287671232882E-2</v>
      </c>
      <c r="I64" s="29">
        <f ca="1">IF(G64&lt;&gt;0,IF(E64&lt;0,0,IF('Marinated Chicken'!I64&gt;0,0,IF(OR(Tzatziki!I64&gt;0,Lemon!I64&gt;0,Mushrooms!I64&gt;0,'House Salad'!I64&gt;0,'Green Pepper'!I64&gt;0,Pita!I64&gt;0),50,200))),0)</f>
        <v>0</v>
      </c>
      <c r="J64" s="2" t="str">
        <f ca="1">IF(D64&lt;$E$18,"N/A",IF(D64=$E$18,IF($E$7-SUM(OFFSET(F64,-$E$18,0):F64)&gt;0,$E$7-SUM(OFFSET(F64,-$E$18,0):F64),0),IF(OFFSET(G64,-$E$18,0)-SUM(OFFSET(F64,-$E$18,0):F64)&gt;0,OFFSET(G64,-$E$18,0)-SUM(OFFSET(F64,-$E$18,0):F64),0)))</f>
        <v>N/A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38</v>
      </c>
      <c r="F65" s="15">
        <f t="shared" ca="1" si="4"/>
        <v>5</v>
      </c>
      <c r="G65" s="15">
        <f t="shared" ca="1" si="5"/>
        <v>0</v>
      </c>
      <c r="H65" s="13">
        <f t="shared" ca="1" si="0"/>
        <v>4.1643835616438363E-2</v>
      </c>
      <c r="I65" s="29">
        <f ca="1">IF(G65&lt;&gt;0,IF(E65&lt;0,0,IF('Marinated Chicken'!I65&gt;0,0,IF(OR(Tzatziki!I65&gt;0,Lemon!I65&gt;0,Mushrooms!I65&gt;0,'House Salad'!I65&gt;0,'Green Pepper'!I65&gt;0,Pita!I65&gt;0),50,200))),0)</f>
        <v>0</v>
      </c>
      <c r="J65" s="2" t="str">
        <f ca="1">IF(D65&lt;$E$18,"N/A",IF(D65=$E$18,IF($E$7-SUM(OFFSET(F65,-$E$18,0):F65)&gt;0,$E$7-SUM(OFFSET(F65,-$E$18,0):F65),0),IF(OFFSET(G65,-$E$18,0)-SUM(OFFSET(F65,-$E$18,0):F65)&gt;0,OFFSET(G65,-$E$18,0)-SUM(OFFSET(F65,-$E$18,0):F65),0)))</f>
        <v>N/A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34</v>
      </c>
      <c r="F66" s="15">
        <f t="shared" ca="1" si="4"/>
        <v>4</v>
      </c>
      <c r="G66" s="15">
        <f t="shared" ca="1" si="5"/>
        <v>0</v>
      </c>
      <c r="H66" s="13">
        <f t="shared" ca="1" si="0"/>
        <v>3.7260273972602745E-2</v>
      </c>
      <c r="I66" s="29">
        <f ca="1">IF(G66&lt;&gt;0,IF(E66&lt;0,0,IF('Marinated Chicken'!I66&gt;0,0,IF(OR(Tzatziki!I66&gt;0,Lemon!I66&gt;0,Mushrooms!I66&gt;0,'House Salad'!I66&gt;0,'Green Pepper'!I66&gt;0,Pita!I66&gt;0),50,200))),0)</f>
        <v>0</v>
      </c>
      <c r="J66" s="2" t="str">
        <f ca="1">IF(D66&lt;$E$18,"N/A",IF(D66=$E$18,IF($E$7-SUM(OFFSET(F66,-$E$18,0):F66)&gt;0,$E$7-SUM(OFFSET(F66,-$E$18,0):F66),0),IF(OFFSET(G66,-$E$18,0)-SUM(OFFSET(F66,-$E$18,0):F66)&gt;0,OFFSET(G66,-$E$18,0)-SUM(OFFSET(F66,-$E$18,0):F66),0)))</f>
        <v>N/A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32</v>
      </c>
      <c r="F67" s="15">
        <f t="shared" ca="1" si="4"/>
        <v>2</v>
      </c>
      <c r="G67" s="15">
        <f t="shared" ca="1" si="5"/>
        <v>0</v>
      </c>
      <c r="H67" s="13">
        <f t="shared" ca="1" si="0"/>
        <v>3.5068493150684936E-2</v>
      </c>
      <c r="I67" s="29">
        <f ca="1">IF(G67&lt;&gt;0,IF(E67&lt;0,0,IF('Marinated Chicken'!I67&gt;0,0,IF(OR(Tzatziki!I67&gt;0,Lemon!I67&gt;0,Mushrooms!I67&gt;0,'House Salad'!I67&gt;0,'Green Pepper'!I67&gt;0,Pita!I67&gt;0),50,200))),0)</f>
        <v>0</v>
      </c>
      <c r="J67" s="2" t="str">
        <f ca="1">IF(D67&lt;$E$18,"N/A",IF(D67=$E$18,IF($E$7-SUM(OFFSET(F67,-$E$18,0):F67)&gt;0,$E$7-SUM(OFFSET(F67,-$E$18,0):F67),0),IF(OFFSET(G67,-$E$18,0)-SUM(OFFSET(F67,-$E$18,0):F67)&gt;0,OFFSET(G67,-$E$18,0)-SUM(OFFSET(F67,-$E$18,0):F67),0)))</f>
        <v>N/A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29</v>
      </c>
      <c r="F68" s="15">
        <f t="shared" ca="1" si="4"/>
        <v>3</v>
      </c>
      <c r="G68" s="15">
        <f t="shared" ca="1" si="5"/>
        <v>0</v>
      </c>
      <c r="H68" s="13">
        <f t="shared" ca="1" si="0"/>
        <v>3.1780821917808226E-2</v>
      </c>
      <c r="I68" s="29">
        <f ca="1">IF(G68&lt;&gt;0,IF(E68&lt;0,0,IF('Marinated Chicken'!I68&gt;0,0,IF(OR(Tzatziki!I68&gt;0,Lemon!I68&gt;0,Mushrooms!I68&gt;0,'House Salad'!I68&gt;0,'Green Pepper'!I68&gt;0,Pita!I68&gt;0),50,200))),0)</f>
        <v>0</v>
      </c>
      <c r="J68" s="2" t="str">
        <f ca="1">IF(D68&lt;$E$18,"N/A",IF(D68=$E$18,IF($E$7-SUM(OFFSET(F68,-$E$18,0):F68)&gt;0,$E$7-SUM(OFFSET(F68,-$E$18,0):F68),0),IF(OFFSET(G68,-$E$18,0)-SUM(OFFSET(F68,-$E$18,0):F68)&gt;0,OFFSET(G68,-$E$18,0)-SUM(OFFSET(F68,-$E$18,0):F68),0)))</f>
        <v>N/A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26</v>
      </c>
      <c r="F69" s="15">
        <f t="shared" ca="1" si="4"/>
        <v>3</v>
      </c>
      <c r="G69" s="15">
        <f t="shared" ca="1" si="5"/>
        <v>23</v>
      </c>
      <c r="H69" s="13">
        <f t="shared" ca="1" si="0"/>
        <v>2.8493150684931509E-2</v>
      </c>
      <c r="I69" s="29">
        <f ca="1">IF(G69&lt;&gt;0,IF(E69&lt;0,0,IF('Marinated Chicken'!I69&gt;0,0,IF(OR(Tzatziki!I69&gt;0,Lemon!I69&gt;0,Mushrooms!I69&gt;0,'House Salad'!I69&gt;0,'Green Pepper'!I69&gt;0,Pita!I69&gt;0),50,200))),0)</f>
        <v>50</v>
      </c>
      <c r="J69" s="2" t="str">
        <f ca="1">IF(D69&lt;$E$18,"N/A",IF(D69=$E$18,IF($E$7-SUM(OFFSET(F69,-$E$18,0):F69)&gt;0,$E$7-SUM(OFFSET(F69,-$E$18,0):F69),0),IF(OFFSET(G69,-$E$18,0)-SUM(OFFSET(F69,-$E$18,0):F69)&gt;0,OFFSET(G69,-$E$18,0)-SUM(OFFSET(F69,-$E$18,0):F69),0)))</f>
        <v>N/A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46</v>
      </c>
      <c r="F70" s="15">
        <f t="shared" ca="1" si="4"/>
        <v>3</v>
      </c>
      <c r="G70" s="15">
        <f t="shared" ca="1" si="5"/>
        <v>0</v>
      </c>
      <c r="H70" s="13">
        <f t="shared" ca="1" si="0"/>
        <v>5.0410958904109598E-2</v>
      </c>
      <c r="I70" s="29">
        <f ca="1">IF(G70&lt;&gt;0,IF(E70&lt;0,0,IF('Marinated Chicken'!I70&gt;0,0,IF(OR(Tzatziki!I70&gt;0,Lemon!I70&gt;0,Mushrooms!I70&gt;0,'House Salad'!I70&gt;0,'Green Pepper'!I70&gt;0,Pita!I70&gt;0),50,200))),0)</f>
        <v>0</v>
      </c>
      <c r="J70" s="2" t="str">
        <f ca="1">IF(D70&lt;$E$18,"N/A",IF(D70=$E$18,IF($E$7-SUM(OFFSET(F70,-$E$18,0):F70)&gt;0,$E$7-SUM(OFFSET(F70,-$E$18,0):F70),0),IF(OFFSET(G70,-$E$18,0)-SUM(OFFSET(F70,-$E$18,0):F70)&gt;0,OFFSET(G70,-$E$18,0)-SUM(OFFSET(F70,-$E$18,0):F70),0)))</f>
        <v>N/A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43</v>
      </c>
      <c r="F71" s="15">
        <f t="shared" ca="1" si="4"/>
        <v>3</v>
      </c>
      <c r="G71" s="15">
        <f t="shared" ca="1" si="5"/>
        <v>0</v>
      </c>
      <c r="H71" s="13">
        <f t="shared" ca="1" si="0"/>
        <v>4.7123287671232882E-2</v>
      </c>
      <c r="I71" s="29">
        <f ca="1">IF(G71&lt;&gt;0,IF(E71&lt;0,0,IF('Marinated Chicken'!I71&gt;0,0,IF(OR(Tzatziki!I71&gt;0,Lemon!I71&gt;0,Mushrooms!I71&gt;0,'House Salad'!I71&gt;0,'Green Pepper'!I71&gt;0,Pita!I71&gt;0),50,200))),0)</f>
        <v>0</v>
      </c>
      <c r="J71" s="2" t="str">
        <f ca="1">IF(D71&lt;$E$18,"N/A",IF(D71=$E$18,IF($E$7-SUM(OFFSET(F71,-$E$18,0):F71)&gt;0,$E$7-SUM(OFFSET(F71,-$E$18,0):F71),0),IF(OFFSET(G71,-$E$18,0)-SUM(OFFSET(F71,-$E$18,0):F71)&gt;0,OFFSET(G71,-$E$18,0)-SUM(OFFSET(F71,-$E$18,0):F71),0)))</f>
        <v>N/A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39</v>
      </c>
      <c r="F72" s="15">
        <f t="shared" ca="1" si="4"/>
        <v>4</v>
      </c>
      <c r="G72" s="15">
        <f t="shared" ca="1" si="5"/>
        <v>0</v>
      </c>
      <c r="H72" s="13">
        <f t="shared" ca="1" si="0"/>
        <v>4.2739726027397264E-2</v>
      </c>
      <c r="I72" s="29">
        <f ca="1">IF(G72&lt;&gt;0,IF(E72&lt;0,0,IF('Marinated Chicken'!I72&gt;0,0,IF(OR(Tzatziki!I72&gt;0,Lemon!I72&gt;0,Mushrooms!I72&gt;0,'House Salad'!I72&gt;0,'Green Pepper'!I72&gt;0,Pita!I72&gt;0),50,200))),0)</f>
        <v>0</v>
      </c>
      <c r="J72" s="2" t="str">
        <f ca="1">IF(D72&lt;$E$18,"N/A",IF(D72=$E$18,IF($E$7-SUM(OFFSET(F72,-$E$18,0):F72)&gt;0,$E$7-SUM(OFFSET(F72,-$E$18,0):F72),0),IF(OFFSET(G72,-$E$18,0)-SUM(OFFSET(F72,-$E$18,0):F72)&gt;0,OFFSET(G72,-$E$18,0)-SUM(OFFSET(F72,-$E$18,0):F72),0)))</f>
        <v>N/A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35</v>
      </c>
      <c r="F73" s="15">
        <f t="shared" ca="1" si="4"/>
        <v>4</v>
      </c>
      <c r="G73" s="15">
        <f t="shared" ca="1" si="5"/>
        <v>0</v>
      </c>
      <c r="H73" s="13">
        <f t="shared" ca="1" si="0"/>
        <v>3.8356164383561646E-2</v>
      </c>
      <c r="I73" s="29">
        <f ca="1">IF(G73&lt;&gt;0,IF(E73&lt;0,0,IF('Marinated Chicken'!I73&gt;0,0,IF(OR(Tzatziki!I73&gt;0,Lemon!I73&gt;0,Mushrooms!I73&gt;0,'House Salad'!I73&gt;0,'Green Pepper'!I73&gt;0,Pita!I73&gt;0),50,200))),0)</f>
        <v>0</v>
      </c>
      <c r="J73" s="2" t="str">
        <f ca="1">IF(D73&lt;$E$18,"N/A",IF(D73=$E$18,IF($E$7-SUM(OFFSET(F73,-$E$18,0):F73)&gt;0,$E$7-SUM(OFFSET(F73,-$E$18,0):F73),0),IF(OFFSET(G73,-$E$18,0)-SUM(OFFSET(F73,-$E$18,0):F73)&gt;0,OFFSET(G73,-$E$18,0)-SUM(OFFSET(F73,-$E$18,0):F73),0)))</f>
        <v>N/A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32</v>
      </c>
      <c r="F74" s="15">
        <f t="shared" ca="1" si="4"/>
        <v>3</v>
      </c>
      <c r="G74" s="15">
        <f t="shared" ca="1" si="5"/>
        <v>0</v>
      </c>
      <c r="H74" s="13">
        <f t="shared" ca="1" si="0"/>
        <v>3.5068493150684936E-2</v>
      </c>
      <c r="I74" s="29">
        <f ca="1">IF(G74&lt;&gt;0,IF(E74&lt;0,0,IF('Marinated Chicken'!I74&gt;0,0,IF(OR(Tzatziki!I74&gt;0,Lemon!I74&gt;0,Mushrooms!I74&gt;0,'House Salad'!I74&gt;0,'Green Pepper'!I74&gt;0,Pita!I74&gt;0),50,200))),0)</f>
        <v>0</v>
      </c>
      <c r="J74" s="2" t="str">
        <f ca="1">IF(D74&lt;$E$18,"N/A",IF(D74=$E$18,IF($E$7-SUM(OFFSET(F74,-$E$18,0):F74)&gt;0,$E$7-SUM(OFFSET(F74,-$E$18,0):F74),0),IF(OFFSET(G74,-$E$18,0)-SUM(OFFSET(F74,-$E$18,0):F74)&gt;0,OFFSET(G74,-$E$18,0)-SUM(OFFSET(F74,-$E$18,0):F74),0)))</f>
        <v>N/A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28</v>
      </c>
      <c r="F75" s="15">
        <f t="shared" ca="1" si="4"/>
        <v>4</v>
      </c>
      <c r="G75" s="15">
        <f t="shared" ca="1" si="5"/>
        <v>0</v>
      </c>
      <c r="H75" s="13">
        <f t="shared" ca="1" si="0"/>
        <v>3.0684931506849318E-2</v>
      </c>
      <c r="I75" s="29">
        <f ca="1">IF(G75&lt;&gt;0,IF(E75&lt;0,0,IF('Marinated Chicken'!I75&gt;0,0,IF(OR(Tzatziki!I75&gt;0,Lemon!I75&gt;0,Mushrooms!I75&gt;0,'House Salad'!I75&gt;0,'Green Pepper'!I75&gt;0,Pita!I75&gt;0),50,200))),0)</f>
        <v>0</v>
      </c>
      <c r="J75" s="2" t="str">
        <f ca="1">IF(D75&lt;$E$18,"N/A",IF(D75=$E$18,IF($E$7-SUM(OFFSET(F75,-$E$18,0):F75)&gt;0,$E$7-SUM(OFFSET(F75,-$E$18,0):F75),0),IF(OFFSET(G75,-$E$18,0)-SUM(OFFSET(F75,-$E$18,0):F75)&gt;0,OFFSET(G75,-$E$18,0)-SUM(OFFSET(F75,-$E$18,0):F75),0)))</f>
        <v>N/A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24</v>
      </c>
      <c r="F76" s="15">
        <f t="shared" ca="1" si="4"/>
        <v>4</v>
      </c>
      <c r="G76" s="15">
        <f t="shared" ca="1" si="5"/>
        <v>25</v>
      </c>
      <c r="H76" s="13">
        <f t="shared" ca="1" si="0"/>
        <v>2.63013698630137E-2</v>
      </c>
      <c r="I76" s="29">
        <f ca="1">IF(G76&lt;&gt;0,IF(E76&lt;0,0,IF('Marinated Chicken'!I76&gt;0,0,IF(OR(Tzatziki!I76&gt;0,Lemon!I76&gt;0,Mushrooms!I76&gt;0,'House Salad'!I76&gt;0,'Green Pepper'!I76&gt;0,Pita!I76&gt;0),50,200))),0)</f>
        <v>50</v>
      </c>
      <c r="J76" s="2">
        <f ca="1">IF(D76&lt;$E$18,"N/A",IF(D76=$E$18,IF($E$7-SUM(OFFSET(F76,-$E$18,0):F76)&gt;0,$E$7-SUM(OFFSET(F76,-$E$18,0):F76),0),IF(OFFSET(G76,-$E$18,0)-SUM(OFFSET(F76,-$E$18,0):F76)&gt;0,OFFSET(G76,-$E$18,0)-SUM(OFFSET(F76,-$E$18,0):F76),0)))</f>
        <v>0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46</v>
      </c>
      <c r="F77" s="15">
        <f t="shared" ca="1" si="4"/>
        <v>3</v>
      </c>
      <c r="G77" s="15">
        <f t="shared" ca="1" si="5"/>
        <v>0</v>
      </c>
      <c r="H77" s="13">
        <f t="shared" ca="1" si="0"/>
        <v>5.0410958904109598E-2</v>
      </c>
      <c r="I77" s="29">
        <f ca="1">IF(G77&lt;&gt;0,IF(E77&lt;0,0,IF('Marinated Chicken'!I77&gt;0,0,IF(OR(Tzatziki!I77&gt;0,Lemon!I77&gt;0,Mushrooms!I77&gt;0,'House Salad'!I77&gt;0,'Green Pepper'!I77&gt;0,Pita!I77&gt;0),50,200))),0)</f>
        <v>0</v>
      </c>
      <c r="J77" s="2">
        <f ca="1">IF(D77&lt;$E$18,"N/A",IF(D77=$E$18,IF($E$7-SUM(OFFSET(F77,-$E$18,0):F77)&gt;0,$E$7-SUM(OFFSET(F77,-$E$18,0):F77),0),IF(OFFSET(G77,-$E$18,0)-SUM(OFFSET(F77,-$E$18,0):F77)&gt;0,OFFSET(G77,-$E$18,0)-SUM(OFFSET(F77,-$E$18,0):F77),0)))</f>
        <v>0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43</v>
      </c>
      <c r="F78" s="15">
        <f t="shared" ca="1" si="4"/>
        <v>3</v>
      </c>
      <c r="G78" s="15">
        <f t="shared" ca="1" si="5"/>
        <v>0</v>
      </c>
      <c r="H78" s="13">
        <f t="shared" ca="1" si="0"/>
        <v>4.7123287671232882E-2</v>
      </c>
      <c r="I78" s="29">
        <f ca="1">IF(G78&lt;&gt;0,IF(E78&lt;0,0,IF('Marinated Chicken'!I78&gt;0,0,IF(OR(Tzatziki!I78&gt;0,Lemon!I78&gt;0,Mushrooms!I78&gt;0,'House Salad'!I78&gt;0,'Green Pepper'!I78&gt;0,Pita!I78&gt;0),50,200))),0)</f>
        <v>0</v>
      </c>
      <c r="J78" s="2">
        <f ca="1">IF(D78&lt;$E$18,"N/A",IF(D78=$E$18,IF($E$7-SUM(OFFSET(F78,-$E$18,0):F78)&gt;0,$E$7-SUM(OFFSET(F78,-$E$18,0):F78),0),IF(OFFSET(G78,-$E$18,0)-SUM(OFFSET(F78,-$E$18,0):F78)&gt;0,OFFSET(G78,-$E$18,0)-SUM(OFFSET(F78,-$E$18,0):F78),0)))</f>
        <v>0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40</v>
      </c>
      <c r="F79" s="15">
        <f t="shared" ca="1" si="4"/>
        <v>3</v>
      </c>
      <c r="G79" s="15">
        <f t="shared" ca="1" si="5"/>
        <v>0</v>
      </c>
      <c r="H79" s="13">
        <f t="shared" ca="1" si="0"/>
        <v>4.3835616438356172E-2</v>
      </c>
      <c r="I79" s="29">
        <f ca="1">IF(G79&lt;&gt;0,IF(E79&lt;0,0,IF('Marinated Chicken'!I79&gt;0,0,IF(OR(Tzatziki!I79&gt;0,Lemon!I79&gt;0,Mushrooms!I79&gt;0,'House Salad'!I79&gt;0,'Green Pepper'!I79&gt;0,Pita!I79&gt;0),50,200))),0)</f>
        <v>0</v>
      </c>
      <c r="J79" s="2">
        <f ca="1">IF(D79&lt;$E$18,"N/A",IF(D79=$E$18,IF($E$7-SUM(OFFSET(F79,-$E$18,0):F79)&gt;0,$E$7-SUM(OFFSET(F79,-$E$18,0):F79),0),IF(OFFSET(G79,-$E$18,0)-SUM(OFFSET(F79,-$E$18,0):F79)&gt;0,OFFSET(G79,-$E$18,0)-SUM(OFFSET(F79,-$E$18,0):F79),0)))</f>
        <v>0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37</v>
      </c>
      <c r="F80" s="15">
        <f t="shared" ca="1" si="4"/>
        <v>3</v>
      </c>
      <c r="G80" s="15">
        <f t="shared" ca="1" si="5"/>
        <v>0</v>
      </c>
      <c r="H80" s="13">
        <f t="shared" ca="1" si="0"/>
        <v>4.0547945205479455E-2</v>
      </c>
      <c r="I80" s="29">
        <f ca="1">IF(G80&lt;&gt;0,IF(E80&lt;0,0,IF('Marinated Chicken'!I80&gt;0,0,IF(OR(Tzatziki!I80&gt;0,Lemon!I80&gt;0,Mushrooms!I80&gt;0,'House Salad'!I80&gt;0,'Green Pepper'!I80&gt;0,Pita!I80&gt;0),50,200))),0)</f>
        <v>0</v>
      </c>
      <c r="J80" s="2">
        <f ca="1">IF(D80&lt;$E$18,"N/A",IF(D80=$E$18,IF($E$7-SUM(OFFSET(F80,-$E$18,0):F80)&gt;0,$E$7-SUM(OFFSET(F80,-$E$18,0):F80),0),IF(OFFSET(G80,-$E$18,0)-SUM(OFFSET(F80,-$E$18,0):F80)&gt;0,OFFSET(G80,-$E$18,0)-SUM(OFFSET(F80,-$E$18,0):F80),0)))</f>
        <v>0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33</v>
      </c>
      <c r="F81" s="15">
        <f t="shared" ca="1" si="4"/>
        <v>4</v>
      </c>
      <c r="G81" s="15">
        <f t="shared" ca="1" si="5"/>
        <v>0</v>
      </c>
      <c r="H81" s="13">
        <f t="shared" ca="1" si="0"/>
        <v>3.6164383561643837E-2</v>
      </c>
      <c r="I81" s="29">
        <f ca="1">IF(G81&lt;&gt;0,IF(E81&lt;0,0,IF('Marinated Chicken'!I81&gt;0,0,IF(OR(Tzatziki!I81&gt;0,Lemon!I81&gt;0,Mushrooms!I81&gt;0,'House Salad'!I81&gt;0,'Green Pepper'!I81&gt;0,Pita!I81&gt;0),50,200))),0)</f>
        <v>0</v>
      </c>
      <c r="J81" s="2">
        <f ca="1">IF(D81&lt;$E$18,"N/A",IF(D81=$E$18,IF($E$7-SUM(OFFSET(F81,-$E$18,0):F81)&gt;0,$E$7-SUM(OFFSET(F81,-$E$18,0):F81),0),IF(OFFSET(G81,-$E$18,0)-SUM(OFFSET(F81,-$E$18,0):F81)&gt;0,OFFSET(G81,-$E$18,0)-SUM(OFFSET(F81,-$E$18,0):F81),0)))</f>
        <v>0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30</v>
      </c>
      <c r="F82" s="15">
        <f t="shared" ca="1" si="4"/>
        <v>3</v>
      </c>
      <c r="G82" s="15">
        <f t="shared" ca="1" si="5"/>
        <v>0</v>
      </c>
      <c r="H82" s="13">
        <f t="shared" ca="1" si="0"/>
        <v>3.2876712328767127E-2</v>
      </c>
      <c r="I82" s="29">
        <f ca="1">IF(G82&lt;&gt;0,IF(E82&lt;0,0,IF('Marinated Chicken'!I82&gt;0,0,IF(OR(Tzatziki!I82&gt;0,Lemon!I82&gt;0,Mushrooms!I82&gt;0,'House Salad'!I82&gt;0,'Green Pepper'!I82&gt;0,Pita!I82&gt;0),50,200))),0)</f>
        <v>0</v>
      </c>
      <c r="J82" s="2">
        <f ca="1">IF(D82&lt;$E$18,"N/A",IF(D82=$E$18,IF($E$7-SUM(OFFSET(F82,-$E$18,0):F82)&gt;0,$E$7-SUM(OFFSET(F82,-$E$18,0):F82),0),IF(OFFSET(G82,-$E$18,0)-SUM(OFFSET(F82,-$E$18,0):F82)&gt;0,OFFSET(G82,-$E$18,0)-SUM(OFFSET(F82,-$E$18,0):F82),0)))</f>
        <v>0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27</v>
      </c>
      <c r="F83" s="15">
        <f t="shared" ca="1" si="4"/>
        <v>3</v>
      </c>
      <c r="G83" s="15">
        <f t="shared" ca="1" si="5"/>
        <v>22</v>
      </c>
      <c r="H83" s="13">
        <f t="shared" ca="1" si="0"/>
        <v>2.9589041095890414E-2</v>
      </c>
      <c r="I83" s="29">
        <f ca="1">IF(G83&lt;&gt;0,IF(E83&lt;0,0,IF('Marinated Chicken'!I83&gt;0,0,IF(OR(Tzatziki!I83&gt;0,Lemon!I83&gt;0,Mushrooms!I83&gt;0,'House Salad'!I83&gt;0,'Green Pepper'!I83&gt;0,Pita!I83&gt;0),50,200))),0)</f>
        <v>50</v>
      </c>
      <c r="J83" s="2">
        <f ca="1">IF(D83&lt;$E$18,"N/A",IF(D83=$E$18,IF($E$7-SUM(OFFSET(F83,-$E$18,0):F83)&gt;0,$E$7-SUM(OFFSET(F83,-$E$18,0):F83),0),IF(OFFSET(G83,-$E$18,0)-SUM(OFFSET(F83,-$E$18,0):F83)&gt;0,OFFSET(G83,-$E$18,0)-SUM(OFFSET(F83,-$E$18,0):F83),0)))</f>
        <v>0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46</v>
      </c>
      <c r="F84" s="15">
        <f t="shared" ca="1" si="4"/>
        <v>3</v>
      </c>
      <c r="G84" s="15">
        <f t="shared" ca="1" si="5"/>
        <v>0</v>
      </c>
      <c r="H84" s="13">
        <f t="shared" ca="1" si="0"/>
        <v>5.0410958904109598E-2</v>
      </c>
      <c r="I84" s="29">
        <f ca="1">IF(G84&lt;&gt;0,IF(E84&lt;0,0,IF('Marinated Chicken'!I84&gt;0,0,IF(OR(Tzatziki!I84&gt;0,Lemon!I84&gt;0,Mushrooms!I84&gt;0,'House Salad'!I84&gt;0,'Green Pepper'!I84&gt;0,Pita!I84&gt;0),50,200))),0)</f>
        <v>0</v>
      </c>
      <c r="J84" s="2">
        <f ca="1">IF(D84&lt;$E$18,"N/A",IF(D84=$E$18,IF($E$7-SUM(OFFSET(F84,-$E$18,0):F84)&gt;0,$E$7-SUM(OFFSET(F84,-$E$18,0):F84),0),IF(OFFSET(G84,-$E$18,0)-SUM(OFFSET(F84,-$E$18,0):F84)&gt;0,OFFSET(G84,-$E$18,0)-SUM(OFFSET(F84,-$E$18,0):F84),0)))</f>
        <v>0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42</v>
      </c>
      <c r="F85" s="15">
        <f t="shared" ca="1" si="4"/>
        <v>4</v>
      </c>
      <c r="G85" s="15">
        <f t="shared" ca="1" si="5"/>
        <v>0</v>
      </c>
      <c r="H85" s="13">
        <f t="shared" ref="H85:H148" ca="1" si="7">IF(E85&gt;0,E85*($E$12/365),0)</f>
        <v>4.6027397260273981E-2</v>
      </c>
      <c r="I85" s="29">
        <f ca="1">IF(G85&lt;&gt;0,IF(E85&lt;0,0,IF('Marinated Chicken'!I85&gt;0,0,IF(OR(Tzatziki!I85&gt;0,Lemon!I85&gt;0,Mushrooms!I85&gt;0,'House Salad'!I85&gt;0,'Green Pepper'!I85&gt;0,Pita!I85&gt;0),50,200))),0)</f>
        <v>0</v>
      </c>
      <c r="J85" s="2">
        <f ca="1">IF(D85&lt;$E$18,"N/A",IF(D85=$E$18,IF($E$7-SUM(OFFSET(F85,-$E$18,0):F85)&gt;0,$E$7-SUM(OFFSET(F85,-$E$18,0):F85),0),IF(OFFSET(G85,-$E$18,0)-SUM(OFFSET(F85,-$E$18,0):F85)&gt;0,OFFSET(G85,-$E$18,0)-SUM(OFFSET(F85,-$E$18,0):F85),0)))</f>
        <v>0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39</v>
      </c>
      <c r="F86" s="15">
        <f t="shared" ref="F86:F149" ca="1" si="10">ROUND(_xlfn.NORM.INV(RAND(),$E$15,$E$17)/7,0)</f>
        <v>3</v>
      </c>
      <c r="G86" s="15">
        <f t="shared" ref="G86:G149" ca="1" si="11">IF(D86=1,$E$4,IF(E86&lt;0,$E$4-E86,IF(MOD(D86,$E$5)=0,$E$4-E86,0)))</f>
        <v>0</v>
      </c>
      <c r="H86" s="13">
        <f t="shared" ca="1" si="7"/>
        <v>4.2739726027397264E-2</v>
      </c>
      <c r="I86" s="29">
        <f ca="1">IF(G86&lt;&gt;0,IF(E86&lt;0,0,IF('Marinated Chicken'!I86&gt;0,0,IF(OR(Tzatziki!I86&gt;0,Lemon!I86&gt;0,Mushrooms!I86&gt;0,'House Salad'!I86&gt;0,'Green Pepper'!I86&gt;0,Pita!I86&gt;0),50,200))),0)</f>
        <v>0</v>
      </c>
      <c r="J86" s="2">
        <f ca="1">IF(D86&lt;$E$18,"N/A",IF(D86=$E$18,IF($E$7-SUM(OFFSET(F86,-$E$18,0):F86)&gt;0,$E$7-SUM(OFFSET(F86,-$E$18,0):F86),0),IF(OFFSET(G86,-$E$18,0)-SUM(OFFSET(F86,-$E$18,0):F86)&gt;0,OFFSET(G86,-$E$18,0)-SUM(OFFSET(F86,-$E$18,0):F86),0)))</f>
        <v>0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35</v>
      </c>
      <c r="F87" s="15">
        <f t="shared" ca="1" si="10"/>
        <v>4</v>
      </c>
      <c r="G87" s="15">
        <f t="shared" ca="1" si="11"/>
        <v>0</v>
      </c>
      <c r="H87" s="13">
        <f t="shared" ca="1" si="7"/>
        <v>3.8356164383561646E-2</v>
      </c>
      <c r="I87" s="29">
        <f ca="1">IF(G87&lt;&gt;0,IF(E87&lt;0,0,IF('Marinated Chicken'!I87&gt;0,0,IF(OR(Tzatziki!I87&gt;0,Lemon!I87&gt;0,Mushrooms!I87&gt;0,'House Salad'!I87&gt;0,'Green Pepper'!I87&gt;0,Pita!I87&gt;0),50,200))),0)</f>
        <v>0</v>
      </c>
      <c r="J87" s="2">
        <f ca="1">IF(D87&lt;$E$18,"N/A",IF(D87=$E$18,IF($E$7-SUM(OFFSET(F87,-$E$18,0):F87)&gt;0,$E$7-SUM(OFFSET(F87,-$E$18,0):F87),0),IF(OFFSET(G87,-$E$18,0)-SUM(OFFSET(F87,-$E$18,0):F87)&gt;0,OFFSET(G87,-$E$18,0)-SUM(OFFSET(F87,-$E$18,0):F87),0)))</f>
        <v>0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32</v>
      </c>
      <c r="F88" s="15">
        <f t="shared" ca="1" si="10"/>
        <v>3</v>
      </c>
      <c r="G88" s="15">
        <f t="shared" ca="1" si="11"/>
        <v>0</v>
      </c>
      <c r="H88" s="13">
        <f t="shared" ca="1" si="7"/>
        <v>3.5068493150684936E-2</v>
      </c>
      <c r="I88" s="29">
        <f ca="1">IF(G88&lt;&gt;0,IF(E88&lt;0,0,IF('Marinated Chicken'!I88&gt;0,0,IF(OR(Tzatziki!I88&gt;0,Lemon!I88&gt;0,Mushrooms!I88&gt;0,'House Salad'!I88&gt;0,'Green Pepper'!I88&gt;0,Pita!I88&gt;0),50,200))),0)</f>
        <v>0</v>
      </c>
      <c r="J88" s="2">
        <f ca="1">IF(D88&lt;$E$18,"N/A",IF(D88=$E$18,IF($E$7-SUM(OFFSET(F88,-$E$18,0):F88)&gt;0,$E$7-SUM(OFFSET(F88,-$E$18,0):F88),0),IF(OFFSET(G88,-$E$18,0)-SUM(OFFSET(F88,-$E$18,0):F88)&gt;0,OFFSET(G88,-$E$18,0)-SUM(OFFSET(F88,-$E$18,0):F88),0)))</f>
        <v>0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28</v>
      </c>
      <c r="F89" s="15">
        <f t="shared" ca="1" si="10"/>
        <v>4</v>
      </c>
      <c r="G89" s="15">
        <f t="shared" ca="1" si="11"/>
        <v>0</v>
      </c>
      <c r="H89" s="13">
        <f t="shared" ca="1" si="7"/>
        <v>3.0684931506849318E-2</v>
      </c>
      <c r="I89" s="29">
        <f ca="1">IF(G89&lt;&gt;0,IF(E89&lt;0,0,IF('Marinated Chicken'!I89&gt;0,0,IF(OR(Tzatziki!I89&gt;0,Lemon!I89&gt;0,Mushrooms!I89&gt;0,'House Salad'!I89&gt;0,'Green Pepper'!I89&gt;0,Pita!I89&gt;0),50,200))),0)</f>
        <v>0</v>
      </c>
      <c r="J89" s="2">
        <f ca="1">IF(D89&lt;$E$18,"N/A",IF(D89=$E$18,IF($E$7-SUM(OFFSET(F89,-$E$18,0):F89)&gt;0,$E$7-SUM(OFFSET(F89,-$E$18,0):F89),0),IF(OFFSET(G89,-$E$18,0)-SUM(OFFSET(F89,-$E$18,0):F89)&gt;0,OFFSET(G89,-$E$18,0)-SUM(OFFSET(F89,-$E$18,0):F89),0)))</f>
        <v>0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24</v>
      </c>
      <c r="F90" s="15">
        <f t="shared" ca="1" si="10"/>
        <v>4</v>
      </c>
      <c r="G90" s="15">
        <f t="shared" ca="1" si="11"/>
        <v>25</v>
      </c>
      <c r="H90" s="13">
        <f t="shared" ca="1" si="7"/>
        <v>2.63013698630137E-2</v>
      </c>
      <c r="I90" s="29">
        <f ca="1">IF(G90&lt;&gt;0,IF(E90&lt;0,0,IF('Marinated Chicken'!I90&gt;0,0,IF(OR(Tzatziki!I90&gt;0,Lemon!I90&gt;0,Mushrooms!I90&gt;0,'House Salad'!I90&gt;0,'Green Pepper'!I90&gt;0,Pita!I90&gt;0),50,200))),0)</f>
        <v>0</v>
      </c>
      <c r="J90" s="2">
        <f ca="1">IF(D90&lt;$E$18,"N/A",IF(D90=$E$18,IF($E$7-SUM(OFFSET(F90,-$E$18,0):F90)&gt;0,$E$7-SUM(OFFSET(F90,-$E$18,0):F90),0),IF(OFFSET(G90,-$E$18,0)-SUM(OFFSET(F90,-$E$18,0):F90)&gt;0,OFFSET(G90,-$E$18,0)-SUM(OFFSET(F90,-$E$18,0):F90),0)))</f>
        <v>0</v>
      </c>
      <c r="K90" s="13">
        <f t="shared" ca="1" si="8"/>
        <v>0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45</v>
      </c>
      <c r="F91" s="15">
        <f t="shared" ca="1" si="10"/>
        <v>4</v>
      </c>
      <c r="G91" s="15">
        <f t="shared" ca="1" si="11"/>
        <v>0</v>
      </c>
      <c r="H91" s="13">
        <f t="shared" ca="1" si="7"/>
        <v>4.9315068493150691E-2</v>
      </c>
      <c r="I91" s="29">
        <f ca="1">IF(G91&lt;&gt;0,IF(E91&lt;0,0,IF('Marinated Chicken'!I91&gt;0,0,IF(OR(Tzatziki!I91&gt;0,Lemon!I91&gt;0,Mushrooms!I91&gt;0,'House Salad'!I91&gt;0,'Green Pepper'!I91&gt;0,Pita!I91&gt;0),50,200))),0)</f>
        <v>0</v>
      </c>
      <c r="J91" s="2">
        <f ca="1">IF(D91&lt;$E$18,"N/A",IF(D91=$E$18,IF($E$7-SUM(OFFSET(F91,-$E$18,0):F91)&gt;0,$E$7-SUM(OFFSET(F91,-$E$18,0):F91),0),IF(OFFSET(G91,-$E$18,0)-SUM(OFFSET(F91,-$E$18,0):F91)&gt;0,OFFSET(G91,-$E$18,0)-SUM(OFFSET(F91,-$E$18,0):F91),0)))</f>
        <v>0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41</v>
      </c>
      <c r="F92" s="15">
        <f t="shared" ca="1" si="10"/>
        <v>4</v>
      </c>
      <c r="G92" s="15">
        <f t="shared" ca="1" si="11"/>
        <v>0</v>
      </c>
      <c r="H92" s="13">
        <f t="shared" ca="1" si="7"/>
        <v>4.4931506849315073E-2</v>
      </c>
      <c r="I92" s="29">
        <f ca="1">IF(G92&lt;&gt;0,IF(E92&lt;0,0,IF('Marinated Chicken'!I92&gt;0,0,IF(OR(Tzatziki!I92&gt;0,Lemon!I92&gt;0,Mushrooms!I92&gt;0,'House Salad'!I92&gt;0,'Green Pepper'!I92&gt;0,Pita!I92&gt;0),50,200))),0)</f>
        <v>0</v>
      </c>
      <c r="J92" s="2">
        <f ca="1">IF(D92&lt;$E$18,"N/A",IF(D92=$E$18,IF($E$7-SUM(OFFSET(F92,-$E$18,0):F92)&gt;0,$E$7-SUM(OFFSET(F92,-$E$18,0):F92),0),IF(OFFSET(G92,-$E$18,0)-SUM(OFFSET(F92,-$E$18,0):F92)&gt;0,OFFSET(G92,-$E$18,0)-SUM(OFFSET(F92,-$E$18,0):F92),0)))</f>
        <v>0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37</v>
      </c>
      <c r="F93" s="15">
        <f t="shared" ca="1" si="10"/>
        <v>4</v>
      </c>
      <c r="G93" s="15">
        <f t="shared" ca="1" si="11"/>
        <v>0</v>
      </c>
      <c r="H93" s="13">
        <f t="shared" ca="1" si="7"/>
        <v>4.0547945205479455E-2</v>
      </c>
      <c r="I93" s="29">
        <f ca="1">IF(G93&lt;&gt;0,IF(E93&lt;0,0,IF('Marinated Chicken'!I93&gt;0,0,IF(OR(Tzatziki!I93&gt;0,Lemon!I93&gt;0,Mushrooms!I93&gt;0,'House Salad'!I93&gt;0,'Green Pepper'!I93&gt;0,Pita!I93&gt;0),50,200))),0)</f>
        <v>0</v>
      </c>
      <c r="J93" s="2">
        <f ca="1">IF(D93&lt;$E$18,"N/A",IF(D93=$E$18,IF($E$7-SUM(OFFSET(F93,-$E$18,0):F93)&gt;0,$E$7-SUM(OFFSET(F93,-$E$18,0):F93),0),IF(OFFSET(G93,-$E$18,0)-SUM(OFFSET(F93,-$E$18,0):F93)&gt;0,OFFSET(G93,-$E$18,0)-SUM(OFFSET(F93,-$E$18,0):F93),0)))</f>
        <v>0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33</v>
      </c>
      <c r="F94" s="15">
        <f t="shared" ca="1" si="10"/>
        <v>4</v>
      </c>
      <c r="G94" s="15">
        <f t="shared" ca="1" si="11"/>
        <v>0</v>
      </c>
      <c r="H94" s="13">
        <f t="shared" ca="1" si="7"/>
        <v>3.6164383561643837E-2</v>
      </c>
      <c r="I94" s="29">
        <f ca="1">IF(G94&lt;&gt;0,IF(E94&lt;0,0,IF('Marinated Chicken'!I94&gt;0,0,IF(OR(Tzatziki!I94&gt;0,Lemon!I94&gt;0,Mushrooms!I94&gt;0,'House Salad'!I94&gt;0,'Green Pepper'!I94&gt;0,Pita!I94&gt;0),50,200))),0)</f>
        <v>0</v>
      </c>
      <c r="J94" s="2">
        <f ca="1">IF(D94&lt;$E$18,"N/A",IF(D94=$E$18,IF($E$7-SUM(OFFSET(F94,-$E$18,0):F94)&gt;0,$E$7-SUM(OFFSET(F94,-$E$18,0):F94),0),IF(OFFSET(G94,-$E$18,0)-SUM(OFFSET(F94,-$E$18,0):F94)&gt;0,OFFSET(G94,-$E$18,0)-SUM(OFFSET(F94,-$E$18,0):F94),0)))</f>
        <v>0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28</v>
      </c>
      <c r="F95" s="15">
        <f t="shared" ca="1" si="10"/>
        <v>5</v>
      </c>
      <c r="G95" s="15">
        <f t="shared" ca="1" si="11"/>
        <v>0</v>
      </c>
      <c r="H95" s="13">
        <f t="shared" ca="1" si="7"/>
        <v>3.0684931506849318E-2</v>
      </c>
      <c r="I95" s="29">
        <f ca="1">IF(G95&lt;&gt;0,IF(E95&lt;0,0,IF('Marinated Chicken'!I95&gt;0,0,IF(OR(Tzatziki!I95&gt;0,Lemon!I95&gt;0,Mushrooms!I95&gt;0,'House Salad'!I95&gt;0,'Green Pepper'!I95&gt;0,Pita!I95&gt;0),50,200))),0)</f>
        <v>0</v>
      </c>
      <c r="J95" s="2">
        <f ca="1">IF(D95&lt;$E$18,"N/A",IF(D95=$E$18,IF($E$7-SUM(OFFSET(F95,-$E$18,0):F95)&gt;0,$E$7-SUM(OFFSET(F95,-$E$18,0):F95),0),IF(OFFSET(G95,-$E$18,0)-SUM(OFFSET(F95,-$E$18,0):F95)&gt;0,OFFSET(G95,-$E$18,0)-SUM(OFFSET(F95,-$E$18,0):F95),0)))</f>
        <v>0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25</v>
      </c>
      <c r="F96" s="15">
        <f t="shared" ca="1" si="10"/>
        <v>3</v>
      </c>
      <c r="G96" s="15">
        <f t="shared" ca="1" si="11"/>
        <v>0</v>
      </c>
      <c r="H96" s="13">
        <f t="shared" ca="1" si="7"/>
        <v>2.7397260273972605E-2</v>
      </c>
      <c r="I96" s="29">
        <f ca="1">IF(G96&lt;&gt;0,IF(E96&lt;0,0,IF('Marinated Chicken'!I96&gt;0,0,IF(OR(Tzatziki!I96&gt;0,Lemon!I96&gt;0,Mushrooms!I96&gt;0,'House Salad'!I96&gt;0,'Green Pepper'!I96&gt;0,Pita!I96&gt;0),50,200))),0)</f>
        <v>0</v>
      </c>
      <c r="J96" s="2">
        <f ca="1">IF(D96&lt;$E$18,"N/A",IF(D96=$E$18,IF($E$7-SUM(OFFSET(F96,-$E$18,0):F96)&gt;0,$E$7-SUM(OFFSET(F96,-$E$18,0):F96),0),IF(OFFSET(G96,-$E$18,0)-SUM(OFFSET(F96,-$E$18,0):F96)&gt;0,OFFSET(G96,-$E$18,0)-SUM(OFFSET(F96,-$E$18,0):F96),0)))</f>
        <v>0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22</v>
      </c>
      <c r="F97" s="15">
        <f t="shared" ca="1" si="10"/>
        <v>3</v>
      </c>
      <c r="G97" s="15">
        <f t="shared" ca="1" si="11"/>
        <v>27</v>
      </c>
      <c r="H97" s="13">
        <f t="shared" ca="1" si="7"/>
        <v>2.4109589041095895E-2</v>
      </c>
      <c r="I97" s="29">
        <f ca="1">IF(G97&lt;&gt;0,IF(E97&lt;0,0,IF('Marinated Chicken'!I97&gt;0,0,IF(OR(Tzatziki!I97&gt;0,Lemon!I97&gt;0,Mushrooms!I97&gt;0,'House Salad'!I97&gt;0,'Green Pepper'!I97&gt;0,Pita!I97&gt;0),50,200))),0)</f>
        <v>50</v>
      </c>
      <c r="J97" s="2">
        <f ca="1">IF(D97&lt;$E$18,"N/A",IF(D97=$E$18,IF($E$7-SUM(OFFSET(F97,-$E$18,0):F97)&gt;0,$E$7-SUM(OFFSET(F97,-$E$18,0):F97),0),IF(OFFSET(G97,-$E$18,0)-SUM(OFFSET(F97,-$E$18,0):F97)&gt;0,OFFSET(G97,-$E$18,0)-SUM(OFFSET(F97,-$E$18,0):F97),0)))</f>
        <v>0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46</v>
      </c>
      <c r="F98" s="15">
        <f t="shared" ca="1" si="10"/>
        <v>3</v>
      </c>
      <c r="G98" s="15">
        <f t="shared" ca="1" si="11"/>
        <v>0</v>
      </c>
      <c r="H98" s="13">
        <f t="shared" ca="1" si="7"/>
        <v>5.0410958904109598E-2</v>
      </c>
      <c r="I98" s="29">
        <f ca="1">IF(G98&lt;&gt;0,IF(E98&lt;0,0,IF('Marinated Chicken'!I98&gt;0,0,IF(OR(Tzatziki!I98&gt;0,Lemon!I98&gt;0,Mushrooms!I98&gt;0,'House Salad'!I98&gt;0,'Green Pepper'!I98&gt;0,Pita!I98&gt;0),50,200))),0)</f>
        <v>0</v>
      </c>
      <c r="J98" s="2">
        <f ca="1">IF(D98&lt;$E$18,"N/A",IF(D98=$E$18,IF($E$7-SUM(OFFSET(F98,-$E$18,0):F98)&gt;0,$E$7-SUM(OFFSET(F98,-$E$18,0):F98),0),IF(OFFSET(G98,-$E$18,0)-SUM(OFFSET(F98,-$E$18,0):F98)&gt;0,OFFSET(G98,-$E$18,0)-SUM(OFFSET(F98,-$E$18,0):F98),0)))</f>
        <v>0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42</v>
      </c>
      <c r="F99" s="15">
        <f t="shared" ca="1" si="10"/>
        <v>4</v>
      </c>
      <c r="G99" s="15">
        <f t="shared" ca="1" si="11"/>
        <v>0</v>
      </c>
      <c r="H99" s="13">
        <f t="shared" ca="1" si="7"/>
        <v>4.6027397260273981E-2</v>
      </c>
      <c r="I99" s="29">
        <f ca="1">IF(G99&lt;&gt;0,IF(E99&lt;0,0,IF('Marinated Chicken'!I99&gt;0,0,IF(OR(Tzatziki!I99&gt;0,Lemon!I99&gt;0,Mushrooms!I99&gt;0,'House Salad'!I99&gt;0,'Green Pepper'!I99&gt;0,Pita!I99&gt;0),50,200))),0)</f>
        <v>0</v>
      </c>
      <c r="J99" s="2">
        <f ca="1">IF(D99&lt;$E$18,"N/A",IF(D99=$E$18,IF($E$7-SUM(OFFSET(F99,-$E$18,0):F99)&gt;0,$E$7-SUM(OFFSET(F99,-$E$18,0):F99),0),IF(OFFSET(G99,-$E$18,0)-SUM(OFFSET(F99,-$E$18,0):F99)&gt;0,OFFSET(G99,-$E$18,0)-SUM(OFFSET(F99,-$E$18,0):F99),0)))</f>
        <v>0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39</v>
      </c>
      <c r="F100" s="15">
        <f t="shared" ca="1" si="10"/>
        <v>3</v>
      </c>
      <c r="G100" s="15">
        <f t="shared" ca="1" si="11"/>
        <v>0</v>
      </c>
      <c r="H100" s="13">
        <f t="shared" ca="1" si="7"/>
        <v>4.2739726027397264E-2</v>
      </c>
      <c r="I100" s="29">
        <f ca="1">IF(G100&lt;&gt;0,IF(E100&lt;0,0,IF('Marinated Chicken'!I100&gt;0,0,IF(OR(Tzatziki!I100&gt;0,Lemon!I100&gt;0,Mushrooms!I100&gt;0,'House Salad'!I100&gt;0,'Green Pepper'!I100&gt;0,Pita!I100&gt;0),50,200))),0)</f>
        <v>0</v>
      </c>
      <c r="J100" s="2">
        <f ca="1">IF(D100&lt;$E$18,"N/A",IF(D100=$E$18,IF($E$7-SUM(OFFSET(F100,-$E$18,0):F100)&gt;0,$E$7-SUM(OFFSET(F100,-$E$18,0):F100),0),IF(OFFSET(G100,-$E$18,0)-SUM(OFFSET(F100,-$E$18,0):F100)&gt;0,OFFSET(G100,-$E$18,0)-SUM(OFFSET(F100,-$E$18,0):F100),0)))</f>
        <v>0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36</v>
      </c>
      <c r="F101" s="15">
        <f t="shared" ca="1" si="10"/>
        <v>3</v>
      </c>
      <c r="G101" s="15">
        <f t="shared" ca="1" si="11"/>
        <v>0</v>
      </c>
      <c r="H101" s="13">
        <f t="shared" ca="1" si="7"/>
        <v>3.9452054794520554E-2</v>
      </c>
      <c r="I101" s="29">
        <f ca="1">IF(G101&lt;&gt;0,IF(E101&lt;0,0,IF('Marinated Chicken'!I101&gt;0,0,IF(OR(Tzatziki!I101&gt;0,Lemon!I101&gt;0,Mushrooms!I101&gt;0,'House Salad'!I101&gt;0,'Green Pepper'!I101&gt;0,Pita!I101&gt;0),50,200))),0)</f>
        <v>0</v>
      </c>
      <c r="J101" s="2">
        <f ca="1">IF(D101&lt;$E$18,"N/A",IF(D101=$E$18,IF($E$7-SUM(OFFSET(F101,-$E$18,0):F101)&gt;0,$E$7-SUM(OFFSET(F101,-$E$18,0):F101),0),IF(OFFSET(G101,-$E$18,0)-SUM(OFFSET(F101,-$E$18,0):F101)&gt;0,OFFSET(G101,-$E$18,0)-SUM(OFFSET(F101,-$E$18,0):F101),0)))</f>
        <v>0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32</v>
      </c>
      <c r="F102" s="15">
        <f t="shared" ca="1" si="10"/>
        <v>4</v>
      </c>
      <c r="G102" s="15">
        <f t="shared" ca="1" si="11"/>
        <v>0</v>
      </c>
      <c r="H102" s="13">
        <f t="shared" ca="1" si="7"/>
        <v>3.5068493150684936E-2</v>
      </c>
      <c r="I102" s="29">
        <f ca="1">IF(G102&lt;&gt;0,IF(E102&lt;0,0,IF('Marinated Chicken'!I102&gt;0,0,IF(OR(Tzatziki!I102&gt;0,Lemon!I102&gt;0,Mushrooms!I102&gt;0,'House Salad'!I102&gt;0,'Green Pepper'!I102&gt;0,Pita!I102&gt;0),50,200))),0)</f>
        <v>0</v>
      </c>
      <c r="J102" s="2">
        <f ca="1">IF(D102&lt;$E$18,"N/A",IF(D102=$E$18,IF($E$7-SUM(OFFSET(F102,-$E$18,0):F102)&gt;0,$E$7-SUM(OFFSET(F102,-$E$18,0):F102),0),IF(OFFSET(G102,-$E$18,0)-SUM(OFFSET(F102,-$E$18,0):F102)&gt;0,OFFSET(G102,-$E$18,0)-SUM(OFFSET(F102,-$E$18,0):F102),0)))</f>
        <v>0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29</v>
      </c>
      <c r="F103" s="15">
        <f t="shared" ca="1" si="10"/>
        <v>3</v>
      </c>
      <c r="G103" s="15">
        <f t="shared" ca="1" si="11"/>
        <v>0</v>
      </c>
      <c r="H103" s="13">
        <f t="shared" ca="1" si="7"/>
        <v>3.1780821917808226E-2</v>
      </c>
      <c r="I103" s="29">
        <f ca="1">IF(G103&lt;&gt;0,IF(E103&lt;0,0,IF('Marinated Chicken'!I103&gt;0,0,IF(OR(Tzatziki!I103&gt;0,Lemon!I103&gt;0,Mushrooms!I103&gt;0,'House Salad'!I103&gt;0,'Green Pepper'!I103&gt;0,Pita!I103&gt;0),50,200))),0)</f>
        <v>0</v>
      </c>
      <c r="J103" s="2">
        <f ca="1">IF(D103&lt;$E$18,"N/A",IF(D103=$E$18,IF($E$7-SUM(OFFSET(F103,-$E$18,0):F103)&gt;0,$E$7-SUM(OFFSET(F103,-$E$18,0):F103),0),IF(OFFSET(G103,-$E$18,0)-SUM(OFFSET(F103,-$E$18,0):F103)&gt;0,OFFSET(G103,-$E$18,0)-SUM(OFFSET(F103,-$E$18,0):F103),0)))</f>
        <v>0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26</v>
      </c>
      <c r="F104" s="15">
        <f t="shared" ca="1" si="10"/>
        <v>3</v>
      </c>
      <c r="G104" s="15">
        <f t="shared" ca="1" si="11"/>
        <v>23</v>
      </c>
      <c r="H104" s="13">
        <f t="shared" ca="1" si="7"/>
        <v>2.8493150684931509E-2</v>
      </c>
      <c r="I104" s="29">
        <f ca="1">IF(G104&lt;&gt;0,IF(E104&lt;0,0,IF('Marinated Chicken'!I104&gt;0,0,IF(OR(Tzatziki!I104&gt;0,Lemon!I104&gt;0,Mushrooms!I104&gt;0,'House Salad'!I104&gt;0,'Green Pepper'!I104&gt;0,Pita!I104&gt;0),50,200))),0)</f>
        <v>50</v>
      </c>
      <c r="J104" s="2">
        <f ca="1">IF(D104&lt;$E$18,"N/A",IF(D104=$E$18,IF($E$7-SUM(OFFSET(F104,-$E$18,0):F104)&gt;0,$E$7-SUM(OFFSET(F104,-$E$18,0):F104),0),IF(OFFSET(G104,-$E$18,0)-SUM(OFFSET(F104,-$E$18,0):F104)&gt;0,OFFSET(G104,-$E$18,0)-SUM(OFFSET(F104,-$E$18,0):F104),0)))</f>
        <v>0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45</v>
      </c>
      <c r="F105" s="15">
        <f t="shared" ca="1" si="10"/>
        <v>4</v>
      </c>
      <c r="G105" s="15">
        <f t="shared" ca="1" si="11"/>
        <v>0</v>
      </c>
      <c r="H105" s="13">
        <f t="shared" ca="1" si="7"/>
        <v>4.9315068493150691E-2</v>
      </c>
      <c r="I105" s="29">
        <f ca="1">IF(G105&lt;&gt;0,IF(E105&lt;0,0,IF('Marinated Chicken'!I105&gt;0,0,IF(OR(Tzatziki!I105&gt;0,Lemon!I105&gt;0,Mushrooms!I105&gt;0,'House Salad'!I105&gt;0,'Green Pepper'!I105&gt;0,Pita!I105&gt;0),50,200))),0)</f>
        <v>0</v>
      </c>
      <c r="J105" s="2">
        <f ca="1">IF(D105&lt;$E$18,"N/A",IF(D105=$E$18,IF($E$7-SUM(OFFSET(F105,-$E$18,0):F105)&gt;0,$E$7-SUM(OFFSET(F105,-$E$18,0):F105),0),IF(OFFSET(G105,-$E$18,0)-SUM(OFFSET(F105,-$E$18,0):F105)&gt;0,OFFSET(G105,-$E$18,0)-SUM(OFFSET(F105,-$E$18,0):F105),0)))</f>
        <v>0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42</v>
      </c>
      <c r="F106" s="15">
        <f t="shared" ca="1" si="10"/>
        <v>3</v>
      </c>
      <c r="G106" s="15">
        <f t="shared" ca="1" si="11"/>
        <v>0</v>
      </c>
      <c r="H106" s="13">
        <f t="shared" ca="1" si="7"/>
        <v>4.6027397260273981E-2</v>
      </c>
      <c r="I106" s="29">
        <f ca="1">IF(G106&lt;&gt;0,IF(E106&lt;0,0,IF('Marinated Chicken'!I106&gt;0,0,IF(OR(Tzatziki!I106&gt;0,Lemon!I106&gt;0,Mushrooms!I106&gt;0,'House Salad'!I106&gt;0,'Green Pepper'!I106&gt;0,Pita!I106&gt;0),50,200))),0)</f>
        <v>0</v>
      </c>
      <c r="J106" s="2">
        <f ca="1">IF(D106&lt;$E$18,"N/A",IF(D106=$E$18,IF($E$7-SUM(OFFSET(F106,-$E$18,0):F106)&gt;0,$E$7-SUM(OFFSET(F106,-$E$18,0):F106),0),IF(OFFSET(G106,-$E$18,0)-SUM(OFFSET(F106,-$E$18,0):F106)&gt;0,OFFSET(G106,-$E$18,0)-SUM(OFFSET(F106,-$E$18,0):F106),0)))</f>
        <v>0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38</v>
      </c>
      <c r="F107" s="15">
        <f t="shared" ca="1" si="10"/>
        <v>4</v>
      </c>
      <c r="G107" s="15">
        <f t="shared" ca="1" si="11"/>
        <v>0</v>
      </c>
      <c r="H107" s="13">
        <f t="shared" ca="1" si="7"/>
        <v>4.1643835616438363E-2</v>
      </c>
      <c r="I107" s="29">
        <f ca="1">IF(G107&lt;&gt;0,IF(E107&lt;0,0,IF('Marinated Chicken'!I107&gt;0,0,IF(OR(Tzatziki!I107&gt;0,Lemon!I107&gt;0,Mushrooms!I107&gt;0,'House Salad'!I107&gt;0,'Green Pepper'!I107&gt;0,Pita!I107&gt;0),50,200))),0)</f>
        <v>0</v>
      </c>
      <c r="J107" s="2">
        <f ca="1">IF(D107&lt;$E$18,"N/A",IF(D107=$E$18,IF($E$7-SUM(OFFSET(F107,-$E$18,0):F107)&gt;0,$E$7-SUM(OFFSET(F107,-$E$18,0):F107),0),IF(OFFSET(G107,-$E$18,0)-SUM(OFFSET(F107,-$E$18,0):F107)&gt;0,OFFSET(G107,-$E$18,0)-SUM(OFFSET(F107,-$E$18,0):F107),0)))</f>
        <v>0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34</v>
      </c>
      <c r="F108" s="15">
        <f t="shared" ca="1" si="10"/>
        <v>4</v>
      </c>
      <c r="G108" s="15">
        <f t="shared" ca="1" si="11"/>
        <v>0</v>
      </c>
      <c r="H108" s="13">
        <f t="shared" ca="1" si="7"/>
        <v>3.7260273972602745E-2</v>
      </c>
      <c r="I108" s="29">
        <f ca="1">IF(G108&lt;&gt;0,IF(E108&lt;0,0,IF('Marinated Chicken'!I108&gt;0,0,IF(OR(Tzatziki!I108&gt;0,Lemon!I108&gt;0,Mushrooms!I108&gt;0,'House Salad'!I108&gt;0,'Green Pepper'!I108&gt;0,Pita!I108&gt;0),50,200))),0)</f>
        <v>0</v>
      </c>
      <c r="J108" s="2">
        <f ca="1">IF(D108&lt;$E$18,"N/A",IF(D108=$E$18,IF($E$7-SUM(OFFSET(F108,-$E$18,0):F108)&gt;0,$E$7-SUM(OFFSET(F108,-$E$18,0):F108),0),IF(OFFSET(G108,-$E$18,0)-SUM(OFFSET(F108,-$E$18,0):F108)&gt;0,OFFSET(G108,-$E$18,0)-SUM(OFFSET(F108,-$E$18,0):F108),0)))</f>
        <v>0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29</v>
      </c>
      <c r="F109" s="15">
        <f t="shared" ca="1" si="10"/>
        <v>5</v>
      </c>
      <c r="G109" s="15">
        <f t="shared" ca="1" si="11"/>
        <v>0</v>
      </c>
      <c r="H109" s="13">
        <f t="shared" ca="1" si="7"/>
        <v>3.1780821917808226E-2</v>
      </c>
      <c r="I109" s="29">
        <f ca="1">IF(G109&lt;&gt;0,IF(E109&lt;0,0,IF('Marinated Chicken'!I109&gt;0,0,IF(OR(Tzatziki!I109&gt;0,Lemon!I109&gt;0,Mushrooms!I109&gt;0,'House Salad'!I109&gt;0,'Green Pepper'!I109&gt;0,Pita!I109&gt;0),50,200))),0)</f>
        <v>0</v>
      </c>
      <c r="J109" s="2">
        <f ca="1">IF(D109&lt;$E$18,"N/A",IF(D109=$E$18,IF($E$7-SUM(OFFSET(F109,-$E$18,0):F109)&gt;0,$E$7-SUM(OFFSET(F109,-$E$18,0):F109),0),IF(OFFSET(G109,-$E$18,0)-SUM(OFFSET(F109,-$E$18,0):F109)&gt;0,OFFSET(G109,-$E$18,0)-SUM(OFFSET(F109,-$E$18,0):F109),0)))</f>
        <v>0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26</v>
      </c>
      <c r="F110" s="15">
        <f t="shared" ca="1" si="10"/>
        <v>3</v>
      </c>
      <c r="G110" s="15">
        <f t="shared" ca="1" si="11"/>
        <v>0</v>
      </c>
      <c r="H110" s="13">
        <f t="shared" ca="1" si="7"/>
        <v>2.8493150684931509E-2</v>
      </c>
      <c r="I110" s="29">
        <f ca="1">IF(G110&lt;&gt;0,IF(E110&lt;0,0,IF('Marinated Chicken'!I110&gt;0,0,IF(OR(Tzatziki!I110&gt;0,Lemon!I110&gt;0,Mushrooms!I110&gt;0,'House Salad'!I110&gt;0,'Green Pepper'!I110&gt;0,Pita!I110&gt;0),50,200))),0)</f>
        <v>0</v>
      </c>
      <c r="J110" s="2">
        <f ca="1">IF(D110&lt;$E$18,"N/A",IF(D110=$E$18,IF($E$7-SUM(OFFSET(F110,-$E$18,0):F110)&gt;0,$E$7-SUM(OFFSET(F110,-$E$18,0):F110),0),IF(OFFSET(G110,-$E$18,0)-SUM(OFFSET(F110,-$E$18,0):F110)&gt;0,OFFSET(G110,-$E$18,0)-SUM(OFFSET(F110,-$E$18,0):F110),0)))</f>
        <v>0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22</v>
      </c>
      <c r="F111" s="15">
        <f t="shared" ca="1" si="10"/>
        <v>4</v>
      </c>
      <c r="G111" s="15">
        <f t="shared" ca="1" si="11"/>
        <v>27</v>
      </c>
      <c r="H111" s="13">
        <f t="shared" ca="1" si="7"/>
        <v>2.4109589041095895E-2</v>
      </c>
      <c r="I111" s="29">
        <f ca="1">IF(G111&lt;&gt;0,IF(E111&lt;0,0,IF('Marinated Chicken'!I111&gt;0,0,IF(OR(Tzatziki!I111&gt;0,Lemon!I111&gt;0,Mushrooms!I111&gt;0,'House Salad'!I111&gt;0,'Green Pepper'!I111&gt;0,Pita!I111&gt;0),50,200))),0)</f>
        <v>50</v>
      </c>
      <c r="J111" s="2">
        <f ca="1">IF(D111&lt;$E$18,"N/A",IF(D111=$E$18,IF($E$7-SUM(OFFSET(F111,-$E$18,0):F111)&gt;0,$E$7-SUM(OFFSET(F111,-$E$18,0):F111),0),IF(OFFSET(G111,-$E$18,0)-SUM(OFFSET(F111,-$E$18,0):F111)&gt;0,OFFSET(G111,-$E$18,0)-SUM(OFFSET(F111,-$E$18,0):F111),0)))</f>
        <v>0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45</v>
      </c>
      <c r="F112" s="15">
        <f t="shared" ca="1" si="10"/>
        <v>4</v>
      </c>
      <c r="G112" s="15">
        <f t="shared" ca="1" si="11"/>
        <v>0</v>
      </c>
      <c r="H112" s="13">
        <f t="shared" ca="1" si="7"/>
        <v>4.9315068493150691E-2</v>
      </c>
      <c r="I112" s="29">
        <f ca="1">IF(G112&lt;&gt;0,IF(E112&lt;0,0,IF('Marinated Chicken'!I112&gt;0,0,IF(OR(Tzatziki!I112&gt;0,Lemon!I112&gt;0,Mushrooms!I112&gt;0,'House Salad'!I112&gt;0,'Green Pepper'!I112&gt;0,Pita!I112&gt;0),50,200))),0)</f>
        <v>0</v>
      </c>
      <c r="J112" s="2">
        <f ca="1">IF(D112&lt;$E$18,"N/A",IF(D112=$E$18,IF($E$7-SUM(OFFSET(F112,-$E$18,0):F112)&gt;0,$E$7-SUM(OFFSET(F112,-$E$18,0):F112),0),IF(OFFSET(G112,-$E$18,0)-SUM(OFFSET(F112,-$E$18,0):F112)&gt;0,OFFSET(G112,-$E$18,0)-SUM(OFFSET(F112,-$E$18,0):F112),0)))</f>
        <v>0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43</v>
      </c>
      <c r="F113" s="15">
        <f t="shared" ca="1" si="10"/>
        <v>2</v>
      </c>
      <c r="G113" s="15">
        <f t="shared" ca="1" si="11"/>
        <v>0</v>
      </c>
      <c r="H113" s="13">
        <f t="shared" ca="1" si="7"/>
        <v>4.7123287671232882E-2</v>
      </c>
      <c r="I113" s="29">
        <f ca="1">IF(G113&lt;&gt;0,IF(E113&lt;0,0,IF('Marinated Chicken'!I113&gt;0,0,IF(OR(Tzatziki!I113&gt;0,Lemon!I113&gt;0,Mushrooms!I113&gt;0,'House Salad'!I113&gt;0,'Green Pepper'!I113&gt;0,Pita!I113&gt;0),50,200))),0)</f>
        <v>0</v>
      </c>
      <c r="J113" s="2">
        <f ca="1">IF(D113&lt;$E$18,"N/A",IF(D113=$E$18,IF($E$7-SUM(OFFSET(F113,-$E$18,0):F113)&gt;0,$E$7-SUM(OFFSET(F113,-$E$18,0):F113),0),IF(OFFSET(G113,-$E$18,0)-SUM(OFFSET(F113,-$E$18,0):F113)&gt;0,OFFSET(G113,-$E$18,0)-SUM(OFFSET(F113,-$E$18,0):F113),0)))</f>
        <v>0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40</v>
      </c>
      <c r="F114" s="15">
        <f t="shared" ca="1" si="10"/>
        <v>3</v>
      </c>
      <c r="G114" s="15">
        <f t="shared" ca="1" si="11"/>
        <v>0</v>
      </c>
      <c r="H114" s="13">
        <f t="shared" ca="1" si="7"/>
        <v>4.3835616438356172E-2</v>
      </c>
      <c r="I114" s="29">
        <f ca="1">IF(G114&lt;&gt;0,IF(E114&lt;0,0,IF('Marinated Chicken'!I114&gt;0,0,IF(OR(Tzatziki!I114&gt;0,Lemon!I114&gt;0,Mushrooms!I114&gt;0,'House Salad'!I114&gt;0,'Green Pepper'!I114&gt;0,Pita!I114&gt;0),50,200))),0)</f>
        <v>0</v>
      </c>
      <c r="J114" s="2">
        <f ca="1">IF(D114&lt;$E$18,"N/A",IF(D114=$E$18,IF($E$7-SUM(OFFSET(F114,-$E$18,0):F114)&gt;0,$E$7-SUM(OFFSET(F114,-$E$18,0):F114),0),IF(OFFSET(G114,-$E$18,0)-SUM(OFFSET(F114,-$E$18,0):F114)&gt;0,OFFSET(G114,-$E$18,0)-SUM(OFFSET(F114,-$E$18,0):F114),0)))</f>
        <v>0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37</v>
      </c>
      <c r="F115" s="15">
        <f t="shared" ca="1" si="10"/>
        <v>3</v>
      </c>
      <c r="G115" s="15">
        <f t="shared" ca="1" si="11"/>
        <v>0</v>
      </c>
      <c r="H115" s="13">
        <f t="shared" ca="1" si="7"/>
        <v>4.0547945205479455E-2</v>
      </c>
      <c r="I115" s="29">
        <f ca="1">IF(G115&lt;&gt;0,IF(E115&lt;0,0,IF('Marinated Chicken'!I115&gt;0,0,IF(OR(Tzatziki!I115&gt;0,Lemon!I115&gt;0,Mushrooms!I115&gt;0,'House Salad'!I115&gt;0,'Green Pepper'!I115&gt;0,Pita!I115&gt;0),50,200))),0)</f>
        <v>0</v>
      </c>
      <c r="J115" s="2">
        <f ca="1">IF(D115&lt;$E$18,"N/A",IF(D115=$E$18,IF($E$7-SUM(OFFSET(F115,-$E$18,0):F115)&gt;0,$E$7-SUM(OFFSET(F115,-$E$18,0):F115),0),IF(OFFSET(G115,-$E$18,0)-SUM(OFFSET(F115,-$E$18,0):F115)&gt;0,OFFSET(G115,-$E$18,0)-SUM(OFFSET(F115,-$E$18,0):F115),0)))</f>
        <v>0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34</v>
      </c>
      <c r="F116" s="15">
        <f t="shared" ca="1" si="10"/>
        <v>3</v>
      </c>
      <c r="G116" s="15">
        <f t="shared" ca="1" si="11"/>
        <v>0</v>
      </c>
      <c r="H116" s="13">
        <f t="shared" ca="1" si="7"/>
        <v>3.7260273972602745E-2</v>
      </c>
      <c r="I116" s="29">
        <f ca="1">IF(G116&lt;&gt;0,IF(E116&lt;0,0,IF('Marinated Chicken'!I116&gt;0,0,IF(OR(Tzatziki!I116&gt;0,Lemon!I116&gt;0,Mushrooms!I116&gt;0,'House Salad'!I116&gt;0,'Green Pepper'!I116&gt;0,Pita!I116&gt;0),50,200))),0)</f>
        <v>0</v>
      </c>
      <c r="J116" s="2">
        <f ca="1">IF(D116&lt;$E$18,"N/A",IF(D116=$E$18,IF($E$7-SUM(OFFSET(F116,-$E$18,0):F116)&gt;0,$E$7-SUM(OFFSET(F116,-$E$18,0):F116),0),IF(OFFSET(G116,-$E$18,0)-SUM(OFFSET(F116,-$E$18,0):F116)&gt;0,OFFSET(G116,-$E$18,0)-SUM(OFFSET(F116,-$E$18,0):F116),0)))</f>
        <v>0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31</v>
      </c>
      <c r="F117" s="15">
        <f t="shared" ca="1" si="10"/>
        <v>3</v>
      </c>
      <c r="G117" s="15">
        <f t="shared" ca="1" si="11"/>
        <v>0</v>
      </c>
      <c r="H117" s="13">
        <f t="shared" ca="1" si="7"/>
        <v>3.3972602739726035E-2</v>
      </c>
      <c r="I117" s="29">
        <f ca="1">IF(G117&lt;&gt;0,IF(E117&lt;0,0,IF('Marinated Chicken'!I117&gt;0,0,IF(OR(Tzatziki!I117&gt;0,Lemon!I117&gt;0,Mushrooms!I117&gt;0,'House Salad'!I117&gt;0,'Green Pepper'!I117&gt;0,Pita!I117&gt;0),50,200))),0)</f>
        <v>0</v>
      </c>
      <c r="J117" s="2">
        <f ca="1">IF(D117&lt;$E$18,"N/A",IF(D117=$E$18,IF($E$7-SUM(OFFSET(F117,-$E$18,0):F117)&gt;0,$E$7-SUM(OFFSET(F117,-$E$18,0):F117),0),IF(OFFSET(G117,-$E$18,0)-SUM(OFFSET(F117,-$E$18,0):F117)&gt;0,OFFSET(G117,-$E$18,0)-SUM(OFFSET(F117,-$E$18,0):F117),0)))</f>
        <v>0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26</v>
      </c>
      <c r="F118" s="15">
        <f t="shared" ca="1" si="10"/>
        <v>5</v>
      </c>
      <c r="G118" s="15">
        <f t="shared" ca="1" si="11"/>
        <v>23</v>
      </c>
      <c r="H118" s="13">
        <f t="shared" ca="1" si="7"/>
        <v>2.8493150684931509E-2</v>
      </c>
      <c r="I118" s="29">
        <f ca="1">IF(G118&lt;&gt;0,IF(E118&lt;0,0,IF('Marinated Chicken'!I118&gt;0,0,IF(OR(Tzatziki!I118&gt;0,Lemon!I118&gt;0,Mushrooms!I118&gt;0,'House Salad'!I118&gt;0,'Green Pepper'!I118&gt;0,Pita!I118&gt;0),50,200))),0)</f>
        <v>50</v>
      </c>
      <c r="J118" s="2">
        <f ca="1">IF(D118&lt;$E$18,"N/A",IF(D118=$E$18,IF($E$7-SUM(OFFSET(F118,-$E$18,0):F118)&gt;0,$E$7-SUM(OFFSET(F118,-$E$18,0):F118),0),IF(OFFSET(G118,-$E$18,0)-SUM(OFFSET(F118,-$E$18,0):F118)&gt;0,OFFSET(G118,-$E$18,0)-SUM(OFFSET(F118,-$E$18,0):F118),0)))</f>
        <v>0</v>
      </c>
      <c r="K118" s="13">
        <f t="shared" ca="1" si="8"/>
        <v>0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46</v>
      </c>
      <c r="F119" s="15">
        <f t="shared" ca="1" si="10"/>
        <v>3</v>
      </c>
      <c r="G119" s="15">
        <f t="shared" ca="1" si="11"/>
        <v>0</v>
      </c>
      <c r="H119" s="13">
        <f t="shared" ca="1" si="7"/>
        <v>5.0410958904109598E-2</v>
      </c>
      <c r="I119" s="29">
        <f ca="1">IF(G119&lt;&gt;0,IF(E119&lt;0,0,IF('Marinated Chicken'!I119&gt;0,0,IF(OR(Tzatziki!I119&gt;0,Lemon!I119&gt;0,Mushrooms!I119&gt;0,'House Salad'!I119&gt;0,'Green Pepper'!I119&gt;0,Pita!I119&gt;0),50,200))),0)</f>
        <v>0</v>
      </c>
      <c r="J119" s="2">
        <f ca="1">IF(D119&lt;$E$18,"N/A",IF(D119=$E$18,IF($E$7-SUM(OFFSET(F119,-$E$18,0):F119)&gt;0,$E$7-SUM(OFFSET(F119,-$E$18,0):F119),0),IF(OFFSET(G119,-$E$18,0)-SUM(OFFSET(F119,-$E$18,0):F119)&gt;0,OFFSET(G119,-$E$18,0)-SUM(OFFSET(F119,-$E$18,0):F119),0)))</f>
        <v>0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43</v>
      </c>
      <c r="F120" s="15">
        <f t="shared" ca="1" si="10"/>
        <v>3</v>
      </c>
      <c r="G120" s="15">
        <f t="shared" ca="1" si="11"/>
        <v>0</v>
      </c>
      <c r="H120" s="13">
        <f t="shared" ca="1" si="7"/>
        <v>4.7123287671232882E-2</v>
      </c>
      <c r="I120" s="29">
        <f ca="1">IF(G120&lt;&gt;0,IF(E120&lt;0,0,IF('Marinated Chicken'!I120&gt;0,0,IF(OR(Tzatziki!I120&gt;0,Lemon!I120&gt;0,Mushrooms!I120&gt;0,'House Salad'!I120&gt;0,'Green Pepper'!I120&gt;0,Pita!I120&gt;0),50,200))),0)</f>
        <v>0</v>
      </c>
      <c r="J120" s="2">
        <f ca="1">IF(D120&lt;$E$18,"N/A",IF(D120=$E$18,IF($E$7-SUM(OFFSET(F120,-$E$18,0):F120)&gt;0,$E$7-SUM(OFFSET(F120,-$E$18,0):F120),0),IF(OFFSET(G120,-$E$18,0)-SUM(OFFSET(F120,-$E$18,0):F120)&gt;0,OFFSET(G120,-$E$18,0)-SUM(OFFSET(F120,-$E$18,0):F120),0)))</f>
        <v>0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40</v>
      </c>
      <c r="F121" s="15">
        <f t="shared" ca="1" si="10"/>
        <v>3</v>
      </c>
      <c r="G121" s="15">
        <f t="shared" ca="1" si="11"/>
        <v>0</v>
      </c>
      <c r="H121" s="13">
        <f t="shared" ca="1" si="7"/>
        <v>4.3835616438356172E-2</v>
      </c>
      <c r="I121" s="29">
        <f ca="1">IF(G121&lt;&gt;0,IF(E121&lt;0,0,IF('Marinated Chicken'!I121&gt;0,0,IF(OR(Tzatziki!I121&gt;0,Lemon!I121&gt;0,Mushrooms!I121&gt;0,'House Salad'!I121&gt;0,'Green Pepper'!I121&gt;0,Pita!I121&gt;0),50,200))),0)</f>
        <v>0</v>
      </c>
      <c r="J121" s="2">
        <f ca="1">IF(D121&lt;$E$18,"N/A",IF(D121=$E$18,IF($E$7-SUM(OFFSET(F121,-$E$18,0):F121)&gt;0,$E$7-SUM(OFFSET(F121,-$E$18,0):F121),0),IF(OFFSET(G121,-$E$18,0)-SUM(OFFSET(F121,-$E$18,0):F121)&gt;0,OFFSET(G121,-$E$18,0)-SUM(OFFSET(F121,-$E$18,0):F121),0)))</f>
        <v>0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37</v>
      </c>
      <c r="F122" s="15">
        <f t="shared" ca="1" si="10"/>
        <v>3</v>
      </c>
      <c r="G122" s="15">
        <f t="shared" ca="1" si="11"/>
        <v>0</v>
      </c>
      <c r="H122" s="13">
        <f t="shared" ca="1" si="7"/>
        <v>4.0547945205479455E-2</v>
      </c>
      <c r="I122" s="29">
        <f ca="1">IF(G122&lt;&gt;0,IF(E122&lt;0,0,IF('Marinated Chicken'!I122&gt;0,0,IF(OR(Tzatziki!I122&gt;0,Lemon!I122&gt;0,Mushrooms!I122&gt;0,'House Salad'!I122&gt;0,'Green Pepper'!I122&gt;0,Pita!I122&gt;0),50,200))),0)</f>
        <v>0</v>
      </c>
      <c r="J122" s="2">
        <f ca="1">IF(D122&lt;$E$18,"N/A",IF(D122=$E$18,IF($E$7-SUM(OFFSET(F122,-$E$18,0):F122)&gt;0,$E$7-SUM(OFFSET(F122,-$E$18,0):F122),0),IF(OFFSET(G122,-$E$18,0)-SUM(OFFSET(F122,-$E$18,0):F122)&gt;0,OFFSET(G122,-$E$18,0)-SUM(OFFSET(F122,-$E$18,0):F122),0)))</f>
        <v>0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34</v>
      </c>
      <c r="F123" s="15">
        <f t="shared" ca="1" si="10"/>
        <v>3</v>
      </c>
      <c r="G123" s="15">
        <f t="shared" ca="1" si="11"/>
        <v>0</v>
      </c>
      <c r="H123" s="13">
        <f t="shared" ca="1" si="7"/>
        <v>3.7260273972602745E-2</v>
      </c>
      <c r="I123" s="29">
        <f ca="1">IF(G123&lt;&gt;0,IF(E123&lt;0,0,IF('Marinated Chicken'!I123&gt;0,0,IF(OR(Tzatziki!I123&gt;0,Lemon!I123&gt;0,Mushrooms!I123&gt;0,'House Salad'!I123&gt;0,'Green Pepper'!I123&gt;0,Pita!I123&gt;0),50,200))),0)</f>
        <v>0</v>
      </c>
      <c r="J123" s="2">
        <f ca="1">IF(D123&lt;$E$18,"N/A",IF(D123=$E$18,IF($E$7-SUM(OFFSET(F123,-$E$18,0):F123)&gt;0,$E$7-SUM(OFFSET(F123,-$E$18,0):F123),0),IF(OFFSET(G123,-$E$18,0)-SUM(OFFSET(F123,-$E$18,0):F123)&gt;0,OFFSET(G123,-$E$18,0)-SUM(OFFSET(F123,-$E$18,0):F123),0)))</f>
        <v>0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31</v>
      </c>
      <c r="F124" s="15">
        <f t="shared" ca="1" si="10"/>
        <v>3</v>
      </c>
      <c r="G124" s="15">
        <f t="shared" ca="1" si="11"/>
        <v>0</v>
      </c>
      <c r="H124" s="13">
        <f t="shared" ca="1" si="7"/>
        <v>3.3972602739726035E-2</v>
      </c>
      <c r="I124" s="29">
        <f ca="1">IF(G124&lt;&gt;0,IF(E124&lt;0,0,IF('Marinated Chicken'!I124&gt;0,0,IF(OR(Tzatziki!I124&gt;0,Lemon!I124&gt;0,Mushrooms!I124&gt;0,'House Salad'!I124&gt;0,'Green Pepper'!I124&gt;0,Pita!I124&gt;0),50,200))),0)</f>
        <v>0</v>
      </c>
      <c r="J124" s="2">
        <f ca="1">IF(D124&lt;$E$18,"N/A",IF(D124=$E$18,IF($E$7-SUM(OFFSET(F124,-$E$18,0):F124)&gt;0,$E$7-SUM(OFFSET(F124,-$E$18,0):F124),0),IF(OFFSET(G124,-$E$18,0)-SUM(OFFSET(F124,-$E$18,0):F124)&gt;0,OFFSET(G124,-$E$18,0)-SUM(OFFSET(F124,-$E$18,0):F124),0)))</f>
        <v>0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27</v>
      </c>
      <c r="F125" s="15">
        <f t="shared" ca="1" si="10"/>
        <v>4</v>
      </c>
      <c r="G125" s="15">
        <f t="shared" ca="1" si="11"/>
        <v>22</v>
      </c>
      <c r="H125" s="13">
        <f t="shared" ca="1" si="7"/>
        <v>2.9589041095890414E-2</v>
      </c>
      <c r="I125" s="29">
        <f ca="1">IF(G125&lt;&gt;0,IF(E125&lt;0,0,IF('Marinated Chicken'!I125&gt;0,0,IF(OR(Tzatziki!I125&gt;0,Lemon!I125&gt;0,Mushrooms!I125&gt;0,'House Salad'!I125&gt;0,'Green Pepper'!I125&gt;0,Pita!I125&gt;0),50,200))),0)</f>
        <v>0</v>
      </c>
      <c r="J125" s="2">
        <f ca="1">IF(D125&lt;$E$18,"N/A",IF(D125=$E$18,IF($E$7-SUM(OFFSET(F125,-$E$18,0):F125)&gt;0,$E$7-SUM(OFFSET(F125,-$E$18,0):F125),0),IF(OFFSET(G125,-$E$18,0)-SUM(OFFSET(F125,-$E$18,0):F125)&gt;0,OFFSET(G125,-$E$18,0)-SUM(OFFSET(F125,-$E$18,0):F125),0)))</f>
        <v>0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45</v>
      </c>
      <c r="F126" s="15">
        <f t="shared" ca="1" si="10"/>
        <v>4</v>
      </c>
      <c r="G126" s="15">
        <f t="shared" ca="1" si="11"/>
        <v>0</v>
      </c>
      <c r="H126" s="13">
        <f t="shared" ca="1" si="7"/>
        <v>4.9315068493150691E-2</v>
      </c>
      <c r="I126" s="29">
        <f ca="1">IF(G126&lt;&gt;0,IF(E126&lt;0,0,IF('Marinated Chicken'!I126&gt;0,0,IF(OR(Tzatziki!I126&gt;0,Lemon!I126&gt;0,Mushrooms!I126&gt;0,'House Salad'!I126&gt;0,'Green Pepper'!I126&gt;0,Pita!I126&gt;0),50,200))),0)</f>
        <v>0</v>
      </c>
      <c r="J126" s="2">
        <f ca="1">IF(D126&lt;$E$18,"N/A",IF(D126=$E$18,IF($E$7-SUM(OFFSET(F126,-$E$18,0):F126)&gt;0,$E$7-SUM(OFFSET(F126,-$E$18,0):F126),0),IF(OFFSET(G126,-$E$18,0)-SUM(OFFSET(F126,-$E$18,0):F126)&gt;0,OFFSET(G126,-$E$18,0)-SUM(OFFSET(F126,-$E$18,0):F126),0)))</f>
        <v>0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43</v>
      </c>
      <c r="F127" s="15">
        <f t="shared" ca="1" si="10"/>
        <v>2</v>
      </c>
      <c r="G127" s="15">
        <f t="shared" ca="1" si="11"/>
        <v>0</v>
      </c>
      <c r="H127" s="13">
        <f t="shared" ca="1" si="7"/>
        <v>4.7123287671232882E-2</v>
      </c>
      <c r="I127" s="29">
        <f ca="1">IF(G127&lt;&gt;0,IF(E127&lt;0,0,IF('Marinated Chicken'!I127&gt;0,0,IF(OR(Tzatziki!I127&gt;0,Lemon!I127&gt;0,Mushrooms!I127&gt;0,'House Salad'!I127&gt;0,'Green Pepper'!I127&gt;0,Pita!I127&gt;0),50,200))),0)</f>
        <v>0</v>
      </c>
      <c r="J127" s="2">
        <f ca="1">IF(D127&lt;$E$18,"N/A",IF(D127=$E$18,IF($E$7-SUM(OFFSET(F127,-$E$18,0):F127)&gt;0,$E$7-SUM(OFFSET(F127,-$E$18,0):F127),0),IF(OFFSET(G127,-$E$18,0)-SUM(OFFSET(F127,-$E$18,0):F127)&gt;0,OFFSET(G127,-$E$18,0)-SUM(OFFSET(F127,-$E$18,0):F127),0)))</f>
        <v>0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39</v>
      </c>
      <c r="F128" s="15">
        <f t="shared" ca="1" si="10"/>
        <v>4</v>
      </c>
      <c r="G128" s="15">
        <f t="shared" ca="1" si="11"/>
        <v>0</v>
      </c>
      <c r="H128" s="13">
        <f t="shared" ca="1" si="7"/>
        <v>4.2739726027397264E-2</v>
      </c>
      <c r="I128" s="29">
        <f ca="1">IF(G128&lt;&gt;0,IF(E128&lt;0,0,IF('Marinated Chicken'!I128&gt;0,0,IF(OR(Tzatziki!I128&gt;0,Lemon!I128&gt;0,Mushrooms!I128&gt;0,'House Salad'!I128&gt;0,'Green Pepper'!I128&gt;0,Pita!I128&gt;0),50,200))),0)</f>
        <v>0</v>
      </c>
      <c r="J128" s="2">
        <f ca="1">IF(D128&lt;$E$18,"N/A",IF(D128=$E$18,IF($E$7-SUM(OFFSET(F128,-$E$18,0):F128)&gt;0,$E$7-SUM(OFFSET(F128,-$E$18,0):F128),0),IF(OFFSET(G128,-$E$18,0)-SUM(OFFSET(F128,-$E$18,0):F128)&gt;0,OFFSET(G128,-$E$18,0)-SUM(OFFSET(F128,-$E$18,0):F128),0)))</f>
        <v>0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36</v>
      </c>
      <c r="F129" s="15">
        <f t="shared" ca="1" si="10"/>
        <v>3</v>
      </c>
      <c r="G129" s="15">
        <f t="shared" ca="1" si="11"/>
        <v>0</v>
      </c>
      <c r="H129" s="13">
        <f t="shared" ca="1" si="7"/>
        <v>3.9452054794520554E-2</v>
      </c>
      <c r="I129" s="29">
        <f ca="1">IF(G129&lt;&gt;0,IF(E129&lt;0,0,IF('Marinated Chicken'!I129&gt;0,0,IF(OR(Tzatziki!I129&gt;0,Lemon!I129&gt;0,Mushrooms!I129&gt;0,'House Salad'!I129&gt;0,'Green Pepper'!I129&gt;0,Pita!I129&gt;0),50,200))),0)</f>
        <v>0</v>
      </c>
      <c r="J129" s="2">
        <f ca="1">IF(D129&lt;$E$18,"N/A",IF(D129=$E$18,IF($E$7-SUM(OFFSET(F129,-$E$18,0):F129)&gt;0,$E$7-SUM(OFFSET(F129,-$E$18,0):F129),0),IF(OFFSET(G129,-$E$18,0)-SUM(OFFSET(F129,-$E$18,0):F129)&gt;0,OFFSET(G129,-$E$18,0)-SUM(OFFSET(F129,-$E$18,0):F129),0)))</f>
        <v>0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34</v>
      </c>
      <c r="F130" s="15">
        <f t="shared" ca="1" si="10"/>
        <v>2</v>
      </c>
      <c r="G130" s="15">
        <f t="shared" ca="1" si="11"/>
        <v>0</v>
      </c>
      <c r="H130" s="13">
        <f t="shared" ca="1" si="7"/>
        <v>3.7260273972602745E-2</v>
      </c>
      <c r="I130" s="29">
        <f ca="1">IF(G130&lt;&gt;0,IF(E130&lt;0,0,IF('Marinated Chicken'!I130&gt;0,0,IF(OR(Tzatziki!I130&gt;0,Lemon!I130&gt;0,Mushrooms!I130&gt;0,'House Salad'!I130&gt;0,'Green Pepper'!I130&gt;0,Pita!I130&gt;0),50,200))),0)</f>
        <v>0</v>
      </c>
      <c r="J130" s="2">
        <f ca="1">IF(D130&lt;$E$18,"N/A",IF(D130=$E$18,IF($E$7-SUM(OFFSET(F130,-$E$18,0):F130)&gt;0,$E$7-SUM(OFFSET(F130,-$E$18,0):F130),0),IF(OFFSET(G130,-$E$18,0)-SUM(OFFSET(F130,-$E$18,0):F130)&gt;0,OFFSET(G130,-$E$18,0)-SUM(OFFSET(F130,-$E$18,0):F130),0)))</f>
        <v>0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30</v>
      </c>
      <c r="F131" s="15">
        <f t="shared" ca="1" si="10"/>
        <v>4</v>
      </c>
      <c r="G131" s="15">
        <f t="shared" ca="1" si="11"/>
        <v>0</v>
      </c>
      <c r="H131" s="13">
        <f t="shared" ca="1" si="7"/>
        <v>3.2876712328767127E-2</v>
      </c>
      <c r="I131" s="29">
        <f ca="1">IF(G131&lt;&gt;0,IF(E131&lt;0,0,IF('Marinated Chicken'!I131&gt;0,0,IF(OR(Tzatziki!I131&gt;0,Lemon!I131&gt;0,Mushrooms!I131&gt;0,'House Salad'!I131&gt;0,'Green Pepper'!I131&gt;0,Pita!I131&gt;0),50,200))),0)</f>
        <v>0</v>
      </c>
      <c r="J131" s="2">
        <f ca="1">IF(D131&lt;$E$18,"N/A",IF(D131=$E$18,IF($E$7-SUM(OFFSET(F131,-$E$18,0):F131)&gt;0,$E$7-SUM(OFFSET(F131,-$E$18,0):F131),0),IF(OFFSET(G131,-$E$18,0)-SUM(OFFSET(F131,-$E$18,0):F131)&gt;0,OFFSET(G131,-$E$18,0)-SUM(OFFSET(F131,-$E$18,0):F131),0)))</f>
        <v>0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27</v>
      </c>
      <c r="F132" s="15">
        <f t="shared" ca="1" si="10"/>
        <v>3</v>
      </c>
      <c r="G132" s="15">
        <f t="shared" ca="1" si="11"/>
        <v>22</v>
      </c>
      <c r="H132" s="13">
        <f t="shared" ca="1" si="7"/>
        <v>2.9589041095890414E-2</v>
      </c>
      <c r="I132" s="29">
        <f ca="1">IF(G132&lt;&gt;0,IF(E132&lt;0,0,IF('Marinated Chicken'!I132&gt;0,0,IF(OR(Tzatziki!I132&gt;0,Lemon!I132&gt;0,Mushrooms!I132&gt;0,'House Salad'!I132&gt;0,'Green Pepper'!I132&gt;0,Pita!I132&gt;0),50,200))),0)</f>
        <v>50</v>
      </c>
      <c r="J132" s="2">
        <f ca="1">IF(D132&lt;$E$18,"N/A",IF(D132=$E$18,IF($E$7-SUM(OFFSET(F132,-$E$18,0):F132)&gt;0,$E$7-SUM(OFFSET(F132,-$E$18,0):F132),0),IF(OFFSET(G132,-$E$18,0)-SUM(OFFSET(F132,-$E$18,0):F132)&gt;0,OFFSET(G132,-$E$18,0)-SUM(OFFSET(F132,-$E$18,0):F132),0)))</f>
        <v>0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46</v>
      </c>
      <c r="F133" s="15">
        <f t="shared" ca="1" si="10"/>
        <v>3</v>
      </c>
      <c r="G133" s="15">
        <f t="shared" ca="1" si="11"/>
        <v>0</v>
      </c>
      <c r="H133" s="13">
        <f t="shared" ca="1" si="7"/>
        <v>5.0410958904109598E-2</v>
      </c>
      <c r="I133" s="29">
        <f ca="1">IF(G133&lt;&gt;0,IF(E133&lt;0,0,IF('Marinated Chicken'!I133&gt;0,0,IF(OR(Tzatziki!I133&gt;0,Lemon!I133&gt;0,Mushrooms!I133&gt;0,'House Salad'!I133&gt;0,'Green Pepper'!I133&gt;0,Pita!I133&gt;0),50,200))),0)</f>
        <v>0</v>
      </c>
      <c r="J133" s="2">
        <f ca="1">IF(D133&lt;$E$18,"N/A",IF(D133=$E$18,IF($E$7-SUM(OFFSET(F133,-$E$18,0):F133)&gt;0,$E$7-SUM(OFFSET(F133,-$E$18,0):F133),0),IF(OFFSET(G133,-$E$18,0)-SUM(OFFSET(F133,-$E$18,0):F133)&gt;0,OFFSET(G133,-$E$18,0)-SUM(OFFSET(F133,-$E$18,0):F133),0)))</f>
        <v>0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43</v>
      </c>
      <c r="F134" s="15">
        <f t="shared" ca="1" si="10"/>
        <v>3</v>
      </c>
      <c r="G134" s="15">
        <f t="shared" ca="1" si="11"/>
        <v>0</v>
      </c>
      <c r="H134" s="13">
        <f t="shared" ca="1" si="7"/>
        <v>4.7123287671232882E-2</v>
      </c>
      <c r="I134" s="29">
        <f ca="1">IF(G134&lt;&gt;0,IF(E134&lt;0,0,IF('Marinated Chicken'!I134&gt;0,0,IF(OR(Tzatziki!I134&gt;0,Lemon!I134&gt;0,Mushrooms!I134&gt;0,'House Salad'!I134&gt;0,'Green Pepper'!I134&gt;0,Pita!I134&gt;0),50,200))),0)</f>
        <v>0</v>
      </c>
      <c r="J134" s="2">
        <f ca="1">IF(D134&lt;$E$18,"N/A",IF(D134=$E$18,IF($E$7-SUM(OFFSET(F134,-$E$18,0):F134)&gt;0,$E$7-SUM(OFFSET(F134,-$E$18,0):F134),0),IF(OFFSET(G134,-$E$18,0)-SUM(OFFSET(F134,-$E$18,0):F134)&gt;0,OFFSET(G134,-$E$18,0)-SUM(OFFSET(F134,-$E$18,0):F134),0)))</f>
        <v>0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39</v>
      </c>
      <c r="F135" s="15">
        <f t="shared" ca="1" si="10"/>
        <v>4</v>
      </c>
      <c r="G135" s="15">
        <f t="shared" ca="1" si="11"/>
        <v>0</v>
      </c>
      <c r="H135" s="13">
        <f t="shared" ca="1" si="7"/>
        <v>4.2739726027397264E-2</v>
      </c>
      <c r="I135" s="29">
        <f ca="1">IF(G135&lt;&gt;0,IF(E135&lt;0,0,IF('Marinated Chicken'!I135&gt;0,0,IF(OR(Tzatziki!I135&gt;0,Lemon!I135&gt;0,Mushrooms!I135&gt;0,'House Salad'!I135&gt;0,'Green Pepper'!I135&gt;0,Pita!I135&gt;0),50,200))),0)</f>
        <v>0</v>
      </c>
      <c r="J135" s="2">
        <f ca="1">IF(D135&lt;$E$18,"N/A",IF(D135=$E$18,IF($E$7-SUM(OFFSET(F135,-$E$18,0):F135)&gt;0,$E$7-SUM(OFFSET(F135,-$E$18,0):F135),0),IF(OFFSET(G135,-$E$18,0)-SUM(OFFSET(F135,-$E$18,0):F135)&gt;0,OFFSET(G135,-$E$18,0)-SUM(OFFSET(F135,-$E$18,0):F135),0)))</f>
        <v>0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36</v>
      </c>
      <c r="F136" s="15">
        <f t="shared" ca="1" si="10"/>
        <v>3</v>
      </c>
      <c r="G136" s="15">
        <f t="shared" ca="1" si="11"/>
        <v>0</v>
      </c>
      <c r="H136" s="13">
        <f t="shared" ca="1" si="7"/>
        <v>3.9452054794520554E-2</v>
      </c>
      <c r="I136" s="29">
        <f ca="1">IF(G136&lt;&gt;0,IF(E136&lt;0,0,IF('Marinated Chicken'!I136&gt;0,0,IF(OR(Tzatziki!I136&gt;0,Lemon!I136&gt;0,Mushrooms!I136&gt;0,'House Salad'!I136&gt;0,'Green Pepper'!I136&gt;0,Pita!I136&gt;0),50,200))),0)</f>
        <v>0</v>
      </c>
      <c r="J136" s="2">
        <f ca="1">IF(D136&lt;$E$18,"N/A",IF(D136=$E$18,IF($E$7-SUM(OFFSET(F136,-$E$18,0):F136)&gt;0,$E$7-SUM(OFFSET(F136,-$E$18,0):F136),0),IF(OFFSET(G136,-$E$18,0)-SUM(OFFSET(F136,-$E$18,0):F136)&gt;0,OFFSET(G136,-$E$18,0)-SUM(OFFSET(F136,-$E$18,0):F136),0)))</f>
        <v>0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32</v>
      </c>
      <c r="F137" s="15">
        <f t="shared" ca="1" si="10"/>
        <v>4</v>
      </c>
      <c r="G137" s="15">
        <f t="shared" ca="1" si="11"/>
        <v>0</v>
      </c>
      <c r="H137" s="13">
        <f t="shared" ca="1" si="7"/>
        <v>3.5068493150684936E-2</v>
      </c>
      <c r="I137" s="29">
        <f ca="1">IF(G137&lt;&gt;0,IF(E137&lt;0,0,IF('Marinated Chicken'!I137&gt;0,0,IF(OR(Tzatziki!I137&gt;0,Lemon!I137&gt;0,Mushrooms!I137&gt;0,'House Salad'!I137&gt;0,'Green Pepper'!I137&gt;0,Pita!I137&gt;0),50,200))),0)</f>
        <v>0</v>
      </c>
      <c r="J137" s="2">
        <f ca="1">IF(D137&lt;$E$18,"N/A",IF(D137=$E$18,IF($E$7-SUM(OFFSET(F137,-$E$18,0):F137)&gt;0,$E$7-SUM(OFFSET(F137,-$E$18,0):F137),0),IF(OFFSET(G137,-$E$18,0)-SUM(OFFSET(F137,-$E$18,0):F137)&gt;0,OFFSET(G137,-$E$18,0)-SUM(OFFSET(F137,-$E$18,0):F137),0)))</f>
        <v>0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29</v>
      </c>
      <c r="F138" s="15">
        <f t="shared" ca="1" si="10"/>
        <v>3</v>
      </c>
      <c r="G138" s="15">
        <f t="shared" ca="1" si="11"/>
        <v>0</v>
      </c>
      <c r="H138" s="13">
        <f t="shared" ca="1" si="7"/>
        <v>3.1780821917808226E-2</v>
      </c>
      <c r="I138" s="29">
        <f ca="1">IF(G138&lt;&gt;0,IF(E138&lt;0,0,IF('Marinated Chicken'!I138&gt;0,0,IF(OR(Tzatziki!I138&gt;0,Lemon!I138&gt;0,Mushrooms!I138&gt;0,'House Salad'!I138&gt;0,'Green Pepper'!I138&gt;0,Pita!I138&gt;0),50,200))),0)</f>
        <v>0</v>
      </c>
      <c r="J138" s="2">
        <f ca="1">IF(D138&lt;$E$18,"N/A",IF(D138=$E$18,IF($E$7-SUM(OFFSET(F138,-$E$18,0):F138)&gt;0,$E$7-SUM(OFFSET(F138,-$E$18,0):F138),0),IF(OFFSET(G138,-$E$18,0)-SUM(OFFSET(F138,-$E$18,0):F138)&gt;0,OFFSET(G138,-$E$18,0)-SUM(OFFSET(F138,-$E$18,0):F138),0)))</f>
        <v>0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26</v>
      </c>
      <c r="F139" s="15">
        <f t="shared" ca="1" si="10"/>
        <v>3</v>
      </c>
      <c r="G139" s="15">
        <f t="shared" ca="1" si="11"/>
        <v>23</v>
      </c>
      <c r="H139" s="13">
        <f t="shared" ca="1" si="7"/>
        <v>2.8493150684931509E-2</v>
      </c>
      <c r="I139" s="29">
        <f ca="1">IF(G139&lt;&gt;0,IF(E139&lt;0,0,IF('Marinated Chicken'!I139&gt;0,0,IF(OR(Tzatziki!I139&gt;0,Lemon!I139&gt;0,Mushrooms!I139&gt;0,'House Salad'!I139&gt;0,'Green Pepper'!I139&gt;0,Pita!I139&gt;0),50,200))),0)</f>
        <v>50</v>
      </c>
      <c r="J139" s="2">
        <f ca="1">IF(D139&lt;$E$18,"N/A",IF(D139=$E$18,IF($E$7-SUM(OFFSET(F139,-$E$18,0):F139)&gt;0,$E$7-SUM(OFFSET(F139,-$E$18,0):F139),0),IF(OFFSET(G139,-$E$18,0)-SUM(OFFSET(F139,-$E$18,0):F139)&gt;0,OFFSET(G139,-$E$18,0)-SUM(OFFSET(F139,-$E$18,0):F139),0)))</f>
        <v>0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47</v>
      </c>
      <c r="F140" s="15">
        <f t="shared" ca="1" si="10"/>
        <v>2</v>
      </c>
      <c r="G140" s="15">
        <f t="shared" ca="1" si="11"/>
        <v>0</v>
      </c>
      <c r="H140" s="13">
        <f t="shared" ca="1" si="7"/>
        <v>5.1506849315068499E-2</v>
      </c>
      <c r="I140" s="29">
        <f ca="1">IF(G140&lt;&gt;0,IF(E140&lt;0,0,IF('Marinated Chicken'!I140&gt;0,0,IF(OR(Tzatziki!I140&gt;0,Lemon!I140&gt;0,Mushrooms!I140&gt;0,'House Salad'!I140&gt;0,'Green Pepper'!I140&gt;0,Pita!I140&gt;0),50,200))),0)</f>
        <v>0</v>
      </c>
      <c r="J140" s="2">
        <f ca="1">IF(D140&lt;$E$18,"N/A",IF(D140=$E$18,IF($E$7-SUM(OFFSET(F140,-$E$18,0):F140)&gt;0,$E$7-SUM(OFFSET(F140,-$E$18,0):F140),0),IF(OFFSET(G140,-$E$18,0)-SUM(OFFSET(F140,-$E$18,0):F140)&gt;0,OFFSET(G140,-$E$18,0)-SUM(OFFSET(F140,-$E$18,0):F140),0)))</f>
        <v>0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44</v>
      </c>
      <c r="F141" s="15">
        <f t="shared" ca="1" si="10"/>
        <v>3</v>
      </c>
      <c r="G141" s="15">
        <f t="shared" ca="1" si="11"/>
        <v>0</v>
      </c>
      <c r="H141" s="13">
        <f t="shared" ca="1" si="7"/>
        <v>4.821917808219179E-2</v>
      </c>
      <c r="I141" s="29">
        <f ca="1">IF(G141&lt;&gt;0,IF(E141&lt;0,0,IF('Marinated Chicken'!I141&gt;0,0,IF(OR(Tzatziki!I141&gt;0,Lemon!I141&gt;0,Mushrooms!I141&gt;0,'House Salad'!I141&gt;0,'Green Pepper'!I141&gt;0,Pita!I141&gt;0),50,200))),0)</f>
        <v>0</v>
      </c>
      <c r="J141" s="2">
        <f ca="1">IF(D141&lt;$E$18,"N/A",IF(D141=$E$18,IF($E$7-SUM(OFFSET(F141,-$E$18,0):F141)&gt;0,$E$7-SUM(OFFSET(F141,-$E$18,0):F141),0),IF(OFFSET(G141,-$E$18,0)-SUM(OFFSET(F141,-$E$18,0):F141)&gt;0,OFFSET(G141,-$E$18,0)-SUM(OFFSET(F141,-$E$18,0):F141),0)))</f>
        <v>0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40</v>
      </c>
      <c r="F142" s="15">
        <f t="shared" ca="1" si="10"/>
        <v>4</v>
      </c>
      <c r="G142" s="15">
        <f t="shared" ca="1" si="11"/>
        <v>0</v>
      </c>
      <c r="H142" s="13">
        <f t="shared" ca="1" si="7"/>
        <v>4.3835616438356172E-2</v>
      </c>
      <c r="I142" s="29">
        <f ca="1">IF(G142&lt;&gt;0,IF(E142&lt;0,0,IF('Marinated Chicken'!I142&gt;0,0,IF(OR(Tzatziki!I142&gt;0,Lemon!I142&gt;0,Mushrooms!I142&gt;0,'House Salad'!I142&gt;0,'Green Pepper'!I142&gt;0,Pita!I142&gt;0),50,200))),0)</f>
        <v>0</v>
      </c>
      <c r="J142" s="2">
        <f ca="1">IF(D142&lt;$E$18,"N/A",IF(D142=$E$18,IF($E$7-SUM(OFFSET(F142,-$E$18,0):F142)&gt;0,$E$7-SUM(OFFSET(F142,-$E$18,0):F142),0),IF(OFFSET(G142,-$E$18,0)-SUM(OFFSET(F142,-$E$18,0):F142)&gt;0,OFFSET(G142,-$E$18,0)-SUM(OFFSET(F142,-$E$18,0):F142),0)))</f>
        <v>0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37</v>
      </c>
      <c r="F143" s="15">
        <f t="shared" ca="1" si="10"/>
        <v>3</v>
      </c>
      <c r="G143" s="15">
        <f t="shared" ca="1" si="11"/>
        <v>0</v>
      </c>
      <c r="H143" s="13">
        <f t="shared" ca="1" si="7"/>
        <v>4.0547945205479455E-2</v>
      </c>
      <c r="I143" s="29">
        <f ca="1">IF(G143&lt;&gt;0,IF(E143&lt;0,0,IF('Marinated Chicken'!I143&gt;0,0,IF(OR(Tzatziki!I143&gt;0,Lemon!I143&gt;0,Mushrooms!I143&gt;0,'House Salad'!I143&gt;0,'Green Pepper'!I143&gt;0,Pita!I143&gt;0),50,200))),0)</f>
        <v>0</v>
      </c>
      <c r="J143" s="2">
        <f ca="1">IF(D143&lt;$E$18,"N/A",IF(D143=$E$18,IF($E$7-SUM(OFFSET(F143,-$E$18,0):F143)&gt;0,$E$7-SUM(OFFSET(F143,-$E$18,0):F143),0),IF(OFFSET(G143,-$E$18,0)-SUM(OFFSET(F143,-$E$18,0):F143)&gt;0,OFFSET(G143,-$E$18,0)-SUM(OFFSET(F143,-$E$18,0):F143),0)))</f>
        <v>0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34</v>
      </c>
      <c r="F144" s="15">
        <f t="shared" ca="1" si="10"/>
        <v>3</v>
      </c>
      <c r="G144" s="15">
        <f t="shared" ca="1" si="11"/>
        <v>0</v>
      </c>
      <c r="H144" s="13">
        <f t="shared" ca="1" si="7"/>
        <v>3.7260273972602745E-2</v>
      </c>
      <c r="I144" s="29">
        <f ca="1">IF(G144&lt;&gt;0,IF(E144&lt;0,0,IF('Marinated Chicken'!I144&gt;0,0,IF(OR(Tzatziki!I144&gt;0,Lemon!I144&gt;0,Mushrooms!I144&gt;0,'House Salad'!I144&gt;0,'Green Pepper'!I144&gt;0,Pita!I144&gt;0),50,200))),0)</f>
        <v>0</v>
      </c>
      <c r="J144" s="2">
        <f ca="1">IF(D144&lt;$E$18,"N/A",IF(D144=$E$18,IF($E$7-SUM(OFFSET(F144,-$E$18,0):F144)&gt;0,$E$7-SUM(OFFSET(F144,-$E$18,0):F144),0),IF(OFFSET(G144,-$E$18,0)-SUM(OFFSET(F144,-$E$18,0):F144)&gt;0,OFFSET(G144,-$E$18,0)-SUM(OFFSET(F144,-$E$18,0):F144),0)))</f>
        <v>0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29</v>
      </c>
      <c r="F145" s="15">
        <f t="shared" ca="1" si="10"/>
        <v>5</v>
      </c>
      <c r="G145" s="15">
        <f t="shared" ca="1" si="11"/>
        <v>0</v>
      </c>
      <c r="H145" s="13">
        <f t="shared" ca="1" si="7"/>
        <v>3.1780821917808226E-2</v>
      </c>
      <c r="I145" s="29">
        <f ca="1">IF(G145&lt;&gt;0,IF(E145&lt;0,0,IF('Marinated Chicken'!I145&gt;0,0,IF(OR(Tzatziki!I145&gt;0,Lemon!I145&gt;0,Mushrooms!I145&gt;0,'House Salad'!I145&gt;0,'Green Pepper'!I145&gt;0,Pita!I145&gt;0),50,200))),0)</f>
        <v>0</v>
      </c>
      <c r="J145" s="2">
        <f ca="1">IF(D145&lt;$E$18,"N/A",IF(D145=$E$18,IF($E$7-SUM(OFFSET(F145,-$E$18,0):F145)&gt;0,$E$7-SUM(OFFSET(F145,-$E$18,0):F145),0),IF(OFFSET(G145,-$E$18,0)-SUM(OFFSET(F145,-$E$18,0):F145)&gt;0,OFFSET(G145,-$E$18,0)-SUM(OFFSET(F145,-$E$18,0):F145),0)))</f>
        <v>0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26</v>
      </c>
      <c r="F146" s="15">
        <f t="shared" ca="1" si="10"/>
        <v>3</v>
      </c>
      <c r="G146" s="15">
        <f t="shared" ca="1" si="11"/>
        <v>23</v>
      </c>
      <c r="H146" s="13">
        <f t="shared" ca="1" si="7"/>
        <v>2.8493150684931509E-2</v>
      </c>
      <c r="I146" s="29">
        <f ca="1">IF(G146&lt;&gt;0,IF(E146&lt;0,0,IF('Marinated Chicken'!I146&gt;0,0,IF(OR(Tzatziki!I146&gt;0,Lemon!I146&gt;0,Mushrooms!I146&gt;0,'House Salad'!I146&gt;0,'Green Pepper'!I146&gt;0,Pita!I146&gt;0),50,200))),0)</f>
        <v>50</v>
      </c>
      <c r="J146" s="2">
        <f ca="1">IF(D146&lt;$E$18,"N/A",IF(D146=$E$18,IF($E$7-SUM(OFFSET(F146,-$E$18,0):F146)&gt;0,$E$7-SUM(OFFSET(F146,-$E$18,0):F146),0),IF(OFFSET(G146,-$E$18,0)-SUM(OFFSET(F146,-$E$18,0):F146)&gt;0,OFFSET(G146,-$E$18,0)-SUM(OFFSET(F146,-$E$18,0):F146),0)))</f>
        <v>0</v>
      </c>
      <c r="K146" s="13">
        <f t="shared" ca="1" si="8"/>
        <v>0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45</v>
      </c>
      <c r="F147" s="15">
        <f t="shared" ca="1" si="10"/>
        <v>4</v>
      </c>
      <c r="G147" s="15">
        <f t="shared" ca="1" si="11"/>
        <v>0</v>
      </c>
      <c r="H147" s="13">
        <f t="shared" ca="1" si="7"/>
        <v>4.9315068493150691E-2</v>
      </c>
      <c r="I147" s="29">
        <f ca="1">IF(G147&lt;&gt;0,IF(E147&lt;0,0,IF('Marinated Chicken'!I147&gt;0,0,IF(OR(Tzatziki!I147&gt;0,Lemon!I147&gt;0,Mushrooms!I147&gt;0,'House Salad'!I147&gt;0,'Green Pepper'!I147&gt;0,Pita!I147&gt;0),50,200))),0)</f>
        <v>0</v>
      </c>
      <c r="J147" s="2">
        <f ca="1">IF(D147&lt;$E$18,"N/A",IF(D147=$E$18,IF($E$7-SUM(OFFSET(F147,-$E$18,0):F147)&gt;0,$E$7-SUM(OFFSET(F147,-$E$18,0):F147),0),IF(OFFSET(G147,-$E$18,0)-SUM(OFFSET(F147,-$E$18,0):F147)&gt;0,OFFSET(G147,-$E$18,0)-SUM(OFFSET(F147,-$E$18,0):F147),0)))</f>
        <v>0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41</v>
      </c>
      <c r="F148" s="15">
        <f t="shared" ca="1" si="10"/>
        <v>4</v>
      </c>
      <c r="G148" s="15">
        <f t="shared" ca="1" si="11"/>
        <v>0</v>
      </c>
      <c r="H148" s="13">
        <f t="shared" ca="1" si="7"/>
        <v>4.4931506849315073E-2</v>
      </c>
      <c r="I148" s="29">
        <f ca="1">IF(G148&lt;&gt;0,IF(E148&lt;0,0,IF('Marinated Chicken'!I148&gt;0,0,IF(OR(Tzatziki!I148&gt;0,Lemon!I148&gt;0,Mushrooms!I148&gt;0,'House Salad'!I148&gt;0,'Green Pepper'!I148&gt;0,Pita!I148&gt;0),50,200))),0)</f>
        <v>0</v>
      </c>
      <c r="J148" s="2">
        <f ca="1">IF(D148&lt;$E$18,"N/A",IF(D148=$E$18,IF($E$7-SUM(OFFSET(F148,-$E$18,0):F148)&gt;0,$E$7-SUM(OFFSET(F148,-$E$18,0):F148),0),IF(OFFSET(G148,-$E$18,0)-SUM(OFFSET(F148,-$E$18,0):F148)&gt;0,OFFSET(G148,-$E$18,0)-SUM(OFFSET(F148,-$E$18,0):F148),0)))</f>
        <v>0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38</v>
      </c>
      <c r="F149" s="15">
        <f t="shared" ca="1" si="10"/>
        <v>3</v>
      </c>
      <c r="G149" s="15">
        <f t="shared" ca="1" si="11"/>
        <v>0</v>
      </c>
      <c r="H149" s="13">
        <f t="shared" ref="H149:H212" ca="1" si="13">IF(E149&gt;0,E149*($E$12/365),0)</f>
        <v>4.1643835616438363E-2</v>
      </c>
      <c r="I149" s="29">
        <f ca="1">IF(G149&lt;&gt;0,IF(E149&lt;0,0,IF('Marinated Chicken'!I149&gt;0,0,IF(OR(Tzatziki!I149&gt;0,Lemon!I149&gt;0,Mushrooms!I149&gt;0,'House Salad'!I149&gt;0,'Green Pepper'!I149&gt;0,Pita!I149&gt;0),50,200))),0)</f>
        <v>0</v>
      </c>
      <c r="J149" s="2">
        <f ca="1">IF(D149&lt;$E$18,"N/A",IF(D149=$E$18,IF($E$7-SUM(OFFSET(F149,-$E$18,0):F149)&gt;0,$E$7-SUM(OFFSET(F149,-$E$18,0):F149),0),IF(OFFSET(G149,-$E$18,0)-SUM(OFFSET(F149,-$E$18,0):F149)&gt;0,OFFSET(G149,-$E$18,0)-SUM(OFFSET(F149,-$E$18,0):F149),0)))</f>
        <v>0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36</v>
      </c>
      <c r="F150" s="15">
        <f t="shared" ref="F150:F213" ca="1" si="16">ROUND(_xlfn.NORM.INV(RAND(),$E$15,$E$17)/7,0)</f>
        <v>2</v>
      </c>
      <c r="G150" s="15">
        <f t="shared" ref="G150:G213" ca="1" si="17">IF(D150=1,$E$4,IF(E150&lt;0,$E$4-E150,IF(MOD(D150,$E$5)=0,$E$4-E150,0)))</f>
        <v>0</v>
      </c>
      <c r="H150" s="13">
        <f t="shared" ca="1" si="13"/>
        <v>3.9452054794520554E-2</v>
      </c>
      <c r="I150" s="29">
        <f ca="1">IF(G150&lt;&gt;0,IF(E150&lt;0,0,IF('Marinated Chicken'!I150&gt;0,0,IF(OR(Tzatziki!I150&gt;0,Lemon!I150&gt;0,Mushrooms!I150&gt;0,'House Salad'!I150&gt;0,'Green Pepper'!I150&gt;0,Pita!I150&gt;0),50,200))),0)</f>
        <v>0</v>
      </c>
      <c r="J150" s="2">
        <f ca="1">IF(D150&lt;$E$18,"N/A",IF(D150=$E$18,IF($E$7-SUM(OFFSET(F150,-$E$18,0):F150)&gt;0,$E$7-SUM(OFFSET(F150,-$E$18,0):F150),0),IF(OFFSET(G150,-$E$18,0)-SUM(OFFSET(F150,-$E$18,0):F150)&gt;0,OFFSET(G150,-$E$18,0)-SUM(OFFSET(F150,-$E$18,0):F150),0)))</f>
        <v>0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32</v>
      </c>
      <c r="F151" s="15">
        <f t="shared" ca="1" si="16"/>
        <v>4</v>
      </c>
      <c r="G151" s="15">
        <f t="shared" ca="1" si="17"/>
        <v>0</v>
      </c>
      <c r="H151" s="13">
        <f t="shared" ca="1" si="13"/>
        <v>3.5068493150684936E-2</v>
      </c>
      <c r="I151" s="29">
        <f ca="1">IF(G151&lt;&gt;0,IF(E151&lt;0,0,IF('Marinated Chicken'!I151&gt;0,0,IF(OR(Tzatziki!I151&gt;0,Lemon!I151&gt;0,Mushrooms!I151&gt;0,'House Salad'!I151&gt;0,'Green Pepper'!I151&gt;0,Pita!I151&gt;0),50,200))),0)</f>
        <v>0</v>
      </c>
      <c r="J151" s="2">
        <f ca="1">IF(D151&lt;$E$18,"N/A",IF(D151=$E$18,IF($E$7-SUM(OFFSET(F151,-$E$18,0):F151)&gt;0,$E$7-SUM(OFFSET(F151,-$E$18,0):F151),0),IF(OFFSET(G151,-$E$18,0)-SUM(OFFSET(F151,-$E$18,0):F151)&gt;0,OFFSET(G151,-$E$18,0)-SUM(OFFSET(F151,-$E$18,0):F151),0)))</f>
        <v>0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28</v>
      </c>
      <c r="F152" s="15">
        <f t="shared" ca="1" si="16"/>
        <v>4</v>
      </c>
      <c r="G152" s="15">
        <f t="shared" ca="1" si="17"/>
        <v>0</v>
      </c>
      <c r="H152" s="13">
        <f t="shared" ca="1" si="13"/>
        <v>3.0684931506849318E-2</v>
      </c>
      <c r="I152" s="29">
        <f ca="1">IF(G152&lt;&gt;0,IF(E152&lt;0,0,IF('Marinated Chicken'!I152&gt;0,0,IF(OR(Tzatziki!I152&gt;0,Lemon!I152&gt;0,Mushrooms!I152&gt;0,'House Salad'!I152&gt;0,'Green Pepper'!I152&gt;0,Pita!I152&gt;0),50,200))),0)</f>
        <v>0</v>
      </c>
      <c r="J152" s="2">
        <f ca="1">IF(D152&lt;$E$18,"N/A",IF(D152=$E$18,IF($E$7-SUM(OFFSET(F152,-$E$18,0):F152)&gt;0,$E$7-SUM(OFFSET(F152,-$E$18,0):F152),0),IF(OFFSET(G152,-$E$18,0)-SUM(OFFSET(F152,-$E$18,0):F152)&gt;0,OFFSET(G152,-$E$18,0)-SUM(OFFSET(F152,-$E$18,0):F152),0)))</f>
        <v>0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24</v>
      </c>
      <c r="F153" s="15">
        <f t="shared" ca="1" si="16"/>
        <v>4</v>
      </c>
      <c r="G153" s="15">
        <f t="shared" ca="1" si="17"/>
        <v>25</v>
      </c>
      <c r="H153" s="13">
        <f t="shared" ca="1" si="13"/>
        <v>2.63013698630137E-2</v>
      </c>
      <c r="I153" s="29">
        <f ca="1">IF(G153&lt;&gt;0,IF(E153&lt;0,0,IF('Marinated Chicken'!I153&gt;0,0,IF(OR(Tzatziki!I153&gt;0,Lemon!I153&gt;0,Mushrooms!I153&gt;0,'House Salad'!I153&gt;0,'Green Pepper'!I153&gt;0,Pita!I153&gt;0),50,200))),0)</f>
        <v>50</v>
      </c>
      <c r="J153" s="2">
        <f ca="1">IF(D153&lt;$E$18,"N/A",IF(D153=$E$18,IF($E$7-SUM(OFFSET(F153,-$E$18,0):F153)&gt;0,$E$7-SUM(OFFSET(F153,-$E$18,0):F153),0),IF(OFFSET(G153,-$E$18,0)-SUM(OFFSET(F153,-$E$18,0):F153)&gt;0,OFFSET(G153,-$E$18,0)-SUM(OFFSET(F153,-$E$18,0):F153),0)))</f>
        <v>0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46</v>
      </c>
      <c r="F154" s="15">
        <f t="shared" ca="1" si="16"/>
        <v>3</v>
      </c>
      <c r="G154" s="15">
        <f t="shared" ca="1" si="17"/>
        <v>0</v>
      </c>
      <c r="H154" s="13">
        <f t="shared" ca="1" si="13"/>
        <v>5.0410958904109598E-2</v>
      </c>
      <c r="I154" s="29">
        <f ca="1">IF(G154&lt;&gt;0,IF(E154&lt;0,0,IF('Marinated Chicken'!I154&gt;0,0,IF(OR(Tzatziki!I154&gt;0,Lemon!I154&gt;0,Mushrooms!I154&gt;0,'House Salad'!I154&gt;0,'Green Pepper'!I154&gt;0,Pita!I154&gt;0),50,200))),0)</f>
        <v>0</v>
      </c>
      <c r="J154" s="2">
        <f ca="1">IF(D154&lt;$E$18,"N/A",IF(D154=$E$18,IF($E$7-SUM(OFFSET(F154,-$E$18,0):F154)&gt;0,$E$7-SUM(OFFSET(F154,-$E$18,0):F154),0),IF(OFFSET(G154,-$E$18,0)-SUM(OFFSET(F154,-$E$18,0):F154)&gt;0,OFFSET(G154,-$E$18,0)-SUM(OFFSET(F154,-$E$18,0):F154),0)))</f>
        <v>0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42</v>
      </c>
      <c r="F155" s="15">
        <f t="shared" ca="1" si="16"/>
        <v>4</v>
      </c>
      <c r="G155" s="15">
        <f t="shared" ca="1" si="17"/>
        <v>0</v>
      </c>
      <c r="H155" s="13">
        <f t="shared" ca="1" si="13"/>
        <v>4.6027397260273981E-2</v>
      </c>
      <c r="I155" s="29">
        <f ca="1">IF(G155&lt;&gt;0,IF(E155&lt;0,0,IF('Marinated Chicken'!I155&gt;0,0,IF(OR(Tzatziki!I155&gt;0,Lemon!I155&gt;0,Mushrooms!I155&gt;0,'House Salad'!I155&gt;0,'Green Pepper'!I155&gt;0,Pita!I155&gt;0),50,200))),0)</f>
        <v>0</v>
      </c>
      <c r="J155" s="2">
        <f ca="1">IF(D155&lt;$E$18,"N/A",IF(D155=$E$18,IF($E$7-SUM(OFFSET(F155,-$E$18,0):F155)&gt;0,$E$7-SUM(OFFSET(F155,-$E$18,0):F155),0),IF(OFFSET(G155,-$E$18,0)-SUM(OFFSET(F155,-$E$18,0):F155)&gt;0,OFFSET(G155,-$E$18,0)-SUM(OFFSET(F155,-$E$18,0):F155),0)))</f>
        <v>0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40</v>
      </c>
      <c r="F156" s="15">
        <f t="shared" ca="1" si="16"/>
        <v>2</v>
      </c>
      <c r="G156" s="15">
        <f t="shared" ca="1" si="17"/>
        <v>0</v>
      </c>
      <c r="H156" s="13">
        <f t="shared" ca="1" si="13"/>
        <v>4.3835616438356172E-2</v>
      </c>
      <c r="I156" s="29">
        <f ca="1">IF(G156&lt;&gt;0,IF(E156&lt;0,0,IF('Marinated Chicken'!I156&gt;0,0,IF(OR(Tzatziki!I156&gt;0,Lemon!I156&gt;0,Mushrooms!I156&gt;0,'House Salad'!I156&gt;0,'Green Pepper'!I156&gt;0,Pita!I156&gt;0),50,200))),0)</f>
        <v>0</v>
      </c>
      <c r="J156" s="2">
        <f ca="1">IF(D156&lt;$E$18,"N/A",IF(D156=$E$18,IF($E$7-SUM(OFFSET(F156,-$E$18,0):F156)&gt;0,$E$7-SUM(OFFSET(F156,-$E$18,0):F156),0),IF(OFFSET(G156,-$E$18,0)-SUM(OFFSET(F156,-$E$18,0):F156)&gt;0,OFFSET(G156,-$E$18,0)-SUM(OFFSET(F156,-$E$18,0):F156),0)))</f>
        <v>0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36</v>
      </c>
      <c r="F157" s="15">
        <f t="shared" ca="1" si="16"/>
        <v>4</v>
      </c>
      <c r="G157" s="15">
        <f t="shared" ca="1" si="17"/>
        <v>0</v>
      </c>
      <c r="H157" s="13">
        <f t="shared" ca="1" si="13"/>
        <v>3.9452054794520554E-2</v>
      </c>
      <c r="I157" s="29">
        <f ca="1">IF(G157&lt;&gt;0,IF(E157&lt;0,0,IF('Marinated Chicken'!I157&gt;0,0,IF(OR(Tzatziki!I157&gt;0,Lemon!I157&gt;0,Mushrooms!I157&gt;0,'House Salad'!I157&gt;0,'Green Pepper'!I157&gt;0,Pita!I157&gt;0),50,200))),0)</f>
        <v>0</v>
      </c>
      <c r="J157" s="2">
        <f ca="1">IF(D157&lt;$E$18,"N/A",IF(D157=$E$18,IF($E$7-SUM(OFFSET(F157,-$E$18,0):F157)&gt;0,$E$7-SUM(OFFSET(F157,-$E$18,0):F157),0),IF(OFFSET(G157,-$E$18,0)-SUM(OFFSET(F157,-$E$18,0):F157)&gt;0,OFFSET(G157,-$E$18,0)-SUM(OFFSET(F157,-$E$18,0):F157),0)))</f>
        <v>0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32</v>
      </c>
      <c r="F158" s="15">
        <f t="shared" ca="1" si="16"/>
        <v>4</v>
      </c>
      <c r="G158" s="15">
        <f t="shared" ca="1" si="17"/>
        <v>0</v>
      </c>
      <c r="H158" s="13">
        <f t="shared" ca="1" si="13"/>
        <v>3.5068493150684936E-2</v>
      </c>
      <c r="I158" s="29">
        <f ca="1">IF(G158&lt;&gt;0,IF(E158&lt;0,0,IF('Marinated Chicken'!I158&gt;0,0,IF(OR(Tzatziki!I158&gt;0,Lemon!I158&gt;0,Mushrooms!I158&gt;0,'House Salad'!I158&gt;0,'Green Pepper'!I158&gt;0,Pita!I158&gt;0),50,200))),0)</f>
        <v>0</v>
      </c>
      <c r="J158" s="2">
        <f ca="1">IF(D158&lt;$E$18,"N/A",IF(D158=$E$18,IF($E$7-SUM(OFFSET(F158,-$E$18,0):F158)&gt;0,$E$7-SUM(OFFSET(F158,-$E$18,0):F158),0),IF(OFFSET(G158,-$E$18,0)-SUM(OFFSET(F158,-$E$18,0):F158)&gt;0,OFFSET(G158,-$E$18,0)-SUM(OFFSET(F158,-$E$18,0):F158),0)))</f>
        <v>0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29</v>
      </c>
      <c r="F159" s="15">
        <f t="shared" ca="1" si="16"/>
        <v>3</v>
      </c>
      <c r="G159" s="15">
        <f t="shared" ca="1" si="17"/>
        <v>0</v>
      </c>
      <c r="H159" s="13">
        <f t="shared" ca="1" si="13"/>
        <v>3.1780821917808226E-2</v>
      </c>
      <c r="I159" s="29">
        <f ca="1">IF(G159&lt;&gt;0,IF(E159&lt;0,0,IF('Marinated Chicken'!I159&gt;0,0,IF(OR(Tzatziki!I159&gt;0,Lemon!I159&gt;0,Mushrooms!I159&gt;0,'House Salad'!I159&gt;0,'Green Pepper'!I159&gt;0,Pita!I159&gt;0),50,200))),0)</f>
        <v>0</v>
      </c>
      <c r="J159" s="2">
        <f ca="1">IF(D159&lt;$E$18,"N/A",IF(D159=$E$18,IF($E$7-SUM(OFFSET(F159,-$E$18,0):F159)&gt;0,$E$7-SUM(OFFSET(F159,-$E$18,0):F159),0),IF(OFFSET(G159,-$E$18,0)-SUM(OFFSET(F159,-$E$18,0):F159)&gt;0,OFFSET(G159,-$E$18,0)-SUM(OFFSET(F159,-$E$18,0):F159),0)))</f>
        <v>0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25</v>
      </c>
      <c r="F160" s="15">
        <f t="shared" ca="1" si="16"/>
        <v>4</v>
      </c>
      <c r="G160" s="15">
        <f t="shared" ca="1" si="17"/>
        <v>24</v>
      </c>
      <c r="H160" s="13">
        <f t="shared" ca="1" si="13"/>
        <v>2.7397260273972605E-2</v>
      </c>
      <c r="I160" s="29">
        <f ca="1">IF(G160&lt;&gt;0,IF(E160&lt;0,0,IF('Marinated Chicken'!I160&gt;0,0,IF(OR(Tzatziki!I160&gt;0,Lemon!I160&gt;0,Mushrooms!I160&gt;0,'House Salad'!I160&gt;0,'Green Pepper'!I160&gt;0,Pita!I160&gt;0),50,200))),0)</f>
        <v>0</v>
      </c>
      <c r="J160" s="2">
        <f ca="1">IF(D160&lt;$E$18,"N/A",IF(D160=$E$18,IF($E$7-SUM(OFFSET(F160,-$E$18,0):F160)&gt;0,$E$7-SUM(OFFSET(F160,-$E$18,0):F160),0),IF(OFFSET(G160,-$E$18,0)-SUM(OFFSET(F160,-$E$18,0):F160)&gt;0,OFFSET(G160,-$E$18,0)-SUM(OFFSET(F160,-$E$18,0):F160),0)))</f>
        <v>0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45</v>
      </c>
      <c r="F161" s="15">
        <f t="shared" ca="1" si="16"/>
        <v>4</v>
      </c>
      <c r="G161" s="15">
        <f t="shared" ca="1" si="17"/>
        <v>0</v>
      </c>
      <c r="H161" s="13">
        <f t="shared" ca="1" si="13"/>
        <v>4.9315068493150691E-2</v>
      </c>
      <c r="I161" s="29">
        <f ca="1">IF(G161&lt;&gt;0,IF(E161&lt;0,0,IF('Marinated Chicken'!I161&gt;0,0,IF(OR(Tzatziki!I161&gt;0,Lemon!I161&gt;0,Mushrooms!I161&gt;0,'House Salad'!I161&gt;0,'Green Pepper'!I161&gt;0,Pita!I161&gt;0),50,200))),0)</f>
        <v>0</v>
      </c>
      <c r="J161" s="2">
        <f ca="1">IF(D161&lt;$E$18,"N/A",IF(D161=$E$18,IF($E$7-SUM(OFFSET(F161,-$E$18,0):F161)&gt;0,$E$7-SUM(OFFSET(F161,-$E$18,0):F161),0),IF(OFFSET(G161,-$E$18,0)-SUM(OFFSET(F161,-$E$18,0):F161)&gt;0,OFFSET(G161,-$E$18,0)-SUM(OFFSET(F161,-$E$18,0):F161),0)))</f>
        <v>0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42</v>
      </c>
      <c r="F162" s="15">
        <f t="shared" ca="1" si="16"/>
        <v>3</v>
      </c>
      <c r="G162" s="15">
        <f t="shared" ca="1" si="17"/>
        <v>0</v>
      </c>
      <c r="H162" s="13">
        <f t="shared" ca="1" si="13"/>
        <v>4.6027397260273981E-2</v>
      </c>
      <c r="I162" s="29">
        <f ca="1">IF(G162&lt;&gt;0,IF(E162&lt;0,0,IF('Marinated Chicken'!I162&gt;0,0,IF(OR(Tzatziki!I162&gt;0,Lemon!I162&gt;0,Mushrooms!I162&gt;0,'House Salad'!I162&gt;0,'Green Pepper'!I162&gt;0,Pita!I162&gt;0),50,200))),0)</f>
        <v>0</v>
      </c>
      <c r="J162" s="2">
        <f ca="1">IF(D162&lt;$E$18,"N/A",IF(D162=$E$18,IF($E$7-SUM(OFFSET(F162,-$E$18,0):F162)&gt;0,$E$7-SUM(OFFSET(F162,-$E$18,0):F162),0),IF(OFFSET(G162,-$E$18,0)-SUM(OFFSET(F162,-$E$18,0):F162)&gt;0,OFFSET(G162,-$E$18,0)-SUM(OFFSET(F162,-$E$18,0):F162),0)))</f>
        <v>0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38</v>
      </c>
      <c r="F163" s="15">
        <f t="shared" ca="1" si="16"/>
        <v>4</v>
      </c>
      <c r="G163" s="15">
        <f t="shared" ca="1" si="17"/>
        <v>0</v>
      </c>
      <c r="H163" s="13">
        <f t="shared" ca="1" si="13"/>
        <v>4.1643835616438363E-2</v>
      </c>
      <c r="I163" s="29">
        <f ca="1">IF(G163&lt;&gt;0,IF(E163&lt;0,0,IF('Marinated Chicken'!I163&gt;0,0,IF(OR(Tzatziki!I163&gt;0,Lemon!I163&gt;0,Mushrooms!I163&gt;0,'House Salad'!I163&gt;0,'Green Pepper'!I163&gt;0,Pita!I163&gt;0),50,200))),0)</f>
        <v>0</v>
      </c>
      <c r="J163" s="2">
        <f ca="1">IF(D163&lt;$E$18,"N/A",IF(D163=$E$18,IF($E$7-SUM(OFFSET(F163,-$E$18,0):F163)&gt;0,$E$7-SUM(OFFSET(F163,-$E$18,0):F163),0),IF(OFFSET(G163,-$E$18,0)-SUM(OFFSET(F163,-$E$18,0):F163)&gt;0,OFFSET(G163,-$E$18,0)-SUM(OFFSET(F163,-$E$18,0):F163),0)))</f>
        <v>0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35</v>
      </c>
      <c r="F164" s="15">
        <f t="shared" ca="1" si="16"/>
        <v>3</v>
      </c>
      <c r="G164" s="15">
        <f t="shared" ca="1" si="17"/>
        <v>0</v>
      </c>
      <c r="H164" s="13">
        <f t="shared" ca="1" si="13"/>
        <v>3.8356164383561646E-2</v>
      </c>
      <c r="I164" s="29">
        <f ca="1">IF(G164&lt;&gt;0,IF(E164&lt;0,0,IF('Marinated Chicken'!I164&gt;0,0,IF(OR(Tzatziki!I164&gt;0,Lemon!I164&gt;0,Mushrooms!I164&gt;0,'House Salad'!I164&gt;0,'Green Pepper'!I164&gt;0,Pita!I164&gt;0),50,200))),0)</f>
        <v>0</v>
      </c>
      <c r="J164" s="2">
        <f ca="1">IF(D164&lt;$E$18,"N/A",IF(D164=$E$18,IF($E$7-SUM(OFFSET(F164,-$E$18,0):F164)&gt;0,$E$7-SUM(OFFSET(F164,-$E$18,0):F164),0),IF(OFFSET(G164,-$E$18,0)-SUM(OFFSET(F164,-$E$18,0):F164)&gt;0,OFFSET(G164,-$E$18,0)-SUM(OFFSET(F164,-$E$18,0):F164),0)))</f>
        <v>0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32</v>
      </c>
      <c r="F165" s="15">
        <f t="shared" ca="1" si="16"/>
        <v>3</v>
      </c>
      <c r="G165" s="15">
        <f t="shared" ca="1" si="17"/>
        <v>0</v>
      </c>
      <c r="H165" s="13">
        <f t="shared" ca="1" si="13"/>
        <v>3.5068493150684936E-2</v>
      </c>
      <c r="I165" s="29">
        <f ca="1">IF(G165&lt;&gt;0,IF(E165&lt;0,0,IF('Marinated Chicken'!I165&gt;0,0,IF(OR(Tzatziki!I165&gt;0,Lemon!I165&gt;0,Mushrooms!I165&gt;0,'House Salad'!I165&gt;0,'Green Pepper'!I165&gt;0,Pita!I165&gt;0),50,200))),0)</f>
        <v>0</v>
      </c>
      <c r="J165" s="2">
        <f ca="1">IF(D165&lt;$E$18,"N/A",IF(D165=$E$18,IF($E$7-SUM(OFFSET(F165,-$E$18,0):F165)&gt;0,$E$7-SUM(OFFSET(F165,-$E$18,0):F165),0),IF(OFFSET(G165,-$E$18,0)-SUM(OFFSET(F165,-$E$18,0):F165)&gt;0,OFFSET(G165,-$E$18,0)-SUM(OFFSET(F165,-$E$18,0):F165),0)))</f>
        <v>0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30</v>
      </c>
      <c r="F166" s="15">
        <f t="shared" ca="1" si="16"/>
        <v>2</v>
      </c>
      <c r="G166" s="15">
        <f t="shared" ca="1" si="17"/>
        <v>0</v>
      </c>
      <c r="H166" s="13">
        <f t="shared" ca="1" si="13"/>
        <v>3.2876712328767127E-2</v>
      </c>
      <c r="I166" s="29">
        <f ca="1">IF(G166&lt;&gt;0,IF(E166&lt;0,0,IF('Marinated Chicken'!I166&gt;0,0,IF(OR(Tzatziki!I166&gt;0,Lemon!I166&gt;0,Mushrooms!I166&gt;0,'House Salad'!I166&gt;0,'Green Pepper'!I166&gt;0,Pita!I166&gt;0),50,200))),0)</f>
        <v>0</v>
      </c>
      <c r="J166" s="2">
        <f ca="1">IF(D166&lt;$E$18,"N/A",IF(D166=$E$18,IF($E$7-SUM(OFFSET(F166,-$E$18,0):F166)&gt;0,$E$7-SUM(OFFSET(F166,-$E$18,0):F166),0),IF(OFFSET(G166,-$E$18,0)-SUM(OFFSET(F166,-$E$18,0):F166)&gt;0,OFFSET(G166,-$E$18,0)-SUM(OFFSET(F166,-$E$18,0):F166),0)))</f>
        <v>0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27</v>
      </c>
      <c r="F167" s="15">
        <f t="shared" ca="1" si="16"/>
        <v>3</v>
      </c>
      <c r="G167" s="15">
        <f t="shared" ca="1" si="17"/>
        <v>22</v>
      </c>
      <c r="H167" s="13">
        <f t="shared" ca="1" si="13"/>
        <v>2.9589041095890414E-2</v>
      </c>
      <c r="I167" s="29">
        <f ca="1">IF(G167&lt;&gt;0,IF(E167&lt;0,0,IF('Marinated Chicken'!I167&gt;0,0,IF(OR(Tzatziki!I167&gt;0,Lemon!I167&gt;0,Mushrooms!I167&gt;0,'House Salad'!I167&gt;0,'Green Pepper'!I167&gt;0,Pita!I167&gt;0),50,200))),0)</f>
        <v>50</v>
      </c>
      <c r="J167" s="2">
        <f ca="1">IF(D167&lt;$E$18,"N/A",IF(D167=$E$18,IF($E$7-SUM(OFFSET(F167,-$E$18,0):F167)&gt;0,$E$7-SUM(OFFSET(F167,-$E$18,0):F167),0),IF(OFFSET(G167,-$E$18,0)-SUM(OFFSET(F167,-$E$18,0):F167)&gt;0,OFFSET(G167,-$E$18,0)-SUM(OFFSET(F167,-$E$18,0):F167),0)))</f>
        <v>0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45</v>
      </c>
      <c r="F168" s="15">
        <f t="shared" ca="1" si="16"/>
        <v>4</v>
      </c>
      <c r="G168" s="15">
        <f t="shared" ca="1" si="17"/>
        <v>0</v>
      </c>
      <c r="H168" s="13">
        <f t="shared" ca="1" si="13"/>
        <v>4.9315068493150691E-2</v>
      </c>
      <c r="I168" s="29">
        <f ca="1">IF(G168&lt;&gt;0,IF(E168&lt;0,0,IF('Marinated Chicken'!I168&gt;0,0,IF(OR(Tzatziki!I168&gt;0,Lemon!I168&gt;0,Mushrooms!I168&gt;0,'House Salad'!I168&gt;0,'Green Pepper'!I168&gt;0,Pita!I168&gt;0),50,200))),0)</f>
        <v>0</v>
      </c>
      <c r="J168" s="2">
        <f ca="1">IF(D168&lt;$E$18,"N/A",IF(D168=$E$18,IF($E$7-SUM(OFFSET(F168,-$E$18,0):F168)&gt;0,$E$7-SUM(OFFSET(F168,-$E$18,0):F168),0),IF(OFFSET(G168,-$E$18,0)-SUM(OFFSET(F168,-$E$18,0):F168)&gt;0,OFFSET(G168,-$E$18,0)-SUM(OFFSET(F168,-$E$18,0):F168),0)))</f>
        <v>0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41</v>
      </c>
      <c r="F169" s="15">
        <f t="shared" ca="1" si="16"/>
        <v>4</v>
      </c>
      <c r="G169" s="15">
        <f t="shared" ca="1" si="17"/>
        <v>0</v>
      </c>
      <c r="H169" s="13">
        <f t="shared" ca="1" si="13"/>
        <v>4.4931506849315073E-2</v>
      </c>
      <c r="I169" s="29">
        <f ca="1">IF(G169&lt;&gt;0,IF(E169&lt;0,0,IF('Marinated Chicken'!I169&gt;0,0,IF(OR(Tzatziki!I169&gt;0,Lemon!I169&gt;0,Mushrooms!I169&gt;0,'House Salad'!I169&gt;0,'Green Pepper'!I169&gt;0,Pita!I169&gt;0),50,200))),0)</f>
        <v>0</v>
      </c>
      <c r="J169" s="2">
        <f ca="1">IF(D169&lt;$E$18,"N/A",IF(D169=$E$18,IF($E$7-SUM(OFFSET(F169,-$E$18,0):F169)&gt;0,$E$7-SUM(OFFSET(F169,-$E$18,0):F169),0),IF(OFFSET(G169,-$E$18,0)-SUM(OFFSET(F169,-$E$18,0):F169)&gt;0,OFFSET(G169,-$E$18,0)-SUM(OFFSET(F169,-$E$18,0):F169),0)))</f>
        <v>0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37</v>
      </c>
      <c r="F170" s="15">
        <f t="shared" ca="1" si="16"/>
        <v>4</v>
      </c>
      <c r="G170" s="15">
        <f t="shared" ca="1" si="17"/>
        <v>0</v>
      </c>
      <c r="H170" s="13">
        <f t="shared" ca="1" si="13"/>
        <v>4.0547945205479455E-2</v>
      </c>
      <c r="I170" s="29">
        <f ca="1">IF(G170&lt;&gt;0,IF(E170&lt;0,0,IF('Marinated Chicken'!I170&gt;0,0,IF(OR(Tzatziki!I170&gt;0,Lemon!I170&gt;0,Mushrooms!I170&gt;0,'House Salad'!I170&gt;0,'Green Pepper'!I170&gt;0,Pita!I170&gt;0),50,200))),0)</f>
        <v>0</v>
      </c>
      <c r="J170" s="2">
        <f ca="1">IF(D170&lt;$E$18,"N/A",IF(D170=$E$18,IF($E$7-SUM(OFFSET(F170,-$E$18,0):F170)&gt;0,$E$7-SUM(OFFSET(F170,-$E$18,0):F170),0),IF(OFFSET(G170,-$E$18,0)-SUM(OFFSET(F170,-$E$18,0):F170)&gt;0,OFFSET(G170,-$E$18,0)-SUM(OFFSET(F170,-$E$18,0):F170),0)))</f>
        <v>0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33</v>
      </c>
      <c r="F171" s="15">
        <f t="shared" ca="1" si="16"/>
        <v>4</v>
      </c>
      <c r="G171" s="15">
        <f t="shared" ca="1" si="17"/>
        <v>0</v>
      </c>
      <c r="H171" s="13">
        <f t="shared" ca="1" si="13"/>
        <v>3.6164383561643837E-2</v>
      </c>
      <c r="I171" s="29">
        <f ca="1">IF(G171&lt;&gt;0,IF(E171&lt;0,0,IF('Marinated Chicken'!I171&gt;0,0,IF(OR(Tzatziki!I171&gt;0,Lemon!I171&gt;0,Mushrooms!I171&gt;0,'House Salad'!I171&gt;0,'Green Pepper'!I171&gt;0,Pita!I171&gt;0),50,200))),0)</f>
        <v>0</v>
      </c>
      <c r="J171" s="2">
        <f ca="1">IF(D171&lt;$E$18,"N/A",IF(D171=$E$18,IF($E$7-SUM(OFFSET(F171,-$E$18,0):F171)&gt;0,$E$7-SUM(OFFSET(F171,-$E$18,0):F171),0),IF(OFFSET(G171,-$E$18,0)-SUM(OFFSET(F171,-$E$18,0):F171)&gt;0,OFFSET(G171,-$E$18,0)-SUM(OFFSET(F171,-$E$18,0):F171),0)))</f>
        <v>0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29</v>
      </c>
      <c r="F172" s="15">
        <f t="shared" ca="1" si="16"/>
        <v>4</v>
      </c>
      <c r="G172" s="15">
        <f t="shared" ca="1" si="17"/>
        <v>0</v>
      </c>
      <c r="H172" s="13">
        <f t="shared" ca="1" si="13"/>
        <v>3.1780821917808226E-2</v>
      </c>
      <c r="I172" s="29">
        <f ca="1">IF(G172&lt;&gt;0,IF(E172&lt;0,0,IF('Marinated Chicken'!I172&gt;0,0,IF(OR(Tzatziki!I172&gt;0,Lemon!I172&gt;0,Mushrooms!I172&gt;0,'House Salad'!I172&gt;0,'Green Pepper'!I172&gt;0,Pita!I172&gt;0),50,200))),0)</f>
        <v>0</v>
      </c>
      <c r="J172" s="2">
        <f ca="1">IF(D172&lt;$E$18,"N/A",IF(D172=$E$18,IF($E$7-SUM(OFFSET(F172,-$E$18,0):F172)&gt;0,$E$7-SUM(OFFSET(F172,-$E$18,0):F172),0),IF(OFFSET(G172,-$E$18,0)-SUM(OFFSET(F172,-$E$18,0):F172)&gt;0,OFFSET(G172,-$E$18,0)-SUM(OFFSET(F172,-$E$18,0):F172),0)))</f>
        <v>0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25</v>
      </c>
      <c r="F173" s="15">
        <f t="shared" ca="1" si="16"/>
        <v>4</v>
      </c>
      <c r="G173" s="15">
        <f t="shared" ca="1" si="17"/>
        <v>0</v>
      </c>
      <c r="H173" s="13">
        <f t="shared" ca="1" si="13"/>
        <v>2.7397260273972605E-2</v>
      </c>
      <c r="I173" s="29">
        <f ca="1">IF(G173&lt;&gt;0,IF(E173&lt;0,0,IF('Marinated Chicken'!I173&gt;0,0,IF(OR(Tzatziki!I173&gt;0,Lemon!I173&gt;0,Mushrooms!I173&gt;0,'House Salad'!I173&gt;0,'Green Pepper'!I173&gt;0,Pita!I173&gt;0),50,200))),0)</f>
        <v>0</v>
      </c>
      <c r="J173" s="2">
        <f ca="1">IF(D173&lt;$E$18,"N/A",IF(D173=$E$18,IF($E$7-SUM(OFFSET(F173,-$E$18,0):F173)&gt;0,$E$7-SUM(OFFSET(F173,-$E$18,0):F173),0),IF(OFFSET(G173,-$E$18,0)-SUM(OFFSET(F173,-$E$18,0):F173)&gt;0,OFFSET(G173,-$E$18,0)-SUM(OFFSET(F173,-$E$18,0):F173),0)))</f>
        <v>0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21</v>
      </c>
      <c r="F174" s="15">
        <f t="shared" ca="1" si="16"/>
        <v>4</v>
      </c>
      <c r="G174" s="15">
        <f t="shared" ca="1" si="17"/>
        <v>28</v>
      </c>
      <c r="H174" s="13">
        <f t="shared" ca="1" si="13"/>
        <v>2.301369863013699E-2</v>
      </c>
      <c r="I174" s="29">
        <f ca="1">IF(G174&lt;&gt;0,IF(E174&lt;0,0,IF('Marinated Chicken'!I174&gt;0,0,IF(OR(Tzatziki!I174&gt;0,Lemon!I174&gt;0,Mushrooms!I174&gt;0,'House Salad'!I174&gt;0,'Green Pepper'!I174&gt;0,Pita!I174&gt;0),50,200))),0)</f>
        <v>50</v>
      </c>
      <c r="J174" s="2">
        <f ca="1">IF(D174&lt;$E$18,"N/A",IF(D174=$E$18,IF($E$7-SUM(OFFSET(F174,-$E$18,0):F174)&gt;0,$E$7-SUM(OFFSET(F174,-$E$18,0):F174),0),IF(OFFSET(G174,-$E$18,0)-SUM(OFFSET(F174,-$E$18,0):F174)&gt;0,OFFSET(G174,-$E$18,0)-SUM(OFFSET(F174,-$E$18,0):F174),0)))</f>
        <v>0</v>
      </c>
      <c r="K174" s="13">
        <f t="shared" ca="1" si="14"/>
        <v>0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45</v>
      </c>
      <c r="F175" s="15">
        <f t="shared" ca="1" si="16"/>
        <v>4</v>
      </c>
      <c r="G175" s="15">
        <f t="shared" ca="1" si="17"/>
        <v>0</v>
      </c>
      <c r="H175" s="13">
        <f t="shared" ca="1" si="13"/>
        <v>4.9315068493150691E-2</v>
      </c>
      <c r="I175" s="29">
        <f ca="1">IF(G175&lt;&gt;0,IF(E175&lt;0,0,IF('Marinated Chicken'!I175&gt;0,0,IF(OR(Tzatziki!I175&gt;0,Lemon!I175&gt;0,Mushrooms!I175&gt;0,'House Salad'!I175&gt;0,'Green Pepper'!I175&gt;0,Pita!I175&gt;0),50,200))),0)</f>
        <v>0</v>
      </c>
      <c r="J175" s="2">
        <f ca="1">IF(D175&lt;$E$18,"N/A",IF(D175=$E$18,IF($E$7-SUM(OFFSET(F175,-$E$18,0):F175)&gt;0,$E$7-SUM(OFFSET(F175,-$E$18,0):F175),0),IF(OFFSET(G175,-$E$18,0)-SUM(OFFSET(F175,-$E$18,0):F175)&gt;0,OFFSET(G175,-$E$18,0)-SUM(OFFSET(F175,-$E$18,0):F175),0)))</f>
        <v>0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42</v>
      </c>
      <c r="F176" s="15">
        <f t="shared" ca="1" si="16"/>
        <v>3</v>
      </c>
      <c r="G176" s="15">
        <f t="shared" ca="1" si="17"/>
        <v>0</v>
      </c>
      <c r="H176" s="13">
        <f t="shared" ca="1" si="13"/>
        <v>4.6027397260273981E-2</v>
      </c>
      <c r="I176" s="29">
        <f ca="1">IF(G176&lt;&gt;0,IF(E176&lt;0,0,IF('Marinated Chicken'!I176&gt;0,0,IF(OR(Tzatziki!I176&gt;0,Lemon!I176&gt;0,Mushrooms!I176&gt;0,'House Salad'!I176&gt;0,'Green Pepper'!I176&gt;0,Pita!I176&gt;0),50,200))),0)</f>
        <v>0</v>
      </c>
      <c r="J176" s="2">
        <f ca="1">IF(D176&lt;$E$18,"N/A",IF(D176=$E$18,IF($E$7-SUM(OFFSET(F176,-$E$18,0):F176)&gt;0,$E$7-SUM(OFFSET(F176,-$E$18,0):F176),0),IF(OFFSET(G176,-$E$18,0)-SUM(OFFSET(F176,-$E$18,0):F176)&gt;0,OFFSET(G176,-$E$18,0)-SUM(OFFSET(F176,-$E$18,0):F176),0)))</f>
        <v>0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39</v>
      </c>
      <c r="F177" s="15">
        <f t="shared" ca="1" si="16"/>
        <v>3</v>
      </c>
      <c r="G177" s="15">
        <f t="shared" ca="1" si="17"/>
        <v>0</v>
      </c>
      <c r="H177" s="13">
        <f t="shared" ca="1" si="13"/>
        <v>4.2739726027397264E-2</v>
      </c>
      <c r="I177" s="29">
        <f ca="1">IF(G177&lt;&gt;0,IF(E177&lt;0,0,IF('Marinated Chicken'!I177&gt;0,0,IF(OR(Tzatziki!I177&gt;0,Lemon!I177&gt;0,Mushrooms!I177&gt;0,'House Salad'!I177&gt;0,'Green Pepper'!I177&gt;0,Pita!I177&gt;0),50,200))),0)</f>
        <v>0</v>
      </c>
      <c r="J177" s="2">
        <f ca="1">IF(D177&lt;$E$18,"N/A",IF(D177=$E$18,IF($E$7-SUM(OFFSET(F177,-$E$18,0):F177)&gt;0,$E$7-SUM(OFFSET(F177,-$E$18,0):F177),0),IF(OFFSET(G177,-$E$18,0)-SUM(OFFSET(F177,-$E$18,0):F177)&gt;0,OFFSET(G177,-$E$18,0)-SUM(OFFSET(F177,-$E$18,0):F177),0)))</f>
        <v>0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34</v>
      </c>
      <c r="F178" s="15">
        <f t="shared" ca="1" si="16"/>
        <v>5</v>
      </c>
      <c r="G178" s="15">
        <f t="shared" ca="1" si="17"/>
        <v>0</v>
      </c>
      <c r="H178" s="13">
        <f t="shared" ca="1" si="13"/>
        <v>3.7260273972602745E-2</v>
      </c>
      <c r="I178" s="29">
        <f ca="1">IF(G178&lt;&gt;0,IF(E178&lt;0,0,IF('Marinated Chicken'!I178&gt;0,0,IF(OR(Tzatziki!I178&gt;0,Lemon!I178&gt;0,Mushrooms!I178&gt;0,'House Salad'!I178&gt;0,'Green Pepper'!I178&gt;0,Pita!I178&gt;0),50,200))),0)</f>
        <v>0</v>
      </c>
      <c r="J178" s="2">
        <f ca="1">IF(D178&lt;$E$18,"N/A",IF(D178=$E$18,IF($E$7-SUM(OFFSET(F178,-$E$18,0):F178)&gt;0,$E$7-SUM(OFFSET(F178,-$E$18,0):F178),0),IF(OFFSET(G178,-$E$18,0)-SUM(OFFSET(F178,-$E$18,0):F178)&gt;0,OFFSET(G178,-$E$18,0)-SUM(OFFSET(F178,-$E$18,0):F178),0)))</f>
        <v>0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30</v>
      </c>
      <c r="F179" s="15">
        <f t="shared" ca="1" si="16"/>
        <v>4</v>
      </c>
      <c r="G179" s="15">
        <f t="shared" ca="1" si="17"/>
        <v>0</v>
      </c>
      <c r="H179" s="13">
        <f t="shared" ca="1" si="13"/>
        <v>3.2876712328767127E-2</v>
      </c>
      <c r="I179" s="29">
        <f ca="1">IF(G179&lt;&gt;0,IF(E179&lt;0,0,IF('Marinated Chicken'!I179&gt;0,0,IF(OR(Tzatziki!I179&gt;0,Lemon!I179&gt;0,Mushrooms!I179&gt;0,'House Salad'!I179&gt;0,'Green Pepper'!I179&gt;0,Pita!I179&gt;0),50,200))),0)</f>
        <v>0</v>
      </c>
      <c r="J179" s="2">
        <f ca="1">IF(D179&lt;$E$18,"N/A",IF(D179=$E$18,IF($E$7-SUM(OFFSET(F179,-$E$18,0):F179)&gt;0,$E$7-SUM(OFFSET(F179,-$E$18,0):F179),0),IF(OFFSET(G179,-$E$18,0)-SUM(OFFSET(F179,-$E$18,0):F179)&gt;0,OFFSET(G179,-$E$18,0)-SUM(OFFSET(F179,-$E$18,0):F179),0)))</f>
        <v>0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27</v>
      </c>
      <c r="F180" s="15">
        <f t="shared" ca="1" si="16"/>
        <v>3</v>
      </c>
      <c r="G180" s="15">
        <f t="shared" ca="1" si="17"/>
        <v>0</v>
      </c>
      <c r="H180" s="13">
        <f t="shared" ca="1" si="13"/>
        <v>2.9589041095890414E-2</v>
      </c>
      <c r="I180" s="29">
        <f ca="1">IF(G180&lt;&gt;0,IF(E180&lt;0,0,IF('Marinated Chicken'!I180&gt;0,0,IF(OR(Tzatziki!I180&gt;0,Lemon!I180&gt;0,Mushrooms!I180&gt;0,'House Salad'!I180&gt;0,'Green Pepper'!I180&gt;0,Pita!I180&gt;0),50,200))),0)</f>
        <v>0</v>
      </c>
      <c r="J180" s="2">
        <f ca="1">IF(D180&lt;$E$18,"N/A",IF(D180=$E$18,IF($E$7-SUM(OFFSET(F180,-$E$18,0):F180)&gt;0,$E$7-SUM(OFFSET(F180,-$E$18,0):F180),0),IF(OFFSET(G180,-$E$18,0)-SUM(OFFSET(F180,-$E$18,0):F180)&gt;0,OFFSET(G180,-$E$18,0)-SUM(OFFSET(F180,-$E$18,0):F180),0)))</f>
        <v>0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24</v>
      </c>
      <c r="F181" s="15">
        <f t="shared" ca="1" si="16"/>
        <v>3</v>
      </c>
      <c r="G181" s="15">
        <f t="shared" ca="1" si="17"/>
        <v>25</v>
      </c>
      <c r="H181" s="13">
        <f t="shared" ca="1" si="13"/>
        <v>2.63013698630137E-2</v>
      </c>
      <c r="I181" s="29">
        <f ca="1">IF(G181&lt;&gt;0,IF(E181&lt;0,0,IF('Marinated Chicken'!I181&gt;0,0,IF(OR(Tzatziki!I181&gt;0,Lemon!I181&gt;0,Mushrooms!I181&gt;0,'House Salad'!I181&gt;0,'Green Pepper'!I181&gt;0,Pita!I181&gt;0),50,200))),0)</f>
        <v>50</v>
      </c>
      <c r="J181" s="2">
        <f ca="1">IF(D181&lt;$E$18,"N/A",IF(D181=$E$18,IF($E$7-SUM(OFFSET(F181,-$E$18,0):F181)&gt;0,$E$7-SUM(OFFSET(F181,-$E$18,0):F181),0),IF(OFFSET(G181,-$E$18,0)-SUM(OFFSET(F181,-$E$18,0):F181)&gt;0,OFFSET(G181,-$E$18,0)-SUM(OFFSET(F181,-$E$18,0):F181),0)))</f>
        <v>0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46</v>
      </c>
      <c r="F182" s="15">
        <f t="shared" ca="1" si="16"/>
        <v>3</v>
      </c>
      <c r="G182" s="15">
        <f t="shared" ca="1" si="17"/>
        <v>0</v>
      </c>
      <c r="H182" s="13">
        <f t="shared" ca="1" si="13"/>
        <v>5.0410958904109598E-2</v>
      </c>
      <c r="I182" s="29">
        <f ca="1">IF(G182&lt;&gt;0,IF(E182&lt;0,0,IF('Marinated Chicken'!I182&gt;0,0,IF(OR(Tzatziki!I182&gt;0,Lemon!I182&gt;0,Mushrooms!I182&gt;0,'House Salad'!I182&gt;0,'Green Pepper'!I182&gt;0,Pita!I182&gt;0),50,200))),0)</f>
        <v>0</v>
      </c>
      <c r="J182" s="2">
        <f ca="1">IF(D182&lt;$E$18,"N/A",IF(D182=$E$18,IF($E$7-SUM(OFFSET(F182,-$E$18,0):F182)&gt;0,$E$7-SUM(OFFSET(F182,-$E$18,0):F182),0),IF(OFFSET(G182,-$E$18,0)-SUM(OFFSET(F182,-$E$18,0):F182)&gt;0,OFFSET(G182,-$E$18,0)-SUM(OFFSET(F182,-$E$18,0):F182),0)))</f>
        <v>0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42</v>
      </c>
      <c r="F183" s="15">
        <f t="shared" ca="1" si="16"/>
        <v>4</v>
      </c>
      <c r="G183" s="15">
        <f t="shared" ca="1" si="17"/>
        <v>0</v>
      </c>
      <c r="H183" s="13">
        <f t="shared" ca="1" si="13"/>
        <v>4.6027397260273981E-2</v>
      </c>
      <c r="I183" s="29">
        <f ca="1">IF(G183&lt;&gt;0,IF(E183&lt;0,0,IF('Marinated Chicken'!I183&gt;0,0,IF(OR(Tzatziki!I183&gt;0,Lemon!I183&gt;0,Mushrooms!I183&gt;0,'House Salad'!I183&gt;0,'Green Pepper'!I183&gt;0,Pita!I183&gt;0),50,200))),0)</f>
        <v>0</v>
      </c>
      <c r="J183" s="2">
        <f ca="1">IF(D183&lt;$E$18,"N/A",IF(D183=$E$18,IF($E$7-SUM(OFFSET(F183,-$E$18,0):F183)&gt;0,$E$7-SUM(OFFSET(F183,-$E$18,0):F183),0),IF(OFFSET(G183,-$E$18,0)-SUM(OFFSET(F183,-$E$18,0):F183)&gt;0,OFFSET(G183,-$E$18,0)-SUM(OFFSET(F183,-$E$18,0):F183),0)))</f>
        <v>0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39</v>
      </c>
      <c r="F184" s="15">
        <f t="shared" ca="1" si="16"/>
        <v>3</v>
      </c>
      <c r="G184" s="15">
        <f t="shared" ca="1" si="17"/>
        <v>0</v>
      </c>
      <c r="H184" s="13">
        <f t="shared" ca="1" si="13"/>
        <v>4.2739726027397264E-2</v>
      </c>
      <c r="I184" s="29">
        <f ca="1">IF(G184&lt;&gt;0,IF(E184&lt;0,0,IF('Marinated Chicken'!I184&gt;0,0,IF(OR(Tzatziki!I184&gt;0,Lemon!I184&gt;0,Mushrooms!I184&gt;0,'House Salad'!I184&gt;0,'Green Pepper'!I184&gt;0,Pita!I184&gt;0),50,200))),0)</f>
        <v>0</v>
      </c>
      <c r="J184" s="2">
        <f ca="1">IF(D184&lt;$E$18,"N/A",IF(D184=$E$18,IF($E$7-SUM(OFFSET(F184,-$E$18,0):F184)&gt;0,$E$7-SUM(OFFSET(F184,-$E$18,0):F184),0),IF(OFFSET(G184,-$E$18,0)-SUM(OFFSET(F184,-$E$18,0):F184)&gt;0,OFFSET(G184,-$E$18,0)-SUM(OFFSET(F184,-$E$18,0):F184),0)))</f>
        <v>0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34</v>
      </c>
      <c r="F185" s="15">
        <f t="shared" ca="1" si="16"/>
        <v>5</v>
      </c>
      <c r="G185" s="15">
        <f t="shared" ca="1" si="17"/>
        <v>0</v>
      </c>
      <c r="H185" s="13">
        <f t="shared" ca="1" si="13"/>
        <v>3.7260273972602745E-2</v>
      </c>
      <c r="I185" s="29">
        <f ca="1">IF(G185&lt;&gt;0,IF(E185&lt;0,0,IF('Marinated Chicken'!I185&gt;0,0,IF(OR(Tzatziki!I185&gt;0,Lemon!I185&gt;0,Mushrooms!I185&gt;0,'House Salad'!I185&gt;0,'Green Pepper'!I185&gt;0,Pita!I185&gt;0),50,200))),0)</f>
        <v>0</v>
      </c>
      <c r="J185" s="2">
        <f ca="1">IF(D185&lt;$E$18,"N/A",IF(D185=$E$18,IF($E$7-SUM(OFFSET(F185,-$E$18,0):F185)&gt;0,$E$7-SUM(OFFSET(F185,-$E$18,0):F185),0),IF(OFFSET(G185,-$E$18,0)-SUM(OFFSET(F185,-$E$18,0):F185)&gt;0,OFFSET(G185,-$E$18,0)-SUM(OFFSET(F185,-$E$18,0):F185),0)))</f>
        <v>0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30</v>
      </c>
      <c r="F186" s="15">
        <f t="shared" ca="1" si="16"/>
        <v>4</v>
      </c>
      <c r="G186" s="15">
        <f t="shared" ca="1" si="17"/>
        <v>0</v>
      </c>
      <c r="H186" s="13">
        <f t="shared" ca="1" si="13"/>
        <v>3.2876712328767127E-2</v>
      </c>
      <c r="I186" s="29">
        <f ca="1">IF(G186&lt;&gt;0,IF(E186&lt;0,0,IF('Marinated Chicken'!I186&gt;0,0,IF(OR(Tzatziki!I186&gt;0,Lemon!I186&gt;0,Mushrooms!I186&gt;0,'House Salad'!I186&gt;0,'Green Pepper'!I186&gt;0,Pita!I186&gt;0),50,200))),0)</f>
        <v>0</v>
      </c>
      <c r="J186" s="2">
        <f ca="1">IF(D186&lt;$E$18,"N/A",IF(D186=$E$18,IF($E$7-SUM(OFFSET(F186,-$E$18,0):F186)&gt;0,$E$7-SUM(OFFSET(F186,-$E$18,0):F186),0),IF(OFFSET(G186,-$E$18,0)-SUM(OFFSET(F186,-$E$18,0):F186)&gt;0,OFFSET(G186,-$E$18,0)-SUM(OFFSET(F186,-$E$18,0):F186),0)))</f>
        <v>0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27</v>
      </c>
      <c r="F187" s="15">
        <f t="shared" ca="1" si="16"/>
        <v>3</v>
      </c>
      <c r="G187" s="15">
        <f t="shared" ca="1" si="17"/>
        <v>0</v>
      </c>
      <c r="H187" s="13">
        <f t="shared" ca="1" si="13"/>
        <v>2.9589041095890414E-2</v>
      </c>
      <c r="I187" s="29">
        <f ca="1">IF(G187&lt;&gt;0,IF(E187&lt;0,0,IF('Marinated Chicken'!I187&gt;0,0,IF(OR(Tzatziki!I187&gt;0,Lemon!I187&gt;0,Mushrooms!I187&gt;0,'House Salad'!I187&gt;0,'Green Pepper'!I187&gt;0,Pita!I187&gt;0),50,200))),0)</f>
        <v>0</v>
      </c>
      <c r="J187" s="2">
        <f ca="1">IF(D187&lt;$E$18,"N/A",IF(D187=$E$18,IF($E$7-SUM(OFFSET(F187,-$E$18,0):F187)&gt;0,$E$7-SUM(OFFSET(F187,-$E$18,0):F187),0),IF(OFFSET(G187,-$E$18,0)-SUM(OFFSET(F187,-$E$18,0):F187)&gt;0,OFFSET(G187,-$E$18,0)-SUM(OFFSET(F187,-$E$18,0):F187),0)))</f>
        <v>0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23</v>
      </c>
      <c r="F188" s="15">
        <f t="shared" ca="1" si="16"/>
        <v>4</v>
      </c>
      <c r="G188" s="15">
        <f t="shared" ca="1" si="17"/>
        <v>26</v>
      </c>
      <c r="H188" s="13">
        <f t="shared" ca="1" si="13"/>
        <v>2.5205479452054799E-2</v>
      </c>
      <c r="I188" s="29">
        <f ca="1">IF(G188&lt;&gt;0,IF(E188&lt;0,0,IF('Marinated Chicken'!I188&gt;0,0,IF(OR(Tzatziki!I188&gt;0,Lemon!I188&gt;0,Mushrooms!I188&gt;0,'House Salad'!I188&gt;0,'Green Pepper'!I188&gt;0,Pita!I188&gt;0),50,200))),0)</f>
        <v>50</v>
      </c>
      <c r="J188" s="2">
        <f ca="1">IF(D188&lt;$E$18,"N/A",IF(D188=$E$18,IF($E$7-SUM(OFFSET(F188,-$E$18,0):F188)&gt;0,$E$7-SUM(OFFSET(F188,-$E$18,0):F188),0),IF(OFFSET(G188,-$E$18,0)-SUM(OFFSET(F188,-$E$18,0):F188)&gt;0,OFFSET(G188,-$E$18,0)-SUM(OFFSET(F188,-$E$18,0):F188),0)))</f>
        <v>0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45</v>
      </c>
      <c r="F189" s="15">
        <f t="shared" ca="1" si="16"/>
        <v>4</v>
      </c>
      <c r="G189" s="15">
        <f t="shared" ca="1" si="17"/>
        <v>0</v>
      </c>
      <c r="H189" s="13">
        <f t="shared" ca="1" si="13"/>
        <v>4.9315068493150691E-2</v>
      </c>
      <c r="I189" s="29">
        <f ca="1">IF(G189&lt;&gt;0,IF(E189&lt;0,0,IF('Marinated Chicken'!I189&gt;0,0,IF(OR(Tzatziki!I189&gt;0,Lemon!I189&gt;0,Mushrooms!I189&gt;0,'House Salad'!I189&gt;0,'Green Pepper'!I189&gt;0,Pita!I189&gt;0),50,200))),0)</f>
        <v>0</v>
      </c>
      <c r="J189" s="2">
        <f ca="1">IF(D189&lt;$E$18,"N/A",IF(D189=$E$18,IF($E$7-SUM(OFFSET(F189,-$E$18,0):F189)&gt;0,$E$7-SUM(OFFSET(F189,-$E$18,0):F189),0),IF(OFFSET(G189,-$E$18,0)-SUM(OFFSET(F189,-$E$18,0):F189)&gt;0,OFFSET(G189,-$E$18,0)-SUM(OFFSET(F189,-$E$18,0):F189),0)))</f>
        <v>0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41</v>
      </c>
      <c r="F190" s="15">
        <f t="shared" ca="1" si="16"/>
        <v>4</v>
      </c>
      <c r="G190" s="15">
        <f t="shared" ca="1" si="17"/>
        <v>0</v>
      </c>
      <c r="H190" s="13">
        <f t="shared" ca="1" si="13"/>
        <v>4.4931506849315073E-2</v>
      </c>
      <c r="I190" s="29">
        <f ca="1">IF(G190&lt;&gt;0,IF(E190&lt;0,0,IF('Marinated Chicken'!I190&gt;0,0,IF(OR(Tzatziki!I190&gt;0,Lemon!I190&gt;0,Mushrooms!I190&gt;0,'House Salad'!I190&gt;0,'Green Pepper'!I190&gt;0,Pita!I190&gt;0),50,200))),0)</f>
        <v>0</v>
      </c>
      <c r="J190" s="2">
        <f ca="1">IF(D190&lt;$E$18,"N/A",IF(D190=$E$18,IF($E$7-SUM(OFFSET(F190,-$E$18,0):F190)&gt;0,$E$7-SUM(OFFSET(F190,-$E$18,0):F190),0),IF(OFFSET(G190,-$E$18,0)-SUM(OFFSET(F190,-$E$18,0):F190)&gt;0,OFFSET(G190,-$E$18,0)-SUM(OFFSET(F190,-$E$18,0):F190),0)))</f>
        <v>0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38</v>
      </c>
      <c r="F191" s="15">
        <f t="shared" ca="1" si="16"/>
        <v>3</v>
      </c>
      <c r="G191" s="15">
        <f t="shared" ca="1" si="17"/>
        <v>0</v>
      </c>
      <c r="H191" s="13">
        <f t="shared" ca="1" si="13"/>
        <v>4.1643835616438363E-2</v>
      </c>
      <c r="I191" s="29">
        <f ca="1">IF(G191&lt;&gt;0,IF(E191&lt;0,0,IF('Marinated Chicken'!I191&gt;0,0,IF(OR(Tzatziki!I191&gt;0,Lemon!I191&gt;0,Mushrooms!I191&gt;0,'House Salad'!I191&gt;0,'Green Pepper'!I191&gt;0,Pita!I191&gt;0),50,200))),0)</f>
        <v>0</v>
      </c>
      <c r="J191" s="2">
        <f ca="1">IF(D191&lt;$E$18,"N/A",IF(D191=$E$18,IF($E$7-SUM(OFFSET(F191,-$E$18,0):F191)&gt;0,$E$7-SUM(OFFSET(F191,-$E$18,0):F191),0),IF(OFFSET(G191,-$E$18,0)-SUM(OFFSET(F191,-$E$18,0):F191)&gt;0,OFFSET(G191,-$E$18,0)-SUM(OFFSET(F191,-$E$18,0):F191),0)))</f>
        <v>0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34</v>
      </c>
      <c r="F192" s="15">
        <f t="shared" ca="1" si="16"/>
        <v>4</v>
      </c>
      <c r="G192" s="15">
        <f t="shared" ca="1" si="17"/>
        <v>0</v>
      </c>
      <c r="H192" s="13">
        <f t="shared" ca="1" si="13"/>
        <v>3.7260273972602745E-2</v>
      </c>
      <c r="I192" s="29">
        <f ca="1">IF(G192&lt;&gt;0,IF(E192&lt;0,0,IF('Marinated Chicken'!I192&gt;0,0,IF(OR(Tzatziki!I192&gt;0,Lemon!I192&gt;0,Mushrooms!I192&gt;0,'House Salad'!I192&gt;0,'Green Pepper'!I192&gt;0,Pita!I192&gt;0),50,200))),0)</f>
        <v>0</v>
      </c>
      <c r="J192" s="2">
        <f ca="1">IF(D192&lt;$E$18,"N/A",IF(D192=$E$18,IF($E$7-SUM(OFFSET(F192,-$E$18,0):F192)&gt;0,$E$7-SUM(OFFSET(F192,-$E$18,0):F192),0),IF(OFFSET(G192,-$E$18,0)-SUM(OFFSET(F192,-$E$18,0):F192)&gt;0,OFFSET(G192,-$E$18,0)-SUM(OFFSET(F192,-$E$18,0):F192),0)))</f>
        <v>0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30</v>
      </c>
      <c r="F193" s="15">
        <f t="shared" ca="1" si="16"/>
        <v>4</v>
      </c>
      <c r="G193" s="15">
        <f t="shared" ca="1" si="17"/>
        <v>0</v>
      </c>
      <c r="H193" s="13">
        <f t="shared" ca="1" si="13"/>
        <v>3.2876712328767127E-2</v>
      </c>
      <c r="I193" s="29">
        <f ca="1">IF(G193&lt;&gt;0,IF(E193&lt;0,0,IF('Marinated Chicken'!I193&gt;0,0,IF(OR(Tzatziki!I193&gt;0,Lemon!I193&gt;0,Mushrooms!I193&gt;0,'House Salad'!I193&gt;0,'Green Pepper'!I193&gt;0,Pita!I193&gt;0),50,200))),0)</f>
        <v>0</v>
      </c>
      <c r="J193" s="2">
        <f ca="1">IF(D193&lt;$E$18,"N/A",IF(D193=$E$18,IF($E$7-SUM(OFFSET(F193,-$E$18,0):F193)&gt;0,$E$7-SUM(OFFSET(F193,-$E$18,0):F193),0),IF(OFFSET(G193,-$E$18,0)-SUM(OFFSET(F193,-$E$18,0):F193)&gt;0,OFFSET(G193,-$E$18,0)-SUM(OFFSET(F193,-$E$18,0):F193),0)))</f>
        <v>0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26</v>
      </c>
      <c r="F194" s="15">
        <f t="shared" ca="1" si="16"/>
        <v>4</v>
      </c>
      <c r="G194" s="15">
        <f t="shared" ca="1" si="17"/>
        <v>0</v>
      </c>
      <c r="H194" s="13">
        <f t="shared" ca="1" si="13"/>
        <v>2.8493150684931509E-2</v>
      </c>
      <c r="I194" s="29">
        <f ca="1">IF(G194&lt;&gt;0,IF(E194&lt;0,0,IF('Marinated Chicken'!I194&gt;0,0,IF(OR(Tzatziki!I194&gt;0,Lemon!I194&gt;0,Mushrooms!I194&gt;0,'House Salad'!I194&gt;0,'Green Pepper'!I194&gt;0,Pita!I194&gt;0),50,200))),0)</f>
        <v>0</v>
      </c>
      <c r="J194" s="2">
        <f ca="1">IF(D194&lt;$E$18,"N/A",IF(D194=$E$18,IF($E$7-SUM(OFFSET(F194,-$E$18,0):F194)&gt;0,$E$7-SUM(OFFSET(F194,-$E$18,0):F194),0),IF(OFFSET(G194,-$E$18,0)-SUM(OFFSET(F194,-$E$18,0):F194)&gt;0,OFFSET(G194,-$E$18,0)-SUM(OFFSET(F194,-$E$18,0):F194),0)))</f>
        <v>0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23</v>
      </c>
      <c r="F195" s="15">
        <f t="shared" ca="1" si="16"/>
        <v>3</v>
      </c>
      <c r="G195" s="15">
        <f t="shared" ca="1" si="17"/>
        <v>26</v>
      </c>
      <c r="H195" s="13">
        <f t="shared" ca="1" si="13"/>
        <v>2.5205479452054799E-2</v>
      </c>
      <c r="I195" s="29">
        <f ca="1">IF(G195&lt;&gt;0,IF(E195&lt;0,0,IF('Marinated Chicken'!I195&gt;0,0,IF(OR(Tzatziki!I195&gt;0,Lemon!I195&gt;0,Mushrooms!I195&gt;0,'House Salad'!I195&gt;0,'Green Pepper'!I195&gt;0,Pita!I195&gt;0),50,200))),0)</f>
        <v>0</v>
      </c>
      <c r="J195" s="2">
        <f ca="1">IF(D195&lt;$E$18,"N/A",IF(D195=$E$18,IF($E$7-SUM(OFFSET(F195,-$E$18,0):F195)&gt;0,$E$7-SUM(OFFSET(F195,-$E$18,0):F195),0),IF(OFFSET(G195,-$E$18,0)-SUM(OFFSET(F195,-$E$18,0):F195)&gt;0,OFFSET(G195,-$E$18,0)-SUM(OFFSET(F195,-$E$18,0):F195),0)))</f>
        <v>0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45</v>
      </c>
      <c r="F196" s="15">
        <f t="shared" ca="1" si="16"/>
        <v>4</v>
      </c>
      <c r="G196" s="15">
        <f t="shared" ca="1" si="17"/>
        <v>0</v>
      </c>
      <c r="H196" s="13">
        <f t="shared" ca="1" si="13"/>
        <v>4.9315068493150691E-2</v>
      </c>
      <c r="I196" s="29">
        <f ca="1">IF(G196&lt;&gt;0,IF(E196&lt;0,0,IF('Marinated Chicken'!I196&gt;0,0,IF(OR(Tzatziki!I196&gt;0,Lemon!I196&gt;0,Mushrooms!I196&gt;0,'House Salad'!I196&gt;0,'Green Pepper'!I196&gt;0,Pita!I196&gt;0),50,200))),0)</f>
        <v>0</v>
      </c>
      <c r="J196" s="2">
        <f ca="1">IF(D196&lt;$E$18,"N/A",IF(D196=$E$18,IF($E$7-SUM(OFFSET(F196,-$E$18,0):F196)&gt;0,$E$7-SUM(OFFSET(F196,-$E$18,0):F196),0),IF(OFFSET(G196,-$E$18,0)-SUM(OFFSET(F196,-$E$18,0):F196)&gt;0,OFFSET(G196,-$E$18,0)-SUM(OFFSET(F196,-$E$18,0):F196),0)))</f>
        <v>0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41</v>
      </c>
      <c r="F197" s="15">
        <f t="shared" ca="1" si="16"/>
        <v>4</v>
      </c>
      <c r="G197" s="15">
        <f t="shared" ca="1" si="17"/>
        <v>0</v>
      </c>
      <c r="H197" s="13">
        <f t="shared" ca="1" si="13"/>
        <v>4.4931506849315073E-2</v>
      </c>
      <c r="I197" s="29">
        <f ca="1">IF(G197&lt;&gt;0,IF(E197&lt;0,0,IF('Marinated Chicken'!I197&gt;0,0,IF(OR(Tzatziki!I197&gt;0,Lemon!I197&gt;0,Mushrooms!I197&gt;0,'House Salad'!I197&gt;0,'Green Pepper'!I197&gt;0,Pita!I197&gt;0),50,200))),0)</f>
        <v>0</v>
      </c>
      <c r="J197" s="2">
        <f ca="1">IF(D197&lt;$E$18,"N/A",IF(D197=$E$18,IF($E$7-SUM(OFFSET(F197,-$E$18,0):F197)&gt;0,$E$7-SUM(OFFSET(F197,-$E$18,0):F197),0),IF(OFFSET(G197,-$E$18,0)-SUM(OFFSET(F197,-$E$18,0):F197)&gt;0,OFFSET(G197,-$E$18,0)-SUM(OFFSET(F197,-$E$18,0):F197),0)))</f>
        <v>0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38</v>
      </c>
      <c r="F198" s="15">
        <f t="shared" ca="1" si="16"/>
        <v>3</v>
      </c>
      <c r="G198" s="15">
        <f t="shared" ca="1" si="17"/>
        <v>0</v>
      </c>
      <c r="H198" s="13">
        <f t="shared" ca="1" si="13"/>
        <v>4.1643835616438363E-2</v>
      </c>
      <c r="I198" s="29">
        <f ca="1">IF(G198&lt;&gt;0,IF(E198&lt;0,0,IF('Marinated Chicken'!I198&gt;0,0,IF(OR(Tzatziki!I198&gt;0,Lemon!I198&gt;0,Mushrooms!I198&gt;0,'House Salad'!I198&gt;0,'Green Pepper'!I198&gt;0,Pita!I198&gt;0),50,200))),0)</f>
        <v>0</v>
      </c>
      <c r="J198" s="2">
        <f ca="1">IF(D198&lt;$E$18,"N/A",IF(D198=$E$18,IF($E$7-SUM(OFFSET(F198,-$E$18,0):F198)&gt;0,$E$7-SUM(OFFSET(F198,-$E$18,0):F198),0),IF(OFFSET(G198,-$E$18,0)-SUM(OFFSET(F198,-$E$18,0):F198)&gt;0,OFFSET(G198,-$E$18,0)-SUM(OFFSET(F198,-$E$18,0):F198),0)))</f>
        <v>0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34</v>
      </c>
      <c r="F199" s="15">
        <f t="shared" ca="1" si="16"/>
        <v>4</v>
      </c>
      <c r="G199" s="15">
        <f t="shared" ca="1" si="17"/>
        <v>0</v>
      </c>
      <c r="H199" s="13">
        <f t="shared" ca="1" si="13"/>
        <v>3.7260273972602745E-2</v>
      </c>
      <c r="I199" s="29">
        <f ca="1">IF(G199&lt;&gt;0,IF(E199&lt;0,0,IF('Marinated Chicken'!I199&gt;0,0,IF(OR(Tzatziki!I199&gt;0,Lemon!I199&gt;0,Mushrooms!I199&gt;0,'House Salad'!I199&gt;0,'Green Pepper'!I199&gt;0,Pita!I199&gt;0),50,200))),0)</f>
        <v>0</v>
      </c>
      <c r="J199" s="2">
        <f ca="1">IF(D199&lt;$E$18,"N/A",IF(D199=$E$18,IF($E$7-SUM(OFFSET(F199,-$E$18,0):F199)&gt;0,$E$7-SUM(OFFSET(F199,-$E$18,0):F199),0),IF(OFFSET(G199,-$E$18,0)-SUM(OFFSET(F199,-$E$18,0):F199)&gt;0,OFFSET(G199,-$E$18,0)-SUM(OFFSET(F199,-$E$18,0):F199),0)))</f>
        <v>0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30</v>
      </c>
      <c r="F200" s="15">
        <f t="shared" ca="1" si="16"/>
        <v>4</v>
      </c>
      <c r="G200" s="15">
        <f t="shared" ca="1" si="17"/>
        <v>0</v>
      </c>
      <c r="H200" s="13">
        <f t="shared" ca="1" si="13"/>
        <v>3.2876712328767127E-2</v>
      </c>
      <c r="I200" s="29">
        <f ca="1">IF(G200&lt;&gt;0,IF(E200&lt;0,0,IF('Marinated Chicken'!I200&gt;0,0,IF(OR(Tzatziki!I200&gt;0,Lemon!I200&gt;0,Mushrooms!I200&gt;0,'House Salad'!I200&gt;0,'Green Pepper'!I200&gt;0,Pita!I200&gt;0),50,200))),0)</f>
        <v>0</v>
      </c>
      <c r="J200" s="2">
        <f ca="1">IF(D200&lt;$E$18,"N/A",IF(D200=$E$18,IF($E$7-SUM(OFFSET(F200,-$E$18,0):F200)&gt;0,$E$7-SUM(OFFSET(F200,-$E$18,0):F200),0),IF(OFFSET(G200,-$E$18,0)-SUM(OFFSET(F200,-$E$18,0):F200)&gt;0,OFFSET(G200,-$E$18,0)-SUM(OFFSET(F200,-$E$18,0):F200),0)))</f>
        <v>0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26</v>
      </c>
      <c r="F201" s="15">
        <f t="shared" ca="1" si="16"/>
        <v>4</v>
      </c>
      <c r="G201" s="15">
        <f t="shared" ca="1" si="17"/>
        <v>0</v>
      </c>
      <c r="H201" s="13">
        <f t="shared" ca="1" si="13"/>
        <v>2.8493150684931509E-2</v>
      </c>
      <c r="I201" s="29">
        <f ca="1">IF(G201&lt;&gt;0,IF(E201&lt;0,0,IF('Marinated Chicken'!I201&gt;0,0,IF(OR(Tzatziki!I201&gt;0,Lemon!I201&gt;0,Mushrooms!I201&gt;0,'House Salad'!I201&gt;0,'Green Pepper'!I201&gt;0,Pita!I201&gt;0),50,200))),0)</f>
        <v>0</v>
      </c>
      <c r="J201" s="2">
        <f ca="1">IF(D201&lt;$E$18,"N/A",IF(D201=$E$18,IF($E$7-SUM(OFFSET(F201,-$E$18,0):F201)&gt;0,$E$7-SUM(OFFSET(F201,-$E$18,0):F201),0),IF(OFFSET(G201,-$E$18,0)-SUM(OFFSET(F201,-$E$18,0):F201)&gt;0,OFFSET(G201,-$E$18,0)-SUM(OFFSET(F201,-$E$18,0):F201),0)))</f>
        <v>0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23</v>
      </c>
      <c r="F202" s="15">
        <f t="shared" ca="1" si="16"/>
        <v>3</v>
      </c>
      <c r="G202" s="15">
        <f t="shared" ca="1" si="17"/>
        <v>26</v>
      </c>
      <c r="H202" s="13">
        <f t="shared" ca="1" si="13"/>
        <v>2.5205479452054799E-2</v>
      </c>
      <c r="I202" s="29">
        <f ca="1">IF(G202&lt;&gt;0,IF(E202&lt;0,0,IF('Marinated Chicken'!I202&gt;0,0,IF(OR(Tzatziki!I202&gt;0,Lemon!I202&gt;0,Mushrooms!I202&gt;0,'House Salad'!I202&gt;0,'Green Pepper'!I202&gt;0,Pita!I202&gt;0),50,200))),0)</f>
        <v>50</v>
      </c>
      <c r="J202" s="2">
        <f ca="1">IF(D202&lt;$E$18,"N/A",IF(D202=$E$18,IF($E$7-SUM(OFFSET(F202,-$E$18,0):F202)&gt;0,$E$7-SUM(OFFSET(F202,-$E$18,0):F202),0),IF(OFFSET(G202,-$E$18,0)-SUM(OFFSET(F202,-$E$18,0):F202)&gt;0,OFFSET(G202,-$E$18,0)-SUM(OFFSET(F202,-$E$18,0):F202),0)))</f>
        <v>0</v>
      </c>
      <c r="K202" s="13">
        <f t="shared" ca="1" si="14"/>
        <v>0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45</v>
      </c>
      <c r="F203" s="15">
        <f t="shared" ca="1" si="16"/>
        <v>4</v>
      </c>
      <c r="G203" s="15">
        <f t="shared" ca="1" si="17"/>
        <v>0</v>
      </c>
      <c r="H203" s="13">
        <f t="shared" ca="1" si="13"/>
        <v>4.9315068493150691E-2</v>
      </c>
      <c r="I203" s="29">
        <f ca="1">IF(G203&lt;&gt;0,IF(E203&lt;0,0,IF('Marinated Chicken'!I203&gt;0,0,IF(OR(Tzatziki!I203&gt;0,Lemon!I203&gt;0,Mushrooms!I203&gt;0,'House Salad'!I203&gt;0,'Green Pepper'!I203&gt;0,Pita!I203&gt;0),50,200))),0)</f>
        <v>0</v>
      </c>
      <c r="J203" s="2">
        <f ca="1">IF(D203&lt;$E$18,"N/A",IF(D203=$E$18,IF($E$7-SUM(OFFSET(F203,-$E$18,0):F203)&gt;0,$E$7-SUM(OFFSET(F203,-$E$18,0):F203),0),IF(OFFSET(G203,-$E$18,0)-SUM(OFFSET(F203,-$E$18,0):F203)&gt;0,OFFSET(G203,-$E$18,0)-SUM(OFFSET(F203,-$E$18,0):F203),0)))</f>
        <v>0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42</v>
      </c>
      <c r="F204" s="15">
        <f t="shared" ca="1" si="16"/>
        <v>3</v>
      </c>
      <c r="G204" s="15">
        <f t="shared" ca="1" si="17"/>
        <v>0</v>
      </c>
      <c r="H204" s="13">
        <f t="shared" ca="1" si="13"/>
        <v>4.6027397260273981E-2</v>
      </c>
      <c r="I204" s="29">
        <f ca="1">IF(G204&lt;&gt;0,IF(E204&lt;0,0,IF('Marinated Chicken'!I204&gt;0,0,IF(OR(Tzatziki!I204&gt;0,Lemon!I204&gt;0,Mushrooms!I204&gt;0,'House Salad'!I204&gt;0,'Green Pepper'!I204&gt;0,Pita!I204&gt;0),50,200))),0)</f>
        <v>0</v>
      </c>
      <c r="J204" s="2">
        <f ca="1">IF(D204&lt;$E$18,"N/A",IF(D204=$E$18,IF($E$7-SUM(OFFSET(F204,-$E$18,0):F204)&gt;0,$E$7-SUM(OFFSET(F204,-$E$18,0):F204),0),IF(OFFSET(G204,-$E$18,0)-SUM(OFFSET(F204,-$E$18,0):F204)&gt;0,OFFSET(G204,-$E$18,0)-SUM(OFFSET(F204,-$E$18,0):F204),0)))</f>
        <v>0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38</v>
      </c>
      <c r="F205" s="15">
        <f t="shared" ca="1" si="16"/>
        <v>4</v>
      </c>
      <c r="G205" s="15">
        <f t="shared" ca="1" si="17"/>
        <v>0</v>
      </c>
      <c r="H205" s="13">
        <f t="shared" ca="1" si="13"/>
        <v>4.1643835616438363E-2</v>
      </c>
      <c r="I205" s="29">
        <f ca="1">IF(G205&lt;&gt;0,IF(E205&lt;0,0,IF('Marinated Chicken'!I205&gt;0,0,IF(OR(Tzatziki!I205&gt;0,Lemon!I205&gt;0,Mushrooms!I205&gt;0,'House Salad'!I205&gt;0,'Green Pepper'!I205&gt;0,Pita!I205&gt;0),50,200))),0)</f>
        <v>0</v>
      </c>
      <c r="J205" s="2">
        <f ca="1">IF(D205&lt;$E$18,"N/A",IF(D205=$E$18,IF($E$7-SUM(OFFSET(F205,-$E$18,0):F205)&gt;0,$E$7-SUM(OFFSET(F205,-$E$18,0):F205),0),IF(OFFSET(G205,-$E$18,0)-SUM(OFFSET(F205,-$E$18,0):F205)&gt;0,OFFSET(G205,-$E$18,0)-SUM(OFFSET(F205,-$E$18,0):F205),0)))</f>
        <v>0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34</v>
      </c>
      <c r="F206" s="15">
        <f t="shared" ca="1" si="16"/>
        <v>4</v>
      </c>
      <c r="G206" s="15">
        <f t="shared" ca="1" si="17"/>
        <v>0</v>
      </c>
      <c r="H206" s="13">
        <f t="shared" ca="1" si="13"/>
        <v>3.7260273972602745E-2</v>
      </c>
      <c r="I206" s="29">
        <f ca="1">IF(G206&lt;&gt;0,IF(E206&lt;0,0,IF('Marinated Chicken'!I206&gt;0,0,IF(OR(Tzatziki!I206&gt;0,Lemon!I206&gt;0,Mushrooms!I206&gt;0,'House Salad'!I206&gt;0,'Green Pepper'!I206&gt;0,Pita!I206&gt;0),50,200))),0)</f>
        <v>0</v>
      </c>
      <c r="J206" s="2">
        <f ca="1">IF(D206&lt;$E$18,"N/A",IF(D206=$E$18,IF($E$7-SUM(OFFSET(F206,-$E$18,0):F206)&gt;0,$E$7-SUM(OFFSET(F206,-$E$18,0):F206),0),IF(OFFSET(G206,-$E$18,0)-SUM(OFFSET(F206,-$E$18,0):F206)&gt;0,OFFSET(G206,-$E$18,0)-SUM(OFFSET(F206,-$E$18,0):F206),0)))</f>
        <v>0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30</v>
      </c>
      <c r="F207" s="15">
        <f t="shared" ca="1" si="16"/>
        <v>4</v>
      </c>
      <c r="G207" s="15">
        <f t="shared" ca="1" si="17"/>
        <v>0</v>
      </c>
      <c r="H207" s="13">
        <f t="shared" ca="1" si="13"/>
        <v>3.2876712328767127E-2</v>
      </c>
      <c r="I207" s="29">
        <f ca="1">IF(G207&lt;&gt;0,IF(E207&lt;0,0,IF('Marinated Chicken'!I207&gt;0,0,IF(OR(Tzatziki!I207&gt;0,Lemon!I207&gt;0,Mushrooms!I207&gt;0,'House Salad'!I207&gt;0,'Green Pepper'!I207&gt;0,Pita!I207&gt;0),50,200))),0)</f>
        <v>0</v>
      </c>
      <c r="J207" s="2">
        <f ca="1">IF(D207&lt;$E$18,"N/A",IF(D207=$E$18,IF($E$7-SUM(OFFSET(F207,-$E$18,0):F207)&gt;0,$E$7-SUM(OFFSET(F207,-$E$18,0):F207),0),IF(OFFSET(G207,-$E$18,0)-SUM(OFFSET(F207,-$E$18,0):F207)&gt;0,OFFSET(G207,-$E$18,0)-SUM(OFFSET(F207,-$E$18,0):F207),0)))</f>
        <v>0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26</v>
      </c>
      <c r="F208" s="15">
        <f t="shared" ca="1" si="16"/>
        <v>4</v>
      </c>
      <c r="G208" s="15">
        <f t="shared" ca="1" si="17"/>
        <v>0</v>
      </c>
      <c r="H208" s="13">
        <f t="shared" ca="1" si="13"/>
        <v>2.8493150684931509E-2</v>
      </c>
      <c r="I208" s="29">
        <f ca="1">IF(G208&lt;&gt;0,IF(E208&lt;0,0,IF('Marinated Chicken'!I208&gt;0,0,IF(OR(Tzatziki!I208&gt;0,Lemon!I208&gt;0,Mushrooms!I208&gt;0,'House Salad'!I208&gt;0,'Green Pepper'!I208&gt;0,Pita!I208&gt;0),50,200))),0)</f>
        <v>0</v>
      </c>
      <c r="J208" s="2">
        <f ca="1">IF(D208&lt;$E$18,"N/A",IF(D208=$E$18,IF($E$7-SUM(OFFSET(F208,-$E$18,0):F208)&gt;0,$E$7-SUM(OFFSET(F208,-$E$18,0):F208),0),IF(OFFSET(G208,-$E$18,0)-SUM(OFFSET(F208,-$E$18,0):F208)&gt;0,OFFSET(G208,-$E$18,0)-SUM(OFFSET(F208,-$E$18,0):F208),0)))</f>
        <v>0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22</v>
      </c>
      <c r="F209" s="15">
        <f t="shared" ca="1" si="16"/>
        <v>4</v>
      </c>
      <c r="G209" s="15">
        <f t="shared" ca="1" si="17"/>
        <v>27</v>
      </c>
      <c r="H209" s="13">
        <f t="shared" ca="1" si="13"/>
        <v>2.4109589041095895E-2</v>
      </c>
      <c r="I209" s="29">
        <f ca="1">IF(G209&lt;&gt;0,IF(E209&lt;0,0,IF('Marinated Chicken'!I209&gt;0,0,IF(OR(Tzatziki!I209&gt;0,Lemon!I209&gt;0,Mushrooms!I209&gt;0,'House Salad'!I209&gt;0,'Green Pepper'!I209&gt;0,Pita!I209&gt;0),50,200))),0)</f>
        <v>50</v>
      </c>
      <c r="J209" s="2">
        <f ca="1">IF(D209&lt;$E$18,"N/A",IF(D209=$E$18,IF($E$7-SUM(OFFSET(F209,-$E$18,0):F209)&gt;0,$E$7-SUM(OFFSET(F209,-$E$18,0):F209),0),IF(OFFSET(G209,-$E$18,0)-SUM(OFFSET(F209,-$E$18,0):F209)&gt;0,OFFSET(G209,-$E$18,0)-SUM(OFFSET(F209,-$E$18,0):F209),0)))</f>
        <v>0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46</v>
      </c>
      <c r="F210" s="15">
        <f t="shared" ca="1" si="16"/>
        <v>3</v>
      </c>
      <c r="G210" s="15">
        <f t="shared" ca="1" si="17"/>
        <v>0</v>
      </c>
      <c r="H210" s="13">
        <f t="shared" ca="1" si="13"/>
        <v>5.0410958904109598E-2</v>
      </c>
      <c r="I210" s="29">
        <f ca="1">IF(G210&lt;&gt;0,IF(E210&lt;0,0,IF('Marinated Chicken'!I210&gt;0,0,IF(OR(Tzatziki!I210&gt;0,Lemon!I210&gt;0,Mushrooms!I210&gt;0,'House Salad'!I210&gt;0,'Green Pepper'!I210&gt;0,Pita!I210&gt;0),50,200))),0)</f>
        <v>0</v>
      </c>
      <c r="J210" s="2">
        <f ca="1">IF(D210&lt;$E$18,"N/A",IF(D210=$E$18,IF($E$7-SUM(OFFSET(F210,-$E$18,0):F210)&gt;0,$E$7-SUM(OFFSET(F210,-$E$18,0):F210),0),IF(OFFSET(G210,-$E$18,0)-SUM(OFFSET(F210,-$E$18,0):F210)&gt;0,OFFSET(G210,-$E$18,0)-SUM(OFFSET(F210,-$E$18,0):F210),0)))</f>
        <v>0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42</v>
      </c>
      <c r="F211" s="15">
        <f t="shared" ca="1" si="16"/>
        <v>4</v>
      </c>
      <c r="G211" s="15">
        <f t="shared" ca="1" si="17"/>
        <v>0</v>
      </c>
      <c r="H211" s="13">
        <f t="shared" ca="1" si="13"/>
        <v>4.6027397260273981E-2</v>
      </c>
      <c r="I211" s="29">
        <f ca="1">IF(G211&lt;&gt;0,IF(E211&lt;0,0,IF('Marinated Chicken'!I211&gt;0,0,IF(OR(Tzatziki!I211&gt;0,Lemon!I211&gt;0,Mushrooms!I211&gt;0,'House Salad'!I211&gt;0,'Green Pepper'!I211&gt;0,Pita!I211&gt;0),50,200))),0)</f>
        <v>0</v>
      </c>
      <c r="J211" s="2">
        <f ca="1">IF(D211&lt;$E$18,"N/A",IF(D211=$E$18,IF($E$7-SUM(OFFSET(F211,-$E$18,0):F211)&gt;0,$E$7-SUM(OFFSET(F211,-$E$18,0):F211),0),IF(OFFSET(G211,-$E$18,0)-SUM(OFFSET(F211,-$E$18,0):F211)&gt;0,OFFSET(G211,-$E$18,0)-SUM(OFFSET(F211,-$E$18,0):F211),0)))</f>
        <v>0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39</v>
      </c>
      <c r="F212" s="15">
        <f t="shared" ca="1" si="16"/>
        <v>3</v>
      </c>
      <c r="G212" s="15">
        <f t="shared" ca="1" si="17"/>
        <v>0</v>
      </c>
      <c r="H212" s="13">
        <f t="shared" ca="1" si="13"/>
        <v>4.2739726027397264E-2</v>
      </c>
      <c r="I212" s="29">
        <f ca="1">IF(G212&lt;&gt;0,IF(E212&lt;0,0,IF('Marinated Chicken'!I212&gt;0,0,IF(OR(Tzatziki!I212&gt;0,Lemon!I212&gt;0,Mushrooms!I212&gt;0,'House Salad'!I212&gt;0,'Green Pepper'!I212&gt;0,Pita!I212&gt;0),50,200))),0)</f>
        <v>0</v>
      </c>
      <c r="J212" s="2">
        <f ca="1">IF(D212&lt;$E$18,"N/A",IF(D212=$E$18,IF($E$7-SUM(OFFSET(F212,-$E$18,0):F212)&gt;0,$E$7-SUM(OFFSET(F212,-$E$18,0):F212),0),IF(OFFSET(G212,-$E$18,0)-SUM(OFFSET(F212,-$E$18,0):F212)&gt;0,OFFSET(G212,-$E$18,0)-SUM(OFFSET(F212,-$E$18,0):F212),0)))</f>
        <v>0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35</v>
      </c>
      <c r="F213" s="15">
        <f t="shared" ca="1" si="16"/>
        <v>4</v>
      </c>
      <c r="G213" s="15">
        <f t="shared" ca="1" si="17"/>
        <v>0</v>
      </c>
      <c r="H213" s="13">
        <f t="shared" ref="H213:H276" ca="1" si="19">IF(E213&gt;0,E213*($E$12/365),0)</f>
        <v>3.8356164383561646E-2</v>
      </c>
      <c r="I213" s="29">
        <f ca="1">IF(G213&lt;&gt;0,IF(E213&lt;0,0,IF('Marinated Chicken'!I213&gt;0,0,IF(OR(Tzatziki!I213&gt;0,Lemon!I213&gt;0,Mushrooms!I213&gt;0,'House Salad'!I213&gt;0,'Green Pepper'!I213&gt;0,Pita!I213&gt;0),50,200))),0)</f>
        <v>0</v>
      </c>
      <c r="J213" s="2">
        <f ca="1">IF(D213&lt;$E$18,"N/A",IF(D213=$E$18,IF($E$7-SUM(OFFSET(F213,-$E$18,0):F213)&gt;0,$E$7-SUM(OFFSET(F213,-$E$18,0):F213),0),IF(OFFSET(G213,-$E$18,0)-SUM(OFFSET(F213,-$E$18,0):F213)&gt;0,OFFSET(G213,-$E$18,0)-SUM(OFFSET(F213,-$E$18,0):F213),0)))</f>
        <v>0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31</v>
      </c>
      <c r="F214" s="15">
        <f t="shared" ref="F214:F277" ca="1" si="22">ROUND(_xlfn.NORM.INV(RAND(),$E$15,$E$17)/7,0)</f>
        <v>4</v>
      </c>
      <c r="G214" s="15">
        <f t="shared" ref="G214:G277" ca="1" si="23">IF(D214=1,$E$4,IF(E214&lt;0,$E$4-E214,IF(MOD(D214,$E$5)=0,$E$4-E214,0)))</f>
        <v>0</v>
      </c>
      <c r="H214" s="13">
        <f t="shared" ca="1" si="19"/>
        <v>3.3972602739726035E-2</v>
      </c>
      <c r="I214" s="29">
        <f ca="1">IF(G214&lt;&gt;0,IF(E214&lt;0,0,IF('Marinated Chicken'!I214&gt;0,0,IF(OR(Tzatziki!I214&gt;0,Lemon!I214&gt;0,Mushrooms!I214&gt;0,'House Salad'!I214&gt;0,'Green Pepper'!I214&gt;0,Pita!I214&gt;0),50,200))),0)</f>
        <v>0</v>
      </c>
      <c r="J214" s="2">
        <f ca="1">IF(D214&lt;$E$18,"N/A",IF(D214=$E$18,IF($E$7-SUM(OFFSET(F214,-$E$18,0):F214)&gt;0,$E$7-SUM(OFFSET(F214,-$E$18,0):F214),0),IF(OFFSET(G214,-$E$18,0)-SUM(OFFSET(F214,-$E$18,0):F214)&gt;0,OFFSET(G214,-$E$18,0)-SUM(OFFSET(F214,-$E$18,0):F214),0)))</f>
        <v>0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27</v>
      </c>
      <c r="F215" s="15">
        <f t="shared" ca="1" si="22"/>
        <v>4</v>
      </c>
      <c r="G215" s="15">
        <f t="shared" ca="1" si="23"/>
        <v>0</v>
      </c>
      <c r="H215" s="13">
        <f t="shared" ca="1" si="19"/>
        <v>2.9589041095890414E-2</v>
      </c>
      <c r="I215" s="29">
        <f ca="1">IF(G215&lt;&gt;0,IF(E215&lt;0,0,IF('Marinated Chicken'!I215&gt;0,0,IF(OR(Tzatziki!I215&gt;0,Lemon!I215&gt;0,Mushrooms!I215&gt;0,'House Salad'!I215&gt;0,'Green Pepper'!I215&gt;0,Pita!I215&gt;0),50,200))),0)</f>
        <v>0</v>
      </c>
      <c r="J215" s="2">
        <f ca="1">IF(D215&lt;$E$18,"N/A",IF(D215=$E$18,IF($E$7-SUM(OFFSET(F215,-$E$18,0):F215)&gt;0,$E$7-SUM(OFFSET(F215,-$E$18,0):F215),0),IF(OFFSET(G215,-$E$18,0)-SUM(OFFSET(F215,-$E$18,0):F215)&gt;0,OFFSET(G215,-$E$18,0)-SUM(OFFSET(F215,-$E$18,0):F215),0)))</f>
        <v>0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24</v>
      </c>
      <c r="F216" s="15">
        <f t="shared" ca="1" si="22"/>
        <v>3</v>
      </c>
      <c r="G216" s="15">
        <f t="shared" ca="1" si="23"/>
        <v>25</v>
      </c>
      <c r="H216" s="13">
        <f t="shared" ca="1" si="19"/>
        <v>2.63013698630137E-2</v>
      </c>
      <c r="I216" s="29">
        <f ca="1">IF(G216&lt;&gt;0,IF(E216&lt;0,0,IF('Marinated Chicken'!I216&gt;0,0,IF(OR(Tzatziki!I216&gt;0,Lemon!I216&gt;0,Mushrooms!I216&gt;0,'House Salad'!I216&gt;0,'Green Pepper'!I216&gt;0,Pita!I216&gt;0),50,200))),0)</f>
        <v>50</v>
      </c>
      <c r="J216" s="2">
        <f ca="1">IF(D216&lt;$E$18,"N/A",IF(D216=$E$18,IF($E$7-SUM(OFFSET(F216,-$E$18,0):F216)&gt;0,$E$7-SUM(OFFSET(F216,-$E$18,0):F216),0),IF(OFFSET(G216,-$E$18,0)-SUM(OFFSET(F216,-$E$18,0):F216)&gt;0,OFFSET(G216,-$E$18,0)-SUM(OFFSET(F216,-$E$18,0):F216),0)))</f>
        <v>0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45</v>
      </c>
      <c r="F217" s="15">
        <f t="shared" ca="1" si="22"/>
        <v>4</v>
      </c>
      <c r="G217" s="15">
        <f t="shared" ca="1" si="23"/>
        <v>0</v>
      </c>
      <c r="H217" s="13">
        <f t="shared" ca="1" si="19"/>
        <v>4.9315068493150691E-2</v>
      </c>
      <c r="I217" s="29">
        <f ca="1">IF(G217&lt;&gt;0,IF(E217&lt;0,0,IF('Marinated Chicken'!I217&gt;0,0,IF(OR(Tzatziki!I217&gt;0,Lemon!I217&gt;0,Mushrooms!I217&gt;0,'House Salad'!I217&gt;0,'Green Pepper'!I217&gt;0,Pita!I217&gt;0),50,200))),0)</f>
        <v>0</v>
      </c>
      <c r="J217" s="2">
        <f ca="1">IF(D217&lt;$E$18,"N/A",IF(D217=$E$18,IF($E$7-SUM(OFFSET(F217,-$E$18,0):F217)&gt;0,$E$7-SUM(OFFSET(F217,-$E$18,0):F217),0),IF(OFFSET(G217,-$E$18,0)-SUM(OFFSET(F217,-$E$18,0):F217)&gt;0,OFFSET(G217,-$E$18,0)-SUM(OFFSET(F217,-$E$18,0):F217),0)))</f>
        <v>0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42</v>
      </c>
      <c r="F218" s="15">
        <f t="shared" ca="1" si="22"/>
        <v>3</v>
      </c>
      <c r="G218" s="15">
        <f t="shared" ca="1" si="23"/>
        <v>0</v>
      </c>
      <c r="H218" s="13">
        <f t="shared" ca="1" si="19"/>
        <v>4.6027397260273981E-2</v>
      </c>
      <c r="I218" s="29">
        <f ca="1">IF(G218&lt;&gt;0,IF(E218&lt;0,0,IF('Marinated Chicken'!I218&gt;0,0,IF(OR(Tzatziki!I218&gt;0,Lemon!I218&gt;0,Mushrooms!I218&gt;0,'House Salad'!I218&gt;0,'Green Pepper'!I218&gt;0,Pita!I218&gt;0),50,200))),0)</f>
        <v>0</v>
      </c>
      <c r="J218" s="2">
        <f ca="1">IF(D218&lt;$E$18,"N/A",IF(D218=$E$18,IF($E$7-SUM(OFFSET(F218,-$E$18,0):F218)&gt;0,$E$7-SUM(OFFSET(F218,-$E$18,0):F218),0),IF(OFFSET(G218,-$E$18,0)-SUM(OFFSET(F218,-$E$18,0):F218)&gt;0,OFFSET(G218,-$E$18,0)-SUM(OFFSET(F218,-$E$18,0):F218),0)))</f>
        <v>0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38</v>
      </c>
      <c r="F219" s="15">
        <f t="shared" ca="1" si="22"/>
        <v>4</v>
      </c>
      <c r="G219" s="15">
        <f t="shared" ca="1" si="23"/>
        <v>0</v>
      </c>
      <c r="H219" s="13">
        <f t="shared" ca="1" si="19"/>
        <v>4.1643835616438363E-2</v>
      </c>
      <c r="I219" s="29">
        <f ca="1">IF(G219&lt;&gt;0,IF(E219&lt;0,0,IF('Marinated Chicken'!I219&gt;0,0,IF(OR(Tzatziki!I219&gt;0,Lemon!I219&gt;0,Mushrooms!I219&gt;0,'House Salad'!I219&gt;0,'Green Pepper'!I219&gt;0,Pita!I219&gt;0),50,200))),0)</f>
        <v>0</v>
      </c>
      <c r="J219" s="2">
        <f ca="1">IF(D219&lt;$E$18,"N/A",IF(D219=$E$18,IF($E$7-SUM(OFFSET(F219,-$E$18,0):F219)&gt;0,$E$7-SUM(OFFSET(F219,-$E$18,0):F219),0),IF(OFFSET(G219,-$E$18,0)-SUM(OFFSET(F219,-$E$18,0):F219)&gt;0,OFFSET(G219,-$E$18,0)-SUM(OFFSET(F219,-$E$18,0):F219),0)))</f>
        <v>0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34</v>
      </c>
      <c r="F220" s="15">
        <f t="shared" ca="1" si="22"/>
        <v>4</v>
      </c>
      <c r="G220" s="15">
        <f t="shared" ca="1" si="23"/>
        <v>0</v>
      </c>
      <c r="H220" s="13">
        <f t="shared" ca="1" si="19"/>
        <v>3.7260273972602745E-2</v>
      </c>
      <c r="I220" s="29">
        <f ca="1">IF(G220&lt;&gt;0,IF(E220&lt;0,0,IF('Marinated Chicken'!I220&gt;0,0,IF(OR(Tzatziki!I220&gt;0,Lemon!I220&gt;0,Mushrooms!I220&gt;0,'House Salad'!I220&gt;0,'Green Pepper'!I220&gt;0,Pita!I220&gt;0),50,200))),0)</f>
        <v>0</v>
      </c>
      <c r="J220" s="2">
        <f ca="1">IF(D220&lt;$E$18,"N/A",IF(D220=$E$18,IF($E$7-SUM(OFFSET(F220,-$E$18,0):F220)&gt;0,$E$7-SUM(OFFSET(F220,-$E$18,0):F220),0),IF(OFFSET(G220,-$E$18,0)-SUM(OFFSET(F220,-$E$18,0):F220)&gt;0,OFFSET(G220,-$E$18,0)-SUM(OFFSET(F220,-$E$18,0):F220),0)))</f>
        <v>0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31</v>
      </c>
      <c r="F221" s="15">
        <f t="shared" ca="1" si="22"/>
        <v>3</v>
      </c>
      <c r="G221" s="15">
        <f t="shared" ca="1" si="23"/>
        <v>0</v>
      </c>
      <c r="H221" s="13">
        <f t="shared" ca="1" si="19"/>
        <v>3.3972602739726035E-2</v>
      </c>
      <c r="I221" s="29">
        <f ca="1">IF(G221&lt;&gt;0,IF(E221&lt;0,0,IF('Marinated Chicken'!I221&gt;0,0,IF(OR(Tzatziki!I221&gt;0,Lemon!I221&gt;0,Mushrooms!I221&gt;0,'House Salad'!I221&gt;0,'Green Pepper'!I221&gt;0,Pita!I221&gt;0),50,200))),0)</f>
        <v>0</v>
      </c>
      <c r="J221" s="2">
        <f ca="1">IF(D221&lt;$E$18,"N/A",IF(D221=$E$18,IF($E$7-SUM(OFFSET(F221,-$E$18,0):F221)&gt;0,$E$7-SUM(OFFSET(F221,-$E$18,0):F221),0),IF(OFFSET(G221,-$E$18,0)-SUM(OFFSET(F221,-$E$18,0):F221)&gt;0,OFFSET(G221,-$E$18,0)-SUM(OFFSET(F221,-$E$18,0):F221),0)))</f>
        <v>0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28</v>
      </c>
      <c r="F222" s="15">
        <f t="shared" ca="1" si="22"/>
        <v>3</v>
      </c>
      <c r="G222" s="15">
        <f t="shared" ca="1" si="23"/>
        <v>0</v>
      </c>
      <c r="H222" s="13">
        <f t="shared" ca="1" si="19"/>
        <v>3.0684931506849318E-2</v>
      </c>
      <c r="I222" s="29">
        <f ca="1">IF(G222&lt;&gt;0,IF(E222&lt;0,0,IF('Marinated Chicken'!I222&gt;0,0,IF(OR(Tzatziki!I222&gt;0,Lemon!I222&gt;0,Mushrooms!I222&gt;0,'House Salad'!I222&gt;0,'Green Pepper'!I222&gt;0,Pita!I222&gt;0),50,200))),0)</f>
        <v>0</v>
      </c>
      <c r="J222" s="2">
        <f ca="1">IF(D222&lt;$E$18,"N/A",IF(D222=$E$18,IF($E$7-SUM(OFFSET(F222,-$E$18,0):F222)&gt;0,$E$7-SUM(OFFSET(F222,-$E$18,0):F222),0),IF(OFFSET(G222,-$E$18,0)-SUM(OFFSET(F222,-$E$18,0):F222)&gt;0,OFFSET(G222,-$E$18,0)-SUM(OFFSET(F222,-$E$18,0):F222),0)))</f>
        <v>0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24</v>
      </c>
      <c r="F223" s="15">
        <f t="shared" ca="1" si="22"/>
        <v>4</v>
      </c>
      <c r="G223" s="15">
        <f t="shared" ca="1" si="23"/>
        <v>25</v>
      </c>
      <c r="H223" s="13">
        <f t="shared" ca="1" si="19"/>
        <v>2.63013698630137E-2</v>
      </c>
      <c r="I223" s="29">
        <f ca="1">IF(G223&lt;&gt;0,IF(E223&lt;0,0,IF('Marinated Chicken'!I223&gt;0,0,IF(OR(Tzatziki!I223&gt;0,Lemon!I223&gt;0,Mushrooms!I223&gt;0,'House Salad'!I223&gt;0,'Green Pepper'!I223&gt;0,Pita!I223&gt;0),50,200))),0)</f>
        <v>50</v>
      </c>
      <c r="J223" s="2">
        <f ca="1">IF(D223&lt;$E$18,"N/A",IF(D223=$E$18,IF($E$7-SUM(OFFSET(F223,-$E$18,0):F223)&gt;0,$E$7-SUM(OFFSET(F223,-$E$18,0):F223),0),IF(OFFSET(G223,-$E$18,0)-SUM(OFFSET(F223,-$E$18,0):F223)&gt;0,OFFSET(G223,-$E$18,0)-SUM(OFFSET(F223,-$E$18,0):F223),0)))</f>
        <v>0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45</v>
      </c>
      <c r="F224" s="15">
        <f t="shared" ca="1" si="22"/>
        <v>4</v>
      </c>
      <c r="G224" s="15">
        <f t="shared" ca="1" si="23"/>
        <v>0</v>
      </c>
      <c r="H224" s="13">
        <f t="shared" ca="1" si="19"/>
        <v>4.9315068493150691E-2</v>
      </c>
      <c r="I224" s="29">
        <f ca="1">IF(G224&lt;&gt;0,IF(E224&lt;0,0,IF('Marinated Chicken'!I224&gt;0,0,IF(OR(Tzatziki!I224&gt;0,Lemon!I224&gt;0,Mushrooms!I224&gt;0,'House Salad'!I224&gt;0,'Green Pepper'!I224&gt;0,Pita!I224&gt;0),50,200))),0)</f>
        <v>0</v>
      </c>
      <c r="J224" s="2">
        <f ca="1">IF(D224&lt;$E$18,"N/A",IF(D224=$E$18,IF($E$7-SUM(OFFSET(F224,-$E$18,0):F224)&gt;0,$E$7-SUM(OFFSET(F224,-$E$18,0):F224),0),IF(OFFSET(G224,-$E$18,0)-SUM(OFFSET(F224,-$E$18,0):F224)&gt;0,OFFSET(G224,-$E$18,0)-SUM(OFFSET(F224,-$E$18,0):F224),0)))</f>
        <v>0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41</v>
      </c>
      <c r="F225" s="15">
        <f t="shared" ca="1" si="22"/>
        <v>4</v>
      </c>
      <c r="G225" s="15">
        <f t="shared" ca="1" si="23"/>
        <v>0</v>
      </c>
      <c r="H225" s="13">
        <f t="shared" ca="1" si="19"/>
        <v>4.4931506849315073E-2</v>
      </c>
      <c r="I225" s="29">
        <f ca="1">IF(G225&lt;&gt;0,IF(E225&lt;0,0,IF('Marinated Chicken'!I225&gt;0,0,IF(OR(Tzatziki!I225&gt;0,Lemon!I225&gt;0,Mushrooms!I225&gt;0,'House Salad'!I225&gt;0,'Green Pepper'!I225&gt;0,Pita!I225&gt;0),50,200))),0)</f>
        <v>0</v>
      </c>
      <c r="J225" s="2">
        <f ca="1">IF(D225&lt;$E$18,"N/A",IF(D225=$E$18,IF($E$7-SUM(OFFSET(F225,-$E$18,0):F225)&gt;0,$E$7-SUM(OFFSET(F225,-$E$18,0):F225),0),IF(OFFSET(G225,-$E$18,0)-SUM(OFFSET(F225,-$E$18,0):F225)&gt;0,OFFSET(G225,-$E$18,0)-SUM(OFFSET(F225,-$E$18,0):F225),0)))</f>
        <v>0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37</v>
      </c>
      <c r="F226" s="15">
        <f t="shared" ca="1" si="22"/>
        <v>4</v>
      </c>
      <c r="G226" s="15">
        <f t="shared" ca="1" si="23"/>
        <v>0</v>
      </c>
      <c r="H226" s="13">
        <f t="shared" ca="1" si="19"/>
        <v>4.0547945205479455E-2</v>
      </c>
      <c r="I226" s="29">
        <f ca="1">IF(G226&lt;&gt;0,IF(E226&lt;0,0,IF('Marinated Chicken'!I226&gt;0,0,IF(OR(Tzatziki!I226&gt;0,Lemon!I226&gt;0,Mushrooms!I226&gt;0,'House Salad'!I226&gt;0,'Green Pepper'!I226&gt;0,Pita!I226&gt;0),50,200))),0)</f>
        <v>0</v>
      </c>
      <c r="J226" s="2">
        <f ca="1">IF(D226&lt;$E$18,"N/A",IF(D226=$E$18,IF($E$7-SUM(OFFSET(F226,-$E$18,0):F226)&gt;0,$E$7-SUM(OFFSET(F226,-$E$18,0):F226),0),IF(OFFSET(G226,-$E$18,0)-SUM(OFFSET(F226,-$E$18,0):F226)&gt;0,OFFSET(G226,-$E$18,0)-SUM(OFFSET(F226,-$E$18,0):F226),0)))</f>
        <v>0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33</v>
      </c>
      <c r="F227" s="15">
        <f t="shared" ca="1" si="22"/>
        <v>4</v>
      </c>
      <c r="G227" s="15">
        <f t="shared" ca="1" si="23"/>
        <v>0</v>
      </c>
      <c r="H227" s="13">
        <f t="shared" ca="1" si="19"/>
        <v>3.6164383561643837E-2</v>
      </c>
      <c r="I227" s="29">
        <f ca="1">IF(G227&lt;&gt;0,IF(E227&lt;0,0,IF('Marinated Chicken'!I227&gt;0,0,IF(OR(Tzatziki!I227&gt;0,Lemon!I227&gt;0,Mushrooms!I227&gt;0,'House Salad'!I227&gt;0,'Green Pepper'!I227&gt;0,Pita!I227&gt;0),50,200))),0)</f>
        <v>0</v>
      </c>
      <c r="J227" s="2">
        <f ca="1">IF(D227&lt;$E$18,"N/A",IF(D227=$E$18,IF($E$7-SUM(OFFSET(F227,-$E$18,0):F227)&gt;0,$E$7-SUM(OFFSET(F227,-$E$18,0):F227),0),IF(OFFSET(G227,-$E$18,0)-SUM(OFFSET(F227,-$E$18,0):F227)&gt;0,OFFSET(G227,-$E$18,0)-SUM(OFFSET(F227,-$E$18,0):F227),0)))</f>
        <v>0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31</v>
      </c>
      <c r="F228" s="15">
        <f t="shared" ca="1" si="22"/>
        <v>2</v>
      </c>
      <c r="G228" s="15">
        <f t="shared" ca="1" si="23"/>
        <v>0</v>
      </c>
      <c r="H228" s="13">
        <f t="shared" ca="1" si="19"/>
        <v>3.3972602739726035E-2</v>
      </c>
      <c r="I228" s="29">
        <f ca="1">IF(G228&lt;&gt;0,IF(E228&lt;0,0,IF('Marinated Chicken'!I228&gt;0,0,IF(OR(Tzatziki!I228&gt;0,Lemon!I228&gt;0,Mushrooms!I228&gt;0,'House Salad'!I228&gt;0,'Green Pepper'!I228&gt;0,Pita!I228&gt;0),50,200))),0)</f>
        <v>0</v>
      </c>
      <c r="J228" s="2">
        <f ca="1">IF(D228&lt;$E$18,"N/A",IF(D228=$E$18,IF($E$7-SUM(OFFSET(F228,-$E$18,0):F228)&gt;0,$E$7-SUM(OFFSET(F228,-$E$18,0):F228),0),IF(OFFSET(G228,-$E$18,0)-SUM(OFFSET(F228,-$E$18,0):F228)&gt;0,OFFSET(G228,-$E$18,0)-SUM(OFFSET(F228,-$E$18,0):F228),0)))</f>
        <v>0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29</v>
      </c>
      <c r="F229" s="15">
        <f t="shared" ca="1" si="22"/>
        <v>2</v>
      </c>
      <c r="G229" s="15">
        <f t="shared" ca="1" si="23"/>
        <v>0</v>
      </c>
      <c r="H229" s="13">
        <f t="shared" ca="1" si="19"/>
        <v>3.1780821917808226E-2</v>
      </c>
      <c r="I229" s="29">
        <f ca="1">IF(G229&lt;&gt;0,IF(E229&lt;0,0,IF('Marinated Chicken'!I229&gt;0,0,IF(OR(Tzatziki!I229&gt;0,Lemon!I229&gt;0,Mushrooms!I229&gt;0,'House Salad'!I229&gt;0,'Green Pepper'!I229&gt;0,Pita!I229&gt;0),50,200))),0)</f>
        <v>0</v>
      </c>
      <c r="J229" s="2">
        <f ca="1">IF(D229&lt;$E$18,"N/A",IF(D229=$E$18,IF($E$7-SUM(OFFSET(F229,-$E$18,0):F229)&gt;0,$E$7-SUM(OFFSET(F229,-$E$18,0):F229),0),IF(OFFSET(G229,-$E$18,0)-SUM(OFFSET(F229,-$E$18,0):F229)&gt;0,OFFSET(G229,-$E$18,0)-SUM(OFFSET(F229,-$E$18,0):F229),0)))</f>
        <v>0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26</v>
      </c>
      <c r="F230" s="15">
        <f t="shared" ca="1" si="22"/>
        <v>3</v>
      </c>
      <c r="G230" s="15">
        <f t="shared" ca="1" si="23"/>
        <v>23</v>
      </c>
      <c r="H230" s="13">
        <f t="shared" ca="1" si="19"/>
        <v>2.8493150684931509E-2</v>
      </c>
      <c r="I230" s="29">
        <f ca="1">IF(G230&lt;&gt;0,IF(E230&lt;0,0,IF('Marinated Chicken'!I230&gt;0,0,IF(OR(Tzatziki!I230&gt;0,Lemon!I230&gt;0,Mushrooms!I230&gt;0,'House Salad'!I230&gt;0,'Green Pepper'!I230&gt;0,Pita!I230&gt;0),50,200))),0)</f>
        <v>0</v>
      </c>
      <c r="J230" s="2">
        <f ca="1">IF(D230&lt;$E$18,"N/A",IF(D230=$E$18,IF($E$7-SUM(OFFSET(F230,-$E$18,0):F230)&gt;0,$E$7-SUM(OFFSET(F230,-$E$18,0):F230),0),IF(OFFSET(G230,-$E$18,0)-SUM(OFFSET(F230,-$E$18,0):F230)&gt;0,OFFSET(G230,-$E$18,0)-SUM(OFFSET(F230,-$E$18,0):F230),0)))</f>
        <v>0</v>
      </c>
      <c r="K230" s="13">
        <f t="shared" ca="1" si="20"/>
        <v>0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46</v>
      </c>
      <c r="F231" s="15">
        <f t="shared" ca="1" si="22"/>
        <v>3</v>
      </c>
      <c r="G231" s="15">
        <f t="shared" ca="1" si="23"/>
        <v>0</v>
      </c>
      <c r="H231" s="13">
        <f t="shared" ca="1" si="19"/>
        <v>5.0410958904109598E-2</v>
      </c>
      <c r="I231" s="29">
        <f ca="1">IF(G231&lt;&gt;0,IF(E231&lt;0,0,IF('Marinated Chicken'!I231&gt;0,0,IF(OR(Tzatziki!I231&gt;0,Lemon!I231&gt;0,Mushrooms!I231&gt;0,'House Salad'!I231&gt;0,'Green Pepper'!I231&gt;0,Pita!I231&gt;0),50,200))),0)</f>
        <v>0</v>
      </c>
      <c r="J231" s="2">
        <f ca="1">IF(D231&lt;$E$18,"N/A",IF(D231=$E$18,IF($E$7-SUM(OFFSET(F231,-$E$18,0):F231)&gt;0,$E$7-SUM(OFFSET(F231,-$E$18,0):F231),0),IF(OFFSET(G231,-$E$18,0)-SUM(OFFSET(F231,-$E$18,0):F231)&gt;0,OFFSET(G231,-$E$18,0)-SUM(OFFSET(F231,-$E$18,0):F231),0)))</f>
        <v>0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42</v>
      </c>
      <c r="F232" s="15">
        <f t="shared" ca="1" si="22"/>
        <v>4</v>
      </c>
      <c r="G232" s="15">
        <f t="shared" ca="1" si="23"/>
        <v>0</v>
      </c>
      <c r="H232" s="13">
        <f t="shared" ca="1" si="19"/>
        <v>4.6027397260273981E-2</v>
      </c>
      <c r="I232" s="29">
        <f ca="1">IF(G232&lt;&gt;0,IF(E232&lt;0,0,IF('Marinated Chicken'!I232&gt;0,0,IF(OR(Tzatziki!I232&gt;0,Lemon!I232&gt;0,Mushrooms!I232&gt;0,'House Salad'!I232&gt;0,'Green Pepper'!I232&gt;0,Pita!I232&gt;0),50,200))),0)</f>
        <v>0</v>
      </c>
      <c r="J232" s="2">
        <f ca="1">IF(D232&lt;$E$18,"N/A",IF(D232=$E$18,IF($E$7-SUM(OFFSET(F232,-$E$18,0):F232)&gt;0,$E$7-SUM(OFFSET(F232,-$E$18,0):F232),0),IF(OFFSET(G232,-$E$18,0)-SUM(OFFSET(F232,-$E$18,0):F232)&gt;0,OFFSET(G232,-$E$18,0)-SUM(OFFSET(F232,-$E$18,0):F232),0)))</f>
        <v>0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38</v>
      </c>
      <c r="F233" s="15">
        <f t="shared" ca="1" si="22"/>
        <v>4</v>
      </c>
      <c r="G233" s="15">
        <f t="shared" ca="1" si="23"/>
        <v>0</v>
      </c>
      <c r="H233" s="13">
        <f t="shared" ca="1" si="19"/>
        <v>4.1643835616438363E-2</v>
      </c>
      <c r="I233" s="29">
        <f ca="1">IF(G233&lt;&gt;0,IF(E233&lt;0,0,IF('Marinated Chicken'!I233&gt;0,0,IF(OR(Tzatziki!I233&gt;0,Lemon!I233&gt;0,Mushrooms!I233&gt;0,'House Salad'!I233&gt;0,'Green Pepper'!I233&gt;0,Pita!I233&gt;0),50,200))),0)</f>
        <v>0</v>
      </c>
      <c r="J233" s="2">
        <f ca="1">IF(D233&lt;$E$18,"N/A",IF(D233=$E$18,IF($E$7-SUM(OFFSET(F233,-$E$18,0):F233)&gt;0,$E$7-SUM(OFFSET(F233,-$E$18,0):F233),0),IF(OFFSET(G233,-$E$18,0)-SUM(OFFSET(F233,-$E$18,0):F233)&gt;0,OFFSET(G233,-$E$18,0)-SUM(OFFSET(F233,-$E$18,0):F233),0)))</f>
        <v>0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34</v>
      </c>
      <c r="F234" s="15">
        <f t="shared" ca="1" si="22"/>
        <v>4</v>
      </c>
      <c r="G234" s="15">
        <f t="shared" ca="1" si="23"/>
        <v>0</v>
      </c>
      <c r="H234" s="13">
        <f t="shared" ca="1" si="19"/>
        <v>3.7260273972602745E-2</v>
      </c>
      <c r="I234" s="29">
        <f ca="1">IF(G234&lt;&gt;0,IF(E234&lt;0,0,IF('Marinated Chicken'!I234&gt;0,0,IF(OR(Tzatziki!I234&gt;0,Lemon!I234&gt;0,Mushrooms!I234&gt;0,'House Salad'!I234&gt;0,'Green Pepper'!I234&gt;0,Pita!I234&gt;0),50,200))),0)</f>
        <v>0</v>
      </c>
      <c r="J234" s="2">
        <f ca="1">IF(D234&lt;$E$18,"N/A",IF(D234=$E$18,IF($E$7-SUM(OFFSET(F234,-$E$18,0):F234)&gt;0,$E$7-SUM(OFFSET(F234,-$E$18,0):F234),0),IF(OFFSET(G234,-$E$18,0)-SUM(OFFSET(F234,-$E$18,0):F234)&gt;0,OFFSET(G234,-$E$18,0)-SUM(OFFSET(F234,-$E$18,0):F234),0)))</f>
        <v>0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32</v>
      </c>
      <c r="F235" s="15">
        <f t="shared" ca="1" si="22"/>
        <v>2</v>
      </c>
      <c r="G235" s="15">
        <f t="shared" ca="1" si="23"/>
        <v>0</v>
      </c>
      <c r="H235" s="13">
        <f t="shared" ca="1" si="19"/>
        <v>3.5068493150684936E-2</v>
      </c>
      <c r="I235" s="29">
        <f ca="1">IF(G235&lt;&gt;0,IF(E235&lt;0,0,IF('Marinated Chicken'!I235&gt;0,0,IF(OR(Tzatziki!I235&gt;0,Lemon!I235&gt;0,Mushrooms!I235&gt;0,'House Salad'!I235&gt;0,'Green Pepper'!I235&gt;0,Pita!I235&gt;0),50,200))),0)</f>
        <v>0</v>
      </c>
      <c r="J235" s="2">
        <f ca="1">IF(D235&lt;$E$18,"N/A",IF(D235=$E$18,IF($E$7-SUM(OFFSET(F235,-$E$18,0):F235)&gt;0,$E$7-SUM(OFFSET(F235,-$E$18,0):F235),0),IF(OFFSET(G235,-$E$18,0)-SUM(OFFSET(F235,-$E$18,0):F235)&gt;0,OFFSET(G235,-$E$18,0)-SUM(OFFSET(F235,-$E$18,0):F235),0)))</f>
        <v>0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28</v>
      </c>
      <c r="F236" s="15">
        <f t="shared" ca="1" si="22"/>
        <v>4</v>
      </c>
      <c r="G236" s="15">
        <f t="shared" ca="1" si="23"/>
        <v>0</v>
      </c>
      <c r="H236" s="13">
        <f t="shared" ca="1" si="19"/>
        <v>3.0684931506849318E-2</v>
      </c>
      <c r="I236" s="29">
        <f ca="1">IF(G236&lt;&gt;0,IF(E236&lt;0,0,IF('Marinated Chicken'!I236&gt;0,0,IF(OR(Tzatziki!I236&gt;0,Lemon!I236&gt;0,Mushrooms!I236&gt;0,'House Salad'!I236&gt;0,'Green Pepper'!I236&gt;0,Pita!I236&gt;0),50,200))),0)</f>
        <v>0</v>
      </c>
      <c r="J236" s="2">
        <f ca="1">IF(D236&lt;$E$18,"N/A",IF(D236=$E$18,IF($E$7-SUM(OFFSET(F236,-$E$18,0):F236)&gt;0,$E$7-SUM(OFFSET(F236,-$E$18,0):F236),0),IF(OFFSET(G236,-$E$18,0)-SUM(OFFSET(F236,-$E$18,0):F236)&gt;0,OFFSET(G236,-$E$18,0)-SUM(OFFSET(F236,-$E$18,0):F236),0)))</f>
        <v>0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24</v>
      </c>
      <c r="F237" s="15">
        <f t="shared" ca="1" si="22"/>
        <v>4</v>
      </c>
      <c r="G237" s="15">
        <f t="shared" ca="1" si="23"/>
        <v>25</v>
      </c>
      <c r="H237" s="13">
        <f t="shared" ca="1" si="19"/>
        <v>2.63013698630137E-2</v>
      </c>
      <c r="I237" s="29">
        <f ca="1">IF(G237&lt;&gt;0,IF(E237&lt;0,0,IF('Marinated Chicken'!I237&gt;0,0,IF(OR(Tzatziki!I237&gt;0,Lemon!I237&gt;0,Mushrooms!I237&gt;0,'House Salad'!I237&gt;0,'Green Pepper'!I237&gt;0,Pita!I237&gt;0),50,200))),0)</f>
        <v>50</v>
      </c>
      <c r="J237" s="2">
        <f ca="1">IF(D237&lt;$E$18,"N/A",IF(D237=$E$18,IF($E$7-SUM(OFFSET(F237,-$E$18,0):F237)&gt;0,$E$7-SUM(OFFSET(F237,-$E$18,0):F237),0),IF(OFFSET(G237,-$E$18,0)-SUM(OFFSET(F237,-$E$18,0):F237)&gt;0,OFFSET(G237,-$E$18,0)-SUM(OFFSET(F237,-$E$18,0):F237),0)))</f>
        <v>0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45</v>
      </c>
      <c r="F238" s="15">
        <f t="shared" ca="1" si="22"/>
        <v>4</v>
      </c>
      <c r="G238" s="15">
        <f t="shared" ca="1" si="23"/>
        <v>0</v>
      </c>
      <c r="H238" s="13">
        <f t="shared" ca="1" si="19"/>
        <v>4.9315068493150691E-2</v>
      </c>
      <c r="I238" s="29">
        <f ca="1">IF(G238&lt;&gt;0,IF(E238&lt;0,0,IF('Marinated Chicken'!I238&gt;0,0,IF(OR(Tzatziki!I238&gt;0,Lemon!I238&gt;0,Mushrooms!I238&gt;0,'House Salad'!I238&gt;0,'Green Pepper'!I238&gt;0,Pita!I238&gt;0),50,200))),0)</f>
        <v>0</v>
      </c>
      <c r="J238" s="2">
        <f ca="1">IF(D238&lt;$E$18,"N/A",IF(D238=$E$18,IF($E$7-SUM(OFFSET(F238,-$E$18,0):F238)&gt;0,$E$7-SUM(OFFSET(F238,-$E$18,0):F238),0),IF(OFFSET(G238,-$E$18,0)-SUM(OFFSET(F238,-$E$18,0):F238)&gt;0,OFFSET(G238,-$E$18,0)-SUM(OFFSET(F238,-$E$18,0):F238),0)))</f>
        <v>0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42</v>
      </c>
      <c r="F239" s="15">
        <f t="shared" ca="1" si="22"/>
        <v>3</v>
      </c>
      <c r="G239" s="15">
        <f t="shared" ca="1" si="23"/>
        <v>0</v>
      </c>
      <c r="H239" s="13">
        <f t="shared" ca="1" si="19"/>
        <v>4.6027397260273981E-2</v>
      </c>
      <c r="I239" s="29">
        <f ca="1">IF(G239&lt;&gt;0,IF(E239&lt;0,0,IF('Marinated Chicken'!I239&gt;0,0,IF(OR(Tzatziki!I239&gt;0,Lemon!I239&gt;0,Mushrooms!I239&gt;0,'House Salad'!I239&gt;0,'Green Pepper'!I239&gt;0,Pita!I239&gt;0),50,200))),0)</f>
        <v>0</v>
      </c>
      <c r="J239" s="2">
        <f ca="1">IF(D239&lt;$E$18,"N/A",IF(D239=$E$18,IF($E$7-SUM(OFFSET(F239,-$E$18,0):F239)&gt;0,$E$7-SUM(OFFSET(F239,-$E$18,0):F239),0),IF(OFFSET(G239,-$E$18,0)-SUM(OFFSET(F239,-$E$18,0):F239)&gt;0,OFFSET(G239,-$E$18,0)-SUM(OFFSET(F239,-$E$18,0):F239),0)))</f>
        <v>0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40</v>
      </c>
      <c r="F240" s="15">
        <f t="shared" ca="1" si="22"/>
        <v>2</v>
      </c>
      <c r="G240" s="15">
        <f t="shared" ca="1" si="23"/>
        <v>0</v>
      </c>
      <c r="H240" s="13">
        <f t="shared" ca="1" si="19"/>
        <v>4.3835616438356172E-2</v>
      </c>
      <c r="I240" s="29">
        <f ca="1">IF(G240&lt;&gt;0,IF(E240&lt;0,0,IF('Marinated Chicken'!I240&gt;0,0,IF(OR(Tzatziki!I240&gt;0,Lemon!I240&gt;0,Mushrooms!I240&gt;0,'House Salad'!I240&gt;0,'Green Pepper'!I240&gt;0,Pita!I240&gt;0),50,200))),0)</f>
        <v>0</v>
      </c>
      <c r="J240" s="2">
        <f ca="1">IF(D240&lt;$E$18,"N/A",IF(D240=$E$18,IF($E$7-SUM(OFFSET(F240,-$E$18,0):F240)&gt;0,$E$7-SUM(OFFSET(F240,-$E$18,0):F240),0),IF(OFFSET(G240,-$E$18,0)-SUM(OFFSET(F240,-$E$18,0):F240)&gt;0,OFFSET(G240,-$E$18,0)-SUM(OFFSET(F240,-$E$18,0):F240),0)))</f>
        <v>0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36</v>
      </c>
      <c r="F241" s="15">
        <f t="shared" ca="1" si="22"/>
        <v>4</v>
      </c>
      <c r="G241" s="15">
        <f t="shared" ca="1" si="23"/>
        <v>0</v>
      </c>
      <c r="H241" s="13">
        <f t="shared" ca="1" si="19"/>
        <v>3.9452054794520554E-2</v>
      </c>
      <c r="I241" s="29">
        <f ca="1">IF(G241&lt;&gt;0,IF(E241&lt;0,0,IF('Marinated Chicken'!I241&gt;0,0,IF(OR(Tzatziki!I241&gt;0,Lemon!I241&gt;0,Mushrooms!I241&gt;0,'House Salad'!I241&gt;0,'Green Pepper'!I241&gt;0,Pita!I241&gt;0),50,200))),0)</f>
        <v>0</v>
      </c>
      <c r="J241" s="2">
        <f ca="1">IF(D241&lt;$E$18,"N/A",IF(D241=$E$18,IF($E$7-SUM(OFFSET(F241,-$E$18,0):F241)&gt;0,$E$7-SUM(OFFSET(F241,-$E$18,0):F241),0),IF(OFFSET(G241,-$E$18,0)-SUM(OFFSET(F241,-$E$18,0):F241)&gt;0,OFFSET(G241,-$E$18,0)-SUM(OFFSET(F241,-$E$18,0):F241),0)))</f>
        <v>0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33</v>
      </c>
      <c r="F242" s="15">
        <f t="shared" ca="1" si="22"/>
        <v>3</v>
      </c>
      <c r="G242" s="15">
        <f t="shared" ca="1" si="23"/>
        <v>0</v>
      </c>
      <c r="H242" s="13">
        <f t="shared" ca="1" si="19"/>
        <v>3.6164383561643837E-2</v>
      </c>
      <c r="I242" s="29">
        <f ca="1">IF(G242&lt;&gt;0,IF(E242&lt;0,0,IF('Marinated Chicken'!I242&gt;0,0,IF(OR(Tzatziki!I242&gt;0,Lemon!I242&gt;0,Mushrooms!I242&gt;0,'House Salad'!I242&gt;0,'Green Pepper'!I242&gt;0,Pita!I242&gt;0),50,200))),0)</f>
        <v>0</v>
      </c>
      <c r="J242" s="2">
        <f ca="1">IF(D242&lt;$E$18,"N/A",IF(D242=$E$18,IF($E$7-SUM(OFFSET(F242,-$E$18,0):F242)&gt;0,$E$7-SUM(OFFSET(F242,-$E$18,0):F242),0),IF(OFFSET(G242,-$E$18,0)-SUM(OFFSET(F242,-$E$18,0):F242)&gt;0,OFFSET(G242,-$E$18,0)-SUM(OFFSET(F242,-$E$18,0):F242),0)))</f>
        <v>0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28</v>
      </c>
      <c r="F243" s="15">
        <f t="shared" ca="1" si="22"/>
        <v>5</v>
      </c>
      <c r="G243" s="15">
        <f t="shared" ca="1" si="23"/>
        <v>0</v>
      </c>
      <c r="H243" s="13">
        <f t="shared" ca="1" si="19"/>
        <v>3.0684931506849318E-2</v>
      </c>
      <c r="I243" s="29">
        <f ca="1">IF(G243&lt;&gt;0,IF(E243&lt;0,0,IF('Marinated Chicken'!I243&gt;0,0,IF(OR(Tzatziki!I243&gt;0,Lemon!I243&gt;0,Mushrooms!I243&gt;0,'House Salad'!I243&gt;0,'Green Pepper'!I243&gt;0,Pita!I243&gt;0),50,200))),0)</f>
        <v>0</v>
      </c>
      <c r="J243" s="2">
        <f ca="1">IF(D243&lt;$E$18,"N/A",IF(D243=$E$18,IF($E$7-SUM(OFFSET(F243,-$E$18,0):F243)&gt;0,$E$7-SUM(OFFSET(F243,-$E$18,0):F243),0),IF(OFFSET(G243,-$E$18,0)-SUM(OFFSET(F243,-$E$18,0):F243)&gt;0,OFFSET(G243,-$E$18,0)-SUM(OFFSET(F243,-$E$18,0):F243),0)))</f>
        <v>0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25</v>
      </c>
      <c r="F244" s="15">
        <f t="shared" ca="1" si="22"/>
        <v>3</v>
      </c>
      <c r="G244" s="15">
        <f t="shared" ca="1" si="23"/>
        <v>24</v>
      </c>
      <c r="H244" s="13">
        <f t="shared" ca="1" si="19"/>
        <v>2.7397260273972605E-2</v>
      </c>
      <c r="I244" s="29">
        <f ca="1">IF(G244&lt;&gt;0,IF(E244&lt;0,0,IF('Marinated Chicken'!I244&gt;0,0,IF(OR(Tzatziki!I244&gt;0,Lemon!I244&gt;0,Mushrooms!I244&gt;0,'House Salad'!I244&gt;0,'Green Pepper'!I244&gt;0,Pita!I244&gt;0),50,200))),0)</f>
        <v>50</v>
      </c>
      <c r="J244" s="2">
        <f ca="1">IF(D244&lt;$E$18,"N/A",IF(D244=$E$18,IF($E$7-SUM(OFFSET(F244,-$E$18,0):F244)&gt;0,$E$7-SUM(OFFSET(F244,-$E$18,0):F244),0),IF(OFFSET(G244,-$E$18,0)-SUM(OFFSET(F244,-$E$18,0):F244)&gt;0,OFFSET(G244,-$E$18,0)-SUM(OFFSET(F244,-$E$18,0):F244),0)))</f>
        <v>0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45</v>
      </c>
      <c r="F245" s="15">
        <f t="shared" ca="1" si="22"/>
        <v>4</v>
      </c>
      <c r="G245" s="15">
        <f t="shared" ca="1" si="23"/>
        <v>0</v>
      </c>
      <c r="H245" s="13">
        <f t="shared" ca="1" si="19"/>
        <v>4.9315068493150691E-2</v>
      </c>
      <c r="I245" s="29">
        <f ca="1">IF(G245&lt;&gt;0,IF(E245&lt;0,0,IF('Marinated Chicken'!I245&gt;0,0,IF(OR(Tzatziki!I245&gt;0,Lemon!I245&gt;0,Mushrooms!I245&gt;0,'House Salad'!I245&gt;0,'Green Pepper'!I245&gt;0,Pita!I245&gt;0),50,200))),0)</f>
        <v>0</v>
      </c>
      <c r="J245" s="2">
        <f ca="1">IF(D245&lt;$E$18,"N/A",IF(D245=$E$18,IF($E$7-SUM(OFFSET(F245,-$E$18,0):F245)&gt;0,$E$7-SUM(OFFSET(F245,-$E$18,0):F245),0),IF(OFFSET(G245,-$E$18,0)-SUM(OFFSET(F245,-$E$18,0):F245)&gt;0,OFFSET(G245,-$E$18,0)-SUM(OFFSET(F245,-$E$18,0):F245),0)))</f>
        <v>0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41</v>
      </c>
      <c r="F246" s="15">
        <f t="shared" ca="1" si="22"/>
        <v>4</v>
      </c>
      <c r="G246" s="15">
        <f t="shared" ca="1" si="23"/>
        <v>0</v>
      </c>
      <c r="H246" s="13">
        <f t="shared" ca="1" si="19"/>
        <v>4.4931506849315073E-2</v>
      </c>
      <c r="I246" s="29">
        <f ca="1">IF(G246&lt;&gt;0,IF(E246&lt;0,0,IF('Marinated Chicken'!I246&gt;0,0,IF(OR(Tzatziki!I246&gt;0,Lemon!I246&gt;0,Mushrooms!I246&gt;0,'House Salad'!I246&gt;0,'Green Pepper'!I246&gt;0,Pita!I246&gt;0),50,200))),0)</f>
        <v>0</v>
      </c>
      <c r="J246" s="2">
        <f ca="1">IF(D246&lt;$E$18,"N/A",IF(D246=$E$18,IF($E$7-SUM(OFFSET(F246,-$E$18,0):F246)&gt;0,$E$7-SUM(OFFSET(F246,-$E$18,0):F246),0),IF(OFFSET(G246,-$E$18,0)-SUM(OFFSET(F246,-$E$18,0):F246)&gt;0,OFFSET(G246,-$E$18,0)-SUM(OFFSET(F246,-$E$18,0):F246),0)))</f>
        <v>0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38</v>
      </c>
      <c r="F247" s="15">
        <f t="shared" ca="1" si="22"/>
        <v>3</v>
      </c>
      <c r="G247" s="15">
        <f t="shared" ca="1" si="23"/>
        <v>0</v>
      </c>
      <c r="H247" s="13">
        <f t="shared" ca="1" si="19"/>
        <v>4.1643835616438363E-2</v>
      </c>
      <c r="I247" s="29">
        <f ca="1">IF(G247&lt;&gt;0,IF(E247&lt;0,0,IF('Marinated Chicken'!I247&gt;0,0,IF(OR(Tzatziki!I247&gt;0,Lemon!I247&gt;0,Mushrooms!I247&gt;0,'House Salad'!I247&gt;0,'Green Pepper'!I247&gt;0,Pita!I247&gt;0),50,200))),0)</f>
        <v>0</v>
      </c>
      <c r="J247" s="2">
        <f ca="1">IF(D247&lt;$E$18,"N/A",IF(D247=$E$18,IF($E$7-SUM(OFFSET(F247,-$E$18,0):F247)&gt;0,$E$7-SUM(OFFSET(F247,-$E$18,0):F247),0),IF(OFFSET(G247,-$E$18,0)-SUM(OFFSET(F247,-$E$18,0):F247)&gt;0,OFFSET(G247,-$E$18,0)-SUM(OFFSET(F247,-$E$18,0):F247),0)))</f>
        <v>0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35</v>
      </c>
      <c r="F248" s="15">
        <f t="shared" ca="1" si="22"/>
        <v>3</v>
      </c>
      <c r="G248" s="15">
        <f t="shared" ca="1" si="23"/>
        <v>0</v>
      </c>
      <c r="H248" s="13">
        <f t="shared" ca="1" si="19"/>
        <v>3.8356164383561646E-2</v>
      </c>
      <c r="I248" s="29">
        <f ca="1">IF(G248&lt;&gt;0,IF(E248&lt;0,0,IF('Marinated Chicken'!I248&gt;0,0,IF(OR(Tzatziki!I248&gt;0,Lemon!I248&gt;0,Mushrooms!I248&gt;0,'House Salad'!I248&gt;0,'Green Pepper'!I248&gt;0,Pita!I248&gt;0),50,200))),0)</f>
        <v>0</v>
      </c>
      <c r="J248" s="2">
        <f ca="1">IF(D248&lt;$E$18,"N/A",IF(D248=$E$18,IF($E$7-SUM(OFFSET(F248,-$E$18,0):F248)&gt;0,$E$7-SUM(OFFSET(F248,-$E$18,0):F248),0),IF(OFFSET(G248,-$E$18,0)-SUM(OFFSET(F248,-$E$18,0):F248)&gt;0,OFFSET(G248,-$E$18,0)-SUM(OFFSET(F248,-$E$18,0):F248),0)))</f>
        <v>0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31</v>
      </c>
      <c r="F249" s="15">
        <f t="shared" ca="1" si="22"/>
        <v>4</v>
      </c>
      <c r="G249" s="15">
        <f t="shared" ca="1" si="23"/>
        <v>0</v>
      </c>
      <c r="H249" s="13">
        <f t="shared" ca="1" si="19"/>
        <v>3.3972602739726035E-2</v>
      </c>
      <c r="I249" s="29">
        <f ca="1">IF(G249&lt;&gt;0,IF(E249&lt;0,0,IF('Marinated Chicken'!I249&gt;0,0,IF(OR(Tzatziki!I249&gt;0,Lemon!I249&gt;0,Mushrooms!I249&gt;0,'House Salad'!I249&gt;0,'Green Pepper'!I249&gt;0,Pita!I249&gt;0),50,200))),0)</f>
        <v>0</v>
      </c>
      <c r="J249" s="2">
        <f ca="1">IF(D249&lt;$E$18,"N/A",IF(D249=$E$18,IF($E$7-SUM(OFFSET(F249,-$E$18,0):F249)&gt;0,$E$7-SUM(OFFSET(F249,-$E$18,0):F249),0),IF(OFFSET(G249,-$E$18,0)-SUM(OFFSET(F249,-$E$18,0):F249)&gt;0,OFFSET(G249,-$E$18,0)-SUM(OFFSET(F249,-$E$18,0):F249),0)))</f>
        <v>0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28</v>
      </c>
      <c r="F250" s="15">
        <f t="shared" ca="1" si="22"/>
        <v>3</v>
      </c>
      <c r="G250" s="15">
        <f t="shared" ca="1" si="23"/>
        <v>0</v>
      </c>
      <c r="H250" s="13">
        <f t="shared" ca="1" si="19"/>
        <v>3.0684931506849318E-2</v>
      </c>
      <c r="I250" s="29">
        <f ca="1">IF(G250&lt;&gt;0,IF(E250&lt;0,0,IF('Marinated Chicken'!I250&gt;0,0,IF(OR(Tzatziki!I250&gt;0,Lemon!I250&gt;0,Mushrooms!I250&gt;0,'House Salad'!I250&gt;0,'Green Pepper'!I250&gt;0,Pita!I250&gt;0),50,200))),0)</f>
        <v>0</v>
      </c>
      <c r="J250" s="2">
        <f ca="1">IF(D250&lt;$E$18,"N/A",IF(D250=$E$18,IF($E$7-SUM(OFFSET(F250,-$E$18,0):F250)&gt;0,$E$7-SUM(OFFSET(F250,-$E$18,0):F250),0),IF(OFFSET(G250,-$E$18,0)-SUM(OFFSET(F250,-$E$18,0):F250)&gt;0,OFFSET(G250,-$E$18,0)-SUM(OFFSET(F250,-$E$18,0):F250),0)))</f>
        <v>0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25</v>
      </c>
      <c r="F251" s="15">
        <f t="shared" ca="1" si="22"/>
        <v>3</v>
      </c>
      <c r="G251" s="15">
        <f t="shared" ca="1" si="23"/>
        <v>24</v>
      </c>
      <c r="H251" s="13">
        <f t="shared" ca="1" si="19"/>
        <v>2.7397260273972605E-2</v>
      </c>
      <c r="I251" s="29">
        <f ca="1">IF(G251&lt;&gt;0,IF(E251&lt;0,0,IF('Marinated Chicken'!I251&gt;0,0,IF(OR(Tzatziki!I251&gt;0,Lemon!I251&gt;0,Mushrooms!I251&gt;0,'House Salad'!I251&gt;0,'Green Pepper'!I251&gt;0,Pita!I251&gt;0),50,200))),0)</f>
        <v>50</v>
      </c>
      <c r="J251" s="2">
        <f ca="1">IF(D251&lt;$E$18,"N/A",IF(D251=$E$18,IF($E$7-SUM(OFFSET(F251,-$E$18,0):F251)&gt;0,$E$7-SUM(OFFSET(F251,-$E$18,0):F251),0),IF(OFFSET(G251,-$E$18,0)-SUM(OFFSET(F251,-$E$18,0):F251)&gt;0,OFFSET(G251,-$E$18,0)-SUM(OFFSET(F251,-$E$18,0):F251),0)))</f>
        <v>0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46</v>
      </c>
      <c r="F252" s="15">
        <f t="shared" ca="1" si="22"/>
        <v>3</v>
      </c>
      <c r="G252" s="15">
        <f t="shared" ca="1" si="23"/>
        <v>0</v>
      </c>
      <c r="H252" s="13">
        <f t="shared" ca="1" si="19"/>
        <v>5.0410958904109598E-2</v>
      </c>
      <c r="I252" s="29">
        <f ca="1">IF(G252&lt;&gt;0,IF(E252&lt;0,0,IF('Marinated Chicken'!I252&gt;0,0,IF(OR(Tzatziki!I252&gt;0,Lemon!I252&gt;0,Mushrooms!I252&gt;0,'House Salad'!I252&gt;0,'Green Pepper'!I252&gt;0,Pita!I252&gt;0),50,200))),0)</f>
        <v>0</v>
      </c>
      <c r="J252" s="2">
        <f ca="1">IF(D252&lt;$E$18,"N/A",IF(D252=$E$18,IF($E$7-SUM(OFFSET(F252,-$E$18,0):F252)&gt;0,$E$7-SUM(OFFSET(F252,-$E$18,0):F252),0),IF(OFFSET(G252,-$E$18,0)-SUM(OFFSET(F252,-$E$18,0):F252)&gt;0,OFFSET(G252,-$E$18,0)-SUM(OFFSET(F252,-$E$18,0):F252),0)))</f>
        <v>0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43</v>
      </c>
      <c r="F253" s="15">
        <f t="shared" ca="1" si="22"/>
        <v>3</v>
      </c>
      <c r="G253" s="15">
        <f t="shared" ca="1" si="23"/>
        <v>0</v>
      </c>
      <c r="H253" s="13">
        <f t="shared" ca="1" si="19"/>
        <v>4.7123287671232882E-2</v>
      </c>
      <c r="I253" s="29">
        <f ca="1">IF(G253&lt;&gt;0,IF(E253&lt;0,0,IF('Marinated Chicken'!I253&gt;0,0,IF(OR(Tzatziki!I253&gt;0,Lemon!I253&gt;0,Mushrooms!I253&gt;0,'House Salad'!I253&gt;0,'Green Pepper'!I253&gt;0,Pita!I253&gt;0),50,200))),0)</f>
        <v>0</v>
      </c>
      <c r="J253" s="2">
        <f ca="1">IF(D253&lt;$E$18,"N/A",IF(D253=$E$18,IF($E$7-SUM(OFFSET(F253,-$E$18,0):F253)&gt;0,$E$7-SUM(OFFSET(F253,-$E$18,0):F253),0),IF(OFFSET(G253,-$E$18,0)-SUM(OFFSET(F253,-$E$18,0):F253)&gt;0,OFFSET(G253,-$E$18,0)-SUM(OFFSET(F253,-$E$18,0):F253),0)))</f>
        <v>0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40</v>
      </c>
      <c r="F254" s="15">
        <f t="shared" ca="1" si="22"/>
        <v>3</v>
      </c>
      <c r="G254" s="15">
        <f t="shared" ca="1" si="23"/>
        <v>0</v>
      </c>
      <c r="H254" s="13">
        <f t="shared" ca="1" si="19"/>
        <v>4.3835616438356172E-2</v>
      </c>
      <c r="I254" s="29">
        <f ca="1">IF(G254&lt;&gt;0,IF(E254&lt;0,0,IF('Marinated Chicken'!I254&gt;0,0,IF(OR(Tzatziki!I254&gt;0,Lemon!I254&gt;0,Mushrooms!I254&gt;0,'House Salad'!I254&gt;0,'Green Pepper'!I254&gt;0,Pita!I254&gt;0),50,200))),0)</f>
        <v>0</v>
      </c>
      <c r="J254" s="2">
        <f ca="1">IF(D254&lt;$E$18,"N/A",IF(D254=$E$18,IF($E$7-SUM(OFFSET(F254,-$E$18,0):F254)&gt;0,$E$7-SUM(OFFSET(F254,-$E$18,0):F254),0),IF(OFFSET(G254,-$E$18,0)-SUM(OFFSET(F254,-$E$18,0):F254)&gt;0,OFFSET(G254,-$E$18,0)-SUM(OFFSET(F254,-$E$18,0):F254),0)))</f>
        <v>0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37</v>
      </c>
      <c r="F255" s="15">
        <f t="shared" ca="1" si="22"/>
        <v>3</v>
      </c>
      <c r="G255" s="15">
        <f t="shared" ca="1" si="23"/>
        <v>0</v>
      </c>
      <c r="H255" s="13">
        <f t="shared" ca="1" si="19"/>
        <v>4.0547945205479455E-2</v>
      </c>
      <c r="I255" s="29">
        <f ca="1">IF(G255&lt;&gt;0,IF(E255&lt;0,0,IF('Marinated Chicken'!I255&gt;0,0,IF(OR(Tzatziki!I255&gt;0,Lemon!I255&gt;0,Mushrooms!I255&gt;0,'House Salad'!I255&gt;0,'Green Pepper'!I255&gt;0,Pita!I255&gt;0),50,200))),0)</f>
        <v>0</v>
      </c>
      <c r="J255" s="2">
        <f ca="1">IF(D255&lt;$E$18,"N/A",IF(D255=$E$18,IF($E$7-SUM(OFFSET(F255,-$E$18,0):F255)&gt;0,$E$7-SUM(OFFSET(F255,-$E$18,0):F255),0),IF(OFFSET(G255,-$E$18,0)-SUM(OFFSET(F255,-$E$18,0):F255)&gt;0,OFFSET(G255,-$E$18,0)-SUM(OFFSET(F255,-$E$18,0):F255),0)))</f>
        <v>0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34</v>
      </c>
      <c r="F256" s="15">
        <f t="shared" ca="1" si="22"/>
        <v>3</v>
      </c>
      <c r="G256" s="15">
        <f t="shared" ca="1" si="23"/>
        <v>0</v>
      </c>
      <c r="H256" s="13">
        <f t="shared" ca="1" si="19"/>
        <v>3.7260273972602745E-2</v>
      </c>
      <c r="I256" s="29">
        <f ca="1">IF(G256&lt;&gt;0,IF(E256&lt;0,0,IF('Marinated Chicken'!I256&gt;0,0,IF(OR(Tzatziki!I256&gt;0,Lemon!I256&gt;0,Mushrooms!I256&gt;0,'House Salad'!I256&gt;0,'Green Pepper'!I256&gt;0,Pita!I256&gt;0),50,200))),0)</f>
        <v>0</v>
      </c>
      <c r="J256" s="2">
        <f ca="1">IF(D256&lt;$E$18,"N/A",IF(D256=$E$18,IF($E$7-SUM(OFFSET(F256,-$E$18,0):F256)&gt;0,$E$7-SUM(OFFSET(F256,-$E$18,0):F256),0),IF(OFFSET(G256,-$E$18,0)-SUM(OFFSET(F256,-$E$18,0):F256)&gt;0,OFFSET(G256,-$E$18,0)-SUM(OFFSET(F256,-$E$18,0):F256),0)))</f>
        <v>0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30</v>
      </c>
      <c r="F257" s="15">
        <f t="shared" ca="1" si="22"/>
        <v>4</v>
      </c>
      <c r="G257" s="15">
        <f t="shared" ca="1" si="23"/>
        <v>0</v>
      </c>
      <c r="H257" s="13">
        <f t="shared" ca="1" si="19"/>
        <v>3.2876712328767127E-2</v>
      </c>
      <c r="I257" s="29">
        <f ca="1">IF(G257&lt;&gt;0,IF(E257&lt;0,0,IF('Marinated Chicken'!I257&gt;0,0,IF(OR(Tzatziki!I257&gt;0,Lemon!I257&gt;0,Mushrooms!I257&gt;0,'House Salad'!I257&gt;0,'Green Pepper'!I257&gt;0,Pita!I257&gt;0),50,200))),0)</f>
        <v>0</v>
      </c>
      <c r="J257" s="2">
        <f ca="1">IF(D257&lt;$E$18,"N/A",IF(D257=$E$18,IF($E$7-SUM(OFFSET(F257,-$E$18,0):F257)&gt;0,$E$7-SUM(OFFSET(F257,-$E$18,0):F257),0),IF(OFFSET(G257,-$E$18,0)-SUM(OFFSET(F257,-$E$18,0):F257)&gt;0,OFFSET(G257,-$E$18,0)-SUM(OFFSET(F257,-$E$18,0):F257),0)))</f>
        <v>0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26</v>
      </c>
      <c r="F258" s="15">
        <f t="shared" ca="1" si="22"/>
        <v>4</v>
      </c>
      <c r="G258" s="15">
        <f t="shared" ca="1" si="23"/>
        <v>23</v>
      </c>
      <c r="H258" s="13">
        <f t="shared" ca="1" si="19"/>
        <v>2.8493150684931509E-2</v>
      </c>
      <c r="I258" s="29">
        <f ca="1">IF(G258&lt;&gt;0,IF(E258&lt;0,0,IF('Marinated Chicken'!I258&gt;0,0,IF(OR(Tzatziki!I258&gt;0,Lemon!I258&gt;0,Mushrooms!I258&gt;0,'House Salad'!I258&gt;0,'Green Pepper'!I258&gt;0,Pita!I258&gt;0),50,200))),0)</f>
        <v>50</v>
      </c>
      <c r="J258" s="2">
        <f ca="1">IF(D258&lt;$E$18,"N/A",IF(D258=$E$18,IF($E$7-SUM(OFFSET(F258,-$E$18,0):F258)&gt;0,$E$7-SUM(OFFSET(F258,-$E$18,0):F258),0),IF(OFFSET(G258,-$E$18,0)-SUM(OFFSET(F258,-$E$18,0):F258)&gt;0,OFFSET(G258,-$E$18,0)-SUM(OFFSET(F258,-$E$18,0):F258),0)))</f>
        <v>0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46</v>
      </c>
      <c r="F259" s="15">
        <f t="shared" ca="1" si="22"/>
        <v>3</v>
      </c>
      <c r="G259" s="15">
        <f t="shared" ca="1" si="23"/>
        <v>0</v>
      </c>
      <c r="H259" s="13">
        <f t="shared" ca="1" si="19"/>
        <v>5.0410958904109598E-2</v>
      </c>
      <c r="I259" s="29">
        <f ca="1">IF(G259&lt;&gt;0,IF(E259&lt;0,0,IF('Marinated Chicken'!I259&gt;0,0,IF(OR(Tzatziki!I259&gt;0,Lemon!I259&gt;0,Mushrooms!I259&gt;0,'House Salad'!I259&gt;0,'Green Pepper'!I259&gt;0,Pita!I259&gt;0),50,200))),0)</f>
        <v>0</v>
      </c>
      <c r="J259" s="2">
        <f ca="1">IF(D259&lt;$E$18,"N/A",IF(D259=$E$18,IF($E$7-SUM(OFFSET(F259,-$E$18,0):F259)&gt;0,$E$7-SUM(OFFSET(F259,-$E$18,0):F259),0),IF(OFFSET(G259,-$E$18,0)-SUM(OFFSET(F259,-$E$18,0):F259)&gt;0,OFFSET(G259,-$E$18,0)-SUM(OFFSET(F259,-$E$18,0):F259),0)))</f>
        <v>0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41</v>
      </c>
      <c r="F260" s="15">
        <f t="shared" ca="1" si="22"/>
        <v>5</v>
      </c>
      <c r="G260" s="15">
        <f t="shared" ca="1" si="23"/>
        <v>0</v>
      </c>
      <c r="H260" s="13">
        <f t="shared" ca="1" si="19"/>
        <v>4.4931506849315073E-2</v>
      </c>
      <c r="I260" s="29">
        <f ca="1">IF(G260&lt;&gt;0,IF(E260&lt;0,0,IF('Marinated Chicken'!I260&gt;0,0,IF(OR(Tzatziki!I260&gt;0,Lemon!I260&gt;0,Mushrooms!I260&gt;0,'House Salad'!I260&gt;0,'Green Pepper'!I260&gt;0,Pita!I260&gt;0),50,200))),0)</f>
        <v>0</v>
      </c>
      <c r="J260" s="2">
        <f ca="1">IF(D260&lt;$E$18,"N/A",IF(D260=$E$18,IF($E$7-SUM(OFFSET(F260,-$E$18,0):F260)&gt;0,$E$7-SUM(OFFSET(F260,-$E$18,0):F260),0),IF(OFFSET(G260,-$E$18,0)-SUM(OFFSET(F260,-$E$18,0):F260)&gt;0,OFFSET(G260,-$E$18,0)-SUM(OFFSET(F260,-$E$18,0):F260),0)))</f>
        <v>0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37</v>
      </c>
      <c r="F261" s="15">
        <f t="shared" ca="1" si="22"/>
        <v>4</v>
      </c>
      <c r="G261" s="15">
        <f t="shared" ca="1" si="23"/>
        <v>0</v>
      </c>
      <c r="H261" s="13">
        <f t="shared" ca="1" si="19"/>
        <v>4.0547945205479455E-2</v>
      </c>
      <c r="I261" s="29">
        <f ca="1">IF(G261&lt;&gt;0,IF(E261&lt;0,0,IF('Marinated Chicken'!I261&gt;0,0,IF(OR(Tzatziki!I261&gt;0,Lemon!I261&gt;0,Mushrooms!I261&gt;0,'House Salad'!I261&gt;0,'Green Pepper'!I261&gt;0,Pita!I261&gt;0),50,200))),0)</f>
        <v>0</v>
      </c>
      <c r="J261" s="2">
        <f ca="1">IF(D261&lt;$E$18,"N/A",IF(D261=$E$18,IF($E$7-SUM(OFFSET(F261,-$E$18,0):F261)&gt;0,$E$7-SUM(OFFSET(F261,-$E$18,0):F261),0),IF(OFFSET(G261,-$E$18,0)-SUM(OFFSET(F261,-$E$18,0):F261)&gt;0,OFFSET(G261,-$E$18,0)-SUM(OFFSET(F261,-$E$18,0):F261),0)))</f>
        <v>0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33</v>
      </c>
      <c r="F262" s="15">
        <f t="shared" ca="1" si="22"/>
        <v>4</v>
      </c>
      <c r="G262" s="15">
        <f t="shared" ca="1" si="23"/>
        <v>0</v>
      </c>
      <c r="H262" s="13">
        <f t="shared" ca="1" si="19"/>
        <v>3.6164383561643837E-2</v>
      </c>
      <c r="I262" s="29">
        <f ca="1">IF(G262&lt;&gt;0,IF(E262&lt;0,0,IF('Marinated Chicken'!I262&gt;0,0,IF(OR(Tzatziki!I262&gt;0,Lemon!I262&gt;0,Mushrooms!I262&gt;0,'House Salad'!I262&gt;0,'Green Pepper'!I262&gt;0,Pita!I262&gt;0),50,200))),0)</f>
        <v>0</v>
      </c>
      <c r="J262" s="2">
        <f ca="1">IF(D262&lt;$E$18,"N/A",IF(D262=$E$18,IF($E$7-SUM(OFFSET(F262,-$E$18,0):F262)&gt;0,$E$7-SUM(OFFSET(F262,-$E$18,0):F262),0),IF(OFFSET(G262,-$E$18,0)-SUM(OFFSET(F262,-$E$18,0):F262)&gt;0,OFFSET(G262,-$E$18,0)-SUM(OFFSET(F262,-$E$18,0):F262),0)))</f>
        <v>0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30</v>
      </c>
      <c r="F263" s="15">
        <f t="shared" ca="1" si="22"/>
        <v>3</v>
      </c>
      <c r="G263" s="15">
        <f t="shared" ca="1" si="23"/>
        <v>0</v>
      </c>
      <c r="H263" s="13">
        <f t="shared" ca="1" si="19"/>
        <v>3.2876712328767127E-2</v>
      </c>
      <c r="I263" s="29">
        <f ca="1">IF(G263&lt;&gt;0,IF(E263&lt;0,0,IF('Marinated Chicken'!I263&gt;0,0,IF(OR(Tzatziki!I263&gt;0,Lemon!I263&gt;0,Mushrooms!I263&gt;0,'House Salad'!I263&gt;0,'Green Pepper'!I263&gt;0,Pita!I263&gt;0),50,200))),0)</f>
        <v>0</v>
      </c>
      <c r="J263" s="2">
        <f ca="1">IF(D263&lt;$E$18,"N/A",IF(D263=$E$18,IF($E$7-SUM(OFFSET(F263,-$E$18,0):F263)&gt;0,$E$7-SUM(OFFSET(F263,-$E$18,0):F263),0),IF(OFFSET(G263,-$E$18,0)-SUM(OFFSET(F263,-$E$18,0):F263)&gt;0,OFFSET(G263,-$E$18,0)-SUM(OFFSET(F263,-$E$18,0):F263),0)))</f>
        <v>0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26</v>
      </c>
      <c r="F264" s="15">
        <f t="shared" ca="1" si="22"/>
        <v>4</v>
      </c>
      <c r="G264" s="15">
        <f t="shared" ca="1" si="23"/>
        <v>0</v>
      </c>
      <c r="H264" s="13">
        <f t="shared" ca="1" si="19"/>
        <v>2.8493150684931509E-2</v>
      </c>
      <c r="I264" s="29">
        <f ca="1">IF(G264&lt;&gt;0,IF(E264&lt;0,0,IF('Marinated Chicken'!I264&gt;0,0,IF(OR(Tzatziki!I264&gt;0,Lemon!I264&gt;0,Mushrooms!I264&gt;0,'House Salad'!I264&gt;0,'Green Pepper'!I264&gt;0,Pita!I264&gt;0),50,200))),0)</f>
        <v>0</v>
      </c>
      <c r="J264" s="2">
        <f ca="1">IF(D264&lt;$E$18,"N/A",IF(D264=$E$18,IF($E$7-SUM(OFFSET(F264,-$E$18,0):F264)&gt;0,$E$7-SUM(OFFSET(F264,-$E$18,0):F264),0),IF(OFFSET(G264,-$E$18,0)-SUM(OFFSET(F264,-$E$18,0):F264)&gt;0,OFFSET(G264,-$E$18,0)-SUM(OFFSET(F264,-$E$18,0):F264),0)))</f>
        <v>0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22</v>
      </c>
      <c r="F265" s="15">
        <f t="shared" ca="1" si="22"/>
        <v>4</v>
      </c>
      <c r="G265" s="15">
        <f t="shared" ca="1" si="23"/>
        <v>27</v>
      </c>
      <c r="H265" s="13">
        <f t="shared" ca="1" si="19"/>
        <v>2.4109589041095895E-2</v>
      </c>
      <c r="I265" s="29">
        <f ca="1">IF(G265&lt;&gt;0,IF(E265&lt;0,0,IF('Marinated Chicken'!I265&gt;0,0,IF(OR(Tzatziki!I265&gt;0,Lemon!I265&gt;0,Mushrooms!I265&gt;0,'House Salad'!I265&gt;0,'Green Pepper'!I265&gt;0,Pita!I265&gt;0),50,200))),0)</f>
        <v>0</v>
      </c>
      <c r="J265" s="2">
        <f ca="1">IF(D265&lt;$E$18,"N/A",IF(D265=$E$18,IF($E$7-SUM(OFFSET(F265,-$E$18,0):F265)&gt;0,$E$7-SUM(OFFSET(F265,-$E$18,0):F265),0),IF(OFFSET(G265,-$E$18,0)-SUM(OFFSET(F265,-$E$18,0):F265)&gt;0,OFFSET(G265,-$E$18,0)-SUM(OFFSET(F265,-$E$18,0):F265),0)))</f>
        <v>0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45</v>
      </c>
      <c r="F266" s="15">
        <f t="shared" ca="1" si="22"/>
        <v>4</v>
      </c>
      <c r="G266" s="15">
        <f t="shared" ca="1" si="23"/>
        <v>0</v>
      </c>
      <c r="H266" s="13">
        <f t="shared" ca="1" si="19"/>
        <v>4.9315068493150691E-2</v>
      </c>
      <c r="I266" s="29">
        <f ca="1">IF(G266&lt;&gt;0,IF(E266&lt;0,0,IF('Marinated Chicken'!I266&gt;0,0,IF(OR(Tzatziki!I266&gt;0,Lemon!I266&gt;0,Mushrooms!I266&gt;0,'House Salad'!I266&gt;0,'Green Pepper'!I266&gt;0,Pita!I266&gt;0),50,200))),0)</f>
        <v>0</v>
      </c>
      <c r="J266" s="2">
        <f ca="1">IF(D266&lt;$E$18,"N/A",IF(D266=$E$18,IF($E$7-SUM(OFFSET(F266,-$E$18,0):F266)&gt;0,$E$7-SUM(OFFSET(F266,-$E$18,0):F266),0),IF(OFFSET(G266,-$E$18,0)-SUM(OFFSET(F266,-$E$18,0):F266)&gt;0,OFFSET(G266,-$E$18,0)-SUM(OFFSET(F266,-$E$18,0):F266),0)))</f>
        <v>0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41</v>
      </c>
      <c r="F267" s="15">
        <f t="shared" ca="1" si="22"/>
        <v>4</v>
      </c>
      <c r="G267" s="15">
        <f t="shared" ca="1" si="23"/>
        <v>0</v>
      </c>
      <c r="H267" s="13">
        <f t="shared" ca="1" si="19"/>
        <v>4.4931506849315073E-2</v>
      </c>
      <c r="I267" s="29">
        <f ca="1">IF(G267&lt;&gt;0,IF(E267&lt;0,0,IF('Marinated Chicken'!I267&gt;0,0,IF(OR(Tzatziki!I267&gt;0,Lemon!I267&gt;0,Mushrooms!I267&gt;0,'House Salad'!I267&gt;0,'Green Pepper'!I267&gt;0,Pita!I267&gt;0),50,200))),0)</f>
        <v>0</v>
      </c>
      <c r="J267" s="2">
        <f ca="1">IF(D267&lt;$E$18,"N/A",IF(D267=$E$18,IF($E$7-SUM(OFFSET(F267,-$E$18,0):F267)&gt;0,$E$7-SUM(OFFSET(F267,-$E$18,0):F267),0),IF(OFFSET(G267,-$E$18,0)-SUM(OFFSET(F267,-$E$18,0):F267)&gt;0,OFFSET(G267,-$E$18,0)-SUM(OFFSET(F267,-$E$18,0):F267),0)))</f>
        <v>0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38</v>
      </c>
      <c r="F268" s="15">
        <f t="shared" ca="1" si="22"/>
        <v>3</v>
      </c>
      <c r="G268" s="15">
        <f t="shared" ca="1" si="23"/>
        <v>0</v>
      </c>
      <c r="H268" s="13">
        <f t="shared" ca="1" si="19"/>
        <v>4.1643835616438363E-2</v>
      </c>
      <c r="I268" s="29">
        <f ca="1">IF(G268&lt;&gt;0,IF(E268&lt;0,0,IF('Marinated Chicken'!I268&gt;0,0,IF(OR(Tzatziki!I268&gt;0,Lemon!I268&gt;0,Mushrooms!I268&gt;0,'House Salad'!I268&gt;0,'Green Pepper'!I268&gt;0,Pita!I268&gt;0),50,200))),0)</f>
        <v>0</v>
      </c>
      <c r="J268" s="2">
        <f ca="1">IF(D268&lt;$E$18,"N/A",IF(D268=$E$18,IF($E$7-SUM(OFFSET(F268,-$E$18,0):F268)&gt;0,$E$7-SUM(OFFSET(F268,-$E$18,0):F268),0),IF(OFFSET(G268,-$E$18,0)-SUM(OFFSET(F268,-$E$18,0):F268)&gt;0,OFFSET(G268,-$E$18,0)-SUM(OFFSET(F268,-$E$18,0):F268),0)))</f>
        <v>0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34</v>
      </c>
      <c r="F269" s="15">
        <f t="shared" ca="1" si="22"/>
        <v>4</v>
      </c>
      <c r="G269" s="15">
        <f t="shared" ca="1" si="23"/>
        <v>0</v>
      </c>
      <c r="H269" s="13">
        <f t="shared" ca="1" si="19"/>
        <v>3.7260273972602745E-2</v>
      </c>
      <c r="I269" s="29">
        <f ca="1">IF(G269&lt;&gt;0,IF(E269&lt;0,0,IF('Marinated Chicken'!I269&gt;0,0,IF(OR(Tzatziki!I269&gt;0,Lemon!I269&gt;0,Mushrooms!I269&gt;0,'House Salad'!I269&gt;0,'Green Pepper'!I269&gt;0,Pita!I269&gt;0),50,200))),0)</f>
        <v>0</v>
      </c>
      <c r="J269" s="2">
        <f ca="1">IF(D269&lt;$E$18,"N/A",IF(D269=$E$18,IF($E$7-SUM(OFFSET(F269,-$E$18,0):F269)&gt;0,$E$7-SUM(OFFSET(F269,-$E$18,0):F269),0),IF(OFFSET(G269,-$E$18,0)-SUM(OFFSET(F269,-$E$18,0):F269)&gt;0,OFFSET(G269,-$E$18,0)-SUM(OFFSET(F269,-$E$18,0):F269),0)))</f>
        <v>0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30</v>
      </c>
      <c r="F270" s="15">
        <f t="shared" ca="1" si="22"/>
        <v>4</v>
      </c>
      <c r="G270" s="15">
        <f t="shared" ca="1" si="23"/>
        <v>0</v>
      </c>
      <c r="H270" s="13">
        <f t="shared" ca="1" si="19"/>
        <v>3.2876712328767127E-2</v>
      </c>
      <c r="I270" s="29">
        <f ca="1">IF(G270&lt;&gt;0,IF(E270&lt;0,0,IF('Marinated Chicken'!I270&gt;0,0,IF(OR(Tzatziki!I270&gt;0,Lemon!I270&gt;0,Mushrooms!I270&gt;0,'House Salad'!I270&gt;0,'Green Pepper'!I270&gt;0,Pita!I270&gt;0),50,200))),0)</f>
        <v>0</v>
      </c>
      <c r="J270" s="2">
        <f ca="1">IF(D270&lt;$E$18,"N/A",IF(D270=$E$18,IF($E$7-SUM(OFFSET(F270,-$E$18,0):F270)&gt;0,$E$7-SUM(OFFSET(F270,-$E$18,0):F270),0),IF(OFFSET(G270,-$E$18,0)-SUM(OFFSET(F270,-$E$18,0):F270)&gt;0,OFFSET(G270,-$E$18,0)-SUM(OFFSET(F270,-$E$18,0):F270),0)))</f>
        <v>0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26</v>
      </c>
      <c r="F271" s="15">
        <f t="shared" ca="1" si="22"/>
        <v>4</v>
      </c>
      <c r="G271" s="15">
        <f t="shared" ca="1" si="23"/>
        <v>0</v>
      </c>
      <c r="H271" s="13">
        <f t="shared" ca="1" si="19"/>
        <v>2.8493150684931509E-2</v>
      </c>
      <c r="I271" s="29">
        <f ca="1">IF(G271&lt;&gt;0,IF(E271&lt;0,0,IF('Marinated Chicken'!I271&gt;0,0,IF(OR(Tzatziki!I271&gt;0,Lemon!I271&gt;0,Mushrooms!I271&gt;0,'House Salad'!I271&gt;0,'Green Pepper'!I271&gt;0,Pita!I271&gt;0),50,200))),0)</f>
        <v>0</v>
      </c>
      <c r="J271" s="2">
        <f ca="1">IF(D271&lt;$E$18,"N/A",IF(D271=$E$18,IF($E$7-SUM(OFFSET(F271,-$E$18,0):F271)&gt;0,$E$7-SUM(OFFSET(F271,-$E$18,0):F271),0),IF(OFFSET(G271,-$E$18,0)-SUM(OFFSET(F271,-$E$18,0):F271)&gt;0,OFFSET(G271,-$E$18,0)-SUM(OFFSET(F271,-$E$18,0):F271),0)))</f>
        <v>0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23</v>
      </c>
      <c r="F272" s="15">
        <f t="shared" ca="1" si="22"/>
        <v>3</v>
      </c>
      <c r="G272" s="15">
        <f t="shared" ca="1" si="23"/>
        <v>26</v>
      </c>
      <c r="H272" s="13">
        <f t="shared" ca="1" si="19"/>
        <v>2.5205479452054799E-2</v>
      </c>
      <c r="I272" s="29">
        <f ca="1">IF(G272&lt;&gt;0,IF(E272&lt;0,0,IF('Marinated Chicken'!I272&gt;0,0,IF(OR(Tzatziki!I272&gt;0,Lemon!I272&gt;0,Mushrooms!I272&gt;0,'House Salad'!I272&gt;0,'Green Pepper'!I272&gt;0,Pita!I272&gt;0),50,200))),0)</f>
        <v>50</v>
      </c>
      <c r="J272" s="2">
        <f ca="1">IF(D272&lt;$E$18,"N/A",IF(D272=$E$18,IF($E$7-SUM(OFFSET(F272,-$E$18,0):F272)&gt;0,$E$7-SUM(OFFSET(F272,-$E$18,0):F272),0),IF(OFFSET(G272,-$E$18,0)-SUM(OFFSET(F272,-$E$18,0):F272)&gt;0,OFFSET(G272,-$E$18,0)-SUM(OFFSET(F272,-$E$18,0):F272),0)))</f>
        <v>0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46</v>
      </c>
      <c r="F273" s="15">
        <f t="shared" ca="1" si="22"/>
        <v>3</v>
      </c>
      <c r="G273" s="15">
        <f t="shared" ca="1" si="23"/>
        <v>0</v>
      </c>
      <c r="H273" s="13">
        <f t="shared" ca="1" si="19"/>
        <v>5.0410958904109598E-2</v>
      </c>
      <c r="I273" s="29">
        <f ca="1">IF(G273&lt;&gt;0,IF(E273&lt;0,0,IF('Marinated Chicken'!I273&gt;0,0,IF(OR(Tzatziki!I273&gt;0,Lemon!I273&gt;0,Mushrooms!I273&gt;0,'House Salad'!I273&gt;0,'Green Pepper'!I273&gt;0,Pita!I273&gt;0),50,200))),0)</f>
        <v>0</v>
      </c>
      <c r="J273" s="2">
        <f ca="1">IF(D273&lt;$E$18,"N/A",IF(D273=$E$18,IF($E$7-SUM(OFFSET(F273,-$E$18,0):F273)&gt;0,$E$7-SUM(OFFSET(F273,-$E$18,0):F273),0),IF(OFFSET(G273,-$E$18,0)-SUM(OFFSET(F273,-$E$18,0):F273)&gt;0,OFFSET(G273,-$E$18,0)-SUM(OFFSET(F273,-$E$18,0):F273),0)))</f>
        <v>0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44</v>
      </c>
      <c r="F274" s="15">
        <f t="shared" ca="1" si="22"/>
        <v>2</v>
      </c>
      <c r="G274" s="15">
        <f t="shared" ca="1" si="23"/>
        <v>0</v>
      </c>
      <c r="H274" s="13">
        <f t="shared" ca="1" si="19"/>
        <v>4.821917808219179E-2</v>
      </c>
      <c r="I274" s="29">
        <f ca="1">IF(G274&lt;&gt;0,IF(E274&lt;0,0,IF('Marinated Chicken'!I274&gt;0,0,IF(OR(Tzatziki!I274&gt;0,Lemon!I274&gt;0,Mushrooms!I274&gt;0,'House Salad'!I274&gt;0,'Green Pepper'!I274&gt;0,Pita!I274&gt;0),50,200))),0)</f>
        <v>0</v>
      </c>
      <c r="J274" s="2">
        <f ca="1">IF(D274&lt;$E$18,"N/A",IF(D274=$E$18,IF($E$7-SUM(OFFSET(F274,-$E$18,0):F274)&gt;0,$E$7-SUM(OFFSET(F274,-$E$18,0):F274),0),IF(OFFSET(G274,-$E$18,0)-SUM(OFFSET(F274,-$E$18,0):F274)&gt;0,OFFSET(G274,-$E$18,0)-SUM(OFFSET(F274,-$E$18,0):F274),0)))</f>
        <v>0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41</v>
      </c>
      <c r="F275" s="15">
        <f t="shared" ca="1" si="22"/>
        <v>3</v>
      </c>
      <c r="G275" s="15">
        <f t="shared" ca="1" si="23"/>
        <v>0</v>
      </c>
      <c r="H275" s="13">
        <f t="shared" ca="1" si="19"/>
        <v>4.4931506849315073E-2</v>
      </c>
      <c r="I275" s="29">
        <f ca="1">IF(G275&lt;&gt;0,IF(E275&lt;0,0,IF('Marinated Chicken'!I275&gt;0,0,IF(OR(Tzatziki!I275&gt;0,Lemon!I275&gt;0,Mushrooms!I275&gt;0,'House Salad'!I275&gt;0,'Green Pepper'!I275&gt;0,Pita!I275&gt;0),50,200))),0)</f>
        <v>0</v>
      </c>
      <c r="J275" s="2">
        <f ca="1">IF(D275&lt;$E$18,"N/A",IF(D275=$E$18,IF($E$7-SUM(OFFSET(F275,-$E$18,0):F275)&gt;0,$E$7-SUM(OFFSET(F275,-$E$18,0):F275),0),IF(OFFSET(G275,-$E$18,0)-SUM(OFFSET(F275,-$E$18,0):F275)&gt;0,OFFSET(G275,-$E$18,0)-SUM(OFFSET(F275,-$E$18,0):F275),0)))</f>
        <v>0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38</v>
      </c>
      <c r="F276" s="15">
        <f t="shared" ca="1" si="22"/>
        <v>3</v>
      </c>
      <c r="G276" s="15">
        <f t="shared" ca="1" si="23"/>
        <v>0</v>
      </c>
      <c r="H276" s="13">
        <f t="shared" ca="1" si="19"/>
        <v>4.1643835616438363E-2</v>
      </c>
      <c r="I276" s="29">
        <f ca="1">IF(G276&lt;&gt;0,IF(E276&lt;0,0,IF('Marinated Chicken'!I276&gt;0,0,IF(OR(Tzatziki!I276&gt;0,Lemon!I276&gt;0,Mushrooms!I276&gt;0,'House Salad'!I276&gt;0,'Green Pepper'!I276&gt;0,Pita!I276&gt;0),50,200))),0)</f>
        <v>0</v>
      </c>
      <c r="J276" s="2">
        <f ca="1">IF(D276&lt;$E$18,"N/A",IF(D276=$E$18,IF($E$7-SUM(OFFSET(F276,-$E$18,0):F276)&gt;0,$E$7-SUM(OFFSET(F276,-$E$18,0):F276),0),IF(OFFSET(G276,-$E$18,0)-SUM(OFFSET(F276,-$E$18,0):F276)&gt;0,OFFSET(G276,-$E$18,0)-SUM(OFFSET(F276,-$E$18,0):F276),0)))</f>
        <v>0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34</v>
      </c>
      <c r="F277" s="15">
        <f t="shared" ca="1" si="22"/>
        <v>4</v>
      </c>
      <c r="G277" s="15">
        <f t="shared" ca="1" si="23"/>
        <v>0</v>
      </c>
      <c r="H277" s="13">
        <f t="shared" ref="H277:H340" ca="1" si="25">IF(E277&gt;0,E277*($E$12/365),0)</f>
        <v>3.7260273972602745E-2</v>
      </c>
      <c r="I277" s="29">
        <f ca="1">IF(G277&lt;&gt;0,IF(E277&lt;0,0,IF('Marinated Chicken'!I277&gt;0,0,IF(OR(Tzatziki!I277&gt;0,Lemon!I277&gt;0,Mushrooms!I277&gt;0,'House Salad'!I277&gt;0,'Green Pepper'!I277&gt;0,Pita!I277&gt;0),50,200))),0)</f>
        <v>0</v>
      </c>
      <c r="J277" s="2">
        <f ca="1">IF(D277&lt;$E$18,"N/A",IF(D277=$E$18,IF($E$7-SUM(OFFSET(F277,-$E$18,0):F277)&gt;0,$E$7-SUM(OFFSET(F277,-$E$18,0):F277),0),IF(OFFSET(G277,-$E$18,0)-SUM(OFFSET(F277,-$E$18,0):F277)&gt;0,OFFSET(G277,-$E$18,0)-SUM(OFFSET(F277,-$E$18,0):F277),0)))</f>
        <v>0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30</v>
      </c>
      <c r="F278" s="15">
        <f t="shared" ref="F278:F341" ca="1" si="28">ROUND(_xlfn.NORM.INV(RAND(),$E$15,$E$17)/7,0)</f>
        <v>4</v>
      </c>
      <c r="G278" s="15">
        <f t="shared" ref="G278:G341" ca="1" si="29">IF(D278=1,$E$4,IF(E278&lt;0,$E$4-E278,IF(MOD(D278,$E$5)=0,$E$4-E278,0)))</f>
        <v>0</v>
      </c>
      <c r="H278" s="13">
        <f t="shared" ca="1" si="25"/>
        <v>3.2876712328767127E-2</v>
      </c>
      <c r="I278" s="29">
        <f ca="1">IF(G278&lt;&gt;0,IF(E278&lt;0,0,IF('Marinated Chicken'!I278&gt;0,0,IF(OR(Tzatziki!I278&gt;0,Lemon!I278&gt;0,Mushrooms!I278&gt;0,'House Salad'!I278&gt;0,'Green Pepper'!I278&gt;0,Pita!I278&gt;0),50,200))),0)</f>
        <v>0</v>
      </c>
      <c r="J278" s="2">
        <f ca="1">IF(D278&lt;$E$18,"N/A",IF(D278=$E$18,IF($E$7-SUM(OFFSET(F278,-$E$18,0):F278)&gt;0,$E$7-SUM(OFFSET(F278,-$E$18,0):F278),0),IF(OFFSET(G278,-$E$18,0)-SUM(OFFSET(F278,-$E$18,0):F278)&gt;0,OFFSET(G278,-$E$18,0)-SUM(OFFSET(F278,-$E$18,0):F278),0)))</f>
        <v>0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26</v>
      </c>
      <c r="F279" s="15">
        <f t="shared" ca="1" si="28"/>
        <v>4</v>
      </c>
      <c r="G279" s="15">
        <f t="shared" ca="1" si="29"/>
        <v>23</v>
      </c>
      <c r="H279" s="13">
        <f t="shared" ca="1" si="25"/>
        <v>2.8493150684931509E-2</v>
      </c>
      <c r="I279" s="29">
        <f ca="1">IF(G279&lt;&gt;0,IF(E279&lt;0,0,IF('Marinated Chicken'!I279&gt;0,0,IF(OR(Tzatziki!I279&gt;0,Lemon!I279&gt;0,Mushrooms!I279&gt;0,'House Salad'!I279&gt;0,'Green Pepper'!I279&gt;0,Pita!I279&gt;0),50,200))),0)</f>
        <v>50</v>
      </c>
      <c r="J279" s="2">
        <f ca="1">IF(D279&lt;$E$18,"N/A",IF(D279=$E$18,IF($E$7-SUM(OFFSET(F279,-$E$18,0):F279)&gt;0,$E$7-SUM(OFFSET(F279,-$E$18,0):F279),0),IF(OFFSET(G279,-$E$18,0)-SUM(OFFSET(F279,-$E$18,0):F279)&gt;0,OFFSET(G279,-$E$18,0)-SUM(OFFSET(F279,-$E$18,0):F279),0)))</f>
        <v>0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46</v>
      </c>
      <c r="F280" s="15">
        <f t="shared" ca="1" si="28"/>
        <v>3</v>
      </c>
      <c r="G280" s="15">
        <f t="shared" ca="1" si="29"/>
        <v>0</v>
      </c>
      <c r="H280" s="13">
        <f t="shared" ca="1" si="25"/>
        <v>5.0410958904109598E-2</v>
      </c>
      <c r="I280" s="29">
        <f ca="1">IF(G280&lt;&gt;0,IF(E280&lt;0,0,IF('Marinated Chicken'!I280&gt;0,0,IF(OR(Tzatziki!I280&gt;0,Lemon!I280&gt;0,Mushrooms!I280&gt;0,'House Salad'!I280&gt;0,'Green Pepper'!I280&gt;0,Pita!I280&gt;0),50,200))),0)</f>
        <v>0</v>
      </c>
      <c r="J280" s="2">
        <f ca="1">IF(D280&lt;$E$18,"N/A",IF(D280=$E$18,IF($E$7-SUM(OFFSET(F280,-$E$18,0):F280)&gt;0,$E$7-SUM(OFFSET(F280,-$E$18,0):F280),0),IF(OFFSET(G280,-$E$18,0)-SUM(OFFSET(F280,-$E$18,0):F280)&gt;0,OFFSET(G280,-$E$18,0)-SUM(OFFSET(F280,-$E$18,0):F280),0)))</f>
        <v>0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42</v>
      </c>
      <c r="F281" s="15">
        <f t="shared" ca="1" si="28"/>
        <v>4</v>
      </c>
      <c r="G281" s="15">
        <f t="shared" ca="1" si="29"/>
        <v>0</v>
      </c>
      <c r="H281" s="13">
        <f t="shared" ca="1" si="25"/>
        <v>4.6027397260273981E-2</v>
      </c>
      <c r="I281" s="29">
        <f ca="1">IF(G281&lt;&gt;0,IF(E281&lt;0,0,IF('Marinated Chicken'!I281&gt;0,0,IF(OR(Tzatziki!I281&gt;0,Lemon!I281&gt;0,Mushrooms!I281&gt;0,'House Salad'!I281&gt;0,'Green Pepper'!I281&gt;0,Pita!I281&gt;0),50,200))),0)</f>
        <v>0</v>
      </c>
      <c r="J281" s="2">
        <f ca="1">IF(D281&lt;$E$18,"N/A",IF(D281=$E$18,IF($E$7-SUM(OFFSET(F281,-$E$18,0):F281)&gt;0,$E$7-SUM(OFFSET(F281,-$E$18,0):F281),0),IF(OFFSET(G281,-$E$18,0)-SUM(OFFSET(F281,-$E$18,0):F281)&gt;0,OFFSET(G281,-$E$18,0)-SUM(OFFSET(F281,-$E$18,0):F281),0)))</f>
        <v>0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38</v>
      </c>
      <c r="F282" s="15">
        <f t="shared" ca="1" si="28"/>
        <v>4</v>
      </c>
      <c r="G282" s="15">
        <f t="shared" ca="1" si="29"/>
        <v>0</v>
      </c>
      <c r="H282" s="13">
        <f t="shared" ca="1" si="25"/>
        <v>4.1643835616438363E-2</v>
      </c>
      <c r="I282" s="29">
        <f ca="1">IF(G282&lt;&gt;0,IF(E282&lt;0,0,IF('Marinated Chicken'!I282&gt;0,0,IF(OR(Tzatziki!I282&gt;0,Lemon!I282&gt;0,Mushrooms!I282&gt;0,'House Salad'!I282&gt;0,'Green Pepper'!I282&gt;0,Pita!I282&gt;0),50,200))),0)</f>
        <v>0</v>
      </c>
      <c r="J282" s="2">
        <f ca="1">IF(D282&lt;$E$18,"N/A",IF(D282=$E$18,IF($E$7-SUM(OFFSET(F282,-$E$18,0):F282)&gt;0,$E$7-SUM(OFFSET(F282,-$E$18,0):F282),0),IF(OFFSET(G282,-$E$18,0)-SUM(OFFSET(F282,-$E$18,0):F282)&gt;0,OFFSET(G282,-$E$18,0)-SUM(OFFSET(F282,-$E$18,0):F282),0)))</f>
        <v>0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34</v>
      </c>
      <c r="F283" s="15">
        <f t="shared" ca="1" si="28"/>
        <v>4</v>
      </c>
      <c r="G283" s="15">
        <f t="shared" ca="1" si="29"/>
        <v>0</v>
      </c>
      <c r="H283" s="13">
        <f t="shared" ca="1" si="25"/>
        <v>3.7260273972602745E-2</v>
      </c>
      <c r="I283" s="29">
        <f ca="1">IF(G283&lt;&gt;0,IF(E283&lt;0,0,IF('Marinated Chicken'!I283&gt;0,0,IF(OR(Tzatziki!I283&gt;0,Lemon!I283&gt;0,Mushrooms!I283&gt;0,'House Salad'!I283&gt;0,'Green Pepper'!I283&gt;0,Pita!I283&gt;0),50,200))),0)</f>
        <v>0</v>
      </c>
      <c r="J283" s="2">
        <f ca="1">IF(D283&lt;$E$18,"N/A",IF(D283=$E$18,IF($E$7-SUM(OFFSET(F283,-$E$18,0):F283)&gt;0,$E$7-SUM(OFFSET(F283,-$E$18,0):F283),0),IF(OFFSET(G283,-$E$18,0)-SUM(OFFSET(F283,-$E$18,0):F283)&gt;0,OFFSET(G283,-$E$18,0)-SUM(OFFSET(F283,-$E$18,0):F283),0)))</f>
        <v>0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31</v>
      </c>
      <c r="F284" s="15">
        <f t="shared" ca="1" si="28"/>
        <v>3</v>
      </c>
      <c r="G284" s="15">
        <f t="shared" ca="1" si="29"/>
        <v>0</v>
      </c>
      <c r="H284" s="13">
        <f t="shared" ca="1" si="25"/>
        <v>3.3972602739726035E-2</v>
      </c>
      <c r="I284" s="29">
        <f ca="1">IF(G284&lt;&gt;0,IF(E284&lt;0,0,IF('Marinated Chicken'!I284&gt;0,0,IF(OR(Tzatziki!I284&gt;0,Lemon!I284&gt;0,Mushrooms!I284&gt;0,'House Salad'!I284&gt;0,'Green Pepper'!I284&gt;0,Pita!I284&gt;0),50,200))),0)</f>
        <v>0</v>
      </c>
      <c r="J284" s="2">
        <f ca="1">IF(D284&lt;$E$18,"N/A",IF(D284=$E$18,IF($E$7-SUM(OFFSET(F284,-$E$18,0):F284)&gt;0,$E$7-SUM(OFFSET(F284,-$E$18,0):F284),0),IF(OFFSET(G284,-$E$18,0)-SUM(OFFSET(F284,-$E$18,0):F284)&gt;0,OFFSET(G284,-$E$18,0)-SUM(OFFSET(F284,-$E$18,0):F284),0)))</f>
        <v>0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28</v>
      </c>
      <c r="F285" s="15">
        <f t="shared" ca="1" si="28"/>
        <v>3</v>
      </c>
      <c r="G285" s="15">
        <f t="shared" ca="1" si="29"/>
        <v>0</v>
      </c>
      <c r="H285" s="13">
        <f t="shared" ca="1" si="25"/>
        <v>3.0684931506849318E-2</v>
      </c>
      <c r="I285" s="29">
        <f ca="1">IF(G285&lt;&gt;0,IF(E285&lt;0,0,IF('Marinated Chicken'!I285&gt;0,0,IF(OR(Tzatziki!I285&gt;0,Lemon!I285&gt;0,Mushrooms!I285&gt;0,'House Salad'!I285&gt;0,'Green Pepper'!I285&gt;0,Pita!I285&gt;0),50,200))),0)</f>
        <v>0</v>
      </c>
      <c r="J285" s="2">
        <f ca="1">IF(D285&lt;$E$18,"N/A",IF(D285=$E$18,IF($E$7-SUM(OFFSET(F285,-$E$18,0):F285)&gt;0,$E$7-SUM(OFFSET(F285,-$E$18,0):F285),0),IF(OFFSET(G285,-$E$18,0)-SUM(OFFSET(F285,-$E$18,0):F285)&gt;0,OFFSET(G285,-$E$18,0)-SUM(OFFSET(F285,-$E$18,0):F285),0)))</f>
        <v>0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23</v>
      </c>
      <c r="F286" s="15">
        <f t="shared" ca="1" si="28"/>
        <v>5</v>
      </c>
      <c r="G286" s="15">
        <f t="shared" ca="1" si="29"/>
        <v>26</v>
      </c>
      <c r="H286" s="13">
        <f t="shared" ca="1" si="25"/>
        <v>2.5205479452054799E-2</v>
      </c>
      <c r="I286" s="29">
        <f ca="1">IF(G286&lt;&gt;0,IF(E286&lt;0,0,IF('Marinated Chicken'!I286&gt;0,0,IF(OR(Tzatziki!I286&gt;0,Lemon!I286&gt;0,Mushrooms!I286&gt;0,'House Salad'!I286&gt;0,'Green Pepper'!I286&gt;0,Pita!I286&gt;0),50,200))),0)</f>
        <v>50</v>
      </c>
      <c r="J286" s="2">
        <f ca="1">IF(D286&lt;$E$18,"N/A",IF(D286=$E$18,IF($E$7-SUM(OFFSET(F286,-$E$18,0):F286)&gt;0,$E$7-SUM(OFFSET(F286,-$E$18,0):F286),0),IF(OFFSET(G286,-$E$18,0)-SUM(OFFSET(F286,-$E$18,0):F286)&gt;0,OFFSET(G286,-$E$18,0)-SUM(OFFSET(F286,-$E$18,0):F286),0)))</f>
        <v>0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47</v>
      </c>
      <c r="F287" s="15">
        <f t="shared" ca="1" si="28"/>
        <v>2</v>
      </c>
      <c r="G287" s="15">
        <f t="shared" ca="1" si="29"/>
        <v>0</v>
      </c>
      <c r="H287" s="13">
        <f t="shared" ca="1" si="25"/>
        <v>5.1506849315068499E-2</v>
      </c>
      <c r="I287" s="29">
        <f ca="1">IF(G287&lt;&gt;0,IF(E287&lt;0,0,IF('Marinated Chicken'!I287&gt;0,0,IF(OR(Tzatziki!I287&gt;0,Lemon!I287&gt;0,Mushrooms!I287&gt;0,'House Salad'!I287&gt;0,'Green Pepper'!I287&gt;0,Pita!I287&gt;0),50,200))),0)</f>
        <v>0</v>
      </c>
      <c r="J287" s="2">
        <f ca="1">IF(D287&lt;$E$18,"N/A",IF(D287=$E$18,IF($E$7-SUM(OFFSET(F287,-$E$18,0):F287)&gt;0,$E$7-SUM(OFFSET(F287,-$E$18,0):F287),0),IF(OFFSET(G287,-$E$18,0)-SUM(OFFSET(F287,-$E$18,0):F287)&gt;0,OFFSET(G287,-$E$18,0)-SUM(OFFSET(F287,-$E$18,0):F287),0)))</f>
        <v>0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43</v>
      </c>
      <c r="F288" s="15">
        <f t="shared" ca="1" si="28"/>
        <v>4</v>
      </c>
      <c r="G288" s="15">
        <f t="shared" ca="1" si="29"/>
        <v>0</v>
      </c>
      <c r="H288" s="13">
        <f t="shared" ca="1" si="25"/>
        <v>4.7123287671232882E-2</v>
      </c>
      <c r="I288" s="29">
        <f ca="1">IF(G288&lt;&gt;0,IF(E288&lt;0,0,IF('Marinated Chicken'!I288&gt;0,0,IF(OR(Tzatziki!I288&gt;0,Lemon!I288&gt;0,Mushrooms!I288&gt;0,'House Salad'!I288&gt;0,'Green Pepper'!I288&gt;0,Pita!I288&gt;0),50,200))),0)</f>
        <v>0</v>
      </c>
      <c r="J288" s="2">
        <f ca="1">IF(D288&lt;$E$18,"N/A",IF(D288=$E$18,IF($E$7-SUM(OFFSET(F288,-$E$18,0):F288)&gt;0,$E$7-SUM(OFFSET(F288,-$E$18,0):F288),0),IF(OFFSET(G288,-$E$18,0)-SUM(OFFSET(F288,-$E$18,0):F288)&gt;0,OFFSET(G288,-$E$18,0)-SUM(OFFSET(F288,-$E$18,0):F288),0)))</f>
        <v>0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40</v>
      </c>
      <c r="F289" s="15">
        <f t="shared" ca="1" si="28"/>
        <v>3</v>
      </c>
      <c r="G289" s="15">
        <f t="shared" ca="1" si="29"/>
        <v>0</v>
      </c>
      <c r="H289" s="13">
        <f t="shared" ca="1" si="25"/>
        <v>4.3835616438356172E-2</v>
      </c>
      <c r="I289" s="29">
        <f ca="1">IF(G289&lt;&gt;0,IF(E289&lt;0,0,IF('Marinated Chicken'!I289&gt;0,0,IF(OR(Tzatziki!I289&gt;0,Lemon!I289&gt;0,Mushrooms!I289&gt;0,'House Salad'!I289&gt;0,'Green Pepper'!I289&gt;0,Pita!I289&gt;0),50,200))),0)</f>
        <v>0</v>
      </c>
      <c r="J289" s="2">
        <f ca="1">IF(D289&lt;$E$18,"N/A",IF(D289=$E$18,IF($E$7-SUM(OFFSET(F289,-$E$18,0):F289)&gt;0,$E$7-SUM(OFFSET(F289,-$E$18,0):F289),0),IF(OFFSET(G289,-$E$18,0)-SUM(OFFSET(F289,-$E$18,0):F289)&gt;0,OFFSET(G289,-$E$18,0)-SUM(OFFSET(F289,-$E$18,0):F289),0)))</f>
        <v>0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36</v>
      </c>
      <c r="F290" s="15">
        <f t="shared" ca="1" si="28"/>
        <v>4</v>
      </c>
      <c r="G290" s="15">
        <f t="shared" ca="1" si="29"/>
        <v>0</v>
      </c>
      <c r="H290" s="13">
        <f t="shared" ca="1" si="25"/>
        <v>3.9452054794520554E-2</v>
      </c>
      <c r="I290" s="29">
        <f ca="1">IF(G290&lt;&gt;0,IF(E290&lt;0,0,IF('Marinated Chicken'!I290&gt;0,0,IF(OR(Tzatziki!I290&gt;0,Lemon!I290&gt;0,Mushrooms!I290&gt;0,'House Salad'!I290&gt;0,'Green Pepper'!I290&gt;0,Pita!I290&gt;0),50,200))),0)</f>
        <v>0</v>
      </c>
      <c r="J290" s="2">
        <f ca="1">IF(D290&lt;$E$18,"N/A",IF(D290=$E$18,IF($E$7-SUM(OFFSET(F290,-$E$18,0):F290)&gt;0,$E$7-SUM(OFFSET(F290,-$E$18,0):F290),0),IF(OFFSET(G290,-$E$18,0)-SUM(OFFSET(F290,-$E$18,0):F290)&gt;0,OFFSET(G290,-$E$18,0)-SUM(OFFSET(F290,-$E$18,0):F290),0)))</f>
        <v>0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32</v>
      </c>
      <c r="F291" s="15">
        <f t="shared" ca="1" si="28"/>
        <v>4</v>
      </c>
      <c r="G291" s="15">
        <f t="shared" ca="1" si="29"/>
        <v>0</v>
      </c>
      <c r="H291" s="13">
        <f t="shared" ca="1" si="25"/>
        <v>3.5068493150684936E-2</v>
      </c>
      <c r="I291" s="29">
        <f ca="1">IF(G291&lt;&gt;0,IF(E291&lt;0,0,IF('Marinated Chicken'!I291&gt;0,0,IF(OR(Tzatziki!I291&gt;0,Lemon!I291&gt;0,Mushrooms!I291&gt;0,'House Salad'!I291&gt;0,'Green Pepper'!I291&gt;0,Pita!I291&gt;0),50,200))),0)</f>
        <v>0</v>
      </c>
      <c r="J291" s="2">
        <f ca="1">IF(D291&lt;$E$18,"N/A",IF(D291=$E$18,IF($E$7-SUM(OFFSET(F291,-$E$18,0):F291)&gt;0,$E$7-SUM(OFFSET(F291,-$E$18,0):F291),0),IF(OFFSET(G291,-$E$18,0)-SUM(OFFSET(F291,-$E$18,0):F291)&gt;0,OFFSET(G291,-$E$18,0)-SUM(OFFSET(F291,-$E$18,0):F291),0)))</f>
        <v>0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28</v>
      </c>
      <c r="F292" s="15">
        <f t="shared" ca="1" si="28"/>
        <v>4</v>
      </c>
      <c r="G292" s="15">
        <f t="shared" ca="1" si="29"/>
        <v>0</v>
      </c>
      <c r="H292" s="13">
        <f t="shared" ca="1" si="25"/>
        <v>3.0684931506849318E-2</v>
      </c>
      <c r="I292" s="29">
        <f ca="1">IF(G292&lt;&gt;0,IF(E292&lt;0,0,IF('Marinated Chicken'!I292&gt;0,0,IF(OR(Tzatziki!I292&gt;0,Lemon!I292&gt;0,Mushrooms!I292&gt;0,'House Salad'!I292&gt;0,'Green Pepper'!I292&gt;0,Pita!I292&gt;0),50,200))),0)</f>
        <v>0</v>
      </c>
      <c r="J292" s="2">
        <f ca="1">IF(D292&lt;$E$18,"N/A",IF(D292=$E$18,IF($E$7-SUM(OFFSET(F292,-$E$18,0):F292)&gt;0,$E$7-SUM(OFFSET(F292,-$E$18,0):F292),0),IF(OFFSET(G292,-$E$18,0)-SUM(OFFSET(F292,-$E$18,0):F292)&gt;0,OFFSET(G292,-$E$18,0)-SUM(OFFSET(F292,-$E$18,0):F292),0)))</f>
        <v>0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24</v>
      </c>
      <c r="F293" s="15">
        <f t="shared" ca="1" si="28"/>
        <v>4</v>
      </c>
      <c r="G293" s="15">
        <f t="shared" ca="1" si="29"/>
        <v>25</v>
      </c>
      <c r="H293" s="13">
        <f t="shared" ca="1" si="25"/>
        <v>2.63013698630137E-2</v>
      </c>
      <c r="I293" s="29">
        <f ca="1">IF(G293&lt;&gt;0,IF(E293&lt;0,0,IF('Marinated Chicken'!I293&gt;0,0,IF(OR(Tzatziki!I293&gt;0,Lemon!I293&gt;0,Mushrooms!I293&gt;0,'House Salad'!I293&gt;0,'Green Pepper'!I293&gt;0,Pita!I293&gt;0),50,200))),0)</f>
        <v>50</v>
      </c>
      <c r="J293" s="2">
        <f ca="1">IF(D293&lt;$E$18,"N/A",IF(D293=$E$18,IF($E$7-SUM(OFFSET(F293,-$E$18,0):F293)&gt;0,$E$7-SUM(OFFSET(F293,-$E$18,0):F293),0),IF(OFFSET(G293,-$E$18,0)-SUM(OFFSET(F293,-$E$18,0):F293)&gt;0,OFFSET(G293,-$E$18,0)-SUM(OFFSET(F293,-$E$18,0):F293),0)))</f>
        <v>0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45</v>
      </c>
      <c r="F294" s="15">
        <f t="shared" ca="1" si="28"/>
        <v>4</v>
      </c>
      <c r="G294" s="15">
        <f t="shared" ca="1" si="29"/>
        <v>0</v>
      </c>
      <c r="H294" s="13">
        <f t="shared" ca="1" si="25"/>
        <v>4.9315068493150691E-2</v>
      </c>
      <c r="I294" s="29">
        <f ca="1">IF(G294&lt;&gt;0,IF(E294&lt;0,0,IF('Marinated Chicken'!I294&gt;0,0,IF(OR(Tzatziki!I294&gt;0,Lemon!I294&gt;0,Mushrooms!I294&gt;0,'House Salad'!I294&gt;0,'Green Pepper'!I294&gt;0,Pita!I294&gt;0),50,200))),0)</f>
        <v>0</v>
      </c>
      <c r="J294" s="2">
        <f ca="1">IF(D294&lt;$E$18,"N/A",IF(D294=$E$18,IF($E$7-SUM(OFFSET(F294,-$E$18,0):F294)&gt;0,$E$7-SUM(OFFSET(F294,-$E$18,0):F294),0),IF(OFFSET(G294,-$E$18,0)-SUM(OFFSET(F294,-$E$18,0):F294)&gt;0,OFFSET(G294,-$E$18,0)-SUM(OFFSET(F294,-$E$18,0):F294),0)))</f>
        <v>0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43</v>
      </c>
      <c r="F295" s="15">
        <f t="shared" ca="1" si="28"/>
        <v>2</v>
      </c>
      <c r="G295" s="15">
        <f t="shared" ca="1" si="29"/>
        <v>0</v>
      </c>
      <c r="H295" s="13">
        <f t="shared" ca="1" si="25"/>
        <v>4.7123287671232882E-2</v>
      </c>
      <c r="I295" s="29">
        <f ca="1">IF(G295&lt;&gt;0,IF(E295&lt;0,0,IF('Marinated Chicken'!I295&gt;0,0,IF(OR(Tzatziki!I295&gt;0,Lemon!I295&gt;0,Mushrooms!I295&gt;0,'House Salad'!I295&gt;0,'Green Pepper'!I295&gt;0,Pita!I295&gt;0),50,200))),0)</f>
        <v>0</v>
      </c>
      <c r="J295" s="2">
        <f ca="1">IF(D295&lt;$E$18,"N/A",IF(D295=$E$18,IF($E$7-SUM(OFFSET(F295,-$E$18,0):F295)&gt;0,$E$7-SUM(OFFSET(F295,-$E$18,0):F295),0),IF(OFFSET(G295,-$E$18,0)-SUM(OFFSET(F295,-$E$18,0):F295)&gt;0,OFFSET(G295,-$E$18,0)-SUM(OFFSET(F295,-$E$18,0):F295),0)))</f>
        <v>0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38</v>
      </c>
      <c r="F296" s="15">
        <f t="shared" ca="1" si="28"/>
        <v>5</v>
      </c>
      <c r="G296" s="15">
        <f t="shared" ca="1" si="29"/>
        <v>0</v>
      </c>
      <c r="H296" s="13">
        <f t="shared" ca="1" si="25"/>
        <v>4.1643835616438363E-2</v>
      </c>
      <c r="I296" s="29">
        <f ca="1">IF(G296&lt;&gt;0,IF(E296&lt;0,0,IF('Marinated Chicken'!I296&gt;0,0,IF(OR(Tzatziki!I296&gt;0,Lemon!I296&gt;0,Mushrooms!I296&gt;0,'House Salad'!I296&gt;0,'Green Pepper'!I296&gt;0,Pita!I296&gt;0),50,200))),0)</f>
        <v>0</v>
      </c>
      <c r="J296" s="2">
        <f ca="1">IF(D296&lt;$E$18,"N/A",IF(D296=$E$18,IF($E$7-SUM(OFFSET(F296,-$E$18,0):F296)&gt;0,$E$7-SUM(OFFSET(F296,-$E$18,0):F296),0),IF(OFFSET(G296,-$E$18,0)-SUM(OFFSET(F296,-$E$18,0):F296)&gt;0,OFFSET(G296,-$E$18,0)-SUM(OFFSET(F296,-$E$18,0):F296),0)))</f>
        <v>0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34</v>
      </c>
      <c r="F297" s="15">
        <f t="shared" ca="1" si="28"/>
        <v>4</v>
      </c>
      <c r="G297" s="15">
        <f t="shared" ca="1" si="29"/>
        <v>0</v>
      </c>
      <c r="H297" s="13">
        <f t="shared" ca="1" si="25"/>
        <v>3.7260273972602745E-2</v>
      </c>
      <c r="I297" s="29">
        <f ca="1">IF(G297&lt;&gt;0,IF(E297&lt;0,0,IF('Marinated Chicken'!I297&gt;0,0,IF(OR(Tzatziki!I297&gt;0,Lemon!I297&gt;0,Mushrooms!I297&gt;0,'House Salad'!I297&gt;0,'Green Pepper'!I297&gt;0,Pita!I297&gt;0),50,200))),0)</f>
        <v>0</v>
      </c>
      <c r="J297" s="2">
        <f ca="1">IF(D297&lt;$E$18,"N/A",IF(D297=$E$18,IF($E$7-SUM(OFFSET(F297,-$E$18,0):F297)&gt;0,$E$7-SUM(OFFSET(F297,-$E$18,0):F297),0),IF(OFFSET(G297,-$E$18,0)-SUM(OFFSET(F297,-$E$18,0):F297)&gt;0,OFFSET(G297,-$E$18,0)-SUM(OFFSET(F297,-$E$18,0):F297),0)))</f>
        <v>0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29</v>
      </c>
      <c r="F298" s="15">
        <f t="shared" ca="1" si="28"/>
        <v>5</v>
      </c>
      <c r="G298" s="15">
        <f t="shared" ca="1" si="29"/>
        <v>0</v>
      </c>
      <c r="H298" s="13">
        <f t="shared" ca="1" si="25"/>
        <v>3.1780821917808226E-2</v>
      </c>
      <c r="I298" s="29">
        <f ca="1">IF(G298&lt;&gt;0,IF(E298&lt;0,0,IF('Marinated Chicken'!I298&gt;0,0,IF(OR(Tzatziki!I298&gt;0,Lemon!I298&gt;0,Mushrooms!I298&gt;0,'House Salad'!I298&gt;0,'Green Pepper'!I298&gt;0,Pita!I298&gt;0),50,200))),0)</f>
        <v>0</v>
      </c>
      <c r="J298" s="2">
        <f ca="1">IF(D298&lt;$E$18,"N/A",IF(D298=$E$18,IF($E$7-SUM(OFFSET(F298,-$E$18,0):F298)&gt;0,$E$7-SUM(OFFSET(F298,-$E$18,0):F298),0),IF(OFFSET(G298,-$E$18,0)-SUM(OFFSET(F298,-$E$18,0):F298)&gt;0,OFFSET(G298,-$E$18,0)-SUM(OFFSET(F298,-$E$18,0):F298),0)))</f>
        <v>0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26</v>
      </c>
      <c r="F299" s="15">
        <f t="shared" ca="1" si="28"/>
        <v>3</v>
      </c>
      <c r="G299" s="15">
        <f t="shared" ca="1" si="29"/>
        <v>0</v>
      </c>
      <c r="H299" s="13">
        <f t="shared" ca="1" si="25"/>
        <v>2.8493150684931509E-2</v>
      </c>
      <c r="I299" s="29">
        <f ca="1">IF(G299&lt;&gt;0,IF(E299&lt;0,0,IF('Marinated Chicken'!I299&gt;0,0,IF(OR(Tzatziki!I299&gt;0,Lemon!I299&gt;0,Mushrooms!I299&gt;0,'House Salad'!I299&gt;0,'Green Pepper'!I299&gt;0,Pita!I299&gt;0),50,200))),0)</f>
        <v>0</v>
      </c>
      <c r="J299" s="2">
        <f ca="1">IF(D299&lt;$E$18,"N/A",IF(D299=$E$18,IF($E$7-SUM(OFFSET(F299,-$E$18,0):F299)&gt;0,$E$7-SUM(OFFSET(F299,-$E$18,0):F299),0),IF(OFFSET(G299,-$E$18,0)-SUM(OFFSET(F299,-$E$18,0):F299)&gt;0,OFFSET(G299,-$E$18,0)-SUM(OFFSET(F299,-$E$18,0):F299),0)))</f>
        <v>0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22</v>
      </c>
      <c r="F300" s="15">
        <f t="shared" ca="1" si="28"/>
        <v>4</v>
      </c>
      <c r="G300" s="15">
        <f t="shared" ca="1" si="29"/>
        <v>27</v>
      </c>
      <c r="H300" s="13">
        <f t="shared" ca="1" si="25"/>
        <v>2.4109589041095895E-2</v>
      </c>
      <c r="I300" s="29">
        <f ca="1">IF(G300&lt;&gt;0,IF(E300&lt;0,0,IF('Marinated Chicken'!I300&gt;0,0,IF(OR(Tzatziki!I300&gt;0,Lemon!I300&gt;0,Mushrooms!I300&gt;0,'House Salad'!I300&gt;0,'Green Pepper'!I300&gt;0,Pita!I300&gt;0),50,200))),0)</f>
        <v>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45</v>
      </c>
      <c r="F301" s="15">
        <f t="shared" ca="1" si="28"/>
        <v>4</v>
      </c>
      <c r="G301" s="15">
        <f t="shared" ca="1" si="29"/>
        <v>0</v>
      </c>
      <c r="H301" s="13">
        <f t="shared" ca="1" si="25"/>
        <v>4.9315068493150691E-2</v>
      </c>
      <c r="I301" s="29">
        <f ca="1">IF(G301&lt;&gt;0,IF(E301&lt;0,0,IF('Marinated Chicken'!I301&gt;0,0,IF(OR(Tzatziki!I301&gt;0,Lemon!I301&gt;0,Mushrooms!I301&gt;0,'House Salad'!I301&gt;0,'Green Pepper'!I301&gt;0,Pita!I301&gt;0),50,200))),0)</f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42</v>
      </c>
      <c r="F302" s="15">
        <f t="shared" ca="1" si="28"/>
        <v>3</v>
      </c>
      <c r="G302" s="15">
        <f t="shared" ca="1" si="29"/>
        <v>0</v>
      </c>
      <c r="H302" s="13">
        <f t="shared" ca="1" si="25"/>
        <v>4.6027397260273981E-2</v>
      </c>
      <c r="I302" s="29">
        <f ca="1">IF(G302&lt;&gt;0,IF(E302&lt;0,0,IF('Marinated Chicken'!I302&gt;0,0,IF(OR(Tzatziki!I302&gt;0,Lemon!I302&gt;0,Mushrooms!I302&gt;0,'House Salad'!I302&gt;0,'Green Pepper'!I302&gt;0,Pita!I302&gt;0),50,200))),0)</f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39</v>
      </c>
      <c r="F303" s="15">
        <f t="shared" ca="1" si="28"/>
        <v>3</v>
      </c>
      <c r="G303" s="15">
        <f t="shared" ca="1" si="29"/>
        <v>0</v>
      </c>
      <c r="H303" s="13">
        <f t="shared" ca="1" si="25"/>
        <v>4.2739726027397264E-2</v>
      </c>
      <c r="I303" s="29">
        <f ca="1">IF(G303&lt;&gt;0,IF(E303&lt;0,0,IF('Marinated Chicken'!I303&gt;0,0,IF(OR(Tzatziki!I303&gt;0,Lemon!I303&gt;0,Mushrooms!I303&gt;0,'House Salad'!I303&gt;0,'Green Pepper'!I303&gt;0,Pita!I303&gt;0),50,200))),0)</f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35</v>
      </c>
      <c r="F304" s="15">
        <f t="shared" ca="1" si="28"/>
        <v>4</v>
      </c>
      <c r="G304" s="15">
        <f t="shared" ca="1" si="29"/>
        <v>0</v>
      </c>
      <c r="H304" s="13">
        <f t="shared" ca="1" si="25"/>
        <v>3.8356164383561646E-2</v>
      </c>
      <c r="I304" s="29">
        <f ca="1">IF(G304&lt;&gt;0,IF(E304&lt;0,0,IF('Marinated Chicken'!I304&gt;0,0,IF(OR(Tzatziki!I304&gt;0,Lemon!I304&gt;0,Mushrooms!I304&gt;0,'House Salad'!I304&gt;0,'Green Pepper'!I304&gt;0,Pita!I304&gt;0),50,200))),0)</f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32</v>
      </c>
      <c r="F305" s="15">
        <f t="shared" ca="1" si="28"/>
        <v>3</v>
      </c>
      <c r="G305" s="15">
        <f t="shared" ca="1" si="29"/>
        <v>0</v>
      </c>
      <c r="H305" s="13">
        <f t="shared" ca="1" si="25"/>
        <v>3.5068493150684936E-2</v>
      </c>
      <c r="I305" s="29">
        <f ca="1">IF(G305&lt;&gt;0,IF(E305&lt;0,0,IF('Marinated Chicken'!I305&gt;0,0,IF(OR(Tzatziki!I305&gt;0,Lemon!I305&gt;0,Mushrooms!I305&gt;0,'House Salad'!I305&gt;0,'Green Pepper'!I305&gt;0,Pita!I305&gt;0),50,200))),0)</f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29</v>
      </c>
      <c r="F306" s="15">
        <f t="shared" ca="1" si="28"/>
        <v>3</v>
      </c>
      <c r="G306" s="15">
        <f t="shared" ca="1" si="29"/>
        <v>0</v>
      </c>
      <c r="H306" s="13">
        <f t="shared" ca="1" si="25"/>
        <v>3.1780821917808226E-2</v>
      </c>
      <c r="I306" s="29">
        <f ca="1">IF(G306&lt;&gt;0,IF(E306&lt;0,0,IF('Marinated Chicken'!I306&gt;0,0,IF(OR(Tzatziki!I306&gt;0,Lemon!I306&gt;0,Mushrooms!I306&gt;0,'House Salad'!I306&gt;0,'Green Pepper'!I306&gt;0,Pita!I306&gt;0),50,200))),0)</f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25</v>
      </c>
      <c r="F307" s="15">
        <f t="shared" ca="1" si="28"/>
        <v>4</v>
      </c>
      <c r="G307" s="15">
        <f t="shared" ca="1" si="29"/>
        <v>24</v>
      </c>
      <c r="H307" s="13">
        <f t="shared" ca="1" si="25"/>
        <v>2.7397260273972605E-2</v>
      </c>
      <c r="I307" s="29">
        <f ca="1">IF(G307&lt;&gt;0,IF(E307&lt;0,0,IF('Marinated Chicken'!I307&gt;0,0,IF(OR(Tzatziki!I307&gt;0,Lemon!I307&gt;0,Mushrooms!I307&gt;0,'House Salad'!I307&gt;0,'Green Pepper'!I307&gt;0,Pita!I307&gt;0),50,200))),0)</f>
        <v>50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45</v>
      </c>
      <c r="F308" s="15">
        <f t="shared" ca="1" si="28"/>
        <v>4</v>
      </c>
      <c r="G308" s="15">
        <f t="shared" ca="1" si="29"/>
        <v>0</v>
      </c>
      <c r="H308" s="13">
        <f t="shared" ca="1" si="25"/>
        <v>4.9315068493150691E-2</v>
      </c>
      <c r="I308" s="29">
        <f ca="1">IF(G308&lt;&gt;0,IF(E308&lt;0,0,IF('Marinated Chicken'!I308&gt;0,0,IF(OR(Tzatziki!I308&gt;0,Lemon!I308&gt;0,Mushrooms!I308&gt;0,'House Salad'!I308&gt;0,'Green Pepper'!I308&gt;0,Pita!I308&gt;0),50,200))),0)</f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40</v>
      </c>
      <c r="F309" s="15">
        <f t="shared" ca="1" si="28"/>
        <v>5</v>
      </c>
      <c r="G309" s="15">
        <f t="shared" ca="1" si="29"/>
        <v>0</v>
      </c>
      <c r="H309" s="13">
        <f t="shared" ca="1" si="25"/>
        <v>4.3835616438356172E-2</v>
      </c>
      <c r="I309" s="29">
        <f ca="1">IF(G309&lt;&gt;0,IF(E309&lt;0,0,IF('Marinated Chicken'!I309&gt;0,0,IF(OR(Tzatziki!I309&gt;0,Lemon!I309&gt;0,Mushrooms!I309&gt;0,'House Salad'!I309&gt;0,'Green Pepper'!I309&gt;0,Pita!I309&gt;0),50,200))),0)</f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36</v>
      </c>
      <c r="F310" s="15">
        <f t="shared" ca="1" si="28"/>
        <v>4</v>
      </c>
      <c r="G310" s="15">
        <f t="shared" ca="1" si="29"/>
        <v>0</v>
      </c>
      <c r="H310" s="13">
        <f t="shared" ca="1" si="25"/>
        <v>3.9452054794520554E-2</v>
      </c>
      <c r="I310" s="29">
        <f ca="1">IF(G310&lt;&gt;0,IF(E310&lt;0,0,IF('Marinated Chicken'!I310&gt;0,0,IF(OR(Tzatziki!I310&gt;0,Lemon!I310&gt;0,Mushrooms!I310&gt;0,'House Salad'!I310&gt;0,'Green Pepper'!I310&gt;0,Pita!I310&gt;0),50,200))),0)</f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32</v>
      </c>
      <c r="F311" s="15">
        <f t="shared" ca="1" si="28"/>
        <v>4</v>
      </c>
      <c r="G311" s="15">
        <f t="shared" ca="1" si="29"/>
        <v>0</v>
      </c>
      <c r="H311" s="13">
        <f t="shared" ca="1" si="25"/>
        <v>3.5068493150684936E-2</v>
      </c>
      <c r="I311" s="29">
        <f ca="1">IF(G311&lt;&gt;0,IF(E311&lt;0,0,IF('Marinated Chicken'!I311&gt;0,0,IF(OR(Tzatziki!I311&gt;0,Lemon!I311&gt;0,Mushrooms!I311&gt;0,'House Salad'!I311&gt;0,'Green Pepper'!I311&gt;0,Pita!I311&gt;0),50,200))),0)</f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28</v>
      </c>
      <c r="F312" s="15">
        <f t="shared" ca="1" si="28"/>
        <v>4</v>
      </c>
      <c r="G312" s="15">
        <f t="shared" ca="1" si="29"/>
        <v>0</v>
      </c>
      <c r="H312" s="13">
        <f t="shared" ca="1" si="25"/>
        <v>3.0684931506849318E-2</v>
      </c>
      <c r="I312" s="29">
        <f ca="1">IF(G312&lt;&gt;0,IF(E312&lt;0,0,IF('Marinated Chicken'!I312&gt;0,0,IF(OR(Tzatziki!I312&gt;0,Lemon!I312&gt;0,Mushrooms!I312&gt;0,'House Salad'!I312&gt;0,'Green Pepper'!I312&gt;0,Pita!I312&gt;0),50,200))),0)</f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25</v>
      </c>
      <c r="F313" s="15">
        <f t="shared" ca="1" si="28"/>
        <v>3</v>
      </c>
      <c r="G313" s="15">
        <f t="shared" ca="1" si="29"/>
        <v>0</v>
      </c>
      <c r="H313" s="13">
        <f t="shared" ca="1" si="25"/>
        <v>2.7397260273972605E-2</v>
      </c>
      <c r="I313" s="29">
        <f ca="1">IF(G313&lt;&gt;0,IF(E313&lt;0,0,IF('Marinated Chicken'!I313&gt;0,0,IF(OR(Tzatziki!I313&gt;0,Lemon!I313&gt;0,Mushrooms!I313&gt;0,'House Salad'!I313&gt;0,'Green Pepper'!I313&gt;0,Pita!I313&gt;0),50,200))),0)</f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22</v>
      </c>
      <c r="F314" s="15">
        <f t="shared" ca="1" si="28"/>
        <v>3</v>
      </c>
      <c r="G314" s="15">
        <f t="shared" ca="1" si="29"/>
        <v>27</v>
      </c>
      <c r="H314" s="13">
        <f t="shared" ca="1" si="25"/>
        <v>2.4109589041095895E-2</v>
      </c>
      <c r="I314" s="29">
        <f ca="1">IF(G314&lt;&gt;0,IF(E314&lt;0,0,IF('Marinated Chicken'!I314&gt;0,0,IF(OR(Tzatziki!I314&gt;0,Lemon!I314&gt;0,Mushrooms!I314&gt;0,'House Salad'!I314&gt;0,'Green Pepper'!I314&gt;0,Pita!I314&gt;0),50,200))),0)</f>
        <v>50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45</v>
      </c>
      <c r="F315" s="15">
        <f t="shared" ca="1" si="28"/>
        <v>4</v>
      </c>
      <c r="G315" s="15">
        <f t="shared" ca="1" si="29"/>
        <v>0</v>
      </c>
      <c r="H315" s="13">
        <f t="shared" ca="1" si="25"/>
        <v>4.9315068493150691E-2</v>
      </c>
      <c r="I315" s="29">
        <f ca="1">IF(G315&lt;&gt;0,IF(E315&lt;0,0,IF('Marinated Chicken'!I315&gt;0,0,IF(OR(Tzatziki!I315&gt;0,Lemon!I315&gt;0,Mushrooms!I315&gt;0,'House Salad'!I315&gt;0,'Green Pepper'!I315&gt;0,Pita!I315&gt;0),50,200))),0)</f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42</v>
      </c>
      <c r="F316" s="15">
        <f t="shared" ca="1" si="28"/>
        <v>3</v>
      </c>
      <c r="G316" s="15">
        <f t="shared" ca="1" si="29"/>
        <v>0</v>
      </c>
      <c r="H316" s="13">
        <f t="shared" ca="1" si="25"/>
        <v>4.6027397260273981E-2</v>
      </c>
      <c r="I316" s="29">
        <f ca="1">IF(G316&lt;&gt;0,IF(E316&lt;0,0,IF('Marinated Chicken'!I316&gt;0,0,IF(OR(Tzatziki!I316&gt;0,Lemon!I316&gt;0,Mushrooms!I316&gt;0,'House Salad'!I316&gt;0,'Green Pepper'!I316&gt;0,Pita!I316&gt;0),50,200))),0)</f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38</v>
      </c>
      <c r="F317" s="15">
        <f t="shared" ca="1" si="28"/>
        <v>4</v>
      </c>
      <c r="G317" s="15">
        <f t="shared" ca="1" si="29"/>
        <v>0</v>
      </c>
      <c r="H317" s="13">
        <f t="shared" ca="1" si="25"/>
        <v>4.1643835616438363E-2</v>
      </c>
      <c r="I317" s="29">
        <f ca="1">IF(G317&lt;&gt;0,IF(E317&lt;0,0,IF('Marinated Chicken'!I317&gt;0,0,IF(OR(Tzatziki!I317&gt;0,Lemon!I317&gt;0,Mushrooms!I317&gt;0,'House Salad'!I317&gt;0,'Green Pepper'!I317&gt;0,Pita!I317&gt;0),50,200))),0)</f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33</v>
      </c>
      <c r="F318" s="15">
        <f t="shared" ca="1" si="28"/>
        <v>5</v>
      </c>
      <c r="G318" s="15">
        <f t="shared" ca="1" si="29"/>
        <v>0</v>
      </c>
      <c r="H318" s="13">
        <f t="shared" ca="1" si="25"/>
        <v>3.6164383561643837E-2</v>
      </c>
      <c r="I318" s="29">
        <f ca="1">IF(G318&lt;&gt;0,IF(E318&lt;0,0,IF('Marinated Chicken'!I318&gt;0,0,IF(OR(Tzatziki!I318&gt;0,Lemon!I318&gt;0,Mushrooms!I318&gt;0,'House Salad'!I318&gt;0,'Green Pepper'!I318&gt;0,Pita!I318&gt;0),50,200))),0)</f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29</v>
      </c>
      <c r="F319" s="15">
        <f t="shared" ca="1" si="28"/>
        <v>4</v>
      </c>
      <c r="G319" s="15">
        <f t="shared" ca="1" si="29"/>
        <v>0</v>
      </c>
      <c r="H319" s="13">
        <f t="shared" ca="1" si="25"/>
        <v>3.1780821917808226E-2</v>
      </c>
      <c r="I319" s="29">
        <f ca="1">IF(G319&lt;&gt;0,IF(E319&lt;0,0,IF('Marinated Chicken'!I319&gt;0,0,IF(OR(Tzatziki!I319&gt;0,Lemon!I319&gt;0,Mushrooms!I319&gt;0,'House Salad'!I319&gt;0,'Green Pepper'!I319&gt;0,Pita!I319&gt;0),50,200))),0)</f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26</v>
      </c>
      <c r="F320" s="15">
        <f t="shared" ca="1" si="28"/>
        <v>3</v>
      </c>
      <c r="G320" s="15">
        <f t="shared" ca="1" si="29"/>
        <v>0</v>
      </c>
      <c r="H320" s="13">
        <f t="shared" ca="1" si="25"/>
        <v>2.8493150684931509E-2</v>
      </c>
      <c r="I320" s="29">
        <f ca="1">IF(G320&lt;&gt;0,IF(E320&lt;0,0,IF('Marinated Chicken'!I320&gt;0,0,IF(OR(Tzatziki!I320&gt;0,Lemon!I320&gt;0,Mushrooms!I320&gt;0,'House Salad'!I320&gt;0,'Green Pepper'!I320&gt;0,Pita!I320&gt;0),50,200))),0)</f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22</v>
      </c>
      <c r="F321" s="15">
        <f t="shared" ca="1" si="28"/>
        <v>4</v>
      </c>
      <c r="G321" s="15">
        <f t="shared" ca="1" si="29"/>
        <v>27</v>
      </c>
      <c r="H321" s="13">
        <f t="shared" ca="1" si="25"/>
        <v>2.4109589041095895E-2</v>
      </c>
      <c r="I321" s="29">
        <f ca="1">IF(G321&lt;&gt;0,IF(E321&lt;0,0,IF('Marinated Chicken'!I321&gt;0,0,IF(OR(Tzatziki!I321&gt;0,Lemon!I321&gt;0,Mushrooms!I321&gt;0,'House Salad'!I321&gt;0,'Green Pepper'!I321&gt;0,Pita!I321&gt;0),50,200))),0)</f>
        <v>50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46</v>
      </c>
      <c r="F322" s="15">
        <f t="shared" ca="1" si="28"/>
        <v>3</v>
      </c>
      <c r="G322" s="15">
        <f t="shared" ca="1" si="29"/>
        <v>0</v>
      </c>
      <c r="H322" s="13">
        <f t="shared" ca="1" si="25"/>
        <v>5.0410958904109598E-2</v>
      </c>
      <c r="I322" s="29">
        <f ca="1">IF(G322&lt;&gt;0,IF(E322&lt;0,0,IF('Marinated Chicken'!I322&gt;0,0,IF(OR(Tzatziki!I322&gt;0,Lemon!I322&gt;0,Mushrooms!I322&gt;0,'House Salad'!I322&gt;0,'Green Pepper'!I322&gt;0,Pita!I322&gt;0),50,200))),0)</f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43</v>
      </c>
      <c r="F323" s="15">
        <f t="shared" ca="1" si="28"/>
        <v>3</v>
      </c>
      <c r="G323" s="15">
        <f t="shared" ca="1" si="29"/>
        <v>0</v>
      </c>
      <c r="H323" s="13">
        <f t="shared" ca="1" si="25"/>
        <v>4.7123287671232882E-2</v>
      </c>
      <c r="I323" s="29">
        <f ca="1">IF(G323&lt;&gt;0,IF(E323&lt;0,0,IF('Marinated Chicken'!I323&gt;0,0,IF(OR(Tzatziki!I323&gt;0,Lemon!I323&gt;0,Mushrooms!I323&gt;0,'House Salad'!I323&gt;0,'Green Pepper'!I323&gt;0,Pita!I323&gt;0),50,200))),0)</f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40</v>
      </c>
      <c r="F324" s="15">
        <f t="shared" ca="1" si="28"/>
        <v>3</v>
      </c>
      <c r="G324" s="15">
        <f t="shared" ca="1" si="29"/>
        <v>0</v>
      </c>
      <c r="H324" s="13">
        <f t="shared" ca="1" si="25"/>
        <v>4.3835616438356172E-2</v>
      </c>
      <c r="I324" s="29">
        <f ca="1">IF(G324&lt;&gt;0,IF(E324&lt;0,0,IF('Marinated Chicken'!I324&gt;0,0,IF(OR(Tzatziki!I324&gt;0,Lemon!I324&gt;0,Mushrooms!I324&gt;0,'House Salad'!I324&gt;0,'Green Pepper'!I324&gt;0,Pita!I324&gt;0),50,200))),0)</f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36</v>
      </c>
      <c r="F325" s="15">
        <f t="shared" ca="1" si="28"/>
        <v>4</v>
      </c>
      <c r="G325" s="15">
        <f t="shared" ca="1" si="29"/>
        <v>0</v>
      </c>
      <c r="H325" s="13">
        <f t="shared" ca="1" si="25"/>
        <v>3.9452054794520554E-2</v>
      </c>
      <c r="I325" s="29">
        <f ca="1">IF(G325&lt;&gt;0,IF(E325&lt;0,0,IF('Marinated Chicken'!I325&gt;0,0,IF(OR(Tzatziki!I325&gt;0,Lemon!I325&gt;0,Mushrooms!I325&gt;0,'House Salad'!I325&gt;0,'Green Pepper'!I325&gt;0,Pita!I325&gt;0),50,200))),0)</f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32</v>
      </c>
      <c r="F326" s="15">
        <f t="shared" ca="1" si="28"/>
        <v>4</v>
      </c>
      <c r="G326" s="15">
        <f t="shared" ca="1" si="29"/>
        <v>0</v>
      </c>
      <c r="H326" s="13">
        <f t="shared" ca="1" si="25"/>
        <v>3.5068493150684936E-2</v>
      </c>
      <c r="I326" s="29">
        <f ca="1">IF(G326&lt;&gt;0,IF(E326&lt;0,0,IF('Marinated Chicken'!I326&gt;0,0,IF(OR(Tzatziki!I326&gt;0,Lemon!I326&gt;0,Mushrooms!I326&gt;0,'House Salad'!I326&gt;0,'Green Pepper'!I326&gt;0,Pita!I326&gt;0),50,200))),0)</f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28</v>
      </c>
      <c r="F327" s="15">
        <f t="shared" ca="1" si="28"/>
        <v>4</v>
      </c>
      <c r="G327" s="15">
        <f t="shared" ca="1" si="29"/>
        <v>0</v>
      </c>
      <c r="H327" s="13">
        <f t="shared" ca="1" si="25"/>
        <v>3.0684931506849318E-2</v>
      </c>
      <c r="I327" s="29">
        <f ca="1">IF(G327&lt;&gt;0,IF(E327&lt;0,0,IF('Marinated Chicken'!I327&gt;0,0,IF(OR(Tzatziki!I327&gt;0,Lemon!I327&gt;0,Mushrooms!I327&gt;0,'House Salad'!I327&gt;0,'Green Pepper'!I327&gt;0,Pita!I327&gt;0),50,200))),0)</f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26</v>
      </c>
      <c r="F328" s="15">
        <f t="shared" ca="1" si="28"/>
        <v>2</v>
      </c>
      <c r="G328" s="15">
        <f t="shared" ca="1" si="29"/>
        <v>23</v>
      </c>
      <c r="H328" s="13">
        <f t="shared" ca="1" si="25"/>
        <v>2.8493150684931509E-2</v>
      </c>
      <c r="I328" s="29">
        <f ca="1">IF(G328&lt;&gt;0,IF(E328&lt;0,0,IF('Marinated Chicken'!I328&gt;0,0,IF(OR(Tzatziki!I328&gt;0,Lemon!I328&gt;0,Mushrooms!I328&gt;0,'House Salad'!I328&gt;0,'Green Pepper'!I328&gt;0,Pita!I328&gt;0),50,200))),0)</f>
        <v>50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46</v>
      </c>
      <c r="F329" s="15">
        <f t="shared" ca="1" si="28"/>
        <v>3</v>
      </c>
      <c r="G329" s="15">
        <f t="shared" ca="1" si="29"/>
        <v>0</v>
      </c>
      <c r="H329" s="13">
        <f t="shared" ca="1" si="25"/>
        <v>5.0410958904109598E-2</v>
      </c>
      <c r="I329" s="29">
        <f ca="1">IF(G329&lt;&gt;0,IF(E329&lt;0,0,IF('Marinated Chicken'!I329&gt;0,0,IF(OR(Tzatziki!I329&gt;0,Lemon!I329&gt;0,Mushrooms!I329&gt;0,'House Salad'!I329&gt;0,'Green Pepper'!I329&gt;0,Pita!I329&gt;0),50,200))),0)</f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42</v>
      </c>
      <c r="F330" s="15">
        <f t="shared" ca="1" si="28"/>
        <v>4</v>
      </c>
      <c r="G330" s="15">
        <f t="shared" ca="1" si="29"/>
        <v>0</v>
      </c>
      <c r="H330" s="13">
        <f t="shared" ca="1" si="25"/>
        <v>4.6027397260273981E-2</v>
      </c>
      <c r="I330" s="29">
        <f ca="1">IF(G330&lt;&gt;0,IF(E330&lt;0,0,IF('Marinated Chicken'!I330&gt;0,0,IF(OR(Tzatziki!I330&gt;0,Lemon!I330&gt;0,Mushrooms!I330&gt;0,'House Salad'!I330&gt;0,'Green Pepper'!I330&gt;0,Pita!I330&gt;0),50,200))),0)</f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38</v>
      </c>
      <c r="F331" s="15">
        <f t="shared" ca="1" si="28"/>
        <v>4</v>
      </c>
      <c r="G331" s="15">
        <f t="shared" ca="1" si="29"/>
        <v>0</v>
      </c>
      <c r="H331" s="13">
        <f t="shared" ca="1" si="25"/>
        <v>4.1643835616438363E-2</v>
      </c>
      <c r="I331" s="29">
        <f ca="1">IF(G331&lt;&gt;0,IF(E331&lt;0,0,IF('Marinated Chicken'!I331&gt;0,0,IF(OR(Tzatziki!I331&gt;0,Lemon!I331&gt;0,Mushrooms!I331&gt;0,'House Salad'!I331&gt;0,'Green Pepper'!I331&gt;0,Pita!I331&gt;0),50,200))),0)</f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34</v>
      </c>
      <c r="F332" s="15">
        <f t="shared" ca="1" si="28"/>
        <v>4</v>
      </c>
      <c r="G332" s="15">
        <f t="shared" ca="1" si="29"/>
        <v>0</v>
      </c>
      <c r="H332" s="13">
        <f t="shared" ca="1" si="25"/>
        <v>3.7260273972602745E-2</v>
      </c>
      <c r="I332" s="29">
        <f ca="1">IF(G332&lt;&gt;0,IF(E332&lt;0,0,IF('Marinated Chicken'!I332&gt;0,0,IF(OR(Tzatziki!I332&gt;0,Lemon!I332&gt;0,Mushrooms!I332&gt;0,'House Salad'!I332&gt;0,'Green Pepper'!I332&gt;0,Pita!I332&gt;0),50,200))),0)</f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30</v>
      </c>
      <c r="F333" s="15">
        <f t="shared" ca="1" si="28"/>
        <v>4</v>
      </c>
      <c r="G333" s="15">
        <f t="shared" ca="1" si="29"/>
        <v>0</v>
      </c>
      <c r="H333" s="13">
        <f t="shared" ca="1" si="25"/>
        <v>3.2876712328767127E-2</v>
      </c>
      <c r="I333" s="29">
        <f ca="1">IF(G333&lt;&gt;0,IF(E333&lt;0,0,IF('Marinated Chicken'!I333&gt;0,0,IF(OR(Tzatziki!I333&gt;0,Lemon!I333&gt;0,Mushrooms!I333&gt;0,'House Salad'!I333&gt;0,'Green Pepper'!I333&gt;0,Pita!I333&gt;0),50,200))),0)</f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27</v>
      </c>
      <c r="F334" s="15">
        <f t="shared" ca="1" si="28"/>
        <v>3</v>
      </c>
      <c r="G334" s="15">
        <f t="shared" ca="1" si="29"/>
        <v>0</v>
      </c>
      <c r="H334" s="13">
        <f t="shared" ca="1" si="25"/>
        <v>2.9589041095890414E-2</v>
      </c>
      <c r="I334" s="29">
        <f ca="1">IF(G334&lt;&gt;0,IF(E334&lt;0,0,IF('Marinated Chicken'!I334&gt;0,0,IF(OR(Tzatziki!I334&gt;0,Lemon!I334&gt;0,Mushrooms!I334&gt;0,'House Salad'!I334&gt;0,'Green Pepper'!I334&gt;0,Pita!I334&gt;0),50,200))),0)</f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25</v>
      </c>
      <c r="F335" s="15">
        <f t="shared" ca="1" si="28"/>
        <v>2</v>
      </c>
      <c r="G335" s="15">
        <f t="shared" ca="1" si="29"/>
        <v>24</v>
      </c>
      <c r="H335" s="13">
        <f t="shared" ca="1" si="25"/>
        <v>2.7397260273972605E-2</v>
      </c>
      <c r="I335" s="29">
        <f ca="1">IF(G335&lt;&gt;0,IF(E335&lt;0,0,IF('Marinated Chicken'!I335&gt;0,0,IF(OR(Tzatziki!I335&gt;0,Lemon!I335&gt;0,Mushrooms!I335&gt;0,'House Salad'!I335&gt;0,'Green Pepper'!I335&gt;0,Pita!I335&gt;0),50,200))),0)</f>
        <v>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46</v>
      </c>
      <c r="F336" s="15">
        <f t="shared" ca="1" si="28"/>
        <v>3</v>
      </c>
      <c r="G336" s="15">
        <f t="shared" ca="1" si="29"/>
        <v>0</v>
      </c>
      <c r="H336" s="13">
        <f t="shared" ca="1" si="25"/>
        <v>5.0410958904109598E-2</v>
      </c>
      <c r="I336" s="29">
        <f ca="1">IF(G336&lt;&gt;0,IF(E336&lt;0,0,IF('Marinated Chicken'!I336&gt;0,0,IF(OR(Tzatziki!I336&gt;0,Lemon!I336&gt;0,Mushrooms!I336&gt;0,'House Salad'!I336&gt;0,'Green Pepper'!I336&gt;0,Pita!I336&gt;0),50,200))),0)</f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42</v>
      </c>
      <c r="F337" s="15">
        <f t="shared" ca="1" si="28"/>
        <v>4</v>
      </c>
      <c r="G337" s="15">
        <f t="shared" ca="1" si="29"/>
        <v>0</v>
      </c>
      <c r="H337" s="13">
        <f t="shared" ca="1" si="25"/>
        <v>4.6027397260273981E-2</v>
      </c>
      <c r="I337" s="29">
        <f ca="1">IF(G337&lt;&gt;0,IF(E337&lt;0,0,IF('Marinated Chicken'!I337&gt;0,0,IF(OR(Tzatziki!I337&gt;0,Lemon!I337&gt;0,Mushrooms!I337&gt;0,'House Salad'!I337&gt;0,'Green Pepper'!I337&gt;0,Pita!I337&gt;0),50,200))),0)</f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40</v>
      </c>
      <c r="F338" s="15">
        <f t="shared" ca="1" si="28"/>
        <v>2</v>
      </c>
      <c r="G338" s="15">
        <f t="shared" ca="1" si="29"/>
        <v>0</v>
      </c>
      <c r="H338" s="13">
        <f t="shared" ca="1" si="25"/>
        <v>4.3835616438356172E-2</v>
      </c>
      <c r="I338" s="29">
        <f ca="1">IF(G338&lt;&gt;0,IF(E338&lt;0,0,IF('Marinated Chicken'!I338&gt;0,0,IF(OR(Tzatziki!I338&gt;0,Lemon!I338&gt;0,Mushrooms!I338&gt;0,'House Salad'!I338&gt;0,'Green Pepper'!I338&gt;0,Pita!I338&gt;0),50,200))),0)</f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37</v>
      </c>
      <c r="F339" s="15">
        <f t="shared" ca="1" si="28"/>
        <v>3</v>
      </c>
      <c r="G339" s="15">
        <f t="shared" ca="1" si="29"/>
        <v>0</v>
      </c>
      <c r="H339" s="13">
        <f t="shared" ca="1" si="25"/>
        <v>4.0547945205479455E-2</v>
      </c>
      <c r="I339" s="29">
        <f ca="1">IF(G339&lt;&gt;0,IF(E339&lt;0,0,IF('Marinated Chicken'!I339&gt;0,0,IF(OR(Tzatziki!I339&gt;0,Lemon!I339&gt;0,Mushrooms!I339&gt;0,'House Salad'!I339&gt;0,'Green Pepper'!I339&gt;0,Pita!I339&gt;0),50,200))),0)</f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35</v>
      </c>
      <c r="F340" s="15">
        <f t="shared" ca="1" si="28"/>
        <v>2</v>
      </c>
      <c r="G340" s="15">
        <f t="shared" ca="1" si="29"/>
        <v>0</v>
      </c>
      <c r="H340" s="13">
        <f t="shared" ca="1" si="25"/>
        <v>3.8356164383561646E-2</v>
      </c>
      <c r="I340" s="29">
        <f ca="1">IF(G340&lt;&gt;0,IF(E340&lt;0,0,IF('Marinated Chicken'!I340&gt;0,0,IF(OR(Tzatziki!I340&gt;0,Lemon!I340&gt;0,Mushrooms!I340&gt;0,'House Salad'!I340&gt;0,'Green Pepper'!I340&gt;0,Pita!I340&gt;0),50,200))),0)</f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32</v>
      </c>
      <c r="F341" s="15">
        <f t="shared" ca="1" si="28"/>
        <v>3</v>
      </c>
      <c r="G341" s="15">
        <f t="shared" ca="1" si="29"/>
        <v>0</v>
      </c>
      <c r="H341" s="13">
        <f t="shared" ref="H341:H385" ca="1" si="31">IF(E341&gt;0,E341*($E$12/365),0)</f>
        <v>3.5068493150684936E-2</v>
      </c>
      <c r="I341" s="29">
        <f ca="1">IF(G341&lt;&gt;0,IF(E341&lt;0,0,IF('Marinated Chicken'!I341&gt;0,0,IF(OR(Tzatziki!I341&gt;0,Lemon!I341&gt;0,Mushrooms!I341&gt;0,'House Salad'!I341&gt;0,'Green Pepper'!I341&gt;0,Pita!I341&gt;0),50,200))),0)</f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30</v>
      </c>
      <c r="F342" s="15">
        <f t="shared" ref="F342:F386" ca="1" si="34">ROUND(_xlfn.NORM.INV(RAND(),$E$15,$E$17)/7,0)</f>
        <v>2</v>
      </c>
      <c r="G342" s="15">
        <f t="shared" ref="G342:G385" ca="1" si="35">IF(D342=1,$E$4,IF(E342&lt;0,$E$4-E342,IF(MOD(D342,$E$5)=0,$E$4-E342,0)))</f>
        <v>19</v>
      </c>
      <c r="H342" s="13">
        <f t="shared" ca="1" si="31"/>
        <v>3.2876712328767127E-2</v>
      </c>
      <c r="I342" s="29">
        <f ca="1">IF(G342&lt;&gt;0,IF(E342&lt;0,0,IF('Marinated Chicken'!I342&gt;0,0,IF(OR(Tzatziki!I342&gt;0,Lemon!I342&gt;0,Mushrooms!I342&gt;0,'House Salad'!I342&gt;0,'Green Pepper'!I342&gt;0,Pita!I342&gt;0),50,200))),0)</f>
        <v>50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47</v>
      </c>
      <c r="F343" s="15">
        <f t="shared" ca="1" si="34"/>
        <v>2</v>
      </c>
      <c r="G343" s="15">
        <f t="shared" ca="1" si="35"/>
        <v>0</v>
      </c>
      <c r="H343" s="13">
        <f t="shared" ca="1" si="31"/>
        <v>5.1506849315068499E-2</v>
      </c>
      <c r="I343" s="29">
        <f ca="1">IF(G343&lt;&gt;0,IF(E343&lt;0,0,IF('Marinated Chicken'!I343&gt;0,0,IF(OR(Tzatziki!I343&gt;0,Lemon!I343&gt;0,Mushrooms!I343&gt;0,'House Salad'!I343&gt;0,'Green Pepper'!I343&gt;0,Pita!I343&gt;0),50,200))),0)</f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43</v>
      </c>
      <c r="F344" s="15">
        <f t="shared" ca="1" si="34"/>
        <v>4</v>
      </c>
      <c r="G344" s="15">
        <f t="shared" ca="1" si="35"/>
        <v>0</v>
      </c>
      <c r="H344" s="13">
        <f t="shared" ca="1" si="31"/>
        <v>4.7123287671232882E-2</v>
      </c>
      <c r="I344" s="29">
        <f ca="1">IF(G344&lt;&gt;0,IF(E344&lt;0,0,IF('Marinated Chicken'!I344&gt;0,0,IF(OR(Tzatziki!I344&gt;0,Lemon!I344&gt;0,Mushrooms!I344&gt;0,'House Salad'!I344&gt;0,'Green Pepper'!I344&gt;0,Pita!I344&gt;0),50,200))),0)</f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39</v>
      </c>
      <c r="F345" s="15">
        <f t="shared" ca="1" si="34"/>
        <v>4</v>
      </c>
      <c r="G345" s="15">
        <f t="shared" ca="1" si="35"/>
        <v>0</v>
      </c>
      <c r="H345" s="13">
        <f t="shared" ca="1" si="31"/>
        <v>4.2739726027397264E-2</v>
      </c>
      <c r="I345" s="29">
        <f ca="1">IF(G345&lt;&gt;0,IF(E345&lt;0,0,IF('Marinated Chicken'!I345&gt;0,0,IF(OR(Tzatziki!I345&gt;0,Lemon!I345&gt;0,Mushrooms!I345&gt;0,'House Salad'!I345&gt;0,'Green Pepper'!I345&gt;0,Pita!I345&gt;0),50,200))),0)</f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35</v>
      </c>
      <c r="F346" s="15">
        <f t="shared" ca="1" si="34"/>
        <v>4</v>
      </c>
      <c r="G346" s="15">
        <f t="shared" ca="1" si="35"/>
        <v>0</v>
      </c>
      <c r="H346" s="13">
        <f t="shared" ca="1" si="31"/>
        <v>3.8356164383561646E-2</v>
      </c>
      <c r="I346" s="29">
        <f ca="1">IF(G346&lt;&gt;0,IF(E346&lt;0,0,IF('Marinated Chicken'!I346&gt;0,0,IF(OR(Tzatziki!I346&gt;0,Lemon!I346&gt;0,Mushrooms!I346&gt;0,'House Salad'!I346&gt;0,'Green Pepper'!I346&gt;0,Pita!I346&gt;0),50,200))),0)</f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31</v>
      </c>
      <c r="F347" s="15">
        <f t="shared" ca="1" si="34"/>
        <v>4</v>
      </c>
      <c r="G347" s="15">
        <f t="shared" ca="1" si="35"/>
        <v>0</v>
      </c>
      <c r="H347" s="13">
        <f t="shared" ca="1" si="31"/>
        <v>3.3972602739726035E-2</v>
      </c>
      <c r="I347" s="29">
        <f ca="1">IF(G347&lt;&gt;0,IF(E347&lt;0,0,IF('Marinated Chicken'!I347&gt;0,0,IF(OR(Tzatziki!I347&gt;0,Lemon!I347&gt;0,Mushrooms!I347&gt;0,'House Salad'!I347&gt;0,'Green Pepper'!I347&gt;0,Pita!I347&gt;0),50,200))),0)</f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27</v>
      </c>
      <c r="F348" s="15">
        <f t="shared" ca="1" si="34"/>
        <v>4</v>
      </c>
      <c r="G348" s="15">
        <f t="shared" ca="1" si="35"/>
        <v>0</v>
      </c>
      <c r="H348" s="13">
        <f t="shared" ca="1" si="31"/>
        <v>2.9589041095890414E-2</v>
      </c>
      <c r="I348" s="29">
        <f ca="1">IF(G348&lt;&gt;0,IF(E348&lt;0,0,IF('Marinated Chicken'!I348&gt;0,0,IF(OR(Tzatziki!I348&gt;0,Lemon!I348&gt;0,Mushrooms!I348&gt;0,'House Salad'!I348&gt;0,'Green Pepper'!I348&gt;0,Pita!I348&gt;0),50,200))),0)</f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24</v>
      </c>
      <c r="F349" s="15">
        <f t="shared" ca="1" si="34"/>
        <v>3</v>
      </c>
      <c r="G349" s="15">
        <f t="shared" ca="1" si="35"/>
        <v>25</v>
      </c>
      <c r="H349" s="13">
        <f t="shared" ca="1" si="31"/>
        <v>2.63013698630137E-2</v>
      </c>
      <c r="I349" s="29">
        <f ca="1">IF(G349&lt;&gt;0,IF(E349&lt;0,0,IF('Marinated Chicken'!I349&gt;0,0,IF(OR(Tzatziki!I349&gt;0,Lemon!I349&gt;0,Mushrooms!I349&gt;0,'House Salad'!I349&gt;0,'Green Pepper'!I349&gt;0,Pita!I349&gt;0),50,200))),0)</f>
        <v>50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46</v>
      </c>
      <c r="F350" s="15">
        <f t="shared" ca="1" si="34"/>
        <v>3</v>
      </c>
      <c r="G350" s="15">
        <f t="shared" ca="1" si="35"/>
        <v>0</v>
      </c>
      <c r="H350" s="13">
        <f t="shared" ca="1" si="31"/>
        <v>5.0410958904109598E-2</v>
      </c>
      <c r="I350" s="29">
        <f ca="1">IF(G350&lt;&gt;0,IF(E350&lt;0,0,IF('Marinated Chicken'!I350&gt;0,0,IF(OR(Tzatziki!I350&gt;0,Lemon!I350&gt;0,Mushrooms!I350&gt;0,'House Salad'!I350&gt;0,'Green Pepper'!I350&gt;0,Pita!I350&gt;0),50,200))),0)</f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42</v>
      </c>
      <c r="F351" s="15">
        <f t="shared" ca="1" si="34"/>
        <v>4</v>
      </c>
      <c r="G351" s="15">
        <f t="shared" ca="1" si="35"/>
        <v>0</v>
      </c>
      <c r="H351" s="13">
        <f t="shared" ca="1" si="31"/>
        <v>4.6027397260273981E-2</v>
      </c>
      <c r="I351" s="29">
        <f ca="1">IF(G351&lt;&gt;0,IF(E351&lt;0,0,IF('Marinated Chicken'!I351&gt;0,0,IF(OR(Tzatziki!I351&gt;0,Lemon!I351&gt;0,Mushrooms!I351&gt;0,'House Salad'!I351&gt;0,'Green Pepper'!I351&gt;0,Pita!I351&gt;0),50,200))),0)</f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39</v>
      </c>
      <c r="F352" s="15">
        <f t="shared" ca="1" si="34"/>
        <v>3</v>
      </c>
      <c r="G352" s="15">
        <f t="shared" ca="1" si="35"/>
        <v>0</v>
      </c>
      <c r="H352" s="13">
        <f t="shared" ca="1" si="31"/>
        <v>4.2739726027397264E-2</v>
      </c>
      <c r="I352" s="29">
        <f ca="1">IF(G352&lt;&gt;0,IF(E352&lt;0,0,IF('Marinated Chicken'!I352&gt;0,0,IF(OR(Tzatziki!I352&gt;0,Lemon!I352&gt;0,Mushrooms!I352&gt;0,'House Salad'!I352&gt;0,'Green Pepper'!I352&gt;0,Pita!I352&gt;0),50,200))),0)</f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37</v>
      </c>
      <c r="F353" s="15">
        <f t="shared" ca="1" si="34"/>
        <v>2</v>
      </c>
      <c r="G353" s="15">
        <f t="shared" ca="1" si="35"/>
        <v>0</v>
      </c>
      <c r="H353" s="13">
        <f t="shared" ca="1" si="31"/>
        <v>4.0547945205479455E-2</v>
      </c>
      <c r="I353" s="29">
        <f ca="1">IF(G353&lt;&gt;0,IF(E353&lt;0,0,IF('Marinated Chicken'!I353&gt;0,0,IF(OR(Tzatziki!I353&gt;0,Lemon!I353&gt;0,Mushrooms!I353&gt;0,'House Salad'!I353&gt;0,'Green Pepper'!I353&gt;0,Pita!I353&gt;0),50,200))),0)</f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33</v>
      </c>
      <c r="F354" s="15">
        <f t="shared" ca="1" si="34"/>
        <v>4</v>
      </c>
      <c r="G354" s="15">
        <f t="shared" ca="1" si="35"/>
        <v>0</v>
      </c>
      <c r="H354" s="13">
        <f t="shared" ca="1" si="31"/>
        <v>3.6164383561643837E-2</v>
      </c>
      <c r="I354" s="29">
        <f ca="1">IF(G354&lt;&gt;0,IF(E354&lt;0,0,IF('Marinated Chicken'!I354&gt;0,0,IF(OR(Tzatziki!I354&gt;0,Lemon!I354&gt;0,Mushrooms!I354&gt;0,'House Salad'!I354&gt;0,'Green Pepper'!I354&gt;0,Pita!I354&gt;0),50,200))),0)</f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29</v>
      </c>
      <c r="F355" s="15">
        <f t="shared" ca="1" si="34"/>
        <v>4</v>
      </c>
      <c r="G355" s="15">
        <f t="shared" ca="1" si="35"/>
        <v>0</v>
      </c>
      <c r="H355" s="13">
        <f t="shared" ca="1" si="31"/>
        <v>3.1780821917808226E-2</v>
      </c>
      <c r="I355" s="29">
        <f ca="1">IF(G355&lt;&gt;0,IF(E355&lt;0,0,IF('Marinated Chicken'!I355&gt;0,0,IF(OR(Tzatziki!I355&gt;0,Lemon!I355&gt;0,Mushrooms!I355&gt;0,'House Salad'!I355&gt;0,'Green Pepper'!I355&gt;0,Pita!I355&gt;0),50,200))),0)</f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25</v>
      </c>
      <c r="F356" s="15">
        <f t="shared" ca="1" si="34"/>
        <v>4</v>
      </c>
      <c r="G356" s="15">
        <f t="shared" ca="1" si="35"/>
        <v>24</v>
      </c>
      <c r="H356" s="13">
        <f t="shared" ca="1" si="31"/>
        <v>2.7397260273972605E-2</v>
      </c>
      <c r="I356" s="29">
        <f ca="1">IF(G356&lt;&gt;0,IF(E356&lt;0,0,IF('Marinated Chicken'!I356&gt;0,0,IF(OR(Tzatziki!I356&gt;0,Lemon!I356&gt;0,Mushrooms!I356&gt;0,'House Salad'!I356&gt;0,'Green Pepper'!I356&gt;0,Pita!I356&gt;0),50,200))),0)</f>
        <v>50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45</v>
      </c>
      <c r="F357" s="15">
        <f t="shared" ca="1" si="34"/>
        <v>4</v>
      </c>
      <c r="G357" s="15">
        <f t="shared" ca="1" si="35"/>
        <v>0</v>
      </c>
      <c r="H357" s="13">
        <f t="shared" ca="1" si="31"/>
        <v>4.9315068493150691E-2</v>
      </c>
      <c r="I357" s="29">
        <f ca="1">IF(G357&lt;&gt;0,IF(E357&lt;0,0,IF('Marinated Chicken'!I357&gt;0,0,IF(OR(Tzatziki!I357&gt;0,Lemon!I357&gt;0,Mushrooms!I357&gt;0,'House Salad'!I357&gt;0,'Green Pepper'!I357&gt;0,Pita!I357&gt;0),50,200))),0)</f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42</v>
      </c>
      <c r="F358" s="15">
        <f t="shared" ca="1" si="34"/>
        <v>3</v>
      </c>
      <c r="G358" s="15">
        <f t="shared" ca="1" si="35"/>
        <v>0</v>
      </c>
      <c r="H358" s="13">
        <f t="shared" ca="1" si="31"/>
        <v>4.6027397260273981E-2</v>
      </c>
      <c r="I358" s="29">
        <f ca="1">IF(G358&lt;&gt;0,IF(E358&lt;0,0,IF('Marinated Chicken'!I358&gt;0,0,IF(OR(Tzatziki!I358&gt;0,Lemon!I358&gt;0,Mushrooms!I358&gt;0,'House Salad'!I358&gt;0,'Green Pepper'!I358&gt;0,Pita!I358&gt;0),50,200))),0)</f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37</v>
      </c>
      <c r="F359" s="15">
        <f t="shared" ca="1" si="34"/>
        <v>5</v>
      </c>
      <c r="G359" s="15">
        <f t="shared" ca="1" si="35"/>
        <v>0</v>
      </c>
      <c r="H359" s="13">
        <f t="shared" ca="1" si="31"/>
        <v>4.0547945205479455E-2</v>
      </c>
      <c r="I359" s="29">
        <f ca="1">IF(G359&lt;&gt;0,IF(E359&lt;0,0,IF('Marinated Chicken'!I359&gt;0,0,IF(OR(Tzatziki!I359&gt;0,Lemon!I359&gt;0,Mushrooms!I359&gt;0,'House Salad'!I359&gt;0,'Green Pepper'!I359&gt;0,Pita!I359&gt;0),50,200))),0)</f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33</v>
      </c>
      <c r="F360" s="15">
        <f t="shared" ca="1" si="34"/>
        <v>4</v>
      </c>
      <c r="G360" s="15">
        <f t="shared" ca="1" si="35"/>
        <v>0</v>
      </c>
      <c r="H360" s="13">
        <f t="shared" ca="1" si="31"/>
        <v>3.6164383561643837E-2</v>
      </c>
      <c r="I360" s="29">
        <f ca="1">IF(G360&lt;&gt;0,IF(E360&lt;0,0,IF('Marinated Chicken'!I360&gt;0,0,IF(OR(Tzatziki!I360&gt;0,Lemon!I360&gt;0,Mushrooms!I360&gt;0,'House Salad'!I360&gt;0,'Green Pepper'!I360&gt;0,Pita!I360&gt;0),50,200))),0)</f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31</v>
      </c>
      <c r="F361" s="15">
        <f t="shared" ca="1" si="34"/>
        <v>2</v>
      </c>
      <c r="G361" s="15">
        <f t="shared" ca="1" si="35"/>
        <v>0</v>
      </c>
      <c r="H361" s="13">
        <f t="shared" ca="1" si="31"/>
        <v>3.3972602739726035E-2</v>
      </c>
      <c r="I361" s="29">
        <f ca="1">IF(G361&lt;&gt;0,IF(E361&lt;0,0,IF('Marinated Chicken'!I361&gt;0,0,IF(OR(Tzatziki!I361&gt;0,Lemon!I361&gt;0,Mushrooms!I361&gt;0,'House Salad'!I361&gt;0,'Green Pepper'!I361&gt;0,Pita!I361&gt;0),50,200))),0)</f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27</v>
      </c>
      <c r="F362" s="15">
        <f t="shared" ca="1" si="34"/>
        <v>4</v>
      </c>
      <c r="G362" s="15">
        <f t="shared" ca="1" si="35"/>
        <v>0</v>
      </c>
      <c r="H362" s="13">
        <f t="shared" ca="1" si="31"/>
        <v>2.9589041095890414E-2</v>
      </c>
      <c r="I362" s="29">
        <f ca="1">IF(G362&lt;&gt;0,IF(E362&lt;0,0,IF('Marinated Chicken'!I362&gt;0,0,IF(OR(Tzatziki!I362&gt;0,Lemon!I362&gt;0,Mushrooms!I362&gt;0,'House Salad'!I362&gt;0,'Green Pepper'!I362&gt;0,Pita!I362&gt;0),50,200))),0)</f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23</v>
      </c>
      <c r="F363" s="15">
        <f t="shared" ca="1" si="34"/>
        <v>4</v>
      </c>
      <c r="G363" s="15">
        <f t="shared" ca="1" si="35"/>
        <v>26</v>
      </c>
      <c r="H363" s="13">
        <f t="shared" ca="1" si="31"/>
        <v>2.5205479452054799E-2</v>
      </c>
      <c r="I363" s="29">
        <f ca="1">IF(G363&lt;&gt;0,IF(E363&lt;0,0,IF('Marinated Chicken'!I363&gt;0,0,IF(OR(Tzatziki!I363&gt;0,Lemon!I363&gt;0,Mushrooms!I363&gt;0,'House Salad'!I363&gt;0,'Green Pepper'!I363&gt;0,Pita!I363&gt;0),50,200))),0)</f>
        <v>50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44</v>
      </c>
      <c r="F364" s="15">
        <f t="shared" ca="1" si="34"/>
        <v>5</v>
      </c>
      <c r="G364" s="15">
        <f t="shared" ca="1" si="35"/>
        <v>0</v>
      </c>
      <c r="H364" s="13">
        <f t="shared" ca="1" si="31"/>
        <v>4.821917808219179E-2</v>
      </c>
      <c r="I364" s="29">
        <f ca="1">IF(G364&lt;&gt;0,IF(E364&lt;0,0,IF('Marinated Chicken'!I364&gt;0,0,IF(OR(Tzatziki!I364&gt;0,Lemon!I364&gt;0,Mushrooms!I364&gt;0,'House Salad'!I364&gt;0,'Green Pepper'!I364&gt;0,Pita!I364&gt;0),50,200))),0)</f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41</v>
      </c>
      <c r="F365" s="15">
        <f t="shared" ca="1" si="34"/>
        <v>3</v>
      </c>
      <c r="G365" s="15">
        <f t="shared" ca="1" si="35"/>
        <v>0</v>
      </c>
      <c r="H365" s="13">
        <f t="shared" ca="1" si="31"/>
        <v>4.4931506849315073E-2</v>
      </c>
      <c r="I365" s="29">
        <f ca="1">IF(G365&lt;&gt;0,IF(E365&lt;0,0,IF('Marinated Chicken'!I365&gt;0,0,IF(OR(Tzatziki!I365&gt;0,Lemon!I365&gt;0,Mushrooms!I365&gt;0,'House Salad'!I365&gt;0,'Green Pepper'!I365&gt;0,Pita!I365&gt;0),50,200))),0)</f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38</v>
      </c>
      <c r="F366" s="15">
        <f t="shared" ca="1" si="34"/>
        <v>3</v>
      </c>
      <c r="G366" s="15">
        <f t="shared" ca="1" si="35"/>
        <v>0</v>
      </c>
      <c r="H366" s="13">
        <f t="shared" ca="1" si="31"/>
        <v>4.1643835616438363E-2</v>
      </c>
      <c r="I366" s="29">
        <f ca="1">IF(G366&lt;&gt;0,IF(E366&lt;0,0,IF('Marinated Chicken'!I366&gt;0,0,IF(OR(Tzatziki!I366&gt;0,Lemon!I366&gt;0,Mushrooms!I366&gt;0,'House Salad'!I366&gt;0,'Green Pepper'!I366&gt;0,Pita!I366&gt;0),50,200))),0)</f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35</v>
      </c>
      <c r="F367" s="15">
        <f t="shared" ca="1" si="34"/>
        <v>3</v>
      </c>
      <c r="G367" s="15">
        <f t="shared" ca="1" si="35"/>
        <v>0</v>
      </c>
      <c r="H367" s="13">
        <f t="shared" ca="1" si="31"/>
        <v>3.8356164383561646E-2</v>
      </c>
      <c r="I367" s="29">
        <f ca="1">IF(G367&lt;&gt;0,IF(E367&lt;0,0,IF('Marinated Chicken'!I367&gt;0,0,IF(OR(Tzatziki!I367&gt;0,Lemon!I367&gt;0,Mushrooms!I367&gt;0,'House Salad'!I367&gt;0,'Green Pepper'!I367&gt;0,Pita!I367&gt;0),50,200))),0)</f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32</v>
      </c>
      <c r="F368" s="15">
        <f t="shared" ca="1" si="34"/>
        <v>3</v>
      </c>
      <c r="G368" s="15">
        <f t="shared" ca="1" si="35"/>
        <v>0</v>
      </c>
      <c r="H368" s="13">
        <f t="shared" ca="1" si="31"/>
        <v>3.5068493150684936E-2</v>
      </c>
      <c r="I368" s="29">
        <f ca="1">IF(G368&lt;&gt;0,IF(E368&lt;0,0,IF('Marinated Chicken'!I368&gt;0,0,IF(OR(Tzatziki!I368&gt;0,Lemon!I368&gt;0,Mushrooms!I368&gt;0,'House Salad'!I368&gt;0,'Green Pepper'!I368&gt;0,Pita!I368&gt;0),50,200))),0)</f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30</v>
      </c>
      <c r="F369" s="15">
        <f t="shared" ca="1" si="34"/>
        <v>2</v>
      </c>
      <c r="G369" s="15">
        <f t="shared" ca="1" si="35"/>
        <v>0</v>
      </c>
      <c r="H369" s="13">
        <f t="shared" ca="1" si="31"/>
        <v>3.2876712328767127E-2</v>
      </c>
      <c r="I369" s="29">
        <f ca="1">IF(G369&lt;&gt;0,IF(E369&lt;0,0,IF('Marinated Chicken'!I369&gt;0,0,IF(OR(Tzatziki!I369&gt;0,Lemon!I369&gt;0,Mushrooms!I369&gt;0,'House Salad'!I369&gt;0,'Green Pepper'!I369&gt;0,Pita!I369&gt;0),50,200))),0)</f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25</v>
      </c>
      <c r="F370" s="15">
        <f t="shared" ca="1" si="34"/>
        <v>5</v>
      </c>
      <c r="G370" s="15">
        <f t="shared" ca="1" si="35"/>
        <v>24</v>
      </c>
      <c r="H370" s="13">
        <f t="shared" ca="1" si="31"/>
        <v>2.7397260273972605E-2</v>
      </c>
      <c r="I370" s="29">
        <f ca="1">IF(G370&lt;&gt;0,IF(E370&lt;0,0,IF('Marinated Chicken'!I370&gt;0,0,IF(OR(Tzatziki!I370&gt;0,Lemon!I370&gt;0,Mushrooms!I370&gt;0,'House Salad'!I370&gt;0,'Green Pepper'!I370&gt;0,Pita!I370&gt;0),50,200))),0)</f>
        <v>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45</v>
      </c>
      <c r="F371" s="15">
        <f t="shared" ca="1" si="34"/>
        <v>4</v>
      </c>
      <c r="G371" s="15">
        <f t="shared" ca="1" si="35"/>
        <v>0</v>
      </c>
      <c r="H371" s="13">
        <f t="shared" ca="1" si="31"/>
        <v>4.9315068493150691E-2</v>
      </c>
      <c r="I371" s="29">
        <f ca="1">IF(G371&lt;&gt;0,IF(E371&lt;0,0,IF('Marinated Chicken'!I371&gt;0,0,IF(OR(Tzatziki!I371&gt;0,Lemon!I371&gt;0,Mushrooms!I371&gt;0,'House Salad'!I371&gt;0,'Green Pepper'!I371&gt;0,Pita!I371&gt;0),50,200))),0)</f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40</v>
      </c>
      <c r="F372" s="15">
        <f t="shared" ca="1" si="34"/>
        <v>5</v>
      </c>
      <c r="G372" s="15">
        <f t="shared" ca="1" si="35"/>
        <v>0</v>
      </c>
      <c r="H372" s="13">
        <f t="shared" ca="1" si="31"/>
        <v>4.3835616438356172E-2</v>
      </c>
      <c r="I372" s="29">
        <f ca="1">IF(G372&lt;&gt;0,IF(E372&lt;0,0,IF('Marinated Chicken'!I372&gt;0,0,IF(OR(Tzatziki!I372&gt;0,Lemon!I372&gt;0,Mushrooms!I372&gt;0,'House Salad'!I372&gt;0,'Green Pepper'!I372&gt;0,Pita!I372&gt;0),50,200))),0)</f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37</v>
      </c>
      <c r="F373" s="15">
        <f t="shared" ca="1" si="34"/>
        <v>3</v>
      </c>
      <c r="G373" s="15">
        <f t="shared" ca="1" si="35"/>
        <v>0</v>
      </c>
      <c r="H373" s="13">
        <f t="shared" ca="1" si="31"/>
        <v>4.0547945205479455E-2</v>
      </c>
      <c r="I373" s="29">
        <f ca="1">IF(G373&lt;&gt;0,IF(E373&lt;0,0,IF('Marinated Chicken'!I373&gt;0,0,IF(OR(Tzatziki!I373&gt;0,Lemon!I373&gt;0,Mushrooms!I373&gt;0,'House Salad'!I373&gt;0,'Green Pepper'!I373&gt;0,Pita!I373&gt;0),50,200))),0)</f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34</v>
      </c>
      <c r="F374" s="15">
        <f t="shared" ca="1" si="34"/>
        <v>3</v>
      </c>
      <c r="G374" s="15">
        <f t="shared" ca="1" si="35"/>
        <v>0</v>
      </c>
      <c r="H374" s="13">
        <f t="shared" ca="1" si="31"/>
        <v>3.7260273972602745E-2</v>
      </c>
      <c r="I374" s="29">
        <f ca="1">IF(G374&lt;&gt;0,IF(E374&lt;0,0,IF('Marinated Chicken'!I374&gt;0,0,IF(OR(Tzatziki!I374&gt;0,Lemon!I374&gt;0,Mushrooms!I374&gt;0,'House Salad'!I374&gt;0,'Green Pepper'!I374&gt;0,Pita!I374&gt;0),50,200))),0)</f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31</v>
      </c>
      <c r="F375" s="15">
        <f t="shared" ca="1" si="34"/>
        <v>3</v>
      </c>
      <c r="G375" s="15">
        <f t="shared" ca="1" si="35"/>
        <v>0</v>
      </c>
      <c r="H375" s="13">
        <f t="shared" ca="1" si="31"/>
        <v>3.3972602739726035E-2</v>
      </c>
      <c r="I375" s="29">
        <f ca="1">IF(G375&lt;&gt;0,IF(E375&lt;0,0,IF('Marinated Chicken'!I375&gt;0,0,IF(OR(Tzatziki!I375&gt;0,Lemon!I375&gt;0,Mushrooms!I375&gt;0,'House Salad'!I375&gt;0,'Green Pepper'!I375&gt;0,Pita!I375&gt;0),50,200))),0)</f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27</v>
      </c>
      <c r="F376" s="15">
        <f t="shared" ca="1" si="34"/>
        <v>4</v>
      </c>
      <c r="G376" s="15">
        <f t="shared" ca="1" si="35"/>
        <v>0</v>
      </c>
      <c r="H376" s="13">
        <f t="shared" ca="1" si="31"/>
        <v>2.9589041095890414E-2</v>
      </c>
      <c r="I376" s="29">
        <f ca="1">IF(G376&lt;&gt;0,IF(E376&lt;0,0,IF('Marinated Chicken'!I376&gt;0,0,IF(OR(Tzatziki!I376&gt;0,Lemon!I376&gt;0,Mushrooms!I376&gt;0,'House Salad'!I376&gt;0,'Green Pepper'!I376&gt;0,Pita!I376&gt;0),50,200))),0)</f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24</v>
      </c>
      <c r="F377" s="15">
        <f t="shared" ca="1" si="34"/>
        <v>3</v>
      </c>
      <c r="G377" s="15">
        <f t="shared" ca="1" si="35"/>
        <v>25</v>
      </c>
      <c r="H377" s="13">
        <f t="shared" ca="1" si="31"/>
        <v>2.63013698630137E-2</v>
      </c>
      <c r="I377" s="29">
        <f ca="1">IF(G377&lt;&gt;0,IF(E377&lt;0,0,IF('Marinated Chicken'!I377&gt;0,0,IF(OR(Tzatziki!I377&gt;0,Lemon!I377&gt;0,Mushrooms!I377&gt;0,'House Salad'!I377&gt;0,'Green Pepper'!I377&gt;0,Pita!I377&gt;0),50,200))),0)</f>
        <v>50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44</v>
      </c>
      <c r="F378" s="15">
        <f t="shared" ca="1" si="34"/>
        <v>5</v>
      </c>
      <c r="G378" s="15">
        <f t="shared" ca="1" si="35"/>
        <v>0</v>
      </c>
      <c r="H378" s="13">
        <f t="shared" ca="1" si="31"/>
        <v>4.821917808219179E-2</v>
      </c>
      <c r="I378" s="29">
        <f ca="1">IF(G378&lt;&gt;0,IF(E378&lt;0,0,IF('Marinated Chicken'!I378&gt;0,0,IF(OR(Tzatziki!I378&gt;0,Lemon!I378&gt;0,Mushrooms!I378&gt;0,'House Salad'!I378&gt;0,'Green Pepper'!I378&gt;0,Pita!I378&gt;0),50,200))),0)</f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41</v>
      </c>
      <c r="F379" s="15">
        <f t="shared" ca="1" si="34"/>
        <v>3</v>
      </c>
      <c r="G379" s="15">
        <f t="shared" ca="1" si="35"/>
        <v>0</v>
      </c>
      <c r="H379" s="13">
        <f t="shared" ca="1" si="31"/>
        <v>4.4931506849315073E-2</v>
      </c>
      <c r="I379" s="29">
        <f ca="1">IF(G379&lt;&gt;0,IF(E379&lt;0,0,IF('Marinated Chicken'!I379&gt;0,0,IF(OR(Tzatziki!I379&gt;0,Lemon!I379&gt;0,Mushrooms!I379&gt;0,'House Salad'!I379&gt;0,'Green Pepper'!I379&gt;0,Pita!I379&gt;0),50,200))),0)</f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36</v>
      </c>
      <c r="F380" s="15">
        <f t="shared" ca="1" si="34"/>
        <v>5</v>
      </c>
      <c r="G380" s="15">
        <f t="shared" ca="1" si="35"/>
        <v>0</v>
      </c>
      <c r="H380" s="13">
        <f t="shared" ca="1" si="31"/>
        <v>3.9452054794520554E-2</v>
      </c>
      <c r="I380" s="29">
        <f ca="1">IF(G380&lt;&gt;0,IF(E380&lt;0,0,IF('Marinated Chicken'!I380&gt;0,0,IF(OR(Tzatziki!I380&gt;0,Lemon!I380&gt;0,Mushrooms!I380&gt;0,'House Salad'!I380&gt;0,'Green Pepper'!I380&gt;0,Pita!I380&gt;0),50,200))),0)</f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33</v>
      </c>
      <c r="F381" s="15">
        <f t="shared" ca="1" si="34"/>
        <v>3</v>
      </c>
      <c r="G381" s="15">
        <f t="shared" ca="1" si="35"/>
        <v>0</v>
      </c>
      <c r="H381" s="13">
        <f t="shared" ca="1" si="31"/>
        <v>3.6164383561643837E-2</v>
      </c>
      <c r="I381" s="29">
        <f ca="1">IF(G381&lt;&gt;0,IF(E381&lt;0,0,IF('Marinated Chicken'!I381&gt;0,0,IF(OR(Tzatziki!I381&gt;0,Lemon!I381&gt;0,Mushrooms!I381&gt;0,'House Salad'!I381&gt;0,'Green Pepper'!I381&gt;0,Pita!I381&gt;0),50,200))),0)</f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29</v>
      </c>
      <c r="F382" s="15">
        <f t="shared" ca="1" si="34"/>
        <v>4</v>
      </c>
      <c r="G382" s="15">
        <f t="shared" ca="1" si="35"/>
        <v>0</v>
      </c>
      <c r="H382" s="13">
        <f t="shared" ca="1" si="31"/>
        <v>3.1780821917808226E-2</v>
      </c>
      <c r="I382" s="29">
        <f ca="1">IF(G382&lt;&gt;0,IF(E382&lt;0,0,IF('Marinated Chicken'!I382&gt;0,0,IF(OR(Tzatziki!I382&gt;0,Lemon!I382&gt;0,Mushrooms!I382&gt;0,'House Salad'!I382&gt;0,'Green Pepper'!I382&gt;0,Pita!I382&gt;0),50,200))),0)</f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26</v>
      </c>
      <c r="F383" s="15">
        <f t="shared" ca="1" si="34"/>
        <v>3</v>
      </c>
      <c r="G383" s="15">
        <f t="shared" ca="1" si="35"/>
        <v>0</v>
      </c>
      <c r="H383" s="13">
        <f t="shared" ca="1" si="31"/>
        <v>2.8493150684931509E-2</v>
      </c>
      <c r="I383" s="29">
        <f ca="1">IF(G383&lt;&gt;0,IF(E383&lt;0,0,IF('Marinated Chicken'!I383&gt;0,0,IF(OR(Tzatziki!I383&gt;0,Lemon!I383&gt;0,Mushrooms!I383&gt;0,'House Salad'!I383&gt;0,'Green Pepper'!I383&gt;0,Pita!I383&gt;0),50,200))),0)</f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22</v>
      </c>
      <c r="F384" s="15">
        <f t="shared" ca="1" si="34"/>
        <v>4</v>
      </c>
      <c r="G384" s="15">
        <f t="shared" ca="1" si="35"/>
        <v>27</v>
      </c>
      <c r="H384" s="13">
        <f t="shared" ca="1" si="31"/>
        <v>2.4109589041095895E-2</v>
      </c>
      <c r="I384" s="29">
        <f ca="1">IF(G384&lt;&gt;0,IF(E384&lt;0,0,IF('Marinated Chicken'!I384&gt;0,0,IF(OR(Tzatziki!I384&gt;0,Lemon!I384&gt;0,Mushrooms!I384&gt;0,'House Salad'!I384&gt;0,'Green Pepper'!I384&gt;0,Pita!I384&gt;0),50,200))),0)</f>
        <v>50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44">
        <v>365</v>
      </c>
      <c r="E385" s="45">
        <f t="shared" ca="1" si="36"/>
        <v>46</v>
      </c>
      <c r="F385" s="15">
        <f t="shared" ca="1" si="34"/>
        <v>3</v>
      </c>
      <c r="G385" s="15">
        <f t="shared" ca="1" si="35"/>
        <v>0</v>
      </c>
      <c r="H385" s="46">
        <f t="shared" ca="1" si="31"/>
        <v>5.0410958904109598E-2</v>
      </c>
      <c r="I385" s="47">
        <f ca="1">IF(G385&lt;&gt;0,IF(E385&lt;0,0,IF('Marinated Chicken'!I385&gt;0,0,IF(OR(Tzatziki!I385&gt;0,Lemon!I385&gt;0,Mushrooms!I385&gt;0,'House Salad'!I385&gt;0,'Green Pepper'!I385&gt;0,Pita!I385&gt;0),50,200))),0)</f>
        <v>0</v>
      </c>
      <c r="J385" s="45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46">
        <f t="shared" ca="1" si="32"/>
        <v>0</v>
      </c>
      <c r="L385" s="48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34.791780821917811</v>
      </c>
      <c r="F386" s="15">
        <f t="shared" ca="1" si="34"/>
        <v>4</v>
      </c>
      <c r="G386" s="53">
        <f ca="1">AVERAGEIF(G21:G385,"&lt;&gt;0")</f>
        <v>25.09433962264151</v>
      </c>
      <c r="H386" s="51">
        <f ca="1">SUM(H21:H385)</f>
        <v>13.920000000000002</v>
      </c>
      <c r="I386" s="51">
        <f ca="1">SUM(I21:I385)</f>
        <v>2100</v>
      </c>
      <c r="J386" s="54">
        <f t="shared" ref="J386:L386" ca="1" si="37">SUM(J21:J385)</f>
        <v>0</v>
      </c>
      <c r="K386" s="51">
        <f t="shared" ca="1" si="37"/>
        <v>0</v>
      </c>
      <c r="L386" s="52">
        <f t="shared" ca="1" si="37"/>
        <v>0</v>
      </c>
    </row>
    <row r="387" spans="4:12" x14ac:dyDescent="0.3">
      <c r="D387" s="28"/>
      <c r="E387" s="15"/>
      <c r="F387" s="15"/>
      <c r="G387" s="15"/>
      <c r="H387" s="15"/>
      <c r="I387" s="15"/>
      <c r="J387" s="15"/>
      <c r="K387" s="15"/>
      <c r="L387" s="49"/>
    </row>
    <row r="388" spans="4:12" x14ac:dyDescent="0.3">
      <c r="E388" s="14"/>
    </row>
  </sheetData>
  <sheetProtection sheet="1" objects="1" scenarios="1"/>
  <conditionalFormatting sqref="E11">
    <cfRule type="containsText" dxfId="22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521" r:id="rId4" name="CommandButton6">
          <controlPr defaultSize="0" autoLine="0" autoPict="0" r:id="rId5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205740</xdr:colOff>
                <xdr:row>39</xdr:row>
                <xdr:rowOff>99060</xdr:rowOff>
              </to>
            </anchor>
          </controlPr>
        </control>
      </mc:Choice>
      <mc:Fallback>
        <control shapeId="6521" r:id="rId4" name="CommandButton6"/>
      </mc:Fallback>
    </mc:AlternateContent>
    <mc:AlternateContent xmlns:mc="http://schemas.openxmlformats.org/markup-compatibility/2006">
      <mc:Choice Requires="x14">
        <control shapeId="6520" r:id="rId6" name="CommandButton5">
          <controlPr defaultSize="0" autoLine="0" autoPict="0" r:id="rId7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182880</xdr:colOff>
                <xdr:row>32</xdr:row>
                <xdr:rowOff>38100</xdr:rowOff>
              </to>
            </anchor>
          </controlPr>
        </control>
      </mc:Choice>
      <mc:Fallback>
        <control shapeId="6520" r:id="rId6" name="CommandButton5"/>
      </mc:Fallback>
    </mc:AlternateContent>
    <mc:AlternateContent xmlns:mc="http://schemas.openxmlformats.org/markup-compatibility/2006">
      <mc:Choice Requires="x14">
        <control shapeId="6519" r:id="rId8" name="CommandButton4">
          <controlPr defaultSize="0" autoLine="0" r:id="rId9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182880</xdr:colOff>
                <xdr:row>24</xdr:row>
                <xdr:rowOff>160020</xdr:rowOff>
              </to>
            </anchor>
          </controlPr>
        </control>
      </mc:Choice>
      <mc:Fallback>
        <control shapeId="6519" r:id="rId8" name="CommandButton4"/>
      </mc:Fallback>
    </mc:AlternateContent>
    <mc:AlternateContent xmlns:mc="http://schemas.openxmlformats.org/markup-compatibility/2006">
      <mc:Choice Requires="x14">
        <control shapeId="6145" r:id="rId10" name="CommandButton1">
          <controlPr defaultSize="0" autoLine="0" r:id="rId11">
            <anchor moveWithCells="1">
              <from>
                <xdr:col>1</xdr:col>
                <xdr:colOff>106680</xdr:colOff>
                <xdr:row>1</xdr:row>
                <xdr:rowOff>327660</xdr:rowOff>
              </from>
              <to>
                <xdr:col>2</xdr:col>
                <xdr:colOff>205740</xdr:colOff>
                <xdr:row>5</xdr:row>
                <xdr:rowOff>137160</xdr:rowOff>
              </to>
            </anchor>
          </controlPr>
        </control>
      </mc:Choice>
      <mc:Fallback>
        <control shapeId="6145" r:id="rId10" name="CommandButton1"/>
      </mc:Fallback>
    </mc:AlternateContent>
    <mc:AlternateContent xmlns:mc="http://schemas.openxmlformats.org/markup-compatibility/2006">
      <mc:Choice Requires="x14">
        <control shapeId="6149" r:id="rId12" name="CommandButton2">
          <controlPr defaultSize="0" autoLine="0" r:id="rId13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167640</xdr:colOff>
                <xdr:row>11</xdr:row>
                <xdr:rowOff>60960</xdr:rowOff>
              </to>
            </anchor>
          </controlPr>
        </control>
      </mc:Choice>
      <mc:Fallback>
        <control shapeId="6149" r:id="rId12" name="CommandButton2"/>
      </mc:Fallback>
    </mc:AlternateContent>
    <mc:AlternateContent xmlns:mc="http://schemas.openxmlformats.org/markup-compatibility/2006">
      <mc:Choice Requires="x14">
        <control shapeId="6517" r:id="rId14" name="CommandButton3">
          <controlPr defaultSize="0" autoLine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121920</xdr:rowOff>
              </to>
            </anchor>
          </controlPr>
        </control>
      </mc:Choice>
      <mc:Fallback>
        <control shapeId="6517" r:id="rId14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77272-6A0A-4E09-B6AB-F3970F8607CF}">
  <sheetPr codeName="Sheet7">
    <tabColor rgb="FF7030A0"/>
  </sheetPr>
  <dimension ref="D1:L388"/>
  <sheetViews>
    <sheetView showGridLines="0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12.44140625" style="2" bestFit="1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18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49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7</v>
      </c>
      <c r="F5" s="17"/>
      <c r="G5"/>
      <c r="H5"/>
      <c r="I5"/>
      <c r="J5"/>
      <c r="K5" s="1"/>
      <c r="L5" s="1"/>
    </row>
    <row r="6" spans="4:12" x14ac:dyDescent="0.3">
      <c r="D6" s="23" t="s">
        <v>99</v>
      </c>
      <c r="E6" s="62" t="str" cm="1">
        <f t="array" ref="E6">_xlfn.ARRAYTOTEXT(_xlfn._xlws.FILTER(Table2!A:A,Table2!D:D=E2),0)</f>
        <v>Calamari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26.327671232876714</v>
      </c>
      <c r="F8" s="57"/>
      <c r="G8"/>
      <c r="H8"/>
      <c r="I8"/>
      <c r="J8"/>
      <c r="K8" s="1"/>
      <c r="L8" s="1"/>
    </row>
    <row r="9" spans="4:12" x14ac:dyDescent="0.3">
      <c r="D9" s="23" t="s">
        <v>108</v>
      </c>
      <c r="E9" s="33" t="str" cm="1">
        <f t="array" aca="1" ref="E9" ca="1">_xlfn.ARRAYTOTEXT(_xlfn._xlws.FILTER(OFFSET(D20,E18,0):D385,OFFSET(J20,E18,0):J385&gt;0,"0"))</f>
        <v>0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0.34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102.02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24.608578363745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4.2493336223238636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112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0.99687348762582539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-4</v>
      </c>
      <c r="F21" s="15">
        <f>ROUND($E$15/7,0)</f>
        <v>4</v>
      </c>
      <c r="G21" s="15">
        <f>IF(D21=1,$E$4,IF(E21&lt;0,$E$4-E21,IF(MOD(D21,$E$5)=0,$E$4-E21,0)))</f>
        <v>49</v>
      </c>
      <c r="H21" s="29">
        <f t="shared" ref="H21:H84" si="0">IF(E21&gt;0,E21*($E$12/365),0)</f>
        <v>0</v>
      </c>
      <c r="I21" s="29">
        <f>IF(G21&lt;&gt;0,IF(E21&lt;0,0,IF(OR(Pita!I21&gt;0),0,IF(OR('Green Pepper'!I21&gt;0,'House Salad'!I21&gt;0,Mushrooms!I21&gt;0,Lemon!I21&gt;0,Tzatziki!I21&gt;0,'Monterey Jack'!I21&gt;0,'Marinated Chicken'!I21&gt;0,Squid!I21&gt;0,Onions!I21&gt;0,Spanakopita!I21&gt;0,'Garlic Butter Sauce'!I21&gt;0),50,200))),0)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41</v>
      </c>
      <c r="F22" s="15">
        <f t="shared" ref="F22:F85" si="4">ROUND($E$15/7,0)</f>
        <v>4</v>
      </c>
      <c r="G22" s="15">
        <f t="shared" ref="G22:G85" ca="1" si="5">IF(D22=1,$E$4,IF(E22&lt;0,$E$4-E22,IF(MOD(D22,$E$5)=0,$E$4-E22,0)))</f>
        <v>0</v>
      </c>
      <c r="H22" s="13">
        <f t="shared" ca="1" si="0"/>
        <v>4.4931506849315073E-2</v>
      </c>
      <c r="I22" s="29">
        <f ca="1">IF(G22&lt;&gt;0,IF(E22&lt;0,0,IF(OR(Pita!I22&gt;0),0,IF(OR('Green Pepper'!I22&gt;0,'House Salad'!I22&gt;0,Mushrooms!I22&gt;0,Lemon!I22&gt;0,Tzatziki!I22&gt;0,'Monterey Jack'!I22&gt;0,'Marinated Chicken'!I22&gt;0,Squid!I22&gt;0,Onions!I22&gt;0,Spanakopita!I22&gt;0,'Garlic Butter Sauce'!I22&gt;0),50,200))),0)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37</v>
      </c>
      <c r="F23" s="15">
        <f t="shared" si="4"/>
        <v>4</v>
      </c>
      <c r="G23" s="15">
        <f t="shared" ca="1" si="5"/>
        <v>0</v>
      </c>
      <c r="H23" s="13">
        <f t="shared" ca="1" si="0"/>
        <v>4.0547945205479455E-2</v>
      </c>
      <c r="I23" s="29">
        <f ca="1">IF(G23&lt;&gt;0,IF(E23&lt;0,0,IF(OR(Pita!I23&gt;0),0,IF(OR('Green Pepper'!I23&gt;0,'House Salad'!I23&gt;0,Mushrooms!I23&gt;0,Lemon!I23&gt;0,Tzatziki!I23&gt;0,'Monterey Jack'!I23&gt;0,'Marinated Chicken'!I23&gt;0,Squid!I23&gt;0,Onions!I23&gt;0,Spanakopita!I23&gt;0,'Garlic Butter Sauce'!I23&gt;0),50,200))),0)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33</v>
      </c>
      <c r="F24" s="15">
        <f t="shared" si="4"/>
        <v>4</v>
      </c>
      <c r="G24" s="15">
        <f t="shared" ca="1" si="5"/>
        <v>0</v>
      </c>
      <c r="H24" s="13">
        <f t="shared" ca="1" si="0"/>
        <v>3.6164383561643837E-2</v>
      </c>
      <c r="I24" s="29">
        <f ca="1">IF(G24&lt;&gt;0,IF(E24&lt;0,0,IF(OR(Pita!I24&gt;0),0,IF(OR('Green Pepper'!I24&gt;0,'House Salad'!I24&gt;0,Mushrooms!I24&gt;0,Lemon!I24&gt;0,Tzatziki!I24&gt;0,'Monterey Jack'!I24&gt;0,'Marinated Chicken'!I24&gt;0,Squid!I24&gt;0,Onions!I24&gt;0,Spanakopita!I24&gt;0,'Garlic Butter Sauce'!I24&gt;0),50,200))),0)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29</v>
      </c>
      <c r="F25" s="15">
        <f t="shared" si="4"/>
        <v>4</v>
      </c>
      <c r="G25" s="15">
        <f t="shared" ca="1" si="5"/>
        <v>0</v>
      </c>
      <c r="H25" s="13">
        <f t="shared" ca="1" si="0"/>
        <v>3.1780821917808226E-2</v>
      </c>
      <c r="I25" s="29">
        <f ca="1">IF(G25&lt;&gt;0,IF(E25&lt;0,0,IF(OR(Pita!I25&gt;0),0,IF(OR('Green Pepper'!I25&gt;0,'House Salad'!I25&gt;0,Mushrooms!I25&gt;0,Lemon!I25&gt;0,Tzatziki!I25&gt;0,'Monterey Jack'!I25&gt;0,'Marinated Chicken'!I25&gt;0,Squid!I25&gt;0,Onions!I25&gt;0,Spanakopita!I25&gt;0,'Garlic Butter Sauce'!I25&gt;0),50,200))),0)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25</v>
      </c>
      <c r="F26" s="15">
        <f t="shared" si="4"/>
        <v>4</v>
      </c>
      <c r="G26" s="15">
        <f t="shared" ca="1" si="5"/>
        <v>0</v>
      </c>
      <c r="H26" s="13">
        <f t="shared" ca="1" si="0"/>
        <v>2.7397260273972605E-2</v>
      </c>
      <c r="I26" s="29">
        <f ca="1">IF(G26&lt;&gt;0,IF(E26&lt;0,0,IF(OR(Pita!I26&gt;0),0,IF(OR('Green Pepper'!I26&gt;0,'House Salad'!I26&gt;0,Mushrooms!I26&gt;0,Lemon!I26&gt;0,Tzatziki!I26&gt;0,'Monterey Jack'!I26&gt;0,'Marinated Chicken'!I26&gt;0,Squid!I26&gt;0,Onions!I26&gt;0,Spanakopita!I26&gt;0,'Garlic Butter Sauce'!I26&gt;0),50,200))),0)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21</v>
      </c>
      <c r="F27" s="15">
        <f t="shared" si="4"/>
        <v>4</v>
      </c>
      <c r="G27" s="15">
        <f t="shared" ca="1" si="5"/>
        <v>28</v>
      </c>
      <c r="H27" s="13">
        <f t="shared" ca="1" si="0"/>
        <v>2.301369863013699E-2</v>
      </c>
      <c r="I27" s="29">
        <f ca="1">IF(G27&lt;&gt;0,IF(E27&lt;0,0,IF(OR(Pita!I27&gt;0),0,IF(OR('Green Pepper'!I27&gt;0,'House Salad'!I27&gt;0,Mushrooms!I27&gt;0,Lemon!I27&gt;0,Tzatziki!I27&gt;0,'Monterey Jack'!I27&gt;0,'Marinated Chicken'!I27&gt;0,Squid!I27&gt;0,Onions!I27&gt;0,Spanakopita!I27&gt;0,'Garlic Butter Sauce'!I27&gt;0),50,200))),0)</f>
        <v>0</v>
      </c>
      <c r="J27" s="2" t="str">
        <f ca="1">IF(D27&lt;$E$18,"N/A",IF(D27=$E$18,IF($E$7-SUM(OFFSET(F27,-$E$18,0):F27)&gt;0,$E$7-SUM(OFFSET(F27,-$E$18,0):F27),0),IF(OFFSET(G27,-$E$18,0)-SUM(OFFSET(F27,-$E$18,0):F27)&gt;0,OFFSET(G27,-$E$18,0)-SUM(OFFSET(F27,-$E$18,0):F27),0)))</f>
        <v>N/A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45</v>
      </c>
      <c r="F28" s="15">
        <f t="shared" si="4"/>
        <v>4</v>
      </c>
      <c r="G28" s="15">
        <f t="shared" ca="1" si="5"/>
        <v>0</v>
      </c>
      <c r="H28" s="13">
        <f t="shared" ca="1" si="0"/>
        <v>4.9315068493150691E-2</v>
      </c>
      <c r="I28" s="29">
        <f ca="1">IF(G28&lt;&gt;0,IF(E28&lt;0,0,IF(OR(Pita!I28&gt;0),0,IF(OR('Green Pepper'!I28&gt;0,'House Salad'!I28&gt;0,Mushrooms!I28&gt;0,Lemon!I28&gt;0,Tzatziki!I28&gt;0,'Monterey Jack'!I28&gt;0,'Marinated Chicken'!I28&gt;0,Squid!I28&gt;0,Onions!I28&gt;0,Spanakopita!I28&gt;0,'Garlic Butter Sauce'!I28&gt;0),50,200))),0)</f>
        <v>0</v>
      </c>
      <c r="J28" s="2" t="str">
        <f ca="1">IF(D28&lt;$E$18,"N/A",IF(D28=$E$18,IF($E$7-SUM(OFFSET(F28,-$E$18,0):F28)&gt;0,$E$7-SUM(OFFSET(F28,-$E$18,0):F28),0),IF(OFFSET(G28,-$E$18,0)-SUM(OFFSET(F28,-$E$18,0):F28)&gt;0,OFFSET(G28,-$E$18,0)-SUM(OFFSET(F28,-$E$18,0):F28),0)))</f>
        <v>N/A</v>
      </c>
      <c r="K28" s="13">
        <f t="shared" ca="1" si="1"/>
        <v>0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41</v>
      </c>
      <c r="F29" s="15">
        <f t="shared" si="4"/>
        <v>4</v>
      </c>
      <c r="G29" s="15">
        <f t="shared" ca="1" si="5"/>
        <v>0</v>
      </c>
      <c r="H29" s="13">
        <f t="shared" ca="1" si="0"/>
        <v>4.4931506849315073E-2</v>
      </c>
      <c r="I29" s="29">
        <f ca="1">IF(G29&lt;&gt;0,IF(E29&lt;0,0,IF(OR(Pita!I29&gt;0),0,IF(OR('Green Pepper'!I29&gt;0,'House Salad'!I29&gt;0,Mushrooms!I29&gt;0,Lemon!I29&gt;0,Tzatziki!I29&gt;0,'Monterey Jack'!I29&gt;0,'Marinated Chicken'!I29&gt;0,Squid!I29&gt;0,Onions!I29&gt;0,Spanakopita!I29&gt;0,'Garlic Butter Sauce'!I29&gt;0),50,200))),0)</f>
        <v>0</v>
      </c>
      <c r="J29" s="2" t="str">
        <f ca="1">IF(D29&lt;$E$18,"N/A",IF(D29=$E$18,IF($E$7-SUM(OFFSET(F29,-$E$18,0):F29)&gt;0,$E$7-SUM(OFFSET(F29,-$E$18,0):F29),0),IF(OFFSET(G29,-$E$18,0)-SUM(OFFSET(F29,-$E$18,0):F29)&gt;0,OFFSET(G29,-$E$18,0)-SUM(OFFSET(F29,-$E$18,0):F29),0)))</f>
        <v>N/A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37</v>
      </c>
      <c r="F30" s="15">
        <f t="shared" si="4"/>
        <v>4</v>
      </c>
      <c r="G30" s="15">
        <f t="shared" ca="1" si="5"/>
        <v>0</v>
      </c>
      <c r="H30" s="13">
        <f t="shared" ca="1" si="0"/>
        <v>4.0547945205479455E-2</v>
      </c>
      <c r="I30" s="29">
        <f ca="1">IF(G30&lt;&gt;0,IF(E30&lt;0,0,IF(OR(Pita!I30&gt;0),0,IF(OR('Green Pepper'!I30&gt;0,'House Salad'!I30&gt;0,Mushrooms!I30&gt;0,Lemon!I30&gt;0,Tzatziki!I30&gt;0,'Monterey Jack'!I30&gt;0,'Marinated Chicken'!I30&gt;0,Squid!I30&gt;0,Onions!I30&gt;0,Spanakopita!I30&gt;0,'Garlic Butter Sauce'!I30&gt;0),50,200))),0)</f>
        <v>0</v>
      </c>
      <c r="J30" s="2" t="str">
        <f ca="1">IF(D30&lt;$E$18,"N/A",IF(D30=$E$18,IF($E$7-SUM(OFFSET(F30,-$E$18,0):F30)&gt;0,$E$7-SUM(OFFSET(F30,-$E$18,0):F30),0),IF(OFFSET(G30,-$E$18,0)-SUM(OFFSET(F30,-$E$18,0):F30)&gt;0,OFFSET(G30,-$E$18,0)-SUM(OFFSET(F30,-$E$18,0):F30),0)))</f>
        <v>N/A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33</v>
      </c>
      <c r="F31" s="15">
        <f t="shared" si="4"/>
        <v>4</v>
      </c>
      <c r="G31" s="15">
        <f t="shared" ca="1" si="5"/>
        <v>0</v>
      </c>
      <c r="H31" s="13">
        <f t="shared" ca="1" si="0"/>
        <v>3.6164383561643837E-2</v>
      </c>
      <c r="I31" s="29">
        <f ca="1">IF(G31&lt;&gt;0,IF(E31&lt;0,0,IF(OR(Pita!I31&gt;0),0,IF(OR('Green Pepper'!I31&gt;0,'House Salad'!I31&gt;0,Mushrooms!I31&gt;0,Lemon!I31&gt;0,Tzatziki!I31&gt;0,'Monterey Jack'!I31&gt;0,'Marinated Chicken'!I31&gt;0,Squid!I31&gt;0,Onions!I31&gt;0,Spanakopita!I31&gt;0,'Garlic Butter Sauce'!I31&gt;0),50,200))),0)</f>
        <v>0</v>
      </c>
      <c r="J31" s="2" t="str">
        <f ca="1">IF(D31&lt;$E$18,"N/A",IF(D31=$E$18,IF($E$7-SUM(OFFSET(F31,-$E$18,0):F31)&gt;0,$E$7-SUM(OFFSET(F31,-$E$18,0):F31),0),IF(OFFSET(G31,-$E$18,0)-SUM(OFFSET(F31,-$E$18,0):F31)&gt;0,OFFSET(G31,-$E$18,0)-SUM(OFFSET(F31,-$E$18,0):F31),0)))</f>
        <v>N/A</v>
      </c>
      <c r="K31" s="13">
        <f t="shared" ca="1" si="1"/>
        <v>0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29</v>
      </c>
      <c r="F32" s="15">
        <f t="shared" si="4"/>
        <v>4</v>
      </c>
      <c r="G32" s="15">
        <f t="shared" ca="1" si="5"/>
        <v>0</v>
      </c>
      <c r="H32" s="13">
        <f t="shared" ca="1" si="0"/>
        <v>3.1780821917808226E-2</v>
      </c>
      <c r="I32" s="29">
        <f ca="1">IF(G32&lt;&gt;0,IF(E32&lt;0,0,IF(OR(Pita!I32&gt;0),0,IF(OR('Green Pepper'!I32&gt;0,'House Salad'!I32&gt;0,Mushrooms!I32&gt;0,Lemon!I32&gt;0,Tzatziki!I32&gt;0,'Monterey Jack'!I32&gt;0,'Marinated Chicken'!I32&gt;0,Squid!I32&gt;0,Onions!I32&gt;0,Spanakopita!I32&gt;0,'Garlic Butter Sauce'!I32&gt;0),50,200))),0)</f>
        <v>0</v>
      </c>
      <c r="J32" s="2" t="str">
        <f ca="1">IF(D32&lt;$E$18,"N/A",IF(D32=$E$18,IF($E$7-SUM(OFFSET(F32,-$E$18,0):F32)&gt;0,$E$7-SUM(OFFSET(F32,-$E$18,0):F32),0),IF(OFFSET(G32,-$E$18,0)-SUM(OFFSET(F32,-$E$18,0):F32)&gt;0,OFFSET(G32,-$E$18,0)-SUM(OFFSET(F32,-$E$18,0):F32),0)))</f>
        <v>N/A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25</v>
      </c>
      <c r="F33" s="15">
        <f t="shared" si="4"/>
        <v>4</v>
      </c>
      <c r="G33" s="15">
        <f t="shared" ca="1" si="5"/>
        <v>0</v>
      </c>
      <c r="H33" s="13">
        <f t="shared" ca="1" si="0"/>
        <v>2.7397260273972605E-2</v>
      </c>
      <c r="I33" s="29">
        <f ca="1">IF(G33&lt;&gt;0,IF(E33&lt;0,0,IF(OR(Pita!I33&gt;0),0,IF(OR('Green Pepper'!I33&gt;0,'House Salad'!I33&gt;0,Mushrooms!I33&gt;0,Lemon!I33&gt;0,Tzatziki!I33&gt;0,'Monterey Jack'!I33&gt;0,'Marinated Chicken'!I33&gt;0,Squid!I33&gt;0,Onions!I33&gt;0,Spanakopita!I33&gt;0,'Garlic Butter Sauce'!I33&gt;0),50,200))),0)</f>
        <v>0</v>
      </c>
      <c r="J33" s="2" t="str">
        <f ca="1">IF(D33&lt;$E$18,"N/A",IF(D33=$E$18,IF($E$7-SUM(OFFSET(F33,-$E$18,0):F33)&gt;0,$E$7-SUM(OFFSET(F33,-$E$18,0):F33),0),IF(OFFSET(G33,-$E$18,0)-SUM(OFFSET(F33,-$E$18,0):F33)&gt;0,OFFSET(G33,-$E$18,0)-SUM(OFFSET(F33,-$E$18,0):F33),0)))</f>
        <v>N/A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21</v>
      </c>
      <c r="F34" s="15">
        <f t="shared" si="4"/>
        <v>4</v>
      </c>
      <c r="G34" s="15">
        <f t="shared" ca="1" si="5"/>
        <v>28</v>
      </c>
      <c r="H34" s="13">
        <f t="shared" ca="1" si="0"/>
        <v>2.301369863013699E-2</v>
      </c>
      <c r="I34" s="29">
        <f ca="1">IF(G34&lt;&gt;0,IF(E34&lt;0,0,IF(OR(Pita!I34&gt;0),0,IF(OR('Green Pepper'!I34&gt;0,'House Salad'!I34&gt;0,Mushrooms!I34&gt;0,Lemon!I34&gt;0,Tzatziki!I34&gt;0,'Monterey Jack'!I34&gt;0,'Marinated Chicken'!I34&gt;0,Squid!I34&gt;0,Onions!I34&gt;0,Spanakopita!I34&gt;0,'Garlic Butter Sauce'!I34&gt;0),50,200))),0)</f>
        <v>0</v>
      </c>
      <c r="J34" s="2" t="str">
        <f ca="1">IF(D34&lt;$E$18,"N/A",IF(D34=$E$18,IF($E$7-SUM(OFFSET(F34,-$E$18,0):F34)&gt;0,$E$7-SUM(OFFSET(F34,-$E$18,0):F34),0),IF(OFFSET(G34,-$E$18,0)-SUM(OFFSET(F34,-$E$18,0):F34)&gt;0,OFFSET(G34,-$E$18,0)-SUM(OFFSET(F34,-$E$18,0):F34),0)))</f>
        <v>N/A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45</v>
      </c>
      <c r="F35" s="15">
        <f t="shared" si="4"/>
        <v>4</v>
      </c>
      <c r="G35" s="15">
        <f t="shared" ca="1" si="5"/>
        <v>0</v>
      </c>
      <c r="H35" s="13">
        <f t="shared" ca="1" si="0"/>
        <v>4.9315068493150691E-2</v>
      </c>
      <c r="I35" s="29">
        <f ca="1">IF(G35&lt;&gt;0,IF(E35&lt;0,0,IF(OR(Pita!I35&gt;0),0,IF(OR('Green Pepper'!I35&gt;0,'House Salad'!I35&gt;0,Mushrooms!I35&gt;0,Lemon!I35&gt;0,Tzatziki!I35&gt;0,'Monterey Jack'!I35&gt;0,'Marinated Chicken'!I35&gt;0,Squid!I35&gt;0,Onions!I35&gt;0,Spanakopita!I35&gt;0,'Garlic Butter Sauce'!I35&gt;0),50,200))),0)</f>
        <v>0</v>
      </c>
      <c r="J35" s="2" t="str">
        <f ca="1">IF(D35&lt;$E$18,"N/A",IF(D35=$E$18,IF($E$7-SUM(OFFSET(F35,-$E$18,0):F35)&gt;0,$E$7-SUM(OFFSET(F35,-$E$18,0):F35),0),IF(OFFSET(G35,-$E$18,0)-SUM(OFFSET(F35,-$E$18,0):F35)&gt;0,OFFSET(G35,-$E$18,0)-SUM(OFFSET(F35,-$E$18,0):F35),0)))</f>
        <v>N/A</v>
      </c>
      <c r="K35" s="13">
        <f t="shared" ca="1" si="1"/>
        <v>0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41</v>
      </c>
      <c r="F36" s="15">
        <f t="shared" si="4"/>
        <v>4</v>
      </c>
      <c r="G36" s="15">
        <f t="shared" ca="1" si="5"/>
        <v>0</v>
      </c>
      <c r="H36" s="13">
        <f t="shared" ca="1" si="0"/>
        <v>4.4931506849315073E-2</v>
      </c>
      <c r="I36" s="29">
        <f ca="1">IF(G36&lt;&gt;0,IF(E36&lt;0,0,IF(OR(Pita!I36&gt;0),0,IF(OR('Green Pepper'!I36&gt;0,'House Salad'!I36&gt;0,Mushrooms!I36&gt;0,Lemon!I36&gt;0,Tzatziki!I36&gt;0,'Monterey Jack'!I36&gt;0,'Marinated Chicken'!I36&gt;0,Squid!I36&gt;0,Onions!I36&gt;0,Spanakopita!I36&gt;0,'Garlic Butter Sauce'!I36&gt;0),50,200))),0)</f>
        <v>0</v>
      </c>
      <c r="J36" s="2" t="str">
        <f ca="1">IF(D36&lt;$E$18,"N/A",IF(D36=$E$18,IF($E$7-SUM(OFFSET(F36,-$E$18,0):F36)&gt;0,$E$7-SUM(OFFSET(F36,-$E$18,0):F36),0),IF(OFFSET(G36,-$E$18,0)-SUM(OFFSET(F36,-$E$18,0):F36)&gt;0,OFFSET(G36,-$E$18,0)-SUM(OFFSET(F36,-$E$18,0):F36),0)))</f>
        <v>N/A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37</v>
      </c>
      <c r="F37" s="15">
        <f t="shared" si="4"/>
        <v>4</v>
      </c>
      <c r="G37" s="15">
        <f t="shared" ca="1" si="5"/>
        <v>0</v>
      </c>
      <c r="H37" s="13">
        <f t="shared" ca="1" si="0"/>
        <v>4.0547945205479455E-2</v>
      </c>
      <c r="I37" s="29">
        <f ca="1">IF(G37&lt;&gt;0,IF(E37&lt;0,0,IF(OR(Pita!I37&gt;0),0,IF(OR('Green Pepper'!I37&gt;0,'House Salad'!I37&gt;0,Mushrooms!I37&gt;0,Lemon!I37&gt;0,Tzatziki!I37&gt;0,'Monterey Jack'!I37&gt;0,'Marinated Chicken'!I37&gt;0,Squid!I37&gt;0,Onions!I37&gt;0,Spanakopita!I37&gt;0,'Garlic Butter Sauce'!I37&gt;0),50,200))),0)</f>
        <v>0</v>
      </c>
      <c r="J37" s="2" t="str">
        <f ca="1">IF(D37&lt;$E$18,"N/A",IF(D37=$E$18,IF($E$7-SUM(OFFSET(F37,-$E$18,0):F37)&gt;0,$E$7-SUM(OFFSET(F37,-$E$18,0):F37),0),IF(OFFSET(G37,-$E$18,0)-SUM(OFFSET(F37,-$E$18,0):F37)&gt;0,OFFSET(G37,-$E$18,0)-SUM(OFFSET(F37,-$E$18,0):F37),0)))</f>
        <v>N/A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33</v>
      </c>
      <c r="F38" s="15">
        <f t="shared" si="4"/>
        <v>4</v>
      </c>
      <c r="G38" s="15">
        <f t="shared" ca="1" si="5"/>
        <v>0</v>
      </c>
      <c r="H38" s="13">
        <f t="shared" ca="1" si="0"/>
        <v>3.6164383561643837E-2</v>
      </c>
      <c r="I38" s="29">
        <f ca="1">IF(G38&lt;&gt;0,IF(E38&lt;0,0,IF(OR(Pita!I38&gt;0),0,IF(OR('Green Pepper'!I38&gt;0,'House Salad'!I38&gt;0,Mushrooms!I38&gt;0,Lemon!I38&gt;0,Tzatziki!I38&gt;0,'Monterey Jack'!I38&gt;0,'Marinated Chicken'!I38&gt;0,Squid!I38&gt;0,Onions!I38&gt;0,Spanakopita!I38&gt;0,'Garlic Butter Sauce'!I38&gt;0),50,200))),0)</f>
        <v>0</v>
      </c>
      <c r="J38" s="2" t="str">
        <f ca="1">IF(D38&lt;$E$18,"N/A",IF(D38=$E$18,IF($E$7-SUM(OFFSET(F38,-$E$18,0):F38)&gt;0,$E$7-SUM(OFFSET(F38,-$E$18,0):F38),0),IF(OFFSET(G38,-$E$18,0)-SUM(OFFSET(F38,-$E$18,0):F38)&gt;0,OFFSET(G38,-$E$18,0)-SUM(OFFSET(F38,-$E$18,0):F38),0)))</f>
        <v>N/A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29</v>
      </c>
      <c r="F39" s="15">
        <f t="shared" si="4"/>
        <v>4</v>
      </c>
      <c r="G39" s="15">
        <f t="shared" ca="1" si="5"/>
        <v>0</v>
      </c>
      <c r="H39" s="13">
        <f t="shared" ca="1" si="0"/>
        <v>3.1780821917808226E-2</v>
      </c>
      <c r="I39" s="29">
        <f ca="1">IF(G39&lt;&gt;0,IF(E39&lt;0,0,IF(OR(Pita!I39&gt;0),0,IF(OR('Green Pepper'!I39&gt;0,'House Salad'!I39&gt;0,Mushrooms!I39&gt;0,Lemon!I39&gt;0,Tzatziki!I39&gt;0,'Monterey Jack'!I39&gt;0,'Marinated Chicken'!I39&gt;0,Squid!I39&gt;0,Onions!I39&gt;0,Spanakopita!I39&gt;0,'Garlic Butter Sauce'!I39&gt;0),50,200))),0)</f>
        <v>0</v>
      </c>
      <c r="J39" s="2" t="str">
        <f ca="1">IF(D39&lt;$E$18,"N/A",IF(D39=$E$18,IF($E$7-SUM(OFFSET(F39,-$E$18,0):F39)&gt;0,$E$7-SUM(OFFSET(F39,-$E$18,0):F39),0),IF(OFFSET(G39,-$E$18,0)-SUM(OFFSET(F39,-$E$18,0):F39)&gt;0,OFFSET(G39,-$E$18,0)-SUM(OFFSET(F39,-$E$18,0):F39),0)))</f>
        <v>N/A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25</v>
      </c>
      <c r="F40" s="15">
        <f t="shared" si="4"/>
        <v>4</v>
      </c>
      <c r="G40" s="15">
        <f t="shared" ca="1" si="5"/>
        <v>0</v>
      </c>
      <c r="H40" s="13">
        <f t="shared" ca="1" si="0"/>
        <v>2.7397260273972605E-2</v>
      </c>
      <c r="I40" s="29">
        <f ca="1">IF(G40&lt;&gt;0,IF(E40&lt;0,0,IF(OR(Pita!I40&gt;0),0,IF(OR('Green Pepper'!I40&gt;0,'House Salad'!I40&gt;0,Mushrooms!I40&gt;0,Lemon!I40&gt;0,Tzatziki!I40&gt;0,'Monterey Jack'!I40&gt;0,'Marinated Chicken'!I40&gt;0,Squid!I40&gt;0,Onions!I40&gt;0,Spanakopita!I40&gt;0,'Garlic Butter Sauce'!I40&gt;0),50,200))),0)</f>
        <v>0</v>
      </c>
      <c r="J40" s="2" t="str">
        <f ca="1">IF(D40&lt;$E$18,"N/A",IF(D40=$E$18,IF($E$7-SUM(OFFSET(F40,-$E$18,0):F40)&gt;0,$E$7-SUM(OFFSET(F40,-$E$18,0):F40),0),IF(OFFSET(G40,-$E$18,0)-SUM(OFFSET(F40,-$E$18,0):F40)&gt;0,OFFSET(G40,-$E$18,0)-SUM(OFFSET(F40,-$E$18,0):F40),0)))</f>
        <v>N/A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21</v>
      </c>
      <c r="F41" s="15">
        <f t="shared" si="4"/>
        <v>4</v>
      </c>
      <c r="G41" s="15">
        <f t="shared" ca="1" si="5"/>
        <v>28</v>
      </c>
      <c r="H41" s="13">
        <f t="shared" ca="1" si="0"/>
        <v>2.301369863013699E-2</v>
      </c>
      <c r="I41" s="29">
        <f ca="1">IF(G41&lt;&gt;0,IF(E41&lt;0,0,IF(OR(Pita!I41&gt;0),0,IF(OR('Green Pepper'!I41&gt;0,'House Salad'!I41&gt;0,Mushrooms!I41&gt;0,Lemon!I41&gt;0,Tzatziki!I41&gt;0,'Monterey Jack'!I41&gt;0,'Marinated Chicken'!I41&gt;0,Squid!I41&gt;0,Onions!I41&gt;0,Spanakopita!I41&gt;0,'Garlic Butter Sauce'!I41&gt;0),50,200))),0)</f>
        <v>0</v>
      </c>
      <c r="J41" s="2" t="str">
        <f ca="1">IF(D41&lt;$E$18,"N/A",IF(D41=$E$18,IF($E$7-SUM(OFFSET(F41,-$E$18,0):F41)&gt;0,$E$7-SUM(OFFSET(F41,-$E$18,0):F41),0),IF(OFFSET(G41,-$E$18,0)-SUM(OFFSET(F41,-$E$18,0):F41)&gt;0,OFFSET(G41,-$E$18,0)-SUM(OFFSET(F41,-$E$18,0):F41),0)))</f>
        <v>N/A</v>
      </c>
      <c r="K41" s="13">
        <f t="shared" ca="1" si="1"/>
        <v>0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45</v>
      </c>
      <c r="F42" s="15">
        <f t="shared" si="4"/>
        <v>4</v>
      </c>
      <c r="G42" s="15">
        <f t="shared" ca="1" si="5"/>
        <v>0</v>
      </c>
      <c r="H42" s="13">
        <f t="shared" ca="1" si="0"/>
        <v>4.9315068493150691E-2</v>
      </c>
      <c r="I42" s="29">
        <f ca="1">IF(G42&lt;&gt;0,IF(E42&lt;0,0,IF(OR(Pita!I42&gt;0),0,IF(OR('Green Pepper'!I42&gt;0,'House Salad'!I42&gt;0,Mushrooms!I42&gt;0,Lemon!I42&gt;0,Tzatziki!I42&gt;0,'Monterey Jack'!I42&gt;0,'Marinated Chicken'!I42&gt;0,Squid!I42&gt;0,Onions!I42&gt;0,Spanakopita!I42&gt;0,'Garlic Butter Sauce'!I42&gt;0),50,200))),0)</f>
        <v>0</v>
      </c>
      <c r="J42" s="2" t="str">
        <f ca="1">IF(D42&lt;$E$18,"N/A",IF(D42=$E$18,IF($E$7-SUM(OFFSET(F42,-$E$18,0):F42)&gt;0,$E$7-SUM(OFFSET(F42,-$E$18,0):F42),0),IF(OFFSET(G42,-$E$18,0)-SUM(OFFSET(F42,-$E$18,0):F42)&gt;0,OFFSET(G42,-$E$18,0)-SUM(OFFSET(F42,-$E$18,0):F42),0)))</f>
        <v>N/A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41</v>
      </c>
      <c r="F43" s="15">
        <f t="shared" si="4"/>
        <v>4</v>
      </c>
      <c r="G43" s="15">
        <f t="shared" ca="1" si="5"/>
        <v>0</v>
      </c>
      <c r="H43" s="13">
        <f t="shared" ca="1" si="0"/>
        <v>4.4931506849315073E-2</v>
      </c>
      <c r="I43" s="29">
        <f ca="1">IF(G43&lt;&gt;0,IF(E43&lt;0,0,IF(OR(Pita!I43&gt;0),0,IF(OR('Green Pepper'!I43&gt;0,'House Salad'!I43&gt;0,Mushrooms!I43&gt;0,Lemon!I43&gt;0,Tzatziki!I43&gt;0,'Monterey Jack'!I43&gt;0,'Marinated Chicken'!I43&gt;0,Squid!I43&gt;0,Onions!I43&gt;0,Spanakopita!I43&gt;0,'Garlic Butter Sauce'!I43&gt;0),50,200))),0)</f>
        <v>0</v>
      </c>
      <c r="J43" s="2" t="str">
        <f ca="1">IF(D43&lt;$E$18,"N/A",IF(D43=$E$18,IF($E$7-SUM(OFFSET(F43,-$E$18,0):F43)&gt;0,$E$7-SUM(OFFSET(F43,-$E$18,0):F43),0),IF(OFFSET(G43,-$E$18,0)-SUM(OFFSET(F43,-$E$18,0):F43)&gt;0,OFFSET(G43,-$E$18,0)-SUM(OFFSET(F43,-$E$18,0):F43),0)))</f>
        <v>N/A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37</v>
      </c>
      <c r="F44" s="15">
        <f t="shared" si="4"/>
        <v>4</v>
      </c>
      <c r="G44" s="15">
        <f t="shared" ca="1" si="5"/>
        <v>0</v>
      </c>
      <c r="H44" s="13">
        <f t="shared" ca="1" si="0"/>
        <v>4.0547945205479455E-2</v>
      </c>
      <c r="I44" s="29">
        <f ca="1">IF(G44&lt;&gt;0,IF(E44&lt;0,0,IF(OR(Pita!I44&gt;0),0,IF(OR('Green Pepper'!I44&gt;0,'House Salad'!I44&gt;0,Mushrooms!I44&gt;0,Lemon!I44&gt;0,Tzatziki!I44&gt;0,'Monterey Jack'!I44&gt;0,'Marinated Chicken'!I44&gt;0,Squid!I44&gt;0,Onions!I44&gt;0,Spanakopita!I44&gt;0,'Garlic Butter Sauce'!I44&gt;0),50,200))),0)</f>
        <v>0</v>
      </c>
      <c r="J44" s="2" t="str">
        <f ca="1">IF(D44&lt;$E$18,"N/A",IF(D44=$E$18,IF($E$7-SUM(OFFSET(F44,-$E$18,0):F44)&gt;0,$E$7-SUM(OFFSET(F44,-$E$18,0):F44),0),IF(OFFSET(G44,-$E$18,0)-SUM(OFFSET(F44,-$E$18,0):F44)&gt;0,OFFSET(G44,-$E$18,0)-SUM(OFFSET(F44,-$E$18,0):F44),0)))</f>
        <v>N/A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33</v>
      </c>
      <c r="F45" s="15">
        <f t="shared" si="4"/>
        <v>4</v>
      </c>
      <c r="G45" s="15">
        <f t="shared" ca="1" si="5"/>
        <v>0</v>
      </c>
      <c r="H45" s="13">
        <f t="shared" ca="1" si="0"/>
        <v>3.6164383561643837E-2</v>
      </c>
      <c r="I45" s="29">
        <f ca="1">IF(G45&lt;&gt;0,IF(E45&lt;0,0,IF(OR(Pita!I45&gt;0),0,IF(OR('Green Pepper'!I45&gt;0,'House Salad'!I45&gt;0,Mushrooms!I45&gt;0,Lemon!I45&gt;0,Tzatziki!I45&gt;0,'Monterey Jack'!I45&gt;0,'Marinated Chicken'!I45&gt;0,Squid!I45&gt;0,Onions!I45&gt;0,Spanakopita!I45&gt;0,'Garlic Butter Sauce'!I45&gt;0),50,200))),0)</f>
        <v>0</v>
      </c>
      <c r="J45" s="2" t="str">
        <f ca="1">IF(D45&lt;$E$18,"N/A",IF(D45=$E$18,IF($E$7-SUM(OFFSET(F45,-$E$18,0):F45)&gt;0,$E$7-SUM(OFFSET(F45,-$E$18,0):F45),0),IF(OFFSET(G45,-$E$18,0)-SUM(OFFSET(F45,-$E$18,0):F45)&gt;0,OFFSET(G45,-$E$18,0)-SUM(OFFSET(F45,-$E$18,0):F45),0)))</f>
        <v>N/A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29</v>
      </c>
      <c r="F46" s="15">
        <f t="shared" si="4"/>
        <v>4</v>
      </c>
      <c r="G46" s="15">
        <f t="shared" ca="1" si="5"/>
        <v>0</v>
      </c>
      <c r="H46" s="13">
        <f t="shared" ca="1" si="0"/>
        <v>3.1780821917808226E-2</v>
      </c>
      <c r="I46" s="29">
        <f ca="1">IF(G46&lt;&gt;0,IF(E46&lt;0,0,IF(OR(Pita!I46&gt;0),0,IF(OR('Green Pepper'!I46&gt;0,'House Salad'!I46&gt;0,Mushrooms!I46&gt;0,Lemon!I46&gt;0,Tzatziki!I46&gt;0,'Monterey Jack'!I46&gt;0,'Marinated Chicken'!I46&gt;0,Squid!I46&gt;0,Onions!I46&gt;0,Spanakopita!I46&gt;0,'Garlic Butter Sauce'!I46&gt;0),50,200))),0)</f>
        <v>0</v>
      </c>
      <c r="J46" s="2" t="str">
        <f ca="1">IF(D46&lt;$E$18,"N/A",IF(D46=$E$18,IF($E$7-SUM(OFFSET(F46,-$E$18,0):F46)&gt;0,$E$7-SUM(OFFSET(F46,-$E$18,0):F46),0),IF(OFFSET(G46,-$E$18,0)-SUM(OFFSET(F46,-$E$18,0):F46)&gt;0,OFFSET(G46,-$E$18,0)-SUM(OFFSET(F46,-$E$18,0):F46),0)))</f>
        <v>N/A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25</v>
      </c>
      <c r="F47" s="15">
        <f t="shared" si="4"/>
        <v>4</v>
      </c>
      <c r="G47" s="15">
        <f t="shared" ca="1" si="5"/>
        <v>0</v>
      </c>
      <c r="H47" s="13">
        <f t="shared" ca="1" si="0"/>
        <v>2.7397260273972605E-2</v>
      </c>
      <c r="I47" s="29">
        <f ca="1">IF(G47&lt;&gt;0,IF(E47&lt;0,0,IF(OR(Pita!I47&gt;0),0,IF(OR('Green Pepper'!I47&gt;0,'House Salad'!I47&gt;0,Mushrooms!I47&gt;0,Lemon!I47&gt;0,Tzatziki!I47&gt;0,'Monterey Jack'!I47&gt;0,'Marinated Chicken'!I47&gt;0,Squid!I47&gt;0,Onions!I47&gt;0,Spanakopita!I47&gt;0,'Garlic Butter Sauce'!I47&gt;0),50,200))),0)</f>
        <v>0</v>
      </c>
      <c r="J47" s="2" t="str">
        <f ca="1">IF(D47&lt;$E$18,"N/A",IF(D47=$E$18,IF($E$7-SUM(OFFSET(F47,-$E$18,0):F47)&gt;0,$E$7-SUM(OFFSET(F47,-$E$18,0):F47),0),IF(OFFSET(G47,-$E$18,0)-SUM(OFFSET(F47,-$E$18,0):F47)&gt;0,OFFSET(G47,-$E$18,0)-SUM(OFFSET(F47,-$E$18,0):F47),0)))</f>
        <v>N/A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21</v>
      </c>
      <c r="F48" s="15">
        <f t="shared" si="4"/>
        <v>4</v>
      </c>
      <c r="G48" s="15">
        <f t="shared" ca="1" si="5"/>
        <v>28</v>
      </c>
      <c r="H48" s="13">
        <f t="shared" ca="1" si="0"/>
        <v>2.301369863013699E-2</v>
      </c>
      <c r="I48" s="29">
        <f ca="1">IF(G48&lt;&gt;0,IF(E48&lt;0,0,IF(OR(Pita!I48&gt;0),0,IF(OR('Green Pepper'!I48&gt;0,'House Salad'!I48&gt;0,Mushrooms!I48&gt;0,Lemon!I48&gt;0,Tzatziki!I48&gt;0,'Monterey Jack'!I48&gt;0,'Marinated Chicken'!I48&gt;0,Squid!I48&gt;0,Onions!I48&gt;0,Spanakopita!I48&gt;0,'Garlic Butter Sauce'!I48&gt;0),50,200))),0)</f>
        <v>0</v>
      </c>
      <c r="J48" s="2" t="str">
        <f ca="1">IF(D48&lt;$E$18,"N/A",IF(D48=$E$18,IF($E$7-SUM(OFFSET(F48,-$E$18,0):F48)&gt;0,$E$7-SUM(OFFSET(F48,-$E$18,0):F48),0),IF(OFFSET(G48,-$E$18,0)-SUM(OFFSET(F48,-$E$18,0):F48)&gt;0,OFFSET(G48,-$E$18,0)-SUM(OFFSET(F48,-$E$18,0):F48),0)))</f>
        <v>N/A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45</v>
      </c>
      <c r="F49" s="15">
        <f t="shared" si="4"/>
        <v>4</v>
      </c>
      <c r="G49" s="15">
        <f t="shared" ca="1" si="5"/>
        <v>0</v>
      </c>
      <c r="H49" s="13">
        <f t="shared" ca="1" si="0"/>
        <v>4.9315068493150691E-2</v>
      </c>
      <c r="I49" s="29">
        <f ca="1">IF(G49&lt;&gt;0,IF(E49&lt;0,0,IF(OR(Pita!I49&gt;0),0,IF(OR('Green Pepper'!I49&gt;0,'House Salad'!I49&gt;0,Mushrooms!I49&gt;0,Lemon!I49&gt;0,Tzatziki!I49&gt;0,'Monterey Jack'!I49&gt;0,'Marinated Chicken'!I49&gt;0,Squid!I49&gt;0,Onions!I49&gt;0,Spanakopita!I49&gt;0,'Garlic Butter Sauce'!I49&gt;0),50,200))),0)</f>
        <v>0</v>
      </c>
      <c r="J49" s="2" t="str">
        <f ca="1">IF(D49&lt;$E$18,"N/A",IF(D49=$E$18,IF($E$7-SUM(OFFSET(F49,-$E$18,0):F49)&gt;0,$E$7-SUM(OFFSET(F49,-$E$18,0):F49),0),IF(OFFSET(G49,-$E$18,0)-SUM(OFFSET(F49,-$E$18,0):F49)&gt;0,OFFSET(G49,-$E$18,0)-SUM(OFFSET(F49,-$E$18,0):F49),0)))</f>
        <v>N/A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41</v>
      </c>
      <c r="F50" s="15">
        <f t="shared" si="4"/>
        <v>4</v>
      </c>
      <c r="G50" s="15">
        <f t="shared" ca="1" si="5"/>
        <v>0</v>
      </c>
      <c r="H50" s="13">
        <f t="shared" ca="1" si="0"/>
        <v>4.4931506849315073E-2</v>
      </c>
      <c r="I50" s="29">
        <f ca="1">IF(G50&lt;&gt;0,IF(E50&lt;0,0,IF(OR(Pita!I50&gt;0),0,IF(OR('Green Pepper'!I50&gt;0,'House Salad'!I50&gt;0,Mushrooms!I50&gt;0,Lemon!I50&gt;0,Tzatziki!I50&gt;0,'Monterey Jack'!I50&gt;0,'Marinated Chicken'!I50&gt;0,Squid!I50&gt;0,Onions!I50&gt;0,Spanakopita!I50&gt;0,'Garlic Butter Sauce'!I50&gt;0),50,200))),0)</f>
        <v>0</v>
      </c>
      <c r="J50" s="2" t="str">
        <f ca="1">IF(D50&lt;$E$18,"N/A",IF(D50=$E$18,IF($E$7-SUM(OFFSET(F50,-$E$18,0):F50)&gt;0,$E$7-SUM(OFFSET(F50,-$E$18,0):F50),0),IF(OFFSET(G50,-$E$18,0)-SUM(OFFSET(F50,-$E$18,0):F50)&gt;0,OFFSET(G50,-$E$18,0)-SUM(OFFSET(F50,-$E$18,0):F50),0)))</f>
        <v>N/A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37</v>
      </c>
      <c r="F51" s="15">
        <f t="shared" si="4"/>
        <v>4</v>
      </c>
      <c r="G51" s="15">
        <f t="shared" ca="1" si="5"/>
        <v>0</v>
      </c>
      <c r="H51" s="13">
        <f t="shared" ca="1" si="0"/>
        <v>4.0547945205479455E-2</v>
      </c>
      <c r="I51" s="29">
        <f ca="1">IF(G51&lt;&gt;0,IF(E51&lt;0,0,IF(OR(Pita!I51&gt;0),0,IF(OR('Green Pepper'!I51&gt;0,'House Salad'!I51&gt;0,Mushrooms!I51&gt;0,Lemon!I51&gt;0,Tzatziki!I51&gt;0,'Monterey Jack'!I51&gt;0,'Marinated Chicken'!I51&gt;0,Squid!I51&gt;0,Onions!I51&gt;0,Spanakopita!I51&gt;0,'Garlic Butter Sauce'!I51&gt;0),50,200))),0)</f>
        <v>0</v>
      </c>
      <c r="J51" s="2" t="str">
        <f ca="1">IF(D51&lt;$E$18,"N/A",IF(D51=$E$18,IF($E$7-SUM(OFFSET(F51,-$E$18,0):F51)&gt;0,$E$7-SUM(OFFSET(F51,-$E$18,0):F51),0),IF(OFFSET(G51,-$E$18,0)-SUM(OFFSET(F51,-$E$18,0):F51)&gt;0,OFFSET(G51,-$E$18,0)-SUM(OFFSET(F51,-$E$18,0):F51),0)))</f>
        <v>N/A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33</v>
      </c>
      <c r="F52" s="15">
        <f t="shared" si="4"/>
        <v>4</v>
      </c>
      <c r="G52" s="15">
        <f t="shared" ca="1" si="5"/>
        <v>0</v>
      </c>
      <c r="H52" s="13">
        <f t="shared" ca="1" si="0"/>
        <v>3.6164383561643837E-2</v>
      </c>
      <c r="I52" s="29">
        <f ca="1">IF(G52&lt;&gt;0,IF(E52&lt;0,0,IF(OR(Pita!I52&gt;0),0,IF(OR('Green Pepper'!I52&gt;0,'House Salad'!I52&gt;0,Mushrooms!I52&gt;0,Lemon!I52&gt;0,Tzatziki!I52&gt;0,'Monterey Jack'!I52&gt;0,'Marinated Chicken'!I52&gt;0,Squid!I52&gt;0,Onions!I52&gt;0,Spanakopita!I52&gt;0,'Garlic Butter Sauce'!I52&gt;0),50,200))),0)</f>
        <v>0</v>
      </c>
      <c r="J52" s="2" t="str">
        <f ca="1">IF(D52&lt;$E$18,"N/A",IF(D52=$E$18,IF($E$7-SUM(OFFSET(F52,-$E$18,0):F52)&gt;0,$E$7-SUM(OFFSET(F52,-$E$18,0):F52),0),IF(OFFSET(G52,-$E$18,0)-SUM(OFFSET(F52,-$E$18,0):F52)&gt;0,OFFSET(G52,-$E$18,0)-SUM(OFFSET(F52,-$E$18,0):F52),0)))</f>
        <v>N/A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29</v>
      </c>
      <c r="F53" s="15">
        <f t="shared" si="4"/>
        <v>4</v>
      </c>
      <c r="G53" s="15">
        <f t="shared" ca="1" si="5"/>
        <v>0</v>
      </c>
      <c r="H53" s="13">
        <f t="shared" ca="1" si="0"/>
        <v>3.1780821917808226E-2</v>
      </c>
      <c r="I53" s="29">
        <f ca="1">IF(G53&lt;&gt;0,IF(E53&lt;0,0,IF(OR(Pita!I53&gt;0),0,IF(OR('Green Pepper'!I53&gt;0,'House Salad'!I53&gt;0,Mushrooms!I53&gt;0,Lemon!I53&gt;0,Tzatziki!I53&gt;0,'Monterey Jack'!I53&gt;0,'Marinated Chicken'!I53&gt;0,Squid!I53&gt;0,Onions!I53&gt;0,Spanakopita!I53&gt;0,'Garlic Butter Sauce'!I53&gt;0),50,200))),0)</f>
        <v>0</v>
      </c>
      <c r="J53" s="2" t="str">
        <f ca="1">IF(D53&lt;$E$18,"N/A",IF(D53=$E$18,IF($E$7-SUM(OFFSET(F53,-$E$18,0):F53)&gt;0,$E$7-SUM(OFFSET(F53,-$E$18,0):F53),0),IF(OFFSET(G53,-$E$18,0)-SUM(OFFSET(F53,-$E$18,0):F53)&gt;0,OFFSET(G53,-$E$18,0)-SUM(OFFSET(F53,-$E$18,0):F53),0)))</f>
        <v>N/A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25</v>
      </c>
      <c r="F54" s="15">
        <f t="shared" si="4"/>
        <v>4</v>
      </c>
      <c r="G54" s="15">
        <f t="shared" ca="1" si="5"/>
        <v>0</v>
      </c>
      <c r="H54" s="13">
        <f t="shared" ca="1" si="0"/>
        <v>2.7397260273972605E-2</v>
      </c>
      <c r="I54" s="29">
        <f ca="1">IF(G54&lt;&gt;0,IF(E54&lt;0,0,IF(OR(Pita!I54&gt;0),0,IF(OR('Green Pepper'!I54&gt;0,'House Salad'!I54&gt;0,Mushrooms!I54&gt;0,Lemon!I54&gt;0,Tzatziki!I54&gt;0,'Monterey Jack'!I54&gt;0,'Marinated Chicken'!I54&gt;0,Squid!I54&gt;0,Onions!I54&gt;0,Spanakopita!I54&gt;0,'Garlic Butter Sauce'!I54&gt;0),50,200))),0)</f>
        <v>0</v>
      </c>
      <c r="J54" s="2" t="str">
        <f ca="1">IF(D54&lt;$E$18,"N/A",IF(D54=$E$18,IF($E$7-SUM(OFFSET(F54,-$E$18,0):F54)&gt;0,$E$7-SUM(OFFSET(F54,-$E$18,0):F54),0),IF(OFFSET(G54,-$E$18,0)-SUM(OFFSET(F54,-$E$18,0):F54)&gt;0,OFFSET(G54,-$E$18,0)-SUM(OFFSET(F54,-$E$18,0):F54),0)))</f>
        <v>N/A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21</v>
      </c>
      <c r="F55" s="15">
        <f t="shared" si="4"/>
        <v>4</v>
      </c>
      <c r="G55" s="15">
        <f t="shared" ca="1" si="5"/>
        <v>28</v>
      </c>
      <c r="H55" s="13">
        <f t="shared" ca="1" si="0"/>
        <v>2.301369863013699E-2</v>
      </c>
      <c r="I55" s="29">
        <f ca="1">IF(G55&lt;&gt;0,IF(E55&lt;0,0,IF(OR(Pita!I55&gt;0),0,IF(OR('Green Pepper'!I55&gt;0,'House Salad'!I55&gt;0,Mushrooms!I55&gt;0,Lemon!I55&gt;0,Tzatziki!I55&gt;0,'Monterey Jack'!I55&gt;0,'Marinated Chicken'!I55&gt;0,Squid!I55&gt;0,Onions!I55&gt;0,Spanakopita!I55&gt;0,'Garlic Butter Sauce'!I55&gt;0),50,200))),0)</f>
        <v>0</v>
      </c>
      <c r="J55" s="2" t="str">
        <f ca="1">IF(D55&lt;$E$18,"N/A",IF(D55=$E$18,IF($E$7-SUM(OFFSET(F55,-$E$18,0):F55)&gt;0,$E$7-SUM(OFFSET(F55,-$E$18,0):F55),0),IF(OFFSET(G55,-$E$18,0)-SUM(OFFSET(F55,-$E$18,0):F55)&gt;0,OFFSET(G55,-$E$18,0)-SUM(OFFSET(F55,-$E$18,0):F55),0)))</f>
        <v>N/A</v>
      </c>
      <c r="K55" s="13">
        <f t="shared" ca="1" si="1"/>
        <v>0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45</v>
      </c>
      <c r="F56" s="15">
        <f t="shared" si="4"/>
        <v>4</v>
      </c>
      <c r="G56" s="15">
        <f t="shared" ca="1" si="5"/>
        <v>0</v>
      </c>
      <c r="H56" s="13">
        <f t="shared" ca="1" si="0"/>
        <v>4.9315068493150691E-2</v>
      </c>
      <c r="I56" s="29">
        <f ca="1">IF(G56&lt;&gt;0,IF(E56&lt;0,0,IF(OR(Pita!I56&gt;0),0,IF(OR('Green Pepper'!I56&gt;0,'House Salad'!I56&gt;0,Mushrooms!I56&gt;0,Lemon!I56&gt;0,Tzatziki!I56&gt;0,'Monterey Jack'!I56&gt;0,'Marinated Chicken'!I56&gt;0,Squid!I56&gt;0,Onions!I56&gt;0,Spanakopita!I56&gt;0,'Garlic Butter Sauce'!I56&gt;0),50,200))),0)</f>
        <v>0</v>
      </c>
      <c r="J56" s="2" t="str">
        <f ca="1">IF(D56&lt;$E$18,"N/A",IF(D56=$E$18,IF($E$7-SUM(OFFSET(F56,-$E$18,0):F56)&gt;0,$E$7-SUM(OFFSET(F56,-$E$18,0):F56),0),IF(OFFSET(G56,-$E$18,0)-SUM(OFFSET(F56,-$E$18,0):F56)&gt;0,OFFSET(G56,-$E$18,0)-SUM(OFFSET(F56,-$E$18,0):F56),0)))</f>
        <v>N/A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41</v>
      </c>
      <c r="F57" s="15">
        <f t="shared" si="4"/>
        <v>4</v>
      </c>
      <c r="G57" s="15">
        <f t="shared" ca="1" si="5"/>
        <v>0</v>
      </c>
      <c r="H57" s="13">
        <f t="shared" ca="1" si="0"/>
        <v>4.4931506849315073E-2</v>
      </c>
      <c r="I57" s="29">
        <f ca="1">IF(G57&lt;&gt;0,IF(E57&lt;0,0,IF(OR(Pita!I57&gt;0),0,IF(OR('Green Pepper'!I57&gt;0,'House Salad'!I57&gt;0,Mushrooms!I57&gt;0,Lemon!I57&gt;0,Tzatziki!I57&gt;0,'Monterey Jack'!I57&gt;0,'Marinated Chicken'!I57&gt;0,Squid!I57&gt;0,Onions!I57&gt;0,Spanakopita!I57&gt;0,'Garlic Butter Sauce'!I57&gt;0),50,200))),0)</f>
        <v>0</v>
      </c>
      <c r="J57" s="2" t="str">
        <f ca="1">IF(D57&lt;$E$18,"N/A",IF(D57=$E$18,IF($E$7-SUM(OFFSET(F57,-$E$18,0):F57)&gt;0,$E$7-SUM(OFFSET(F57,-$E$18,0):F57),0),IF(OFFSET(G57,-$E$18,0)-SUM(OFFSET(F57,-$E$18,0):F57)&gt;0,OFFSET(G57,-$E$18,0)-SUM(OFFSET(F57,-$E$18,0):F57),0)))</f>
        <v>N/A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37</v>
      </c>
      <c r="F58" s="15">
        <f t="shared" si="4"/>
        <v>4</v>
      </c>
      <c r="G58" s="15">
        <f t="shared" ca="1" si="5"/>
        <v>0</v>
      </c>
      <c r="H58" s="13">
        <f t="shared" ca="1" si="0"/>
        <v>4.0547945205479455E-2</v>
      </c>
      <c r="I58" s="29">
        <f ca="1">IF(G58&lt;&gt;0,IF(E58&lt;0,0,IF(OR(Pita!I58&gt;0),0,IF(OR('Green Pepper'!I58&gt;0,'House Salad'!I58&gt;0,Mushrooms!I58&gt;0,Lemon!I58&gt;0,Tzatziki!I58&gt;0,'Monterey Jack'!I58&gt;0,'Marinated Chicken'!I58&gt;0,Squid!I58&gt;0,Onions!I58&gt;0,Spanakopita!I58&gt;0,'Garlic Butter Sauce'!I58&gt;0),50,200))),0)</f>
        <v>0</v>
      </c>
      <c r="J58" s="2" t="str">
        <f ca="1">IF(D58&lt;$E$18,"N/A",IF(D58=$E$18,IF($E$7-SUM(OFFSET(F58,-$E$18,0):F58)&gt;0,$E$7-SUM(OFFSET(F58,-$E$18,0):F58),0),IF(OFFSET(G58,-$E$18,0)-SUM(OFFSET(F58,-$E$18,0):F58)&gt;0,OFFSET(G58,-$E$18,0)-SUM(OFFSET(F58,-$E$18,0):F58),0)))</f>
        <v>N/A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33</v>
      </c>
      <c r="F59" s="15">
        <f t="shared" si="4"/>
        <v>4</v>
      </c>
      <c r="G59" s="15">
        <f t="shared" ca="1" si="5"/>
        <v>0</v>
      </c>
      <c r="H59" s="13">
        <f t="shared" ca="1" si="0"/>
        <v>3.6164383561643837E-2</v>
      </c>
      <c r="I59" s="29">
        <f ca="1">IF(G59&lt;&gt;0,IF(E59&lt;0,0,IF(OR(Pita!I59&gt;0),0,IF(OR('Green Pepper'!I59&gt;0,'House Salad'!I59&gt;0,Mushrooms!I59&gt;0,Lemon!I59&gt;0,Tzatziki!I59&gt;0,'Monterey Jack'!I59&gt;0,'Marinated Chicken'!I59&gt;0,Squid!I59&gt;0,Onions!I59&gt;0,Spanakopita!I59&gt;0,'Garlic Butter Sauce'!I59&gt;0),50,200))),0)</f>
        <v>0</v>
      </c>
      <c r="J59" s="2" t="str">
        <f ca="1">IF(D59&lt;$E$18,"N/A",IF(D59=$E$18,IF($E$7-SUM(OFFSET(F59,-$E$18,0):F59)&gt;0,$E$7-SUM(OFFSET(F59,-$E$18,0):F59),0),IF(OFFSET(G59,-$E$18,0)-SUM(OFFSET(F59,-$E$18,0):F59)&gt;0,OFFSET(G59,-$E$18,0)-SUM(OFFSET(F59,-$E$18,0):F59),0)))</f>
        <v>N/A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29</v>
      </c>
      <c r="F60" s="15">
        <f t="shared" si="4"/>
        <v>4</v>
      </c>
      <c r="G60" s="15">
        <f t="shared" ca="1" si="5"/>
        <v>0</v>
      </c>
      <c r="H60" s="13">
        <f t="shared" ca="1" si="0"/>
        <v>3.1780821917808226E-2</v>
      </c>
      <c r="I60" s="29">
        <f ca="1">IF(G60&lt;&gt;0,IF(E60&lt;0,0,IF(OR(Pita!I60&gt;0),0,IF(OR('Green Pepper'!I60&gt;0,'House Salad'!I60&gt;0,Mushrooms!I60&gt;0,Lemon!I60&gt;0,Tzatziki!I60&gt;0,'Monterey Jack'!I60&gt;0,'Marinated Chicken'!I60&gt;0,Squid!I60&gt;0,Onions!I60&gt;0,Spanakopita!I60&gt;0,'Garlic Butter Sauce'!I60&gt;0),50,200))),0)</f>
        <v>0</v>
      </c>
      <c r="J60" s="2" t="str">
        <f ca="1">IF(D60&lt;$E$18,"N/A",IF(D60=$E$18,IF($E$7-SUM(OFFSET(F60,-$E$18,0):F60)&gt;0,$E$7-SUM(OFFSET(F60,-$E$18,0):F60),0),IF(OFFSET(G60,-$E$18,0)-SUM(OFFSET(F60,-$E$18,0):F60)&gt;0,OFFSET(G60,-$E$18,0)-SUM(OFFSET(F60,-$E$18,0):F60),0)))</f>
        <v>N/A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25</v>
      </c>
      <c r="F61" s="15">
        <f t="shared" si="4"/>
        <v>4</v>
      </c>
      <c r="G61" s="15">
        <f t="shared" ca="1" si="5"/>
        <v>0</v>
      </c>
      <c r="H61" s="13">
        <f t="shared" ca="1" si="0"/>
        <v>2.7397260273972605E-2</v>
      </c>
      <c r="I61" s="29">
        <f ca="1">IF(G61&lt;&gt;0,IF(E61&lt;0,0,IF(OR(Pita!I61&gt;0),0,IF(OR('Green Pepper'!I61&gt;0,'House Salad'!I61&gt;0,Mushrooms!I61&gt;0,Lemon!I61&gt;0,Tzatziki!I61&gt;0,'Monterey Jack'!I61&gt;0,'Marinated Chicken'!I61&gt;0,Squid!I61&gt;0,Onions!I61&gt;0,Spanakopita!I61&gt;0,'Garlic Butter Sauce'!I61&gt;0),50,200))),0)</f>
        <v>0</v>
      </c>
      <c r="J61" s="2" t="str">
        <f ca="1">IF(D61&lt;$E$18,"N/A",IF(D61=$E$18,IF($E$7-SUM(OFFSET(F61,-$E$18,0):F61)&gt;0,$E$7-SUM(OFFSET(F61,-$E$18,0):F61),0),IF(OFFSET(G61,-$E$18,0)-SUM(OFFSET(F61,-$E$18,0):F61)&gt;0,OFFSET(G61,-$E$18,0)-SUM(OFFSET(F61,-$E$18,0):F61),0)))</f>
        <v>N/A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21</v>
      </c>
      <c r="F62" s="15">
        <f t="shared" si="4"/>
        <v>4</v>
      </c>
      <c r="G62" s="15">
        <f t="shared" ca="1" si="5"/>
        <v>28</v>
      </c>
      <c r="H62" s="13">
        <f t="shared" ca="1" si="0"/>
        <v>2.301369863013699E-2</v>
      </c>
      <c r="I62" s="29">
        <f ca="1">IF(G62&lt;&gt;0,IF(E62&lt;0,0,IF(OR(Pita!I62&gt;0),0,IF(OR('Green Pepper'!I62&gt;0,'House Salad'!I62&gt;0,Mushrooms!I62&gt;0,Lemon!I62&gt;0,Tzatziki!I62&gt;0,'Monterey Jack'!I62&gt;0,'Marinated Chicken'!I62&gt;0,Squid!I62&gt;0,Onions!I62&gt;0,Spanakopita!I62&gt;0,'Garlic Butter Sauce'!I62&gt;0),50,200))),0)</f>
        <v>0</v>
      </c>
      <c r="J62" s="2" t="str">
        <f ca="1">IF(D62&lt;$E$18,"N/A",IF(D62=$E$18,IF($E$7-SUM(OFFSET(F62,-$E$18,0):F62)&gt;0,$E$7-SUM(OFFSET(F62,-$E$18,0):F62),0),IF(OFFSET(G62,-$E$18,0)-SUM(OFFSET(F62,-$E$18,0):F62)&gt;0,OFFSET(G62,-$E$18,0)-SUM(OFFSET(F62,-$E$18,0):F62),0)))</f>
        <v>N/A</v>
      </c>
      <c r="K62" s="13">
        <f t="shared" ca="1" si="1"/>
        <v>0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45</v>
      </c>
      <c r="F63" s="15">
        <f t="shared" si="4"/>
        <v>4</v>
      </c>
      <c r="G63" s="15">
        <f t="shared" ca="1" si="5"/>
        <v>0</v>
      </c>
      <c r="H63" s="13">
        <f t="shared" ca="1" si="0"/>
        <v>4.9315068493150691E-2</v>
      </c>
      <c r="I63" s="29">
        <f ca="1">IF(G63&lt;&gt;0,IF(E63&lt;0,0,IF(OR(Pita!I63&gt;0),0,IF(OR('Green Pepper'!I63&gt;0,'House Salad'!I63&gt;0,Mushrooms!I63&gt;0,Lemon!I63&gt;0,Tzatziki!I63&gt;0,'Monterey Jack'!I63&gt;0,'Marinated Chicken'!I63&gt;0,Squid!I63&gt;0,Onions!I63&gt;0,Spanakopita!I63&gt;0,'Garlic Butter Sauce'!I63&gt;0),50,200))),0)</f>
        <v>0</v>
      </c>
      <c r="J63" s="2" t="str">
        <f ca="1">IF(D63&lt;$E$18,"N/A",IF(D63=$E$18,IF($E$7-SUM(OFFSET(F63,-$E$18,0):F63)&gt;0,$E$7-SUM(OFFSET(F63,-$E$18,0):F63),0),IF(OFFSET(G63,-$E$18,0)-SUM(OFFSET(F63,-$E$18,0):F63)&gt;0,OFFSET(G63,-$E$18,0)-SUM(OFFSET(F63,-$E$18,0):F63),0)))</f>
        <v>N/A</v>
      </c>
      <c r="K63" s="13">
        <f t="shared" ca="1" si="1"/>
        <v>0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41</v>
      </c>
      <c r="F64" s="15">
        <f t="shared" si="4"/>
        <v>4</v>
      </c>
      <c r="G64" s="15">
        <f t="shared" ca="1" si="5"/>
        <v>0</v>
      </c>
      <c r="H64" s="13">
        <f t="shared" ca="1" si="0"/>
        <v>4.4931506849315073E-2</v>
      </c>
      <c r="I64" s="29">
        <f ca="1">IF(G64&lt;&gt;0,IF(E64&lt;0,0,IF(OR(Pita!I64&gt;0),0,IF(OR('Green Pepper'!I64&gt;0,'House Salad'!I64&gt;0,Mushrooms!I64&gt;0,Lemon!I64&gt;0,Tzatziki!I64&gt;0,'Monterey Jack'!I64&gt;0,'Marinated Chicken'!I64&gt;0,Squid!I64&gt;0,Onions!I64&gt;0,Spanakopita!I64&gt;0,'Garlic Butter Sauce'!I64&gt;0),50,200))),0)</f>
        <v>0</v>
      </c>
      <c r="J64" s="2" t="str">
        <f ca="1">IF(D64&lt;$E$18,"N/A",IF(D64=$E$18,IF($E$7-SUM(OFFSET(F64,-$E$18,0):F64)&gt;0,$E$7-SUM(OFFSET(F64,-$E$18,0):F64),0),IF(OFFSET(G64,-$E$18,0)-SUM(OFFSET(F64,-$E$18,0):F64)&gt;0,OFFSET(G64,-$E$18,0)-SUM(OFFSET(F64,-$E$18,0):F64),0)))</f>
        <v>N/A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37</v>
      </c>
      <c r="F65" s="15">
        <f t="shared" si="4"/>
        <v>4</v>
      </c>
      <c r="G65" s="15">
        <f t="shared" ca="1" si="5"/>
        <v>0</v>
      </c>
      <c r="H65" s="13">
        <f t="shared" ca="1" si="0"/>
        <v>4.0547945205479455E-2</v>
      </c>
      <c r="I65" s="29">
        <f ca="1">IF(G65&lt;&gt;0,IF(E65&lt;0,0,IF(OR(Pita!I65&gt;0),0,IF(OR('Green Pepper'!I65&gt;0,'House Salad'!I65&gt;0,Mushrooms!I65&gt;0,Lemon!I65&gt;0,Tzatziki!I65&gt;0,'Monterey Jack'!I65&gt;0,'Marinated Chicken'!I65&gt;0,Squid!I65&gt;0,Onions!I65&gt;0,Spanakopita!I65&gt;0,'Garlic Butter Sauce'!I65&gt;0),50,200))),0)</f>
        <v>0</v>
      </c>
      <c r="J65" s="2" t="str">
        <f ca="1">IF(D65&lt;$E$18,"N/A",IF(D65=$E$18,IF($E$7-SUM(OFFSET(F65,-$E$18,0):F65)&gt;0,$E$7-SUM(OFFSET(F65,-$E$18,0):F65),0),IF(OFFSET(G65,-$E$18,0)-SUM(OFFSET(F65,-$E$18,0):F65)&gt;0,OFFSET(G65,-$E$18,0)-SUM(OFFSET(F65,-$E$18,0):F65),0)))</f>
        <v>N/A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33</v>
      </c>
      <c r="F66" s="15">
        <f t="shared" si="4"/>
        <v>4</v>
      </c>
      <c r="G66" s="15">
        <f t="shared" ca="1" si="5"/>
        <v>0</v>
      </c>
      <c r="H66" s="13">
        <f t="shared" ca="1" si="0"/>
        <v>3.6164383561643837E-2</v>
      </c>
      <c r="I66" s="29">
        <f ca="1">IF(G66&lt;&gt;0,IF(E66&lt;0,0,IF(OR(Pita!I66&gt;0),0,IF(OR('Green Pepper'!I66&gt;0,'House Salad'!I66&gt;0,Mushrooms!I66&gt;0,Lemon!I66&gt;0,Tzatziki!I66&gt;0,'Monterey Jack'!I66&gt;0,'Marinated Chicken'!I66&gt;0,Squid!I66&gt;0,Onions!I66&gt;0,Spanakopita!I66&gt;0,'Garlic Butter Sauce'!I66&gt;0),50,200))),0)</f>
        <v>0</v>
      </c>
      <c r="J66" s="2" t="str">
        <f ca="1">IF(D66&lt;$E$18,"N/A",IF(D66=$E$18,IF($E$7-SUM(OFFSET(F66,-$E$18,0):F66)&gt;0,$E$7-SUM(OFFSET(F66,-$E$18,0):F66),0),IF(OFFSET(G66,-$E$18,0)-SUM(OFFSET(F66,-$E$18,0):F66)&gt;0,OFFSET(G66,-$E$18,0)-SUM(OFFSET(F66,-$E$18,0):F66),0)))</f>
        <v>N/A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29</v>
      </c>
      <c r="F67" s="15">
        <f t="shared" si="4"/>
        <v>4</v>
      </c>
      <c r="G67" s="15">
        <f t="shared" ca="1" si="5"/>
        <v>0</v>
      </c>
      <c r="H67" s="13">
        <f t="shared" ca="1" si="0"/>
        <v>3.1780821917808226E-2</v>
      </c>
      <c r="I67" s="29">
        <f ca="1">IF(G67&lt;&gt;0,IF(E67&lt;0,0,IF(OR(Pita!I67&gt;0),0,IF(OR('Green Pepper'!I67&gt;0,'House Salad'!I67&gt;0,Mushrooms!I67&gt;0,Lemon!I67&gt;0,Tzatziki!I67&gt;0,'Monterey Jack'!I67&gt;0,'Marinated Chicken'!I67&gt;0,Squid!I67&gt;0,Onions!I67&gt;0,Spanakopita!I67&gt;0,'Garlic Butter Sauce'!I67&gt;0),50,200))),0)</f>
        <v>0</v>
      </c>
      <c r="J67" s="2" t="str">
        <f ca="1">IF(D67&lt;$E$18,"N/A",IF(D67=$E$18,IF($E$7-SUM(OFFSET(F67,-$E$18,0):F67)&gt;0,$E$7-SUM(OFFSET(F67,-$E$18,0):F67),0),IF(OFFSET(G67,-$E$18,0)-SUM(OFFSET(F67,-$E$18,0):F67)&gt;0,OFFSET(G67,-$E$18,0)-SUM(OFFSET(F67,-$E$18,0):F67),0)))</f>
        <v>N/A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25</v>
      </c>
      <c r="F68" s="15">
        <f t="shared" si="4"/>
        <v>4</v>
      </c>
      <c r="G68" s="15">
        <f t="shared" ca="1" si="5"/>
        <v>0</v>
      </c>
      <c r="H68" s="13">
        <f t="shared" ca="1" si="0"/>
        <v>2.7397260273972605E-2</v>
      </c>
      <c r="I68" s="29">
        <f ca="1">IF(G68&lt;&gt;0,IF(E68&lt;0,0,IF(OR(Pita!I68&gt;0),0,IF(OR('Green Pepper'!I68&gt;0,'House Salad'!I68&gt;0,Mushrooms!I68&gt;0,Lemon!I68&gt;0,Tzatziki!I68&gt;0,'Monterey Jack'!I68&gt;0,'Marinated Chicken'!I68&gt;0,Squid!I68&gt;0,Onions!I68&gt;0,Spanakopita!I68&gt;0,'Garlic Butter Sauce'!I68&gt;0),50,200))),0)</f>
        <v>0</v>
      </c>
      <c r="J68" s="2" t="str">
        <f ca="1">IF(D68&lt;$E$18,"N/A",IF(D68=$E$18,IF($E$7-SUM(OFFSET(F68,-$E$18,0):F68)&gt;0,$E$7-SUM(OFFSET(F68,-$E$18,0):F68),0),IF(OFFSET(G68,-$E$18,0)-SUM(OFFSET(F68,-$E$18,0):F68)&gt;0,OFFSET(G68,-$E$18,0)-SUM(OFFSET(F68,-$E$18,0):F68),0)))</f>
        <v>N/A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21</v>
      </c>
      <c r="F69" s="15">
        <f t="shared" si="4"/>
        <v>4</v>
      </c>
      <c r="G69" s="15">
        <f t="shared" ca="1" si="5"/>
        <v>28</v>
      </c>
      <c r="H69" s="13">
        <f t="shared" ca="1" si="0"/>
        <v>2.301369863013699E-2</v>
      </c>
      <c r="I69" s="29">
        <f ca="1">IF(G69&lt;&gt;0,IF(E69&lt;0,0,IF(OR(Pita!I69&gt;0),0,IF(OR('Green Pepper'!I69&gt;0,'House Salad'!I69&gt;0,Mushrooms!I69&gt;0,Lemon!I69&gt;0,Tzatziki!I69&gt;0,'Monterey Jack'!I69&gt;0,'Marinated Chicken'!I69&gt;0,Squid!I69&gt;0,Onions!I69&gt;0,Spanakopita!I69&gt;0,'Garlic Butter Sauce'!I69&gt;0),50,200))),0)</f>
        <v>0</v>
      </c>
      <c r="J69" s="2" t="str">
        <f ca="1">IF(D69&lt;$E$18,"N/A",IF(D69=$E$18,IF($E$7-SUM(OFFSET(F69,-$E$18,0):F69)&gt;0,$E$7-SUM(OFFSET(F69,-$E$18,0):F69),0),IF(OFFSET(G69,-$E$18,0)-SUM(OFFSET(F69,-$E$18,0):F69)&gt;0,OFFSET(G69,-$E$18,0)-SUM(OFFSET(F69,-$E$18,0):F69),0)))</f>
        <v>N/A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45</v>
      </c>
      <c r="F70" s="15">
        <f t="shared" si="4"/>
        <v>4</v>
      </c>
      <c r="G70" s="15">
        <f t="shared" ca="1" si="5"/>
        <v>0</v>
      </c>
      <c r="H70" s="13">
        <f t="shared" ca="1" si="0"/>
        <v>4.9315068493150691E-2</v>
      </c>
      <c r="I70" s="29">
        <f ca="1">IF(G70&lt;&gt;0,IF(E70&lt;0,0,IF(OR(Pita!I70&gt;0),0,IF(OR('Green Pepper'!I70&gt;0,'House Salad'!I70&gt;0,Mushrooms!I70&gt;0,Lemon!I70&gt;0,Tzatziki!I70&gt;0,'Monterey Jack'!I70&gt;0,'Marinated Chicken'!I70&gt;0,Squid!I70&gt;0,Onions!I70&gt;0,Spanakopita!I70&gt;0,'Garlic Butter Sauce'!I70&gt;0),50,200))),0)</f>
        <v>0</v>
      </c>
      <c r="J70" s="2" t="str">
        <f ca="1">IF(D70&lt;$E$18,"N/A",IF(D70=$E$18,IF($E$7-SUM(OFFSET(F70,-$E$18,0):F70)&gt;0,$E$7-SUM(OFFSET(F70,-$E$18,0):F70),0),IF(OFFSET(G70,-$E$18,0)-SUM(OFFSET(F70,-$E$18,0):F70)&gt;0,OFFSET(G70,-$E$18,0)-SUM(OFFSET(F70,-$E$18,0):F70),0)))</f>
        <v>N/A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41</v>
      </c>
      <c r="F71" s="15">
        <f t="shared" si="4"/>
        <v>4</v>
      </c>
      <c r="G71" s="15">
        <f t="shared" ca="1" si="5"/>
        <v>0</v>
      </c>
      <c r="H71" s="13">
        <f t="shared" ca="1" si="0"/>
        <v>4.4931506849315073E-2</v>
      </c>
      <c r="I71" s="29">
        <f ca="1">IF(G71&lt;&gt;0,IF(E71&lt;0,0,IF(OR(Pita!I71&gt;0),0,IF(OR('Green Pepper'!I71&gt;0,'House Salad'!I71&gt;0,Mushrooms!I71&gt;0,Lemon!I71&gt;0,Tzatziki!I71&gt;0,'Monterey Jack'!I71&gt;0,'Marinated Chicken'!I71&gt;0,Squid!I71&gt;0,Onions!I71&gt;0,Spanakopita!I71&gt;0,'Garlic Butter Sauce'!I71&gt;0),50,200))),0)</f>
        <v>0</v>
      </c>
      <c r="J71" s="2" t="str">
        <f ca="1">IF(D71&lt;$E$18,"N/A",IF(D71=$E$18,IF($E$7-SUM(OFFSET(F71,-$E$18,0):F71)&gt;0,$E$7-SUM(OFFSET(F71,-$E$18,0):F71),0),IF(OFFSET(G71,-$E$18,0)-SUM(OFFSET(F71,-$E$18,0):F71)&gt;0,OFFSET(G71,-$E$18,0)-SUM(OFFSET(F71,-$E$18,0):F71),0)))</f>
        <v>N/A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37</v>
      </c>
      <c r="F72" s="15">
        <f t="shared" si="4"/>
        <v>4</v>
      </c>
      <c r="G72" s="15">
        <f t="shared" ca="1" si="5"/>
        <v>0</v>
      </c>
      <c r="H72" s="13">
        <f t="shared" ca="1" si="0"/>
        <v>4.0547945205479455E-2</v>
      </c>
      <c r="I72" s="29">
        <f ca="1">IF(G72&lt;&gt;0,IF(E72&lt;0,0,IF(OR(Pita!I72&gt;0),0,IF(OR('Green Pepper'!I72&gt;0,'House Salad'!I72&gt;0,Mushrooms!I72&gt;0,Lemon!I72&gt;0,Tzatziki!I72&gt;0,'Monterey Jack'!I72&gt;0,'Marinated Chicken'!I72&gt;0,Squid!I72&gt;0,Onions!I72&gt;0,Spanakopita!I72&gt;0,'Garlic Butter Sauce'!I72&gt;0),50,200))),0)</f>
        <v>0</v>
      </c>
      <c r="J72" s="2" t="str">
        <f ca="1">IF(D72&lt;$E$18,"N/A",IF(D72=$E$18,IF($E$7-SUM(OFFSET(F72,-$E$18,0):F72)&gt;0,$E$7-SUM(OFFSET(F72,-$E$18,0):F72),0),IF(OFFSET(G72,-$E$18,0)-SUM(OFFSET(F72,-$E$18,0):F72)&gt;0,OFFSET(G72,-$E$18,0)-SUM(OFFSET(F72,-$E$18,0):F72),0)))</f>
        <v>N/A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33</v>
      </c>
      <c r="F73" s="15">
        <f t="shared" si="4"/>
        <v>4</v>
      </c>
      <c r="G73" s="15">
        <f t="shared" ca="1" si="5"/>
        <v>0</v>
      </c>
      <c r="H73" s="13">
        <f t="shared" ca="1" si="0"/>
        <v>3.6164383561643837E-2</v>
      </c>
      <c r="I73" s="29">
        <f ca="1">IF(G73&lt;&gt;0,IF(E73&lt;0,0,IF(OR(Pita!I73&gt;0),0,IF(OR('Green Pepper'!I73&gt;0,'House Salad'!I73&gt;0,Mushrooms!I73&gt;0,Lemon!I73&gt;0,Tzatziki!I73&gt;0,'Monterey Jack'!I73&gt;0,'Marinated Chicken'!I73&gt;0,Squid!I73&gt;0,Onions!I73&gt;0,Spanakopita!I73&gt;0,'Garlic Butter Sauce'!I73&gt;0),50,200))),0)</f>
        <v>0</v>
      </c>
      <c r="J73" s="2" t="str">
        <f ca="1">IF(D73&lt;$E$18,"N/A",IF(D73=$E$18,IF($E$7-SUM(OFFSET(F73,-$E$18,0):F73)&gt;0,$E$7-SUM(OFFSET(F73,-$E$18,0):F73),0),IF(OFFSET(G73,-$E$18,0)-SUM(OFFSET(F73,-$E$18,0):F73)&gt;0,OFFSET(G73,-$E$18,0)-SUM(OFFSET(F73,-$E$18,0):F73),0)))</f>
        <v>N/A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29</v>
      </c>
      <c r="F74" s="15">
        <f t="shared" si="4"/>
        <v>4</v>
      </c>
      <c r="G74" s="15">
        <f t="shared" ca="1" si="5"/>
        <v>0</v>
      </c>
      <c r="H74" s="13">
        <f t="shared" ca="1" si="0"/>
        <v>3.1780821917808226E-2</v>
      </c>
      <c r="I74" s="29">
        <f ca="1">IF(G74&lt;&gt;0,IF(E74&lt;0,0,IF(OR(Pita!I74&gt;0),0,IF(OR('Green Pepper'!I74&gt;0,'House Salad'!I74&gt;0,Mushrooms!I74&gt;0,Lemon!I74&gt;0,Tzatziki!I74&gt;0,'Monterey Jack'!I74&gt;0,'Marinated Chicken'!I74&gt;0,Squid!I74&gt;0,Onions!I74&gt;0,Spanakopita!I74&gt;0,'Garlic Butter Sauce'!I74&gt;0),50,200))),0)</f>
        <v>0</v>
      </c>
      <c r="J74" s="2" t="str">
        <f ca="1">IF(D74&lt;$E$18,"N/A",IF(D74=$E$18,IF($E$7-SUM(OFFSET(F74,-$E$18,0):F74)&gt;0,$E$7-SUM(OFFSET(F74,-$E$18,0):F74),0),IF(OFFSET(G74,-$E$18,0)-SUM(OFFSET(F74,-$E$18,0):F74)&gt;0,OFFSET(G74,-$E$18,0)-SUM(OFFSET(F74,-$E$18,0):F74),0)))</f>
        <v>N/A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25</v>
      </c>
      <c r="F75" s="15">
        <f t="shared" si="4"/>
        <v>4</v>
      </c>
      <c r="G75" s="15">
        <f t="shared" ca="1" si="5"/>
        <v>0</v>
      </c>
      <c r="H75" s="13">
        <f t="shared" ca="1" si="0"/>
        <v>2.7397260273972605E-2</v>
      </c>
      <c r="I75" s="29">
        <f ca="1">IF(G75&lt;&gt;0,IF(E75&lt;0,0,IF(OR(Pita!I75&gt;0),0,IF(OR('Green Pepper'!I75&gt;0,'House Salad'!I75&gt;0,Mushrooms!I75&gt;0,Lemon!I75&gt;0,Tzatziki!I75&gt;0,'Monterey Jack'!I75&gt;0,'Marinated Chicken'!I75&gt;0,Squid!I75&gt;0,Onions!I75&gt;0,Spanakopita!I75&gt;0,'Garlic Butter Sauce'!I75&gt;0),50,200))),0)</f>
        <v>0</v>
      </c>
      <c r="J75" s="2" t="str">
        <f ca="1">IF(D75&lt;$E$18,"N/A",IF(D75=$E$18,IF($E$7-SUM(OFFSET(F75,-$E$18,0):F75)&gt;0,$E$7-SUM(OFFSET(F75,-$E$18,0):F75),0),IF(OFFSET(G75,-$E$18,0)-SUM(OFFSET(F75,-$E$18,0):F75)&gt;0,OFFSET(G75,-$E$18,0)-SUM(OFFSET(F75,-$E$18,0):F75),0)))</f>
        <v>N/A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21</v>
      </c>
      <c r="F76" s="15">
        <f t="shared" si="4"/>
        <v>4</v>
      </c>
      <c r="G76" s="15">
        <f t="shared" ca="1" si="5"/>
        <v>28</v>
      </c>
      <c r="H76" s="13">
        <f t="shared" ca="1" si="0"/>
        <v>2.301369863013699E-2</v>
      </c>
      <c r="I76" s="29">
        <f ca="1">IF(G76&lt;&gt;0,IF(E76&lt;0,0,IF(OR(Pita!I76&gt;0),0,IF(OR('Green Pepper'!I76&gt;0,'House Salad'!I76&gt;0,Mushrooms!I76&gt;0,Lemon!I76&gt;0,Tzatziki!I76&gt;0,'Monterey Jack'!I76&gt;0,'Marinated Chicken'!I76&gt;0,Squid!I76&gt;0,Onions!I76&gt;0,Spanakopita!I76&gt;0,'Garlic Butter Sauce'!I76&gt;0),50,200))),0)</f>
        <v>0</v>
      </c>
      <c r="J76" s="2" t="str">
        <f ca="1">IF(D76&lt;$E$18,"N/A",IF(D76=$E$18,IF($E$7-SUM(OFFSET(F76,-$E$18,0):F76)&gt;0,$E$7-SUM(OFFSET(F76,-$E$18,0):F76),0),IF(OFFSET(G76,-$E$18,0)-SUM(OFFSET(F76,-$E$18,0):F76)&gt;0,OFFSET(G76,-$E$18,0)-SUM(OFFSET(F76,-$E$18,0):F76),0)))</f>
        <v>N/A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45</v>
      </c>
      <c r="F77" s="15">
        <f t="shared" si="4"/>
        <v>4</v>
      </c>
      <c r="G77" s="15">
        <f t="shared" ca="1" si="5"/>
        <v>0</v>
      </c>
      <c r="H77" s="13">
        <f t="shared" ca="1" si="0"/>
        <v>4.9315068493150691E-2</v>
      </c>
      <c r="I77" s="29">
        <f ca="1">IF(G77&lt;&gt;0,IF(E77&lt;0,0,IF(OR(Pita!I77&gt;0),0,IF(OR('Green Pepper'!I77&gt;0,'House Salad'!I77&gt;0,Mushrooms!I77&gt;0,Lemon!I77&gt;0,Tzatziki!I77&gt;0,'Monterey Jack'!I77&gt;0,'Marinated Chicken'!I77&gt;0,Squid!I77&gt;0,Onions!I77&gt;0,Spanakopita!I77&gt;0,'Garlic Butter Sauce'!I77&gt;0),50,200))),0)</f>
        <v>0</v>
      </c>
      <c r="J77" s="2" t="str">
        <f ca="1">IF(D77&lt;$E$18,"N/A",IF(D77=$E$18,IF($E$7-SUM(OFFSET(F77,-$E$18,0):F77)&gt;0,$E$7-SUM(OFFSET(F77,-$E$18,0):F77),0),IF(OFFSET(G77,-$E$18,0)-SUM(OFFSET(F77,-$E$18,0):F77)&gt;0,OFFSET(G77,-$E$18,0)-SUM(OFFSET(F77,-$E$18,0):F77),0)))</f>
        <v>N/A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41</v>
      </c>
      <c r="F78" s="15">
        <f t="shared" si="4"/>
        <v>4</v>
      </c>
      <c r="G78" s="15">
        <f t="shared" ca="1" si="5"/>
        <v>0</v>
      </c>
      <c r="H78" s="13">
        <f t="shared" ca="1" si="0"/>
        <v>4.4931506849315073E-2</v>
      </c>
      <c r="I78" s="29">
        <f ca="1">IF(G78&lt;&gt;0,IF(E78&lt;0,0,IF(OR(Pita!I78&gt;0),0,IF(OR('Green Pepper'!I78&gt;0,'House Salad'!I78&gt;0,Mushrooms!I78&gt;0,Lemon!I78&gt;0,Tzatziki!I78&gt;0,'Monterey Jack'!I78&gt;0,'Marinated Chicken'!I78&gt;0,Squid!I78&gt;0,Onions!I78&gt;0,Spanakopita!I78&gt;0,'Garlic Butter Sauce'!I78&gt;0),50,200))),0)</f>
        <v>0</v>
      </c>
      <c r="J78" s="2" t="str">
        <f ca="1">IF(D78&lt;$E$18,"N/A",IF(D78=$E$18,IF($E$7-SUM(OFFSET(F78,-$E$18,0):F78)&gt;0,$E$7-SUM(OFFSET(F78,-$E$18,0):F78),0),IF(OFFSET(G78,-$E$18,0)-SUM(OFFSET(F78,-$E$18,0):F78)&gt;0,OFFSET(G78,-$E$18,0)-SUM(OFFSET(F78,-$E$18,0):F78),0)))</f>
        <v>N/A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37</v>
      </c>
      <c r="F79" s="15">
        <f t="shared" si="4"/>
        <v>4</v>
      </c>
      <c r="G79" s="15">
        <f t="shared" ca="1" si="5"/>
        <v>0</v>
      </c>
      <c r="H79" s="13">
        <f t="shared" ca="1" si="0"/>
        <v>4.0547945205479455E-2</v>
      </c>
      <c r="I79" s="29">
        <f ca="1">IF(G79&lt;&gt;0,IF(E79&lt;0,0,IF(OR(Pita!I79&gt;0),0,IF(OR('Green Pepper'!I79&gt;0,'House Salad'!I79&gt;0,Mushrooms!I79&gt;0,Lemon!I79&gt;0,Tzatziki!I79&gt;0,'Monterey Jack'!I79&gt;0,'Marinated Chicken'!I79&gt;0,Squid!I79&gt;0,Onions!I79&gt;0,Spanakopita!I79&gt;0,'Garlic Butter Sauce'!I79&gt;0),50,200))),0)</f>
        <v>0</v>
      </c>
      <c r="J79" s="2" t="str">
        <f ca="1">IF(D79&lt;$E$18,"N/A",IF(D79=$E$18,IF($E$7-SUM(OFFSET(F79,-$E$18,0):F79)&gt;0,$E$7-SUM(OFFSET(F79,-$E$18,0):F79),0),IF(OFFSET(G79,-$E$18,0)-SUM(OFFSET(F79,-$E$18,0):F79)&gt;0,OFFSET(G79,-$E$18,0)-SUM(OFFSET(F79,-$E$18,0):F79),0)))</f>
        <v>N/A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33</v>
      </c>
      <c r="F80" s="15">
        <f t="shared" si="4"/>
        <v>4</v>
      </c>
      <c r="G80" s="15">
        <f t="shared" ca="1" si="5"/>
        <v>0</v>
      </c>
      <c r="H80" s="13">
        <f t="shared" ca="1" si="0"/>
        <v>3.6164383561643837E-2</v>
      </c>
      <c r="I80" s="29">
        <f ca="1">IF(G80&lt;&gt;0,IF(E80&lt;0,0,IF(OR(Pita!I80&gt;0),0,IF(OR('Green Pepper'!I80&gt;0,'House Salad'!I80&gt;0,Mushrooms!I80&gt;0,Lemon!I80&gt;0,Tzatziki!I80&gt;0,'Monterey Jack'!I80&gt;0,'Marinated Chicken'!I80&gt;0,Squid!I80&gt;0,Onions!I80&gt;0,Spanakopita!I80&gt;0,'Garlic Butter Sauce'!I80&gt;0),50,200))),0)</f>
        <v>0</v>
      </c>
      <c r="J80" s="2" t="str">
        <f ca="1">IF(D80&lt;$E$18,"N/A",IF(D80=$E$18,IF($E$7-SUM(OFFSET(F80,-$E$18,0):F80)&gt;0,$E$7-SUM(OFFSET(F80,-$E$18,0):F80),0),IF(OFFSET(G80,-$E$18,0)-SUM(OFFSET(F80,-$E$18,0):F80)&gt;0,OFFSET(G80,-$E$18,0)-SUM(OFFSET(F80,-$E$18,0):F80),0)))</f>
        <v>N/A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29</v>
      </c>
      <c r="F81" s="15">
        <f t="shared" si="4"/>
        <v>4</v>
      </c>
      <c r="G81" s="15">
        <f t="shared" ca="1" si="5"/>
        <v>0</v>
      </c>
      <c r="H81" s="13">
        <f t="shared" ca="1" si="0"/>
        <v>3.1780821917808226E-2</v>
      </c>
      <c r="I81" s="29">
        <f ca="1">IF(G81&lt;&gt;0,IF(E81&lt;0,0,IF(OR(Pita!I81&gt;0),0,IF(OR('Green Pepper'!I81&gt;0,'House Salad'!I81&gt;0,Mushrooms!I81&gt;0,Lemon!I81&gt;0,Tzatziki!I81&gt;0,'Monterey Jack'!I81&gt;0,'Marinated Chicken'!I81&gt;0,Squid!I81&gt;0,Onions!I81&gt;0,Spanakopita!I81&gt;0,'Garlic Butter Sauce'!I81&gt;0),50,200))),0)</f>
        <v>0</v>
      </c>
      <c r="J81" s="2" t="str">
        <f ca="1">IF(D81&lt;$E$18,"N/A",IF(D81=$E$18,IF($E$7-SUM(OFFSET(F81,-$E$18,0):F81)&gt;0,$E$7-SUM(OFFSET(F81,-$E$18,0):F81),0),IF(OFFSET(G81,-$E$18,0)-SUM(OFFSET(F81,-$E$18,0):F81)&gt;0,OFFSET(G81,-$E$18,0)-SUM(OFFSET(F81,-$E$18,0):F81),0)))</f>
        <v>N/A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25</v>
      </c>
      <c r="F82" s="15">
        <f t="shared" si="4"/>
        <v>4</v>
      </c>
      <c r="G82" s="15">
        <f t="shared" ca="1" si="5"/>
        <v>0</v>
      </c>
      <c r="H82" s="13">
        <f t="shared" ca="1" si="0"/>
        <v>2.7397260273972605E-2</v>
      </c>
      <c r="I82" s="29">
        <f ca="1">IF(G82&lt;&gt;0,IF(E82&lt;0,0,IF(OR(Pita!I82&gt;0),0,IF(OR('Green Pepper'!I82&gt;0,'House Salad'!I82&gt;0,Mushrooms!I82&gt;0,Lemon!I82&gt;0,Tzatziki!I82&gt;0,'Monterey Jack'!I82&gt;0,'Marinated Chicken'!I82&gt;0,Squid!I82&gt;0,Onions!I82&gt;0,Spanakopita!I82&gt;0,'Garlic Butter Sauce'!I82&gt;0),50,200))),0)</f>
        <v>0</v>
      </c>
      <c r="J82" s="2" t="str">
        <f ca="1">IF(D82&lt;$E$18,"N/A",IF(D82=$E$18,IF($E$7-SUM(OFFSET(F82,-$E$18,0):F82)&gt;0,$E$7-SUM(OFFSET(F82,-$E$18,0):F82),0),IF(OFFSET(G82,-$E$18,0)-SUM(OFFSET(F82,-$E$18,0):F82)&gt;0,OFFSET(G82,-$E$18,0)-SUM(OFFSET(F82,-$E$18,0):F82),0)))</f>
        <v>N/A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21</v>
      </c>
      <c r="F83" s="15">
        <f t="shared" si="4"/>
        <v>4</v>
      </c>
      <c r="G83" s="15">
        <f t="shared" ca="1" si="5"/>
        <v>28</v>
      </c>
      <c r="H83" s="13">
        <f t="shared" ca="1" si="0"/>
        <v>2.301369863013699E-2</v>
      </c>
      <c r="I83" s="29">
        <f ca="1">IF(G83&lt;&gt;0,IF(E83&lt;0,0,IF(OR(Pita!I83&gt;0),0,IF(OR('Green Pepper'!I83&gt;0,'House Salad'!I83&gt;0,Mushrooms!I83&gt;0,Lemon!I83&gt;0,Tzatziki!I83&gt;0,'Monterey Jack'!I83&gt;0,'Marinated Chicken'!I83&gt;0,Squid!I83&gt;0,Onions!I83&gt;0,Spanakopita!I83&gt;0,'Garlic Butter Sauce'!I83&gt;0),50,200))),0)</f>
        <v>0</v>
      </c>
      <c r="J83" s="2" t="str">
        <f ca="1">IF(D83&lt;$E$18,"N/A",IF(D83=$E$18,IF($E$7-SUM(OFFSET(F83,-$E$18,0):F83)&gt;0,$E$7-SUM(OFFSET(F83,-$E$18,0):F83),0),IF(OFFSET(G83,-$E$18,0)-SUM(OFFSET(F83,-$E$18,0):F83)&gt;0,OFFSET(G83,-$E$18,0)-SUM(OFFSET(F83,-$E$18,0):F83),0)))</f>
        <v>N/A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45</v>
      </c>
      <c r="F84" s="15">
        <f t="shared" si="4"/>
        <v>4</v>
      </c>
      <c r="G84" s="15">
        <f t="shared" ca="1" si="5"/>
        <v>0</v>
      </c>
      <c r="H84" s="13">
        <f t="shared" ca="1" si="0"/>
        <v>4.9315068493150691E-2</v>
      </c>
      <c r="I84" s="29">
        <f ca="1">IF(G84&lt;&gt;0,IF(E84&lt;0,0,IF(OR(Pita!I84&gt;0),0,IF(OR('Green Pepper'!I84&gt;0,'House Salad'!I84&gt;0,Mushrooms!I84&gt;0,Lemon!I84&gt;0,Tzatziki!I84&gt;0,'Monterey Jack'!I84&gt;0,'Marinated Chicken'!I84&gt;0,Squid!I84&gt;0,Onions!I84&gt;0,Spanakopita!I84&gt;0,'Garlic Butter Sauce'!I84&gt;0),50,200))),0)</f>
        <v>0</v>
      </c>
      <c r="J84" s="2" t="str">
        <f ca="1">IF(D84&lt;$E$18,"N/A",IF(D84=$E$18,IF($E$7-SUM(OFFSET(F84,-$E$18,0):F84)&gt;0,$E$7-SUM(OFFSET(F84,-$E$18,0):F84),0),IF(OFFSET(G84,-$E$18,0)-SUM(OFFSET(F84,-$E$18,0):F84)&gt;0,OFFSET(G84,-$E$18,0)-SUM(OFFSET(F84,-$E$18,0):F84),0)))</f>
        <v>N/A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41</v>
      </c>
      <c r="F85" s="15">
        <f t="shared" si="4"/>
        <v>4</v>
      </c>
      <c r="G85" s="15">
        <f t="shared" ca="1" si="5"/>
        <v>0</v>
      </c>
      <c r="H85" s="13">
        <f t="shared" ref="H85:H148" ca="1" si="7">IF(E85&gt;0,E85*($E$12/365),0)</f>
        <v>4.4931506849315073E-2</v>
      </c>
      <c r="I85" s="29">
        <f ca="1">IF(G85&lt;&gt;0,IF(E85&lt;0,0,IF(OR(Pita!I85&gt;0),0,IF(OR('Green Pepper'!I85&gt;0,'House Salad'!I85&gt;0,Mushrooms!I85&gt;0,Lemon!I85&gt;0,Tzatziki!I85&gt;0,'Monterey Jack'!I85&gt;0,'Marinated Chicken'!I85&gt;0,Squid!I85&gt;0,Onions!I85&gt;0,Spanakopita!I85&gt;0,'Garlic Butter Sauce'!I85&gt;0),50,200))),0)</f>
        <v>0</v>
      </c>
      <c r="J85" s="2" t="str">
        <f ca="1">IF(D85&lt;$E$18,"N/A",IF(D85=$E$18,IF($E$7-SUM(OFFSET(F85,-$E$18,0):F85)&gt;0,$E$7-SUM(OFFSET(F85,-$E$18,0):F85),0),IF(OFFSET(G85,-$E$18,0)-SUM(OFFSET(F85,-$E$18,0):F85)&gt;0,OFFSET(G85,-$E$18,0)-SUM(OFFSET(F85,-$E$18,0):F85),0)))</f>
        <v>N/A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37</v>
      </c>
      <c r="F86" s="15">
        <f t="shared" ref="F86:F149" si="10">ROUND($E$15/7,0)</f>
        <v>4</v>
      </c>
      <c r="G86" s="15">
        <f t="shared" ref="G86:G149" ca="1" si="11">IF(D86=1,$E$4,IF(E86&lt;0,$E$4-E86,IF(MOD(D86,$E$5)=0,$E$4-E86,0)))</f>
        <v>0</v>
      </c>
      <c r="H86" s="13">
        <f t="shared" ca="1" si="7"/>
        <v>4.0547945205479455E-2</v>
      </c>
      <c r="I86" s="29">
        <f ca="1">IF(G86&lt;&gt;0,IF(E86&lt;0,0,IF(OR(Pita!I86&gt;0),0,IF(OR('Green Pepper'!I86&gt;0,'House Salad'!I86&gt;0,Mushrooms!I86&gt;0,Lemon!I86&gt;0,Tzatziki!I86&gt;0,'Monterey Jack'!I86&gt;0,'Marinated Chicken'!I86&gt;0,Squid!I86&gt;0,Onions!I86&gt;0,Spanakopita!I86&gt;0,'Garlic Butter Sauce'!I86&gt;0),50,200))),0)</f>
        <v>0</v>
      </c>
      <c r="J86" s="2" t="str">
        <f ca="1">IF(D86&lt;$E$18,"N/A",IF(D86=$E$18,IF($E$7-SUM(OFFSET(F86,-$E$18,0):F86)&gt;0,$E$7-SUM(OFFSET(F86,-$E$18,0):F86),0),IF(OFFSET(G86,-$E$18,0)-SUM(OFFSET(F86,-$E$18,0):F86)&gt;0,OFFSET(G86,-$E$18,0)-SUM(OFFSET(F86,-$E$18,0):F86),0)))</f>
        <v>N/A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33</v>
      </c>
      <c r="F87" s="15">
        <f t="shared" si="10"/>
        <v>4</v>
      </c>
      <c r="G87" s="15">
        <f t="shared" ca="1" si="11"/>
        <v>0</v>
      </c>
      <c r="H87" s="13">
        <f t="shared" ca="1" si="7"/>
        <v>3.6164383561643837E-2</v>
      </c>
      <c r="I87" s="29">
        <f ca="1">IF(G87&lt;&gt;0,IF(E87&lt;0,0,IF(OR(Pita!I87&gt;0),0,IF(OR('Green Pepper'!I87&gt;0,'House Salad'!I87&gt;0,Mushrooms!I87&gt;0,Lemon!I87&gt;0,Tzatziki!I87&gt;0,'Monterey Jack'!I87&gt;0,'Marinated Chicken'!I87&gt;0,Squid!I87&gt;0,Onions!I87&gt;0,Spanakopita!I87&gt;0,'Garlic Butter Sauce'!I87&gt;0),50,200))),0)</f>
        <v>0</v>
      </c>
      <c r="J87" s="2" t="str">
        <f ca="1">IF(D87&lt;$E$18,"N/A",IF(D87=$E$18,IF($E$7-SUM(OFFSET(F87,-$E$18,0):F87)&gt;0,$E$7-SUM(OFFSET(F87,-$E$18,0):F87),0),IF(OFFSET(G87,-$E$18,0)-SUM(OFFSET(F87,-$E$18,0):F87)&gt;0,OFFSET(G87,-$E$18,0)-SUM(OFFSET(F87,-$E$18,0):F87),0)))</f>
        <v>N/A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29</v>
      </c>
      <c r="F88" s="15">
        <f t="shared" si="10"/>
        <v>4</v>
      </c>
      <c r="G88" s="15">
        <f t="shared" ca="1" si="11"/>
        <v>0</v>
      </c>
      <c r="H88" s="13">
        <f t="shared" ca="1" si="7"/>
        <v>3.1780821917808226E-2</v>
      </c>
      <c r="I88" s="29">
        <f ca="1">IF(G88&lt;&gt;0,IF(E88&lt;0,0,IF(OR(Pita!I88&gt;0),0,IF(OR('Green Pepper'!I88&gt;0,'House Salad'!I88&gt;0,Mushrooms!I88&gt;0,Lemon!I88&gt;0,Tzatziki!I88&gt;0,'Monterey Jack'!I88&gt;0,'Marinated Chicken'!I88&gt;0,Squid!I88&gt;0,Onions!I88&gt;0,Spanakopita!I88&gt;0,'Garlic Butter Sauce'!I88&gt;0),50,200))),0)</f>
        <v>0</v>
      </c>
      <c r="J88" s="2" t="str">
        <f ca="1">IF(D88&lt;$E$18,"N/A",IF(D88=$E$18,IF($E$7-SUM(OFFSET(F88,-$E$18,0):F88)&gt;0,$E$7-SUM(OFFSET(F88,-$E$18,0):F88),0),IF(OFFSET(G88,-$E$18,0)-SUM(OFFSET(F88,-$E$18,0):F88)&gt;0,OFFSET(G88,-$E$18,0)-SUM(OFFSET(F88,-$E$18,0):F88),0)))</f>
        <v>N/A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25</v>
      </c>
      <c r="F89" s="15">
        <f t="shared" si="10"/>
        <v>4</v>
      </c>
      <c r="G89" s="15">
        <f t="shared" ca="1" si="11"/>
        <v>0</v>
      </c>
      <c r="H89" s="13">
        <f t="shared" ca="1" si="7"/>
        <v>2.7397260273972605E-2</v>
      </c>
      <c r="I89" s="29">
        <f ca="1">IF(G89&lt;&gt;0,IF(E89&lt;0,0,IF(OR(Pita!I89&gt;0),0,IF(OR('Green Pepper'!I89&gt;0,'House Salad'!I89&gt;0,Mushrooms!I89&gt;0,Lemon!I89&gt;0,Tzatziki!I89&gt;0,'Monterey Jack'!I89&gt;0,'Marinated Chicken'!I89&gt;0,Squid!I89&gt;0,Onions!I89&gt;0,Spanakopita!I89&gt;0,'Garlic Butter Sauce'!I89&gt;0),50,200))),0)</f>
        <v>0</v>
      </c>
      <c r="J89" s="2" t="str">
        <f ca="1">IF(D89&lt;$E$18,"N/A",IF(D89=$E$18,IF($E$7-SUM(OFFSET(F89,-$E$18,0):F89)&gt;0,$E$7-SUM(OFFSET(F89,-$E$18,0):F89),0),IF(OFFSET(G89,-$E$18,0)-SUM(OFFSET(F89,-$E$18,0):F89)&gt;0,OFFSET(G89,-$E$18,0)-SUM(OFFSET(F89,-$E$18,0):F89),0)))</f>
        <v>N/A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21</v>
      </c>
      <c r="F90" s="15">
        <f t="shared" si="10"/>
        <v>4</v>
      </c>
      <c r="G90" s="15">
        <f t="shared" ca="1" si="11"/>
        <v>28</v>
      </c>
      <c r="H90" s="13">
        <f t="shared" ca="1" si="7"/>
        <v>2.301369863013699E-2</v>
      </c>
      <c r="I90" s="29">
        <f ca="1">IF(G90&lt;&gt;0,IF(E90&lt;0,0,IF(OR(Pita!I90&gt;0),0,IF(OR('Green Pepper'!I90&gt;0,'House Salad'!I90&gt;0,Mushrooms!I90&gt;0,Lemon!I90&gt;0,Tzatziki!I90&gt;0,'Monterey Jack'!I90&gt;0,'Marinated Chicken'!I90&gt;0,Squid!I90&gt;0,Onions!I90&gt;0,Spanakopita!I90&gt;0,'Garlic Butter Sauce'!I90&gt;0),50,200))),0)</f>
        <v>0</v>
      </c>
      <c r="J90" s="2" t="str">
        <f ca="1">IF(D90&lt;$E$18,"N/A",IF(D90=$E$18,IF($E$7-SUM(OFFSET(F90,-$E$18,0):F90)&gt;0,$E$7-SUM(OFFSET(F90,-$E$18,0):F90),0),IF(OFFSET(G90,-$E$18,0)-SUM(OFFSET(F90,-$E$18,0):F90)&gt;0,OFFSET(G90,-$E$18,0)-SUM(OFFSET(F90,-$E$18,0):F90),0)))</f>
        <v>N/A</v>
      </c>
      <c r="K90" s="13">
        <f t="shared" ca="1" si="8"/>
        <v>0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45</v>
      </c>
      <c r="F91" s="15">
        <f t="shared" si="10"/>
        <v>4</v>
      </c>
      <c r="G91" s="15">
        <f t="shared" ca="1" si="11"/>
        <v>0</v>
      </c>
      <c r="H91" s="13">
        <f t="shared" ca="1" si="7"/>
        <v>4.9315068493150691E-2</v>
      </c>
      <c r="I91" s="29">
        <f ca="1">IF(G91&lt;&gt;0,IF(E91&lt;0,0,IF(OR(Pita!I91&gt;0),0,IF(OR('Green Pepper'!I91&gt;0,'House Salad'!I91&gt;0,Mushrooms!I91&gt;0,Lemon!I91&gt;0,Tzatziki!I91&gt;0,'Monterey Jack'!I91&gt;0,'Marinated Chicken'!I91&gt;0,Squid!I91&gt;0,Onions!I91&gt;0,Spanakopita!I91&gt;0,'Garlic Butter Sauce'!I91&gt;0),50,200))),0)</f>
        <v>0</v>
      </c>
      <c r="J91" s="2" t="str">
        <f ca="1">IF(D91&lt;$E$18,"N/A",IF(D91=$E$18,IF($E$7-SUM(OFFSET(F91,-$E$18,0):F91)&gt;0,$E$7-SUM(OFFSET(F91,-$E$18,0):F91),0),IF(OFFSET(G91,-$E$18,0)-SUM(OFFSET(F91,-$E$18,0):F91)&gt;0,OFFSET(G91,-$E$18,0)-SUM(OFFSET(F91,-$E$18,0):F91),0)))</f>
        <v>N/A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41</v>
      </c>
      <c r="F92" s="15">
        <f t="shared" si="10"/>
        <v>4</v>
      </c>
      <c r="G92" s="15">
        <f t="shared" ca="1" si="11"/>
        <v>0</v>
      </c>
      <c r="H92" s="13">
        <f t="shared" ca="1" si="7"/>
        <v>4.4931506849315073E-2</v>
      </c>
      <c r="I92" s="29">
        <f ca="1">IF(G92&lt;&gt;0,IF(E92&lt;0,0,IF(OR(Pita!I92&gt;0),0,IF(OR('Green Pepper'!I92&gt;0,'House Salad'!I92&gt;0,Mushrooms!I92&gt;0,Lemon!I92&gt;0,Tzatziki!I92&gt;0,'Monterey Jack'!I92&gt;0,'Marinated Chicken'!I92&gt;0,Squid!I92&gt;0,Onions!I92&gt;0,Spanakopita!I92&gt;0,'Garlic Butter Sauce'!I92&gt;0),50,200))),0)</f>
        <v>0</v>
      </c>
      <c r="J92" s="2" t="str">
        <f ca="1">IF(D92&lt;$E$18,"N/A",IF(D92=$E$18,IF($E$7-SUM(OFFSET(F92,-$E$18,0):F92)&gt;0,$E$7-SUM(OFFSET(F92,-$E$18,0):F92),0),IF(OFFSET(G92,-$E$18,0)-SUM(OFFSET(F92,-$E$18,0):F92)&gt;0,OFFSET(G92,-$E$18,0)-SUM(OFFSET(F92,-$E$18,0):F92),0)))</f>
        <v>N/A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37</v>
      </c>
      <c r="F93" s="15">
        <f t="shared" si="10"/>
        <v>4</v>
      </c>
      <c r="G93" s="15">
        <f t="shared" ca="1" si="11"/>
        <v>0</v>
      </c>
      <c r="H93" s="13">
        <f t="shared" ca="1" si="7"/>
        <v>4.0547945205479455E-2</v>
      </c>
      <c r="I93" s="29">
        <f ca="1">IF(G93&lt;&gt;0,IF(E93&lt;0,0,IF(OR(Pita!I93&gt;0),0,IF(OR('Green Pepper'!I93&gt;0,'House Salad'!I93&gt;0,Mushrooms!I93&gt;0,Lemon!I93&gt;0,Tzatziki!I93&gt;0,'Monterey Jack'!I93&gt;0,'Marinated Chicken'!I93&gt;0,Squid!I93&gt;0,Onions!I93&gt;0,Spanakopita!I93&gt;0,'Garlic Butter Sauce'!I93&gt;0),50,200))),0)</f>
        <v>0</v>
      </c>
      <c r="J93" s="2" t="str">
        <f ca="1">IF(D93&lt;$E$18,"N/A",IF(D93=$E$18,IF($E$7-SUM(OFFSET(F93,-$E$18,0):F93)&gt;0,$E$7-SUM(OFFSET(F93,-$E$18,0):F93),0),IF(OFFSET(G93,-$E$18,0)-SUM(OFFSET(F93,-$E$18,0):F93)&gt;0,OFFSET(G93,-$E$18,0)-SUM(OFFSET(F93,-$E$18,0):F93),0)))</f>
        <v>N/A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33</v>
      </c>
      <c r="F94" s="15">
        <f t="shared" si="10"/>
        <v>4</v>
      </c>
      <c r="G94" s="15">
        <f t="shared" ca="1" si="11"/>
        <v>0</v>
      </c>
      <c r="H94" s="13">
        <f t="shared" ca="1" si="7"/>
        <v>3.6164383561643837E-2</v>
      </c>
      <c r="I94" s="29">
        <f ca="1">IF(G94&lt;&gt;0,IF(E94&lt;0,0,IF(OR(Pita!I94&gt;0),0,IF(OR('Green Pepper'!I94&gt;0,'House Salad'!I94&gt;0,Mushrooms!I94&gt;0,Lemon!I94&gt;0,Tzatziki!I94&gt;0,'Monterey Jack'!I94&gt;0,'Marinated Chicken'!I94&gt;0,Squid!I94&gt;0,Onions!I94&gt;0,Spanakopita!I94&gt;0,'Garlic Butter Sauce'!I94&gt;0),50,200))),0)</f>
        <v>0</v>
      </c>
      <c r="J94" s="2" t="str">
        <f ca="1">IF(D94&lt;$E$18,"N/A",IF(D94=$E$18,IF($E$7-SUM(OFFSET(F94,-$E$18,0):F94)&gt;0,$E$7-SUM(OFFSET(F94,-$E$18,0):F94),0),IF(OFFSET(G94,-$E$18,0)-SUM(OFFSET(F94,-$E$18,0):F94)&gt;0,OFFSET(G94,-$E$18,0)-SUM(OFFSET(F94,-$E$18,0):F94),0)))</f>
        <v>N/A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29</v>
      </c>
      <c r="F95" s="15">
        <f t="shared" si="10"/>
        <v>4</v>
      </c>
      <c r="G95" s="15">
        <f t="shared" ca="1" si="11"/>
        <v>0</v>
      </c>
      <c r="H95" s="13">
        <f t="shared" ca="1" si="7"/>
        <v>3.1780821917808226E-2</v>
      </c>
      <c r="I95" s="29">
        <f ca="1">IF(G95&lt;&gt;0,IF(E95&lt;0,0,IF(OR(Pita!I95&gt;0),0,IF(OR('Green Pepper'!I95&gt;0,'House Salad'!I95&gt;0,Mushrooms!I95&gt;0,Lemon!I95&gt;0,Tzatziki!I95&gt;0,'Monterey Jack'!I95&gt;0,'Marinated Chicken'!I95&gt;0,Squid!I95&gt;0,Onions!I95&gt;0,Spanakopita!I95&gt;0,'Garlic Butter Sauce'!I95&gt;0),50,200))),0)</f>
        <v>0</v>
      </c>
      <c r="J95" s="2" t="str">
        <f ca="1">IF(D95&lt;$E$18,"N/A",IF(D95=$E$18,IF($E$7-SUM(OFFSET(F95,-$E$18,0):F95)&gt;0,$E$7-SUM(OFFSET(F95,-$E$18,0):F95),0),IF(OFFSET(G95,-$E$18,0)-SUM(OFFSET(F95,-$E$18,0):F95)&gt;0,OFFSET(G95,-$E$18,0)-SUM(OFFSET(F95,-$E$18,0):F95),0)))</f>
        <v>N/A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25</v>
      </c>
      <c r="F96" s="15">
        <f t="shared" si="10"/>
        <v>4</v>
      </c>
      <c r="G96" s="15">
        <f t="shared" ca="1" si="11"/>
        <v>0</v>
      </c>
      <c r="H96" s="13">
        <f t="shared" ca="1" si="7"/>
        <v>2.7397260273972605E-2</v>
      </c>
      <c r="I96" s="29">
        <f ca="1">IF(G96&lt;&gt;0,IF(E96&lt;0,0,IF(OR(Pita!I96&gt;0),0,IF(OR('Green Pepper'!I96&gt;0,'House Salad'!I96&gt;0,Mushrooms!I96&gt;0,Lemon!I96&gt;0,Tzatziki!I96&gt;0,'Monterey Jack'!I96&gt;0,'Marinated Chicken'!I96&gt;0,Squid!I96&gt;0,Onions!I96&gt;0,Spanakopita!I96&gt;0,'Garlic Butter Sauce'!I96&gt;0),50,200))),0)</f>
        <v>0</v>
      </c>
      <c r="J96" s="2" t="str">
        <f ca="1">IF(D96&lt;$E$18,"N/A",IF(D96=$E$18,IF($E$7-SUM(OFFSET(F96,-$E$18,0):F96)&gt;0,$E$7-SUM(OFFSET(F96,-$E$18,0):F96),0),IF(OFFSET(G96,-$E$18,0)-SUM(OFFSET(F96,-$E$18,0):F96)&gt;0,OFFSET(G96,-$E$18,0)-SUM(OFFSET(F96,-$E$18,0):F96),0)))</f>
        <v>N/A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21</v>
      </c>
      <c r="F97" s="15">
        <f t="shared" si="10"/>
        <v>4</v>
      </c>
      <c r="G97" s="15">
        <f t="shared" ca="1" si="11"/>
        <v>28</v>
      </c>
      <c r="H97" s="13">
        <f t="shared" ca="1" si="7"/>
        <v>2.301369863013699E-2</v>
      </c>
      <c r="I97" s="29">
        <f ca="1">IF(G97&lt;&gt;0,IF(E97&lt;0,0,IF(OR(Pita!I97&gt;0),0,IF(OR('Green Pepper'!I97&gt;0,'House Salad'!I97&gt;0,Mushrooms!I97&gt;0,Lemon!I97&gt;0,Tzatziki!I97&gt;0,'Monterey Jack'!I97&gt;0,'Marinated Chicken'!I97&gt;0,Squid!I97&gt;0,Onions!I97&gt;0,Spanakopita!I97&gt;0,'Garlic Butter Sauce'!I97&gt;0),50,200))),0)</f>
        <v>0</v>
      </c>
      <c r="J97" s="2" t="str">
        <f ca="1">IF(D97&lt;$E$18,"N/A",IF(D97=$E$18,IF($E$7-SUM(OFFSET(F97,-$E$18,0):F97)&gt;0,$E$7-SUM(OFFSET(F97,-$E$18,0):F97),0),IF(OFFSET(G97,-$E$18,0)-SUM(OFFSET(F97,-$E$18,0):F97)&gt;0,OFFSET(G97,-$E$18,0)-SUM(OFFSET(F97,-$E$18,0):F97),0)))</f>
        <v>N/A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45</v>
      </c>
      <c r="F98" s="15">
        <f t="shared" si="10"/>
        <v>4</v>
      </c>
      <c r="G98" s="15">
        <f t="shared" ca="1" si="11"/>
        <v>0</v>
      </c>
      <c r="H98" s="13">
        <f t="shared" ca="1" si="7"/>
        <v>4.9315068493150691E-2</v>
      </c>
      <c r="I98" s="29">
        <f ca="1">IF(G98&lt;&gt;0,IF(E98&lt;0,0,IF(OR(Pita!I98&gt;0),0,IF(OR('Green Pepper'!I98&gt;0,'House Salad'!I98&gt;0,Mushrooms!I98&gt;0,Lemon!I98&gt;0,Tzatziki!I98&gt;0,'Monterey Jack'!I98&gt;0,'Marinated Chicken'!I98&gt;0,Squid!I98&gt;0,Onions!I98&gt;0,Spanakopita!I98&gt;0,'Garlic Butter Sauce'!I98&gt;0),50,200))),0)</f>
        <v>0</v>
      </c>
      <c r="J98" s="2" t="str">
        <f ca="1">IF(D98&lt;$E$18,"N/A",IF(D98=$E$18,IF($E$7-SUM(OFFSET(F98,-$E$18,0):F98)&gt;0,$E$7-SUM(OFFSET(F98,-$E$18,0):F98),0),IF(OFFSET(G98,-$E$18,0)-SUM(OFFSET(F98,-$E$18,0):F98)&gt;0,OFFSET(G98,-$E$18,0)-SUM(OFFSET(F98,-$E$18,0):F98),0)))</f>
        <v>N/A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41</v>
      </c>
      <c r="F99" s="15">
        <f t="shared" si="10"/>
        <v>4</v>
      </c>
      <c r="G99" s="15">
        <f t="shared" ca="1" si="11"/>
        <v>0</v>
      </c>
      <c r="H99" s="13">
        <f t="shared" ca="1" si="7"/>
        <v>4.4931506849315073E-2</v>
      </c>
      <c r="I99" s="29">
        <f ca="1">IF(G99&lt;&gt;0,IF(E99&lt;0,0,IF(OR(Pita!I99&gt;0),0,IF(OR('Green Pepper'!I99&gt;0,'House Salad'!I99&gt;0,Mushrooms!I99&gt;0,Lemon!I99&gt;0,Tzatziki!I99&gt;0,'Monterey Jack'!I99&gt;0,'Marinated Chicken'!I99&gt;0,Squid!I99&gt;0,Onions!I99&gt;0,Spanakopita!I99&gt;0,'Garlic Butter Sauce'!I99&gt;0),50,200))),0)</f>
        <v>0</v>
      </c>
      <c r="J99" s="2" t="str">
        <f ca="1">IF(D99&lt;$E$18,"N/A",IF(D99=$E$18,IF($E$7-SUM(OFFSET(F99,-$E$18,0):F99)&gt;0,$E$7-SUM(OFFSET(F99,-$E$18,0):F99),0),IF(OFFSET(G99,-$E$18,0)-SUM(OFFSET(F99,-$E$18,0):F99)&gt;0,OFFSET(G99,-$E$18,0)-SUM(OFFSET(F99,-$E$18,0):F99),0)))</f>
        <v>N/A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37</v>
      </c>
      <c r="F100" s="15">
        <f t="shared" si="10"/>
        <v>4</v>
      </c>
      <c r="G100" s="15">
        <f t="shared" ca="1" si="11"/>
        <v>0</v>
      </c>
      <c r="H100" s="13">
        <f t="shared" ca="1" si="7"/>
        <v>4.0547945205479455E-2</v>
      </c>
      <c r="I100" s="29">
        <f ca="1">IF(G100&lt;&gt;0,IF(E100&lt;0,0,IF(OR(Pita!I100&gt;0),0,IF(OR('Green Pepper'!I100&gt;0,'House Salad'!I100&gt;0,Mushrooms!I100&gt;0,Lemon!I100&gt;0,Tzatziki!I100&gt;0,'Monterey Jack'!I100&gt;0,'Marinated Chicken'!I100&gt;0,Squid!I100&gt;0,Onions!I100&gt;0,Spanakopita!I100&gt;0,'Garlic Butter Sauce'!I100&gt;0),50,200))),0)</f>
        <v>0</v>
      </c>
      <c r="J100" s="2" t="str">
        <f ca="1">IF(D100&lt;$E$18,"N/A",IF(D100=$E$18,IF($E$7-SUM(OFFSET(F100,-$E$18,0):F100)&gt;0,$E$7-SUM(OFFSET(F100,-$E$18,0):F100),0),IF(OFFSET(G100,-$E$18,0)-SUM(OFFSET(F100,-$E$18,0):F100)&gt;0,OFFSET(G100,-$E$18,0)-SUM(OFFSET(F100,-$E$18,0):F100),0)))</f>
        <v>N/A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33</v>
      </c>
      <c r="F101" s="15">
        <f t="shared" si="10"/>
        <v>4</v>
      </c>
      <c r="G101" s="15">
        <f t="shared" ca="1" si="11"/>
        <v>0</v>
      </c>
      <c r="H101" s="13">
        <f t="shared" ca="1" si="7"/>
        <v>3.6164383561643837E-2</v>
      </c>
      <c r="I101" s="29">
        <f ca="1">IF(G101&lt;&gt;0,IF(E101&lt;0,0,IF(OR(Pita!I101&gt;0),0,IF(OR('Green Pepper'!I101&gt;0,'House Salad'!I101&gt;0,Mushrooms!I101&gt;0,Lemon!I101&gt;0,Tzatziki!I101&gt;0,'Monterey Jack'!I101&gt;0,'Marinated Chicken'!I101&gt;0,Squid!I101&gt;0,Onions!I101&gt;0,Spanakopita!I101&gt;0,'Garlic Butter Sauce'!I101&gt;0),50,200))),0)</f>
        <v>0</v>
      </c>
      <c r="J101" s="2" t="str">
        <f ca="1">IF(D101&lt;$E$18,"N/A",IF(D101=$E$18,IF($E$7-SUM(OFFSET(F101,-$E$18,0):F101)&gt;0,$E$7-SUM(OFFSET(F101,-$E$18,0):F101),0),IF(OFFSET(G101,-$E$18,0)-SUM(OFFSET(F101,-$E$18,0):F101)&gt;0,OFFSET(G101,-$E$18,0)-SUM(OFFSET(F101,-$E$18,0):F101),0)))</f>
        <v>N/A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29</v>
      </c>
      <c r="F102" s="15">
        <f t="shared" si="10"/>
        <v>4</v>
      </c>
      <c r="G102" s="15">
        <f t="shared" ca="1" si="11"/>
        <v>0</v>
      </c>
      <c r="H102" s="13">
        <f t="shared" ca="1" si="7"/>
        <v>3.1780821917808226E-2</v>
      </c>
      <c r="I102" s="29">
        <f ca="1">IF(G102&lt;&gt;0,IF(E102&lt;0,0,IF(OR(Pita!I102&gt;0),0,IF(OR('Green Pepper'!I102&gt;0,'House Salad'!I102&gt;0,Mushrooms!I102&gt;0,Lemon!I102&gt;0,Tzatziki!I102&gt;0,'Monterey Jack'!I102&gt;0,'Marinated Chicken'!I102&gt;0,Squid!I102&gt;0,Onions!I102&gt;0,Spanakopita!I102&gt;0,'Garlic Butter Sauce'!I102&gt;0),50,200))),0)</f>
        <v>0</v>
      </c>
      <c r="J102" s="2" t="str">
        <f ca="1">IF(D102&lt;$E$18,"N/A",IF(D102=$E$18,IF($E$7-SUM(OFFSET(F102,-$E$18,0):F102)&gt;0,$E$7-SUM(OFFSET(F102,-$E$18,0):F102),0),IF(OFFSET(G102,-$E$18,0)-SUM(OFFSET(F102,-$E$18,0):F102)&gt;0,OFFSET(G102,-$E$18,0)-SUM(OFFSET(F102,-$E$18,0):F102),0)))</f>
        <v>N/A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25</v>
      </c>
      <c r="F103" s="15">
        <f t="shared" si="10"/>
        <v>4</v>
      </c>
      <c r="G103" s="15">
        <f t="shared" ca="1" si="11"/>
        <v>0</v>
      </c>
      <c r="H103" s="13">
        <f t="shared" ca="1" si="7"/>
        <v>2.7397260273972605E-2</v>
      </c>
      <c r="I103" s="29">
        <f ca="1">IF(G103&lt;&gt;0,IF(E103&lt;0,0,IF(OR(Pita!I103&gt;0),0,IF(OR('Green Pepper'!I103&gt;0,'House Salad'!I103&gt;0,Mushrooms!I103&gt;0,Lemon!I103&gt;0,Tzatziki!I103&gt;0,'Monterey Jack'!I103&gt;0,'Marinated Chicken'!I103&gt;0,Squid!I103&gt;0,Onions!I103&gt;0,Spanakopita!I103&gt;0,'Garlic Butter Sauce'!I103&gt;0),50,200))),0)</f>
        <v>0</v>
      </c>
      <c r="J103" s="2" t="str">
        <f ca="1">IF(D103&lt;$E$18,"N/A",IF(D103=$E$18,IF($E$7-SUM(OFFSET(F103,-$E$18,0):F103)&gt;0,$E$7-SUM(OFFSET(F103,-$E$18,0):F103),0),IF(OFFSET(G103,-$E$18,0)-SUM(OFFSET(F103,-$E$18,0):F103)&gt;0,OFFSET(G103,-$E$18,0)-SUM(OFFSET(F103,-$E$18,0):F103),0)))</f>
        <v>N/A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21</v>
      </c>
      <c r="F104" s="15">
        <f t="shared" si="10"/>
        <v>4</v>
      </c>
      <c r="G104" s="15">
        <f t="shared" ca="1" si="11"/>
        <v>28</v>
      </c>
      <c r="H104" s="13">
        <f t="shared" ca="1" si="7"/>
        <v>2.301369863013699E-2</v>
      </c>
      <c r="I104" s="29">
        <f ca="1">IF(G104&lt;&gt;0,IF(E104&lt;0,0,IF(OR(Pita!I104&gt;0),0,IF(OR('Green Pepper'!I104&gt;0,'House Salad'!I104&gt;0,Mushrooms!I104&gt;0,Lemon!I104&gt;0,Tzatziki!I104&gt;0,'Monterey Jack'!I104&gt;0,'Marinated Chicken'!I104&gt;0,Squid!I104&gt;0,Onions!I104&gt;0,Spanakopita!I104&gt;0,'Garlic Butter Sauce'!I104&gt;0),50,200))),0)</f>
        <v>0</v>
      </c>
      <c r="J104" s="2" t="str">
        <f ca="1">IF(D104&lt;$E$18,"N/A",IF(D104=$E$18,IF($E$7-SUM(OFFSET(F104,-$E$18,0):F104)&gt;0,$E$7-SUM(OFFSET(F104,-$E$18,0):F104),0),IF(OFFSET(G104,-$E$18,0)-SUM(OFFSET(F104,-$E$18,0):F104)&gt;0,OFFSET(G104,-$E$18,0)-SUM(OFFSET(F104,-$E$18,0):F104),0)))</f>
        <v>N/A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45</v>
      </c>
      <c r="F105" s="15">
        <f t="shared" si="10"/>
        <v>4</v>
      </c>
      <c r="G105" s="15">
        <f t="shared" ca="1" si="11"/>
        <v>0</v>
      </c>
      <c r="H105" s="13">
        <f t="shared" ca="1" si="7"/>
        <v>4.9315068493150691E-2</v>
      </c>
      <c r="I105" s="29">
        <f ca="1">IF(G105&lt;&gt;0,IF(E105&lt;0,0,IF(OR(Pita!I105&gt;0),0,IF(OR('Green Pepper'!I105&gt;0,'House Salad'!I105&gt;0,Mushrooms!I105&gt;0,Lemon!I105&gt;0,Tzatziki!I105&gt;0,'Monterey Jack'!I105&gt;0,'Marinated Chicken'!I105&gt;0,Squid!I105&gt;0,Onions!I105&gt;0,Spanakopita!I105&gt;0,'Garlic Butter Sauce'!I105&gt;0),50,200))),0)</f>
        <v>0</v>
      </c>
      <c r="J105" s="2" t="str">
        <f ca="1">IF(D105&lt;$E$18,"N/A",IF(D105=$E$18,IF($E$7-SUM(OFFSET(F105,-$E$18,0):F105)&gt;0,$E$7-SUM(OFFSET(F105,-$E$18,0):F105),0),IF(OFFSET(G105,-$E$18,0)-SUM(OFFSET(F105,-$E$18,0):F105)&gt;0,OFFSET(G105,-$E$18,0)-SUM(OFFSET(F105,-$E$18,0):F105),0)))</f>
        <v>N/A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41</v>
      </c>
      <c r="F106" s="15">
        <f t="shared" si="10"/>
        <v>4</v>
      </c>
      <c r="G106" s="15">
        <f t="shared" ca="1" si="11"/>
        <v>0</v>
      </c>
      <c r="H106" s="13">
        <f t="shared" ca="1" si="7"/>
        <v>4.4931506849315073E-2</v>
      </c>
      <c r="I106" s="29">
        <f ca="1">IF(G106&lt;&gt;0,IF(E106&lt;0,0,IF(OR(Pita!I106&gt;0),0,IF(OR('Green Pepper'!I106&gt;0,'House Salad'!I106&gt;0,Mushrooms!I106&gt;0,Lemon!I106&gt;0,Tzatziki!I106&gt;0,'Monterey Jack'!I106&gt;0,'Marinated Chicken'!I106&gt;0,Squid!I106&gt;0,Onions!I106&gt;0,Spanakopita!I106&gt;0,'Garlic Butter Sauce'!I106&gt;0),50,200))),0)</f>
        <v>0</v>
      </c>
      <c r="J106" s="2" t="str">
        <f ca="1">IF(D106&lt;$E$18,"N/A",IF(D106=$E$18,IF($E$7-SUM(OFFSET(F106,-$E$18,0):F106)&gt;0,$E$7-SUM(OFFSET(F106,-$E$18,0):F106),0),IF(OFFSET(G106,-$E$18,0)-SUM(OFFSET(F106,-$E$18,0):F106)&gt;0,OFFSET(G106,-$E$18,0)-SUM(OFFSET(F106,-$E$18,0):F106),0)))</f>
        <v>N/A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37</v>
      </c>
      <c r="F107" s="15">
        <f t="shared" si="10"/>
        <v>4</v>
      </c>
      <c r="G107" s="15">
        <f t="shared" ca="1" si="11"/>
        <v>0</v>
      </c>
      <c r="H107" s="13">
        <f t="shared" ca="1" si="7"/>
        <v>4.0547945205479455E-2</v>
      </c>
      <c r="I107" s="29">
        <f ca="1">IF(G107&lt;&gt;0,IF(E107&lt;0,0,IF(OR(Pita!I107&gt;0),0,IF(OR('Green Pepper'!I107&gt;0,'House Salad'!I107&gt;0,Mushrooms!I107&gt;0,Lemon!I107&gt;0,Tzatziki!I107&gt;0,'Monterey Jack'!I107&gt;0,'Marinated Chicken'!I107&gt;0,Squid!I107&gt;0,Onions!I107&gt;0,Spanakopita!I107&gt;0,'Garlic Butter Sauce'!I107&gt;0),50,200))),0)</f>
        <v>0</v>
      </c>
      <c r="J107" s="2" t="str">
        <f ca="1">IF(D107&lt;$E$18,"N/A",IF(D107=$E$18,IF($E$7-SUM(OFFSET(F107,-$E$18,0):F107)&gt;0,$E$7-SUM(OFFSET(F107,-$E$18,0):F107),0),IF(OFFSET(G107,-$E$18,0)-SUM(OFFSET(F107,-$E$18,0):F107)&gt;0,OFFSET(G107,-$E$18,0)-SUM(OFFSET(F107,-$E$18,0):F107),0)))</f>
        <v>N/A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33</v>
      </c>
      <c r="F108" s="15">
        <f t="shared" si="10"/>
        <v>4</v>
      </c>
      <c r="G108" s="15">
        <f t="shared" ca="1" si="11"/>
        <v>0</v>
      </c>
      <c r="H108" s="13">
        <f t="shared" ca="1" si="7"/>
        <v>3.6164383561643837E-2</v>
      </c>
      <c r="I108" s="29">
        <f ca="1">IF(G108&lt;&gt;0,IF(E108&lt;0,0,IF(OR(Pita!I108&gt;0),0,IF(OR('Green Pepper'!I108&gt;0,'House Salad'!I108&gt;0,Mushrooms!I108&gt;0,Lemon!I108&gt;0,Tzatziki!I108&gt;0,'Monterey Jack'!I108&gt;0,'Marinated Chicken'!I108&gt;0,Squid!I108&gt;0,Onions!I108&gt;0,Spanakopita!I108&gt;0,'Garlic Butter Sauce'!I108&gt;0),50,200))),0)</f>
        <v>0</v>
      </c>
      <c r="J108" s="2" t="str">
        <f ca="1">IF(D108&lt;$E$18,"N/A",IF(D108=$E$18,IF($E$7-SUM(OFFSET(F108,-$E$18,0):F108)&gt;0,$E$7-SUM(OFFSET(F108,-$E$18,0):F108),0),IF(OFFSET(G108,-$E$18,0)-SUM(OFFSET(F108,-$E$18,0):F108)&gt;0,OFFSET(G108,-$E$18,0)-SUM(OFFSET(F108,-$E$18,0):F108),0)))</f>
        <v>N/A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29</v>
      </c>
      <c r="F109" s="15">
        <f t="shared" si="10"/>
        <v>4</v>
      </c>
      <c r="G109" s="15">
        <f t="shared" ca="1" si="11"/>
        <v>0</v>
      </c>
      <c r="H109" s="13">
        <f t="shared" ca="1" si="7"/>
        <v>3.1780821917808226E-2</v>
      </c>
      <c r="I109" s="29">
        <f ca="1">IF(G109&lt;&gt;0,IF(E109&lt;0,0,IF(OR(Pita!I109&gt;0),0,IF(OR('Green Pepper'!I109&gt;0,'House Salad'!I109&gt;0,Mushrooms!I109&gt;0,Lemon!I109&gt;0,Tzatziki!I109&gt;0,'Monterey Jack'!I109&gt;0,'Marinated Chicken'!I109&gt;0,Squid!I109&gt;0,Onions!I109&gt;0,Spanakopita!I109&gt;0,'Garlic Butter Sauce'!I109&gt;0),50,200))),0)</f>
        <v>0</v>
      </c>
      <c r="J109" s="2" t="str">
        <f ca="1">IF(D109&lt;$E$18,"N/A",IF(D109=$E$18,IF($E$7-SUM(OFFSET(F109,-$E$18,0):F109)&gt;0,$E$7-SUM(OFFSET(F109,-$E$18,0):F109),0),IF(OFFSET(G109,-$E$18,0)-SUM(OFFSET(F109,-$E$18,0):F109)&gt;0,OFFSET(G109,-$E$18,0)-SUM(OFFSET(F109,-$E$18,0):F109),0)))</f>
        <v>N/A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25</v>
      </c>
      <c r="F110" s="15">
        <f t="shared" si="10"/>
        <v>4</v>
      </c>
      <c r="G110" s="15">
        <f t="shared" ca="1" si="11"/>
        <v>0</v>
      </c>
      <c r="H110" s="13">
        <f t="shared" ca="1" si="7"/>
        <v>2.7397260273972605E-2</v>
      </c>
      <c r="I110" s="29">
        <f ca="1">IF(G110&lt;&gt;0,IF(E110&lt;0,0,IF(OR(Pita!I110&gt;0),0,IF(OR('Green Pepper'!I110&gt;0,'House Salad'!I110&gt;0,Mushrooms!I110&gt;0,Lemon!I110&gt;0,Tzatziki!I110&gt;0,'Monterey Jack'!I110&gt;0,'Marinated Chicken'!I110&gt;0,Squid!I110&gt;0,Onions!I110&gt;0,Spanakopita!I110&gt;0,'Garlic Butter Sauce'!I110&gt;0),50,200))),0)</f>
        <v>0</v>
      </c>
      <c r="J110" s="2" t="str">
        <f ca="1">IF(D110&lt;$E$18,"N/A",IF(D110=$E$18,IF($E$7-SUM(OFFSET(F110,-$E$18,0):F110)&gt;0,$E$7-SUM(OFFSET(F110,-$E$18,0):F110),0),IF(OFFSET(G110,-$E$18,0)-SUM(OFFSET(F110,-$E$18,0):F110)&gt;0,OFFSET(G110,-$E$18,0)-SUM(OFFSET(F110,-$E$18,0):F110),0)))</f>
        <v>N/A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21</v>
      </c>
      <c r="F111" s="15">
        <f t="shared" si="10"/>
        <v>4</v>
      </c>
      <c r="G111" s="15">
        <f t="shared" ca="1" si="11"/>
        <v>28</v>
      </c>
      <c r="H111" s="13">
        <f t="shared" ca="1" si="7"/>
        <v>2.301369863013699E-2</v>
      </c>
      <c r="I111" s="29">
        <f ca="1">IF(G111&lt;&gt;0,IF(E111&lt;0,0,IF(OR(Pita!I111&gt;0),0,IF(OR('Green Pepper'!I111&gt;0,'House Salad'!I111&gt;0,Mushrooms!I111&gt;0,Lemon!I111&gt;0,Tzatziki!I111&gt;0,'Monterey Jack'!I111&gt;0,'Marinated Chicken'!I111&gt;0,Squid!I111&gt;0,Onions!I111&gt;0,Spanakopita!I111&gt;0,'Garlic Butter Sauce'!I111&gt;0),50,200))),0)</f>
        <v>0</v>
      </c>
      <c r="J111" s="2" t="str">
        <f ca="1">IF(D111&lt;$E$18,"N/A",IF(D111=$E$18,IF($E$7-SUM(OFFSET(F111,-$E$18,0):F111)&gt;0,$E$7-SUM(OFFSET(F111,-$E$18,0):F111),0),IF(OFFSET(G111,-$E$18,0)-SUM(OFFSET(F111,-$E$18,0):F111)&gt;0,OFFSET(G111,-$E$18,0)-SUM(OFFSET(F111,-$E$18,0):F111),0)))</f>
        <v>N/A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45</v>
      </c>
      <c r="F112" s="15">
        <f t="shared" si="10"/>
        <v>4</v>
      </c>
      <c r="G112" s="15">
        <f t="shared" ca="1" si="11"/>
        <v>0</v>
      </c>
      <c r="H112" s="13">
        <f t="shared" ca="1" si="7"/>
        <v>4.9315068493150691E-2</v>
      </c>
      <c r="I112" s="29">
        <f ca="1">IF(G112&lt;&gt;0,IF(E112&lt;0,0,IF(OR(Pita!I112&gt;0),0,IF(OR('Green Pepper'!I112&gt;0,'House Salad'!I112&gt;0,Mushrooms!I112&gt;0,Lemon!I112&gt;0,Tzatziki!I112&gt;0,'Monterey Jack'!I112&gt;0,'Marinated Chicken'!I112&gt;0,Squid!I112&gt;0,Onions!I112&gt;0,Spanakopita!I112&gt;0,'Garlic Butter Sauce'!I112&gt;0),50,200))),0)</f>
        <v>0</v>
      </c>
      <c r="J112" s="2" t="str">
        <f ca="1">IF(D112&lt;$E$18,"N/A",IF(D112=$E$18,IF($E$7-SUM(OFFSET(F112,-$E$18,0):F112)&gt;0,$E$7-SUM(OFFSET(F112,-$E$18,0):F112),0),IF(OFFSET(G112,-$E$18,0)-SUM(OFFSET(F112,-$E$18,0):F112)&gt;0,OFFSET(G112,-$E$18,0)-SUM(OFFSET(F112,-$E$18,0):F112),0)))</f>
        <v>N/A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41</v>
      </c>
      <c r="F113" s="15">
        <f t="shared" si="10"/>
        <v>4</v>
      </c>
      <c r="G113" s="15">
        <f t="shared" ca="1" si="11"/>
        <v>0</v>
      </c>
      <c r="H113" s="13">
        <f t="shared" ca="1" si="7"/>
        <v>4.4931506849315073E-2</v>
      </c>
      <c r="I113" s="29">
        <f ca="1">IF(G113&lt;&gt;0,IF(E113&lt;0,0,IF(OR(Pita!I113&gt;0),0,IF(OR('Green Pepper'!I113&gt;0,'House Salad'!I113&gt;0,Mushrooms!I113&gt;0,Lemon!I113&gt;0,Tzatziki!I113&gt;0,'Monterey Jack'!I113&gt;0,'Marinated Chicken'!I113&gt;0,Squid!I113&gt;0,Onions!I113&gt;0,Spanakopita!I113&gt;0,'Garlic Butter Sauce'!I113&gt;0),50,200))),0)</f>
        <v>0</v>
      </c>
      <c r="J113" s="2" t="str">
        <f ca="1">IF(D113&lt;$E$18,"N/A",IF(D113=$E$18,IF($E$7-SUM(OFFSET(F113,-$E$18,0):F113)&gt;0,$E$7-SUM(OFFSET(F113,-$E$18,0):F113),0),IF(OFFSET(G113,-$E$18,0)-SUM(OFFSET(F113,-$E$18,0):F113)&gt;0,OFFSET(G113,-$E$18,0)-SUM(OFFSET(F113,-$E$18,0):F113),0)))</f>
        <v>N/A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37</v>
      </c>
      <c r="F114" s="15">
        <f t="shared" si="10"/>
        <v>4</v>
      </c>
      <c r="G114" s="15">
        <f t="shared" ca="1" si="11"/>
        <v>0</v>
      </c>
      <c r="H114" s="13">
        <f t="shared" ca="1" si="7"/>
        <v>4.0547945205479455E-2</v>
      </c>
      <c r="I114" s="29">
        <f ca="1">IF(G114&lt;&gt;0,IF(E114&lt;0,0,IF(OR(Pita!I114&gt;0),0,IF(OR('Green Pepper'!I114&gt;0,'House Salad'!I114&gt;0,Mushrooms!I114&gt;0,Lemon!I114&gt;0,Tzatziki!I114&gt;0,'Monterey Jack'!I114&gt;0,'Marinated Chicken'!I114&gt;0,Squid!I114&gt;0,Onions!I114&gt;0,Spanakopita!I114&gt;0,'Garlic Butter Sauce'!I114&gt;0),50,200))),0)</f>
        <v>0</v>
      </c>
      <c r="J114" s="2" t="str">
        <f ca="1">IF(D114&lt;$E$18,"N/A",IF(D114=$E$18,IF($E$7-SUM(OFFSET(F114,-$E$18,0):F114)&gt;0,$E$7-SUM(OFFSET(F114,-$E$18,0):F114),0),IF(OFFSET(G114,-$E$18,0)-SUM(OFFSET(F114,-$E$18,0):F114)&gt;0,OFFSET(G114,-$E$18,0)-SUM(OFFSET(F114,-$E$18,0):F114),0)))</f>
        <v>N/A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33</v>
      </c>
      <c r="F115" s="15">
        <f t="shared" si="10"/>
        <v>4</v>
      </c>
      <c r="G115" s="15">
        <f t="shared" ca="1" si="11"/>
        <v>0</v>
      </c>
      <c r="H115" s="13">
        <f t="shared" ca="1" si="7"/>
        <v>3.6164383561643837E-2</v>
      </c>
      <c r="I115" s="29">
        <f ca="1">IF(G115&lt;&gt;0,IF(E115&lt;0,0,IF(OR(Pita!I115&gt;0),0,IF(OR('Green Pepper'!I115&gt;0,'House Salad'!I115&gt;0,Mushrooms!I115&gt;0,Lemon!I115&gt;0,Tzatziki!I115&gt;0,'Monterey Jack'!I115&gt;0,'Marinated Chicken'!I115&gt;0,Squid!I115&gt;0,Onions!I115&gt;0,Spanakopita!I115&gt;0,'Garlic Butter Sauce'!I115&gt;0),50,200))),0)</f>
        <v>0</v>
      </c>
      <c r="J115" s="2" t="str">
        <f ca="1">IF(D115&lt;$E$18,"N/A",IF(D115=$E$18,IF($E$7-SUM(OFFSET(F115,-$E$18,0):F115)&gt;0,$E$7-SUM(OFFSET(F115,-$E$18,0):F115),0),IF(OFFSET(G115,-$E$18,0)-SUM(OFFSET(F115,-$E$18,0):F115)&gt;0,OFFSET(G115,-$E$18,0)-SUM(OFFSET(F115,-$E$18,0):F115),0)))</f>
        <v>N/A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29</v>
      </c>
      <c r="F116" s="15">
        <f t="shared" si="10"/>
        <v>4</v>
      </c>
      <c r="G116" s="15">
        <f t="shared" ca="1" si="11"/>
        <v>0</v>
      </c>
      <c r="H116" s="13">
        <f t="shared" ca="1" si="7"/>
        <v>3.1780821917808226E-2</v>
      </c>
      <c r="I116" s="29">
        <f ca="1">IF(G116&lt;&gt;0,IF(E116&lt;0,0,IF(OR(Pita!I116&gt;0),0,IF(OR('Green Pepper'!I116&gt;0,'House Salad'!I116&gt;0,Mushrooms!I116&gt;0,Lemon!I116&gt;0,Tzatziki!I116&gt;0,'Monterey Jack'!I116&gt;0,'Marinated Chicken'!I116&gt;0,Squid!I116&gt;0,Onions!I116&gt;0,Spanakopita!I116&gt;0,'Garlic Butter Sauce'!I116&gt;0),50,200))),0)</f>
        <v>0</v>
      </c>
      <c r="J116" s="2" t="str">
        <f ca="1">IF(D116&lt;$E$18,"N/A",IF(D116=$E$18,IF($E$7-SUM(OFFSET(F116,-$E$18,0):F116)&gt;0,$E$7-SUM(OFFSET(F116,-$E$18,0):F116),0),IF(OFFSET(G116,-$E$18,0)-SUM(OFFSET(F116,-$E$18,0):F116)&gt;0,OFFSET(G116,-$E$18,0)-SUM(OFFSET(F116,-$E$18,0):F116),0)))</f>
        <v>N/A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25</v>
      </c>
      <c r="F117" s="15">
        <f t="shared" si="10"/>
        <v>4</v>
      </c>
      <c r="G117" s="15">
        <f t="shared" ca="1" si="11"/>
        <v>0</v>
      </c>
      <c r="H117" s="13">
        <f t="shared" ca="1" si="7"/>
        <v>2.7397260273972605E-2</v>
      </c>
      <c r="I117" s="29">
        <f ca="1">IF(G117&lt;&gt;0,IF(E117&lt;0,0,IF(OR(Pita!I117&gt;0),0,IF(OR('Green Pepper'!I117&gt;0,'House Salad'!I117&gt;0,Mushrooms!I117&gt;0,Lemon!I117&gt;0,Tzatziki!I117&gt;0,'Monterey Jack'!I117&gt;0,'Marinated Chicken'!I117&gt;0,Squid!I117&gt;0,Onions!I117&gt;0,Spanakopita!I117&gt;0,'Garlic Butter Sauce'!I117&gt;0),50,200))),0)</f>
        <v>0</v>
      </c>
      <c r="J117" s="2" t="str">
        <f ca="1">IF(D117&lt;$E$18,"N/A",IF(D117=$E$18,IF($E$7-SUM(OFFSET(F117,-$E$18,0):F117)&gt;0,$E$7-SUM(OFFSET(F117,-$E$18,0):F117),0),IF(OFFSET(G117,-$E$18,0)-SUM(OFFSET(F117,-$E$18,0):F117)&gt;0,OFFSET(G117,-$E$18,0)-SUM(OFFSET(F117,-$E$18,0):F117),0)))</f>
        <v>N/A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21</v>
      </c>
      <c r="F118" s="15">
        <f t="shared" si="10"/>
        <v>4</v>
      </c>
      <c r="G118" s="15">
        <f t="shared" ca="1" si="11"/>
        <v>28</v>
      </c>
      <c r="H118" s="13">
        <f t="shared" ca="1" si="7"/>
        <v>2.301369863013699E-2</v>
      </c>
      <c r="I118" s="29">
        <f ca="1">IF(G118&lt;&gt;0,IF(E118&lt;0,0,IF(OR(Pita!I118&gt;0),0,IF(OR('Green Pepper'!I118&gt;0,'House Salad'!I118&gt;0,Mushrooms!I118&gt;0,Lemon!I118&gt;0,Tzatziki!I118&gt;0,'Monterey Jack'!I118&gt;0,'Marinated Chicken'!I118&gt;0,Squid!I118&gt;0,Onions!I118&gt;0,Spanakopita!I118&gt;0,'Garlic Butter Sauce'!I118&gt;0),50,200))),0)</f>
        <v>0</v>
      </c>
      <c r="J118" s="2" t="str">
        <f ca="1">IF(D118&lt;$E$18,"N/A",IF(D118=$E$18,IF($E$7-SUM(OFFSET(F118,-$E$18,0):F118)&gt;0,$E$7-SUM(OFFSET(F118,-$E$18,0):F118),0),IF(OFFSET(G118,-$E$18,0)-SUM(OFFSET(F118,-$E$18,0):F118)&gt;0,OFFSET(G118,-$E$18,0)-SUM(OFFSET(F118,-$E$18,0):F118),0)))</f>
        <v>N/A</v>
      </c>
      <c r="K118" s="13">
        <f t="shared" ca="1" si="8"/>
        <v>0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45</v>
      </c>
      <c r="F119" s="15">
        <f t="shared" si="10"/>
        <v>4</v>
      </c>
      <c r="G119" s="15">
        <f t="shared" ca="1" si="11"/>
        <v>0</v>
      </c>
      <c r="H119" s="13">
        <f t="shared" ca="1" si="7"/>
        <v>4.9315068493150691E-2</v>
      </c>
      <c r="I119" s="29">
        <f ca="1">IF(G119&lt;&gt;0,IF(E119&lt;0,0,IF(OR(Pita!I119&gt;0),0,IF(OR('Green Pepper'!I119&gt;0,'House Salad'!I119&gt;0,Mushrooms!I119&gt;0,Lemon!I119&gt;0,Tzatziki!I119&gt;0,'Monterey Jack'!I119&gt;0,'Marinated Chicken'!I119&gt;0,Squid!I119&gt;0,Onions!I119&gt;0,Spanakopita!I119&gt;0,'Garlic Butter Sauce'!I119&gt;0),50,200))),0)</f>
        <v>0</v>
      </c>
      <c r="J119" s="2" t="str">
        <f ca="1">IF(D119&lt;$E$18,"N/A",IF(D119=$E$18,IF($E$7-SUM(OFFSET(F119,-$E$18,0):F119)&gt;0,$E$7-SUM(OFFSET(F119,-$E$18,0):F119),0),IF(OFFSET(G119,-$E$18,0)-SUM(OFFSET(F119,-$E$18,0):F119)&gt;0,OFFSET(G119,-$E$18,0)-SUM(OFFSET(F119,-$E$18,0):F119),0)))</f>
        <v>N/A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41</v>
      </c>
      <c r="F120" s="15">
        <f t="shared" si="10"/>
        <v>4</v>
      </c>
      <c r="G120" s="15">
        <f t="shared" ca="1" si="11"/>
        <v>0</v>
      </c>
      <c r="H120" s="13">
        <f t="shared" ca="1" si="7"/>
        <v>4.4931506849315073E-2</v>
      </c>
      <c r="I120" s="29">
        <f ca="1">IF(G120&lt;&gt;0,IF(E120&lt;0,0,IF(OR(Pita!I120&gt;0),0,IF(OR('Green Pepper'!I120&gt;0,'House Salad'!I120&gt;0,Mushrooms!I120&gt;0,Lemon!I120&gt;0,Tzatziki!I120&gt;0,'Monterey Jack'!I120&gt;0,'Marinated Chicken'!I120&gt;0,Squid!I120&gt;0,Onions!I120&gt;0,Spanakopita!I120&gt;0,'Garlic Butter Sauce'!I120&gt;0),50,200))),0)</f>
        <v>0</v>
      </c>
      <c r="J120" s="2" t="str">
        <f ca="1">IF(D120&lt;$E$18,"N/A",IF(D120=$E$18,IF($E$7-SUM(OFFSET(F120,-$E$18,0):F120)&gt;0,$E$7-SUM(OFFSET(F120,-$E$18,0):F120),0),IF(OFFSET(G120,-$E$18,0)-SUM(OFFSET(F120,-$E$18,0):F120)&gt;0,OFFSET(G120,-$E$18,0)-SUM(OFFSET(F120,-$E$18,0):F120),0)))</f>
        <v>N/A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37</v>
      </c>
      <c r="F121" s="15">
        <f t="shared" si="10"/>
        <v>4</v>
      </c>
      <c r="G121" s="15">
        <f t="shared" ca="1" si="11"/>
        <v>0</v>
      </c>
      <c r="H121" s="13">
        <f t="shared" ca="1" si="7"/>
        <v>4.0547945205479455E-2</v>
      </c>
      <c r="I121" s="29">
        <f ca="1">IF(G121&lt;&gt;0,IF(E121&lt;0,0,IF(OR(Pita!I121&gt;0),0,IF(OR('Green Pepper'!I121&gt;0,'House Salad'!I121&gt;0,Mushrooms!I121&gt;0,Lemon!I121&gt;0,Tzatziki!I121&gt;0,'Monterey Jack'!I121&gt;0,'Marinated Chicken'!I121&gt;0,Squid!I121&gt;0,Onions!I121&gt;0,Spanakopita!I121&gt;0,'Garlic Butter Sauce'!I121&gt;0),50,200))),0)</f>
        <v>0</v>
      </c>
      <c r="J121" s="2" t="str">
        <f ca="1">IF(D121&lt;$E$18,"N/A",IF(D121=$E$18,IF($E$7-SUM(OFFSET(F121,-$E$18,0):F121)&gt;0,$E$7-SUM(OFFSET(F121,-$E$18,0):F121),0),IF(OFFSET(G121,-$E$18,0)-SUM(OFFSET(F121,-$E$18,0):F121)&gt;0,OFFSET(G121,-$E$18,0)-SUM(OFFSET(F121,-$E$18,0):F121),0)))</f>
        <v>N/A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33</v>
      </c>
      <c r="F122" s="15">
        <f t="shared" si="10"/>
        <v>4</v>
      </c>
      <c r="G122" s="15">
        <f t="shared" ca="1" si="11"/>
        <v>0</v>
      </c>
      <c r="H122" s="13">
        <f t="shared" ca="1" si="7"/>
        <v>3.6164383561643837E-2</v>
      </c>
      <c r="I122" s="29">
        <f ca="1">IF(G122&lt;&gt;0,IF(E122&lt;0,0,IF(OR(Pita!I122&gt;0),0,IF(OR('Green Pepper'!I122&gt;0,'House Salad'!I122&gt;0,Mushrooms!I122&gt;0,Lemon!I122&gt;0,Tzatziki!I122&gt;0,'Monterey Jack'!I122&gt;0,'Marinated Chicken'!I122&gt;0,Squid!I122&gt;0,Onions!I122&gt;0,Spanakopita!I122&gt;0,'Garlic Butter Sauce'!I122&gt;0),50,200))),0)</f>
        <v>0</v>
      </c>
      <c r="J122" s="2" t="str">
        <f ca="1">IF(D122&lt;$E$18,"N/A",IF(D122=$E$18,IF($E$7-SUM(OFFSET(F122,-$E$18,0):F122)&gt;0,$E$7-SUM(OFFSET(F122,-$E$18,0):F122),0),IF(OFFSET(G122,-$E$18,0)-SUM(OFFSET(F122,-$E$18,0):F122)&gt;0,OFFSET(G122,-$E$18,0)-SUM(OFFSET(F122,-$E$18,0):F122),0)))</f>
        <v>N/A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29</v>
      </c>
      <c r="F123" s="15">
        <f t="shared" si="10"/>
        <v>4</v>
      </c>
      <c r="G123" s="15">
        <f t="shared" ca="1" si="11"/>
        <v>0</v>
      </c>
      <c r="H123" s="13">
        <f t="shared" ca="1" si="7"/>
        <v>3.1780821917808226E-2</v>
      </c>
      <c r="I123" s="29">
        <f ca="1">IF(G123&lt;&gt;0,IF(E123&lt;0,0,IF(OR(Pita!I123&gt;0),0,IF(OR('Green Pepper'!I123&gt;0,'House Salad'!I123&gt;0,Mushrooms!I123&gt;0,Lemon!I123&gt;0,Tzatziki!I123&gt;0,'Monterey Jack'!I123&gt;0,'Marinated Chicken'!I123&gt;0,Squid!I123&gt;0,Onions!I123&gt;0,Spanakopita!I123&gt;0,'Garlic Butter Sauce'!I123&gt;0),50,200))),0)</f>
        <v>0</v>
      </c>
      <c r="J123" s="2" t="str">
        <f ca="1">IF(D123&lt;$E$18,"N/A",IF(D123=$E$18,IF($E$7-SUM(OFFSET(F123,-$E$18,0):F123)&gt;0,$E$7-SUM(OFFSET(F123,-$E$18,0):F123),0),IF(OFFSET(G123,-$E$18,0)-SUM(OFFSET(F123,-$E$18,0):F123)&gt;0,OFFSET(G123,-$E$18,0)-SUM(OFFSET(F123,-$E$18,0):F123),0)))</f>
        <v>N/A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25</v>
      </c>
      <c r="F124" s="15">
        <f t="shared" si="10"/>
        <v>4</v>
      </c>
      <c r="G124" s="15">
        <f t="shared" ca="1" si="11"/>
        <v>0</v>
      </c>
      <c r="H124" s="13">
        <f t="shared" ca="1" si="7"/>
        <v>2.7397260273972605E-2</v>
      </c>
      <c r="I124" s="29">
        <f ca="1">IF(G124&lt;&gt;0,IF(E124&lt;0,0,IF(OR(Pita!I124&gt;0),0,IF(OR('Green Pepper'!I124&gt;0,'House Salad'!I124&gt;0,Mushrooms!I124&gt;0,Lemon!I124&gt;0,Tzatziki!I124&gt;0,'Monterey Jack'!I124&gt;0,'Marinated Chicken'!I124&gt;0,Squid!I124&gt;0,Onions!I124&gt;0,Spanakopita!I124&gt;0,'Garlic Butter Sauce'!I124&gt;0),50,200))),0)</f>
        <v>0</v>
      </c>
      <c r="J124" s="2" t="str">
        <f ca="1">IF(D124&lt;$E$18,"N/A",IF(D124=$E$18,IF($E$7-SUM(OFFSET(F124,-$E$18,0):F124)&gt;0,$E$7-SUM(OFFSET(F124,-$E$18,0):F124),0),IF(OFFSET(G124,-$E$18,0)-SUM(OFFSET(F124,-$E$18,0):F124)&gt;0,OFFSET(G124,-$E$18,0)-SUM(OFFSET(F124,-$E$18,0):F124),0)))</f>
        <v>N/A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21</v>
      </c>
      <c r="F125" s="15">
        <f t="shared" si="10"/>
        <v>4</v>
      </c>
      <c r="G125" s="15">
        <f t="shared" ca="1" si="11"/>
        <v>28</v>
      </c>
      <c r="H125" s="13">
        <f t="shared" ca="1" si="7"/>
        <v>2.301369863013699E-2</v>
      </c>
      <c r="I125" s="29">
        <f ca="1">IF(G125&lt;&gt;0,IF(E125&lt;0,0,IF(OR(Pita!I125&gt;0),0,IF(OR('Green Pepper'!I125&gt;0,'House Salad'!I125&gt;0,Mushrooms!I125&gt;0,Lemon!I125&gt;0,Tzatziki!I125&gt;0,'Monterey Jack'!I125&gt;0,'Marinated Chicken'!I125&gt;0,Squid!I125&gt;0,Onions!I125&gt;0,Spanakopita!I125&gt;0,'Garlic Butter Sauce'!I125&gt;0),50,200))),0)</f>
        <v>0</v>
      </c>
      <c r="J125" s="2" t="str">
        <f ca="1">IF(D125&lt;$E$18,"N/A",IF(D125=$E$18,IF($E$7-SUM(OFFSET(F125,-$E$18,0):F125)&gt;0,$E$7-SUM(OFFSET(F125,-$E$18,0):F125),0),IF(OFFSET(G125,-$E$18,0)-SUM(OFFSET(F125,-$E$18,0):F125)&gt;0,OFFSET(G125,-$E$18,0)-SUM(OFFSET(F125,-$E$18,0):F125),0)))</f>
        <v>N/A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45</v>
      </c>
      <c r="F126" s="15">
        <f t="shared" si="10"/>
        <v>4</v>
      </c>
      <c r="G126" s="15">
        <f t="shared" ca="1" si="11"/>
        <v>0</v>
      </c>
      <c r="H126" s="13">
        <f t="shared" ca="1" si="7"/>
        <v>4.9315068493150691E-2</v>
      </c>
      <c r="I126" s="29">
        <f ca="1">IF(G126&lt;&gt;0,IF(E126&lt;0,0,IF(OR(Pita!I126&gt;0),0,IF(OR('Green Pepper'!I126&gt;0,'House Salad'!I126&gt;0,Mushrooms!I126&gt;0,Lemon!I126&gt;0,Tzatziki!I126&gt;0,'Monterey Jack'!I126&gt;0,'Marinated Chicken'!I126&gt;0,Squid!I126&gt;0,Onions!I126&gt;0,Spanakopita!I126&gt;0,'Garlic Butter Sauce'!I126&gt;0),50,200))),0)</f>
        <v>0</v>
      </c>
      <c r="J126" s="2" t="str">
        <f ca="1">IF(D126&lt;$E$18,"N/A",IF(D126=$E$18,IF($E$7-SUM(OFFSET(F126,-$E$18,0):F126)&gt;0,$E$7-SUM(OFFSET(F126,-$E$18,0):F126),0),IF(OFFSET(G126,-$E$18,0)-SUM(OFFSET(F126,-$E$18,0):F126)&gt;0,OFFSET(G126,-$E$18,0)-SUM(OFFSET(F126,-$E$18,0):F126),0)))</f>
        <v>N/A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41</v>
      </c>
      <c r="F127" s="15">
        <f t="shared" si="10"/>
        <v>4</v>
      </c>
      <c r="G127" s="15">
        <f t="shared" ca="1" si="11"/>
        <v>0</v>
      </c>
      <c r="H127" s="13">
        <f t="shared" ca="1" si="7"/>
        <v>4.4931506849315073E-2</v>
      </c>
      <c r="I127" s="29">
        <f ca="1">IF(G127&lt;&gt;0,IF(E127&lt;0,0,IF(OR(Pita!I127&gt;0),0,IF(OR('Green Pepper'!I127&gt;0,'House Salad'!I127&gt;0,Mushrooms!I127&gt;0,Lemon!I127&gt;0,Tzatziki!I127&gt;0,'Monterey Jack'!I127&gt;0,'Marinated Chicken'!I127&gt;0,Squid!I127&gt;0,Onions!I127&gt;0,Spanakopita!I127&gt;0,'Garlic Butter Sauce'!I127&gt;0),50,200))),0)</f>
        <v>0</v>
      </c>
      <c r="J127" s="2" t="str">
        <f ca="1">IF(D127&lt;$E$18,"N/A",IF(D127=$E$18,IF($E$7-SUM(OFFSET(F127,-$E$18,0):F127)&gt;0,$E$7-SUM(OFFSET(F127,-$E$18,0):F127),0),IF(OFFSET(G127,-$E$18,0)-SUM(OFFSET(F127,-$E$18,0):F127)&gt;0,OFFSET(G127,-$E$18,0)-SUM(OFFSET(F127,-$E$18,0):F127),0)))</f>
        <v>N/A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37</v>
      </c>
      <c r="F128" s="15">
        <f t="shared" si="10"/>
        <v>4</v>
      </c>
      <c r="G128" s="15">
        <f t="shared" ca="1" si="11"/>
        <v>0</v>
      </c>
      <c r="H128" s="13">
        <f t="shared" ca="1" si="7"/>
        <v>4.0547945205479455E-2</v>
      </c>
      <c r="I128" s="29">
        <f ca="1">IF(G128&lt;&gt;0,IF(E128&lt;0,0,IF(OR(Pita!I128&gt;0),0,IF(OR('Green Pepper'!I128&gt;0,'House Salad'!I128&gt;0,Mushrooms!I128&gt;0,Lemon!I128&gt;0,Tzatziki!I128&gt;0,'Monterey Jack'!I128&gt;0,'Marinated Chicken'!I128&gt;0,Squid!I128&gt;0,Onions!I128&gt;0,Spanakopita!I128&gt;0,'Garlic Butter Sauce'!I128&gt;0),50,200))),0)</f>
        <v>0</v>
      </c>
      <c r="J128" s="2" t="str">
        <f ca="1">IF(D128&lt;$E$18,"N/A",IF(D128=$E$18,IF($E$7-SUM(OFFSET(F128,-$E$18,0):F128)&gt;0,$E$7-SUM(OFFSET(F128,-$E$18,0):F128),0),IF(OFFSET(G128,-$E$18,0)-SUM(OFFSET(F128,-$E$18,0):F128)&gt;0,OFFSET(G128,-$E$18,0)-SUM(OFFSET(F128,-$E$18,0):F128),0)))</f>
        <v>N/A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33</v>
      </c>
      <c r="F129" s="15">
        <f t="shared" si="10"/>
        <v>4</v>
      </c>
      <c r="G129" s="15">
        <f t="shared" ca="1" si="11"/>
        <v>0</v>
      </c>
      <c r="H129" s="13">
        <f t="shared" ca="1" si="7"/>
        <v>3.6164383561643837E-2</v>
      </c>
      <c r="I129" s="29">
        <f ca="1">IF(G129&lt;&gt;0,IF(E129&lt;0,0,IF(OR(Pita!I129&gt;0),0,IF(OR('Green Pepper'!I129&gt;0,'House Salad'!I129&gt;0,Mushrooms!I129&gt;0,Lemon!I129&gt;0,Tzatziki!I129&gt;0,'Monterey Jack'!I129&gt;0,'Marinated Chicken'!I129&gt;0,Squid!I129&gt;0,Onions!I129&gt;0,Spanakopita!I129&gt;0,'Garlic Butter Sauce'!I129&gt;0),50,200))),0)</f>
        <v>0</v>
      </c>
      <c r="J129" s="2" t="str">
        <f ca="1">IF(D129&lt;$E$18,"N/A",IF(D129=$E$18,IF($E$7-SUM(OFFSET(F129,-$E$18,0):F129)&gt;0,$E$7-SUM(OFFSET(F129,-$E$18,0):F129),0),IF(OFFSET(G129,-$E$18,0)-SUM(OFFSET(F129,-$E$18,0):F129)&gt;0,OFFSET(G129,-$E$18,0)-SUM(OFFSET(F129,-$E$18,0):F129),0)))</f>
        <v>N/A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29</v>
      </c>
      <c r="F130" s="15">
        <f t="shared" si="10"/>
        <v>4</v>
      </c>
      <c r="G130" s="15">
        <f t="shared" ca="1" si="11"/>
        <v>0</v>
      </c>
      <c r="H130" s="13">
        <f t="shared" ca="1" si="7"/>
        <v>3.1780821917808226E-2</v>
      </c>
      <c r="I130" s="29">
        <f ca="1">IF(G130&lt;&gt;0,IF(E130&lt;0,0,IF(OR(Pita!I130&gt;0),0,IF(OR('Green Pepper'!I130&gt;0,'House Salad'!I130&gt;0,Mushrooms!I130&gt;0,Lemon!I130&gt;0,Tzatziki!I130&gt;0,'Monterey Jack'!I130&gt;0,'Marinated Chicken'!I130&gt;0,Squid!I130&gt;0,Onions!I130&gt;0,Spanakopita!I130&gt;0,'Garlic Butter Sauce'!I130&gt;0),50,200))),0)</f>
        <v>0</v>
      </c>
      <c r="J130" s="2" t="str">
        <f ca="1">IF(D130&lt;$E$18,"N/A",IF(D130=$E$18,IF($E$7-SUM(OFFSET(F130,-$E$18,0):F130)&gt;0,$E$7-SUM(OFFSET(F130,-$E$18,0):F130),0),IF(OFFSET(G130,-$E$18,0)-SUM(OFFSET(F130,-$E$18,0):F130)&gt;0,OFFSET(G130,-$E$18,0)-SUM(OFFSET(F130,-$E$18,0):F130),0)))</f>
        <v>N/A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25</v>
      </c>
      <c r="F131" s="15">
        <f t="shared" si="10"/>
        <v>4</v>
      </c>
      <c r="G131" s="15">
        <f t="shared" ca="1" si="11"/>
        <v>0</v>
      </c>
      <c r="H131" s="13">
        <f t="shared" ca="1" si="7"/>
        <v>2.7397260273972605E-2</v>
      </c>
      <c r="I131" s="29">
        <f ca="1">IF(G131&lt;&gt;0,IF(E131&lt;0,0,IF(OR(Pita!I131&gt;0),0,IF(OR('Green Pepper'!I131&gt;0,'House Salad'!I131&gt;0,Mushrooms!I131&gt;0,Lemon!I131&gt;0,Tzatziki!I131&gt;0,'Monterey Jack'!I131&gt;0,'Marinated Chicken'!I131&gt;0,Squid!I131&gt;0,Onions!I131&gt;0,Spanakopita!I131&gt;0,'Garlic Butter Sauce'!I131&gt;0),50,200))),0)</f>
        <v>0</v>
      </c>
      <c r="J131" s="2" t="str">
        <f ca="1">IF(D131&lt;$E$18,"N/A",IF(D131=$E$18,IF($E$7-SUM(OFFSET(F131,-$E$18,0):F131)&gt;0,$E$7-SUM(OFFSET(F131,-$E$18,0):F131),0),IF(OFFSET(G131,-$E$18,0)-SUM(OFFSET(F131,-$E$18,0):F131)&gt;0,OFFSET(G131,-$E$18,0)-SUM(OFFSET(F131,-$E$18,0):F131),0)))</f>
        <v>N/A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21</v>
      </c>
      <c r="F132" s="15">
        <f t="shared" si="10"/>
        <v>4</v>
      </c>
      <c r="G132" s="15">
        <f t="shared" ca="1" si="11"/>
        <v>28</v>
      </c>
      <c r="H132" s="13">
        <f t="shared" ca="1" si="7"/>
        <v>2.301369863013699E-2</v>
      </c>
      <c r="I132" s="29">
        <f ca="1">IF(G132&lt;&gt;0,IF(E132&lt;0,0,IF(OR(Pita!I132&gt;0),0,IF(OR('Green Pepper'!I132&gt;0,'House Salad'!I132&gt;0,Mushrooms!I132&gt;0,Lemon!I132&gt;0,Tzatziki!I132&gt;0,'Monterey Jack'!I132&gt;0,'Marinated Chicken'!I132&gt;0,Squid!I132&gt;0,Onions!I132&gt;0,Spanakopita!I132&gt;0,'Garlic Butter Sauce'!I132&gt;0),50,200))),0)</f>
        <v>0</v>
      </c>
      <c r="J132" s="2">
        <f ca="1">IF(D132&lt;$E$18,"N/A",IF(D132=$E$18,IF($E$7-SUM(OFFSET(F132,-$E$18,0):F132)&gt;0,$E$7-SUM(OFFSET(F132,-$E$18,0):F132),0),IF(OFFSET(G132,-$E$18,0)-SUM(OFFSET(F132,-$E$18,0):F132)&gt;0,OFFSET(G132,-$E$18,0)-SUM(OFFSET(F132,-$E$18,0):F132),0)))</f>
        <v>0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45</v>
      </c>
      <c r="F133" s="15">
        <f t="shared" si="10"/>
        <v>4</v>
      </c>
      <c r="G133" s="15">
        <f t="shared" ca="1" si="11"/>
        <v>0</v>
      </c>
      <c r="H133" s="13">
        <f t="shared" ca="1" si="7"/>
        <v>4.9315068493150691E-2</v>
      </c>
      <c r="I133" s="29">
        <f ca="1">IF(G133&lt;&gt;0,IF(E133&lt;0,0,IF(OR(Pita!I133&gt;0),0,IF(OR('Green Pepper'!I133&gt;0,'House Salad'!I133&gt;0,Mushrooms!I133&gt;0,Lemon!I133&gt;0,Tzatziki!I133&gt;0,'Monterey Jack'!I133&gt;0,'Marinated Chicken'!I133&gt;0,Squid!I133&gt;0,Onions!I133&gt;0,Spanakopita!I133&gt;0,'Garlic Butter Sauce'!I133&gt;0),50,200))),0)</f>
        <v>0</v>
      </c>
      <c r="J133" s="2">
        <f ca="1">IF(D133&lt;$E$18,"N/A",IF(D133=$E$18,IF($E$7-SUM(OFFSET(F133,-$E$18,0):F133)&gt;0,$E$7-SUM(OFFSET(F133,-$E$18,0):F133),0),IF(OFFSET(G133,-$E$18,0)-SUM(OFFSET(F133,-$E$18,0):F133)&gt;0,OFFSET(G133,-$E$18,0)-SUM(OFFSET(F133,-$E$18,0):F133),0)))</f>
        <v>0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41</v>
      </c>
      <c r="F134" s="15">
        <f t="shared" si="10"/>
        <v>4</v>
      </c>
      <c r="G134" s="15">
        <f t="shared" ca="1" si="11"/>
        <v>0</v>
      </c>
      <c r="H134" s="13">
        <f t="shared" ca="1" si="7"/>
        <v>4.4931506849315073E-2</v>
      </c>
      <c r="I134" s="29">
        <f ca="1">IF(G134&lt;&gt;0,IF(E134&lt;0,0,IF(OR(Pita!I134&gt;0),0,IF(OR('Green Pepper'!I134&gt;0,'House Salad'!I134&gt;0,Mushrooms!I134&gt;0,Lemon!I134&gt;0,Tzatziki!I134&gt;0,'Monterey Jack'!I134&gt;0,'Marinated Chicken'!I134&gt;0,Squid!I134&gt;0,Onions!I134&gt;0,Spanakopita!I134&gt;0,'Garlic Butter Sauce'!I134&gt;0),50,200))),0)</f>
        <v>0</v>
      </c>
      <c r="J134" s="2">
        <f ca="1">IF(D134&lt;$E$18,"N/A",IF(D134=$E$18,IF($E$7-SUM(OFFSET(F134,-$E$18,0):F134)&gt;0,$E$7-SUM(OFFSET(F134,-$E$18,0):F134),0),IF(OFFSET(G134,-$E$18,0)-SUM(OFFSET(F134,-$E$18,0):F134)&gt;0,OFFSET(G134,-$E$18,0)-SUM(OFFSET(F134,-$E$18,0):F134),0)))</f>
        <v>0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37</v>
      </c>
      <c r="F135" s="15">
        <f t="shared" si="10"/>
        <v>4</v>
      </c>
      <c r="G135" s="15">
        <f t="shared" ca="1" si="11"/>
        <v>0</v>
      </c>
      <c r="H135" s="13">
        <f t="shared" ca="1" si="7"/>
        <v>4.0547945205479455E-2</v>
      </c>
      <c r="I135" s="29">
        <f ca="1">IF(G135&lt;&gt;0,IF(E135&lt;0,0,IF(OR(Pita!I135&gt;0),0,IF(OR('Green Pepper'!I135&gt;0,'House Salad'!I135&gt;0,Mushrooms!I135&gt;0,Lemon!I135&gt;0,Tzatziki!I135&gt;0,'Monterey Jack'!I135&gt;0,'Marinated Chicken'!I135&gt;0,Squid!I135&gt;0,Onions!I135&gt;0,Spanakopita!I135&gt;0,'Garlic Butter Sauce'!I135&gt;0),50,200))),0)</f>
        <v>0</v>
      </c>
      <c r="J135" s="2">
        <f ca="1">IF(D135&lt;$E$18,"N/A",IF(D135=$E$18,IF($E$7-SUM(OFFSET(F135,-$E$18,0):F135)&gt;0,$E$7-SUM(OFFSET(F135,-$E$18,0):F135),0),IF(OFFSET(G135,-$E$18,0)-SUM(OFFSET(F135,-$E$18,0):F135)&gt;0,OFFSET(G135,-$E$18,0)-SUM(OFFSET(F135,-$E$18,0):F135),0)))</f>
        <v>0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33</v>
      </c>
      <c r="F136" s="15">
        <f t="shared" si="10"/>
        <v>4</v>
      </c>
      <c r="G136" s="15">
        <f t="shared" ca="1" si="11"/>
        <v>0</v>
      </c>
      <c r="H136" s="13">
        <f t="shared" ca="1" si="7"/>
        <v>3.6164383561643837E-2</v>
      </c>
      <c r="I136" s="29">
        <f ca="1">IF(G136&lt;&gt;0,IF(E136&lt;0,0,IF(OR(Pita!I136&gt;0),0,IF(OR('Green Pepper'!I136&gt;0,'House Salad'!I136&gt;0,Mushrooms!I136&gt;0,Lemon!I136&gt;0,Tzatziki!I136&gt;0,'Monterey Jack'!I136&gt;0,'Marinated Chicken'!I136&gt;0,Squid!I136&gt;0,Onions!I136&gt;0,Spanakopita!I136&gt;0,'Garlic Butter Sauce'!I136&gt;0),50,200))),0)</f>
        <v>0</v>
      </c>
      <c r="J136" s="2">
        <f ca="1">IF(D136&lt;$E$18,"N/A",IF(D136=$E$18,IF($E$7-SUM(OFFSET(F136,-$E$18,0):F136)&gt;0,$E$7-SUM(OFFSET(F136,-$E$18,0):F136),0),IF(OFFSET(G136,-$E$18,0)-SUM(OFFSET(F136,-$E$18,0):F136)&gt;0,OFFSET(G136,-$E$18,0)-SUM(OFFSET(F136,-$E$18,0):F136),0)))</f>
        <v>0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29</v>
      </c>
      <c r="F137" s="15">
        <f t="shared" si="10"/>
        <v>4</v>
      </c>
      <c r="G137" s="15">
        <f t="shared" ca="1" si="11"/>
        <v>0</v>
      </c>
      <c r="H137" s="13">
        <f t="shared" ca="1" si="7"/>
        <v>3.1780821917808226E-2</v>
      </c>
      <c r="I137" s="29">
        <f ca="1">IF(G137&lt;&gt;0,IF(E137&lt;0,0,IF(OR(Pita!I137&gt;0),0,IF(OR('Green Pepper'!I137&gt;0,'House Salad'!I137&gt;0,Mushrooms!I137&gt;0,Lemon!I137&gt;0,Tzatziki!I137&gt;0,'Monterey Jack'!I137&gt;0,'Marinated Chicken'!I137&gt;0,Squid!I137&gt;0,Onions!I137&gt;0,Spanakopita!I137&gt;0,'Garlic Butter Sauce'!I137&gt;0),50,200))),0)</f>
        <v>0</v>
      </c>
      <c r="J137" s="2">
        <f ca="1">IF(D137&lt;$E$18,"N/A",IF(D137=$E$18,IF($E$7-SUM(OFFSET(F137,-$E$18,0):F137)&gt;0,$E$7-SUM(OFFSET(F137,-$E$18,0):F137),0),IF(OFFSET(G137,-$E$18,0)-SUM(OFFSET(F137,-$E$18,0):F137)&gt;0,OFFSET(G137,-$E$18,0)-SUM(OFFSET(F137,-$E$18,0):F137),0)))</f>
        <v>0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25</v>
      </c>
      <c r="F138" s="15">
        <f t="shared" si="10"/>
        <v>4</v>
      </c>
      <c r="G138" s="15">
        <f t="shared" ca="1" si="11"/>
        <v>0</v>
      </c>
      <c r="H138" s="13">
        <f t="shared" ca="1" si="7"/>
        <v>2.7397260273972605E-2</v>
      </c>
      <c r="I138" s="29">
        <f ca="1">IF(G138&lt;&gt;0,IF(E138&lt;0,0,IF(OR(Pita!I138&gt;0),0,IF(OR('Green Pepper'!I138&gt;0,'House Salad'!I138&gt;0,Mushrooms!I138&gt;0,Lemon!I138&gt;0,Tzatziki!I138&gt;0,'Monterey Jack'!I138&gt;0,'Marinated Chicken'!I138&gt;0,Squid!I138&gt;0,Onions!I138&gt;0,Spanakopita!I138&gt;0,'Garlic Butter Sauce'!I138&gt;0),50,200))),0)</f>
        <v>0</v>
      </c>
      <c r="J138" s="2">
        <f ca="1">IF(D138&lt;$E$18,"N/A",IF(D138=$E$18,IF($E$7-SUM(OFFSET(F138,-$E$18,0):F138)&gt;0,$E$7-SUM(OFFSET(F138,-$E$18,0):F138),0),IF(OFFSET(G138,-$E$18,0)-SUM(OFFSET(F138,-$E$18,0):F138)&gt;0,OFFSET(G138,-$E$18,0)-SUM(OFFSET(F138,-$E$18,0):F138),0)))</f>
        <v>0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21</v>
      </c>
      <c r="F139" s="15">
        <f t="shared" si="10"/>
        <v>4</v>
      </c>
      <c r="G139" s="15">
        <f t="shared" ca="1" si="11"/>
        <v>28</v>
      </c>
      <c r="H139" s="13">
        <f t="shared" ca="1" si="7"/>
        <v>2.301369863013699E-2</v>
      </c>
      <c r="I139" s="29">
        <f ca="1">IF(G139&lt;&gt;0,IF(E139&lt;0,0,IF(OR(Pita!I139&gt;0),0,IF(OR('Green Pepper'!I139&gt;0,'House Salad'!I139&gt;0,Mushrooms!I139&gt;0,Lemon!I139&gt;0,Tzatziki!I139&gt;0,'Monterey Jack'!I139&gt;0,'Marinated Chicken'!I139&gt;0,Squid!I139&gt;0,Onions!I139&gt;0,Spanakopita!I139&gt;0,'Garlic Butter Sauce'!I139&gt;0),50,200))),0)</f>
        <v>0</v>
      </c>
      <c r="J139" s="2">
        <f ca="1">IF(D139&lt;$E$18,"N/A",IF(D139=$E$18,IF($E$7-SUM(OFFSET(F139,-$E$18,0):F139)&gt;0,$E$7-SUM(OFFSET(F139,-$E$18,0):F139),0),IF(OFFSET(G139,-$E$18,0)-SUM(OFFSET(F139,-$E$18,0):F139)&gt;0,OFFSET(G139,-$E$18,0)-SUM(OFFSET(F139,-$E$18,0):F139),0)))</f>
        <v>0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45</v>
      </c>
      <c r="F140" s="15">
        <f t="shared" si="10"/>
        <v>4</v>
      </c>
      <c r="G140" s="15">
        <f t="shared" ca="1" si="11"/>
        <v>0</v>
      </c>
      <c r="H140" s="13">
        <f t="shared" ca="1" si="7"/>
        <v>4.9315068493150691E-2</v>
      </c>
      <c r="I140" s="29">
        <f ca="1">IF(G140&lt;&gt;0,IF(E140&lt;0,0,IF(OR(Pita!I140&gt;0),0,IF(OR('Green Pepper'!I140&gt;0,'House Salad'!I140&gt;0,Mushrooms!I140&gt;0,Lemon!I140&gt;0,Tzatziki!I140&gt;0,'Monterey Jack'!I140&gt;0,'Marinated Chicken'!I140&gt;0,Squid!I140&gt;0,Onions!I140&gt;0,Spanakopita!I140&gt;0,'Garlic Butter Sauce'!I140&gt;0),50,200))),0)</f>
        <v>0</v>
      </c>
      <c r="J140" s="2">
        <f ca="1">IF(D140&lt;$E$18,"N/A",IF(D140=$E$18,IF($E$7-SUM(OFFSET(F140,-$E$18,0):F140)&gt;0,$E$7-SUM(OFFSET(F140,-$E$18,0):F140),0),IF(OFFSET(G140,-$E$18,0)-SUM(OFFSET(F140,-$E$18,0):F140)&gt;0,OFFSET(G140,-$E$18,0)-SUM(OFFSET(F140,-$E$18,0):F140),0)))</f>
        <v>0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41</v>
      </c>
      <c r="F141" s="15">
        <f t="shared" si="10"/>
        <v>4</v>
      </c>
      <c r="G141" s="15">
        <f t="shared" ca="1" si="11"/>
        <v>0</v>
      </c>
      <c r="H141" s="13">
        <f t="shared" ca="1" si="7"/>
        <v>4.4931506849315073E-2</v>
      </c>
      <c r="I141" s="29">
        <f ca="1">IF(G141&lt;&gt;0,IF(E141&lt;0,0,IF(OR(Pita!I141&gt;0),0,IF(OR('Green Pepper'!I141&gt;0,'House Salad'!I141&gt;0,Mushrooms!I141&gt;0,Lemon!I141&gt;0,Tzatziki!I141&gt;0,'Monterey Jack'!I141&gt;0,'Marinated Chicken'!I141&gt;0,Squid!I141&gt;0,Onions!I141&gt;0,Spanakopita!I141&gt;0,'Garlic Butter Sauce'!I141&gt;0),50,200))),0)</f>
        <v>0</v>
      </c>
      <c r="J141" s="2">
        <f ca="1">IF(D141&lt;$E$18,"N/A",IF(D141=$E$18,IF($E$7-SUM(OFFSET(F141,-$E$18,0):F141)&gt;0,$E$7-SUM(OFFSET(F141,-$E$18,0):F141),0),IF(OFFSET(G141,-$E$18,0)-SUM(OFFSET(F141,-$E$18,0):F141)&gt;0,OFFSET(G141,-$E$18,0)-SUM(OFFSET(F141,-$E$18,0):F141),0)))</f>
        <v>0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37</v>
      </c>
      <c r="F142" s="15">
        <f t="shared" si="10"/>
        <v>4</v>
      </c>
      <c r="G142" s="15">
        <f t="shared" ca="1" si="11"/>
        <v>0</v>
      </c>
      <c r="H142" s="13">
        <f t="shared" ca="1" si="7"/>
        <v>4.0547945205479455E-2</v>
      </c>
      <c r="I142" s="29">
        <f ca="1">IF(G142&lt;&gt;0,IF(E142&lt;0,0,IF(OR(Pita!I142&gt;0),0,IF(OR('Green Pepper'!I142&gt;0,'House Salad'!I142&gt;0,Mushrooms!I142&gt;0,Lemon!I142&gt;0,Tzatziki!I142&gt;0,'Monterey Jack'!I142&gt;0,'Marinated Chicken'!I142&gt;0,Squid!I142&gt;0,Onions!I142&gt;0,Spanakopita!I142&gt;0,'Garlic Butter Sauce'!I142&gt;0),50,200))),0)</f>
        <v>0</v>
      </c>
      <c r="J142" s="2">
        <f ca="1">IF(D142&lt;$E$18,"N/A",IF(D142=$E$18,IF($E$7-SUM(OFFSET(F142,-$E$18,0):F142)&gt;0,$E$7-SUM(OFFSET(F142,-$E$18,0):F142),0),IF(OFFSET(G142,-$E$18,0)-SUM(OFFSET(F142,-$E$18,0):F142)&gt;0,OFFSET(G142,-$E$18,0)-SUM(OFFSET(F142,-$E$18,0):F142),0)))</f>
        <v>0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33</v>
      </c>
      <c r="F143" s="15">
        <f t="shared" si="10"/>
        <v>4</v>
      </c>
      <c r="G143" s="15">
        <f t="shared" ca="1" si="11"/>
        <v>0</v>
      </c>
      <c r="H143" s="13">
        <f t="shared" ca="1" si="7"/>
        <v>3.6164383561643837E-2</v>
      </c>
      <c r="I143" s="29">
        <f ca="1">IF(G143&lt;&gt;0,IF(E143&lt;0,0,IF(OR(Pita!I143&gt;0),0,IF(OR('Green Pepper'!I143&gt;0,'House Salad'!I143&gt;0,Mushrooms!I143&gt;0,Lemon!I143&gt;0,Tzatziki!I143&gt;0,'Monterey Jack'!I143&gt;0,'Marinated Chicken'!I143&gt;0,Squid!I143&gt;0,Onions!I143&gt;0,Spanakopita!I143&gt;0,'Garlic Butter Sauce'!I143&gt;0),50,200))),0)</f>
        <v>0</v>
      </c>
      <c r="J143" s="2">
        <f ca="1">IF(D143&lt;$E$18,"N/A",IF(D143=$E$18,IF($E$7-SUM(OFFSET(F143,-$E$18,0):F143)&gt;0,$E$7-SUM(OFFSET(F143,-$E$18,0):F143),0),IF(OFFSET(G143,-$E$18,0)-SUM(OFFSET(F143,-$E$18,0):F143)&gt;0,OFFSET(G143,-$E$18,0)-SUM(OFFSET(F143,-$E$18,0):F143),0)))</f>
        <v>0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29</v>
      </c>
      <c r="F144" s="15">
        <f t="shared" si="10"/>
        <v>4</v>
      </c>
      <c r="G144" s="15">
        <f t="shared" ca="1" si="11"/>
        <v>0</v>
      </c>
      <c r="H144" s="13">
        <f t="shared" ca="1" si="7"/>
        <v>3.1780821917808226E-2</v>
      </c>
      <c r="I144" s="29">
        <f ca="1">IF(G144&lt;&gt;0,IF(E144&lt;0,0,IF(OR(Pita!I144&gt;0),0,IF(OR('Green Pepper'!I144&gt;0,'House Salad'!I144&gt;0,Mushrooms!I144&gt;0,Lemon!I144&gt;0,Tzatziki!I144&gt;0,'Monterey Jack'!I144&gt;0,'Marinated Chicken'!I144&gt;0,Squid!I144&gt;0,Onions!I144&gt;0,Spanakopita!I144&gt;0,'Garlic Butter Sauce'!I144&gt;0),50,200))),0)</f>
        <v>0</v>
      </c>
      <c r="J144" s="2">
        <f ca="1">IF(D144&lt;$E$18,"N/A",IF(D144=$E$18,IF($E$7-SUM(OFFSET(F144,-$E$18,0):F144)&gt;0,$E$7-SUM(OFFSET(F144,-$E$18,0):F144),0),IF(OFFSET(G144,-$E$18,0)-SUM(OFFSET(F144,-$E$18,0):F144)&gt;0,OFFSET(G144,-$E$18,0)-SUM(OFFSET(F144,-$E$18,0):F144),0)))</f>
        <v>0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25</v>
      </c>
      <c r="F145" s="15">
        <f t="shared" si="10"/>
        <v>4</v>
      </c>
      <c r="G145" s="15">
        <f t="shared" ca="1" si="11"/>
        <v>0</v>
      </c>
      <c r="H145" s="13">
        <f t="shared" ca="1" si="7"/>
        <v>2.7397260273972605E-2</v>
      </c>
      <c r="I145" s="29">
        <f ca="1">IF(G145&lt;&gt;0,IF(E145&lt;0,0,IF(OR(Pita!I145&gt;0),0,IF(OR('Green Pepper'!I145&gt;0,'House Salad'!I145&gt;0,Mushrooms!I145&gt;0,Lemon!I145&gt;0,Tzatziki!I145&gt;0,'Monterey Jack'!I145&gt;0,'Marinated Chicken'!I145&gt;0,Squid!I145&gt;0,Onions!I145&gt;0,Spanakopita!I145&gt;0,'Garlic Butter Sauce'!I145&gt;0),50,200))),0)</f>
        <v>0</v>
      </c>
      <c r="J145" s="2">
        <f ca="1">IF(D145&lt;$E$18,"N/A",IF(D145=$E$18,IF($E$7-SUM(OFFSET(F145,-$E$18,0):F145)&gt;0,$E$7-SUM(OFFSET(F145,-$E$18,0):F145),0),IF(OFFSET(G145,-$E$18,0)-SUM(OFFSET(F145,-$E$18,0):F145)&gt;0,OFFSET(G145,-$E$18,0)-SUM(OFFSET(F145,-$E$18,0):F145),0)))</f>
        <v>0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21</v>
      </c>
      <c r="F146" s="15">
        <f t="shared" si="10"/>
        <v>4</v>
      </c>
      <c r="G146" s="15">
        <f t="shared" ca="1" si="11"/>
        <v>28</v>
      </c>
      <c r="H146" s="13">
        <f t="shared" ca="1" si="7"/>
        <v>2.301369863013699E-2</v>
      </c>
      <c r="I146" s="29">
        <f ca="1">IF(G146&lt;&gt;0,IF(E146&lt;0,0,IF(OR(Pita!I146&gt;0),0,IF(OR('Green Pepper'!I146&gt;0,'House Salad'!I146&gt;0,Mushrooms!I146&gt;0,Lemon!I146&gt;0,Tzatziki!I146&gt;0,'Monterey Jack'!I146&gt;0,'Marinated Chicken'!I146&gt;0,Squid!I146&gt;0,Onions!I146&gt;0,Spanakopita!I146&gt;0,'Garlic Butter Sauce'!I146&gt;0),50,200))),0)</f>
        <v>0</v>
      </c>
      <c r="J146" s="2">
        <f ca="1">IF(D146&lt;$E$18,"N/A",IF(D146=$E$18,IF($E$7-SUM(OFFSET(F146,-$E$18,0):F146)&gt;0,$E$7-SUM(OFFSET(F146,-$E$18,0):F146),0),IF(OFFSET(G146,-$E$18,0)-SUM(OFFSET(F146,-$E$18,0):F146)&gt;0,OFFSET(G146,-$E$18,0)-SUM(OFFSET(F146,-$E$18,0):F146),0)))</f>
        <v>0</v>
      </c>
      <c r="K146" s="13">
        <f t="shared" ca="1" si="8"/>
        <v>0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45</v>
      </c>
      <c r="F147" s="15">
        <f t="shared" si="10"/>
        <v>4</v>
      </c>
      <c r="G147" s="15">
        <f t="shared" ca="1" si="11"/>
        <v>0</v>
      </c>
      <c r="H147" s="13">
        <f t="shared" ca="1" si="7"/>
        <v>4.9315068493150691E-2</v>
      </c>
      <c r="I147" s="29">
        <f ca="1">IF(G147&lt;&gt;0,IF(E147&lt;0,0,IF(OR(Pita!I147&gt;0),0,IF(OR('Green Pepper'!I147&gt;0,'House Salad'!I147&gt;0,Mushrooms!I147&gt;0,Lemon!I147&gt;0,Tzatziki!I147&gt;0,'Monterey Jack'!I147&gt;0,'Marinated Chicken'!I147&gt;0,Squid!I147&gt;0,Onions!I147&gt;0,Spanakopita!I147&gt;0,'Garlic Butter Sauce'!I147&gt;0),50,200))),0)</f>
        <v>0</v>
      </c>
      <c r="J147" s="2">
        <f ca="1">IF(D147&lt;$E$18,"N/A",IF(D147=$E$18,IF($E$7-SUM(OFFSET(F147,-$E$18,0):F147)&gt;0,$E$7-SUM(OFFSET(F147,-$E$18,0):F147),0),IF(OFFSET(G147,-$E$18,0)-SUM(OFFSET(F147,-$E$18,0):F147)&gt;0,OFFSET(G147,-$E$18,0)-SUM(OFFSET(F147,-$E$18,0):F147),0)))</f>
        <v>0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41</v>
      </c>
      <c r="F148" s="15">
        <f t="shared" si="10"/>
        <v>4</v>
      </c>
      <c r="G148" s="15">
        <f t="shared" ca="1" si="11"/>
        <v>0</v>
      </c>
      <c r="H148" s="13">
        <f t="shared" ca="1" si="7"/>
        <v>4.4931506849315073E-2</v>
      </c>
      <c r="I148" s="29">
        <f ca="1">IF(G148&lt;&gt;0,IF(E148&lt;0,0,IF(OR(Pita!I148&gt;0),0,IF(OR('Green Pepper'!I148&gt;0,'House Salad'!I148&gt;0,Mushrooms!I148&gt;0,Lemon!I148&gt;0,Tzatziki!I148&gt;0,'Monterey Jack'!I148&gt;0,'Marinated Chicken'!I148&gt;0,Squid!I148&gt;0,Onions!I148&gt;0,Spanakopita!I148&gt;0,'Garlic Butter Sauce'!I148&gt;0),50,200))),0)</f>
        <v>0</v>
      </c>
      <c r="J148" s="2">
        <f ca="1">IF(D148&lt;$E$18,"N/A",IF(D148=$E$18,IF($E$7-SUM(OFFSET(F148,-$E$18,0):F148)&gt;0,$E$7-SUM(OFFSET(F148,-$E$18,0):F148),0),IF(OFFSET(G148,-$E$18,0)-SUM(OFFSET(F148,-$E$18,0):F148)&gt;0,OFFSET(G148,-$E$18,0)-SUM(OFFSET(F148,-$E$18,0):F148),0)))</f>
        <v>0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37</v>
      </c>
      <c r="F149" s="15">
        <f t="shared" si="10"/>
        <v>4</v>
      </c>
      <c r="G149" s="15">
        <f t="shared" ca="1" si="11"/>
        <v>0</v>
      </c>
      <c r="H149" s="13">
        <f t="shared" ref="H149:H212" ca="1" si="13">IF(E149&gt;0,E149*($E$12/365),0)</f>
        <v>4.0547945205479455E-2</v>
      </c>
      <c r="I149" s="29">
        <f ca="1">IF(G149&lt;&gt;0,IF(E149&lt;0,0,IF(OR(Pita!I149&gt;0),0,IF(OR('Green Pepper'!I149&gt;0,'House Salad'!I149&gt;0,Mushrooms!I149&gt;0,Lemon!I149&gt;0,Tzatziki!I149&gt;0,'Monterey Jack'!I149&gt;0,'Marinated Chicken'!I149&gt;0,Squid!I149&gt;0,Onions!I149&gt;0,Spanakopita!I149&gt;0,'Garlic Butter Sauce'!I149&gt;0),50,200))),0)</f>
        <v>0</v>
      </c>
      <c r="J149" s="2">
        <f ca="1">IF(D149&lt;$E$18,"N/A",IF(D149=$E$18,IF($E$7-SUM(OFFSET(F149,-$E$18,0):F149)&gt;0,$E$7-SUM(OFFSET(F149,-$E$18,0):F149),0),IF(OFFSET(G149,-$E$18,0)-SUM(OFFSET(F149,-$E$18,0):F149)&gt;0,OFFSET(G149,-$E$18,0)-SUM(OFFSET(F149,-$E$18,0):F149),0)))</f>
        <v>0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33</v>
      </c>
      <c r="F150" s="15">
        <f t="shared" ref="F150:F213" si="16">ROUND($E$15/7,0)</f>
        <v>4</v>
      </c>
      <c r="G150" s="15">
        <f t="shared" ref="G150:G213" ca="1" si="17">IF(D150=1,$E$4,IF(E150&lt;0,$E$4-E150,IF(MOD(D150,$E$5)=0,$E$4-E150,0)))</f>
        <v>0</v>
      </c>
      <c r="H150" s="13">
        <f t="shared" ca="1" si="13"/>
        <v>3.6164383561643837E-2</v>
      </c>
      <c r="I150" s="29">
        <f ca="1">IF(G150&lt;&gt;0,IF(E150&lt;0,0,IF(OR(Pita!I150&gt;0),0,IF(OR('Green Pepper'!I150&gt;0,'House Salad'!I150&gt;0,Mushrooms!I150&gt;0,Lemon!I150&gt;0,Tzatziki!I150&gt;0,'Monterey Jack'!I150&gt;0,'Marinated Chicken'!I150&gt;0,Squid!I150&gt;0,Onions!I150&gt;0,Spanakopita!I150&gt;0,'Garlic Butter Sauce'!I150&gt;0),50,200))),0)</f>
        <v>0</v>
      </c>
      <c r="J150" s="2">
        <f ca="1">IF(D150&lt;$E$18,"N/A",IF(D150=$E$18,IF($E$7-SUM(OFFSET(F150,-$E$18,0):F150)&gt;0,$E$7-SUM(OFFSET(F150,-$E$18,0):F150),0),IF(OFFSET(G150,-$E$18,0)-SUM(OFFSET(F150,-$E$18,0):F150)&gt;0,OFFSET(G150,-$E$18,0)-SUM(OFFSET(F150,-$E$18,0):F150),0)))</f>
        <v>0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29</v>
      </c>
      <c r="F151" s="15">
        <f t="shared" si="16"/>
        <v>4</v>
      </c>
      <c r="G151" s="15">
        <f t="shared" ca="1" si="17"/>
        <v>0</v>
      </c>
      <c r="H151" s="13">
        <f t="shared" ca="1" si="13"/>
        <v>3.1780821917808226E-2</v>
      </c>
      <c r="I151" s="29">
        <f ca="1">IF(G151&lt;&gt;0,IF(E151&lt;0,0,IF(OR(Pita!I151&gt;0),0,IF(OR('Green Pepper'!I151&gt;0,'House Salad'!I151&gt;0,Mushrooms!I151&gt;0,Lemon!I151&gt;0,Tzatziki!I151&gt;0,'Monterey Jack'!I151&gt;0,'Marinated Chicken'!I151&gt;0,Squid!I151&gt;0,Onions!I151&gt;0,Spanakopita!I151&gt;0,'Garlic Butter Sauce'!I151&gt;0),50,200))),0)</f>
        <v>0</v>
      </c>
      <c r="J151" s="2">
        <f ca="1">IF(D151&lt;$E$18,"N/A",IF(D151=$E$18,IF($E$7-SUM(OFFSET(F151,-$E$18,0):F151)&gt;0,$E$7-SUM(OFFSET(F151,-$E$18,0):F151),0),IF(OFFSET(G151,-$E$18,0)-SUM(OFFSET(F151,-$E$18,0):F151)&gt;0,OFFSET(G151,-$E$18,0)-SUM(OFFSET(F151,-$E$18,0):F151),0)))</f>
        <v>0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25</v>
      </c>
      <c r="F152" s="15">
        <f t="shared" si="16"/>
        <v>4</v>
      </c>
      <c r="G152" s="15">
        <f t="shared" ca="1" si="17"/>
        <v>0</v>
      </c>
      <c r="H152" s="13">
        <f t="shared" ca="1" si="13"/>
        <v>2.7397260273972605E-2</v>
      </c>
      <c r="I152" s="29">
        <f ca="1">IF(G152&lt;&gt;0,IF(E152&lt;0,0,IF(OR(Pita!I152&gt;0),0,IF(OR('Green Pepper'!I152&gt;0,'House Salad'!I152&gt;0,Mushrooms!I152&gt;0,Lemon!I152&gt;0,Tzatziki!I152&gt;0,'Monterey Jack'!I152&gt;0,'Marinated Chicken'!I152&gt;0,Squid!I152&gt;0,Onions!I152&gt;0,Spanakopita!I152&gt;0,'Garlic Butter Sauce'!I152&gt;0),50,200))),0)</f>
        <v>0</v>
      </c>
      <c r="J152" s="2">
        <f ca="1">IF(D152&lt;$E$18,"N/A",IF(D152=$E$18,IF($E$7-SUM(OFFSET(F152,-$E$18,0):F152)&gt;0,$E$7-SUM(OFFSET(F152,-$E$18,0):F152),0),IF(OFFSET(G152,-$E$18,0)-SUM(OFFSET(F152,-$E$18,0):F152)&gt;0,OFFSET(G152,-$E$18,0)-SUM(OFFSET(F152,-$E$18,0):F152),0)))</f>
        <v>0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21</v>
      </c>
      <c r="F153" s="15">
        <f t="shared" si="16"/>
        <v>4</v>
      </c>
      <c r="G153" s="15">
        <f t="shared" ca="1" si="17"/>
        <v>28</v>
      </c>
      <c r="H153" s="13">
        <f t="shared" ca="1" si="13"/>
        <v>2.301369863013699E-2</v>
      </c>
      <c r="I153" s="29">
        <f ca="1">IF(G153&lt;&gt;0,IF(E153&lt;0,0,IF(OR(Pita!I153&gt;0),0,IF(OR('Green Pepper'!I153&gt;0,'House Salad'!I153&gt;0,Mushrooms!I153&gt;0,Lemon!I153&gt;0,Tzatziki!I153&gt;0,'Monterey Jack'!I153&gt;0,'Marinated Chicken'!I153&gt;0,Squid!I153&gt;0,Onions!I153&gt;0,Spanakopita!I153&gt;0,'Garlic Butter Sauce'!I153&gt;0),50,200))),0)</f>
        <v>0</v>
      </c>
      <c r="J153" s="2">
        <f ca="1">IF(D153&lt;$E$18,"N/A",IF(D153=$E$18,IF($E$7-SUM(OFFSET(F153,-$E$18,0):F153)&gt;0,$E$7-SUM(OFFSET(F153,-$E$18,0):F153),0),IF(OFFSET(G153,-$E$18,0)-SUM(OFFSET(F153,-$E$18,0):F153)&gt;0,OFFSET(G153,-$E$18,0)-SUM(OFFSET(F153,-$E$18,0):F153),0)))</f>
        <v>0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45</v>
      </c>
      <c r="F154" s="15">
        <f t="shared" si="16"/>
        <v>4</v>
      </c>
      <c r="G154" s="15">
        <f t="shared" ca="1" si="17"/>
        <v>0</v>
      </c>
      <c r="H154" s="13">
        <f t="shared" ca="1" si="13"/>
        <v>4.9315068493150691E-2</v>
      </c>
      <c r="I154" s="29">
        <f ca="1">IF(G154&lt;&gt;0,IF(E154&lt;0,0,IF(OR(Pita!I154&gt;0),0,IF(OR('Green Pepper'!I154&gt;0,'House Salad'!I154&gt;0,Mushrooms!I154&gt;0,Lemon!I154&gt;0,Tzatziki!I154&gt;0,'Monterey Jack'!I154&gt;0,'Marinated Chicken'!I154&gt;0,Squid!I154&gt;0,Onions!I154&gt;0,Spanakopita!I154&gt;0,'Garlic Butter Sauce'!I154&gt;0),50,200))),0)</f>
        <v>0</v>
      </c>
      <c r="J154" s="2">
        <f ca="1">IF(D154&lt;$E$18,"N/A",IF(D154=$E$18,IF($E$7-SUM(OFFSET(F154,-$E$18,0):F154)&gt;0,$E$7-SUM(OFFSET(F154,-$E$18,0):F154),0),IF(OFFSET(G154,-$E$18,0)-SUM(OFFSET(F154,-$E$18,0):F154)&gt;0,OFFSET(G154,-$E$18,0)-SUM(OFFSET(F154,-$E$18,0):F154),0)))</f>
        <v>0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41</v>
      </c>
      <c r="F155" s="15">
        <f t="shared" si="16"/>
        <v>4</v>
      </c>
      <c r="G155" s="15">
        <f t="shared" ca="1" si="17"/>
        <v>0</v>
      </c>
      <c r="H155" s="13">
        <f t="shared" ca="1" si="13"/>
        <v>4.4931506849315073E-2</v>
      </c>
      <c r="I155" s="29">
        <f ca="1">IF(G155&lt;&gt;0,IF(E155&lt;0,0,IF(OR(Pita!I155&gt;0),0,IF(OR('Green Pepper'!I155&gt;0,'House Salad'!I155&gt;0,Mushrooms!I155&gt;0,Lemon!I155&gt;0,Tzatziki!I155&gt;0,'Monterey Jack'!I155&gt;0,'Marinated Chicken'!I155&gt;0,Squid!I155&gt;0,Onions!I155&gt;0,Spanakopita!I155&gt;0,'Garlic Butter Sauce'!I155&gt;0),50,200))),0)</f>
        <v>0</v>
      </c>
      <c r="J155" s="2">
        <f ca="1">IF(D155&lt;$E$18,"N/A",IF(D155=$E$18,IF($E$7-SUM(OFFSET(F155,-$E$18,0):F155)&gt;0,$E$7-SUM(OFFSET(F155,-$E$18,0):F155),0),IF(OFFSET(G155,-$E$18,0)-SUM(OFFSET(F155,-$E$18,0):F155)&gt;0,OFFSET(G155,-$E$18,0)-SUM(OFFSET(F155,-$E$18,0):F155),0)))</f>
        <v>0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37</v>
      </c>
      <c r="F156" s="15">
        <f t="shared" si="16"/>
        <v>4</v>
      </c>
      <c r="G156" s="15">
        <f t="shared" ca="1" si="17"/>
        <v>0</v>
      </c>
      <c r="H156" s="13">
        <f t="shared" ca="1" si="13"/>
        <v>4.0547945205479455E-2</v>
      </c>
      <c r="I156" s="29">
        <f ca="1">IF(G156&lt;&gt;0,IF(E156&lt;0,0,IF(OR(Pita!I156&gt;0),0,IF(OR('Green Pepper'!I156&gt;0,'House Salad'!I156&gt;0,Mushrooms!I156&gt;0,Lemon!I156&gt;0,Tzatziki!I156&gt;0,'Monterey Jack'!I156&gt;0,'Marinated Chicken'!I156&gt;0,Squid!I156&gt;0,Onions!I156&gt;0,Spanakopita!I156&gt;0,'Garlic Butter Sauce'!I156&gt;0),50,200))),0)</f>
        <v>0</v>
      </c>
      <c r="J156" s="2">
        <f ca="1">IF(D156&lt;$E$18,"N/A",IF(D156=$E$18,IF($E$7-SUM(OFFSET(F156,-$E$18,0):F156)&gt;0,$E$7-SUM(OFFSET(F156,-$E$18,0):F156),0),IF(OFFSET(G156,-$E$18,0)-SUM(OFFSET(F156,-$E$18,0):F156)&gt;0,OFFSET(G156,-$E$18,0)-SUM(OFFSET(F156,-$E$18,0):F156),0)))</f>
        <v>0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33</v>
      </c>
      <c r="F157" s="15">
        <f t="shared" si="16"/>
        <v>4</v>
      </c>
      <c r="G157" s="15">
        <f t="shared" ca="1" si="17"/>
        <v>0</v>
      </c>
      <c r="H157" s="13">
        <f t="shared" ca="1" si="13"/>
        <v>3.6164383561643837E-2</v>
      </c>
      <c r="I157" s="29">
        <f ca="1">IF(G157&lt;&gt;0,IF(E157&lt;0,0,IF(OR(Pita!I157&gt;0),0,IF(OR('Green Pepper'!I157&gt;0,'House Salad'!I157&gt;0,Mushrooms!I157&gt;0,Lemon!I157&gt;0,Tzatziki!I157&gt;0,'Monterey Jack'!I157&gt;0,'Marinated Chicken'!I157&gt;0,Squid!I157&gt;0,Onions!I157&gt;0,Spanakopita!I157&gt;0,'Garlic Butter Sauce'!I157&gt;0),50,200))),0)</f>
        <v>0</v>
      </c>
      <c r="J157" s="2">
        <f ca="1">IF(D157&lt;$E$18,"N/A",IF(D157=$E$18,IF($E$7-SUM(OFFSET(F157,-$E$18,0):F157)&gt;0,$E$7-SUM(OFFSET(F157,-$E$18,0):F157),0),IF(OFFSET(G157,-$E$18,0)-SUM(OFFSET(F157,-$E$18,0):F157)&gt;0,OFFSET(G157,-$E$18,0)-SUM(OFFSET(F157,-$E$18,0):F157),0)))</f>
        <v>0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29</v>
      </c>
      <c r="F158" s="15">
        <f t="shared" si="16"/>
        <v>4</v>
      </c>
      <c r="G158" s="15">
        <f t="shared" ca="1" si="17"/>
        <v>0</v>
      </c>
      <c r="H158" s="13">
        <f t="shared" ca="1" si="13"/>
        <v>3.1780821917808226E-2</v>
      </c>
      <c r="I158" s="29">
        <f ca="1">IF(G158&lt;&gt;0,IF(E158&lt;0,0,IF(OR(Pita!I158&gt;0),0,IF(OR('Green Pepper'!I158&gt;0,'House Salad'!I158&gt;0,Mushrooms!I158&gt;0,Lemon!I158&gt;0,Tzatziki!I158&gt;0,'Monterey Jack'!I158&gt;0,'Marinated Chicken'!I158&gt;0,Squid!I158&gt;0,Onions!I158&gt;0,Spanakopita!I158&gt;0,'Garlic Butter Sauce'!I158&gt;0),50,200))),0)</f>
        <v>0</v>
      </c>
      <c r="J158" s="2">
        <f ca="1">IF(D158&lt;$E$18,"N/A",IF(D158=$E$18,IF($E$7-SUM(OFFSET(F158,-$E$18,0):F158)&gt;0,$E$7-SUM(OFFSET(F158,-$E$18,0):F158),0),IF(OFFSET(G158,-$E$18,0)-SUM(OFFSET(F158,-$E$18,0):F158)&gt;0,OFFSET(G158,-$E$18,0)-SUM(OFFSET(F158,-$E$18,0):F158),0)))</f>
        <v>0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25</v>
      </c>
      <c r="F159" s="15">
        <f t="shared" si="16"/>
        <v>4</v>
      </c>
      <c r="G159" s="15">
        <f t="shared" ca="1" si="17"/>
        <v>0</v>
      </c>
      <c r="H159" s="13">
        <f t="shared" ca="1" si="13"/>
        <v>2.7397260273972605E-2</v>
      </c>
      <c r="I159" s="29">
        <f ca="1">IF(G159&lt;&gt;0,IF(E159&lt;0,0,IF(OR(Pita!I159&gt;0),0,IF(OR('Green Pepper'!I159&gt;0,'House Salad'!I159&gt;0,Mushrooms!I159&gt;0,Lemon!I159&gt;0,Tzatziki!I159&gt;0,'Monterey Jack'!I159&gt;0,'Marinated Chicken'!I159&gt;0,Squid!I159&gt;0,Onions!I159&gt;0,Spanakopita!I159&gt;0,'Garlic Butter Sauce'!I159&gt;0),50,200))),0)</f>
        <v>0</v>
      </c>
      <c r="J159" s="2">
        <f ca="1">IF(D159&lt;$E$18,"N/A",IF(D159=$E$18,IF($E$7-SUM(OFFSET(F159,-$E$18,0):F159)&gt;0,$E$7-SUM(OFFSET(F159,-$E$18,0):F159),0),IF(OFFSET(G159,-$E$18,0)-SUM(OFFSET(F159,-$E$18,0):F159)&gt;0,OFFSET(G159,-$E$18,0)-SUM(OFFSET(F159,-$E$18,0):F159),0)))</f>
        <v>0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21</v>
      </c>
      <c r="F160" s="15">
        <f t="shared" si="16"/>
        <v>4</v>
      </c>
      <c r="G160" s="15">
        <f t="shared" ca="1" si="17"/>
        <v>28</v>
      </c>
      <c r="H160" s="13">
        <f t="shared" ca="1" si="13"/>
        <v>2.301369863013699E-2</v>
      </c>
      <c r="I160" s="29">
        <f ca="1">IF(G160&lt;&gt;0,IF(E160&lt;0,0,IF(OR(Pita!I160&gt;0),0,IF(OR('Green Pepper'!I160&gt;0,'House Salad'!I160&gt;0,Mushrooms!I160&gt;0,Lemon!I160&gt;0,Tzatziki!I160&gt;0,'Monterey Jack'!I160&gt;0,'Marinated Chicken'!I160&gt;0,Squid!I160&gt;0,Onions!I160&gt;0,Spanakopita!I160&gt;0,'Garlic Butter Sauce'!I160&gt;0),50,200))),0)</f>
        <v>0</v>
      </c>
      <c r="J160" s="2">
        <f ca="1">IF(D160&lt;$E$18,"N/A",IF(D160=$E$18,IF($E$7-SUM(OFFSET(F160,-$E$18,0):F160)&gt;0,$E$7-SUM(OFFSET(F160,-$E$18,0):F160),0),IF(OFFSET(G160,-$E$18,0)-SUM(OFFSET(F160,-$E$18,0):F160)&gt;0,OFFSET(G160,-$E$18,0)-SUM(OFFSET(F160,-$E$18,0):F160),0)))</f>
        <v>0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45</v>
      </c>
      <c r="F161" s="15">
        <f t="shared" si="16"/>
        <v>4</v>
      </c>
      <c r="G161" s="15">
        <f t="shared" ca="1" si="17"/>
        <v>0</v>
      </c>
      <c r="H161" s="13">
        <f t="shared" ca="1" si="13"/>
        <v>4.9315068493150691E-2</v>
      </c>
      <c r="I161" s="29">
        <f ca="1">IF(G161&lt;&gt;0,IF(E161&lt;0,0,IF(OR(Pita!I161&gt;0),0,IF(OR('Green Pepper'!I161&gt;0,'House Salad'!I161&gt;0,Mushrooms!I161&gt;0,Lemon!I161&gt;0,Tzatziki!I161&gt;0,'Monterey Jack'!I161&gt;0,'Marinated Chicken'!I161&gt;0,Squid!I161&gt;0,Onions!I161&gt;0,Spanakopita!I161&gt;0,'Garlic Butter Sauce'!I161&gt;0),50,200))),0)</f>
        <v>0</v>
      </c>
      <c r="J161" s="2">
        <f ca="1">IF(D161&lt;$E$18,"N/A",IF(D161=$E$18,IF($E$7-SUM(OFFSET(F161,-$E$18,0):F161)&gt;0,$E$7-SUM(OFFSET(F161,-$E$18,0):F161),0),IF(OFFSET(G161,-$E$18,0)-SUM(OFFSET(F161,-$E$18,0):F161)&gt;0,OFFSET(G161,-$E$18,0)-SUM(OFFSET(F161,-$E$18,0):F161),0)))</f>
        <v>0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41</v>
      </c>
      <c r="F162" s="15">
        <f t="shared" si="16"/>
        <v>4</v>
      </c>
      <c r="G162" s="15">
        <f t="shared" ca="1" si="17"/>
        <v>0</v>
      </c>
      <c r="H162" s="13">
        <f t="shared" ca="1" si="13"/>
        <v>4.4931506849315073E-2</v>
      </c>
      <c r="I162" s="29">
        <f ca="1">IF(G162&lt;&gt;0,IF(E162&lt;0,0,IF(OR(Pita!I162&gt;0),0,IF(OR('Green Pepper'!I162&gt;0,'House Salad'!I162&gt;0,Mushrooms!I162&gt;0,Lemon!I162&gt;0,Tzatziki!I162&gt;0,'Monterey Jack'!I162&gt;0,'Marinated Chicken'!I162&gt;0,Squid!I162&gt;0,Onions!I162&gt;0,Spanakopita!I162&gt;0,'Garlic Butter Sauce'!I162&gt;0),50,200))),0)</f>
        <v>0</v>
      </c>
      <c r="J162" s="2">
        <f ca="1">IF(D162&lt;$E$18,"N/A",IF(D162=$E$18,IF($E$7-SUM(OFFSET(F162,-$E$18,0):F162)&gt;0,$E$7-SUM(OFFSET(F162,-$E$18,0):F162),0),IF(OFFSET(G162,-$E$18,0)-SUM(OFFSET(F162,-$E$18,0):F162)&gt;0,OFFSET(G162,-$E$18,0)-SUM(OFFSET(F162,-$E$18,0):F162),0)))</f>
        <v>0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37</v>
      </c>
      <c r="F163" s="15">
        <f t="shared" si="16"/>
        <v>4</v>
      </c>
      <c r="G163" s="15">
        <f t="shared" ca="1" si="17"/>
        <v>0</v>
      </c>
      <c r="H163" s="13">
        <f t="shared" ca="1" si="13"/>
        <v>4.0547945205479455E-2</v>
      </c>
      <c r="I163" s="29">
        <f ca="1">IF(G163&lt;&gt;0,IF(E163&lt;0,0,IF(OR(Pita!I163&gt;0),0,IF(OR('Green Pepper'!I163&gt;0,'House Salad'!I163&gt;0,Mushrooms!I163&gt;0,Lemon!I163&gt;0,Tzatziki!I163&gt;0,'Monterey Jack'!I163&gt;0,'Marinated Chicken'!I163&gt;0,Squid!I163&gt;0,Onions!I163&gt;0,Spanakopita!I163&gt;0,'Garlic Butter Sauce'!I163&gt;0),50,200))),0)</f>
        <v>0</v>
      </c>
      <c r="J163" s="2">
        <f ca="1">IF(D163&lt;$E$18,"N/A",IF(D163=$E$18,IF($E$7-SUM(OFFSET(F163,-$E$18,0):F163)&gt;0,$E$7-SUM(OFFSET(F163,-$E$18,0):F163),0),IF(OFFSET(G163,-$E$18,0)-SUM(OFFSET(F163,-$E$18,0):F163)&gt;0,OFFSET(G163,-$E$18,0)-SUM(OFFSET(F163,-$E$18,0):F163),0)))</f>
        <v>0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33</v>
      </c>
      <c r="F164" s="15">
        <f t="shared" si="16"/>
        <v>4</v>
      </c>
      <c r="G164" s="15">
        <f t="shared" ca="1" si="17"/>
        <v>0</v>
      </c>
      <c r="H164" s="13">
        <f t="shared" ca="1" si="13"/>
        <v>3.6164383561643837E-2</v>
      </c>
      <c r="I164" s="29">
        <f ca="1">IF(G164&lt;&gt;0,IF(E164&lt;0,0,IF(OR(Pita!I164&gt;0),0,IF(OR('Green Pepper'!I164&gt;0,'House Salad'!I164&gt;0,Mushrooms!I164&gt;0,Lemon!I164&gt;0,Tzatziki!I164&gt;0,'Monterey Jack'!I164&gt;0,'Marinated Chicken'!I164&gt;0,Squid!I164&gt;0,Onions!I164&gt;0,Spanakopita!I164&gt;0,'Garlic Butter Sauce'!I164&gt;0),50,200))),0)</f>
        <v>0</v>
      </c>
      <c r="J164" s="2">
        <f ca="1">IF(D164&lt;$E$18,"N/A",IF(D164=$E$18,IF($E$7-SUM(OFFSET(F164,-$E$18,0):F164)&gt;0,$E$7-SUM(OFFSET(F164,-$E$18,0):F164),0),IF(OFFSET(G164,-$E$18,0)-SUM(OFFSET(F164,-$E$18,0):F164)&gt;0,OFFSET(G164,-$E$18,0)-SUM(OFFSET(F164,-$E$18,0):F164),0)))</f>
        <v>0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29</v>
      </c>
      <c r="F165" s="15">
        <f t="shared" si="16"/>
        <v>4</v>
      </c>
      <c r="G165" s="15">
        <f t="shared" ca="1" si="17"/>
        <v>0</v>
      </c>
      <c r="H165" s="13">
        <f t="shared" ca="1" si="13"/>
        <v>3.1780821917808226E-2</v>
      </c>
      <c r="I165" s="29">
        <f ca="1">IF(G165&lt;&gt;0,IF(E165&lt;0,0,IF(OR(Pita!I165&gt;0),0,IF(OR('Green Pepper'!I165&gt;0,'House Salad'!I165&gt;0,Mushrooms!I165&gt;0,Lemon!I165&gt;0,Tzatziki!I165&gt;0,'Monterey Jack'!I165&gt;0,'Marinated Chicken'!I165&gt;0,Squid!I165&gt;0,Onions!I165&gt;0,Spanakopita!I165&gt;0,'Garlic Butter Sauce'!I165&gt;0),50,200))),0)</f>
        <v>0</v>
      </c>
      <c r="J165" s="2">
        <f ca="1">IF(D165&lt;$E$18,"N/A",IF(D165=$E$18,IF($E$7-SUM(OFFSET(F165,-$E$18,0):F165)&gt;0,$E$7-SUM(OFFSET(F165,-$E$18,0):F165),0),IF(OFFSET(G165,-$E$18,0)-SUM(OFFSET(F165,-$E$18,0):F165)&gt;0,OFFSET(G165,-$E$18,0)-SUM(OFFSET(F165,-$E$18,0):F165),0)))</f>
        <v>0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25</v>
      </c>
      <c r="F166" s="15">
        <f t="shared" si="16"/>
        <v>4</v>
      </c>
      <c r="G166" s="15">
        <f t="shared" ca="1" si="17"/>
        <v>0</v>
      </c>
      <c r="H166" s="13">
        <f t="shared" ca="1" si="13"/>
        <v>2.7397260273972605E-2</v>
      </c>
      <c r="I166" s="29">
        <f ca="1">IF(G166&lt;&gt;0,IF(E166&lt;0,0,IF(OR(Pita!I166&gt;0),0,IF(OR('Green Pepper'!I166&gt;0,'House Salad'!I166&gt;0,Mushrooms!I166&gt;0,Lemon!I166&gt;0,Tzatziki!I166&gt;0,'Monterey Jack'!I166&gt;0,'Marinated Chicken'!I166&gt;0,Squid!I166&gt;0,Onions!I166&gt;0,Spanakopita!I166&gt;0,'Garlic Butter Sauce'!I166&gt;0),50,200))),0)</f>
        <v>0</v>
      </c>
      <c r="J166" s="2">
        <f ca="1">IF(D166&lt;$E$18,"N/A",IF(D166=$E$18,IF($E$7-SUM(OFFSET(F166,-$E$18,0):F166)&gt;0,$E$7-SUM(OFFSET(F166,-$E$18,0):F166),0),IF(OFFSET(G166,-$E$18,0)-SUM(OFFSET(F166,-$E$18,0):F166)&gt;0,OFFSET(G166,-$E$18,0)-SUM(OFFSET(F166,-$E$18,0):F166),0)))</f>
        <v>0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21</v>
      </c>
      <c r="F167" s="15">
        <f t="shared" si="16"/>
        <v>4</v>
      </c>
      <c r="G167" s="15">
        <f t="shared" ca="1" si="17"/>
        <v>28</v>
      </c>
      <c r="H167" s="13">
        <f t="shared" ca="1" si="13"/>
        <v>2.301369863013699E-2</v>
      </c>
      <c r="I167" s="29">
        <f ca="1">IF(G167&lt;&gt;0,IF(E167&lt;0,0,IF(OR(Pita!I167&gt;0),0,IF(OR('Green Pepper'!I167&gt;0,'House Salad'!I167&gt;0,Mushrooms!I167&gt;0,Lemon!I167&gt;0,Tzatziki!I167&gt;0,'Monterey Jack'!I167&gt;0,'Marinated Chicken'!I167&gt;0,Squid!I167&gt;0,Onions!I167&gt;0,Spanakopita!I167&gt;0,'Garlic Butter Sauce'!I167&gt;0),50,200))),0)</f>
        <v>0</v>
      </c>
      <c r="J167" s="2">
        <f ca="1">IF(D167&lt;$E$18,"N/A",IF(D167=$E$18,IF($E$7-SUM(OFFSET(F167,-$E$18,0):F167)&gt;0,$E$7-SUM(OFFSET(F167,-$E$18,0):F167),0),IF(OFFSET(G167,-$E$18,0)-SUM(OFFSET(F167,-$E$18,0):F167)&gt;0,OFFSET(G167,-$E$18,0)-SUM(OFFSET(F167,-$E$18,0):F167),0)))</f>
        <v>0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45</v>
      </c>
      <c r="F168" s="15">
        <f t="shared" si="16"/>
        <v>4</v>
      </c>
      <c r="G168" s="15">
        <f t="shared" ca="1" si="17"/>
        <v>0</v>
      </c>
      <c r="H168" s="13">
        <f t="shared" ca="1" si="13"/>
        <v>4.9315068493150691E-2</v>
      </c>
      <c r="I168" s="29">
        <f ca="1">IF(G168&lt;&gt;0,IF(E168&lt;0,0,IF(OR(Pita!I168&gt;0),0,IF(OR('Green Pepper'!I168&gt;0,'House Salad'!I168&gt;0,Mushrooms!I168&gt;0,Lemon!I168&gt;0,Tzatziki!I168&gt;0,'Monterey Jack'!I168&gt;0,'Marinated Chicken'!I168&gt;0,Squid!I168&gt;0,Onions!I168&gt;0,Spanakopita!I168&gt;0,'Garlic Butter Sauce'!I168&gt;0),50,200))),0)</f>
        <v>0</v>
      </c>
      <c r="J168" s="2">
        <f ca="1">IF(D168&lt;$E$18,"N/A",IF(D168=$E$18,IF($E$7-SUM(OFFSET(F168,-$E$18,0):F168)&gt;0,$E$7-SUM(OFFSET(F168,-$E$18,0):F168),0),IF(OFFSET(G168,-$E$18,0)-SUM(OFFSET(F168,-$E$18,0):F168)&gt;0,OFFSET(G168,-$E$18,0)-SUM(OFFSET(F168,-$E$18,0):F168),0)))</f>
        <v>0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41</v>
      </c>
      <c r="F169" s="15">
        <f t="shared" si="16"/>
        <v>4</v>
      </c>
      <c r="G169" s="15">
        <f t="shared" ca="1" si="17"/>
        <v>0</v>
      </c>
      <c r="H169" s="13">
        <f t="shared" ca="1" si="13"/>
        <v>4.4931506849315073E-2</v>
      </c>
      <c r="I169" s="29">
        <f ca="1">IF(G169&lt;&gt;0,IF(E169&lt;0,0,IF(OR(Pita!I169&gt;0),0,IF(OR('Green Pepper'!I169&gt;0,'House Salad'!I169&gt;0,Mushrooms!I169&gt;0,Lemon!I169&gt;0,Tzatziki!I169&gt;0,'Monterey Jack'!I169&gt;0,'Marinated Chicken'!I169&gt;0,Squid!I169&gt;0,Onions!I169&gt;0,Spanakopita!I169&gt;0,'Garlic Butter Sauce'!I169&gt;0),50,200))),0)</f>
        <v>0</v>
      </c>
      <c r="J169" s="2">
        <f ca="1">IF(D169&lt;$E$18,"N/A",IF(D169=$E$18,IF($E$7-SUM(OFFSET(F169,-$E$18,0):F169)&gt;0,$E$7-SUM(OFFSET(F169,-$E$18,0):F169),0),IF(OFFSET(G169,-$E$18,0)-SUM(OFFSET(F169,-$E$18,0):F169)&gt;0,OFFSET(G169,-$E$18,0)-SUM(OFFSET(F169,-$E$18,0):F169),0)))</f>
        <v>0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37</v>
      </c>
      <c r="F170" s="15">
        <f t="shared" si="16"/>
        <v>4</v>
      </c>
      <c r="G170" s="15">
        <f t="shared" ca="1" si="17"/>
        <v>0</v>
      </c>
      <c r="H170" s="13">
        <f t="shared" ca="1" si="13"/>
        <v>4.0547945205479455E-2</v>
      </c>
      <c r="I170" s="29">
        <f ca="1">IF(G170&lt;&gt;0,IF(E170&lt;0,0,IF(OR(Pita!I170&gt;0),0,IF(OR('Green Pepper'!I170&gt;0,'House Salad'!I170&gt;0,Mushrooms!I170&gt;0,Lemon!I170&gt;0,Tzatziki!I170&gt;0,'Monterey Jack'!I170&gt;0,'Marinated Chicken'!I170&gt;0,Squid!I170&gt;0,Onions!I170&gt;0,Spanakopita!I170&gt;0,'Garlic Butter Sauce'!I170&gt;0),50,200))),0)</f>
        <v>0</v>
      </c>
      <c r="J170" s="2">
        <f ca="1">IF(D170&lt;$E$18,"N/A",IF(D170=$E$18,IF($E$7-SUM(OFFSET(F170,-$E$18,0):F170)&gt;0,$E$7-SUM(OFFSET(F170,-$E$18,0):F170),0),IF(OFFSET(G170,-$E$18,0)-SUM(OFFSET(F170,-$E$18,0):F170)&gt;0,OFFSET(G170,-$E$18,0)-SUM(OFFSET(F170,-$E$18,0):F170),0)))</f>
        <v>0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33</v>
      </c>
      <c r="F171" s="15">
        <f t="shared" si="16"/>
        <v>4</v>
      </c>
      <c r="G171" s="15">
        <f t="shared" ca="1" si="17"/>
        <v>0</v>
      </c>
      <c r="H171" s="13">
        <f t="shared" ca="1" si="13"/>
        <v>3.6164383561643837E-2</v>
      </c>
      <c r="I171" s="29">
        <f ca="1">IF(G171&lt;&gt;0,IF(E171&lt;0,0,IF(OR(Pita!I171&gt;0),0,IF(OR('Green Pepper'!I171&gt;0,'House Salad'!I171&gt;0,Mushrooms!I171&gt;0,Lemon!I171&gt;0,Tzatziki!I171&gt;0,'Monterey Jack'!I171&gt;0,'Marinated Chicken'!I171&gt;0,Squid!I171&gt;0,Onions!I171&gt;0,Spanakopita!I171&gt;0,'Garlic Butter Sauce'!I171&gt;0),50,200))),0)</f>
        <v>0</v>
      </c>
      <c r="J171" s="2">
        <f ca="1">IF(D171&lt;$E$18,"N/A",IF(D171=$E$18,IF($E$7-SUM(OFFSET(F171,-$E$18,0):F171)&gt;0,$E$7-SUM(OFFSET(F171,-$E$18,0):F171),0),IF(OFFSET(G171,-$E$18,0)-SUM(OFFSET(F171,-$E$18,0):F171)&gt;0,OFFSET(G171,-$E$18,0)-SUM(OFFSET(F171,-$E$18,0):F171),0)))</f>
        <v>0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29</v>
      </c>
      <c r="F172" s="15">
        <f t="shared" si="16"/>
        <v>4</v>
      </c>
      <c r="G172" s="15">
        <f t="shared" ca="1" si="17"/>
        <v>0</v>
      </c>
      <c r="H172" s="13">
        <f t="shared" ca="1" si="13"/>
        <v>3.1780821917808226E-2</v>
      </c>
      <c r="I172" s="29">
        <f ca="1">IF(G172&lt;&gt;0,IF(E172&lt;0,0,IF(OR(Pita!I172&gt;0),0,IF(OR('Green Pepper'!I172&gt;0,'House Salad'!I172&gt;0,Mushrooms!I172&gt;0,Lemon!I172&gt;0,Tzatziki!I172&gt;0,'Monterey Jack'!I172&gt;0,'Marinated Chicken'!I172&gt;0,Squid!I172&gt;0,Onions!I172&gt;0,Spanakopita!I172&gt;0,'Garlic Butter Sauce'!I172&gt;0),50,200))),0)</f>
        <v>0</v>
      </c>
      <c r="J172" s="2">
        <f ca="1">IF(D172&lt;$E$18,"N/A",IF(D172=$E$18,IF($E$7-SUM(OFFSET(F172,-$E$18,0):F172)&gt;0,$E$7-SUM(OFFSET(F172,-$E$18,0):F172),0),IF(OFFSET(G172,-$E$18,0)-SUM(OFFSET(F172,-$E$18,0):F172)&gt;0,OFFSET(G172,-$E$18,0)-SUM(OFFSET(F172,-$E$18,0):F172),0)))</f>
        <v>0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25</v>
      </c>
      <c r="F173" s="15">
        <f t="shared" si="16"/>
        <v>4</v>
      </c>
      <c r="G173" s="15">
        <f t="shared" ca="1" si="17"/>
        <v>0</v>
      </c>
      <c r="H173" s="13">
        <f t="shared" ca="1" si="13"/>
        <v>2.7397260273972605E-2</v>
      </c>
      <c r="I173" s="29">
        <f ca="1">IF(G173&lt;&gt;0,IF(E173&lt;0,0,IF(OR(Pita!I173&gt;0),0,IF(OR('Green Pepper'!I173&gt;0,'House Salad'!I173&gt;0,Mushrooms!I173&gt;0,Lemon!I173&gt;0,Tzatziki!I173&gt;0,'Monterey Jack'!I173&gt;0,'Marinated Chicken'!I173&gt;0,Squid!I173&gt;0,Onions!I173&gt;0,Spanakopita!I173&gt;0,'Garlic Butter Sauce'!I173&gt;0),50,200))),0)</f>
        <v>0</v>
      </c>
      <c r="J173" s="2">
        <f ca="1">IF(D173&lt;$E$18,"N/A",IF(D173=$E$18,IF($E$7-SUM(OFFSET(F173,-$E$18,0):F173)&gt;0,$E$7-SUM(OFFSET(F173,-$E$18,0):F173),0),IF(OFFSET(G173,-$E$18,0)-SUM(OFFSET(F173,-$E$18,0):F173)&gt;0,OFFSET(G173,-$E$18,0)-SUM(OFFSET(F173,-$E$18,0):F173),0)))</f>
        <v>0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21</v>
      </c>
      <c r="F174" s="15">
        <f t="shared" si="16"/>
        <v>4</v>
      </c>
      <c r="G174" s="15">
        <f t="shared" ca="1" si="17"/>
        <v>28</v>
      </c>
      <c r="H174" s="13">
        <f t="shared" ca="1" si="13"/>
        <v>2.301369863013699E-2</v>
      </c>
      <c r="I174" s="29">
        <f ca="1">IF(G174&lt;&gt;0,IF(E174&lt;0,0,IF(OR(Pita!I174&gt;0),0,IF(OR('Green Pepper'!I174&gt;0,'House Salad'!I174&gt;0,Mushrooms!I174&gt;0,Lemon!I174&gt;0,Tzatziki!I174&gt;0,'Monterey Jack'!I174&gt;0,'Marinated Chicken'!I174&gt;0,Squid!I174&gt;0,Onions!I174&gt;0,Spanakopita!I174&gt;0,'Garlic Butter Sauce'!I174&gt;0),50,200))),0)</f>
        <v>0</v>
      </c>
      <c r="J174" s="2">
        <f ca="1">IF(D174&lt;$E$18,"N/A",IF(D174=$E$18,IF($E$7-SUM(OFFSET(F174,-$E$18,0):F174)&gt;0,$E$7-SUM(OFFSET(F174,-$E$18,0):F174),0),IF(OFFSET(G174,-$E$18,0)-SUM(OFFSET(F174,-$E$18,0):F174)&gt;0,OFFSET(G174,-$E$18,0)-SUM(OFFSET(F174,-$E$18,0):F174),0)))</f>
        <v>0</v>
      </c>
      <c r="K174" s="13">
        <f t="shared" ca="1" si="14"/>
        <v>0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45</v>
      </c>
      <c r="F175" s="15">
        <f t="shared" si="16"/>
        <v>4</v>
      </c>
      <c r="G175" s="15">
        <f t="shared" ca="1" si="17"/>
        <v>0</v>
      </c>
      <c r="H175" s="13">
        <f t="shared" ca="1" si="13"/>
        <v>4.9315068493150691E-2</v>
      </c>
      <c r="I175" s="29">
        <f ca="1">IF(G175&lt;&gt;0,IF(E175&lt;0,0,IF(OR(Pita!I175&gt;0),0,IF(OR('Green Pepper'!I175&gt;0,'House Salad'!I175&gt;0,Mushrooms!I175&gt;0,Lemon!I175&gt;0,Tzatziki!I175&gt;0,'Monterey Jack'!I175&gt;0,'Marinated Chicken'!I175&gt;0,Squid!I175&gt;0,Onions!I175&gt;0,Spanakopita!I175&gt;0,'Garlic Butter Sauce'!I175&gt;0),50,200))),0)</f>
        <v>0</v>
      </c>
      <c r="J175" s="2">
        <f ca="1">IF(D175&lt;$E$18,"N/A",IF(D175=$E$18,IF($E$7-SUM(OFFSET(F175,-$E$18,0):F175)&gt;0,$E$7-SUM(OFFSET(F175,-$E$18,0):F175),0),IF(OFFSET(G175,-$E$18,0)-SUM(OFFSET(F175,-$E$18,0):F175)&gt;0,OFFSET(G175,-$E$18,0)-SUM(OFFSET(F175,-$E$18,0):F175),0)))</f>
        <v>0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41</v>
      </c>
      <c r="F176" s="15">
        <f t="shared" si="16"/>
        <v>4</v>
      </c>
      <c r="G176" s="15">
        <f t="shared" ca="1" si="17"/>
        <v>0</v>
      </c>
      <c r="H176" s="13">
        <f t="shared" ca="1" si="13"/>
        <v>4.4931506849315073E-2</v>
      </c>
      <c r="I176" s="29">
        <f ca="1">IF(G176&lt;&gt;0,IF(E176&lt;0,0,IF(OR(Pita!I176&gt;0),0,IF(OR('Green Pepper'!I176&gt;0,'House Salad'!I176&gt;0,Mushrooms!I176&gt;0,Lemon!I176&gt;0,Tzatziki!I176&gt;0,'Monterey Jack'!I176&gt;0,'Marinated Chicken'!I176&gt;0,Squid!I176&gt;0,Onions!I176&gt;0,Spanakopita!I176&gt;0,'Garlic Butter Sauce'!I176&gt;0),50,200))),0)</f>
        <v>0</v>
      </c>
      <c r="J176" s="2">
        <f ca="1">IF(D176&lt;$E$18,"N/A",IF(D176=$E$18,IF($E$7-SUM(OFFSET(F176,-$E$18,0):F176)&gt;0,$E$7-SUM(OFFSET(F176,-$E$18,0):F176),0),IF(OFFSET(G176,-$E$18,0)-SUM(OFFSET(F176,-$E$18,0):F176)&gt;0,OFFSET(G176,-$E$18,0)-SUM(OFFSET(F176,-$E$18,0):F176),0)))</f>
        <v>0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37</v>
      </c>
      <c r="F177" s="15">
        <f t="shared" si="16"/>
        <v>4</v>
      </c>
      <c r="G177" s="15">
        <f t="shared" ca="1" si="17"/>
        <v>0</v>
      </c>
      <c r="H177" s="13">
        <f t="shared" ca="1" si="13"/>
        <v>4.0547945205479455E-2</v>
      </c>
      <c r="I177" s="29">
        <f ca="1">IF(G177&lt;&gt;0,IF(E177&lt;0,0,IF(OR(Pita!I177&gt;0),0,IF(OR('Green Pepper'!I177&gt;0,'House Salad'!I177&gt;0,Mushrooms!I177&gt;0,Lemon!I177&gt;0,Tzatziki!I177&gt;0,'Monterey Jack'!I177&gt;0,'Marinated Chicken'!I177&gt;0,Squid!I177&gt;0,Onions!I177&gt;0,Spanakopita!I177&gt;0,'Garlic Butter Sauce'!I177&gt;0),50,200))),0)</f>
        <v>0</v>
      </c>
      <c r="J177" s="2">
        <f ca="1">IF(D177&lt;$E$18,"N/A",IF(D177=$E$18,IF($E$7-SUM(OFFSET(F177,-$E$18,0):F177)&gt;0,$E$7-SUM(OFFSET(F177,-$E$18,0):F177),0),IF(OFFSET(G177,-$E$18,0)-SUM(OFFSET(F177,-$E$18,0):F177)&gt;0,OFFSET(G177,-$E$18,0)-SUM(OFFSET(F177,-$E$18,0):F177),0)))</f>
        <v>0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33</v>
      </c>
      <c r="F178" s="15">
        <f t="shared" si="16"/>
        <v>4</v>
      </c>
      <c r="G178" s="15">
        <f t="shared" ca="1" si="17"/>
        <v>0</v>
      </c>
      <c r="H178" s="13">
        <f t="shared" ca="1" si="13"/>
        <v>3.6164383561643837E-2</v>
      </c>
      <c r="I178" s="29">
        <f ca="1">IF(G178&lt;&gt;0,IF(E178&lt;0,0,IF(OR(Pita!I178&gt;0),0,IF(OR('Green Pepper'!I178&gt;0,'House Salad'!I178&gt;0,Mushrooms!I178&gt;0,Lemon!I178&gt;0,Tzatziki!I178&gt;0,'Monterey Jack'!I178&gt;0,'Marinated Chicken'!I178&gt;0,Squid!I178&gt;0,Onions!I178&gt;0,Spanakopita!I178&gt;0,'Garlic Butter Sauce'!I178&gt;0),50,200))),0)</f>
        <v>0</v>
      </c>
      <c r="J178" s="2">
        <f ca="1">IF(D178&lt;$E$18,"N/A",IF(D178=$E$18,IF($E$7-SUM(OFFSET(F178,-$E$18,0):F178)&gt;0,$E$7-SUM(OFFSET(F178,-$E$18,0):F178),0),IF(OFFSET(G178,-$E$18,0)-SUM(OFFSET(F178,-$E$18,0):F178)&gt;0,OFFSET(G178,-$E$18,0)-SUM(OFFSET(F178,-$E$18,0):F178),0)))</f>
        <v>0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29</v>
      </c>
      <c r="F179" s="15">
        <f t="shared" si="16"/>
        <v>4</v>
      </c>
      <c r="G179" s="15">
        <f t="shared" ca="1" si="17"/>
        <v>0</v>
      </c>
      <c r="H179" s="13">
        <f t="shared" ca="1" si="13"/>
        <v>3.1780821917808226E-2</v>
      </c>
      <c r="I179" s="29">
        <f ca="1">IF(G179&lt;&gt;0,IF(E179&lt;0,0,IF(OR(Pita!I179&gt;0),0,IF(OR('Green Pepper'!I179&gt;0,'House Salad'!I179&gt;0,Mushrooms!I179&gt;0,Lemon!I179&gt;0,Tzatziki!I179&gt;0,'Monterey Jack'!I179&gt;0,'Marinated Chicken'!I179&gt;0,Squid!I179&gt;0,Onions!I179&gt;0,Spanakopita!I179&gt;0,'Garlic Butter Sauce'!I179&gt;0),50,200))),0)</f>
        <v>0</v>
      </c>
      <c r="J179" s="2">
        <f ca="1">IF(D179&lt;$E$18,"N/A",IF(D179=$E$18,IF($E$7-SUM(OFFSET(F179,-$E$18,0):F179)&gt;0,$E$7-SUM(OFFSET(F179,-$E$18,0):F179),0),IF(OFFSET(G179,-$E$18,0)-SUM(OFFSET(F179,-$E$18,0):F179)&gt;0,OFFSET(G179,-$E$18,0)-SUM(OFFSET(F179,-$E$18,0):F179),0)))</f>
        <v>0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25</v>
      </c>
      <c r="F180" s="15">
        <f t="shared" si="16"/>
        <v>4</v>
      </c>
      <c r="G180" s="15">
        <f t="shared" ca="1" si="17"/>
        <v>0</v>
      </c>
      <c r="H180" s="13">
        <f t="shared" ca="1" si="13"/>
        <v>2.7397260273972605E-2</v>
      </c>
      <c r="I180" s="29">
        <f ca="1">IF(G180&lt;&gt;0,IF(E180&lt;0,0,IF(OR(Pita!I180&gt;0),0,IF(OR('Green Pepper'!I180&gt;0,'House Salad'!I180&gt;0,Mushrooms!I180&gt;0,Lemon!I180&gt;0,Tzatziki!I180&gt;0,'Monterey Jack'!I180&gt;0,'Marinated Chicken'!I180&gt;0,Squid!I180&gt;0,Onions!I180&gt;0,Spanakopita!I180&gt;0,'Garlic Butter Sauce'!I180&gt;0),50,200))),0)</f>
        <v>0</v>
      </c>
      <c r="J180" s="2">
        <f ca="1">IF(D180&lt;$E$18,"N/A",IF(D180=$E$18,IF($E$7-SUM(OFFSET(F180,-$E$18,0):F180)&gt;0,$E$7-SUM(OFFSET(F180,-$E$18,0):F180),0),IF(OFFSET(G180,-$E$18,0)-SUM(OFFSET(F180,-$E$18,0):F180)&gt;0,OFFSET(G180,-$E$18,0)-SUM(OFFSET(F180,-$E$18,0):F180),0)))</f>
        <v>0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21</v>
      </c>
      <c r="F181" s="15">
        <f t="shared" si="16"/>
        <v>4</v>
      </c>
      <c r="G181" s="15">
        <f t="shared" ca="1" si="17"/>
        <v>28</v>
      </c>
      <c r="H181" s="13">
        <f t="shared" ca="1" si="13"/>
        <v>2.301369863013699E-2</v>
      </c>
      <c r="I181" s="29">
        <f ca="1">IF(G181&lt;&gt;0,IF(E181&lt;0,0,IF(OR(Pita!I181&gt;0),0,IF(OR('Green Pepper'!I181&gt;0,'House Salad'!I181&gt;0,Mushrooms!I181&gt;0,Lemon!I181&gt;0,Tzatziki!I181&gt;0,'Monterey Jack'!I181&gt;0,'Marinated Chicken'!I181&gt;0,Squid!I181&gt;0,Onions!I181&gt;0,Spanakopita!I181&gt;0,'Garlic Butter Sauce'!I181&gt;0),50,200))),0)</f>
        <v>0</v>
      </c>
      <c r="J181" s="2">
        <f ca="1">IF(D181&lt;$E$18,"N/A",IF(D181=$E$18,IF($E$7-SUM(OFFSET(F181,-$E$18,0):F181)&gt;0,$E$7-SUM(OFFSET(F181,-$E$18,0):F181),0),IF(OFFSET(G181,-$E$18,0)-SUM(OFFSET(F181,-$E$18,0):F181)&gt;0,OFFSET(G181,-$E$18,0)-SUM(OFFSET(F181,-$E$18,0):F181),0)))</f>
        <v>0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45</v>
      </c>
      <c r="F182" s="15">
        <f t="shared" si="16"/>
        <v>4</v>
      </c>
      <c r="G182" s="15">
        <f t="shared" ca="1" si="17"/>
        <v>0</v>
      </c>
      <c r="H182" s="13">
        <f t="shared" ca="1" si="13"/>
        <v>4.9315068493150691E-2</v>
      </c>
      <c r="I182" s="29">
        <f ca="1">IF(G182&lt;&gt;0,IF(E182&lt;0,0,IF(OR(Pita!I182&gt;0),0,IF(OR('Green Pepper'!I182&gt;0,'House Salad'!I182&gt;0,Mushrooms!I182&gt;0,Lemon!I182&gt;0,Tzatziki!I182&gt;0,'Monterey Jack'!I182&gt;0,'Marinated Chicken'!I182&gt;0,Squid!I182&gt;0,Onions!I182&gt;0,Spanakopita!I182&gt;0,'Garlic Butter Sauce'!I182&gt;0),50,200))),0)</f>
        <v>0</v>
      </c>
      <c r="J182" s="2">
        <f ca="1">IF(D182&lt;$E$18,"N/A",IF(D182=$E$18,IF($E$7-SUM(OFFSET(F182,-$E$18,0):F182)&gt;0,$E$7-SUM(OFFSET(F182,-$E$18,0):F182),0),IF(OFFSET(G182,-$E$18,0)-SUM(OFFSET(F182,-$E$18,0):F182)&gt;0,OFFSET(G182,-$E$18,0)-SUM(OFFSET(F182,-$E$18,0):F182),0)))</f>
        <v>0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41</v>
      </c>
      <c r="F183" s="15">
        <f t="shared" si="16"/>
        <v>4</v>
      </c>
      <c r="G183" s="15">
        <f t="shared" ca="1" si="17"/>
        <v>0</v>
      </c>
      <c r="H183" s="13">
        <f t="shared" ca="1" si="13"/>
        <v>4.4931506849315073E-2</v>
      </c>
      <c r="I183" s="29">
        <f ca="1">IF(G183&lt;&gt;0,IF(E183&lt;0,0,IF(OR(Pita!I183&gt;0),0,IF(OR('Green Pepper'!I183&gt;0,'House Salad'!I183&gt;0,Mushrooms!I183&gt;0,Lemon!I183&gt;0,Tzatziki!I183&gt;0,'Monterey Jack'!I183&gt;0,'Marinated Chicken'!I183&gt;0,Squid!I183&gt;0,Onions!I183&gt;0,Spanakopita!I183&gt;0,'Garlic Butter Sauce'!I183&gt;0),50,200))),0)</f>
        <v>0</v>
      </c>
      <c r="J183" s="2">
        <f ca="1">IF(D183&lt;$E$18,"N/A",IF(D183=$E$18,IF($E$7-SUM(OFFSET(F183,-$E$18,0):F183)&gt;0,$E$7-SUM(OFFSET(F183,-$E$18,0):F183),0),IF(OFFSET(G183,-$E$18,0)-SUM(OFFSET(F183,-$E$18,0):F183)&gt;0,OFFSET(G183,-$E$18,0)-SUM(OFFSET(F183,-$E$18,0):F183),0)))</f>
        <v>0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37</v>
      </c>
      <c r="F184" s="15">
        <f t="shared" si="16"/>
        <v>4</v>
      </c>
      <c r="G184" s="15">
        <f t="shared" ca="1" si="17"/>
        <v>0</v>
      </c>
      <c r="H184" s="13">
        <f t="shared" ca="1" si="13"/>
        <v>4.0547945205479455E-2</v>
      </c>
      <c r="I184" s="29">
        <f ca="1">IF(G184&lt;&gt;0,IF(E184&lt;0,0,IF(OR(Pita!I184&gt;0),0,IF(OR('Green Pepper'!I184&gt;0,'House Salad'!I184&gt;0,Mushrooms!I184&gt;0,Lemon!I184&gt;0,Tzatziki!I184&gt;0,'Monterey Jack'!I184&gt;0,'Marinated Chicken'!I184&gt;0,Squid!I184&gt;0,Onions!I184&gt;0,Spanakopita!I184&gt;0,'Garlic Butter Sauce'!I184&gt;0),50,200))),0)</f>
        <v>0</v>
      </c>
      <c r="J184" s="2">
        <f ca="1">IF(D184&lt;$E$18,"N/A",IF(D184=$E$18,IF($E$7-SUM(OFFSET(F184,-$E$18,0):F184)&gt;0,$E$7-SUM(OFFSET(F184,-$E$18,0):F184),0),IF(OFFSET(G184,-$E$18,0)-SUM(OFFSET(F184,-$E$18,0):F184)&gt;0,OFFSET(G184,-$E$18,0)-SUM(OFFSET(F184,-$E$18,0):F184),0)))</f>
        <v>0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33</v>
      </c>
      <c r="F185" s="15">
        <f t="shared" si="16"/>
        <v>4</v>
      </c>
      <c r="G185" s="15">
        <f t="shared" ca="1" si="17"/>
        <v>0</v>
      </c>
      <c r="H185" s="13">
        <f t="shared" ca="1" si="13"/>
        <v>3.6164383561643837E-2</v>
      </c>
      <c r="I185" s="29">
        <f ca="1">IF(G185&lt;&gt;0,IF(E185&lt;0,0,IF(OR(Pita!I185&gt;0),0,IF(OR('Green Pepper'!I185&gt;0,'House Salad'!I185&gt;0,Mushrooms!I185&gt;0,Lemon!I185&gt;0,Tzatziki!I185&gt;0,'Monterey Jack'!I185&gt;0,'Marinated Chicken'!I185&gt;0,Squid!I185&gt;0,Onions!I185&gt;0,Spanakopita!I185&gt;0,'Garlic Butter Sauce'!I185&gt;0),50,200))),0)</f>
        <v>0</v>
      </c>
      <c r="J185" s="2">
        <f ca="1">IF(D185&lt;$E$18,"N/A",IF(D185=$E$18,IF($E$7-SUM(OFFSET(F185,-$E$18,0):F185)&gt;0,$E$7-SUM(OFFSET(F185,-$E$18,0):F185),0),IF(OFFSET(G185,-$E$18,0)-SUM(OFFSET(F185,-$E$18,0):F185)&gt;0,OFFSET(G185,-$E$18,0)-SUM(OFFSET(F185,-$E$18,0):F185),0)))</f>
        <v>0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29</v>
      </c>
      <c r="F186" s="15">
        <f t="shared" si="16"/>
        <v>4</v>
      </c>
      <c r="G186" s="15">
        <f t="shared" ca="1" si="17"/>
        <v>0</v>
      </c>
      <c r="H186" s="13">
        <f t="shared" ca="1" si="13"/>
        <v>3.1780821917808226E-2</v>
      </c>
      <c r="I186" s="29">
        <f ca="1">IF(G186&lt;&gt;0,IF(E186&lt;0,0,IF(OR(Pita!I186&gt;0),0,IF(OR('Green Pepper'!I186&gt;0,'House Salad'!I186&gt;0,Mushrooms!I186&gt;0,Lemon!I186&gt;0,Tzatziki!I186&gt;0,'Monterey Jack'!I186&gt;0,'Marinated Chicken'!I186&gt;0,Squid!I186&gt;0,Onions!I186&gt;0,Spanakopita!I186&gt;0,'Garlic Butter Sauce'!I186&gt;0),50,200))),0)</f>
        <v>0</v>
      </c>
      <c r="J186" s="2">
        <f ca="1">IF(D186&lt;$E$18,"N/A",IF(D186=$E$18,IF($E$7-SUM(OFFSET(F186,-$E$18,0):F186)&gt;0,$E$7-SUM(OFFSET(F186,-$E$18,0):F186),0),IF(OFFSET(G186,-$E$18,0)-SUM(OFFSET(F186,-$E$18,0):F186)&gt;0,OFFSET(G186,-$E$18,0)-SUM(OFFSET(F186,-$E$18,0):F186),0)))</f>
        <v>0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25</v>
      </c>
      <c r="F187" s="15">
        <f t="shared" si="16"/>
        <v>4</v>
      </c>
      <c r="G187" s="15">
        <f t="shared" ca="1" si="17"/>
        <v>0</v>
      </c>
      <c r="H187" s="13">
        <f t="shared" ca="1" si="13"/>
        <v>2.7397260273972605E-2</v>
      </c>
      <c r="I187" s="29">
        <f ca="1">IF(G187&lt;&gt;0,IF(E187&lt;0,0,IF(OR(Pita!I187&gt;0),0,IF(OR('Green Pepper'!I187&gt;0,'House Salad'!I187&gt;0,Mushrooms!I187&gt;0,Lemon!I187&gt;0,Tzatziki!I187&gt;0,'Monterey Jack'!I187&gt;0,'Marinated Chicken'!I187&gt;0,Squid!I187&gt;0,Onions!I187&gt;0,Spanakopita!I187&gt;0,'Garlic Butter Sauce'!I187&gt;0),50,200))),0)</f>
        <v>0</v>
      </c>
      <c r="J187" s="2">
        <f ca="1">IF(D187&lt;$E$18,"N/A",IF(D187=$E$18,IF($E$7-SUM(OFFSET(F187,-$E$18,0):F187)&gt;0,$E$7-SUM(OFFSET(F187,-$E$18,0):F187),0),IF(OFFSET(G187,-$E$18,0)-SUM(OFFSET(F187,-$E$18,0):F187)&gt;0,OFFSET(G187,-$E$18,0)-SUM(OFFSET(F187,-$E$18,0):F187),0)))</f>
        <v>0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21</v>
      </c>
      <c r="F188" s="15">
        <f t="shared" si="16"/>
        <v>4</v>
      </c>
      <c r="G188" s="15">
        <f t="shared" ca="1" si="17"/>
        <v>28</v>
      </c>
      <c r="H188" s="13">
        <f t="shared" ca="1" si="13"/>
        <v>2.301369863013699E-2</v>
      </c>
      <c r="I188" s="29">
        <f ca="1">IF(G188&lt;&gt;0,IF(E188&lt;0,0,IF(OR(Pita!I188&gt;0),0,IF(OR('Green Pepper'!I188&gt;0,'House Salad'!I188&gt;0,Mushrooms!I188&gt;0,Lemon!I188&gt;0,Tzatziki!I188&gt;0,'Monterey Jack'!I188&gt;0,'Marinated Chicken'!I188&gt;0,Squid!I188&gt;0,Onions!I188&gt;0,Spanakopita!I188&gt;0,'Garlic Butter Sauce'!I188&gt;0),50,200))),0)</f>
        <v>0</v>
      </c>
      <c r="J188" s="2">
        <f ca="1">IF(D188&lt;$E$18,"N/A",IF(D188=$E$18,IF($E$7-SUM(OFFSET(F188,-$E$18,0):F188)&gt;0,$E$7-SUM(OFFSET(F188,-$E$18,0):F188),0),IF(OFFSET(G188,-$E$18,0)-SUM(OFFSET(F188,-$E$18,0):F188)&gt;0,OFFSET(G188,-$E$18,0)-SUM(OFFSET(F188,-$E$18,0):F188),0)))</f>
        <v>0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45</v>
      </c>
      <c r="F189" s="15">
        <f t="shared" si="16"/>
        <v>4</v>
      </c>
      <c r="G189" s="15">
        <f t="shared" ca="1" si="17"/>
        <v>0</v>
      </c>
      <c r="H189" s="13">
        <f t="shared" ca="1" si="13"/>
        <v>4.9315068493150691E-2</v>
      </c>
      <c r="I189" s="29">
        <f ca="1">IF(G189&lt;&gt;0,IF(E189&lt;0,0,IF(OR(Pita!I189&gt;0),0,IF(OR('Green Pepper'!I189&gt;0,'House Salad'!I189&gt;0,Mushrooms!I189&gt;0,Lemon!I189&gt;0,Tzatziki!I189&gt;0,'Monterey Jack'!I189&gt;0,'Marinated Chicken'!I189&gt;0,Squid!I189&gt;0,Onions!I189&gt;0,Spanakopita!I189&gt;0,'Garlic Butter Sauce'!I189&gt;0),50,200))),0)</f>
        <v>0</v>
      </c>
      <c r="J189" s="2">
        <f ca="1">IF(D189&lt;$E$18,"N/A",IF(D189=$E$18,IF($E$7-SUM(OFFSET(F189,-$E$18,0):F189)&gt;0,$E$7-SUM(OFFSET(F189,-$E$18,0):F189),0),IF(OFFSET(G189,-$E$18,0)-SUM(OFFSET(F189,-$E$18,0):F189)&gt;0,OFFSET(G189,-$E$18,0)-SUM(OFFSET(F189,-$E$18,0):F189),0)))</f>
        <v>0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41</v>
      </c>
      <c r="F190" s="15">
        <f t="shared" si="16"/>
        <v>4</v>
      </c>
      <c r="G190" s="15">
        <f t="shared" ca="1" si="17"/>
        <v>0</v>
      </c>
      <c r="H190" s="13">
        <f t="shared" ca="1" si="13"/>
        <v>4.4931506849315073E-2</v>
      </c>
      <c r="I190" s="29">
        <f ca="1">IF(G190&lt;&gt;0,IF(E190&lt;0,0,IF(OR(Pita!I190&gt;0),0,IF(OR('Green Pepper'!I190&gt;0,'House Salad'!I190&gt;0,Mushrooms!I190&gt;0,Lemon!I190&gt;0,Tzatziki!I190&gt;0,'Monterey Jack'!I190&gt;0,'Marinated Chicken'!I190&gt;0,Squid!I190&gt;0,Onions!I190&gt;0,Spanakopita!I190&gt;0,'Garlic Butter Sauce'!I190&gt;0),50,200))),0)</f>
        <v>0</v>
      </c>
      <c r="J190" s="2">
        <f ca="1">IF(D190&lt;$E$18,"N/A",IF(D190=$E$18,IF($E$7-SUM(OFFSET(F190,-$E$18,0):F190)&gt;0,$E$7-SUM(OFFSET(F190,-$E$18,0):F190),0),IF(OFFSET(G190,-$E$18,0)-SUM(OFFSET(F190,-$E$18,0):F190)&gt;0,OFFSET(G190,-$E$18,0)-SUM(OFFSET(F190,-$E$18,0):F190),0)))</f>
        <v>0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37</v>
      </c>
      <c r="F191" s="15">
        <f t="shared" si="16"/>
        <v>4</v>
      </c>
      <c r="G191" s="15">
        <f t="shared" ca="1" si="17"/>
        <v>0</v>
      </c>
      <c r="H191" s="13">
        <f t="shared" ca="1" si="13"/>
        <v>4.0547945205479455E-2</v>
      </c>
      <c r="I191" s="29">
        <f ca="1">IF(G191&lt;&gt;0,IF(E191&lt;0,0,IF(OR(Pita!I191&gt;0),0,IF(OR('Green Pepper'!I191&gt;0,'House Salad'!I191&gt;0,Mushrooms!I191&gt;0,Lemon!I191&gt;0,Tzatziki!I191&gt;0,'Monterey Jack'!I191&gt;0,'Marinated Chicken'!I191&gt;0,Squid!I191&gt;0,Onions!I191&gt;0,Spanakopita!I191&gt;0,'Garlic Butter Sauce'!I191&gt;0),50,200))),0)</f>
        <v>0</v>
      </c>
      <c r="J191" s="2">
        <f ca="1">IF(D191&lt;$E$18,"N/A",IF(D191=$E$18,IF($E$7-SUM(OFFSET(F191,-$E$18,0):F191)&gt;0,$E$7-SUM(OFFSET(F191,-$E$18,0):F191),0),IF(OFFSET(G191,-$E$18,0)-SUM(OFFSET(F191,-$E$18,0):F191)&gt;0,OFFSET(G191,-$E$18,0)-SUM(OFFSET(F191,-$E$18,0):F191),0)))</f>
        <v>0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33</v>
      </c>
      <c r="F192" s="15">
        <f t="shared" si="16"/>
        <v>4</v>
      </c>
      <c r="G192" s="15">
        <f t="shared" ca="1" si="17"/>
        <v>0</v>
      </c>
      <c r="H192" s="13">
        <f t="shared" ca="1" si="13"/>
        <v>3.6164383561643837E-2</v>
      </c>
      <c r="I192" s="29">
        <f ca="1">IF(G192&lt;&gt;0,IF(E192&lt;0,0,IF(OR(Pita!I192&gt;0),0,IF(OR('Green Pepper'!I192&gt;0,'House Salad'!I192&gt;0,Mushrooms!I192&gt;0,Lemon!I192&gt;0,Tzatziki!I192&gt;0,'Monterey Jack'!I192&gt;0,'Marinated Chicken'!I192&gt;0,Squid!I192&gt;0,Onions!I192&gt;0,Spanakopita!I192&gt;0,'Garlic Butter Sauce'!I192&gt;0),50,200))),0)</f>
        <v>0</v>
      </c>
      <c r="J192" s="2">
        <f ca="1">IF(D192&lt;$E$18,"N/A",IF(D192=$E$18,IF($E$7-SUM(OFFSET(F192,-$E$18,0):F192)&gt;0,$E$7-SUM(OFFSET(F192,-$E$18,0):F192),0),IF(OFFSET(G192,-$E$18,0)-SUM(OFFSET(F192,-$E$18,0):F192)&gt;0,OFFSET(G192,-$E$18,0)-SUM(OFFSET(F192,-$E$18,0):F192),0)))</f>
        <v>0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29</v>
      </c>
      <c r="F193" s="15">
        <f t="shared" si="16"/>
        <v>4</v>
      </c>
      <c r="G193" s="15">
        <f t="shared" ca="1" si="17"/>
        <v>0</v>
      </c>
      <c r="H193" s="13">
        <f t="shared" ca="1" si="13"/>
        <v>3.1780821917808226E-2</v>
      </c>
      <c r="I193" s="29">
        <f ca="1">IF(G193&lt;&gt;0,IF(E193&lt;0,0,IF(OR(Pita!I193&gt;0),0,IF(OR('Green Pepper'!I193&gt;0,'House Salad'!I193&gt;0,Mushrooms!I193&gt;0,Lemon!I193&gt;0,Tzatziki!I193&gt;0,'Monterey Jack'!I193&gt;0,'Marinated Chicken'!I193&gt;0,Squid!I193&gt;0,Onions!I193&gt;0,Spanakopita!I193&gt;0,'Garlic Butter Sauce'!I193&gt;0),50,200))),0)</f>
        <v>0</v>
      </c>
      <c r="J193" s="2">
        <f ca="1">IF(D193&lt;$E$18,"N/A",IF(D193=$E$18,IF($E$7-SUM(OFFSET(F193,-$E$18,0):F193)&gt;0,$E$7-SUM(OFFSET(F193,-$E$18,0):F193),0),IF(OFFSET(G193,-$E$18,0)-SUM(OFFSET(F193,-$E$18,0):F193)&gt;0,OFFSET(G193,-$E$18,0)-SUM(OFFSET(F193,-$E$18,0):F193),0)))</f>
        <v>0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25</v>
      </c>
      <c r="F194" s="15">
        <f t="shared" si="16"/>
        <v>4</v>
      </c>
      <c r="G194" s="15">
        <f t="shared" ca="1" si="17"/>
        <v>0</v>
      </c>
      <c r="H194" s="13">
        <f t="shared" ca="1" si="13"/>
        <v>2.7397260273972605E-2</v>
      </c>
      <c r="I194" s="29">
        <f ca="1">IF(G194&lt;&gt;0,IF(E194&lt;0,0,IF(OR(Pita!I194&gt;0),0,IF(OR('Green Pepper'!I194&gt;0,'House Salad'!I194&gt;0,Mushrooms!I194&gt;0,Lemon!I194&gt;0,Tzatziki!I194&gt;0,'Monterey Jack'!I194&gt;0,'Marinated Chicken'!I194&gt;0,Squid!I194&gt;0,Onions!I194&gt;0,Spanakopita!I194&gt;0,'Garlic Butter Sauce'!I194&gt;0),50,200))),0)</f>
        <v>0</v>
      </c>
      <c r="J194" s="2">
        <f ca="1">IF(D194&lt;$E$18,"N/A",IF(D194=$E$18,IF($E$7-SUM(OFFSET(F194,-$E$18,0):F194)&gt;0,$E$7-SUM(OFFSET(F194,-$E$18,0):F194),0),IF(OFFSET(G194,-$E$18,0)-SUM(OFFSET(F194,-$E$18,0):F194)&gt;0,OFFSET(G194,-$E$18,0)-SUM(OFFSET(F194,-$E$18,0):F194),0)))</f>
        <v>0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21</v>
      </c>
      <c r="F195" s="15">
        <f t="shared" si="16"/>
        <v>4</v>
      </c>
      <c r="G195" s="15">
        <f t="shared" ca="1" si="17"/>
        <v>28</v>
      </c>
      <c r="H195" s="13">
        <f t="shared" ca="1" si="13"/>
        <v>2.301369863013699E-2</v>
      </c>
      <c r="I195" s="29">
        <f ca="1">IF(G195&lt;&gt;0,IF(E195&lt;0,0,IF(OR(Pita!I195&gt;0),0,IF(OR('Green Pepper'!I195&gt;0,'House Salad'!I195&gt;0,Mushrooms!I195&gt;0,Lemon!I195&gt;0,Tzatziki!I195&gt;0,'Monterey Jack'!I195&gt;0,'Marinated Chicken'!I195&gt;0,Squid!I195&gt;0,Onions!I195&gt;0,Spanakopita!I195&gt;0,'Garlic Butter Sauce'!I195&gt;0),50,200))),0)</f>
        <v>0</v>
      </c>
      <c r="J195" s="2">
        <f ca="1">IF(D195&lt;$E$18,"N/A",IF(D195=$E$18,IF($E$7-SUM(OFFSET(F195,-$E$18,0):F195)&gt;0,$E$7-SUM(OFFSET(F195,-$E$18,0):F195),0),IF(OFFSET(G195,-$E$18,0)-SUM(OFFSET(F195,-$E$18,0):F195)&gt;0,OFFSET(G195,-$E$18,0)-SUM(OFFSET(F195,-$E$18,0):F195),0)))</f>
        <v>0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45</v>
      </c>
      <c r="F196" s="15">
        <f t="shared" si="16"/>
        <v>4</v>
      </c>
      <c r="G196" s="15">
        <f t="shared" ca="1" si="17"/>
        <v>0</v>
      </c>
      <c r="H196" s="13">
        <f t="shared" ca="1" si="13"/>
        <v>4.9315068493150691E-2</v>
      </c>
      <c r="I196" s="29">
        <f ca="1">IF(G196&lt;&gt;0,IF(E196&lt;0,0,IF(OR(Pita!I196&gt;0),0,IF(OR('Green Pepper'!I196&gt;0,'House Salad'!I196&gt;0,Mushrooms!I196&gt;0,Lemon!I196&gt;0,Tzatziki!I196&gt;0,'Monterey Jack'!I196&gt;0,'Marinated Chicken'!I196&gt;0,Squid!I196&gt;0,Onions!I196&gt;0,Spanakopita!I196&gt;0,'Garlic Butter Sauce'!I196&gt;0),50,200))),0)</f>
        <v>0</v>
      </c>
      <c r="J196" s="2">
        <f ca="1">IF(D196&lt;$E$18,"N/A",IF(D196=$E$18,IF($E$7-SUM(OFFSET(F196,-$E$18,0):F196)&gt;0,$E$7-SUM(OFFSET(F196,-$E$18,0):F196),0),IF(OFFSET(G196,-$E$18,0)-SUM(OFFSET(F196,-$E$18,0):F196)&gt;0,OFFSET(G196,-$E$18,0)-SUM(OFFSET(F196,-$E$18,0):F196),0)))</f>
        <v>0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41</v>
      </c>
      <c r="F197" s="15">
        <f t="shared" si="16"/>
        <v>4</v>
      </c>
      <c r="G197" s="15">
        <f t="shared" ca="1" si="17"/>
        <v>0</v>
      </c>
      <c r="H197" s="13">
        <f t="shared" ca="1" si="13"/>
        <v>4.4931506849315073E-2</v>
      </c>
      <c r="I197" s="29">
        <f ca="1">IF(G197&lt;&gt;0,IF(E197&lt;0,0,IF(OR(Pita!I197&gt;0),0,IF(OR('Green Pepper'!I197&gt;0,'House Salad'!I197&gt;0,Mushrooms!I197&gt;0,Lemon!I197&gt;0,Tzatziki!I197&gt;0,'Monterey Jack'!I197&gt;0,'Marinated Chicken'!I197&gt;0,Squid!I197&gt;0,Onions!I197&gt;0,Spanakopita!I197&gt;0,'Garlic Butter Sauce'!I197&gt;0),50,200))),0)</f>
        <v>0</v>
      </c>
      <c r="J197" s="2">
        <f ca="1">IF(D197&lt;$E$18,"N/A",IF(D197=$E$18,IF($E$7-SUM(OFFSET(F197,-$E$18,0):F197)&gt;0,$E$7-SUM(OFFSET(F197,-$E$18,0):F197),0),IF(OFFSET(G197,-$E$18,0)-SUM(OFFSET(F197,-$E$18,0):F197)&gt;0,OFFSET(G197,-$E$18,0)-SUM(OFFSET(F197,-$E$18,0):F197),0)))</f>
        <v>0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37</v>
      </c>
      <c r="F198" s="15">
        <f t="shared" si="16"/>
        <v>4</v>
      </c>
      <c r="G198" s="15">
        <f t="shared" ca="1" si="17"/>
        <v>0</v>
      </c>
      <c r="H198" s="13">
        <f t="shared" ca="1" si="13"/>
        <v>4.0547945205479455E-2</v>
      </c>
      <c r="I198" s="29">
        <f ca="1">IF(G198&lt;&gt;0,IF(E198&lt;0,0,IF(OR(Pita!I198&gt;0),0,IF(OR('Green Pepper'!I198&gt;0,'House Salad'!I198&gt;0,Mushrooms!I198&gt;0,Lemon!I198&gt;0,Tzatziki!I198&gt;0,'Monterey Jack'!I198&gt;0,'Marinated Chicken'!I198&gt;0,Squid!I198&gt;0,Onions!I198&gt;0,Spanakopita!I198&gt;0,'Garlic Butter Sauce'!I198&gt;0),50,200))),0)</f>
        <v>0</v>
      </c>
      <c r="J198" s="2">
        <f ca="1">IF(D198&lt;$E$18,"N/A",IF(D198=$E$18,IF($E$7-SUM(OFFSET(F198,-$E$18,0):F198)&gt;0,$E$7-SUM(OFFSET(F198,-$E$18,0):F198),0),IF(OFFSET(G198,-$E$18,0)-SUM(OFFSET(F198,-$E$18,0):F198)&gt;0,OFFSET(G198,-$E$18,0)-SUM(OFFSET(F198,-$E$18,0):F198),0)))</f>
        <v>0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33</v>
      </c>
      <c r="F199" s="15">
        <f t="shared" si="16"/>
        <v>4</v>
      </c>
      <c r="G199" s="15">
        <f t="shared" ca="1" si="17"/>
        <v>0</v>
      </c>
      <c r="H199" s="13">
        <f t="shared" ca="1" si="13"/>
        <v>3.6164383561643837E-2</v>
      </c>
      <c r="I199" s="29">
        <f ca="1">IF(G199&lt;&gt;0,IF(E199&lt;0,0,IF(OR(Pita!I199&gt;0),0,IF(OR('Green Pepper'!I199&gt;0,'House Salad'!I199&gt;0,Mushrooms!I199&gt;0,Lemon!I199&gt;0,Tzatziki!I199&gt;0,'Monterey Jack'!I199&gt;0,'Marinated Chicken'!I199&gt;0,Squid!I199&gt;0,Onions!I199&gt;0,Spanakopita!I199&gt;0,'Garlic Butter Sauce'!I199&gt;0),50,200))),0)</f>
        <v>0</v>
      </c>
      <c r="J199" s="2">
        <f ca="1">IF(D199&lt;$E$18,"N/A",IF(D199=$E$18,IF($E$7-SUM(OFFSET(F199,-$E$18,0):F199)&gt;0,$E$7-SUM(OFFSET(F199,-$E$18,0):F199),0),IF(OFFSET(G199,-$E$18,0)-SUM(OFFSET(F199,-$E$18,0):F199)&gt;0,OFFSET(G199,-$E$18,0)-SUM(OFFSET(F199,-$E$18,0):F199),0)))</f>
        <v>0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29</v>
      </c>
      <c r="F200" s="15">
        <f t="shared" si="16"/>
        <v>4</v>
      </c>
      <c r="G200" s="15">
        <f t="shared" ca="1" si="17"/>
        <v>0</v>
      </c>
      <c r="H200" s="13">
        <f t="shared" ca="1" si="13"/>
        <v>3.1780821917808226E-2</v>
      </c>
      <c r="I200" s="29">
        <f ca="1">IF(G200&lt;&gt;0,IF(E200&lt;0,0,IF(OR(Pita!I200&gt;0),0,IF(OR('Green Pepper'!I200&gt;0,'House Salad'!I200&gt;0,Mushrooms!I200&gt;0,Lemon!I200&gt;0,Tzatziki!I200&gt;0,'Monterey Jack'!I200&gt;0,'Marinated Chicken'!I200&gt;0,Squid!I200&gt;0,Onions!I200&gt;0,Spanakopita!I200&gt;0,'Garlic Butter Sauce'!I200&gt;0),50,200))),0)</f>
        <v>0</v>
      </c>
      <c r="J200" s="2">
        <f ca="1">IF(D200&lt;$E$18,"N/A",IF(D200=$E$18,IF($E$7-SUM(OFFSET(F200,-$E$18,0):F200)&gt;0,$E$7-SUM(OFFSET(F200,-$E$18,0):F200),0),IF(OFFSET(G200,-$E$18,0)-SUM(OFFSET(F200,-$E$18,0):F200)&gt;0,OFFSET(G200,-$E$18,0)-SUM(OFFSET(F200,-$E$18,0):F200),0)))</f>
        <v>0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25</v>
      </c>
      <c r="F201" s="15">
        <f t="shared" si="16"/>
        <v>4</v>
      </c>
      <c r="G201" s="15">
        <f t="shared" ca="1" si="17"/>
        <v>0</v>
      </c>
      <c r="H201" s="13">
        <f t="shared" ca="1" si="13"/>
        <v>2.7397260273972605E-2</v>
      </c>
      <c r="I201" s="29">
        <f ca="1">IF(G201&lt;&gt;0,IF(E201&lt;0,0,IF(OR(Pita!I201&gt;0),0,IF(OR('Green Pepper'!I201&gt;0,'House Salad'!I201&gt;0,Mushrooms!I201&gt;0,Lemon!I201&gt;0,Tzatziki!I201&gt;0,'Monterey Jack'!I201&gt;0,'Marinated Chicken'!I201&gt;0,Squid!I201&gt;0,Onions!I201&gt;0,Spanakopita!I201&gt;0,'Garlic Butter Sauce'!I201&gt;0),50,200))),0)</f>
        <v>0</v>
      </c>
      <c r="J201" s="2">
        <f ca="1">IF(D201&lt;$E$18,"N/A",IF(D201=$E$18,IF($E$7-SUM(OFFSET(F201,-$E$18,0):F201)&gt;0,$E$7-SUM(OFFSET(F201,-$E$18,0):F201),0),IF(OFFSET(G201,-$E$18,0)-SUM(OFFSET(F201,-$E$18,0):F201)&gt;0,OFFSET(G201,-$E$18,0)-SUM(OFFSET(F201,-$E$18,0):F201),0)))</f>
        <v>0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21</v>
      </c>
      <c r="F202" s="15">
        <f t="shared" si="16"/>
        <v>4</v>
      </c>
      <c r="G202" s="15">
        <f t="shared" ca="1" si="17"/>
        <v>28</v>
      </c>
      <c r="H202" s="13">
        <f t="shared" ca="1" si="13"/>
        <v>2.301369863013699E-2</v>
      </c>
      <c r="I202" s="29">
        <f ca="1">IF(G202&lt;&gt;0,IF(E202&lt;0,0,IF(OR(Pita!I202&gt;0),0,IF(OR('Green Pepper'!I202&gt;0,'House Salad'!I202&gt;0,Mushrooms!I202&gt;0,Lemon!I202&gt;0,Tzatziki!I202&gt;0,'Monterey Jack'!I202&gt;0,'Marinated Chicken'!I202&gt;0,Squid!I202&gt;0,Onions!I202&gt;0,Spanakopita!I202&gt;0,'Garlic Butter Sauce'!I202&gt;0),50,200))),0)</f>
        <v>0</v>
      </c>
      <c r="J202" s="2">
        <f ca="1">IF(D202&lt;$E$18,"N/A",IF(D202=$E$18,IF($E$7-SUM(OFFSET(F202,-$E$18,0):F202)&gt;0,$E$7-SUM(OFFSET(F202,-$E$18,0):F202),0),IF(OFFSET(G202,-$E$18,0)-SUM(OFFSET(F202,-$E$18,0):F202)&gt;0,OFFSET(G202,-$E$18,0)-SUM(OFFSET(F202,-$E$18,0):F202),0)))</f>
        <v>0</v>
      </c>
      <c r="K202" s="13">
        <f t="shared" ca="1" si="14"/>
        <v>0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45</v>
      </c>
      <c r="F203" s="15">
        <f t="shared" si="16"/>
        <v>4</v>
      </c>
      <c r="G203" s="15">
        <f t="shared" ca="1" si="17"/>
        <v>0</v>
      </c>
      <c r="H203" s="13">
        <f t="shared" ca="1" si="13"/>
        <v>4.9315068493150691E-2</v>
      </c>
      <c r="I203" s="29">
        <f ca="1">IF(G203&lt;&gt;0,IF(E203&lt;0,0,IF(OR(Pita!I203&gt;0),0,IF(OR('Green Pepper'!I203&gt;0,'House Salad'!I203&gt;0,Mushrooms!I203&gt;0,Lemon!I203&gt;0,Tzatziki!I203&gt;0,'Monterey Jack'!I203&gt;0,'Marinated Chicken'!I203&gt;0,Squid!I203&gt;0,Onions!I203&gt;0,Spanakopita!I203&gt;0,'Garlic Butter Sauce'!I203&gt;0),50,200))),0)</f>
        <v>0</v>
      </c>
      <c r="J203" s="2">
        <f ca="1">IF(D203&lt;$E$18,"N/A",IF(D203=$E$18,IF($E$7-SUM(OFFSET(F203,-$E$18,0):F203)&gt;0,$E$7-SUM(OFFSET(F203,-$E$18,0):F203),0),IF(OFFSET(G203,-$E$18,0)-SUM(OFFSET(F203,-$E$18,0):F203)&gt;0,OFFSET(G203,-$E$18,0)-SUM(OFFSET(F203,-$E$18,0):F203),0)))</f>
        <v>0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41</v>
      </c>
      <c r="F204" s="15">
        <f t="shared" si="16"/>
        <v>4</v>
      </c>
      <c r="G204" s="15">
        <f t="shared" ca="1" si="17"/>
        <v>0</v>
      </c>
      <c r="H204" s="13">
        <f t="shared" ca="1" si="13"/>
        <v>4.4931506849315073E-2</v>
      </c>
      <c r="I204" s="29">
        <f ca="1">IF(G204&lt;&gt;0,IF(E204&lt;0,0,IF(OR(Pita!I204&gt;0),0,IF(OR('Green Pepper'!I204&gt;0,'House Salad'!I204&gt;0,Mushrooms!I204&gt;0,Lemon!I204&gt;0,Tzatziki!I204&gt;0,'Monterey Jack'!I204&gt;0,'Marinated Chicken'!I204&gt;0,Squid!I204&gt;0,Onions!I204&gt;0,Spanakopita!I204&gt;0,'Garlic Butter Sauce'!I204&gt;0),50,200))),0)</f>
        <v>0</v>
      </c>
      <c r="J204" s="2">
        <f ca="1">IF(D204&lt;$E$18,"N/A",IF(D204=$E$18,IF($E$7-SUM(OFFSET(F204,-$E$18,0):F204)&gt;0,$E$7-SUM(OFFSET(F204,-$E$18,0):F204),0),IF(OFFSET(G204,-$E$18,0)-SUM(OFFSET(F204,-$E$18,0):F204)&gt;0,OFFSET(G204,-$E$18,0)-SUM(OFFSET(F204,-$E$18,0):F204),0)))</f>
        <v>0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37</v>
      </c>
      <c r="F205" s="15">
        <f t="shared" si="16"/>
        <v>4</v>
      </c>
      <c r="G205" s="15">
        <f t="shared" ca="1" si="17"/>
        <v>0</v>
      </c>
      <c r="H205" s="13">
        <f t="shared" ca="1" si="13"/>
        <v>4.0547945205479455E-2</v>
      </c>
      <c r="I205" s="29">
        <f ca="1">IF(G205&lt;&gt;0,IF(E205&lt;0,0,IF(OR(Pita!I205&gt;0),0,IF(OR('Green Pepper'!I205&gt;0,'House Salad'!I205&gt;0,Mushrooms!I205&gt;0,Lemon!I205&gt;0,Tzatziki!I205&gt;0,'Monterey Jack'!I205&gt;0,'Marinated Chicken'!I205&gt;0,Squid!I205&gt;0,Onions!I205&gt;0,Spanakopita!I205&gt;0,'Garlic Butter Sauce'!I205&gt;0),50,200))),0)</f>
        <v>0</v>
      </c>
      <c r="J205" s="2">
        <f ca="1">IF(D205&lt;$E$18,"N/A",IF(D205=$E$18,IF($E$7-SUM(OFFSET(F205,-$E$18,0):F205)&gt;0,$E$7-SUM(OFFSET(F205,-$E$18,0):F205),0),IF(OFFSET(G205,-$E$18,0)-SUM(OFFSET(F205,-$E$18,0):F205)&gt;0,OFFSET(G205,-$E$18,0)-SUM(OFFSET(F205,-$E$18,0):F205),0)))</f>
        <v>0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33</v>
      </c>
      <c r="F206" s="15">
        <f t="shared" si="16"/>
        <v>4</v>
      </c>
      <c r="G206" s="15">
        <f t="shared" ca="1" si="17"/>
        <v>0</v>
      </c>
      <c r="H206" s="13">
        <f t="shared" ca="1" si="13"/>
        <v>3.6164383561643837E-2</v>
      </c>
      <c r="I206" s="29">
        <f ca="1">IF(G206&lt;&gt;0,IF(E206&lt;0,0,IF(OR(Pita!I206&gt;0),0,IF(OR('Green Pepper'!I206&gt;0,'House Salad'!I206&gt;0,Mushrooms!I206&gt;0,Lemon!I206&gt;0,Tzatziki!I206&gt;0,'Monterey Jack'!I206&gt;0,'Marinated Chicken'!I206&gt;0,Squid!I206&gt;0,Onions!I206&gt;0,Spanakopita!I206&gt;0,'Garlic Butter Sauce'!I206&gt;0),50,200))),0)</f>
        <v>0</v>
      </c>
      <c r="J206" s="2">
        <f ca="1">IF(D206&lt;$E$18,"N/A",IF(D206=$E$18,IF($E$7-SUM(OFFSET(F206,-$E$18,0):F206)&gt;0,$E$7-SUM(OFFSET(F206,-$E$18,0):F206),0),IF(OFFSET(G206,-$E$18,0)-SUM(OFFSET(F206,-$E$18,0):F206)&gt;0,OFFSET(G206,-$E$18,0)-SUM(OFFSET(F206,-$E$18,0):F206),0)))</f>
        <v>0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29</v>
      </c>
      <c r="F207" s="15">
        <f t="shared" si="16"/>
        <v>4</v>
      </c>
      <c r="G207" s="15">
        <f t="shared" ca="1" si="17"/>
        <v>0</v>
      </c>
      <c r="H207" s="13">
        <f t="shared" ca="1" si="13"/>
        <v>3.1780821917808226E-2</v>
      </c>
      <c r="I207" s="29">
        <f ca="1">IF(G207&lt;&gt;0,IF(E207&lt;0,0,IF(OR(Pita!I207&gt;0),0,IF(OR('Green Pepper'!I207&gt;0,'House Salad'!I207&gt;0,Mushrooms!I207&gt;0,Lemon!I207&gt;0,Tzatziki!I207&gt;0,'Monterey Jack'!I207&gt;0,'Marinated Chicken'!I207&gt;0,Squid!I207&gt;0,Onions!I207&gt;0,Spanakopita!I207&gt;0,'Garlic Butter Sauce'!I207&gt;0),50,200))),0)</f>
        <v>0</v>
      </c>
      <c r="J207" s="2">
        <f ca="1">IF(D207&lt;$E$18,"N/A",IF(D207=$E$18,IF($E$7-SUM(OFFSET(F207,-$E$18,0):F207)&gt;0,$E$7-SUM(OFFSET(F207,-$E$18,0):F207),0),IF(OFFSET(G207,-$E$18,0)-SUM(OFFSET(F207,-$E$18,0):F207)&gt;0,OFFSET(G207,-$E$18,0)-SUM(OFFSET(F207,-$E$18,0):F207),0)))</f>
        <v>0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25</v>
      </c>
      <c r="F208" s="15">
        <f t="shared" si="16"/>
        <v>4</v>
      </c>
      <c r="G208" s="15">
        <f t="shared" ca="1" si="17"/>
        <v>0</v>
      </c>
      <c r="H208" s="13">
        <f t="shared" ca="1" si="13"/>
        <v>2.7397260273972605E-2</v>
      </c>
      <c r="I208" s="29">
        <f ca="1">IF(G208&lt;&gt;0,IF(E208&lt;0,0,IF(OR(Pita!I208&gt;0),0,IF(OR('Green Pepper'!I208&gt;0,'House Salad'!I208&gt;0,Mushrooms!I208&gt;0,Lemon!I208&gt;0,Tzatziki!I208&gt;0,'Monterey Jack'!I208&gt;0,'Marinated Chicken'!I208&gt;0,Squid!I208&gt;0,Onions!I208&gt;0,Spanakopita!I208&gt;0,'Garlic Butter Sauce'!I208&gt;0),50,200))),0)</f>
        <v>0</v>
      </c>
      <c r="J208" s="2">
        <f ca="1">IF(D208&lt;$E$18,"N/A",IF(D208=$E$18,IF($E$7-SUM(OFFSET(F208,-$E$18,0):F208)&gt;0,$E$7-SUM(OFFSET(F208,-$E$18,0):F208),0),IF(OFFSET(G208,-$E$18,0)-SUM(OFFSET(F208,-$E$18,0):F208)&gt;0,OFFSET(G208,-$E$18,0)-SUM(OFFSET(F208,-$E$18,0):F208),0)))</f>
        <v>0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21</v>
      </c>
      <c r="F209" s="15">
        <f t="shared" si="16"/>
        <v>4</v>
      </c>
      <c r="G209" s="15">
        <f t="shared" ca="1" si="17"/>
        <v>28</v>
      </c>
      <c r="H209" s="13">
        <f t="shared" ca="1" si="13"/>
        <v>2.301369863013699E-2</v>
      </c>
      <c r="I209" s="29">
        <f ca="1">IF(G209&lt;&gt;0,IF(E209&lt;0,0,IF(OR(Pita!I209&gt;0),0,IF(OR('Green Pepper'!I209&gt;0,'House Salad'!I209&gt;0,Mushrooms!I209&gt;0,Lemon!I209&gt;0,Tzatziki!I209&gt;0,'Monterey Jack'!I209&gt;0,'Marinated Chicken'!I209&gt;0,Squid!I209&gt;0,Onions!I209&gt;0,Spanakopita!I209&gt;0,'Garlic Butter Sauce'!I209&gt;0),50,200))),0)</f>
        <v>0</v>
      </c>
      <c r="J209" s="2">
        <f ca="1">IF(D209&lt;$E$18,"N/A",IF(D209=$E$18,IF($E$7-SUM(OFFSET(F209,-$E$18,0):F209)&gt;0,$E$7-SUM(OFFSET(F209,-$E$18,0):F209),0),IF(OFFSET(G209,-$E$18,0)-SUM(OFFSET(F209,-$E$18,0):F209)&gt;0,OFFSET(G209,-$E$18,0)-SUM(OFFSET(F209,-$E$18,0):F209),0)))</f>
        <v>0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45</v>
      </c>
      <c r="F210" s="15">
        <f t="shared" si="16"/>
        <v>4</v>
      </c>
      <c r="G210" s="15">
        <f t="shared" ca="1" si="17"/>
        <v>0</v>
      </c>
      <c r="H210" s="13">
        <f t="shared" ca="1" si="13"/>
        <v>4.9315068493150691E-2</v>
      </c>
      <c r="I210" s="29">
        <f ca="1">IF(G210&lt;&gt;0,IF(E210&lt;0,0,IF(OR(Pita!I210&gt;0),0,IF(OR('Green Pepper'!I210&gt;0,'House Salad'!I210&gt;0,Mushrooms!I210&gt;0,Lemon!I210&gt;0,Tzatziki!I210&gt;0,'Monterey Jack'!I210&gt;0,'Marinated Chicken'!I210&gt;0,Squid!I210&gt;0,Onions!I210&gt;0,Spanakopita!I210&gt;0,'Garlic Butter Sauce'!I210&gt;0),50,200))),0)</f>
        <v>0</v>
      </c>
      <c r="J210" s="2">
        <f ca="1">IF(D210&lt;$E$18,"N/A",IF(D210=$E$18,IF($E$7-SUM(OFFSET(F210,-$E$18,0):F210)&gt;0,$E$7-SUM(OFFSET(F210,-$E$18,0):F210),0),IF(OFFSET(G210,-$E$18,0)-SUM(OFFSET(F210,-$E$18,0):F210)&gt;0,OFFSET(G210,-$E$18,0)-SUM(OFFSET(F210,-$E$18,0):F210),0)))</f>
        <v>0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41</v>
      </c>
      <c r="F211" s="15">
        <f t="shared" si="16"/>
        <v>4</v>
      </c>
      <c r="G211" s="15">
        <f t="shared" ca="1" si="17"/>
        <v>0</v>
      </c>
      <c r="H211" s="13">
        <f t="shared" ca="1" si="13"/>
        <v>4.4931506849315073E-2</v>
      </c>
      <c r="I211" s="29">
        <f ca="1">IF(G211&lt;&gt;0,IF(E211&lt;0,0,IF(OR(Pita!I211&gt;0),0,IF(OR('Green Pepper'!I211&gt;0,'House Salad'!I211&gt;0,Mushrooms!I211&gt;0,Lemon!I211&gt;0,Tzatziki!I211&gt;0,'Monterey Jack'!I211&gt;0,'Marinated Chicken'!I211&gt;0,Squid!I211&gt;0,Onions!I211&gt;0,Spanakopita!I211&gt;0,'Garlic Butter Sauce'!I211&gt;0),50,200))),0)</f>
        <v>0</v>
      </c>
      <c r="J211" s="2">
        <f ca="1">IF(D211&lt;$E$18,"N/A",IF(D211=$E$18,IF($E$7-SUM(OFFSET(F211,-$E$18,0):F211)&gt;0,$E$7-SUM(OFFSET(F211,-$E$18,0):F211),0),IF(OFFSET(G211,-$E$18,0)-SUM(OFFSET(F211,-$E$18,0):F211)&gt;0,OFFSET(G211,-$E$18,0)-SUM(OFFSET(F211,-$E$18,0):F211),0)))</f>
        <v>0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37</v>
      </c>
      <c r="F212" s="15">
        <f t="shared" si="16"/>
        <v>4</v>
      </c>
      <c r="G212" s="15">
        <f t="shared" ca="1" si="17"/>
        <v>0</v>
      </c>
      <c r="H212" s="13">
        <f t="shared" ca="1" si="13"/>
        <v>4.0547945205479455E-2</v>
      </c>
      <c r="I212" s="29">
        <f ca="1">IF(G212&lt;&gt;0,IF(E212&lt;0,0,IF(OR(Pita!I212&gt;0),0,IF(OR('Green Pepper'!I212&gt;0,'House Salad'!I212&gt;0,Mushrooms!I212&gt;0,Lemon!I212&gt;0,Tzatziki!I212&gt;0,'Monterey Jack'!I212&gt;0,'Marinated Chicken'!I212&gt;0,Squid!I212&gt;0,Onions!I212&gt;0,Spanakopita!I212&gt;0,'Garlic Butter Sauce'!I212&gt;0),50,200))),0)</f>
        <v>0</v>
      </c>
      <c r="J212" s="2">
        <f ca="1">IF(D212&lt;$E$18,"N/A",IF(D212=$E$18,IF($E$7-SUM(OFFSET(F212,-$E$18,0):F212)&gt;0,$E$7-SUM(OFFSET(F212,-$E$18,0):F212),0),IF(OFFSET(G212,-$E$18,0)-SUM(OFFSET(F212,-$E$18,0):F212)&gt;0,OFFSET(G212,-$E$18,0)-SUM(OFFSET(F212,-$E$18,0):F212),0)))</f>
        <v>0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33</v>
      </c>
      <c r="F213" s="15">
        <f t="shared" si="16"/>
        <v>4</v>
      </c>
      <c r="G213" s="15">
        <f t="shared" ca="1" si="17"/>
        <v>0</v>
      </c>
      <c r="H213" s="13">
        <f t="shared" ref="H213:H276" ca="1" si="19">IF(E213&gt;0,E213*($E$12/365),0)</f>
        <v>3.6164383561643837E-2</v>
      </c>
      <c r="I213" s="29">
        <f ca="1">IF(G213&lt;&gt;0,IF(E213&lt;0,0,IF(OR(Pita!I213&gt;0),0,IF(OR('Green Pepper'!I213&gt;0,'House Salad'!I213&gt;0,Mushrooms!I213&gt;0,Lemon!I213&gt;0,Tzatziki!I213&gt;0,'Monterey Jack'!I213&gt;0,'Marinated Chicken'!I213&gt;0,Squid!I213&gt;0,Onions!I213&gt;0,Spanakopita!I213&gt;0,'Garlic Butter Sauce'!I213&gt;0),50,200))),0)</f>
        <v>0</v>
      </c>
      <c r="J213" s="2">
        <f ca="1">IF(D213&lt;$E$18,"N/A",IF(D213=$E$18,IF($E$7-SUM(OFFSET(F213,-$E$18,0):F213)&gt;0,$E$7-SUM(OFFSET(F213,-$E$18,0):F213),0),IF(OFFSET(G213,-$E$18,0)-SUM(OFFSET(F213,-$E$18,0):F213)&gt;0,OFFSET(G213,-$E$18,0)-SUM(OFFSET(F213,-$E$18,0):F213),0)))</f>
        <v>0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29</v>
      </c>
      <c r="F214" s="15">
        <f t="shared" ref="F214:F277" si="22">ROUND($E$15/7,0)</f>
        <v>4</v>
      </c>
      <c r="G214" s="15">
        <f t="shared" ref="G214:G277" ca="1" si="23">IF(D214=1,$E$4,IF(E214&lt;0,$E$4-E214,IF(MOD(D214,$E$5)=0,$E$4-E214,0)))</f>
        <v>0</v>
      </c>
      <c r="H214" s="13">
        <f t="shared" ca="1" si="19"/>
        <v>3.1780821917808226E-2</v>
      </c>
      <c r="I214" s="29">
        <f ca="1">IF(G214&lt;&gt;0,IF(E214&lt;0,0,IF(OR(Pita!I214&gt;0),0,IF(OR('Green Pepper'!I214&gt;0,'House Salad'!I214&gt;0,Mushrooms!I214&gt;0,Lemon!I214&gt;0,Tzatziki!I214&gt;0,'Monterey Jack'!I214&gt;0,'Marinated Chicken'!I214&gt;0,Squid!I214&gt;0,Onions!I214&gt;0,Spanakopita!I214&gt;0,'Garlic Butter Sauce'!I214&gt;0),50,200))),0)</f>
        <v>0</v>
      </c>
      <c r="J214" s="2">
        <f ca="1">IF(D214&lt;$E$18,"N/A",IF(D214=$E$18,IF($E$7-SUM(OFFSET(F214,-$E$18,0):F214)&gt;0,$E$7-SUM(OFFSET(F214,-$E$18,0):F214),0),IF(OFFSET(G214,-$E$18,0)-SUM(OFFSET(F214,-$E$18,0):F214)&gt;0,OFFSET(G214,-$E$18,0)-SUM(OFFSET(F214,-$E$18,0):F214),0)))</f>
        <v>0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25</v>
      </c>
      <c r="F215" s="15">
        <f t="shared" si="22"/>
        <v>4</v>
      </c>
      <c r="G215" s="15">
        <f t="shared" ca="1" si="23"/>
        <v>0</v>
      </c>
      <c r="H215" s="13">
        <f t="shared" ca="1" si="19"/>
        <v>2.7397260273972605E-2</v>
      </c>
      <c r="I215" s="29">
        <f ca="1">IF(G215&lt;&gt;0,IF(E215&lt;0,0,IF(OR(Pita!I215&gt;0),0,IF(OR('Green Pepper'!I215&gt;0,'House Salad'!I215&gt;0,Mushrooms!I215&gt;0,Lemon!I215&gt;0,Tzatziki!I215&gt;0,'Monterey Jack'!I215&gt;0,'Marinated Chicken'!I215&gt;0,Squid!I215&gt;0,Onions!I215&gt;0,Spanakopita!I215&gt;0,'Garlic Butter Sauce'!I215&gt;0),50,200))),0)</f>
        <v>0</v>
      </c>
      <c r="J215" s="2">
        <f ca="1">IF(D215&lt;$E$18,"N/A",IF(D215=$E$18,IF($E$7-SUM(OFFSET(F215,-$E$18,0):F215)&gt;0,$E$7-SUM(OFFSET(F215,-$E$18,0):F215),0),IF(OFFSET(G215,-$E$18,0)-SUM(OFFSET(F215,-$E$18,0):F215)&gt;0,OFFSET(G215,-$E$18,0)-SUM(OFFSET(F215,-$E$18,0):F215),0)))</f>
        <v>0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21</v>
      </c>
      <c r="F216" s="15">
        <f t="shared" si="22"/>
        <v>4</v>
      </c>
      <c r="G216" s="15">
        <f t="shared" ca="1" si="23"/>
        <v>28</v>
      </c>
      <c r="H216" s="13">
        <f t="shared" ca="1" si="19"/>
        <v>2.301369863013699E-2</v>
      </c>
      <c r="I216" s="29">
        <f ca="1">IF(G216&lt;&gt;0,IF(E216&lt;0,0,IF(OR(Pita!I216&gt;0),0,IF(OR('Green Pepper'!I216&gt;0,'House Salad'!I216&gt;0,Mushrooms!I216&gt;0,Lemon!I216&gt;0,Tzatziki!I216&gt;0,'Monterey Jack'!I216&gt;0,'Marinated Chicken'!I216&gt;0,Squid!I216&gt;0,Onions!I216&gt;0,Spanakopita!I216&gt;0,'Garlic Butter Sauce'!I216&gt;0),50,200))),0)</f>
        <v>0</v>
      </c>
      <c r="J216" s="2">
        <f ca="1">IF(D216&lt;$E$18,"N/A",IF(D216=$E$18,IF($E$7-SUM(OFFSET(F216,-$E$18,0):F216)&gt;0,$E$7-SUM(OFFSET(F216,-$E$18,0):F216),0),IF(OFFSET(G216,-$E$18,0)-SUM(OFFSET(F216,-$E$18,0):F216)&gt;0,OFFSET(G216,-$E$18,0)-SUM(OFFSET(F216,-$E$18,0):F216),0)))</f>
        <v>0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45</v>
      </c>
      <c r="F217" s="15">
        <f t="shared" si="22"/>
        <v>4</v>
      </c>
      <c r="G217" s="15">
        <f t="shared" ca="1" si="23"/>
        <v>0</v>
      </c>
      <c r="H217" s="13">
        <f t="shared" ca="1" si="19"/>
        <v>4.9315068493150691E-2</v>
      </c>
      <c r="I217" s="29">
        <f ca="1">IF(G217&lt;&gt;0,IF(E217&lt;0,0,IF(OR(Pita!I217&gt;0),0,IF(OR('Green Pepper'!I217&gt;0,'House Salad'!I217&gt;0,Mushrooms!I217&gt;0,Lemon!I217&gt;0,Tzatziki!I217&gt;0,'Monterey Jack'!I217&gt;0,'Marinated Chicken'!I217&gt;0,Squid!I217&gt;0,Onions!I217&gt;0,Spanakopita!I217&gt;0,'Garlic Butter Sauce'!I217&gt;0),50,200))),0)</f>
        <v>0</v>
      </c>
      <c r="J217" s="2">
        <f ca="1">IF(D217&lt;$E$18,"N/A",IF(D217=$E$18,IF($E$7-SUM(OFFSET(F217,-$E$18,0):F217)&gt;0,$E$7-SUM(OFFSET(F217,-$E$18,0):F217),0),IF(OFFSET(G217,-$E$18,0)-SUM(OFFSET(F217,-$E$18,0):F217)&gt;0,OFFSET(G217,-$E$18,0)-SUM(OFFSET(F217,-$E$18,0):F217),0)))</f>
        <v>0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41</v>
      </c>
      <c r="F218" s="15">
        <f t="shared" si="22"/>
        <v>4</v>
      </c>
      <c r="G218" s="15">
        <f t="shared" ca="1" si="23"/>
        <v>0</v>
      </c>
      <c r="H218" s="13">
        <f t="shared" ca="1" si="19"/>
        <v>4.4931506849315073E-2</v>
      </c>
      <c r="I218" s="29">
        <f ca="1">IF(G218&lt;&gt;0,IF(E218&lt;0,0,IF(OR(Pita!I218&gt;0),0,IF(OR('Green Pepper'!I218&gt;0,'House Salad'!I218&gt;0,Mushrooms!I218&gt;0,Lemon!I218&gt;0,Tzatziki!I218&gt;0,'Monterey Jack'!I218&gt;0,'Marinated Chicken'!I218&gt;0,Squid!I218&gt;0,Onions!I218&gt;0,Spanakopita!I218&gt;0,'Garlic Butter Sauce'!I218&gt;0),50,200))),0)</f>
        <v>0</v>
      </c>
      <c r="J218" s="2">
        <f ca="1">IF(D218&lt;$E$18,"N/A",IF(D218=$E$18,IF($E$7-SUM(OFFSET(F218,-$E$18,0):F218)&gt;0,$E$7-SUM(OFFSET(F218,-$E$18,0):F218),0),IF(OFFSET(G218,-$E$18,0)-SUM(OFFSET(F218,-$E$18,0):F218)&gt;0,OFFSET(G218,-$E$18,0)-SUM(OFFSET(F218,-$E$18,0):F218),0)))</f>
        <v>0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37</v>
      </c>
      <c r="F219" s="15">
        <f t="shared" si="22"/>
        <v>4</v>
      </c>
      <c r="G219" s="15">
        <f t="shared" ca="1" si="23"/>
        <v>0</v>
      </c>
      <c r="H219" s="13">
        <f t="shared" ca="1" si="19"/>
        <v>4.0547945205479455E-2</v>
      </c>
      <c r="I219" s="29">
        <f ca="1">IF(G219&lt;&gt;0,IF(E219&lt;0,0,IF(OR(Pita!I219&gt;0),0,IF(OR('Green Pepper'!I219&gt;0,'House Salad'!I219&gt;0,Mushrooms!I219&gt;0,Lemon!I219&gt;0,Tzatziki!I219&gt;0,'Monterey Jack'!I219&gt;0,'Marinated Chicken'!I219&gt;0,Squid!I219&gt;0,Onions!I219&gt;0,Spanakopita!I219&gt;0,'Garlic Butter Sauce'!I219&gt;0),50,200))),0)</f>
        <v>0</v>
      </c>
      <c r="J219" s="2">
        <f ca="1">IF(D219&lt;$E$18,"N/A",IF(D219=$E$18,IF($E$7-SUM(OFFSET(F219,-$E$18,0):F219)&gt;0,$E$7-SUM(OFFSET(F219,-$E$18,0):F219),0),IF(OFFSET(G219,-$E$18,0)-SUM(OFFSET(F219,-$E$18,0):F219)&gt;0,OFFSET(G219,-$E$18,0)-SUM(OFFSET(F219,-$E$18,0):F219),0)))</f>
        <v>0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33</v>
      </c>
      <c r="F220" s="15">
        <f t="shared" si="22"/>
        <v>4</v>
      </c>
      <c r="G220" s="15">
        <f t="shared" ca="1" si="23"/>
        <v>0</v>
      </c>
      <c r="H220" s="13">
        <f t="shared" ca="1" si="19"/>
        <v>3.6164383561643837E-2</v>
      </c>
      <c r="I220" s="29">
        <f ca="1">IF(G220&lt;&gt;0,IF(E220&lt;0,0,IF(OR(Pita!I220&gt;0),0,IF(OR('Green Pepper'!I220&gt;0,'House Salad'!I220&gt;0,Mushrooms!I220&gt;0,Lemon!I220&gt;0,Tzatziki!I220&gt;0,'Monterey Jack'!I220&gt;0,'Marinated Chicken'!I220&gt;0,Squid!I220&gt;0,Onions!I220&gt;0,Spanakopita!I220&gt;0,'Garlic Butter Sauce'!I220&gt;0),50,200))),0)</f>
        <v>0</v>
      </c>
      <c r="J220" s="2">
        <f ca="1">IF(D220&lt;$E$18,"N/A",IF(D220=$E$18,IF($E$7-SUM(OFFSET(F220,-$E$18,0):F220)&gt;0,$E$7-SUM(OFFSET(F220,-$E$18,0):F220),0),IF(OFFSET(G220,-$E$18,0)-SUM(OFFSET(F220,-$E$18,0):F220)&gt;0,OFFSET(G220,-$E$18,0)-SUM(OFFSET(F220,-$E$18,0):F220),0)))</f>
        <v>0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29</v>
      </c>
      <c r="F221" s="15">
        <f t="shared" si="22"/>
        <v>4</v>
      </c>
      <c r="G221" s="15">
        <f t="shared" ca="1" si="23"/>
        <v>0</v>
      </c>
      <c r="H221" s="13">
        <f t="shared" ca="1" si="19"/>
        <v>3.1780821917808226E-2</v>
      </c>
      <c r="I221" s="29">
        <f ca="1">IF(G221&lt;&gt;0,IF(E221&lt;0,0,IF(OR(Pita!I221&gt;0),0,IF(OR('Green Pepper'!I221&gt;0,'House Salad'!I221&gt;0,Mushrooms!I221&gt;0,Lemon!I221&gt;0,Tzatziki!I221&gt;0,'Monterey Jack'!I221&gt;0,'Marinated Chicken'!I221&gt;0,Squid!I221&gt;0,Onions!I221&gt;0,Spanakopita!I221&gt;0,'Garlic Butter Sauce'!I221&gt;0),50,200))),0)</f>
        <v>0</v>
      </c>
      <c r="J221" s="2">
        <f ca="1">IF(D221&lt;$E$18,"N/A",IF(D221=$E$18,IF($E$7-SUM(OFFSET(F221,-$E$18,0):F221)&gt;0,$E$7-SUM(OFFSET(F221,-$E$18,0):F221),0),IF(OFFSET(G221,-$E$18,0)-SUM(OFFSET(F221,-$E$18,0):F221)&gt;0,OFFSET(G221,-$E$18,0)-SUM(OFFSET(F221,-$E$18,0):F221),0)))</f>
        <v>0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25</v>
      </c>
      <c r="F222" s="15">
        <f t="shared" si="22"/>
        <v>4</v>
      </c>
      <c r="G222" s="15">
        <f t="shared" ca="1" si="23"/>
        <v>0</v>
      </c>
      <c r="H222" s="13">
        <f t="shared" ca="1" si="19"/>
        <v>2.7397260273972605E-2</v>
      </c>
      <c r="I222" s="29">
        <f ca="1">IF(G222&lt;&gt;0,IF(E222&lt;0,0,IF(OR(Pita!I222&gt;0),0,IF(OR('Green Pepper'!I222&gt;0,'House Salad'!I222&gt;0,Mushrooms!I222&gt;0,Lemon!I222&gt;0,Tzatziki!I222&gt;0,'Monterey Jack'!I222&gt;0,'Marinated Chicken'!I222&gt;0,Squid!I222&gt;0,Onions!I222&gt;0,Spanakopita!I222&gt;0,'Garlic Butter Sauce'!I222&gt;0),50,200))),0)</f>
        <v>0</v>
      </c>
      <c r="J222" s="2">
        <f ca="1">IF(D222&lt;$E$18,"N/A",IF(D222=$E$18,IF($E$7-SUM(OFFSET(F222,-$E$18,0):F222)&gt;0,$E$7-SUM(OFFSET(F222,-$E$18,0):F222),0),IF(OFFSET(G222,-$E$18,0)-SUM(OFFSET(F222,-$E$18,0):F222)&gt;0,OFFSET(G222,-$E$18,0)-SUM(OFFSET(F222,-$E$18,0):F222),0)))</f>
        <v>0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21</v>
      </c>
      <c r="F223" s="15">
        <f t="shared" si="22"/>
        <v>4</v>
      </c>
      <c r="G223" s="15">
        <f t="shared" ca="1" si="23"/>
        <v>28</v>
      </c>
      <c r="H223" s="13">
        <f t="shared" ca="1" si="19"/>
        <v>2.301369863013699E-2</v>
      </c>
      <c r="I223" s="29">
        <f ca="1">IF(G223&lt;&gt;0,IF(E223&lt;0,0,IF(OR(Pita!I223&gt;0),0,IF(OR('Green Pepper'!I223&gt;0,'House Salad'!I223&gt;0,Mushrooms!I223&gt;0,Lemon!I223&gt;0,Tzatziki!I223&gt;0,'Monterey Jack'!I223&gt;0,'Marinated Chicken'!I223&gt;0,Squid!I223&gt;0,Onions!I223&gt;0,Spanakopita!I223&gt;0,'Garlic Butter Sauce'!I223&gt;0),50,200))),0)</f>
        <v>0</v>
      </c>
      <c r="J223" s="2">
        <f ca="1">IF(D223&lt;$E$18,"N/A",IF(D223=$E$18,IF($E$7-SUM(OFFSET(F223,-$E$18,0):F223)&gt;0,$E$7-SUM(OFFSET(F223,-$E$18,0):F223),0),IF(OFFSET(G223,-$E$18,0)-SUM(OFFSET(F223,-$E$18,0):F223)&gt;0,OFFSET(G223,-$E$18,0)-SUM(OFFSET(F223,-$E$18,0):F223),0)))</f>
        <v>0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45</v>
      </c>
      <c r="F224" s="15">
        <f t="shared" si="22"/>
        <v>4</v>
      </c>
      <c r="G224" s="15">
        <f t="shared" ca="1" si="23"/>
        <v>0</v>
      </c>
      <c r="H224" s="13">
        <f t="shared" ca="1" si="19"/>
        <v>4.9315068493150691E-2</v>
      </c>
      <c r="I224" s="29">
        <f ca="1">IF(G224&lt;&gt;0,IF(E224&lt;0,0,IF(OR(Pita!I224&gt;0),0,IF(OR('Green Pepper'!I224&gt;0,'House Salad'!I224&gt;0,Mushrooms!I224&gt;0,Lemon!I224&gt;0,Tzatziki!I224&gt;0,'Monterey Jack'!I224&gt;0,'Marinated Chicken'!I224&gt;0,Squid!I224&gt;0,Onions!I224&gt;0,Spanakopita!I224&gt;0,'Garlic Butter Sauce'!I224&gt;0),50,200))),0)</f>
        <v>0</v>
      </c>
      <c r="J224" s="2">
        <f ca="1">IF(D224&lt;$E$18,"N/A",IF(D224=$E$18,IF($E$7-SUM(OFFSET(F224,-$E$18,0):F224)&gt;0,$E$7-SUM(OFFSET(F224,-$E$18,0):F224),0),IF(OFFSET(G224,-$E$18,0)-SUM(OFFSET(F224,-$E$18,0):F224)&gt;0,OFFSET(G224,-$E$18,0)-SUM(OFFSET(F224,-$E$18,0):F224),0)))</f>
        <v>0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41</v>
      </c>
      <c r="F225" s="15">
        <f t="shared" si="22"/>
        <v>4</v>
      </c>
      <c r="G225" s="15">
        <f t="shared" ca="1" si="23"/>
        <v>0</v>
      </c>
      <c r="H225" s="13">
        <f t="shared" ca="1" si="19"/>
        <v>4.4931506849315073E-2</v>
      </c>
      <c r="I225" s="29">
        <f ca="1">IF(G225&lt;&gt;0,IF(E225&lt;0,0,IF(OR(Pita!I225&gt;0),0,IF(OR('Green Pepper'!I225&gt;0,'House Salad'!I225&gt;0,Mushrooms!I225&gt;0,Lemon!I225&gt;0,Tzatziki!I225&gt;0,'Monterey Jack'!I225&gt;0,'Marinated Chicken'!I225&gt;0,Squid!I225&gt;0,Onions!I225&gt;0,Spanakopita!I225&gt;0,'Garlic Butter Sauce'!I225&gt;0),50,200))),0)</f>
        <v>0</v>
      </c>
      <c r="J225" s="2">
        <f ca="1">IF(D225&lt;$E$18,"N/A",IF(D225=$E$18,IF($E$7-SUM(OFFSET(F225,-$E$18,0):F225)&gt;0,$E$7-SUM(OFFSET(F225,-$E$18,0):F225),0),IF(OFFSET(G225,-$E$18,0)-SUM(OFFSET(F225,-$E$18,0):F225)&gt;0,OFFSET(G225,-$E$18,0)-SUM(OFFSET(F225,-$E$18,0):F225),0)))</f>
        <v>0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37</v>
      </c>
      <c r="F226" s="15">
        <f t="shared" si="22"/>
        <v>4</v>
      </c>
      <c r="G226" s="15">
        <f t="shared" ca="1" si="23"/>
        <v>0</v>
      </c>
      <c r="H226" s="13">
        <f t="shared" ca="1" si="19"/>
        <v>4.0547945205479455E-2</v>
      </c>
      <c r="I226" s="29">
        <f ca="1">IF(G226&lt;&gt;0,IF(E226&lt;0,0,IF(OR(Pita!I226&gt;0),0,IF(OR('Green Pepper'!I226&gt;0,'House Salad'!I226&gt;0,Mushrooms!I226&gt;0,Lemon!I226&gt;0,Tzatziki!I226&gt;0,'Monterey Jack'!I226&gt;0,'Marinated Chicken'!I226&gt;0,Squid!I226&gt;0,Onions!I226&gt;0,Spanakopita!I226&gt;0,'Garlic Butter Sauce'!I226&gt;0),50,200))),0)</f>
        <v>0</v>
      </c>
      <c r="J226" s="2">
        <f ca="1">IF(D226&lt;$E$18,"N/A",IF(D226=$E$18,IF($E$7-SUM(OFFSET(F226,-$E$18,0):F226)&gt;0,$E$7-SUM(OFFSET(F226,-$E$18,0):F226),0),IF(OFFSET(G226,-$E$18,0)-SUM(OFFSET(F226,-$E$18,0):F226)&gt;0,OFFSET(G226,-$E$18,0)-SUM(OFFSET(F226,-$E$18,0):F226),0)))</f>
        <v>0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33</v>
      </c>
      <c r="F227" s="15">
        <f t="shared" si="22"/>
        <v>4</v>
      </c>
      <c r="G227" s="15">
        <f t="shared" ca="1" si="23"/>
        <v>0</v>
      </c>
      <c r="H227" s="13">
        <f t="shared" ca="1" si="19"/>
        <v>3.6164383561643837E-2</v>
      </c>
      <c r="I227" s="29">
        <f ca="1">IF(G227&lt;&gt;0,IF(E227&lt;0,0,IF(OR(Pita!I227&gt;0),0,IF(OR('Green Pepper'!I227&gt;0,'House Salad'!I227&gt;0,Mushrooms!I227&gt;0,Lemon!I227&gt;0,Tzatziki!I227&gt;0,'Monterey Jack'!I227&gt;0,'Marinated Chicken'!I227&gt;0,Squid!I227&gt;0,Onions!I227&gt;0,Spanakopita!I227&gt;0,'Garlic Butter Sauce'!I227&gt;0),50,200))),0)</f>
        <v>0</v>
      </c>
      <c r="J227" s="2">
        <f ca="1">IF(D227&lt;$E$18,"N/A",IF(D227=$E$18,IF($E$7-SUM(OFFSET(F227,-$E$18,0):F227)&gt;0,$E$7-SUM(OFFSET(F227,-$E$18,0):F227),0),IF(OFFSET(G227,-$E$18,0)-SUM(OFFSET(F227,-$E$18,0):F227)&gt;0,OFFSET(G227,-$E$18,0)-SUM(OFFSET(F227,-$E$18,0):F227),0)))</f>
        <v>0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29</v>
      </c>
      <c r="F228" s="15">
        <f t="shared" si="22"/>
        <v>4</v>
      </c>
      <c r="G228" s="15">
        <f t="shared" ca="1" si="23"/>
        <v>0</v>
      </c>
      <c r="H228" s="13">
        <f t="shared" ca="1" si="19"/>
        <v>3.1780821917808226E-2</v>
      </c>
      <c r="I228" s="29">
        <f ca="1">IF(G228&lt;&gt;0,IF(E228&lt;0,0,IF(OR(Pita!I228&gt;0),0,IF(OR('Green Pepper'!I228&gt;0,'House Salad'!I228&gt;0,Mushrooms!I228&gt;0,Lemon!I228&gt;0,Tzatziki!I228&gt;0,'Monterey Jack'!I228&gt;0,'Marinated Chicken'!I228&gt;0,Squid!I228&gt;0,Onions!I228&gt;0,Spanakopita!I228&gt;0,'Garlic Butter Sauce'!I228&gt;0),50,200))),0)</f>
        <v>0</v>
      </c>
      <c r="J228" s="2">
        <f ca="1">IF(D228&lt;$E$18,"N/A",IF(D228=$E$18,IF($E$7-SUM(OFFSET(F228,-$E$18,0):F228)&gt;0,$E$7-SUM(OFFSET(F228,-$E$18,0):F228),0),IF(OFFSET(G228,-$E$18,0)-SUM(OFFSET(F228,-$E$18,0):F228)&gt;0,OFFSET(G228,-$E$18,0)-SUM(OFFSET(F228,-$E$18,0):F228),0)))</f>
        <v>0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25</v>
      </c>
      <c r="F229" s="15">
        <f t="shared" si="22"/>
        <v>4</v>
      </c>
      <c r="G229" s="15">
        <f t="shared" ca="1" si="23"/>
        <v>0</v>
      </c>
      <c r="H229" s="13">
        <f t="shared" ca="1" si="19"/>
        <v>2.7397260273972605E-2</v>
      </c>
      <c r="I229" s="29">
        <f ca="1">IF(G229&lt;&gt;0,IF(E229&lt;0,0,IF(OR(Pita!I229&gt;0),0,IF(OR('Green Pepper'!I229&gt;0,'House Salad'!I229&gt;0,Mushrooms!I229&gt;0,Lemon!I229&gt;0,Tzatziki!I229&gt;0,'Monterey Jack'!I229&gt;0,'Marinated Chicken'!I229&gt;0,Squid!I229&gt;0,Onions!I229&gt;0,Spanakopita!I229&gt;0,'Garlic Butter Sauce'!I229&gt;0),50,200))),0)</f>
        <v>0</v>
      </c>
      <c r="J229" s="2">
        <f ca="1">IF(D229&lt;$E$18,"N/A",IF(D229=$E$18,IF($E$7-SUM(OFFSET(F229,-$E$18,0):F229)&gt;0,$E$7-SUM(OFFSET(F229,-$E$18,0):F229),0),IF(OFFSET(G229,-$E$18,0)-SUM(OFFSET(F229,-$E$18,0):F229)&gt;0,OFFSET(G229,-$E$18,0)-SUM(OFFSET(F229,-$E$18,0):F229),0)))</f>
        <v>0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21</v>
      </c>
      <c r="F230" s="15">
        <f t="shared" si="22"/>
        <v>4</v>
      </c>
      <c r="G230" s="15">
        <f t="shared" ca="1" si="23"/>
        <v>28</v>
      </c>
      <c r="H230" s="13">
        <f t="shared" ca="1" si="19"/>
        <v>2.301369863013699E-2</v>
      </c>
      <c r="I230" s="29">
        <f ca="1">IF(G230&lt;&gt;0,IF(E230&lt;0,0,IF(OR(Pita!I230&gt;0),0,IF(OR('Green Pepper'!I230&gt;0,'House Salad'!I230&gt;0,Mushrooms!I230&gt;0,Lemon!I230&gt;0,Tzatziki!I230&gt;0,'Monterey Jack'!I230&gt;0,'Marinated Chicken'!I230&gt;0,Squid!I230&gt;0,Onions!I230&gt;0,Spanakopita!I230&gt;0,'Garlic Butter Sauce'!I230&gt;0),50,200))),0)</f>
        <v>0</v>
      </c>
      <c r="J230" s="2">
        <f ca="1">IF(D230&lt;$E$18,"N/A",IF(D230=$E$18,IF($E$7-SUM(OFFSET(F230,-$E$18,0):F230)&gt;0,$E$7-SUM(OFFSET(F230,-$E$18,0):F230),0),IF(OFFSET(G230,-$E$18,0)-SUM(OFFSET(F230,-$E$18,0):F230)&gt;0,OFFSET(G230,-$E$18,0)-SUM(OFFSET(F230,-$E$18,0):F230),0)))</f>
        <v>0</v>
      </c>
      <c r="K230" s="13">
        <f t="shared" ca="1" si="20"/>
        <v>0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45</v>
      </c>
      <c r="F231" s="15">
        <f t="shared" si="22"/>
        <v>4</v>
      </c>
      <c r="G231" s="15">
        <f t="shared" ca="1" si="23"/>
        <v>0</v>
      </c>
      <c r="H231" s="13">
        <f t="shared" ca="1" si="19"/>
        <v>4.9315068493150691E-2</v>
      </c>
      <c r="I231" s="29">
        <f ca="1">IF(G231&lt;&gt;0,IF(E231&lt;0,0,IF(OR(Pita!I231&gt;0),0,IF(OR('Green Pepper'!I231&gt;0,'House Salad'!I231&gt;0,Mushrooms!I231&gt;0,Lemon!I231&gt;0,Tzatziki!I231&gt;0,'Monterey Jack'!I231&gt;0,'Marinated Chicken'!I231&gt;0,Squid!I231&gt;0,Onions!I231&gt;0,Spanakopita!I231&gt;0,'Garlic Butter Sauce'!I231&gt;0),50,200))),0)</f>
        <v>0</v>
      </c>
      <c r="J231" s="2">
        <f ca="1">IF(D231&lt;$E$18,"N/A",IF(D231=$E$18,IF($E$7-SUM(OFFSET(F231,-$E$18,0):F231)&gt;0,$E$7-SUM(OFFSET(F231,-$E$18,0):F231),0),IF(OFFSET(G231,-$E$18,0)-SUM(OFFSET(F231,-$E$18,0):F231)&gt;0,OFFSET(G231,-$E$18,0)-SUM(OFFSET(F231,-$E$18,0):F231),0)))</f>
        <v>0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41</v>
      </c>
      <c r="F232" s="15">
        <f t="shared" si="22"/>
        <v>4</v>
      </c>
      <c r="G232" s="15">
        <f t="shared" ca="1" si="23"/>
        <v>0</v>
      </c>
      <c r="H232" s="13">
        <f t="shared" ca="1" si="19"/>
        <v>4.4931506849315073E-2</v>
      </c>
      <c r="I232" s="29">
        <f ca="1">IF(G232&lt;&gt;0,IF(E232&lt;0,0,IF(OR(Pita!I232&gt;0),0,IF(OR('Green Pepper'!I232&gt;0,'House Salad'!I232&gt;0,Mushrooms!I232&gt;0,Lemon!I232&gt;0,Tzatziki!I232&gt;0,'Monterey Jack'!I232&gt;0,'Marinated Chicken'!I232&gt;0,Squid!I232&gt;0,Onions!I232&gt;0,Spanakopita!I232&gt;0,'Garlic Butter Sauce'!I232&gt;0),50,200))),0)</f>
        <v>0</v>
      </c>
      <c r="J232" s="2">
        <f ca="1">IF(D232&lt;$E$18,"N/A",IF(D232=$E$18,IF($E$7-SUM(OFFSET(F232,-$E$18,0):F232)&gt;0,$E$7-SUM(OFFSET(F232,-$E$18,0):F232),0),IF(OFFSET(G232,-$E$18,0)-SUM(OFFSET(F232,-$E$18,0):F232)&gt;0,OFFSET(G232,-$E$18,0)-SUM(OFFSET(F232,-$E$18,0):F232),0)))</f>
        <v>0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37</v>
      </c>
      <c r="F233" s="15">
        <f t="shared" si="22"/>
        <v>4</v>
      </c>
      <c r="G233" s="15">
        <f t="shared" ca="1" si="23"/>
        <v>0</v>
      </c>
      <c r="H233" s="13">
        <f t="shared" ca="1" si="19"/>
        <v>4.0547945205479455E-2</v>
      </c>
      <c r="I233" s="29">
        <f ca="1">IF(G233&lt;&gt;0,IF(E233&lt;0,0,IF(OR(Pita!I233&gt;0),0,IF(OR('Green Pepper'!I233&gt;0,'House Salad'!I233&gt;0,Mushrooms!I233&gt;0,Lemon!I233&gt;0,Tzatziki!I233&gt;0,'Monterey Jack'!I233&gt;0,'Marinated Chicken'!I233&gt;0,Squid!I233&gt;0,Onions!I233&gt;0,Spanakopita!I233&gt;0,'Garlic Butter Sauce'!I233&gt;0),50,200))),0)</f>
        <v>0</v>
      </c>
      <c r="J233" s="2">
        <f ca="1">IF(D233&lt;$E$18,"N/A",IF(D233=$E$18,IF($E$7-SUM(OFFSET(F233,-$E$18,0):F233)&gt;0,$E$7-SUM(OFFSET(F233,-$E$18,0):F233),0),IF(OFFSET(G233,-$E$18,0)-SUM(OFFSET(F233,-$E$18,0):F233)&gt;0,OFFSET(G233,-$E$18,0)-SUM(OFFSET(F233,-$E$18,0):F233),0)))</f>
        <v>0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33</v>
      </c>
      <c r="F234" s="15">
        <f t="shared" si="22"/>
        <v>4</v>
      </c>
      <c r="G234" s="15">
        <f t="shared" ca="1" si="23"/>
        <v>0</v>
      </c>
      <c r="H234" s="13">
        <f t="shared" ca="1" si="19"/>
        <v>3.6164383561643837E-2</v>
      </c>
      <c r="I234" s="29">
        <f ca="1">IF(G234&lt;&gt;0,IF(E234&lt;0,0,IF(OR(Pita!I234&gt;0),0,IF(OR('Green Pepper'!I234&gt;0,'House Salad'!I234&gt;0,Mushrooms!I234&gt;0,Lemon!I234&gt;0,Tzatziki!I234&gt;0,'Monterey Jack'!I234&gt;0,'Marinated Chicken'!I234&gt;0,Squid!I234&gt;0,Onions!I234&gt;0,Spanakopita!I234&gt;0,'Garlic Butter Sauce'!I234&gt;0),50,200))),0)</f>
        <v>0</v>
      </c>
      <c r="J234" s="2">
        <f ca="1">IF(D234&lt;$E$18,"N/A",IF(D234=$E$18,IF($E$7-SUM(OFFSET(F234,-$E$18,0):F234)&gt;0,$E$7-SUM(OFFSET(F234,-$E$18,0):F234),0),IF(OFFSET(G234,-$E$18,0)-SUM(OFFSET(F234,-$E$18,0):F234)&gt;0,OFFSET(G234,-$E$18,0)-SUM(OFFSET(F234,-$E$18,0):F234),0)))</f>
        <v>0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29</v>
      </c>
      <c r="F235" s="15">
        <f t="shared" si="22"/>
        <v>4</v>
      </c>
      <c r="G235" s="15">
        <f t="shared" ca="1" si="23"/>
        <v>0</v>
      </c>
      <c r="H235" s="13">
        <f t="shared" ca="1" si="19"/>
        <v>3.1780821917808226E-2</v>
      </c>
      <c r="I235" s="29">
        <f ca="1">IF(G235&lt;&gt;0,IF(E235&lt;0,0,IF(OR(Pita!I235&gt;0),0,IF(OR('Green Pepper'!I235&gt;0,'House Salad'!I235&gt;0,Mushrooms!I235&gt;0,Lemon!I235&gt;0,Tzatziki!I235&gt;0,'Monterey Jack'!I235&gt;0,'Marinated Chicken'!I235&gt;0,Squid!I235&gt;0,Onions!I235&gt;0,Spanakopita!I235&gt;0,'Garlic Butter Sauce'!I235&gt;0),50,200))),0)</f>
        <v>0</v>
      </c>
      <c r="J235" s="2">
        <f ca="1">IF(D235&lt;$E$18,"N/A",IF(D235=$E$18,IF($E$7-SUM(OFFSET(F235,-$E$18,0):F235)&gt;0,$E$7-SUM(OFFSET(F235,-$E$18,0):F235),0),IF(OFFSET(G235,-$E$18,0)-SUM(OFFSET(F235,-$E$18,0):F235)&gt;0,OFFSET(G235,-$E$18,0)-SUM(OFFSET(F235,-$E$18,0):F235),0)))</f>
        <v>0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25</v>
      </c>
      <c r="F236" s="15">
        <f t="shared" si="22"/>
        <v>4</v>
      </c>
      <c r="G236" s="15">
        <f t="shared" ca="1" si="23"/>
        <v>0</v>
      </c>
      <c r="H236" s="13">
        <f t="shared" ca="1" si="19"/>
        <v>2.7397260273972605E-2</v>
      </c>
      <c r="I236" s="29">
        <f ca="1">IF(G236&lt;&gt;0,IF(E236&lt;0,0,IF(OR(Pita!I236&gt;0),0,IF(OR('Green Pepper'!I236&gt;0,'House Salad'!I236&gt;0,Mushrooms!I236&gt;0,Lemon!I236&gt;0,Tzatziki!I236&gt;0,'Monterey Jack'!I236&gt;0,'Marinated Chicken'!I236&gt;0,Squid!I236&gt;0,Onions!I236&gt;0,Spanakopita!I236&gt;0,'Garlic Butter Sauce'!I236&gt;0),50,200))),0)</f>
        <v>0</v>
      </c>
      <c r="J236" s="2">
        <f ca="1">IF(D236&lt;$E$18,"N/A",IF(D236=$E$18,IF($E$7-SUM(OFFSET(F236,-$E$18,0):F236)&gt;0,$E$7-SUM(OFFSET(F236,-$E$18,0):F236),0),IF(OFFSET(G236,-$E$18,0)-SUM(OFFSET(F236,-$E$18,0):F236)&gt;0,OFFSET(G236,-$E$18,0)-SUM(OFFSET(F236,-$E$18,0):F236),0)))</f>
        <v>0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21</v>
      </c>
      <c r="F237" s="15">
        <f t="shared" si="22"/>
        <v>4</v>
      </c>
      <c r="G237" s="15">
        <f t="shared" ca="1" si="23"/>
        <v>28</v>
      </c>
      <c r="H237" s="13">
        <f t="shared" ca="1" si="19"/>
        <v>2.301369863013699E-2</v>
      </c>
      <c r="I237" s="29">
        <f ca="1">IF(G237&lt;&gt;0,IF(E237&lt;0,0,IF(OR(Pita!I237&gt;0),0,IF(OR('Green Pepper'!I237&gt;0,'House Salad'!I237&gt;0,Mushrooms!I237&gt;0,Lemon!I237&gt;0,Tzatziki!I237&gt;0,'Monterey Jack'!I237&gt;0,'Marinated Chicken'!I237&gt;0,Squid!I237&gt;0,Onions!I237&gt;0,Spanakopita!I237&gt;0,'Garlic Butter Sauce'!I237&gt;0),50,200))),0)</f>
        <v>0</v>
      </c>
      <c r="J237" s="2">
        <f ca="1">IF(D237&lt;$E$18,"N/A",IF(D237=$E$18,IF($E$7-SUM(OFFSET(F237,-$E$18,0):F237)&gt;0,$E$7-SUM(OFFSET(F237,-$E$18,0):F237),0),IF(OFFSET(G237,-$E$18,0)-SUM(OFFSET(F237,-$E$18,0):F237)&gt;0,OFFSET(G237,-$E$18,0)-SUM(OFFSET(F237,-$E$18,0):F237),0)))</f>
        <v>0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45</v>
      </c>
      <c r="F238" s="15">
        <f t="shared" si="22"/>
        <v>4</v>
      </c>
      <c r="G238" s="15">
        <f t="shared" ca="1" si="23"/>
        <v>0</v>
      </c>
      <c r="H238" s="13">
        <f t="shared" ca="1" si="19"/>
        <v>4.9315068493150691E-2</v>
      </c>
      <c r="I238" s="29">
        <f ca="1">IF(G238&lt;&gt;0,IF(E238&lt;0,0,IF(OR(Pita!I238&gt;0),0,IF(OR('Green Pepper'!I238&gt;0,'House Salad'!I238&gt;0,Mushrooms!I238&gt;0,Lemon!I238&gt;0,Tzatziki!I238&gt;0,'Monterey Jack'!I238&gt;0,'Marinated Chicken'!I238&gt;0,Squid!I238&gt;0,Onions!I238&gt;0,Spanakopita!I238&gt;0,'Garlic Butter Sauce'!I238&gt;0),50,200))),0)</f>
        <v>0</v>
      </c>
      <c r="J238" s="2">
        <f ca="1">IF(D238&lt;$E$18,"N/A",IF(D238=$E$18,IF($E$7-SUM(OFFSET(F238,-$E$18,0):F238)&gt;0,$E$7-SUM(OFFSET(F238,-$E$18,0):F238),0),IF(OFFSET(G238,-$E$18,0)-SUM(OFFSET(F238,-$E$18,0):F238)&gt;0,OFFSET(G238,-$E$18,0)-SUM(OFFSET(F238,-$E$18,0):F238),0)))</f>
        <v>0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41</v>
      </c>
      <c r="F239" s="15">
        <f t="shared" si="22"/>
        <v>4</v>
      </c>
      <c r="G239" s="15">
        <f t="shared" ca="1" si="23"/>
        <v>0</v>
      </c>
      <c r="H239" s="13">
        <f t="shared" ca="1" si="19"/>
        <v>4.4931506849315073E-2</v>
      </c>
      <c r="I239" s="29">
        <f ca="1">IF(G239&lt;&gt;0,IF(E239&lt;0,0,IF(OR(Pita!I239&gt;0),0,IF(OR('Green Pepper'!I239&gt;0,'House Salad'!I239&gt;0,Mushrooms!I239&gt;0,Lemon!I239&gt;0,Tzatziki!I239&gt;0,'Monterey Jack'!I239&gt;0,'Marinated Chicken'!I239&gt;0,Squid!I239&gt;0,Onions!I239&gt;0,Spanakopita!I239&gt;0,'Garlic Butter Sauce'!I239&gt;0),50,200))),0)</f>
        <v>0</v>
      </c>
      <c r="J239" s="2">
        <f ca="1">IF(D239&lt;$E$18,"N/A",IF(D239=$E$18,IF($E$7-SUM(OFFSET(F239,-$E$18,0):F239)&gt;0,$E$7-SUM(OFFSET(F239,-$E$18,0):F239),0),IF(OFFSET(G239,-$E$18,0)-SUM(OFFSET(F239,-$E$18,0):F239)&gt;0,OFFSET(G239,-$E$18,0)-SUM(OFFSET(F239,-$E$18,0):F239),0)))</f>
        <v>0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37</v>
      </c>
      <c r="F240" s="15">
        <f t="shared" si="22"/>
        <v>4</v>
      </c>
      <c r="G240" s="15">
        <f t="shared" ca="1" si="23"/>
        <v>0</v>
      </c>
      <c r="H240" s="13">
        <f t="shared" ca="1" si="19"/>
        <v>4.0547945205479455E-2</v>
      </c>
      <c r="I240" s="29">
        <f ca="1">IF(G240&lt;&gt;0,IF(E240&lt;0,0,IF(OR(Pita!I240&gt;0),0,IF(OR('Green Pepper'!I240&gt;0,'House Salad'!I240&gt;0,Mushrooms!I240&gt;0,Lemon!I240&gt;0,Tzatziki!I240&gt;0,'Monterey Jack'!I240&gt;0,'Marinated Chicken'!I240&gt;0,Squid!I240&gt;0,Onions!I240&gt;0,Spanakopita!I240&gt;0,'Garlic Butter Sauce'!I240&gt;0),50,200))),0)</f>
        <v>0</v>
      </c>
      <c r="J240" s="2">
        <f ca="1">IF(D240&lt;$E$18,"N/A",IF(D240=$E$18,IF($E$7-SUM(OFFSET(F240,-$E$18,0):F240)&gt;0,$E$7-SUM(OFFSET(F240,-$E$18,0):F240),0),IF(OFFSET(G240,-$E$18,0)-SUM(OFFSET(F240,-$E$18,0):F240)&gt;0,OFFSET(G240,-$E$18,0)-SUM(OFFSET(F240,-$E$18,0):F240),0)))</f>
        <v>0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33</v>
      </c>
      <c r="F241" s="15">
        <f t="shared" si="22"/>
        <v>4</v>
      </c>
      <c r="G241" s="15">
        <f t="shared" ca="1" si="23"/>
        <v>0</v>
      </c>
      <c r="H241" s="13">
        <f t="shared" ca="1" si="19"/>
        <v>3.6164383561643837E-2</v>
      </c>
      <c r="I241" s="29">
        <f ca="1">IF(G241&lt;&gt;0,IF(E241&lt;0,0,IF(OR(Pita!I241&gt;0),0,IF(OR('Green Pepper'!I241&gt;0,'House Salad'!I241&gt;0,Mushrooms!I241&gt;0,Lemon!I241&gt;0,Tzatziki!I241&gt;0,'Monterey Jack'!I241&gt;0,'Marinated Chicken'!I241&gt;0,Squid!I241&gt;0,Onions!I241&gt;0,Spanakopita!I241&gt;0,'Garlic Butter Sauce'!I241&gt;0),50,200))),0)</f>
        <v>0</v>
      </c>
      <c r="J241" s="2">
        <f ca="1">IF(D241&lt;$E$18,"N/A",IF(D241=$E$18,IF($E$7-SUM(OFFSET(F241,-$E$18,0):F241)&gt;0,$E$7-SUM(OFFSET(F241,-$E$18,0):F241),0),IF(OFFSET(G241,-$E$18,0)-SUM(OFFSET(F241,-$E$18,0):F241)&gt;0,OFFSET(G241,-$E$18,0)-SUM(OFFSET(F241,-$E$18,0):F241),0)))</f>
        <v>0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29</v>
      </c>
      <c r="F242" s="15">
        <f t="shared" si="22"/>
        <v>4</v>
      </c>
      <c r="G242" s="15">
        <f t="shared" ca="1" si="23"/>
        <v>0</v>
      </c>
      <c r="H242" s="13">
        <f t="shared" ca="1" si="19"/>
        <v>3.1780821917808226E-2</v>
      </c>
      <c r="I242" s="29">
        <f ca="1">IF(G242&lt;&gt;0,IF(E242&lt;0,0,IF(OR(Pita!I242&gt;0),0,IF(OR('Green Pepper'!I242&gt;0,'House Salad'!I242&gt;0,Mushrooms!I242&gt;0,Lemon!I242&gt;0,Tzatziki!I242&gt;0,'Monterey Jack'!I242&gt;0,'Marinated Chicken'!I242&gt;0,Squid!I242&gt;0,Onions!I242&gt;0,Spanakopita!I242&gt;0,'Garlic Butter Sauce'!I242&gt;0),50,200))),0)</f>
        <v>0</v>
      </c>
      <c r="J242" s="2">
        <f ca="1">IF(D242&lt;$E$18,"N/A",IF(D242=$E$18,IF($E$7-SUM(OFFSET(F242,-$E$18,0):F242)&gt;0,$E$7-SUM(OFFSET(F242,-$E$18,0):F242),0),IF(OFFSET(G242,-$E$18,0)-SUM(OFFSET(F242,-$E$18,0):F242)&gt;0,OFFSET(G242,-$E$18,0)-SUM(OFFSET(F242,-$E$18,0):F242),0)))</f>
        <v>0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25</v>
      </c>
      <c r="F243" s="15">
        <f t="shared" si="22"/>
        <v>4</v>
      </c>
      <c r="G243" s="15">
        <f t="shared" ca="1" si="23"/>
        <v>0</v>
      </c>
      <c r="H243" s="13">
        <f t="shared" ca="1" si="19"/>
        <v>2.7397260273972605E-2</v>
      </c>
      <c r="I243" s="29">
        <f ca="1">IF(G243&lt;&gt;0,IF(E243&lt;0,0,IF(OR(Pita!I243&gt;0),0,IF(OR('Green Pepper'!I243&gt;0,'House Salad'!I243&gt;0,Mushrooms!I243&gt;0,Lemon!I243&gt;0,Tzatziki!I243&gt;0,'Monterey Jack'!I243&gt;0,'Marinated Chicken'!I243&gt;0,Squid!I243&gt;0,Onions!I243&gt;0,Spanakopita!I243&gt;0,'Garlic Butter Sauce'!I243&gt;0),50,200))),0)</f>
        <v>0</v>
      </c>
      <c r="J243" s="2">
        <f ca="1">IF(D243&lt;$E$18,"N/A",IF(D243=$E$18,IF($E$7-SUM(OFFSET(F243,-$E$18,0):F243)&gt;0,$E$7-SUM(OFFSET(F243,-$E$18,0):F243),0),IF(OFFSET(G243,-$E$18,0)-SUM(OFFSET(F243,-$E$18,0):F243)&gt;0,OFFSET(G243,-$E$18,0)-SUM(OFFSET(F243,-$E$18,0):F243),0)))</f>
        <v>0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21</v>
      </c>
      <c r="F244" s="15">
        <f t="shared" si="22"/>
        <v>4</v>
      </c>
      <c r="G244" s="15">
        <f t="shared" ca="1" si="23"/>
        <v>28</v>
      </c>
      <c r="H244" s="13">
        <f t="shared" ca="1" si="19"/>
        <v>2.301369863013699E-2</v>
      </c>
      <c r="I244" s="29">
        <f ca="1">IF(G244&lt;&gt;0,IF(E244&lt;0,0,IF(OR(Pita!I244&gt;0),0,IF(OR('Green Pepper'!I244&gt;0,'House Salad'!I244&gt;0,Mushrooms!I244&gt;0,Lemon!I244&gt;0,Tzatziki!I244&gt;0,'Monterey Jack'!I244&gt;0,'Marinated Chicken'!I244&gt;0,Squid!I244&gt;0,Onions!I244&gt;0,Spanakopita!I244&gt;0,'Garlic Butter Sauce'!I244&gt;0),50,200))),0)</f>
        <v>0</v>
      </c>
      <c r="J244" s="2">
        <f ca="1">IF(D244&lt;$E$18,"N/A",IF(D244=$E$18,IF($E$7-SUM(OFFSET(F244,-$E$18,0):F244)&gt;0,$E$7-SUM(OFFSET(F244,-$E$18,0):F244),0),IF(OFFSET(G244,-$E$18,0)-SUM(OFFSET(F244,-$E$18,0):F244)&gt;0,OFFSET(G244,-$E$18,0)-SUM(OFFSET(F244,-$E$18,0):F244),0)))</f>
        <v>0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45</v>
      </c>
      <c r="F245" s="15">
        <f t="shared" si="22"/>
        <v>4</v>
      </c>
      <c r="G245" s="15">
        <f t="shared" ca="1" si="23"/>
        <v>0</v>
      </c>
      <c r="H245" s="13">
        <f t="shared" ca="1" si="19"/>
        <v>4.9315068493150691E-2</v>
      </c>
      <c r="I245" s="29">
        <f ca="1">IF(G245&lt;&gt;0,IF(E245&lt;0,0,IF(OR(Pita!I245&gt;0),0,IF(OR('Green Pepper'!I245&gt;0,'House Salad'!I245&gt;0,Mushrooms!I245&gt;0,Lemon!I245&gt;0,Tzatziki!I245&gt;0,'Monterey Jack'!I245&gt;0,'Marinated Chicken'!I245&gt;0,Squid!I245&gt;0,Onions!I245&gt;0,Spanakopita!I245&gt;0,'Garlic Butter Sauce'!I245&gt;0),50,200))),0)</f>
        <v>0</v>
      </c>
      <c r="J245" s="2">
        <f ca="1">IF(D245&lt;$E$18,"N/A",IF(D245=$E$18,IF($E$7-SUM(OFFSET(F245,-$E$18,0):F245)&gt;0,$E$7-SUM(OFFSET(F245,-$E$18,0):F245),0),IF(OFFSET(G245,-$E$18,0)-SUM(OFFSET(F245,-$E$18,0):F245)&gt;0,OFFSET(G245,-$E$18,0)-SUM(OFFSET(F245,-$E$18,0):F245),0)))</f>
        <v>0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41</v>
      </c>
      <c r="F246" s="15">
        <f t="shared" si="22"/>
        <v>4</v>
      </c>
      <c r="G246" s="15">
        <f t="shared" ca="1" si="23"/>
        <v>0</v>
      </c>
      <c r="H246" s="13">
        <f t="shared" ca="1" si="19"/>
        <v>4.4931506849315073E-2</v>
      </c>
      <c r="I246" s="29">
        <f ca="1">IF(G246&lt;&gt;0,IF(E246&lt;0,0,IF(OR(Pita!I246&gt;0),0,IF(OR('Green Pepper'!I246&gt;0,'House Salad'!I246&gt;0,Mushrooms!I246&gt;0,Lemon!I246&gt;0,Tzatziki!I246&gt;0,'Monterey Jack'!I246&gt;0,'Marinated Chicken'!I246&gt;0,Squid!I246&gt;0,Onions!I246&gt;0,Spanakopita!I246&gt;0,'Garlic Butter Sauce'!I246&gt;0),50,200))),0)</f>
        <v>0</v>
      </c>
      <c r="J246" s="2">
        <f ca="1">IF(D246&lt;$E$18,"N/A",IF(D246=$E$18,IF($E$7-SUM(OFFSET(F246,-$E$18,0):F246)&gt;0,$E$7-SUM(OFFSET(F246,-$E$18,0):F246),0),IF(OFFSET(G246,-$E$18,0)-SUM(OFFSET(F246,-$E$18,0):F246)&gt;0,OFFSET(G246,-$E$18,0)-SUM(OFFSET(F246,-$E$18,0):F246),0)))</f>
        <v>0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37</v>
      </c>
      <c r="F247" s="15">
        <f t="shared" si="22"/>
        <v>4</v>
      </c>
      <c r="G247" s="15">
        <f t="shared" ca="1" si="23"/>
        <v>0</v>
      </c>
      <c r="H247" s="13">
        <f t="shared" ca="1" si="19"/>
        <v>4.0547945205479455E-2</v>
      </c>
      <c r="I247" s="29">
        <f ca="1">IF(G247&lt;&gt;0,IF(E247&lt;0,0,IF(OR(Pita!I247&gt;0),0,IF(OR('Green Pepper'!I247&gt;0,'House Salad'!I247&gt;0,Mushrooms!I247&gt;0,Lemon!I247&gt;0,Tzatziki!I247&gt;0,'Monterey Jack'!I247&gt;0,'Marinated Chicken'!I247&gt;0,Squid!I247&gt;0,Onions!I247&gt;0,Spanakopita!I247&gt;0,'Garlic Butter Sauce'!I247&gt;0),50,200))),0)</f>
        <v>0</v>
      </c>
      <c r="J247" s="2">
        <f ca="1">IF(D247&lt;$E$18,"N/A",IF(D247=$E$18,IF($E$7-SUM(OFFSET(F247,-$E$18,0):F247)&gt;0,$E$7-SUM(OFFSET(F247,-$E$18,0):F247),0),IF(OFFSET(G247,-$E$18,0)-SUM(OFFSET(F247,-$E$18,0):F247)&gt;0,OFFSET(G247,-$E$18,0)-SUM(OFFSET(F247,-$E$18,0):F247),0)))</f>
        <v>0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33</v>
      </c>
      <c r="F248" s="15">
        <f t="shared" si="22"/>
        <v>4</v>
      </c>
      <c r="G248" s="15">
        <f t="shared" ca="1" si="23"/>
        <v>0</v>
      </c>
      <c r="H248" s="13">
        <f t="shared" ca="1" si="19"/>
        <v>3.6164383561643837E-2</v>
      </c>
      <c r="I248" s="29">
        <f ca="1">IF(G248&lt;&gt;0,IF(E248&lt;0,0,IF(OR(Pita!I248&gt;0),0,IF(OR('Green Pepper'!I248&gt;0,'House Salad'!I248&gt;0,Mushrooms!I248&gt;0,Lemon!I248&gt;0,Tzatziki!I248&gt;0,'Monterey Jack'!I248&gt;0,'Marinated Chicken'!I248&gt;0,Squid!I248&gt;0,Onions!I248&gt;0,Spanakopita!I248&gt;0,'Garlic Butter Sauce'!I248&gt;0),50,200))),0)</f>
        <v>0</v>
      </c>
      <c r="J248" s="2">
        <f ca="1">IF(D248&lt;$E$18,"N/A",IF(D248=$E$18,IF($E$7-SUM(OFFSET(F248,-$E$18,0):F248)&gt;0,$E$7-SUM(OFFSET(F248,-$E$18,0):F248),0),IF(OFFSET(G248,-$E$18,0)-SUM(OFFSET(F248,-$E$18,0):F248)&gt;0,OFFSET(G248,-$E$18,0)-SUM(OFFSET(F248,-$E$18,0):F248),0)))</f>
        <v>0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29</v>
      </c>
      <c r="F249" s="15">
        <f t="shared" si="22"/>
        <v>4</v>
      </c>
      <c r="G249" s="15">
        <f t="shared" ca="1" si="23"/>
        <v>0</v>
      </c>
      <c r="H249" s="13">
        <f t="shared" ca="1" si="19"/>
        <v>3.1780821917808226E-2</v>
      </c>
      <c r="I249" s="29">
        <f ca="1">IF(G249&lt;&gt;0,IF(E249&lt;0,0,IF(OR(Pita!I249&gt;0),0,IF(OR('Green Pepper'!I249&gt;0,'House Salad'!I249&gt;0,Mushrooms!I249&gt;0,Lemon!I249&gt;0,Tzatziki!I249&gt;0,'Monterey Jack'!I249&gt;0,'Marinated Chicken'!I249&gt;0,Squid!I249&gt;0,Onions!I249&gt;0,Spanakopita!I249&gt;0,'Garlic Butter Sauce'!I249&gt;0),50,200))),0)</f>
        <v>0</v>
      </c>
      <c r="J249" s="2">
        <f ca="1">IF(D249&lt;$E$18,"N/A",IF(D249=$E$18,IF($E$7-SUM(OFFSET(F249,-$E$18,0):F249)&gt;0,$E$7-SUM(OFFSET(F249,-$E$18,0):F249),0),IF(OFFSET(G249,-$E$18,0)-SUM(OFFSET(F249,-$E$18,0):F249)&gt;0,OFFSET(G249,-$E$18,0)-SUM(OFFSET(F249,-$E$18,0):F249),0)))</f>
        <v>0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25</v>
      </c>
      <c r="F250" s="15">
        <f t="shared" si="22"/>
        <v>4</v>
      </c>
      <c r="G250" s="15">
        <f t="shared" ca="1" si="23"/>
        <v>0</v>
      </c>
      <c r="H250" s="13">
        <f t="shared" ca="1" si="19"/>
        <v>2.7397260273972605E-2</v>
      </c>
      <c r="I250" s="29">
        <f ca="1">IF(G250&lt;&gt;0,IF(E250&lt;0,0,IF(OR(Pita!I250&gt;0),0,IF(OR('Green Pepper'!I250&gt;0,'House Salad'!I250&gt;0,Mushrooms!I250&gt;0,Lemon!I250&gt;0,Tzatziki!I250&gt;0,'Monterey Jack'!I250&gt;0,'Marinated Chicken'!I250&gt;0,Squid!I250&gt;0,Onions!I250&gt;0,Spanakopita!I250&gt;0,'Garlic Butter Sauce'!I250&gt;0),50,200))),0)</f>
        <v>0</v>
      </c>
      <c r="J250" s="2">
        <f ca="1">IF(D250&lt;$E$18,"N/A",IF(D250=$E$18,IF($E$7-SUM(OFFSET(F250,-$E$18,0):F250)&gt;0,$E$7-SUM(OFFSET(F250,-$E$18,0):F250),0),IF(OFFSET(G250,-$E$18,0)-SUM(OFFSET(F250,-$E$18,0):F250)&gt;0,OFFSET(G250,-$E$18,0)-SUM(OFFSET(F250,-$E$18,0):F250),0)))</f>
        <v>0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21</v>
      </c>
      <c r="F251" s="15">
        <f t="shared" si="22"/>
        <v>4</v>
      </c>
      <c r="G251" s="15">
        <f t="shared" ca="1" si="23"/>
        <v>28</v>
      </c>
      <c r="H251" s="13">
        <f t="shared" ca="1" si="19"/>
        <v>2.301369863013699E-2</v>
      </c>
      <c r="I251" s="29">
        <f ca="1">IF(G251&lt;&gt;0,IF(E251&lt;0,0,IF(OR(Pita!I251&gt;0),0,IF(OR('Green Pepper'!I251&gt;0,'House Salad'!I251&gt;0,Mushrooms!I251&gt;0,Lemon!I251&gt;0,Tzatziki!I251&gt;0,'Monterey Jack'!I251&gt;0,'Marinated Chicken'!I251&gt;0,Squid!I251&gt;0,Onions!I251&gt;0,Spanakopita!I251&gt;0,'Garlic Butter Sauce'!I251&gt;0),50,200))),0)</f>
        <v>0</v>
      </c>
      <c r="J251" s="2">
        <f ca="1">IF(D251&lt;$E$18,"N/A",IF(D251=$E$18,IF($E$7-SUM(OFFSET(F251,-$E$18,0):F251)&gt;0,$E$7-SUM(OFFSET(F251,-$E$18,0):F251),0),IF(OFFSET(G251,-$E$18,0)-SUM(OFFSET(F251,-$E$18,0):F251)&gt;0,OFFSET(G251,-$E$18,0)-SUM(OFFSET(F251,-$E$18,0):F251),0)))</f>
        <v>0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45</v>
      </c>
      <c r="F252" s="15">
        <f t="shared" si="22"/>
        <v>4</v>
      </c>
      <c r="G252" s="15">
        <f t="shared" ca="1" si="23"/>
        <v>0</v>
      </c>
      <c r="H252" s="13">
        <f t="shared" ca="1" si="19"/>
        <v>4.9315068493150691E-2</v>
      </c>
      <c r="I252" s="29">
        <f ca="1">IF(G252&lt;&gt;0,IF(E252&lt;0,0,IF(OR(Pita!I252&gt;0),0,IF(OR('Green Pepper'!I252&gt;0,'House Salad'!I252&gt;0,Mushrooms!I252&gt;0,Lemon!I252&gt;0,Tzatziki!I252&gt;0,'Monterey Jack'!I252&gt;0,'Marinated Chicken'!I252&gt;0,Squid!I252&gt;0,Onions!I252&gt;0,Spanakopita!I252&gt;0,'Garlic Butter Sauce'!I252&gt;0),50,200))),0)</f>
        <v>0</v>
      </c>
      <c r="J252" s="2">
        <f ca="1">IF(D252&lt;$E$18,"N/A",IF(D252=$E$18,IF($E$7-SUM(OFFSET(F252,-$E$18,0):F252)&gt;0,$E$7-SUM(OFFSET(F252,-$E$18,0):F252),0),IF(OFFSET(G252,-$E$18,0)-SUM(OFFSET(F252,-$E$18,0):F252)&gt;0,OFFSET(G252,-$E$18,0)-SUM(OFFSET(F252,-$E$18,0):F252),0)))</f>
        <v>0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41</v>
      </c>
      <c r="F253" s="15">
        <f t="shared" si="22"/>
        <v>4</v>
      </c>
      <c r="G253" s="15">
        <f t="shared" ca="1" si="23"/>
        <v>0</v>
      </c>
      <c r="H253" s="13">
        <f t="shared" ca="1" si="19"/>
        <v>4.4931506849315073E-2</v>
      </c>
      <c r="I253" s="29">
        <f ca="1">IF(G253&lt;&gt;0,IF(E253&lt;0,0,IF(OR(Pita!I253&gt;0),0,IF(OR('Green Pepper'!I253&gt;0,'House Salad'!I253&gt;0,Mushrooms!I253&gt;0,Lemon!I253&gt;0,Tzatziki!I253&gt;0,'Monterey Jack'!I253&gt;0,'Marinated Chicken'!I253&gt;0,Squid!I253&gt;0,Onions!I253&gt;0,Spanakopita!I253&gt;0,'Garlic Butter Sauce'!I253&gt;0),50,200))),0)</f>
        <v>0</v>
      </c>
      <c r="J253" s="2">
        <f ca="1">IF(D253&lt;$E$18,"N/A",IF(D253=$E$18,IF($E$7-SUM(OFFSET(F253,-$E$18,0):F253)&gt;0,$E$7-SUM(OFFSET(F253,-$E$18,0):F253),0),IF(OFFSET(G253,-$E$18,0)-SUM(OFFSET(F253,-$E$18,0):F253)&gt;0,OFFSET(G253,-$E$18,0)-SUM(OFFSET(F253,-$E$18,0):F253),0)))</f>
        <v>0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37</v>
      </c>
      <c r="F254" s="15">
        <f t="shared" si="22"/>
        <v>4</v>
      </c>
      <c r="G254" s="15">
        <f t="shared" ca="1" si="23"/>
        <v>0</v>
      </c>
      <c r="H254" s="13">
        <f t="shared" ca="1" si="19"/>
        <v>4.0547945205479455E-2</v>
      </c>
      <c r="I254" s="29">
        <f ca="1">IF(G254&lt;&gt;0,IF(E254&lt;0,0,IF(OR(Pita!I254&gt;0),0,IF(OR('Green Pepper'!I254&gt;0,'House Salad'!I254&gt;0,Mushrooms!I254&gt;0,Lemon!I254&gt;0,Tzatziki!I254&gt;0,'Monterey Jack'!I254&gt;0,'Marinated Chicken'!I254&gt;0,Squid!I254&gt;0,Onions!I254&gt;0,Spanakopita!I254&gt;0,'Garlic Butter Sauce'!I254&gt;0),50,200))),0)</f>
        <v>0</v>
      </c>
      <c r="J254" s="2">
        <f ca="1">IF(D254&lt;$E$18,"N/A",IF(D254=$E$18,IF($E$7-SUM(OFFSET(F254,-$E$18,0):F254)&gt;0,$E$7-SUM(OFFSET(F254,-$E$18,0):F254),0),IF(OFFSET(G254,-$E$18,0)-SUM(OFFSET(F254,-$E$18,0):F254)&gt;0,OFFSET(G254,-$E$18,0)-SUM(OFFSET(F254,-$E$18,0):F254),0)))</f>
        <v>0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33</v>
      </c>
      <c r="F255" s="15">
        <f t="shared" si="22"/>
        <v>4</v>
      </c>
      <c r="G255" s="15">
        <f t="shared" ca="1" si="23"/>
        <v>0</v>
      </c>
      <c r="H255" s="13">
        <f t="shared" ca="1" si="19"/>
        <v>3.6164383561643837E-2</v>
      </c>
      <c r="I255" s="29">
        <f ca="1">IF(G255&lt;&gt;0,IF(E255&lt;0,0,IF(OR(Pita!I255&gt;0),0,IF(OR('Green Pepper'!I255&gt;0,'House Salad'!I255&gt;0,Mushrooms!I255&gt;0,Lemon!I255&gt;0,Tzatziki!I255&gt;0,'Monterey Jack'!I255&gt;0,'Marinated Chicken'!I255&gt;0,Squid!I255&gt;0,Onions!I255&gt;0,Spanakopita!I255&gt;0,'Garlic Butter Sauce'!I255&gt;0),50,200))),0)</f>
        <v>0</v>
      </c>
      <c r="J255" s="2">
        <f ca="1">IF(D255&lt;$E$18,"N/A",IF(D255=$E$18,IF($E$7-SUM(OFFSET(F255,-$E$18,0):F255)&gt;0,$E$7-SUM(OFFSET(F255,-$E$18,0):F255),0),IF(OFFSET(G255,-$E$18,0)-SUM(OFFSET(F255,-$E$18,0):F255)&gt;0,OFFSET(G255,-$E$18,0)-SUM(OFFSET(F255,-$E$18,0):F255),0)))</f>
        <v>0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29</v>
      </c>
      <c r="F256" s="15">
        <f t="shared" si="22"/>
        <v>4</v>
      </c>
      <c r="G256" s="15">
        <f t="shared" ca="1" si="23"/>
        <v>0</v>
      </c>
      <c r="H256" s="13">
        <f t="shared" ca="1" si="19"/>
        <v>3.1780821917808226E-2</v>
      </c>
      <c r="I256" s="29">
        <f ca="1">IF(G256&lt;&gt;0,IF(E256&lt;0,0,IF(OR(Pita!I256&gt;0),0,IF(OR('Green Pepper'!I256&gt;0,'House Salad'!I256&gt;0,Mushrooms!I256&gt;0,Lemon!I256&gt;0,Tzatziki!I256&gt;0,'Monterey Jack'!I256&gt;0,'Marinated Chicken'!I256&gt;0,Squid!I256&gt;0,Onions!I256&gt;0,Spanakopita!I256&gt;0,'Garlic Butter Sauce'!I256&gt;0),50,200))),0)</f>
        <v>0</v>
      </c>
      <c r="J256" s="2">
        <f ca="1">IF(D256&lt;$E$18,"N/A",IF(D256=$E$18,IF($E$7-SUM(OFFSET(F256,-$E$18,0):F256)&gt;0,$E$7-SUM(OFFSET(F256,-$E$18,0):F256),0),IF(OFFSET(G256,-$E$18,0)-SUM(OFFSET(F256,-$E$18,0):F256)&gt;0,OFFSET(G256,-$E$18,0)-SUM(OFFSET(F256,-$E$18,0):F256),0)))</f>
        <v>0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25</v>
      </c>
      <c r="F257" s="15">
        <f t="shared" si="22"/>
        <v>4</v>
      </c>
      <c r="G257" s="15">
        <f t="shared" ca="1" si="23"/>
        <v>0</v>
      </c>
      <c r="H257" s="13">
        <f t="shared" ca="1" si="19"/>
        <v>2.7397260273972605E-2</v>
      </c>
      <c r="I257" s="29">
        <f ca="1">IF(G257&lt;&gt;0,IF(E257&lt;0,0,IF(OR(Pita!I257&gt;0),0,IF(OR('Green Pepper'!I257&gt;0,'House Salad'!I257&gt;0,Mushrooms!I257&gt;0,Lemon!I257&gt;0,Tzatziki!I257&gt;0,'Monterey Jack'!I257&gt;0,'Marinated Chicken'!I257&gt;0,Squid!I257&gt;0,Onions!I257&gt;0,Spanakopita!I257&gt;0,'Garlic Butter Sauce'!I257&gt;0),50,200))),0)</f>
        <v>0</v>
      </c>
      <c r="J257" s="2">
        <f ca="1">IF(D257&lt;$E$18,"N/A",IF(D257=$E$18,IF($E$7-SUM(OFFSET(F257,-$E$18,0):F257)&gt;0,$E$7-SUM(OFFSET(F257,-$E$18,0):F257),0),IF(OFFSET(G257,-$E$18,0)-SUM(OFFSET(F257,-$E$18,0):F257)&gt;0,OFFSET(G257,-$E$18,0)-SUM(OFFSET(F257,-$E$18,0):F257),0)))</f>
        <v>0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21</v>
      </c>
      <c r="F258" s="15">
        <f t="shared" si="22"/>
        <v>4</v>
      </c>
      <c r="G258" s="15">
        <f t="shared" ca="1" si="23"/>
        <v>28</v>
      </c>
      <c r="H258" s="13">
        <f t="shared" ca="1" si="19"/>
        <v>2.301369863013699E-2</v>
      </c>
      <c r="I258" s="29">
        <f ca="1">IF(G258&lt;&gt;0,IF(E258&lt;0,0,IF(OR(Pita!I258&gt;0),0,IF(OR('Green Pepper'!I258&gt;0,'House Salad'!I258&gt;0,Mushrooms!I258&gt;0,Lemon!I258&gt;0,Tzatziki!I258&gt;0,'Monterey Jack'!I258&gt;0,'Marinated Chicken'!I258&gt;0,Squid!I258&gt;0,Onions!I258&gt;0,Spanakopita!I258&gt;0,'Garlic Butter Sauce'!I258&gt;0),50,200))),0)</f>
        <v>0</v>
      </c>
      <c r="J258" s="2">
        <f ca="1">IF(D258&lt;$E$18,"N/A",IF(D258=$E$18,IF($E$7-SUM(OFFSET(F258,-$E$18,0):F258)&gt;0,$E$7-SUM(OFFSET(F258,-$E$18,0):F258),0),IF(OFFSET(G258,-$E$18,0)-SUM(OFFSET(F258,-$E$18,0):F258)&gt;0,OFFSET(G258,-$E$18,0)-SUM(OFFSET(F258,-$E$18,0):F258),0)))</f>
        <v>0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45</v>
      </c>
      <c r="F259" s="15">
        <f t="shared" si="22"/>
        <v>4</v>
      </c>
      <c r="G259" s="15">
        <f t="shared" ca="1" si="23"/>
        <v>0</v>
      </c>
      <c r="H259" s="13">
        <f t="shared" ca="1" si="19"/>
        <v>4.9315068493150691E-2</v>
      </c>
      <c r="I259" s="29">
        <f ca="1">IF(G259&lt;&gt;0,IF(E259&lt;0,0,IF(OR(Pita!I259&gt;0),0,IF(OR('Green Pepper'!I259&gt;0,'House Salad'!I259&gt;0,Mushrooms!I259&gt;0,Lemon!I259&gt;0,Tzatziki!I259&gt;0,'Monterey Jack'!I259&gt;0,'Marinated Chicken'!I259&gt;0,Squid!I259&gt;0,Onions!I259&gt;0,Spanakopita!I259&gt;0,'Garlic Butter Sauce'!I259&gt;0),50,200))),0)</f>
        <v>0</v>
      </c>
      <c r="J259" s="2">
        <f ca="1">IF(D259&lt;$E$18,"N/A",IF(D259=$E$18,IF($E$7-SUM(OFFSET(F259,-$E$18,0):F259)&gt;0,$E$7-SUM(OFFSET(F259,-$E$18,0):F259),0),IF(OFFSET(G259,-$E$18,0)-SUM(OFFSET(F259,-$E$18,0):F259)&gt;0,OFFSET(G259,-$E$18,0)-SUM(OFFSET(F259,-$E$18,0):F259),0)))</f>
        <v>0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41</v>
      </c>
      <c r="F260" s="15">
        <f t="shared" si="22"/>
        <v>4</v>
      </c>
      <c r="G260" s="15">
        <f t="shared" ca="1" si="23"/>
        <v>0</v>
      </c>
      <c r="H260" s="13">
        <f t="shared" ca="1" si="19"/>
        <v>4.4931506849315073E-2</v>
      </c>
      <c r="I260" s="29">
        <f ca="1">IF(G260&lt;&gt;0,IF(E260&lt;0,0,IF(OR(Pita!I260&gt;0),0,IF(OR('Green Pepper'!I260&gt;0,'House Salad'!I260&gt;0,Mushrooms!I260&gt;0,Lemon!I260&gt;0,Tzatziki!I260&gt;0,'Monterey Jack'!I260&gt;0,'Marinated Chicken'!I260&gt;0,Squid!I260&gt;0,Onions!I260&gt;0,Spanakopita!I260&gt;0,'Garlic Butter Sauce'!I260&gt;0),50,200))),0)</f>
        <v>0</v>
      </c>
      <c r="J260" s="2">
        <f ca="1">IF(D260&lt;$E$18,"N/A",IF(D260=$E$18,IF($E$7-SUM(OFFSET(F260,-$E$18,0):F260)&gt;0,$E$7-SUM(OFFSET(F260,-$E$18,0):F260),0),IF(OFFSET(G260,-$E$18,0)-SUM(OFFSET(F260,-$E$18,0):F260)&gt;0,OFFSET(G260,-$E$18,0)-SUM(OFFSET(F260,-$E$18,0):F260),0)))</f>
        <v>0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37</v>
      </c>
      <c r="F261" s="15">
        <f t="shared" si="22"/>
        <v>4</v>
      </c>
      <c r="G261" s="15">
        <f t="shared" ca="1" si="23"/>
        <v>0</v>
      </c>
      <c r="H261" s="13">
        <f t="shared" ca="1" si="19"/>
        <v>4.0547945205479455E-2</v>
      </c>
      <c r="I261" s="29">
        <f ca="1">IF(G261&lt;&gt;0,IF(E261&lt;0,0,IF(OR(Pita!I261&gt;0),0,IF(OR('Green Pepper'!I261&gt;0,'House Salad'!I261&gt;0,Mushrooms!I261&gt;0,Lemon!I261&gt;0,Tzatziki!I261&gt;0,'Monterey Jack'!I261&gt;0,'Marinated Chicken'!I261&gt;0,Squid!I261&gt;0,Onions!I261&gt;0,Spanakopita!I261&gt;0,'Garlic Butter Sauce'!I261&gt;0),50,200))),0)</f>
        <v>0</v>
      </c>
      <c r="J261" s="2">
        <f ca="1">IF(D261&lt;$E$18,"N/A",IF(D261=$E$18,IF($E$7-SUM(OFFSET(F261,-$E$18,0):F261)&gt;0,$E$7-SUM(OFFSET(F261,-$E$18,0):F261),0),IF(OFFSET(G261,-$E$18,0)-SUM(OFFSET(F261,-$E$18,0):F261)&gt;0,OFFSET(G261,-$E$18,0)-SUM(OFFSET(F261,-$E$18,0):F261),0)))</f>
        <v>0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33</v>
      </c>
      <c r="F262" s="15">
        <f t="shared" si="22"/>
        <v>4</v>
      </c>
      <c r="G262" s="15">
        <f t="shared" ca="1" si="23"/>
        <v>0</v>
      </c>
      <c r="H262" s="13">
        <f t="shared" ca="1" si="19"/>
        <v>3.6164383561643837E-2</v>
      </c>
      <c r="I262" s="29">
        <f ca="1">IF(G262&lt;&gt;0,IF(E262&lt;0,0,IF(OR(Pita!I262&gt;0),0,IF(OR('Green Pepper'!I262&gt;0,'House Salad'!I262&gt;0,Mushrooms!I262&gt;0,Lemon!I262&gt;0,Tzatziki!I262&gt;0,'Monterey Jack'!I262&gt;0,'Marinated Chicken'!I262&gt;0,Squid!I262&gt;0,Onions!I262&gt;0,Spanakopita!I262&gt;0,'Garlic Butter Sauce'!I262&gt;0),50,200))),0)</f>
        <v>0</v>
      </c>
      <c r="J262" s="2">
        <f ca="1">IF(D262&lt;$E$18,"N/A",IF(D262=$E$18,IF($E$7-SUM(OFFSET(F262,-$E$18,0):F262)&gt;0,$E$7-SUM(OFFSET(F262,-$E$18,0):F262),0),IF(OFFSET(G262,-$E$18,0)-SUM(OFFSET(F262,-$E$18,0):F262)&gt;0,OFFSET(G262,-$E$18,0)-SUM(OFFSET(F262,-$E$18,0):F262),0)))</f>
        <v>0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29</v>
      </c>
      <c r="F263" s="15">
        <f t="shared" si="22"/>
        <v>4</v>
      </c>
      <c r="G263" s="15">
        <f t="shared" ca="1" si="23"/>
        <v>0</v>
      </c>
      <c r="H263" s="13">
        <f t="shared" ca="1" si="19"/>
        <v>3.1780821917808226E-2</v>
      </c>
      <c r="I263" s="29">
        <f ca="1">IF(G263&lt;&gt;0,IF(E263&lt;0,0,IF(OR(Pita!I263&gt;0),0,IF(OR('Green Pepper'!I263&gt;0,'House Salad'!I263&gt;0,Mushrooms!I263&gt;0,Lemon!I263&gt;0,Tzatziki!I263&gt;0,'Monterey Jack'!I263&gt;0,'Marinated Chicken'!I263&gt;0,Squid!I263&gt;0,Onions!I263&gt;0,Spanakopita!I263&gt;0,'Garlic Butter Sauce'!I263&gt;0),50,200))),0)</f>
        <v>0</v>
      </c>
      <c r="J263" s="2">
        <f ca="1">IF(D263&lt;$E$18,"N/A",IF(D263=$E$18,IF($E$7-SUM(OFFSET(F263,-$E$18,0):F263)&gt;0,$E$7-SUM(OFFSET(F263,-$E$18,0):F263),0),IF(OFFSET(G263,-$E$18,0)-SUM(OFFSET(F263,-$E$18,0):F263)&gt;0,OFFSET(G263,-$E$18,0)-SUM(OFFSET(F263,-$E$18,0):F263),0)))</f>
        <v>0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25</v>
      </c>
      <c r="F264" s="15">
        <f t="shared" si="22"/>
        <v>4</v>
      </c>
      <c r="G264" s="15">
        <f t="shared" ca="1" si="23"/>
        <v>0</v>
      </c>
      <c r="H264" s="13">
        <f t="shared" ca="1" si="19"/>
        <v>2.7397260273972605E-2</v>
      </c>
      <c r="I264" s="29">
        <f ca="1">IF(G264&lt;&gt;0,IF(E264&lt;0,0,IF(OR(Pita!I264&gt;0),0,IF(OR('Green Pepper'!I264&gt;0,'House Salad'!I264&gt;0,Mushrooms!I264&gt;0,Lemon!I264&gt;0,Tzatziki!I264&gt;0,'Monterey Jack'!I264&gt;0,'Marinated Chicken'!I264&gt;0,Squid!I264&gt;0,Onions!I264&gt;0,Spanakopita!I264&gt;0,'Garlic Butter Sauce'!I264&gt;0),50,200))),0)</f>
        <v>0</v>
      </c>
      <c r="J264" s="2">
        <f ca="1">IF(D264&lt;$E$18,"N/A",IF(D264=$E$18,IF($E$7-SUM(OFFSET(F264,-$E$18,0):F264)&gt;0,$E$7-SUM(OFFSET(F264,-$E$18,0):F264),0),IF(OFFSET(G264,-$E$18,0)-SUM(OFFSET(F264,-$E$18,0):F264)&gt;0,OFFSET(G264,-$E$18,0)-SUM(OFFSET(F264,-$E$18,0):F264),0)))</f>
        <v>0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21</v>
      </c>
      <c r="F265" s="15">
        <f t="shared" si="22"/>
        <v>4</v>
      </c>
      <c r="G265" s="15">
        <f t="shared" ca="1" si="23"/>
        <v>28</v>
      </c>
      <c r="H265" s="13">
        <f t="shared" ca="1" si="19"/>
        <v>2.301369863013699E-2</v>
      </c>
      <c r="I265" s="29">
        <f ca="1">IF(G265&lt;&gt;0,IF(E265&lt;0,0,IF(OR(Pita!I265&gt;0),0,IF(OR('Green Pepper'!I265&gt;0,'House Salad'!I265&gt;0,Mushrooms!I265&gt;0,Lemon!I265&gt;0,Tzatziki!I265&gt;0,'Monterey Jack'!I265&gt;0,'Marinated Chicken'!I265&gt;0,Squid!I265&gt;0,Onions!I265&gt;0,Spanakopita!I265&gt;0,'Garlic Butter Sauce'!I265&gt;0),50,200))),0)</f>
        <v>0</v>
      </c>
      <c r="J265" s="2">
        <f ca="1">IF(D265&lt;$E$18,"N/A",IF(D265=$E$18,IF($E$7-SUM(OFFSET(F265,-$E$18,0):F265)&gt;0,$E$7-SUM(OFFSET(F265,-$E$18,0):F265),0),IF(OFFSET(G265,-$E$18,0)-SUM(OFFSET(F265,-$E$18,0):F265)&gt;0,OFFSET(G265,-$E$18,0)-SUM(OFFSET(F265,-$E$18,0):F265),0)))</f>
        <v>0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45</v>
      </c>
      <c r="F266" s="15">
        <f t="shared" si="22"/>
        <v>4</v>
      </c>
      <c r="G266" s="15">
        <f t="shared" ca="1" si="23"/>
        <v>0</v>
      </c>
      <c r="H266" s="13">
        <f t="shared" ca="1" si="19"/>
        <v>4.9315068493150691E-2</v>
      </c>
      <c r="I266" s="29">
        <f ca="1">IF(G266&lt;&gt;0,IF(E266&lt;0,0,IF(OR(Pita!I266&gt;0),0,IF(OR('Green Pepper'!I266&gt;0,'House Salad'!I266&gt;0,Mushrooms!I266&gt;0,Lemon!I266&gt;0,Tzatziki!I266&gt;0,'Monterey Jack'!I266&gt;0,'Marinated Chicken'!I266&gt;0,Squid!I266&gt;0,Onions!I266&gt;0,Spanakopita!I266&gt;0,'Garlic Butter Sauce'!I266&gt;0),50,200))),0)</f>
        <v>0</v>
      </c>
      <c r="J266" s="2">
        <f ca="1">IF(D266&lt;$E$18,"N/A",IF(D266=$E$18,IF($E$7-SUM(OFFSET(F266,-$E$18,0):F266)&gt;0,$E$7-SUM(OFFSET(F266,-$E$18,0):F266),0),IF(OFFSET(G266,-$E$18,0)-SUM(OFFSET(F266,-$E$18,0):F266)&gt;0,OFFSET(G266,-$E$18,0)-SUM(OFFSET(F266,-$E$18,0):F266),0)))</f>
        <v>0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41</v>
      </c>
      <c r="F267" s="15">
        <f t="shared" si="22"/>
        <v>4</v>
      </c>
      <c r="G267" s="15">
        <f t="shared" ca="1" si="23"/>
        <v>0</v>
      </c>
      <c r="H267" s="13">
        <f t="shared" ca="1" si="19"/>
        <v>4.4931506849315073E-2</v>
      </c>
      <c r="I267" s="29">
        <f ca="1">IF(G267&lt;&gt;0,IF(E267&lt;0,0,IF(OR(Pita!I267&gt;0),0,IF(OR('Green Pepper'!I267&gt;0,'House Salad'!I267&gt;0,Mushrooms!I267&gt;0,Lemon!I267&gt;0,Tzatziki!I267&gt;0,'Monterey Jack'!I267&gt;0,'Marinated Chicken'!I267&gt;0,Squid!I267&gt;0,Onions!I267&gt;0,Spanakopita!I267&gt;0,'Garlic Butter Sauce'!I267&gt;0),50,200))),0)</f>
        <v>0</v>
      </c>
      <c r="J267" s="2">
        <f ca="1">IF(D267&lt;$E$18,"N/A",IF(D267=$E$18,IF($E$7-SUM(OFFSET(F267,-$E$18,0):F267)&gt;0,$E$7-SUM(OFFSET(F267,-$E$18,0):F267),0),IF(OFFSET(G267,-$E$18,0)-SUM(OFFSET(F267,-$E$18,0):F267)&gt;0,OFFSET(G267,-$E$18,0)-SUM(OFFSET(F267,-$E$18,0):F267),0)))</f>
        <v>0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37</v>
      </c>
      <c r="F268" s="15">
        <f t="shared" si="22"/>
        <v>4</v>
      </c>
      <c r="G268" s="15">
        <f t="shared" ca="1" si="23"/>
        <v>0</v>
      </c>
      <c r="H268" s="13">
        <f t="shared" ca="1" si="19"/>
        <v>4.0547945205479455E-2</v>
      </c>
      <c r="I268" s="29">
        <f ca="1">IF(G268&lt;&gt;0,IF(E268&lt;0,0,IF(OR(Pita!I268&gt;0),0,IF(OR('Green Pepper'!I268&gt;0,'House Salad'!I268&gt;0,Mushrooms!I268&gt;0,Lemon!I268&gt;0,Tzatziki!I268&gt;0,'Monterey Jack'!I268&gt;0,'Marinated Chicken'!I268&gt;0,Squid!I268&gt;0,Onions!I268&gt;0,Spanakopita!I268&gt;0,'Garlic Butter Sauce'!I268&gt;0),50,200))),0)</f>
        <v>0</v>
      </c>
      <c r="J268" s="2">
        <f ca="1">IF(D268&lt;$E$18,"N/A",IF(D268=$E$18,IF($E$7-SUM(OFFSET(F268,-$E$18,0):F268)&gt;0,$E$7-SUM(OFFSET(F268,-$E$18,0):F268),0),IF(OFFSET(G268,-$E$18,0)-SUM(OFFSET(F268,-$E$18,0):F268)&gt;0,OFFSET(G268,-$E$18,0)-SUM(OFFSET(F268,-$E$18,0):F268),0)))</f>
        <v>0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33</v>
      </c>
      <c r="F269" s="15">
        <f t="shared" si="22"/>
        <v>4</v>
      </c>
      <c r="G269" s="15">
        <f t="shared" ca="1" si="23"/>
        <v>0</v>
      </c>
      <c r="H269" s="13">
        <f t="shared" ca="1" si="19"/>
        <v>3.6164383561643837E-2</v>
      </c>
      <c r="I269" s="29">
        <f ca="1">IF(G269&lt;&gt;0,IF(E269&lt;0,0,IF(OR(Pita!I269&gt;0),0,IF(OR('Green Pepper'!I269&gt;0,'House Salad'!I269&gt;0,Mushrooms!I269&gt;0,Lemon!I269&gt;0,Tzatziki!I269&gt;0,'Monterey Jack'!I269&gt;0,'Marinated Chicken'!I269&gt;0,Squid!I269&gt;0,Onions!I269&gt;0,Spanakopita!I269&gt;0,'Garlic Butter Sauce'!I269&gt;0),50,200))),0)</f>
        <v>0</v>
      </c>
      <c r="J269" s="2">
        <f ca="1">IF(D269&lt;$E$18,"N/A",IF(D269=$E$18,IF($E$7-SUM(OFFSET(F269,-$E$18,0):F269)&gt;0,$E$7-SUM(OFFSET(F269,-$E$18,0):F269),0),IF(OFFSET(G269,-$E$18,0)-SUM(OFFSET(F269,-$E$18,0):F269)&gt;0,OFFSET(G269,-$E$18,0)-SUM(OFFSET(F269,-$E$18,0):F269),0)))</f>
        <v>0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29</v>
      </c>
      <c r="F270" s="15">
        <f t="shared" si="22"/>
        <v>4</v>
      </c>
      <c r="G270" s="15">
        <f t="shared" ca="1" si="23"/>
        <v>0</v>
      </c>
      <c r="H270" s="13">
        <f t="shared" ca="1" si="19"/>
        <v>3.1780821917808226E-2</v>
      </c>
      <c r="I270" s="29">
        <f ca="1">IF(G270&lt;&gt;0,IF(E270&lt;0,0,IF(OR(Pita!I270&gt;0),0,IF(OR('Green Pepper'!I270&gt;0,'House Salad'!I270&gt;0,Mushrooms!I270&gt;0,Lemon!I270&gt;0,Tzatziki!I270&gt;0,'Monterey Jack'!I270&gt;0,'Marinated Chicken'!I270&gt;0,Squid!I270&gt;0,Onions!I270&gt;0,Spanakopita!I270&gt;0,'Garlic Butter Sauce'!I270&gt;0),50,200))),0)</f>
        <v>0</v>
      </c>
      <c r="J270" s="2">
        <f ca="1">IF(D270&lt;$E$18,"N/A",IF(D270=$E$18,IF($E$7-SUM(OFFSET(F270,-$E$18,0):F270)&gt;0,$E$7-SUM(OFFSET(F270,-$E$18,0):F270),0),IF(OFFSET(G270,-$E$18,0)-SUM(OFFSET(F270,-$E$18,0):F270)&gt;0,OFFSET(G270,-$E$18,0)-SUM(OFFSET(F270,-$E$18,0):F270),0)))</f>
        <v>0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25</v>
      </c>
      <c r="F271" s="15">
        <f t="shared" si="22"/>
        <v>4</v>
      </c>
      <c r="G271" s="15">
        <f t="shared" ca="1" si="23"/>
        <v>0</v>
      </c>
      <c r="H271" s="13">
        <f t="shared" ca="1" si="19"/>
        <v>2.7397260273972605E-2</v>
      </c>
      <c r="I271" s="29">
        <f ca="1">IF(G271&lt;&gt;0,IF(E271&lt;0,0,IF(OR(Pita!I271&gt;0),0,IF(OR('Green Pepper'!I271&gt;0,'House Salad'!I271&gt;0,Mushrooms!I271&gt;0,Lemon!I271&gt;0,Tzatziki!I271&gt;0,'Monterey Jack'!I271&gt;0,'Marinated Chicken'!I271&gt;0,Squid!I271&gt;0,Onions!I271&gt;0,Spanakopita!I271&gt;0,'Garlic Butter Sauce'!I271&gt;0),50,200))),0)</f>
        <v>0</v>
      </c>
      <c r="J271" s="2">
        <f ca="1">IF(D271&lt;$E$18,"N/A",IF(D271=$E$18,IF($E$7-SUM(OFFSET(F271,-$E$18,0):F271)&gt;0,$E$7-SUM(OFFSET(F271,-$E$18,0):F271),0),IF(OFFSET(G271,-$E$18,0)-SUM(OFFSET(F271,-$E$18,0):F271)&gt;0,OFFSET(G271,-$E$18,0)-SUM(OFFSET(F271,-$E$18,0):F271),0)))</f>
        <v>0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21</v>
      </c>
      <c r="F272" s="15">
        <f t="shared" si="22"/>
        <v>4</v>
      </c>
      <c r="G272" s="15">
        <f t="shared" ca="1" si="23"/>
        <v>28</v>
      </c>
      <c r="H272" s="13">
        <f t="shared" ca="1" si="19"/>
        <v>2.301369863013699E-2</v>
      </c>
      <c r="I272" s="29">
        <f ca="1">IF(G272&lt;&gt;0,IF(E272&lt;0,0,IF(OR(Pita!I272&gt;0),0,IF(OR('Green Pepper'!I272&gt;0,'House Salad'!I272&gt;0,Mushrooms!I272&gt;0,Lemon!I272&gt;0,Tzatziki!I272&gt;0,'Monterey Jack'!I272&gt;0,'Marinated Chicken'!I272&gt;0,Squid!I272&gt;0,Onions!I272&gt;0,Spanakopita!I272&gt;0,'Garlic Butter Sauce'!I272&gt;0),50,200))),0)</f>
        <v>0</v>
      </c>
      <c r="J272" s="2">
        <f ca="1">IF(D272&lt;$E$18,"N/A",IF(D272=$E$18,IF($E$7-SUM(OFFSET(F272,-$E$18,0):F272)&gt;0,$E$7-SUM(OFFSET(F272,-$E$18,0):F272),0),IF(OFFSET(G272,-$E$18,0)-SUM(OFFSET(F272,-$E$18,0):F272)&gt;0,OFFSET(G272,-$E$18,0)-SUM(OFFSET(F272,-$E$18,0):F272),0)))</f>
        <v>0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45</v>
      </c>
      <c r="F273" s="15">
        <f t="shared" si="22"/>
        <v>4</v>
      </c>
      <c r="G273" s="15">
        <f t="shared" ca="1" si="23"/>
        <v>0</v>
      </c>
      <c r="H273" s="13">
        <f t="shared" ca="1" si="19"/>
        <v>4.9315068493150691E-2</v>
      </c>
      <c r="I273" s="29">
        <f ca="1">IF(G273&lt;&gt;0,IF(E273&lt;0,0,IF(OR(Pita!I273&gt;0),0,IF(OR('Green Pepper'!I273&gt;0,'House Salad'!I273&gt;0,Mushrooms!I273&gt;0,Lemon!I273&gt;0,Tzatziki!I273&gt;0,'Monterey Jack'!I273&gt;0,'Marinated Chicken'!I273&gt;0,Squid!I273&gt;0,Onions!I273&gt;0,Spanakopita!I273&gt;0,'Garlic Butter Sauce'!I273&gt;0),50,200))),0)</f>
        <v>0</v>
      </c>
      <c r="J273" s="2">
        <f ca="1">IF(D273&lt;$E$18,"N/A",IF(D273=$E$18,IF($E$7-SUM(OFFSET(F273,-$E$18,0):F273)&gt;0,$E$7-SUM(OFFSET(F273,-$E$18,0):F273),0),IF(OFFSET(G273,-$E$18,0)-SUM(OFFSET(F273,-$E$18,0):F273)&gt;0,OFFSET(G273,-$E$18,0)-SUM(OFFSET(F273,-$E$18,0):F273),0)))</f>
        <v>0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41</v>
      </c>
      <c r="F274" s="15">
        <f t="shared" si="22"/>
        <v>4</v>
      </c>
      <c r="G274" s="15">
        <f t="shared" ca="1" si="23"/>
        <v>0</v>
      </c>
      <c r="H274" s="13">
        <f t="shared" ca="1" si="19"/>
        <v>4.4931506849315073E-2</v>
      </c>
      <c r="I274" s="29">
        <f ca="1">IF(G274&lt;&gt;0,IF(E274&lt;0,0,IF(OR(Pita!I274&gt;0),0,IF(OR('Green Pepper'!I274&gt;0,'House Salad'!I274&gt;0,Mushrooms!I274&gt;0,Lemon!I274&gt;0,Tzatziki!I274&gt;0,'Monterey Jack'!I274&gt;0,'Marinated Chicken'!I274&gt;0,Squid!I274&gt;0,Onions!I274&gt;0,Spanakopita!I274&gt;0,'Garlic Butter Sauce'!I274&gt;0),50,200))),0)</f>
        <v>0</v>
      </c>
      <c r="J274" s="2">
        <f ca="1">IF(D274&lt;$E$18,"N/A",IF(D274=$E$18,IF($E$7-SUM(OFFSET(F274,-$E$18,0):F274)&gt;0,$E$7-SUM(OFFSET(F274,-$E$18,0):F274),0),IF(OFFSET(G274,-$E$18,0)-SUM(OFFSET(F274,-$E$18,0):F274)&gt;0,OFFSET(G274,-$E$18,0)-SUM(OFFSET(F274,-$E$18,0):F274),0)))</f>
        <v>0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37</v>
      </c>
      <c r="F275" s="15">
        <f t="shared" si="22"/>
        <v>4</v>
      </c>
      <c r="G275" s="15">
        <f t="shared" ca="1" si="23"/>
        <v>0</v>
      </c>
      <c r="H275" s="13">
        <f t="shared" ca="1" si="19"/>
        <v>4.0547945205479455E-2</v>
      </c>
      <c r="I275" s="29">
        <f ca="1">IF(G275&lt;&gt;0,IF(E275&lt;0,0,IF(OR(Pita!I275&gt;0),0,IF(OR('Green Pepper'!I275&gt;0,'House Salad'!I275&gt;0,Mushrooms!I275&gt;0,Lemon!I275&gt;0,Tzatziki!I275&gt;0,'Monterey Jack'!I275&gt;0,'Marinated Chicken'!I275&gt;0,Squid!I275&gt;0,Onions!I275&gt;0,Spanakopita!I275&gt;0,'Garlic Butter Sauce'!I275&gt;0),50,200))),0)</f>
        <v>0</v>
      </c>
      <c r="J275" s="2">
        <f ca="1">IF(D275&lt;$E$18,"N/A",IF(D275=$E$18,IF($E$7-SUM(OFFSET(F275,-$E$18,0):F275)&gt;0,$E$7-SUM(OFFSET(F275,-$E$18,0):F275),0),IF(OFFSET(G275,-$E$18,0)-SUM(OFFSET(F275,-$E$18,0):F275)&gt;0,OFFSET(G275,-$E$18,0)-SUM(OFFSET(F275,-$E$18,0):F275),0)))</f>
        <v>0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33</v>
      </c>
      <c r="F276" s="15">
        <f t="shared" si="22"/>
        <v>4</v>
      </c>
      <c r="G276" s="15">
        <f t="shared" ca="1" si="23"/>
        <v>0</v>
      </c>
      <c r="H276" s="13">
        <f t="shared" ca="1" si="19"/>
        <v>3.6164383561643837E-2</v>
      </c>
      <c r="I276" s="29">
        <f ca="1">IF(G276&lt;&gt;0,IF(E276&lt;0,0,IF(OR(Pita!I276&gt;0),0,IF(OR('Green Pepper'!I276&gt;0,'House Salad'!I276&gt;0,Mushrooms!I276&gt;0,Lemon!I276&gt;0,Tzatziki!I276&gt;0,'Monterey Jack'!I276&gt;0,'Marinated Chicken'!I276&gt;0,Squid!I276&gt;0,Onions!I276&gt;0,Spanakopita!I276&gt;0,'Garlic Butter Sauce'!I276&gt;0),50,200))),0)</f>
        <v>0</v>
      </c>
      <c r="J276" s="2">
        <f ca="1">IF(D276&lt;$E$18,"N/A",IF(D276=$E$18,IF($E$7-SUM(OFFSET(F276,-$E$18,0):F276)&gt;0,$E$7-SUM(OFFSET(F276,-$E$18,0):F276),0),IF(OFFSET(G276,-$E$18,0)-SUM(OFFSET(F276,-$E$18,0):F276)&gt;0,OFFSET(G276,-$E$18,0)-SUM(OFFSET(F276,-$E$18,0):F276),0)))</f>
        <v>0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29</v>
      </c>
      <c r="F277" s="15">
        <f t="shared" si="22"/>
        <v>4</v>
      </c>
      <c r="G277" s="15">
        <f t="shared" ca="1" si="23"/>
        <v>0</v>
      </c>
      <c r="H277" s="13">
        <f t="shared" ref="H277:H340" ca="1" si="25">IF(E277&gt;0,E277*($E$12/365),0)</f>
        <v>3.1780821917808226E-2</v>
      </c>
      <c r="I277" s="29">
        <f ca="1">IF(G277&lt;&gt;0,IF(E277&lt;0,0,IF(OR(Pita!I277&gt;0),0,IF(OR('Green Pepper'!I277&gt;0,'House Salad'!I277&gt;0,Mushrooms!I277&gt;0,Lemon!I277&gt;0,Tzatziki!I277&gt;0,'Monterey Jack'!I277&gt;0,'Marinated Chicken'!I277&gt;0,Squid!I277&gt;0,Onions!I277&gt;0,Spanakopita!I277&gt;0,'Garlic Butter Sauce'!I277&gt;0),50,200))),0)</f>
        <v>0</v>
      </c>
      <c r="J277" s="2">
        <f ca="1">IF(D277&lt;$E$18,"N/A",IF(D277=$E$18,IF($E$7-SUM(OFFSET(F277,-$E$18,0):F277)&gt;0,$E$7-SUM(OFFSET(F277,-$E$18,0):F277),0),IF(OFFSET(G277,-$E$18,0)-SUM(OFFSET(F277,-$E$18,0):F277)&gt;0,OFFSET(G277,-$E$18,0)-SUM(OFFSET(F277,-$E$18,0):F277),0)))</f>
        <v>0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25</v>
      </c>
      <c r="F278" s="15">
        <f t="shared" ref="F278:F341" si="28">ROUND($E$15/7,0)</f>
        <v>4</v>
      </c>
      <c r="G278" s="15">
        <f t="shared" ref="G278:G341" ca="1" si="29">IF(D278=1,$E$4,IF(E278&lt;0,$E$4-E278,IF(MOD(D278,$E$5)=0,$E$4-E278,0)))</f>
        <v>0</v>
      </c>
      <c r="H278" s="13">
        <f t="shared" ca="1" si="25"/>
        <v>2.7397260273972605E-2</v>
      </c>
      <c r="I278" s="29">
        <f ca="1">IF(G278&lt;&gt;0,IF(E278&lt;0,0,IF(OR(Pita!I278&gt;0),0,IF(OR('Green Pepper'!I278&gt;0,'House Salad'!I278&gt;0,Mushrooms!I278&gt;0,Lemon!I278&gt;0,Tzatziki!I278&gt;0,'Monterey Jack'!I278&gt;0,'Marinated Chicken'!I278&gt;0,Squid!I278&gt;0,Onions!I278&gt;0,Spanakopita!I278&gt;0,'Garlic Butter Sauce'!I278&gt;0),50,200))),0)</f>
        <v>0</v>
      </c>
      <c r="J278" s="2">
        <f ca="1">IF(D278&lt;$E$18,"N/A",IF(D278=$E$18,IF($E$7-SUM(OFFSET(F278,-$E$18,0):F278)&gt;0,$E$7-SUM(OFFSET(F278,-$E$18,0):F278),0),IF(OFFSET(G278,-$E$18,0)-SUM(OFFSET(F278,-$E$18,0):F278)&gt;0,OFFSET(G278,-$E$18,0)-SUM(OFFSET(F278,-$E$18,0):F278),0)))</f>
        <v>0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21</v>
      </c>
      <c r="F279" s="15">
        <f t="shared" si="28"/>
        <v>4</v>
      </c>
      <c r="G279" s="15">
        <f t="shared" ca="1" si="29"/>
        <v>28</v>
      </c>
      <c r="H279" s="13">
        <f t="shared" ca="1" si="25"/>
        <v>2.301369863013699E-2</v>
      </c>
      <c r="I279" s="29">
        <f ca="1">IF(G279&lt;&gt;0,IF(E279&lt;0,0,IF(OR(Pita!I279&gt;0),0,IF(OR('Green Pepper'!I279&gt;0,'House Salad'!I279&gt;0,Mushrooms!I279&gt;0,Lemon!I279&gt;0,Tzatziki!I279&gt;0,'Monterey Jack'!I279&gt;0,'Marinated Chicken'!I279&gt;0,Squid!I279&gt;0,Onions!I279&gt;0,Spanakopita!I279&gt;0,'Garlic Butter Sauce'!I279&gt;0),50,200))),0)</f>
        <v>0</v>
      </c>
      <c r="J279" s="2">
        <f ca="1">IF(D279&lt;$E$18,"N/A",IF(D279=$E$18,IF($E$7-SUM(OFFSET(F279,-$E$18,0):F279)&gt;0,$E$7-SUM(OFFSET(F279,-$E$18,0):F279),0),IF(OFFSET(G279,-$E$18,0)-SUM(OFFSET(F279,-$E$18,0):F279)&gt;0,OFFSET(G279,-$E$18,0)-SUM(OFFSET(F279,-$E$18,0):F279),0)))</f>
        <v>0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45</v>
      </c>
      <c r="F280" s="15">
        <f t="shared" si="28"/>
        <v>4</v>
      </c>
      <c r="G280" s="15">
        <f t="shared" ca="1" si="29"/>
        <v>0</v>
      </c>
      <c r="H280" s="13">
        <f t="shared" ca="1" si="25"/>
        <v>4.9315068493150691E-2</v>
      </c>
      <c r="I280" s="29">
        <f ca="1">IF(G280&lt;&gt;0,IF(E280&lt;0,0,IF(OR(Pita!I280&gt;0),0,IF(OR('Green Pepper'!I280&gt;0,'House Salad'!I280&gt;0,Mushrooms!I280&gt;0,Lemon!I280&gt;0,Tzatziki!I280&gt;0,'Monterey Jack'!I280&gt;0,'Marinated Chicken'!I280&gt;0,Squid!I280&gt;0,Onions!I280&gt;0,Spanakopita!I280&gt;0,'Garlic Butter Sauce'!I280&gt;0),50,200))),0)</f>
        <v>0</v>
      </c>
      <c r="J280" s="2">
        <f ca="1">IF(D280&lt;$E$18,"N/A",IF(D280=$E$18,IF($E$7-SUM(OFFSET(F280,-$E$18,0):F280)&gt;0,$E$7-SUM(OFFSET(F280,-$E$18,0):F280),0),IF(OFFSET(G280,-$E$18,0)-SUM(OFFSET(F280,-$E$18,0):F280)&gt;0,OFFSET(G280,-$E$18,0)-SUM(OFFSET(F280,-$E$18,0):F280),0)))</f>
        <v>0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41</v>
      </c>
      <c r="F281" s="15">
        <f t="shared" si="28"/>
        <v>4</v>
      </c>
      <c r="G281" s="15">
        <f t="shared" ca="1" si="29"/>
        <v>0</v>
      </c>
      <c r="H281" s="13">
        <f t="shared" ca="1" si="25"/>
        <v>4.4931506849315073E-2</v>
      </c>
      <c r="I281" s="29">
        <f ca="1">IF(G281&lt;&gt;0,IF(E281&lt;0,0,IF(OR(Pita!I281&gt;0),0,IF(OR('Green Pepper'!I281&gt;0,'House Salad'!I281&gt;0,Mushrooms!I281&gt;0,Lemon!I281&gt;0,Tzatziki!I281&gt;0,'Monterey Jack'!I281&gt;0,'Marinated Chicken'!I281&gt;0,Squid!I281&gt;0,Onions!I281&gt;0,Spanakopita!I281&gt;0,'Garlic Butter Sauce'!I281&gt;0),50,200))),0)</f>
        <v>0</v>
      </c>
      <c r="J281" s="2">
        <f ca="1">IF(D281&lt;$E$18,"N/A",IF(D281=$E$18,IF($E$7-SUM(OFFSET(F281,-$E$18,0):F281)&gt;0,$E$7-SUM(OFFSET(F281,-$E$18,0):F281),0),IF(OFFSET(G281,-$E$18,0)-SUM(OFFSET(F281,-$E$18,0):F281)&gt;0,OFFSET(G281,-$E$18,0)-SUM(OFFSET(F281,-$E$18,0):F281),0)))</f>
        <v>0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37</v>
      </c>
      <c r="F282" s="15">
        <f t="shared" si="28"/>
        <v>4</v>
      </c>
      <c r="G282" s="15">
        <f t="shared" ca="1" si="29"/>
        <v>0</v>
      </c>
      <c r="H282" s="13">
        <f t="shared" ca="1" si="25"/>
        <v>4.0547945205479455E-2</v>
      </c>
      <c r="I282" s="29">
        <f ca="1">IF(G282&lt;&gt;0,IF(E282&lt;0,0,IF(OR(Pita!I282&gt;0),0,IF(OR('Green Pepper'!I282&gt;0,'House Salad'!I282&gt;0,Mushrooms!I282&gt;0,Lemon!I282&gt;0,Tzatziki!I282&gt;0,'Monterey Jack'!I282&gt;0,'Marinated Chicken'!I282&gt;0,Squid!I282&gt;0,Onions!I282&gt;0,Spanakopita!I282&gt;0,'Garlic Butter Sauce'!I282&gt;0),50,200))),0)</f>
        <v>0</v>
      </c>
      <c r="J282" s="2">
        <f ca="1">IF(D282&lt;$E$18,"N/A",IF(D282=$E$18,IF($E$7-SUM(OFFSET(F282,-$E$18,0):F282)&gt;0,$E$7-SUM(OFFSET(F282,-$E$18,0):F282),0),IF(OFFSET(G282,-$E$18,0)-SUM(OFFSET(F282,-$E$18,0):F282)&gt;0,OFFSET(G282,-$E$18,0)-SUM(OFFSET(F282,-$E$18,0):F282),0)))</f>
        <v>0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33</v>
      </c>
      <c r="F283" s="15">
        <f t="shared" si="28"/>
        <v>4</v>
      </c>
      <c r="G283" s="15">
        <f t="shared" ca="1" si="29"/>
        <v>0</v>
      </c>
      <c r="H283" s="13">
        <f t="shared" ca="1" si="25"/>
        <v>3.6164383561643837E-2</v>
      </c>
      <c r="I283" s="29">
        <f ca="1">IF(G283&lt;&gt;0,IF(E283&lt;0,0,IF(OR(Pita!I283&gt;0),0,IF(OR('Green Pepper'!I283&gt;0,'House Salad'!I283&gt;0,Mushrooms!I283&gt;0,Lemon!I283&gt;0,Tzatziki!I283&gt;0,'Monterey Jack'!I283&gt;0,'Marinated Chicken'!I283&gt;0,Squid!I283&gt;0,Onions!I283&gt;0,Spanakopita!I283&gt;0,'Garlic Butter Sauce'!I283&gt;0),50,200))),0)</f>
        <v>0</v>
      </c>
      <c r="J283" s="2">
        <f ca="1">IF(D283&lt;$E$18,"N/A",IF(D283=$E$18,IF($E$7-SUM(OFFSET(F283,-$E$18,0):F283)&gt;0,$E$7-SUM(OFFSET(F283,-$E$18,0):F283),0),IF(OFFSET(G283,-$E$18,0)-SUM(OFFSET(F283,-$E$18,0):F283)&gt;0,OFFSET(G283,-$E$18,0)-SUM(OFFSET(F283,-$E$18,0):F283),0)))</f>
        <v>0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29</v>
      </c>
      <c r="F284" s="15">
        <f t="shared" si="28"/>
        <v>4</v>
      </c>
      <c r="G284" s="15">
        <f t="shared" ca="1" si="29"/>
        <v>0</v>
      </c>
      <c r="H284" s="13">
        <f t="shared" ca="1" si="25"/>
        <v>3.1780821917808226E-2</v>
      </c>
      <c r="I284" s="29">
        <f ca="1">IF(G284&lt;&gt;0,IF(E284&lt;0,0,IF(OR(Pita!I284&gt;0),0,IF(OR('Green Pepper'!I284&gt;0,'House Salad'!I284&gt;0,Mushrooms!I284&gt;0,Lemon!I284&gt;0,Tzatziki!I284&gt;0,'Monterey Jack'!I284&gt;0,'Marinated Chicken'!I284&gt;0,Squid!I284&gt;0,Onions!I284&gt;0,Spanakopita!I284&gt;0,'Garlic Butter Sauce'!I284&gt;0),50,200))),0)</f>
        <v>0</v>
      </c>
      <c r="J284" s="2">
        <f ca="1">IF(D284&lt;$E$18,"N/A",IF(D284=$E$18,IF($E$7-SUM(OFFSET(F284,-$E$18,0):F284)&gt;0,$E$7-SUM(OFFSET(F284,-$E$18,0):F284),0),IF(OFFSET(G284,-$E$18,0)-SUM(OFFSET(F284,-$E$18,0):F284)&gt;0,OFFSET(G284,-$E$18,0)-SUM(OFFSET(F284,-$E$18,0):F284),0)))</f>
        <v>0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25</v>
      </c>
      <c r="F285" s="15">
        <f t="shared" si="28"/>
        <v>4</v>
      </c>
      <c r="G285" s="15">
        <f t="shared" ca="1" si="29"/>
        <v>0</v>
      </c>
      <c r="H285" s="13">
        <f t="shared" ca="1" si="25"/>
        <v>2.7397260273972605E-2</v>
      </c>
      <c r="I285" s="29">
        <f ca="1">IF(G285&lt;&gt;0,IF(E285&lt;0,0,IF(OR(Pita!I285&gt;0),0,IF(OR('Green Pepper'!I285&gt;0,'House Salad'!I285&gt;0,Mushrooms!I285&gt;0,Lemon!I285&gt;0,Tzatziki!I285&gt;0,'Monterey Jack'!I285&gt;0,'Marinated Chicken'!I285&gt;0,Squid!I285&gt;0,Onions!I285&gt;0,Spanakopita!I285&gt;0,'Garlic Butter Sauce'!I285&gt;0),50,200))),0)</f>
        <v>0</v>
      </c>
      <c r="J285" s="2">
        <f ca="1">IF(D285&lt;$E$18,"N/A",IF(D285=$E$18,IF($E$7-SUM(OFFSET(F285,-$E$18,0):F285)&gt;0,$E$7-SUM(OFFSET(F285,-$E$18,0):F285),0),IF(OFFSET(G285,-$E$18,0)-SUM(OFFSET(F285,-$E$18,0):F285)&gt;0,OFFSET(G285,-$E$18,0)-SUM(OFFSET(F285,-$E$18,0):F285),0)))</f>
        <v>0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21</v>
      </c>
      <c r="F286" s="15">
        <f t="shared" si="28"/>
        <v>4</v>
      </c>
      <c r="G286" s="15">
        <f t="shared" ca="1" si="29"/>
        <v>28</v>
      </c>
      <c r="H286" s="13">
        <f t="shared" ca="1" si="25"/>
        <v>2.301369863013699E-2</v>
      </c>
      <c r="I286" s="29">
        <f ca="1">IF(G286&lt;&gt;0,IF(E286&lt;0,0,IF(OR(Pita!I286&gt;0),0,IF(OR('Green Pepper'!I286&gt;0,'House Salad'!I286&gt;0,Mushrooms!I286&gt;0,Lemon!I286&gt;0,Tzatziki!I286&gt;0,'Monterey Jack'!I286&gt;0,'Marinated Chicken'!I286&gt;0,Squid!I286&gt;0,Onions!I286&gt;0,Spanakopita!I286&gt;0,'Garlic Butter Sauce'!I286&gt;0),50,200))),0)</f>
        <v>0</v>
      </c>
      <c r="J286" s="2">
        <f ca="1">IF(D286&lt;$E$18,"N/A",IF(D286=$E$18,IF($E$7-SUM(OFFSET(F286,-$E$18,0):F286)&gt;0,$E$7-SUM(OFFSET(F286,-$E$18,0):F286),0),IF(OFFSET(G286,-$E$18,0)-SUM(OFFSET(F286,-$E$18,0):F286)&gt;0,OFFSET(G286,-$E$18,0)-SUM(OFFSET(F286,-$E$18,0):F286),0)))</f>
        <v>0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45</v>
      </c>
      <c r="F287" s="15">
        <f t="shared" si="28"/>
        <v>4</v>
      </c>
      <c r="G287" s="15">
        <f t="shared" ca="1" si="29"/>
        <v>0</v>
      </c>
      <c r="H287" s="13">
        <f t="shared" ca="1" si="25"/>
        <v>4.9315068493150691E-2</v>
      </c>
      <c r="I287" s="29">
        <f ca="1">IF(G287&lt;&gt;0,IF(E287&lt;0,0,IF(OR(Pita!I287&gt;0),0,IF(OR('Green Pepper'!I287&gt;0,'House Salad'!I287&gt;0,Mushrooms!I287&gt;0,Lemon!I287&gt;0,Tzatziki!I287&gt;0,'Monterey Jack'!I287&gt;0,'Marinated Chicken'!I287&gt;0,Squid!I287&gt;0,Onions!I287&gt;0,Spanakopita!I287&gt;0,'Garlic Butter Sauce'!I287&gt;0),50,200))),0)</f>
        <v>0</v>
      </c>
      <c r="J287" s="2">
        <f ca="1">IF(D287&lt;$E$18,"N/A",IF(D287=$E$18,IF($E$7-SUM(OFFSET(F287,-$E$18,0):F287)&gt;0,$E$7-SUM(OFFSET(F287,-$E$18,0):F287),0),IF(OFFSET(G287,-$E$18,0)-SUM(OFFSET(F287,-$E$18,0):F287)&gt;0,OFFSET(G287,-$E$18,0)-SUM(OFFSET(F287,-$E$18,0):F287),0)))</f>
        <v>0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41</v>
      </c>
      <c r="F288" s="15">
        <f t="shared" si="28"/>
        <v>4</v>
      </c>
      <c r="G288" s="15">
        <f t="shared" ca="1" si="29"/>
        <v>0</v>
      </c>
      <c r="H288" s="13">
        <f t="shared" ca="1" si="25"/>
        <v>4.4931506849315073E-2</v>
      </c>
      <c r="I288" s="29">
        <f ca="1">IF(G288&lt;&gt;0,IF(E288&lt;0,0,IF(OR(Pita!I288&gt;0),0,IF(OR('Green Pepper'!I288&gt;0,'House Salad'!I288&gt;0,Mushrooms!I288&gt;0,Lemon!I288&gt;0,Tzatziki!I288&gt;0,'Monterey Jack'!I288&gt;0,'Marinated Chicken'!I288&gt;0,Squid!I288&gt;0,Onions!I288&gt;0,Spanakopita!I288&gt;0,'Garlic Butter Sauce'!I288&gt;0),50,200))),0)</f>
        <v>0</v>
      </c>
      <c r="J288" s="2">
        <f ca="1">IF(D288&lt;$E$18,"N/A",IF(D288=$E$18,IF($E$7-SUM(OFFSET(F288,-$E$18,0):F288)&gt;0,$E$7-SUM(OFFSET(F288,-$E$18,0):F288),0),IF(OFFSET(G288,-$E$18,0)-SUM(OFFSET(F288,-$E$18,0):F288)&gt;0,OFFSET(G288,-$E$18,0)-SUM(OFFSET(F288,-$E$18,0):F288),0)))</f>
        <v>0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37</v>
      </c>
      <c r="F289" s="15">
        <f t="shared" si="28"/>
        <v>4</v>
      </c>
      <c r="G289" s="15">
        <f t="shared" ca="1" si="29"/>
        <v>0</v>
      </c>
      <c r="H289" s="13">
        <f t="shared" ca="1" si="25"/>
        <v>4.0547945205479455E-2</v>
      </c>
      <c r="I289" s="29">
        <f ca="1">IF(G289&lt;&gt;0,IF(E289&lt;0,0,IF(OR(Pita!I289&gt;0),0,IF(OR('Green Pepper'!I289&gt;0,'House Salad'!I289&gt;0,Mushrooms!I289&gt;0,Lemon!I289&gt;0,Tzatziki!I289&gt;0,'Monterey Jack'!I289&gt;0,'Marinated Chicken'!I289&gt;0,Squid!I289&gt;0,Onions!I289&gt;0,Spanakopita!I289&gt;0,'Garlic Butter Sauce'!I289&gt;0),50,200))),0)</f>
        <v>0</v>
      </c>
      <c r="J289" s="2">
        <f ca="1">IF(D289&lt;$E$18,"N/A",IF(D289=$E$18,IF($E$7-SUM(OFFSET(F289,-$E$18,0):F289)&gt;0,$E$7-SUM(OFFSET(F289,-$E$18,0):F289),0),IF(OFFSET(G289,-$E$18,0)-SUM(OFFSET(F289,-$E$18,0):F289)&gt;0,OFFSET(G289,-$E$18,0)-SUM(OFFSET(F289,-$E$18,0):F289),0)))</f>
        <v>0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33</v>
      </c>
      <c r="F290" s="15">
        <f t="shared" si="28"/>
        <v>4</v>
      </c>
      <c r="G290" s="15">
        <f t="shared" ca="1" si="29"/>
        <v>0</v>
      </c>
      <c r="H290" s="13">
        <f t="shared" ca="1" si="25"/>
        <v>3.6164383561643837E-2</v>
      </c>
      <c r="I290" s="29">
        <f ca="1">IF(G290&lt;&gt;0,IF(E290&lt;0,0,IF(OR(Pita!I290&gt;0),0,IF(OR('Green Pepper'!I290&gt;0,'House Salad'!I290&gt;0,Mushrooms!I290&gt;0,Lemon!I290&gt;0,Tzatziki!I290&gt;0,'Monterey Jack'!I290&gt;0,'Marinated Chicken'!I290&gt;0,Squid!I290&gt;0,Onions!I290&gt;0,Spanakopita!I290&gt;0,'Garlic Butter Sauce'!I290&gt;0),50,200))),0)</f>
        <v>0</v>
      </c>
      <c r="J290" s="2">
        <f ca="1">IF(D290&lt;$E$18,"N/A",IF(D290=$E$18,IF($E$7-SUM(OFFSET(F290,-$E$18,0):F290)&gt;0,$E$7-SUM(OFFSET(F290,-$E$18,0):F290),0),IF(OFFSET(G290,-$E$18,0)-SUM(OFFSET(F290,-$E$18,0):F290)&gt;0,OFFSET(G290,-$E$18,0)-SUM(OFFSET(F290,-$E$18,0):F290),0)))</f>
        <v>0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29</v>
      </c>
      <c r="F291" s="15">
        <f t="shared" si="28"/>
        <v>4</v>
      </c>
      <c r="G291" s="15">
        <f t="shared" ca="1" si="29"/>
        <v>0</v>
      </c>
      <c r="H291" s="13">
        <f t="shared" ca="1" si="25"/>
        <v>3.1780821917808226E-2</v>
      </c>
      <c r="I291" s="29">
        <f ca="1">IF(G291&lt;&gt;0,IF(E291&lt;0,0,IF(OR(Pita!I291&gt;0),0,IF(OR('Green Pepper'!I291&gt;0,'House Salad'!I291&gt;0,Mushrooms!I291&gt;0,Lemon!I291&gt;0,Tzatziki!I291&gt;0,'Monterey Jack'!I291&gt;0,'Marinated Chicken'!I291&gt;0,Squid!I291&gt;0,Onions!I291&gt;0,Spanakopita!I291&gt;0,'Garlic Butter Sauce'!I291&gt;0),50,200))),0)</f>
        <v>0</v>
      </c>
      <c r="J291" s="2">
        <f ca="1">IF(D291&lt;$E$18,"N/A",IF(D291=$E$18,IF($E$7-SUM(OFFSET(F291,-$E$18,0):F291)&gt;0,$E$7-SUM(OFFSET(F291,-$E$18,0):F291),0),IF(OFFSET(G291,-$E$18,0)-SUM(OFFSET(F291,-$E$18,0):F291)&gt;0,OFFSET(G291,-$E$18,0)-SUM(OFFSET(F291,-$E$18,0):F291),0)))</f>
        <v>0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25</v>
      </c>
      <c r="F292" s="15">
        <f t="shared" si="28"/>
        <v>4</v>
      </c>
      <c r="G292" s="15">
        <f t="shared" ca="1" si="29"/>
        <v>0</v>
      </c>
      <c r="H292" s="13">
        <f t="shared" ca="1" si="25"/>
        <v>2.7397260273972605E-2</v>
      </c>
      <c r="I292" s="29">
        <f ca="1">IF(G292&lt;&gt;0,IF(E292&lt;0,0,IF(OR(Pita!I292&gt;0),0,IF(OR('Green Pepper'!I292&gt;0,'House Salad'!I292&gt;0,Mushrooms!I292&gt;0,Lemon!I292&gt;0,Tzatziki!I292&gt;0,'Monterey Jack'!I292&gt;0,'Marinated Chicken'!I292&gt;0,Squid!I292&gt;0,Onions!I292&gt;0,Spanakopita!I292&gt;0,'Garlic Butter Sauce'!I292&gt;0),50,200))),0)</f>
        <v>0</v>
      </c>
      <c r="J292" s="2">
        <f ca="1">IF(D292&lt;$E$18,"N/A",IF(D292=$E$18,IF($E$7-SUM(OFFSET(F292,-$E$18,0):F292)&gt;0,$E$7-SUM(OFFSET(F292,-$E$18,0):F292),0),IF(OFFSET(G292,-$E$18,0)-SUM(OFFSET(F292,-$E$18,0):F292)&gt;0,OFFSET(G292,-$E$18,0)-SUM(OFFSET(F292,-$E$18,0):F292),0)))</f>
        <v>0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21</v>
      </c>
      <c r="F293" s="15">
        <f t="shared" si="28"/>
        <v>4</v>
      </c>
      <c r="G293" s="15">
        <f t="shared" ca="1" si="29"/>
        <v>28</v>
      </c>
      <c r="H293" s="13">
        <f t="shared" ca="1" si="25"/>
        <v>2.301369863013699E-2</v>
      </c>
      <c r="I293" s="29">
        <f ca="1">IF(G293&lt;&gt;0,IF(E293&lt;0,0,IF(OR(Pita!I293&gt;0),0,IF(OR('Green Pepper'!I293&gt;0,'House Salad'!I293&gt;0,Mushrooms!I293&gt;0,Lemon!I293&gt;0,Tzatziki!I293&gt;0,'Monterey Jack'!I293&gt;0,'Marinated Chicken'!I293&gt;0,Squid!I293&gt;0,Onions!I293&gt;0,Spanakopita!I293&gt;0,'Garlic Butter Sauce'!I293&gt;0),50,200))),0)</f>
        <v>0</v>
      </c>
      <c r="J293" s="2">
        <f ca="1">IF(D293&lt;$E$18,"N/A",IF(D293=$E$18,IF($E$7-SUM(OFFSET(F293,-$E$18,0):F293)&gt;0,$E$7-SUM(OFFSET(F293,-$E$18,0):F293),0),IF(OFFSET(G293,-$E$18,0)-SUM(OFFSET(F293,-$E$18,0):F293)&gt;0,OFFSET(G293,-$E$18,0)-SUM(OFFSET(F293,-$E$18,0):F293),0)))</f>
        <v>0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45</v>
      </c>
      <c r="F294" s="15">
        <f t="shared" si="28"/>
        <v>4</v>
      </c>
      <c r="G294" s="15">
        <f t="shared" ca="1" si="29"/>
        <v>0</v>
      </c>
      <c r="H294" s="13">
        <f t="shared" ca="1" si="25"/>
        <v>4.9315068493150691E-2</v>
      </c>
      <c r="I294" s="29">
        <f ca="1">IF(G294&lt;&gt;0,IF(E294&lt;0,0,IF(OR(Pita!I294&gt;0),0,IF(OR('Green Pepper'!I294&gt;0,'House Salad'!I294&gt;0,Mushrooms!I294&gt;0,Lemon!I294&gt;0,Tzatziki!I294&gt;0,'Monterey Jack'!I294&gt;0,'Marinated Chicken'!I294&gt;0,Squid!I294&gt;0,Onions!I294&gt;0,Spanakopita!I294&gt;0,'Garlic Butter Sauce'!I294&gt;0),50,200))),0)</f>
        <v>0</v>
      </c>
      <c r="J294" s="2">
        <f ca="1">IF(D294&lt;$E$18,"N/A",IF(D294=$E$18,IF($E$7-SUM(OFFSET(F294,-$E$18,0):F294)&gt;0,$E$7-SUM(OFFSET(F294,-$E$18,0):F294),0),IF(OFFSET(G294,-$E$18,0)-SUM(OFFSET(F294,-$E$18,0):F294)&gt;0,OFFSET(G294,-$E$18,0)-SUM(OFFSET(F294,-$E$18,0):F294),0)))</f>
        <v>0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41</v>
      </c>
      <c r="F295" s="15">
        <f t="shared" si="28"/>
        <v>4</v>
      </c>
      <c r="G295" s="15">
        <f t="shared" ca="1" si="29"/>
        <v>0</v>
      </c>
      <c r="H295" s="13">
        <f t="shared" ca="1" si="25"/>
        <v>4.4931506849315073E-2</v>
      </c>
      <c r="I295" s="29">
        <f ca="1">IF(G295&lt;&gt;0,IF(E295&lt;0,0,IF(OR(Pita!I295&gt;0),0,IF(OR('Green Pepper'!I295&gt;0,'House Salad'!I295&gt;0,Mushrooms!I295&gt;0,Lemon!I295&gt;0,Tzatziki!I295&gt;0,'Monterey Jack'!I295&gt;0,'Marinated Chicken'!I295&gt;0,Squid!I295&gt;0,Onions!I295&gt;0,Spanakopita!I295&gt;0,'Garlic Butter Sauce'!I295&gt;0),50,200))),0)</f>
        <v>0</v>
      </c>
      <c r="J295" s="2">
        <f ca="1">IF(D295&lt;$E$18,"N/A",IF(D295=$E$18,IF($E$7-SUM(OFFSET(F295,-$E$18,0):F295)&gt;0,$E$7-SUM(OFFSET(F295,-$E$18,0):F295),0),IF(OFFSET(G295,-$E$18,0)-SUM(OFFSET(F295,-$E$18,0):F295)&gt;0,OFFSET(G295,-$E$18,0)-SUM(OFFSET(F295,-$E$18,0):F295),0)))</f>
        <v>0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37</v>
      </c>
      <c r="F296" s="15">
        <f t="shared" si="28"/>
        <v>4</v>
      </c>
      <c r="G296" s="15">
        <f t="shared" ca="1" si="29"/>
        <v>0</v>
      </c>
      <c r="H296" s="13">
        <f t="shared" ca="1" si="25"/>
        <v>4.0547945205479455E-2</v>
      </c>
      <c r="I296" s="29">
        <f ca="1">IF(G296&lt;&gt;0,IF(E296&lt;0,0,IF(OR(Pita!I296&gt;0),0,IF(OR('Green Pepper'!I296&gt;0,'House Salad'!I296&gt;0,Mushrooms!I296&gt;0,Lemon!I296&gt;0,Tzatziki!I296&gt;0,'Monterey Jack'!I296&gt;0,'Marinated Chicken'!I296&gt;0,Squid!I296&gt;0,Onions!I296&gt;0,Spanakopita!I296&gt;0,'Garlic Butter Sauce'!I296&gt;0),50,200))),0)</f>
        <v>0</v>
      </c>
      <c r="J296" s="2">
        <f ca="1">IF(D296&lt;$E$18,"N/A",IF(D296=$E$18,IF($E$7-SUM(OFFSET(F296,-$E$18,0):F296)&gt;0,$E$7-SUM(OFFSET(F296,-$E$18,0):F296),0),IF(OFFSET(G296,-$E$18,0)-SUM(OFFSET(F296,-$E$18,0):F296)&gt;0,OFFSET(G296,-$E$18,0)-SUM(OFFSET(F296,-$E$18,0):F296),0)))</f>
        <v>0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33</v>
      </c>
      <c r="F297" s="15">
        <f t="shared" si="28"/>
        <v>4</v>
      </c>
      <c r="G297" s="15">
        <f t="shared" ca="1" si="29"/>
        <v>0</v>
      </c>
      <c r="H297" s="13">
        <f t="shared" ca="1" si="25"/>
        <v>3.6164383561643837E-2</v>
      </c>
      <c r="I297" s="29">
        <f ca="1">IF(G297&lt;&gt;0,IF(E297&lt;0,0,IF(OR(Pita!I297&gt;0),0,IF(OR('Green Pepper'!I297&gt;0,'House Salad'!I297&gt;0,Mushrooms!I297&gt;0,Lemon!I297&gt;0,Tzatziki!I297&gt;0,'Monterey Jack'!I297&gt;0,'Marinated Chicken'!I297&gt;0,Squid!I297&gt;0,Onions!I297&gt;0,Spanakopita!I297&gt;0,'Garlic Butter Sauce'!I297&gt;0),50,200))),0)</f>
        <v>0</v>
      </c>
      <c r="J297" s="2">
        <f ca="1">IF(D297&lt;$E$18,"N/A",IF(D297=$E$18,IF($E$7-SUM(OFFSET(F297,-$E$18,0):F297)&gt;0,$E$7-SUM(OFFSET(F297,-$E$18,0):F297),0),IF(OFFSET(G297,-$E$18,0)-SUM(OFFSET(F297,-$E$18,0):F297)&gt;0,OFFSET(G297,-$E$18,0)-SUM(OFFSET(F297,-$E$18,0):F297),0)))</f>
        <v>0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29</v>
      </c>
      <c r="F298" s="15">
        <f t="shared" si="28"/>
        <v>4</v>
      </c>
      <c r="G298" s="15">
        <f t="shared" ca="1" si="29"/>
        <v>0</v>
      </c>
      <c r="H298" s="13">
        <f t="shared" ca="1" si="25"/>
        <v>3.1780821917808226E-2</v>
      </c>
      <c r="I298" s="29">
        <f ca="1">IF(G298&lt;&gt;0,IF(E298&lt;0,0,IF(OR(Pita!I298&gt;0),0,IF(OR('Green Pepper'!I298&gt;0,'House Salad'!I298&gt;0,Mushrooms!I298&gt;0,Lemon!I298&gt;0,Tzatziki!I298&gt;0,'Monterey Jack'!I298&gt;0,'Marinated Chicken'!I298&gt;0,Squid!I298&gt;0,Onions!I298&gt;0,Spanakopita!I298&gt;0,'Garlic Butter Sauce'!I298&gt;0),50,200))),0)</f>
        <v>0</v>
      </c>
      <c r="J298" s="2">
        <f ca="1">IF(D298&lt;$E$18,"N/A",IF(D298=$E$18,IF($E$7-SUM(OFFSET(F298,-$E$18,0):F298)&gt;0,$E$7-SUM(OFFSET(F298,-$E$18,0):F298),0),IF(OFFSET(G298,-$E$18,0)-SUM(OFFSET(F298,-$E$18,0):F298)&gt;0,OFFSET(G298,-$E$18,0)-SUM(OFFSET(F298,-$E$18,0):F298),0)))</f>
        <v>0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25</v>
      </c>
      <c r="F299" s="15">
        <f t="shared" si="28"/>
        <v>4</v>
      </c>
      <c r="G299" s="15">
        <f t="shared" ca="1" si="29"/>
        <v>0</v>
      </c>
      <c r="H299" s="13">
        <f t="shared" ca="1" si="25"/>
        <v>2.7397260273972605E-2</v>
      </c>
      <c r="I299" s="29">
        <f ca="1">IF(G299&lt;&gt;0,IF(E299&lt;0,0,IF(OR(Pita!I299&gt;0),0,IF(OR('Green Pepper'!I299&gt;0,'House Salad'!I299&gt;0,Mushrooms!I299&gt;0,Lemon!I299&gt;0,Tzatziki!I299&gt;0,'Monterey Jack'!I299&gt;0,'Marinated Chicken'!I299&gt;0,Squid!I299&gt;0,Onions!I299&gt;0,Spanakopita!I299&gt;0,'Garlic Butter Sauce'!I299&gt;0),50,200))),0)</f>
        <v>0</v>
      </c>
      <c r="J299" s="2">
        <f ca="1">IF(D299&lt;$E$18,"N/A",IF(D299=$E$18,IF($E$7-SUM(OFFSET(F299,-$E$18,0):F299)&gt;0,$E$7-SUM(OFFSET(F299,-$E$18,0):F299),0),IF(OFFSET(G299,-$E$18,0)-SUM(OFFSET(F299,-$E$18,0):F299)&gt;0,OFFSET(G299,-$E$18,0)-SUM(OFFSET(F299,-$E$18,0):F299),0)))</f>
        <v>0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21</v>
      </c>
      <c r="F300" s="15">
        <f t="shared" si="28"/>
        <v>4</v>
      </c>
      <c r="G300" s="15">
        <f t="shared" ca="1" si="29"/>
        <v>28</v>
      </c>
      <c r="H300" s="13">
        <f t="shared" ca="1" si="25"/>
        <v>2.301369863013699E-2</v>
      </c>
      <c r="I300" s="29">
        <f ca="1">IF(G300&lt;&gt;0,IF(E300&lt;0,0,IF(OR(Pita!I300&gt;0),0,IF(OR('Green Pepper'!I300&gt;0,'House Salad'!I300&gt;0,Mushrooms!I300&gt;0,Lemon!I300&gt;0,Tzatziki!I300&gt;0,'Monterey Jack'!I300&gt;0,'Marinated Chicken'!I300&gt;0,Squid!I300&gt;0,Onions!I300&gt;0,Spanakopita!I300&gt;0,'Garlic Butter Sauce'!I300&gt;0),50,200))),0)</f>
        <v>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45</v>
      </c>
      <c r="F301" s="15">
        <f t="shared" si="28"/>
        <v>4</v>
      </c>
      <c r="G301" s="15">
        <f t="shared" ca="1" si="29"/>
        <v>0</v>
      </c>
      <c r="H301" s="13">
        <f t="shared" ca="1" si="25"/>
        <v>4.9315068493150691E-2</v>
      </c>
      <c r="I301" s="29">
        <f ca="1">IF(G301&lt;&gt;0,IF(E301&lt;0,0,IF(OR(Pita!I301&gt;0),0,IF(OR('Green Pepper'!I301&gt;0,'House Salad'!I301&gt;0,Mushrooms!I301&gt;0,Lemon!I301&gt;0,Tzatziki!I301&gt;0,'Monterey Jack'!I301&gt;0,'Marinated Chicken'!I301&gt;0,Squid!I301&gt;0,Onions!I301&gt;0,Spanakopita!I301&gt;0,'Garlic Butter Sauce'!I301&gt;0),50,200))),0)</f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41</v>
      </c>
      <c r="F302" s="15">
        <f t="shared" si="28"/>
        <v>4</v>
      </c>
      <c r="G302" s="15">
        <f t="shared" ca="1" si="29"/>
        <v>0</v>
      </c>
      <c r="H302" s="13">
        <f t="shared" ca="1" si="25"/>
        <v>4.4931506849315073E-2</v>
      </c>
      <c r="I302" s="29">
        <f ca="1">IF(G302&lt;&gt;0,IF(E302&lt;0,0,IF(OR(Pita!I302&gt;0),0,IF(OR('Green Pepper'!I302&gt;0,'House Salad'!I302&gt;0,Mushrooms!I302&gt;0,Lemon!I302&gt;0,Tzatziki!I302&gt;0,'Monterey Jack'!I302&gt;0,'Marinated Chicken'!I302&gt;0,Squid!I302&gt;0,Onions!I302&gt;0,Spanakopita!I302&gt;0,'Garlic Butter Sauce'!I302&gt;0),50,200))),0)</f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37</v>
      </c>
      <c r="F303" s="15">
        <f t="shared" si="28"/>
        <v>4</v>
      </c>
      <c r="G303" s="15">
        <f t="shared" ca="1" si="29"/>
        <v>0</v>
      </c>
      <c r="H303" s="13">
        <f t="shared" ca="1" si="25"/>
        <v>4.0547945205479455E-2</v>
      </c>
      <c r="I303" s="29">
        <f ca="1">IF(G303&lt;&gt;0,IF(E303&lt;0,0,IF(OR(Pita!I303&gt;0),0,IF(OR('Green Pepper'!I303&gt;0,'House Salad'!I303&gt;0,Mushrooms!I303&gt;0,Lemon!I303&gt;0,Tzatziki!I303&gt;0,'Monterey Jack'!I303&gt;0,'Marinated Chicken'!I303&gt;0,Squid!I303&gt;0,Onions!I303&gt;0,Spanakopita!I303&gt;0,'Garlic Butter Sauce'!I303&gt;0),50,200))),0)</f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33</v>
      </c>
      <c r="F304" s="15">
        <f t="shared" si="28"/>
        <v>4</v>
      </c>
      <c r="G304" s="15">
        <f t="shared" ca="1" si="29"/>
        <v>0</v>
      </c>
      <c r="H304" s="13">
        <f t="shared" ca="1" si="25"/>
        <v>3.6164383561643837E-2</v>
      </c>
      <c r="I304" s="29">
        <f ca="1">IF(G304&lt;&gt;0,IF(E304&lt;0,0,IF(OR(Pita!I304&gt;0),0,IF(OR('Green Pepper'!I304&gt;0,'House Salad'!I304&gt;0,Mushrooms!I304&gt;0,Lemon!I304&gt;0,Tzatziki!I304&gt;0,'Monterey Jack'!I304&gt;0,'Marinated Chicken'!I304&gt;0,Squid!I304&gt;0,Onions!I304&gt;0,Spanakopita!I304&gt;0,'Garlic Butter Sauce'!I304&gt;0),50,200))),0)</f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29</v>
      </c>
      <c r="F305" s="15">
        <f t="shared" si="28"/>
        <v>4</v>
      </c>
      <c r="G305" s="15">
        <f t="shared" ca="1" si="29"/>
        <v>0</v>
      </c>
      <c r="H305" s="13">
        <f t="shared" ca="1" si="25"/>
        <v>3.1780821917808226E-2</v>
      </c>
      <c r="I305" s="29">
        <f ca="1">IF(G305&lt;&gt;0,IF(E305&lt;0,0,IF(OR(Pita!I305&gt;0),0,IF(OR('Green Pepper'!I305&gt;0,'House Salad'!I305&gt;0,Mushrooms!I305&gt;0,Lemon!I305&gt;0,Tzatziki!I305&gt;0,'Monterey Jack'!I305&gt;0,'Marinated Chicken'!I305&gt;0,Squid!I305&gt;0,Onions!I305&gt;0,Spanakopita!I305&gt;0,'Garlic Butter Sauce'!I305&gt;0),50,200))),0)</f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25</v>
      </c>
      <c r="F306" s="15">
        <f t="shared" si="28"/>
        <v>4</v>
      </c>
      <c r="G306" s="15">
        <f t="shared" ca="1" si="29"/>
        <v>0</v>
      </c>
      <c r="H306" s="13">
        <f t="shared" ca="1" si="25"/>
        <v>2.7397260273972605E-2</v>
      </c>
      <c r="I306" s="29">
        <f ca="1">IF(G306&lt;&gt;0,IF(E306&lt;0,0,IF(OR(Pita!I306&gt;0),0,IF(OR('Green Pepper'!I306&gt;0,'House Salad'!I306&gt;0,Mushrooms!I306&gt;0,Lemon!I306&gt;0,Tzatziki!I306&gt;0,'Monterey Jack'!I306&gt;0,'Marinated Chicken'!I306&gt;0,Squid!I306&gt;0,Onions!I306&gt;0,Spanakopita!I306&gt;0,'Garlic Butter Sauce'!I306&gt;0),50,200))),0)</f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21</v>
      </c>
      <c r="F307" s="15">
        <f t="shared" si="28"/>
        <v>4</v>
      </c>
      <c r="G307" s="15">
        <f t="shared" ca="1" si="29"/>
        <v>28</v>
      </c>
      <c r="H307" s="13">
        <f t="shared" ca="1" si="25"/>
        <v>2.301369863013699E-2</v>
      </c>
      <c r="I307" s="29">
        <f ca="1">IF(G307&lt;&gt;0,IF(E307&lt;0,0,IF(OR(Pita!I307&gt;0),0,IF(OR('Green Pepper'!I307&gt;0,'House Salad'!I307&gt;0,Mushrooms!I307&gt;0,Lemon!I307&gt;0,Tzatziki!I307&gt;0,'Monterey Jack'!I307&gt;0,'Marinated Chicken'!I307&gt;0,Squid!I307&gt;0,Onions!I307&gt;0,Spanakopita!I307&gt;0,'Garlic Butter Sauce'!I307&gt;0),50,200))),0)</f>
        <v>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45</v>
      </c>
      <c r="F308" s="15">
        <f t="shared" si="28"/>
        <v>4</v>
      </c>
      <c r="G308" s="15">
        <f t="shared" ca="1" si="29"/>
        <v>0</v>
      </c>
      <c r="H308" s="13">
        <f t="shared" ca="1" si="25"/>
        <v>4.9315068493150691E-2</v>
      </c>
      <c r="I308" s="29">
        <f ca="1">IF(G308&lt;&gt;0,IF(E308&lt;0,0,IF(OR(Pita!I308&gt;0),0,IF(OR('Green Pepper'!I308&gt;0,'House Salad'!I308&gt;0,Mushrooms!I308&gt;0,Lemon!I308&gt;0,Tzatziki!I308&gt;0,'Monterey Jack'!I308&gt;0,'Marinated Chicken'!I308&gt;0,Squid!I308&gt;0,Onions!I308&gt;0,Spanakopita!I308&gt;0,'Garlic Butter Sauce'!I308&gt;0),50,200))),0)</f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41</v>
      </c>
      <c r="F309" s="15">
        <f t="shared" si="28"/>
        <v>4</v>
      </c>
      <c r="G309" s="15">
        <f t="shared" ca="1" si="29"/>
        <v>0</v>
      </c>
      <c r="H309" s="13">
        <f t="shared" ca="1" si="25"/>
        <v>4.4931506849315073E-2</v>
      </c>
      <c r="I309" s="29">
        <f ca="1">IF(G309&lt;&gt;0,IF(E309&lt;0,0,IF(OR(Pita!I309&gt;0),0,IF(OR('Green Pepper'!I309&gt;0,'House Salad'!I309&gt;0,Mushrooms!I309&gt;0,Lemon!I309&gt;0,Tzatziki!I309&gt;0,'Monterey Jack'!I309&gt;0,'Marinated Chicken'!I309&gt;0,Squid!I309&gt;0,Onions!I309&gt;0,Spanakopita!I309&gt;0,'Garlic Butter Sauce'!I309&gt;0),50,200))),0)</f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37</v>
      </c>
      <c r="F310" s="15">
        <f t="shared" si="28"/>
        <v>4</v>
      </c>
      <c r="G310" s="15">
        <f t="shared" ca="1" si="29"/>
        <v>0</v>
      </c>
      <c r="H310" s="13">
        <f t="shared" ca="1" si="25"/>
        <v>4.0547945205479455E-2</v>
      </c>
      <c r="I310" s="29">
        <f ca="1">IF(G310&lt;&gt;0,IF(E310&lt;0,0,IF(OR(Pita!I310&gt;0),0,IF(OR('Green Pepper'!I310&gt;0,'House Salad'!I310&gt;0,Mushrooms!I310&gt;0,Lemon!I310&gt;0,Tzatziki!I310&gt;0,'Monterey Jack'!I310&gt;0,'Marinated Chicken'!I310&gt;0,Squid!I310&gt;0,Onions!I310&gt;0,Spanakopita!I310&gt;0,'Garlic Butter Sauce'!I310&gt;0),50,200))),0)</f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33</v>
      </c>
      <c r="F311" s="15">
        <f t="shared" si="28"/>
        <v>4</v>
      </c>
      <c r="G311" s="15">
        <f t="shared" ca="1" si="29"/>
        <v>0</v>
      </c>
      <c r="H311" s="13">
        <f t="shared" ca="1" si="25"/>
        <v>3.6164383561643837E-2</v>
      </c>
      <c r="I311" s="29">
        <f ca="1">IF(G311&lt;&gt;0,IF(E311&lt;0,0,IF(OR(Pita!I311&gt;0),0,IF(OR('Green Pepper'!I311&gt;0,'House Salad'!I311&gt;0,Mushrooms!I311&gt;0,Lemon!I311&gt;0,Tzatziki!I311&gt;0,'Monterey Jack'!I311&gt;0,'Marinated Chicken'!I311&gt;0,Squid!I311&gt;0,Onions!I311&gt;0,Spanakopita!I311&gt;0,'Garlic Butter Sauce'!I311&gt;0),50,200))),0)</f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29</v>
      </c>
      <c r="F312" s="15">
        <f t="shared" si="28"/>
        <v>4</v>
      </c>
      <c r="G312" s="15">
        <f t="shared" ca="1" si="29"/>
        <v>0</v>
      </c>
      <c r="H312" s="13">
        <f t="shared" ca="1" si="25"/>
        <v>3.1780821917808226E-2</v>
      </c>
      <c r="I312" s="29">
        <f ca="1">IF(G312&lt;&gt;0,IF(E312&lt;0,0,IF(OR(Pita!I312&gt;0),0,IF(OR('Green Pepper'!I312&gt;0,'House Salad'!I312&gt;0,Mushrooms!I312&gt;0,Lemon!I312&gt;0,Tzatziki!I312&gt;0,'Monterey Jack'!I312&gt;0,'Marinated Chicken'!I312&gt;0,Squid!I312&gt;0,Onions!I312&gt;0,Spanakopita!I312&gt;0,'Garlic Butter Sauce'!I312&gt;0),50,200))),0)</f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25</v>
      </c>
      <c r="F313" s="15">
        <f t="shared" si="28"/>
        <v>4</v>
      </c>
      <c r="G313" s="15">
        <f t="shared" ca="1" si="29"/>
        <v>0</v>
      </c>
      <c r="H313" s="13">
        <f t="shared" ca="1" si="25"/>
        <v>2.7397260273972605E-2</v>
      </c>
      <c r="I313" s="29">
        <f ca="1">IF(G313&lt;&gt;0,IF(E313&lt;0,0,IF(OR(Pita!I313&gt;0),0,IF(OR('Green Pepper'!I313&gt;0,'House Salad'!I313&gt;0,Mushrooms!I313&gt;0,Lemon!I313&gt;0,Tzatziki!I313&gt;0,'Monterey Jack'!I313&gt;0,'Marinated Chicken'!I313&gt;0,Squid!I313&gt;0,Onions!I313&gt;0,Spanakopita!I313&gt;0,'Garlic Butter Sauce'!I313&gt;0),50,200))),0)</f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21</v>
      </c>
      <c r="F314" s="15">
        <f t="shared" si="28"/>
        <v>4</v>
      </c>
      <c r="G314" s="15">
        <f t="shared" ca="1" si="29"/>
        <v>28</v>
      </c>
      <c r="H314" s="13">
        <f t="shared" ca="1" si="25"/>
        <v>2.301369863013699E-2</v>
      </c>
      <c r="I314" s="29">
        <f ca="1">IF(G314&lt;&gt;0,IF(E314&lt;0,0,IF(OR(Pita!I314&gt;0),0,IF(OR('Green Pepper'!I314&gt;0,'House Salad'!I314&gt;0,Mushrooms!I314&gt;0,Lemon!I314&gt;0,Tzatziki!I314&gt;0,'Monterey Jack'!I314&gt;0,'Marinated Chicken'!I314&gt;0,Squid!I314&gt;0,Onions!I314&gt;0,Spanakopita!I314&gt;0,'Garlic Butter Sauce'!I314&gt;0),50,200))),0)</f>
        <v>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45</v>
      </c>
      <c r="F315" s="15">
        <f t="shared" si="28"/>
        <v>4</v>
      </c>
      <c r="G315" s="15">
        <f t="shared" ca="1" si="29"/>
        <v>0</v>
      </c>
      <c r="H315" s="13">
        <f t="shared" ca="1" si="25"/>
        <v>4.9315068493150691E-2</v>
      </c>
      <c r="I315" s="29">
        <f ca="1">IF(G315&lt;&gt;0,IF(E315&lt;0,0,IF(OR(Pita!I315&gt;0),0,IF(OR('Green Pepper'!I315&gt;0,'House Salad'!I315&gt;0,Mushrooms!I315&gt;0,Lemon!I315&gt;0,Tzatziki!I315&gt;0,'Monterey Jack'!I315&gt;0,'Marinated Chicken'!I315&gt;0,Squid!I315&gt;0,Onions!I315&gt;0,Spanakopita!I315&gt;0,'Garlic Butter Sauce'!I315&gt;0),50,200))),0)</f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41</v>
      </c>
      <c r="F316" s="15">
        <f t="shared" si="28"/>
        <v>4</v>
      </c>
      <c r="G316" s="15">
        <f t="shared" ca="1" si="29"/>
        <v>0</v>
      </c>
      <c r="H316" s="13">
        <f t="shared" ca="1" si="25"/>
        <v>4.4931506849315073E-2</v>
      </c>
      <c r="I316" s="29">
        <f ca="1">IF(G316&lt;&gt;0,IF(E316&lt;0,0,IF(OR(Pita!I316&gt;0),0,IF(OR('Green Pepper'!I316&gt;0,'House Salad'!I316&gt;0,Mushrooms!I316&gt;0,Lemon!I316&gt;0,Tzatziki!I316&gt;0,'Monterey Jack'!I316&gt;0,'Marinated Chicken'!I316&gt;0,Squid!I316&gt;0,Onions!I316&gt;0,Spanakopita!I316&gt;0,'Garlic Butter Sauce'!I316&gt;0),50,200))),0)</f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37</v>
      </c>
      <c r="F317" s="15">
        <f t="shared" si="28"/>
        <v>4</v>
      </c>
      <c r="G317" s="15">
        <f t="shared" ca="1" si="29"/>
        <v>0</v>
      </c>
      <c r="H317" s="13">
        <f t="shared" ca="1" si="25"/>
        <v>4.0547945205479455E-2</v>
      </c>
      <c r="I317" s="29">
        <f ca="1">IF(G317&lt;&gt;0,IF(E317&lt;0,0,IF(OR(Pita!I317&gt;0),0,IF(OR('Green Pepper'!I317&gt;0,'House Salad'!I317&gt;0,Mushrooms!I317&gt;0,Lemon!I317&gt;0,Tzatziki!I317&gt;0,'Monterey Jack'!I317&gt;0,'Marinated Chicken'!I317&gt;0,Squid!I317&gt;0,Onions!I317&gt;0,Spanakopita!I317&gt;0,'Garlic Butter Sauce'!I317&gt;0),50,200))),0)</f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33</v>
      </c>
      <c r="F318" s="15">
        <f t="shared" si="28"/>
        <v>4</v>
      </c>
      <c r="G318" s="15">
        <f t="shared" ca="1" si="29"/>
        <v>0</v>
      </c>
      <c r="H318" s="13">
        <f t="shared" ca="1" si="25"/>
        <v>3.6164383561643837E-2</v>
      </c>
      <c r="I318" s="29">
        <f ca="1">IF(G318&lt;&gt;0,IF(E318&lt;0,0,IF(OR(Pita!I318&gt;0),0,IF(OR('Green Pepper'!I318&gt;0,'House Salad'!I318&gt;0,Mushrooms!I318&gt;0,Lemon!I318&gt;0,Tzatziki!I318&gt;0,'Monterey Jack'!I318&gt;0,'Marinated Chicken'!I318&gt;0,Squid!I318&gt;0,Onions!I318&gt;0,Spanakopita!I318&gt;0,'Garlic Butter Sauce'!I318&gt;0),50,200))),0)</f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29</v>
      </c>
      <c r="F319" s="15">
        <f t="shared" si="28"/>
        <v>4</v>
      </c>
      <c r="G319" s="15">
        <f t="shared" ca="1" si="29"/>
        <v>0</v>
      </c>
      <c r="H319" s="13">
        <f t="shared" ca="1" si="25"/>
        <v>3.1780821917808226E-2</v>
      </c>
      <c r="I319" s="29">
        <f ca="1">IF(G319&lt;&gt;0,IF(E319&lt;0,0,IF(OR(Pita!I319&gt;0),0,IF(OR('Green Pepper'!I319&gt;0,'House Salad'!I319&gt;0,Mushrooms!I319&gt;0,Lemon!I319&gt;0,Tzatziki!I319&gt;0,'Monterey Jack'!I319&gt;0,'Marinated Chicken'!I319&gt;0,Squid!I319&gt;0,Onions!I319&gt;0,Spanakopita!I319&gt;0,'Garlic Butter Sauce'!I319&gt;0),50,200))),0)</f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25</v>
      </c>
      <c r="F320" s="15">
        <f t="shared" si="28"/>
        <v>4</v>
      </c>
      <c r="G320" s="15">
        <f t="shared" ca="1" si="29"/>
        <v>0</v>
      </c>
      <c r="H320" s="13">
        <f t="shared" ca="1" si="25"/>
        <v>2.7397260273972605E-2</v>
      </c>
      <c r="I320" s="29">
        <f ca="1">IF(G320&lt;&gt;0,IF(E320&lt;0,0,IF(OR(Pita!I320&gt;0),0,IF(OR('Green Pepper'!I320&gt;0,'House Salad'!I320&gt;0,Mushrooms!I320&gt;0,Lemon!I320&gt;0,Tzatziki!I320&gt;0,'Monterey Jack'!I320&gt;0,'Marinated Chicken'!I320&gt;0,Squid!I320&gt;0,Onions!I320&gt;0,Spanakopita!I320&gt;0,'Garlic Butter Sauce'!I320&gt;0),50,200))),0)</f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21</v>
      </c>
      <c r="F321" s="15">
        <f t="shared" si="28"/>
        <v>4</v>
      </c>
      <c r="G321" s="15">
        <f t="shared" ca="1" si="29"/>
        <v>28</v>
      </c>
      <c r="H321" s="13">
        <f t="shared" ca="1" si="25"/>
        <v>2.301369863013699E-2</v>
      </c>
      <c r="I321" s="29">
        <f ca="1">IF(G321&lt;&gt;0,IF(E321&lt;0,0,IF(OR(Pita!I321&gt;0),0,IF(OR('Green Pepper'!I321&gt;0,'House Salad'!I321&gt;0,Mushrooms!I321&gt;0,Lemon!I321&gt;0,Tzatziki!I321&gt;0,'Monterey Jack'!I321&gt;0,'Marinated Chicken'!I321&gt;0,Squid!I321&gt;0,Onions!I321&gt;0,Spanakopita!I321&gt;0,'Garlic Butter Sauce'!I321&gt;0),50,200))),0)</f>
        <v>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45</v>
      </c>
      <c r="F322" s="15">
        <f t="shared" si="28"/>
        <v>4</v>
      </c>
      <c r="G322" s="15">
        <f t="shared" ca="1" si="29"/>
        <v>0</v>
      </c>
      <c r="H322" s="13">
        <f t="shared" ca="1" si="25"/>
        <v>4.9315068493150691E-2</v>
      </c>
      <c r="I322" s="29">
        <f ca="1">IF(G322&lt;&gt;0,IF(E322&lt;0,0,IF(OR(Pita!I322&gt;0),0,IF(OR('Green Pepper'!I322&gt;0,'House Salad'!I322&gt;0,Mushrooms!I322&gt;0,Lemon!I322&gt;0,Tzatziki!I322&gt;0,'Monterey Jack'!I322&gt;0,'Marinated Chicken'!I322&gt;0,Squid!I322&gt;0,Onions!I322&gt;0,Spanakopita!I322&gt;0,'Garlic Butter Sauce'!I322&gt;0),50,200))),0)</f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41</v>
      </c>
      <c r="F323" s="15">
        <f t="shared" si="28"/>
        <v>4</v>
      </c>
      <c r="G323" s="15">
        <f t="shared" ca="1" si="29"/>
        <v>0</v>
      </c>
      <c r="H323" s="13">
        <f t="shared" ca="1" si="25"/>
        <v>4.4931506849315073E-2</v>
      </c>
      <c r="I323" s="29">
        <f ca="1">IF(G323&lt;&gt;0,IF(E323&lt;0,0,IF(OR(Pita!I323&gt;0),0,IF(OR('Green Pepper'!I323&gt;0,'House Salad'!I323&gt;0,Mushrooms!I323&gt;0,Lemon!I323&gt;0,Tzatziki!I323&gt;0,'Monterey Jack'!I323&gt;0,'Marinated Chicken'!I323&gt;0,Squid!I323&gt;0,Onions!I323&gt;0,Spanakopita!I323&gt;0,'Garlic Butter Sauce'!I323&gt;0),50,200))),0)</f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37</v>
      </c>
      <c r="F324" s="15">
        <f t="shared" si="28"/>
        <v>4</v>
      </c>
      <c r="G324" s="15">
        <f t="shared" ca="1" si="29"/>
        <v>0</v>
      </c>
      <c r="H324" s="13">
        <f t="shared" ca="1" si="25"/>
        <v>4.0547945205479455E-2</v>
      </c>
      <c r="I324" s="29">
        <f ca="1">IF(G324&lt;&gt;0,IF(E324&lt;0,0,IF(OR(Pita!I324&gt;0),0,IF(OR('Green Pepper'!I324&gt;0,'House Salad'!I324&gt;0,Mushrooms!I324&gt;0,Lemon!I324&gt;0,Tzatziki!I324&gt;0,'Monterey Jack'!I324&gt;0,'Marinated Chicken'!I324&gt;0,Squid!I324&gt;0,Onions!I324&gt;0,Spanakopita!I324&gt;0,'Garlic Butter Sauce'!I324&gt;0),50,200))),0)</f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33</v>
      </c>
      <c r="F325" s="15">
        <f t="shared" si="28"/>
        <v>4</v>
      </c>
      <c r="G325" s="15">
        <f t="shared" ca="1" si="29"/>
        <v>0</v>
      </c>
      <c r="H325" s="13">
        <f t="shared" ca="1" si="25"/>
        <v>3.6164383561643837E-2</v>
      </c>
      <c r="I325" s="29">
        <f ca="1">IF(G325&lt;&gt;0,IF(E325&lt;0,0,IF(OR(Pita!I325&gt;0),0,IF(OR('Green Pepper'!I325&gt;0,'House Salad'!I325&gt;0,Mushrooms!I325&gt;0,Lemon!I325&gt;0,Tzatziki!I325&gt;0,'Monterey Jack'!I325&gt;0,'Marinated Chicken'!I325&gt;0,Squid!I325&gt;0,Onions!I325&gt;0,Spanakopita!I325&gt;0,'Garlic Butter Sauce'!I325&gt;0),50,200))),0)</f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29</v>
      </c>
      <c r="F326" s="15">
        <f t="shared" si="28"/>
        <v>4</v>
      </c>
      <c r="G326" s="15">
        <f t="shared" ca="1" si="29"/>
        <v>0</v>
      </c>
      <c r="H326" s="13">
        <f t="shared" ca="1" si="25"/>
        <v>3.1780821917808226E-2</v>
      </c>
      <c r="I326" s="29">
        <f ca="1">IF(G326&lt;&gt;0,IF(E326&lt;0,0,IF(OR(Pita!I326&gt;0),0,IF(OR('Green Pepper'!I326&gt;0,'House Salad'!I326&gt;0,Mushrooms!I326&gt;0,Lemon!I326&gt;0,Tzatziki!I326&gt;0,'Monterey Jack'!I326&gt;0,'Marinated Chicken'!I326&gt;0,Squid!I326&gt;0,Onions!I326&gt;0,Spanakopita!I326&gt;0,'Garlic Butter Sauce'!I326&gt;0),50,200))),0)</f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25</v>
      </c>
      <c r="F327" s="15">
        <f t="shared" si="28"/>
        <v>4</v>
      </c>
      <c r="G327" s="15">
        <f t="shared" ca="1" si="29"/>
        <v>0</v>
      </c>
      <c r="H327" s="13">
        <f t="shared" ca="1" si="25"/>
        <v>2.7397260273972605E-2</v>
      </c>
      <c r="I327" s="29">
        <f ca="1">IF(G327&lt;&gt;0,IF(E327&lt;0,0,IF(OR(Pita!I327&gt;0),0,IF(OR('Green Pepper'!I327&gt;0,'House Salad'!I327&gt;0,Mushrooms!I327&gt;0,Lemon!I327&gt;0,Tzatziki!I327&gt;0,'Monterey Jack'!I327&gt;0,'Marinated Chicken'!I327&gt;0,Squid!I327&gt;0,Onions!I327&gt;0,Spanakopita!I327&gt;0,'Garlic Butter Sauce'!I327&gt;0),50,200))),0)</f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21</v>
      </c>
      <c r="F328" s="15">
        <f t="shared" si="28"/>
        <v>4</v>
      </c>
      <c r="G328" s="15">
        <f t="shared" ca="1" si="29"/>
        <v>28</v>
      </c>
      <c r="H328" s="13">
        <f t="shared" ca="1" si="25"/>
        <v>2.301369863013699E-2</v>
      </c>
      <c r="I328" s="29">
        <f ca="1">IF(G328&lt;&gt;0,IF(E328&lt;0,0,IF(OR(Pita!I328&gt;0),0,IF(OR('Green Pepper'!I328&gt;0,'House Salad'!I328&gt;0,Mushrooms!I328&gt;0,Lemon!I328&gt;0,Tzatziki!I328&gt;0,'Monterey Jack'!I328&gt;0,'Marinated Chicken'!I328&gt;0,Squid!I328&gt;0,Onions!I328&gt;0,Spanakopita!I328&gt;0,'Garlic Butter Sauce'!I328&gt;0),50,200))),0)</f>
        <v>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45</v>
      </c>
      <c r="F329" s="15">
        <f t="shared" si="28"/>
        <v>4</v>
      </c>
      <c r="G329" s="15">
        <f t="shared" ca="1" si="29"/>
        <v>0</v>
      </c>
      <c r="H329" s="13">
        <f t="shared" ca="1" si="25"/>
        <v>4.9315068493150691E-2</v>
      </c>
      <c r="I329" s="29">
        <f ca="1">IF(G329&lt;&gt;0,IF(E329&lt;0,0,IF(OR(Pita!I329&gt;0),0,IF(OR('Green Pepper'!I329&gt;0,'House Salad'!I329&gt;0,Mushrooms!I329&gt;0,Lemon!I329&gt;0,Tzatziki!I329&gt;0,'Monterey Jack'!I329&gt;0,'Marinated Chicken'!I329&gt;0,Squid!I329&gt;0,Onions!I329&gt;0,Spanakopita!I329&gt;0,'Garlic Butter Sauce'!I329&gt;0),50,200))),0)</f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41</v>
      </c>
      <c r="F330" s="15">
        <f t="shared" si="28"/>
        <v>4</v>
      </c>
      <c r="G330" s="15">
        <f t="shared" ca="1" si="29"/>
        <v>0</v>
      </c>
      <c r="H330" s="13">
        <f t="shared" ca="1" si="25"/>
        <v>4.4931506849315073E-2</v>
      </c>
      <c r="I330" s="29">
        <f ca="1">IF(G330&lt;&gt;0,IF(E330&lt;0,0,IF(OR(Pita!I330&gt;0),0,IF(OR('Green Pepper'!I330&gt;0,'House Salad'!I330&gt;0,Mushrooms!I330&gt;0,Lemon!I330&gt;0,Tzatziki!I330&gt;0,'Monterey Jack'!I330&gt;0,'Marinated Chicken'!I330&gt;0,Squid!I330&gt;0,Onions!I330&gt;0,Spanakopita!I330&gt;0,'Garlic Butter Sauce'!I330&gt;0),50,200))),0)</f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37</v>
      </c>
      <c r="F331" s="15">
        <f t="shared" si="28"/>
        <v>4</v>
      </c>
      <c r="G331" s="15">
        <f t="shared" ca="1" si="29"/>
        <v>0</v>
      </c>
      <c r="H331" s="13">
        <f t="shared" ca="1" si="25"/>
        <v>4.0547945205479455E-2</v>
      </c>
      <c r="I331" s="29">
        <f ca="1">IF(G331&lt;&gt;0,IF(E331&lt;0,0,IF(OR(Pita!I331&gt;0),0,IF(OR('Green Pepper'!I331&gt;0,'House Salad'!I331&gt;0,Mushrooms!I331&gt;0,Lemon!I331&gt;0,Tzatziki!I331&gt;0,'Monterey Jack'!I331&gt;0,'Marinated Chicken'!I331&gt;0,Squid!I331&gt;0,Onions!I331&gt;0,Spanakopita!I331&gt;0,'Garlic Butter Sauce'!I331&gt;0),50,200))),0)</f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33</v>
      </c>
      <c r="F332" s="15">
        <f t="shared" si="28"/>
        <v>4</v>
      </c>
      <c r="G332" s="15">
        <f t="shared" ca="1" si="29"/>
        <v>0</v>
      </c>
      <c r="H332" s="13">
        <f t="shared" ca="1" si="25"/>
        <v>3.6164383561643837E-2</v>
      </c>
      <c r="I332" s="29">
        <f ca="1">IF(G332&lt;&gt;0,IF(E332&lt;0,0,IF(OR(Pita!I332&gt;0),0,IF(OR('Green Pepper'!I332&gt;0,'House Salad'!I332&gt;0,Mushrooms!I332&gt;0,Lemon!I332&gt;0,Tzatziki!I332&gt;0,'Monterey Jack'!I332&gt;0,'Marinated Chicken'!I332&gt;0,Squid!I332&gt;0,Onions!I332&gt;0,Spanakopita!I332&gt;0,'Garlic Butter Sauce'!I332&gt;0),50,200))),0)</f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29</v>
      </c>
      <c r="F333" s="15">
        <f t="shared" si="28"/>
        <v>4</v>
      </c>
      <c r="G333" s="15">
        <f t="shared" ca="1" si="29"/>
        <v>0</v>
      </c>
      <c r="H333" s="13">
        <f t="shared" ca="1" si="25"/>
        <v>3.1780821917808226E-2</v>
      </c>
      <c r="I333" s="29">
        <f ca="1">IF(G333&lt;&gt;0,IF(E333&lt;0,0,IF(OR(Pita!I333&gt;0),0,IF(OR('Green Pepper'!I333&gt;0,'House Salad'!I333&gt;0,Mushrooms!I333&gt;0,Lemon!I333&gt;0,Tzatziki!I333&gt;0,'Monterey Jack'!I333&gt;0,'Marinated Chicken'!I333&gt;0,Squid!I333&gt;0,Onions!I333&gt;0,Spanakopita!I333&gt;0,'Garlic Butter Sauce'!I333&gt;0),50,200))),0)</f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25</v>
      </c>
      <c r="F334" s="15">
        <f t="shared" si="28"/>
        <v>4</v>
      </c>
      <c r="G334" s="15">
        <f t="shared" ca="1" si="29"/>
        <v>0</v>
      </c>
      <c r="H334" s="13">
        <f t="shared" ca="1" si="25"/>
        <v>2.7397260273972605E-2</v>
      </c>
      <c r="I334" s="29">
        <f ca="1">IF(G334&lt;&gt;0,IF(E334&lt;0,0,IF(OR(Pita!I334&gt;0),0,IF(OR('Green Pepper'!I334&gt;0,'House Salad'!I334&gt;0,Mushrooms!I334&gt;0,Lemon!I334&gt;0,Tzatziki!I334&gt;0,'Monterey Jack'!I334&gt;0,'Marinated Chicken'!I334&gt;0,Squid!I334&gt;0,Onions!I334&gt;0,Spanakopita!I334&gt;0,'Garlic Butter Sauce'!I334&gt;0),50,200))),0)</f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21</v>
      </c>
      <c r="F335" s="15">
        <f t="shared" si="28"/>
        <v>4</v>
      </c>
      <c r="G335" s="15">
        <f t="shared" ca="1" si="29"/>
        <v>28</v>
      </c>
      <c r="H335" s="13">
        <f t="shared" ca="1" si="25"/>
        <v>2.301369863013699E-2</v>
      </c>
      <c r="I335" s="29">
        <f ca="1">IF(G335&lt;&gt;0,IF(E335&lt;0,0,IF(OR(Pita!I335&gt;0),0,IF(OR('Green Pepper'!I335&gt;0,'House Salad'!I335&gt;0,Mushrooms!I335&gt;0,Lemon!I335&gt;0,Tzatziki!I335&gt;0,'Monterey Jack'!I335&gt;0,'Marinated Chicken'!I335&gt;0,Squid!I335&gt;0,Onions!I335&gt;0,Spanakopita!I335&gt;0,'Garlic Butter Sauce'!I335&gt;0),50,200))),0)</f>
        <v>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45</v>
      </c>
      <c r="F336" s="15">
        <f t="shared" si="28"/>
        <v>4</v>
      </c>
      <c r="G336" s="15">
        <f t="shared" ca="1" si="29"/>
        <v>0</v>
      </c>
      <c r="H336" s="13">
        <f t="shared" ca="1" si="25"/>
        <v>4.9315068493150691E-2</v>
      </c>
      <c r="I336" s="29">
        <f ca="1">IF(G336&lt;&gt;0,IF(E336&lt;0,0,IF(OR(Pita!I336&gt;0),0,IF(OR('Green Pepper'!I336&gt;0,'House Salad'!I336&gt;0,Mushrooms!I336&gt;0,Lemon!I336&gt;0,Tzatziki!I336&gt;0,'Monterey Jack'!I336&gt;0,'Marinated Chicken'!I336&gt;0,Squid!I336&gt;0,Onions!I336&gt;0,Spanakopita!I336&gt;0,'Garlic Butter Sauce'!I336&gt;0),50,200))),0)</f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41</v>
      </c>
      <c r="F337" s="15">
        <f t="shared" si="28"/>
        <v>4</v>
      </c>
      <c r="G337" s="15">
        <f t="shared" ca="1" si="29"/>
        <v>0</v>
      </c>
      <c r="H337" s="13">
        <f t="shared" ca="1" si="25"/>
        <v>4.4931506849315073E-2</v>
      </c>
      <c r="I337" s="29">
        <f ca="1">IF(G337&lt;&gt;0,IF(E337&lt;0,0,IF(OR(Pita!I337&gt;0),0,IF(OR('Green Pepper'!I337&gt;0,'House Salad'!I337&gt;0,Mushrooms!I337&gt;0,Lemon!I337&gt;0,Tzatziki!I337&gt;0,'Monterey Jack'!I337&gt;0,'Marinated Chicken'!I337&gt;0,Squid!I337&gt;0,Onions!I337&gt;0,Spanakopita!I337&gt;0,'Garlic Butter Sauce'!I337&gt;0),50,200))),0)</f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37</v>
      </c>
      <c r="F338" s="15">
        <f t="shared" si="28"/>
        <v>4</v>
      </c>
      <c r="G338" s="15">
        <f t="shared" ca="1" si="29"/>
        <v>0</v>
      </c>
      <c r="H338" s="13">
        <f t="shared" ca="1" si="25"/>
        <v>4.0547945205479455E-2</v>
      </c>
      <c r="I338" s="29">
        <f ca="1">IF(G338&lt;&gt;0,IF(E338&lt;0,0,IF(OR(Pita!I338&gt;0),0,IF(OR('Green Pepper'!I338&gt;0,'House Salad'!I338&gt;0,Mushrooms!I338&gt;0,Lemon!I338&gt;0,Tzatziki!I338&gt;0,'Monterey Jack'!I338&gt;0,'Marinated Chicken'!I338&gt;0,Squid!I338&gt;0,Onions!I338&gt;0,Spanakopita!I338&gt;0,'Garlic Butter Sauce'!I338&gt;0),50,200))),0)</f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33</v>
      </c>
      <c r="F339" s="15">
        <f t="shared" si="28"/>
        <v>4</v>
      </c>
      <c r="G339" s="15">
        <f t="shared" ca="1" si="29"/>
        <v>0</v>
      </c>
      <c r="H339" s="13">
        <f t="shared" ca="1" si="25"/>
        <v>3.6164383561643837E-2</v>
      </c>
      <c r="I339" s="29">
        <f ca="1">IF(G339&lt;&gt;0,IF(E339&lt;0,0,IF(OR(Pita!I339&gt;0),0,IF(OR('Green Pepper'!I339&gt;0,'House Salad'!I339&gt;0,Mushrooms!I339&gt;0,Lemon!I339&gt;0,Tzatziki!I339&gt;0,'Monterey Jack'!I339&gt;0,'Marinated Chicken'!I339&gt;0,Squid!I339&gt;0,Onions!I339&gt;0,Spanakopita!I339&gt;0,'Garlic Butter Sauce'!I339&gt;0),50,200))),0)</f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29</v>
      </c>
      <c r="F340" s="15">
        <f t="shared" si="28"/>
        <v>4</v>
      </c>
      <c r="G340" s="15">
        <f t="shared" ca="1" si="29"/>
        <v>0</v>
      </c>
      <c r="H340" s="13">
        <f t="shared" ca="1" si="25"/>
        <v>3.1780821917808226E-2</v>
      </c>
      <c r="I340" s="29">
        <f ca="1">IF(G340&lt;&gt;0,IF(E340&lt;0,0,IF(OR(Pita!I340&gt;0),0,IF(OR('Green Pepper'!I340&gt;0,'House Salad'!I340&gt;0,Mushrooms!I340&gt;0,Lemon!I340&gt;0,Tzatziki!I340&gt;0,'Monterey Jack'!I340&gt;0,'Marinated Chicken'!I340&gt;0,Squid!I340&gt;0,Onions!I340&gt;0,Spanakopita!I340&gt;0,'Garlic Butter Sauce'!I340&gt;0),50,200))),0)</f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25</v>
      </c>
      <c r="F341" s="15">
        <f t="shared" si="28"/>
        <v>4</v>
      </c>
      <c r="G341" s="15">
        <f t="shared" ca="1" si="29"/>
        <v>0</v>
      </c>
      <c r="H341" s="13">
        <f t="shared" ref="H341:H385" ca="1" si="31">IF(E341&gt;0,E341*($E$12/365),0)</f>
        <v>2.7397260273972605E-2</v>
      </c>
      <c r="I341" s="29">
        <f ca="1">IF(G341&lt;&gt;0,IF(E341&lt;0,0,IF(OR(Pita!I341&gt;0),0,IF(OR('Green Pepper'!I341&gt;0,'House Salad'!I341&gt;0,Mushrooms!I341&gt;0,Lemon!I341&gt;0,Tzatziki!I341&gt;0,'Monterey Jack'!I341&gt;0,'Marinated Chicken'!I341&gt;0,Squid!I341&gt;0,Onions!I341&gt;0,Spanakopita!I341&gt;0,'Garlic Butter Sauce'!I341&gt;0),50,200))),0)</f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21</v>
      </c>
      <c r="F342" s="15">
        <f t="shared" ref="F342:F386" si="34">ROUND($E$15/7,0)</f>
        <v>4</v>
      </c>
      <c r="G342" s="15">
        <f t="shared" ref="G342:G385" ca="1" si="35">IF(D342=1,$E$4,IF(E342&lt;0,$E$4-E342,IF(MOD(D342,$E$5)=0,$E$4-E342,0)))</f>
        <v>28</v>
      </c>
      <c r="H342" s="13">
        <f t="shared" ca="1" si="31"/>
        <v>2.301369863013699E-2</v>
      </c>
      <c r="I342" s="29">
        <f ca="1">IF(G342&lt;&gt;0,IF(E342&lt;0,0,IF(OR(Pita!I342&gt;0),0,IF(OR('Green Pepper'!I342&gt;0,'House Salad'!I342&gt;0,Mushrooms!I342&gt;0,Lemon!I342&gt;0,Tzatziki!I342&gt;0,'Monterey Jack'!I342&gt;0,'Marinated Chicken'!I342&gt;0,Squid!I342&gt;0,Onions!I342&gt;0,Spanakopita!I342&gt;0,'Garlic Butter Sauce'!I342&gt;0),50,200))),0)</f>
        <v>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45</v>
      </c>
      <c r="F343" s="15">
        <f t="shared" si="34"/>
        <v>4</v>
      </c>
      <c r="G343" s="15">
        <f t="shared" ca="1" si="35"/>
        <v>0</v>
      </c>
      <c r="H343" s="13">
        <f t="shared" ca="1" si="31"/>
        <v>4.9315068493150691E-2</v>
      </c>
      <c r="I343" s="29">
        <f ca="1">IF(G343&lt;&gt;0,IF(E343&lt;0,0,IF(OR(Pita!I343&gt;0),0,IF(OR('Green Pepper'!I343&gt;0,'House Salad'!I343&gt;0,Mushrooms!I343&gt;0,Lemon!I343&gt;0,Tzatziki!I343&gt;0,'Monterey Jack'!I343&gt;0,'Marinated Chicken'!I343&gt;0,Squid!I343&gt;0,Onions!I343&gt;0,Spanakopita!I343&gt;0,'Garlic Butter Sauce'!I343&gt;0),50,200))),0)</f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41</v>
      </c>
      <c r="F344" s="15">
        <f t="shared" si="34"/>
        <v>4</v>
      </c>
      <c r="G344" s="15">
        <f t="shared" ca="1" si="35"/>
        <v>0</v>
      </c>
      <c r="H344" s="13">
        <f t="shared" ca="1" si="31"/>
        <v>4.4931506849315073E-2</v>
      </c>
      <c r="I344" s="29">
        <f ca="1">IF(G344&lt;&gt;0,IF(E344&lt;0,0,IF(OR(Pita!I344&gt;0),0,IF(OR('Green Pepper'!I344&gt;0,'House Salad'!I344&gt;0,Mushrooms!I344&gt;0,Lemon!I344&gt;0,Tzatziki!I344&gt;0,'Monterey Jack'!I344&gt;0,'Marinated Chicken'!I344&gt;0,Squid!I344&gt;0,Onions!I344&gt;0,Spanakopita!I344&gt;0,'Garlic Butter Sauce'!I344&gt;0),50,200))),0)</f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37</v>
      </c>
      <c r="F345" s="15">
        <f t="shared" si="34"/>
        <v>4</v>
      </c>
      <c r="G345" s="15">
        <f t="shared" ca="1" si="35"/>
        <v>0</v>
      </c>
      <c r="H345" s="13">
        <f t="shared" ca="1" si="31"/>
        <v>4.0547945205479455E-2</v>
      </c>
      <c r="I345" s="29">
        <f ca="1">IF(G345&lt;&gt;0,IF(E345&lt;0,0,IF(OR(Pita!I345&gt;0),0,IF(OR('Green Pepper'!I345&gt;0,'House Salad'!I345&gt;0,Mushrooms!I345&gt;0,Lemon!I345&gt;0,Tzatziki!I345&gt;0,'Monterey Jack'!I345&gt;0,'Marinated Chicken'!I345&gt;0,Squid!I345&gt;0,Onions!I345&gt;0,Spanakopita!I345&gt;0,'Garlic Butter Sauce'!I345&gt;0),50,200))),0)</f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33</v>
      </c>
      <c r="F346" s="15">
        <f t="shared" si="34"/>
        <v>4</v>
      </c>
      <c r="G346" s="15">
        <f t="shared" ca="1" si="35"/>
        <v>0</v>
      </c>
      <c r="H346" s="13">
        <f t="shared" ca="1" si="31"/>
        <v>3.6164383561643837E-2</v>
      </c>
      <c r="I346" s="29">
        <f ca="1">IF(G346&lt;&gt;0,IF(E346&lt;0,0,IF(OR(Pita!I346&gt;0),0,IF(OR('Green Pepper'!I346&gt;0,'House Salad'!I346&gt;0,Mushrooms!I346&gt;0,Lemon!I346&gt;0,Tzatziki!I346&gt;0,'Monterey Jack'!I346&gt;0,'Marinated Chicken'!I346&gt;0,Squid!I346&gt;0,Onions!I346&gt;0,Spanakopita!I346&gt;0,'Garlic Butter Sauce'!I346&gt;0),50,200))),0)</f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29</v>
      </c>
      <c r="F347" s="15">
        <f t="shared" si="34"/>
        <v>4</v>
      </c>
      <c r="G347" s="15">
        <f t="shared" ca="1" si="35"/>
        <v>0</v>
      </c>
      <c r="H347" s="13">
        <f t="shared" ca="1" si="31"/>
        <v>3.1780821917808226E-2</v>
      </c>
      <c r="I347" s="29">
        <f ca="1">IF(G347&lt;&gt;0,IF(E347&lt;0,0,IF(OR(Pita!I347&gt;0),0,IF(OR('Green Pepper'!I347&gt;0,'House Salad'!I347&gt;0,Mushrooms!I347&gt;0,Lemon!I347&gt;0,Tzatziki!I347&gt;0,'Monterey Jack'!I347&gt;0,'Marinated Chicken'!I347&gt;0,Squid!I347&gt;0,Onions!I347&gt;0,Spanakopita!I347&gt;0,'Garlic Butter Sauce'!I347&gt;0),50,200))),0)</f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25</v>
      </c>
      <c r="F348" s="15">
        <f t="shared" si="34"/>
        <v>4</v>
      </c>
      <c r="G348" s="15">
        <f t="shared" ca="1" si="35"/>
        <v>0</v>
      </c>
      <c r="H348" s="13">
        <f t="shared" ca="1" si="31"/>
        <v>2.7397260273972605E-2</v>
      </c>
      <c r="I348" s="29">
        <f ca="1">IF(G348&lt;&gt;0,IF(E348&lt;0,0,IF(OR(Pita!I348&gt;0),0,IF(OR('Green Pepper'!I348&gt;0,'House Salad'!I348&gt;0,Mushrooms!I348&gt;0,Lemon!I348&gt;0,Tzatziki!I348&gt;0,'Monterey Jack'!I348&gt;0,'Marinated Chicken'!I348&gt;0,Squid!I348&gt;0,Onions!I348&gt;0,Spanakopita!I348&gt;0,'Garlic Butter Sauce'!I348&gt;0),50,200))),0)</f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21</v>
      </c>
      <c r="F349" s="15">
        <f t="shared" si="34"/>
        <v>4</v>
      </c>
      <c r="G349" s="15">
        <f t="shared" ca="1" si="35"/>
        <v>28</v>
      </c>
      <c r="H349" s="13">
        <f t="shared" ca="1" si="31"/>
        <v>2.301369863013699E-2</v>
      </c>
      <c r="I349" s="29">
        <f ca="1">IF(G349&lt;&gt;0,IF(E349&lt;0,0,IF(OR(Pita!I349&gt;0),0,IF(OR('Green Pepper'!I349&gt;0,'House Salad'!I349&gt;0,Mushrooms!I349&gt;0,Lemon!I349&gt;0,Tzatziki!I349&gt;0,'Monterey Jack'!I349&gt;0,'Marinated Chicken'!I349&gt;0,Squid!I349&gt;0,Onions!I349&gt;0,Spanakopita!I349&gt;0,'Garlic Butter Sauce'!I349&gt;0),50,200))),0)</f>
        <v>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45</v>
      </c>
      <c r="F350" s="15">
        <f t="shared" si="34"/>
        <v>4</v>
      </c>
      <c r="G350" s="15">
        <f t="shared" ca="1" si="35"/>
        <v>0</v>
      </c>
      <c r="H350" s="13">
        <f t="shared" ca="1" si="31"/>
        <v>4.9315068493150691E-2</v>
      </c>
      <c r="I350" s="29">
        <f ca="1">IF(G350&lt;&gt;0,IF(E350&lt;0,0,IF(OR(Pita!I350&gt;0),0,IF(OR('Green Pepper'!I350&gt;0,'House Salad'!I350&gt;0,Mushrooms!I350&gt;0,Lemon!I350&gt;0,Tzatziki!I350&gt;0,'Monterey Jack'!I350&gt;0,'Marinated Chicken'!I350&gt;0,Squid!I350&gt;0,Onions!I350&gt;0,Spanakopita!I350&gt;0,'Garlic Butter Sauce'!I350&gt;0),50,200))),0)</f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41</v>
      </c>
      <c r="F351" s="15">
        <f t="shared" si="34"/>
        <v>4</v>
      </c>
      <c r="G351" s="15">
        <f t="shared" ca="1" si="35"/>
        <v>0</v>
      </c>
      <c r="H351" s="13">
        <f t="shared" ca="1" si="31"/>
        <v>4.4931506849315073E-2</v>
      </c>
      <c r="I351" s="29">
        <f ca="1">IF(G351&lt;&gt;0,IF(E351&lt;0,0,IF(OR(Pita!I351&gt;0),0,IF(OR('Green Pepper'!I351&gt;0,'House Salad'!I351&gt;0,Mushrooms!I351&gt;0,Lemon!I351&gt;0,Tzatziki!I351&gt;0,'Monterey Jack'!I351&gt;0,'Marinated Chicken'!I351&gt;0,Squid!I351&gt;0,Onions!I351&gt;0,Spanakopita!I351&gt;0,'Garlic Butter Sauce'!I351&gt;0),50,200))),0)</f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37</v>
      </c>
      <c r="F352" s="15">
        <f t="shared" si="34"/>
        <v>4</v>
      </c>
      <c r="G352" s="15">
        <f t="shared" ca="1" si="35"/>
        <v>0</v>
      </c>
      <c r="H352" s="13">
        <f t="shared" ca="1" si="31"/>
        <v>4.0547945205479455E-2</v>
      </c>
      <c r="I352" s="29">
        <f ca="1">IF(G352&lt;&gt;0,IF(E352&lt;0,0,IF(OR(Pita!I352&gt;0),0,IF(OR('Green Pepper'!I352&gt;0,'House Salad'!I352&gt;0,Mushrooms!I352&gt;0,Lemon!I352&gt;0,Tzatziki!I352&gt;0,'Monterey Jack'!I352&gt;0,'Marinated Chicken'!I352&gt;0,Squid!I352&gt;0,Onions!I352&gt;0,Spanakopita!I352&gt;0,'Garlic Butter Sauce'!I352&gt;0),50,200))),0)</f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33</v>
      </c>
      <c r="F353" s="15">
        <f t="shared" si="34"/>
        <v>4</v>
      </c>
      <c r="G353" s="15">
        <f t="shared" ca="1" si="35"/>
        <v>0</v>
      </c>
      <c r="H353" s="13">
        <f t="shared" ca="1" si="31"/>
        <v>3.6164383561643837E-2</v>
      </c>
      <c r="I353" s="29">
        <f ca="1">IF(G353&lt;&gt;0,IF(E353&lt;0,0,IF(OR(Pita!I353&gt;0),0,IF(OR('Green Pepper'!I353&gt;0,'House Salad'!I353&gt;0,Mushrooms!I353&gt;0,Lemon!I353&gt;0,Tzatziki!I353&gt;0,'Monterey Jack'!I353&gt;0,'Marinated Chicken'!I353&gt;0,Squid!I353&gt;0,Onions!I353&gt;0,Spanakopita!I353&gt;0,'Garlic Butter Sauce'!I353&gt;0),50,200))),0)</f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29</v>
      </c>
      <c r="F354" s="15">
        <f t="shared" si="34"/>
        <v>4</v>
      </c>
      <c r="G354" s="15">
        <f t="shared" ca="1" si="35"/>
        <v>0</v>
      </c>
      <c r="H354" s="13">
        <f t="shared" ca="1" si="31"/>
        <v>3.1780821917808226E-2</v>
      </c>
      <c r="I354" s="29">
        <f ca="1">IF(G354&lt;&gt;0,IF(E354&lt;0,0,IF(OR(Pita!I354&gt;0),0,IF(OR('Green Pepper'!I354&gt;0,'House Salad'!I354&gt;0,Mushrooms!I354&gt;0,Lemon!I354&gt;0,Tzatziki!I354&gt;0,'Monterey Jack'!I354&gt;0,'Marinated Chicken'!I354&gt;0,Squid!I354&gt;0,Onions!I354&gt;0,Spanakopita!I354&gt;0,'Garlic Butter Sauce'!I354&gt;0),50,200))),0)</f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25</v>
      </c>
      <c r="F355" s="15">
        <f t="shared" si="34"/>
        <v>4</v>
      </c>
      <c r="G355" s="15">
        <f t="shared" ca="1" si="35"/>
        <v>0</v>
      </c>
      <c r="H355" s="13">
        <f t="shared" ca="1" si="31"/>
        <v>2.7397260273972605E-2</v>
      </c>
      <c r="I355" s="29">
        <f ca="1">IF(G355&lt;&gt;0,IF(E355&lt;0,0,IF(OR(Pita!I355&gt;0),0,IF(OR('Green Pepper'!I355&gt;0,'House Salad'!I355&gt;0,Mushrooms!I355&gt;0,Lemon!I355&gt;0,Tzatziki!I355&gt;0,'Monterey Jack'!I355&gt;0,'Marinated Chicken'!I355&gt;0,Squid!I355&gt;0,Onions!I355&gt;0,Spanakopita!I355&gt;0,'Garlic Butter Sauce'!I355&gt;0),50,200))),0)</f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21</v>
      </c>
      <c r="F356" s="15">
        <f t="shared" si="34"/>
        <v>4</v>
      </c>
      <c r="G356" s="15">
        <f t="shared" ca="1" si="35"/>
        <v>28</v>
      </c>
      <c r="H356" s="13">
        <f t="shared" ca="1" si="31"/>
        <v>2.301369863013699E-2</v>
      </c>
      <c r="I356" s="29">
        <f ca="1">IF(G356&lt;&gt;0,IF(E356&lt;0,0,IF(OR(Pita!I356&gt;0),0,IF(OR('Green Pepper'!I356&gt;0,'House Salad'!I356&gt;0,Mushrooms!I356&gt;0,Lemon!I356&gt;0,Tzatziki!I356&gt;0,'Monterey Jack'!I356&gt;0,'Marinated Chicken'!I356&gt;0,Squid!I356&gt;0,Onions!I356&gt;0,Spanakopita!I356&gt;0,'Garlic Butter Sauce'!I356&gt;0),50,200))),0)</f>
        <v>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45</v>
      </c>
      <c r="F357" s="15">
        <f t="shared" si="34"/>
        <v>4</v>
      </c>
      <c r="G357" s="15">
        <f t="shared" ca="1" si="35"/>
        <v>0</v>
      </c>
      <c r="H357" s="13">
        <f t="shared" ca="1" si="31"/>
        <v>4.9315068493150691E-2</v>
      </c>
      <c r="I357" s="29">
        <f ca="1">IF(G357&lt;&gt;0,IF(E357&lt;0,0,IF(OR(Pita!I357&gt;0),0,IF(OR('Green Pepper'!I357&gt;0,'House Salad'!I357&gt;0,Mushrooms!I357&gt;0,Lemon!I357&gt;0,Tzatziki!I357&gt;0,'Monterey Jack'!I357&gt;0,'Marinated Chicken'!I357&gt;0,Squid!I357&gt;0,Onions!I357&gt;0,Spanakopita!I357&gt;0,'Garlic Butter Sauce'!I357&gt;0),50,200))),0)</f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41</v>
      </c>
      <c r="F358" s="15">
        <f t="shared" si="34"/>
        <v>4</v>
      </c>
      <c r="G358" s="15">
        <f t="shared" ca="1" si="35"/>
        <v>0</v>
      </c>
      <c r="H358" s="13">
        <f t="shared" ca="1" si="31"/>
        <v>4.4931506849315073E-2</v>
      </c>
      <c r="I358" s="29">
        <f ca="1">IF(G358&lt;&gt;0,IF(E358&lt;0,0,IF(OR(Pita!I358&gt;0),0,IF(OR('Green Pepper'!I358&gt;0,'House Salad'!I358&gt;0,Mushrooms!I358&gt;0,Lemon!I358&gt;0,Tzatziki!I358&gt;0,'Monterey Jack'!I358&gt;0,'Marinated Chicken'!I358&gt;0,Squid!I358&gt;0,Onions!I358&gt;0,Spanakopita!I358&gt;0,'Garlic Butter Sauce'!I358&gt;0),50,200))),0)</f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37</v>
      </c>
      <c r="F359" s="15">
        <f t="shared" si="34"/>
        <v>4</v>
      </c>
      <c r="G359" s="15">
        <f t="shared" ca="1" si="35"/>
        <v>0</v>
      </c>
      <c r="H359" s="13">
        <f t="shared" ca="1" si="31"/>
        <v>4.0547945205479455E-2</v>
      </c>
      <c r="I359" s="29">
        <f ca="1">IF(G359&lt;&gt;0,IF(E359&lt;0,0,IF(OR(Pita!I359&gt;0),0,IF(OR('Green Pepper'!I359&gt;0,'House Salad'!I359&gt;0,Mushrooms!I359&gt;0,Lemon!I359&gt;0,Tzatziki!I359&gt;0,'Monterey Jack'!I359&gt;0,'Marinated Chicken'!I359&gt;0,Squid!I359&gt;0,Onions!I359&gt;0,Spanakopita!I359&gt;0,'Garlic Butter Sauce'!I359&gt;0),50,200))),0)</f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33</v>
      </c>
      <c r="F360" s="15">
        <f t="shared" si="34"/>
        <v>4</v>
      </c>
      <c r="G360" s="15">
        <f t="shared" ca="1" si="35"/>
        <v>0</v>
      </c>
      <c r="H360" s="13">
        <f t="shared" ca="1" si="31"/>
        <v>3.6164383561643837E-2</v>
      </c>
      <c r="I360" s="29">
        <f ca="1">IF(G360&lt;&gt;0,IF(E360&lt;0,0,IF(OR(Pita!I360&gt;0),0,IF(OR('Green Pepper'!I360&gt;0,'House Salad'!I360&gt;0,Mushrooms!I360&gt;0,Lemon!I360&gt;0,Tzatziki!I360&gt;0,'Monterey Jack'!I360&gt;0,'Marinated Chicken'!I360&gt;0,Squid!I360&gt;0,Onions!I360&gt;0,Spanakopita!I360&gt;0,'Garlic Butter Sauce'!I360&gt;0),50,200))),0)</f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29</v>
      </c>
      <c r="F361" s="15">
        <f t="shared" si="34"/>
        <v>4</v>
      </c>
      <c r="G361" s="15">
        <f t="shared" ca="1" si="35"/>
        <v>0</v>
      </c>
      <c r="H361" s="13">
        <f t="shared" ca="1" si="31"/>
        <v>3.1780821917808226E-2</v>
      </c>
      <c r="I361" s="29">
        <f ca="1">IF(G361&lt;&gt;0,IF(E361&lt;0,0,IF(OR(Pita!I361&gt;0),0,IF(OR('Green Pepper'!I361&gt;0,'House Salad'!I361&gt;0,Mushrooms!I361&gt;0,Lemon!I361&gt;0,Tzatziki!I361&gt;0,'Monterey Jack'!I361&gt;0,'Marinated Chicken'!I361&gt;0,Squid!I361&gt;0,Onions!I361&gt;0,Spanakopita!I361&gt;0,'Garlic Butter Sauce'!I361&gt;0),50,200))),0)</f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25</v>
      </c>
      <c r="F362" s="15">
        <f t="shared" si="34"/>
        <v>4</v>
      </c>
      <c r="G362" s="15">
        <f t="shared" ca="1" si="35"/>
        <v>0</v>
      </c>
      <c r="H362" s="13">
        <f t="shared" ca="1" si="31"/>
        <v>2.7397260273972605E-2</v>
      </c>
      <c r="I362" s="29">
        <f ca="1">IF(G362&lt;&gt;0,IF(E362&lt;0,0,IF(OR(Pita!I362&gt;0),0,IF(OR('Green Pepper'!I362&gt;0,'House Salad'!I362&gt;0,Mushrooms!I362&gt;0,Lemon!I362&gt;0,Tzatziki!I362&gt;0,'Monterey Jack'!I362&gt;0,'Marinated Chicken'!I362&gt;0,Squid!I362&gt;0,Onions!I362&gt;0,Spanakopita!I362&gt;0,'Garlic Butter Sauce'!I362&gt;0),50,200))),0)</f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21</v>
      </c>
      <c r="F363" s="15">
        <f t="shared" si="34"/>
        <v>4</v>
      </c>
      <c r="G363" s="15">
        <f t="shared" ca="1" si="35"/>
        <v>28</v>
      </c>
      <c r="H363" s="13">
        <f t="shared" ca="1" si="31"/>
        <v>2.301369863013699E-2</v>
      </c>
      <c r="I363" s="29">
        <f ca="1">IF(G363&lt;&gt;0,IF(E363&lt;0,0,IF(OR(Pita!I363&gt;0),0,IF(OR('Green Pepper'!I363&gt;0,'House Salad'!I363&gt;0,Mushrooms!I363&gt;0,Lemon!I363&gt;0,Tzatziki!I363&gt;0,'Monterey Jack'!I363&gt;0,'Marinated Chicken'!I363&gt;0,Squid!I363&gt;0,Onions!I363&gt;0,Spanakopita!I363&gt;0,'Garlic Butter Sauce'!I363&gt;0),50,200))),0)</f>
        <v>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45</v>
      </c>
      <c r="F364" s="15">
        <f t="shared" si="34"/>
        <v>4</v>
      </c>
      <c r="G364" s="15">
        <f t="shared" ca="1" si="35"/>
        <v>0</v>
      </c>
      <c r="H364" s="13">
        <f t="shared" ca="1" si="31"/>
        <v>4.9315068493150691E-2</v>
      </c>
      <c r="I364" s="29">
        <f ca="1">IF(G364&lt;&gt;0,IF(E364&lt;0,0,IF(OR(Pita!I364&gt;0),0,IF(OR('Green Pepper'!I364&gt;0,'House Salad'!I364&gt;0,Mushrooms!I364&gt;0,Lemon!I364&gt;0,Tzatziki!I364&gt;0,'Monterey Jack'!I364&gt;0,'Marinated Chicken'!I364&gt;0,Squid!I364&gt;0,Onions!I364&gt;0,Spanakopita!I364&gt;0,'Garlic Butter Sauce'!I364&gt;0),50,200))),0)</f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41</v>
      </c>
      <c r="F365" s="15">
        <f t="shared" si="34"/>
        <v>4</v>
      </c>
      <c r="G365" s="15">
        <f t="shared" ca="1" si="35"/>
        <v>0</v>
      </c>
      <c r="H365" s="13">
        <f t="shared" ca="1" si="31"/>
        <v>4.4931506849315073E-2</v>
      </c>
      <c r="I365" s="29">
        <f ca="1">IF(G365&lt;&gt;0,IF(E365&lt;0,0,IF(OR(Pita!I365&gt;0),0,IF(OR('Green Pepper'!I365&gt;0,'House Salad'!I365&gt;0,Mushrooms!I365&gt;0,Lemon!I365&gt;0,Tzatziki!I365&gt;0,'Monterey Jack'!I365&gt;0,'Marinated Chicken'!I365&gt;0,Squid!I365&gt;0,Onions!I365&gt;0,Spanakopita!I365&gt;0,'Garlic Butter Sauce'!I365&gt;0),50,200))),0)</f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37</v>
      </c>
      <c r="F366" s="15">
        <f t="shared" si="34"/>
        <v>4</v>
      </c>
      <c r="G366" s="15">
        <f t="shared" ca="1" si="35"/>
        <v>0</v>
      </c>
      <c r="H366" s="13">
        <f t="shared" ca="1" si="31"/>
        <v>4.0547945205479455E-2</v>
      </c>
      <c r="I366" s="29">
        <f ca="1">IF(G366&lt;&gt;0,IF(E366&lt;0,0,IF(OR(Pita!I366&gt;0),0,IF(OR('Green Pepper'!I366&gt;0,'House Salad'!I366&gt;0,Mushrooms!I366&gt;0,Lemon!I366&gt;0,Tzatziki!I366&gt;0,'Monterey Jack'!I366&gt;0,'Marinated Chicken'!I366&gt;0,Squid!I366&gt;0,Onions!I366&gt;0,Spanakopita!I366&gt;0,'Garlic Butter Sauce'!I366&gt;0),50,200))),0)</f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33</v>
      </c>
      <c r="F367" s="15">
        <f t="shared" si="34"/>
        <v>4</v>
      </c>
      <c r="G367" s="15">
        <f t="shared" ca="1" si="35"/>
        <v>0</v>
      </c>
      <c r="H367" s="13">
        <f t="shared" ca="1" si="31"/>
        <v>3.6164383561643837E-2</v>
      </c>
      <c r="I367" s="29">
        <f ca="1">IF(G367&lt;&gt;0,IF(E367&lt;0,0,IF(OR(Pita!I367&gt;0),0,IF(OR('Green Pepper'!I367&gt;0,'House Salad'!I367&gt;0,Mushrooms!I367&gt;0,Lemon!I367&gt;0,Tzatziki!I367&gt;0,'Monterey Jack'!I367&gt;0,'Marinated Chicken'!I367&gt;0,Squid!I367&gt;0,Onions!I367&gt;0,Spanakopita!I367&gt;0,'Garlic Butter Sauce'!I367&gt;0),50,200))),0)</f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29</v>
      </c>
      <c r="F368" s="15">
        <f t="shared" si="34"/>
        <v>4</v>
      </c>
      <c r="G368" s="15">
        <f t="shared" ca="1" si="35"/>
        <v>0</v>
      </c>
      <c r="H368" s="13">
        <f t="shared" ca="1" si="31"/>
        <v>3.1780821917808226E-2</v>
      </c>
      <c r="I368" s="29">
        <f ca="1">IF(G368&lt;&gt;0,IF(E368&lt;0,0,IF(OR(Pita!I368&gt;0),0,IF(OR('Green Pepper'!I368&gt;0,'House Salad'!I368&gt;0,Mushrooms!I368&gt;0,Lemon!I368&gt;0,Tzatziki!I368&gt;0,'Monterey Jack'!I368&gt;0,'Marinated Chicken'!I368&gt;0,Squid!I368&gt;0,Onions!I368&gt;0,Spanakopita!I368&gt;0,'Garlic Butter Sauce'!I368&gt;0),50,200))),0)</f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25</v>
      </c>
      <c r="F369" s="15">
        <f t="shared" si="34"/>
        <v>4</v>
      </c>
      <c r="G369" s="15">
        <f t="shared" ca="1" si="35"/>
        <v>0</v>
      </c>
      <c r="H369" s="13">
        <f t="shared" ca="1" si="31"/>
        <v>2.7397260273972605E-2</v>
      </c>
      <c r="I369" s="29">
        <f ca="1">IF(G369&lt;&gt;0,IF(E369&lt;0,0,IF(OR(Pita!I369&gt;0),0,IF(OR('Green Pepper'!I369&gt;0,'House Salad'!I369&gt;0,Mushrooms!I369&gt;0,Lemon!I369&gt;0,Tzatziki!I369&gt;0,'Monterey Jack'!I369&gt;0,'Marinated Chicken'!I369&gt;0,Squid!I369&gt;0,Onions!I369&gt;0,Spanakopita!I369&gt;0,'Garlic Butter Sauce'!I369&gt;0),50,200))),0)</f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21</v>
      </c>
      <c r="F370" s="15">
        <f t="shared" si="34"/>
        <v>4</v>
      </c>
      <c r="G370" s="15">
        <f t="shared" ca="1" si="35"/>
        <v>28</v>
      </c>
      <c r="H370" s="13">
        <f t="shared" ca="1" si="31"/>
        <v>2.301369863013699E-2</v>
      </c>
      <c r="I370" s="29">
        <f ca="1">IF(G370&lt;&gt;0,IF(E370&lt;0,0,IF(OR(Pita!I370&gt;0),0,IF(OR('Green Pepper'!I370&gt;0,'House Salad'!I370&gt;0,Mushrooms!I370&gt;0,Lemon!I370&gt;0,Tzatziki!I370&gt;0,'Monterey Jack'!I370&gt;0,'Marinated Chicken'!I370&gt;0,Squid!I370&gt;0,Onions!I370&gt;0,Spanakopita!I370&gt;0,'Garlic Butter Sauce'!I370&gt;0),50,200))),0)</f>
        <v>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45</v>
      </c>
      <c r="F371" s="15">
        <f t="shared" si="34"/>
        <v>4</v>
      </c>
      <c r="G371" s="15">
        <f t="shared" ca="1" si="35"/>
        <v>0</v>
      </c>
      <c r="H371" s="13">
        <f t="shared" ca="1" si="31"/>
        <v>4.9315068493150691E-2</v>
      </c>
      <c r="I371" s="29">
        <f ca="1">IF(G371&lt;&gt;0,IF(E371&lt;0,0,IF(OR(Pita!I371&gt;0),0,IF(OR('Green Pepper'!I371&gt;0,'House Salad'!I371&gt;0,Mushrooms!I371&gt;0,Lemon!I371&gt;0,Tzatziki!I371&gt;0,'Monterey Jack'!I371&gt;0,'Marinated Chicken'!I371&gt;0,Squid!I371&gt;0,Onions!I371&gt;0,Spanakopita!I371&gt;0,'Garlic Butter Sauce'!I371&gt;0),50,200))),0)</f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41</v>
      </c>
      <c r="F372" s="15">
        <f t="shared" si="34"/>
        <v>4</v>
      </c>
      <c r="G372" s="15">
        <f t="shared" ca="1" si="35"/>
        <v>0</v>
      </c>
      <c r="H372" s="13">
        <f t="shared" ca="1" si="31"/>
        <v>4.4931506849315073E-2</v>
      </c>
      <c r="I372" s="29">
        <f ca="1">IF(G372&lt;&gt;0,IF(E372&lt;0,0,IF(OR(Pita!I372&gt;0),0,IF(OR('Green Pepper'!I372&gt;0,'House Salad'!I372&gt;0,Mushrooms!I372&gt;0,Lemon!I372&gt;0,Tzatziki!I372&gt;0,'Monterey Jack'!I372&gt;0,'Marinated Chicken'!I372&gt;0,Squid!I372&gt;0,Onions!I372&gt;0,Spanakopita!I372&gt;0,'Garlic Butter Sauce'!I372&gt;0),50,200))),0)</f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37</v>
      </c>
      <c r="F373" s="15">
        <f t="shared" si="34"/>
        <v>4</v>
      </c>
      <c r="G373" s="15">
        <f t="shared" ca="1" si="35"/>
        <v>0</v>
      </c>
      <c r="H373" s="13">
        <f t="shared" ca="1" si="31"/>
        <v>4.0547945205479455E-2</v>
      </c>
      <c r="I373" s="29">
        <f ca="1">IF(G373&lt;&gt;0,IF(E373&lt;0,0,IF(OR(Pita!I373&gt;0),0,IF(OR('Green Pepper'!I373&gt;0,'House Salad'!I373&gt;0,Mushrooms!I373&gt;0,Lemon!I373&gt;0,Tzatziki!I373&gt;0,'Monterey Jack'!I373&gt;0,'Marinated Chicken'!I373&gt;0,Squid!I373&gt;0,Onions!I373&gt;0,Spanakopita!I373&gt;0,'Garlic Butter Sauce'!I373&gt;0),50,200))),0)</f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33</v>
      </c>
      <c r="F374" s="15">
        <f t="shared" si="34"/>
        <v>4</v>
      </c>
      <c r="G374" s="15">
        <f t="shared" ca="1" si="35"/>
        <v>0</v>
      </c>
      <c r="H374" s="13">
        <f t="shared" ca="1" si="31"/>
        <v>3.6164383561643837E-2</v>
      </c>
      <c r="I374" s="29">
        <f ca="1">IF(G374&lt;&gt;0,IF(E374&lt;0,0,IF(OR(Pita!I374&gt;0),0,IF(OR('Green Pepper'!I374&gt;0,'House Salad'!I374&gt;0,Mushrooms!I374&gt;0,Lemon!I374&gt;0,Tzatziki!I374&gt;0,'Monterey Jack'!I374&gt;0,'Marinated Chicken'!I374&gt;0,Squid!I374&gt;0,Onions!I374&gt;0,Spanakopita!I374&gt;0,'Garlic Butter Sauce'!I374&gt;0),50,200))),0)</f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29</v>
      </c>
      <c r="F375" s="15">
        <f t="shared" si="34"/>
        <v>4</v>
      </c>
      <c r="G375" s="15">
        <f t="shared" ca="1" si="35"/>
        <v>0</v>
      </c>
      <c r="H375" s="13">
        <f t="shared" ca="1" si="31"/>
        <v>3.1780821917808226E-2</v>
      </c>
      <c r="I375" s="29">
        <f ca="1">IF(G375&lt;&gt;0,IF(E375&lt;0,0,IF(OR(Pita!I375&gt;0),0,IF(OR('Green Pepper'!I375&gt;0,'House Salad'!I375&gt;0,Mushrooms!I375&gt;0,Lemon!I375&gt;0,Tzatziki!I375&gt;0,'Monterey Jack'!I375&gt;0,'Marinated Chicken'!I375&gt;0,Squid!I375&gt;0,Onions!I375&gt;0,Spanakopita!I375&gt;0,'Garlic Butter Sauce'!I375&gt;0),50,200))),0)</f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25</v>
      </c>
      <c r="F376" s="15">
        <f t="shared" si="34"/>
        <v>4</v>
      </c>
      <c r="G376" s="15">
        <f t="shared" ca="1" si="35"/>
        <v>0</v>
      </c>
      <c r="H376" s="13">
        <f t="shared" ca="1" si="31"/>
        <v>2.7397260273972605E-2</v>
      </c>
      <c r="I376" s="29">
        <f ca="1">IF(G376&lt;&gt;0,IF(E376&lt;0,0,IF(OR(Pita!I376&gt;0),0,IF(OR('Green Pepper'!I376&gt;0,'House Salad'!I376&gt;0,Mushrooms!I376&gt;0,Lemon!I376&gt;0,Tzatziki!I376&gt;0,'Monterey Jack'!I376&gt;0,'Marinated Chicken'!I376&gt;0,Squid!I376&gt;0,Onions!I376&gt;0,Spanakopita!I376&gt;0,'Garlic Butter Sauce'!I376&gt;0),50,200))),0)</f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21</v>
      </c>
      <c r="F377" s="15">
        <f t="shared" si="34"/>
        <v>4</v>
      </c>
      <c r="G377" s="15">
        <f t="shared" ca="1" si="35"/>
        <v>28</v>
      </c>
      <c r="H377" s="13">
        <f t="shared" ca="1" si="31"/>
        <v>2.301369863013699E-2</v>
      </c>
      <c r="I377" s="29">
        <f ca="1">IF(G377&lt;&gt;0,IF(E377&lt;0,0,IF(OR(Pita!I377&gt;0),0,IF(OR('Green Pepper'!I377&gt;0,'House Salad'!I377&gt;0,Mushrooms!I377&gt;0,Lemon!I377&gt;0,Tzatziki!I377&gt;0,'Monterey Jack'!I377&gt;0,'Marinated Chicken'!I377&gt;0,Squid!I377&gt;0,Onions!I377&gt;0,Spanakopita!I377&gt;0,'Garlic Butter Sauce'!I377&gt;0),50,200))),0)</f>
        <v>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45</v>
      </c>
      <c r="F378" s="15">
        <f t="shared" si="34"/>
        <v>4</v>
      </c>
      <c r="G378" s="15">
        <f t="shared" ca="1" si="35"/>
        <v>0</v>
      </c>
      <c r="H378" s="13">
        <f t="shared" ca="1" si="31"/>
        <v>4.9315068493150691E-2</v>
      </c>
      <c r="I378" s="29">
        <f ca="1">IF(G378&lt;&gt;0,IF(E378&lt;0,0,IF(OR(Pita!I378&gt;0),0,IF(OR('Green Pepper'!I378&gt;0,'House Salad'!I378&gt;0,Mushrooms!I378&gt;0,Lemon!I378&gt;0,Tzatziki!I378&gt;0,'Monterey Jack'!I378&gt;0,'Marinated Chicken'!I378&gt;0,Squid!I378&gt;0,Onions!I378&gt;0,Spanakopita!I378&gt;0,'Garlic Butter Sauce'!I378&gt;0),50,200))),0)</f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41</v>
      </c>
      <c r="F379" s="15">
        <f t="shared" si="34"/>
        <v>4</v>
      </c>
      <c r="G379" s="15">
        <f t="shared" ca="1" si="35"/>
        <v>0</v>
      </c>
      <c r="H379" s="13">
        <f t="shared" ca="1" si="31"/>
        <v>4.4931506849315073E-2</v>
      </c>
      <c r="I379" s="29">
        <f ca="1">IF(G379&lt;&gt;0,IF(E379&lt;0,0,IF(OR(Pita!I379&gt;0),0,IF(OR('Green Pepper'!I379&gt;0,'House Salad'!I379&gt;0,Mushrooms!I379&gt;0,Lemon!I379&gt;0,Tzatziki!I379&gt;0,'Monterey Jack'!I379&gt;0,'Marinated Chicken'!I379&gt;0,Squid!I379&gt;0,Onions!I379&gt;0,Spanakopita!I379&gt;0,'Garlic Butter Sauce'!I379&gt;0),50,200))),0)</f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37</v>
      </c>
      <c r="F380" s="15">
        <f t="shared" si="34"/>
        <v>4</v>
      </c>
      <c r="G380" s="15">
        <f t="shared" ca="1" si="35"/>
        <v>0</v>
      </c>
      <c r="H380" s="13">
        <f t="shared" ca="1" si="31"/>
        <v>4.0547945205479455E-2</v>
      </c>
      <c r="I380" s="29">
        <f ca="1">IF(G380&lt;&gt;0,IF(E380&lt;0,0,IF(OR(Pita!I380&gt;0),0,IF(OR('Green Pepper'!I380&gt;0,'House Salad'!I380&gt;0,Mushrooms!I380&gt;0,Lemon!I380&gt;0,Tzatziki!I380&gt;0,'Monterey Jack'!I380&gt;0,'Marinated Chicken'!I380&gt;0,Squid!I380&gt;0,Onions!I380&gt;0,Spanakopita!I380&gt;0,'Garlic Butter Sauce'!I380&gt;0),50,200))),0)</f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33</v>
      </c>
      <c r="F381" s="15">
        <f t="shared" si="34"/>
        <v>4</v>
      </c>
      <c r="G381" s="15">
        <f t="shared" ca="1" si="35"/>
        <v>0</v>
      </c>
      <c r="H381" s="13">
        <f t="shared" ca="1" si="31"/>
        <v>3.6164383561643837E-2</v>
      </c>
      <c r="I381" s="29">
        <f ca="1">IF(G381&lt;&gt;0,IF(E381&lt;0,0,IF(OR(Pita!I381&gt;0),0,IF(OR('Green Pepper'!I381&gt;0,'House Salad'!I381&gt;0,Mushrooms!I381&gt;0,Lemon!I381&gt;0,Tzatziki!I381&gt;0,'Monterey Jack'!I381&gt;0,'Marinated Chicken'!I381&gt;0,Squid!I381&gt;0,Onions!I381&gt;0,Spanakopita!I381&gt;0,'Garlic Butter Sauce'!I381&gt;0),50,200))),0)</f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29</v>
      </c>
      <c r="F382" s="15">
        <f t="shared" si="34"/>
        <v>4</v>
      </c>
      <c r="G382" s="15">
        <f t="shared" ca="1" si="35"/>
        <v>0</v>
      </c>
      <c r="H382" s="13">
        <f t="shared" ca="1" si="31"/>
        <v>3.1780821917808226E-2</v>
      </c>
      <c r="I382" s="29">
        <f ca="1">IF(G382&lt;&gt;0,IF(E382&lt;0,0,IF(OR(Pita!I382&gt;0),0,IF(OR('Green Pepper'!I382&gt;0,'House Salad'!I382&gt;0,Mushrooms!I382&gt;0,Lemon!I382&gt;0,Tzatziki!I382&gt;0,'Monterey Jack'!I382&gt;0,'Marinated Chicken'!I382&gt;0,Squid!I382&gt;0,Onions!I382&gt;0,Spanakopita!I382&gt;0,'Garlic Butter Sauce'!I382&gt;0),50,200))),0)</f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25</v>
      </c>
      <c r="F383" s="15">
        <f t="shared" si="34"/>
        <v>4</v>
      </c>
      <c r="G383" s="15">
        <f t="shared" ca="1" si="35"/>
        <v>0</v>
      </c>
      <c r="H383" s="13">
        <f t="shared" ca="1" si="31"/>
        <v>2.7397260273972605E-2</v>
      </c>
      <c r="I383" s="29">
        <f ca="1">IF(G383&lt;&gt;0,IF(E383&lt;0,0,IF(OR(Pita!I383&gt;0),0,IF(OR('Green Pepper'!I383&gt;0,'House Salad'!I383&gt;0,Mushrooms!I383&gt;0,Lemon!I383&gt;0,Tzatziki!I383&gt;0,'Monterey Jack'!I383&gt;0,'Marinated Chicken'!I383&gt;0,Squid!I383&gt;0,Onions!I383&gt;0,Spanakopita!I383&gt;0,'Garlic Butter Sauce'!I383&gt;0),50,200))),0)</f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21</v>
      </c>
      <c r="F384" s="15">
        <f t="shared" si="34"/>
        <v>4</v>
      </c>
      <c r="G384" s="15">
        <f t="shared" ca="1" si="35"/>
        <v>28</v>
      </c>
      <c r="H384" s="13">
        <f t="shared" ca="1" si="31"/>
        <v>2.301369863013699E-2</v>
      </c>
      <c r="I384" s="29">
        <f ca="1">IF(G384&lt;&gt;0,IF(E384&lt;0,0,IF(OR(Pita!I384&gt;0),0,IF(OR('Green Pepper'!I384&gt;0,'House Salad'!I384&gt;0,Mushrooms!I384&gt;0,Lemon!I384&gt;0,Tzatziki!I384&gt;0,'Monterey Jack'!I384&gt;0,'Marinated Chicken'!I384&gt;0,Squid!I384&gt;0,Onions!I384&gt;0,Spanakopita!I384&gt;0,'Garlic Butter Sauce'!I384&gt;0),50,200))),0)</f>
        <v>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25">
        <v>365</v>
      </c>
      <c r="E385" s="2">
        <f t="shared" ca="1" si="36"/>
        <v>45</v>
      </c>
      <c r="F385" s="15">
        <f t="shared" si="34"/>
        <v>4</v>
      </c>
      <c r="G385" s="15">
        <f t="shared" ca="1" si="35"/>
        <v>0</v>
      </c>
      <c r="H385" s="13">
        <f t="shared" ca="1" si="31"/>
        <v>4.9315068493150691E-2</v>
      </c>
      <c r="I385" s="29">
        <f ca="1">IF(G385&lt;&gt;0,IF(E385&lt;0,0,IF(OR(Pita!I385&gt;0),0,IF(OR('Green Pepper'!I385&gt;0,'House Salad'!I385&gt;0,Mushrooms!I385&gt;0,Lemon!I385&gt;0,Tzatziki!I385&gt;0,'Monterey Jack'!I385&gt;0,'Marinated Chicken'!I385&gt;0,Squid!I385&gt;0,Onions!I385&gt;0,Spanakopita!I385&gt;0,'Garlic Butter Sauce'!I385&gt;0),50,200))),0)</f>
        <v>0</v>
      </c>
      <c r="J385" s="2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13">
        <f t="shared" ca="1" si="32"/>
        <v>0</v>
      </c>
      <c r="L385" s="26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32.898630136986299</v>
      </c>
      <c r="F386" s="15">
        <f t="shared" si="34"/>
        <v>4</v>
      </c>
      <c r="G386" s="53">
        <f ca="1">AVERAGEIF(G21:G385,"&lt;&gt;0")</f>
        <v>28.39622641509434</v>
      </c>
      <c r="H386" s="51">
        <f ca="1">SUM(H21:H385)</f>
        <v>13.163835616438357</v>
      </c>
      <c r="I386" s="51">
        <f ca="1">SUM(I21:I385)</f>
        <v>0</v>
      </c>
      <c r="J386" s="54">
        <f t="shared" ref="J386:L386" ca="1" si="37">SUM(J21:J385)</f>
        <v>0</v>
      </c>
      <c r="K386" s="51">
        <f t="shared" ca="1" si="37"/>
        <v>0</v>
      </c>
      <c r="L386" s="52">
        <f t="shared" ca="1" si="37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21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5782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5</xdr:row>
                <xdr:rowOff>175260</xdr:rowOff>
              </to>
            </anchor>
          </controlPr>
        </control>
      </mc:Choice>
      <mc:Fallback>
        <control shapeId="75782" r:id="rId4" name="CommandButton1"/>
      </mc:Fallback>
    </mc:AlternateContent>
    <mc:AlternateContent xmlns:mc="http://schemas.openxmlformats.org/markup-compatibility/2006">
      <mc:Choice Requires="x14">
        <control shapeId="75781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60960</xdr:rowOff>
              </to>
            </anchor>
          </controlPr>
        </control>
      </mc:Choice>
      <mc:Fallback>
        <control shapeId="75781" r:id="rId6" name="CommandButton2"/>
      </mc:Fallback>
    </mc:AlternateContent>
    <mc:AlternateContent xmlns:mc="http://schemas.openxmlformats.org/markup-compatibility/2006">
      <mc:Choice Requires="x14">
        <control shapeId="75780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75780" r:id="rId8" name="CommandButton3"/>
      </mc:Fallback>
    </mc:AlternateContent>
    <mc:AlternateContent xmlns:mc="http://schemas.openxmlformats.org/markup-compatibility/2006">
      <mc:Choice Requires="x14">
        <control shapeId="75779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75779" r:id="rId10" name="CommandButton4"/>
      </mc:Fallback>
    </mc:AlternateContent>
    <mc:AlternateContent xmlns:mc="http://schemas.openxmlformats.org/markup-compatibility/2006">
      <mc:Choice Requires="x14">
        <control shapeId="75778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75778" r:id="rId12" name="CommandButton5"/>
      </mc:Fallback>
    </mc:AlternateContent>
    <mc:AlternateContent xmlns:mc="http://schemas.openxmlformats.org/markup-compatibility/2006">
      <mc:Choice Requires="x14">
        <control shapeId="75777" r:id="rId14" name="CommandButton6">
          <controlPr defaultSize="0" autoLine="0" autoPict="0" r:id="rId9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205740</xdr:colOff>
                <xdr:row>39</xdr:row>
                <xdr:rowOff>99060</xdr:rowOff>
              </to>
            </anchor>
          </controlPr>
        </control>
      </mc:Choice>
      <mc:Fallback>
        <control shapeId="75777" r:id="rId14" name="CommandButton6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0B8A4-A3E8-4767-ACCF-8F62F7A94A75}">
  <sheetPr codeName="Sheet8">
    <tabColor rgb="FF7030A0"/>
  </sheetPr>
  <dimension ref="D1:L388"/>
  <sheetViews>
    <sheetView showGridLines="0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13.77734375" style="2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19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110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7</v>
      </c>
      <c r="F5" s="17"/>
      <c r="G5"/>
      <c r="H5"/>
      <c r="I5"/>
      <c r="J5"/>
      <c r="K5" s="1"/>
      <c r="L5" s="1"/>
    </row>
    <row r="6" spans="4:12" x14ac:dyDescent="0.3">
      <c r="D6" s="23" t="s">
        <v>99</v>
      </c>
      <c r="E6" s="62" t="str" cm="1">
        <f t="array" ref="E6">_xlfn.ARRAYTOTEXT(_xlfn._xlws.FILTER(Table2!A:A,Table2!D:D=E2),0)</f>
        <v>Calamari, Souvlaki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59.037808219178089</v>
      </c>
      <c r="F8" s="57"/>
      <c r="G8"/>
      <c r="H8"/>
      <c r="I8"/>
      <c r="J8"/>
      <c r="K8" s="1"/>
      <c r="L8" s="1"/>
    </row>
    <row r="9" spans="4:12" ht="14.55" customHeight="1" x14ac:dyDescent="0.3">
      <c r="D9" s="23" t="s">
        <v>108</v>
      </c>
      <c r="E9" s="33" t="str" cm="1">
        <f t="array" aca="1" ref="E9" ca="1">_xlfn.ARRAYTOTEXT(_xlfn._xlws.FILTER(OFFSET(D20,E18,0):D385,OFFSET(J20,E18,0):J385&gt;0,"0"))</f>
        <v>0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0.13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116.4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61.048616218765005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8.042538725286061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14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0.99736984084478897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-9</v>
      </c>
      <c r="F21" s="15">
        <f>ROUND($E$15/7,0)</f>
        <v>9</v>
      </c>
      <c r="G21" s="15">
        <f>IF(D21=1,$E$4,IF(E21&lt;0,$E$4-E21,IF(MOD(D21,$E$5)=0,$E$4-E21,0)))</f>
        <v>110</v>
      </c>
      <c r="H21" s="29">
        <f t="shared" ref="H21:H84" si="0">IF(E21&gt;0,E21*($E$12/365),0)</f>
        <v>0</v>
      </c>
      <c r="I21" s="29">
        <f>IF(G21&lt;&gt;0,IF(E21&lt;0,0,IF(OR(Mushrooms!I21&gt;0,'House Salad'!I21&gt;0,'Green Pepper'!I21&gt;0),0,IF(OR(Pita!I21&gt;0),50,200))),0)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92</v>
      </c>
      <c r="F22" s="15">
        <f t="shared" ref="F22:F85" si="4">ROUND($E$15/7,0)</f>
        <v>9</v>
      </c>
      <c r="G22" s="15">
        <f t="shared" ref="G22:G85" ca="1" si="5">IF(D22=1,$E$4,IF(E22&lt;0,$E$4-E22,IF(MOD(D22,$E$5)=0,$E$4-E22,0)))</f>
        <v>0</v>
      </c>
      <c r="H22" s="13">
        <f t="shared" ca="1" si="0"/>
        <v>0.1008219178082192</v>
      </c>
      <c r="I22" s="29">
        <f ca="1">IF(G22&lt;&gt;0,IF(E22&lt;0,0,IF(OR(Mushrooms!I22&gt;0,'House Salad'!I22&gt;0,'Green Pepper'!I22&gt;0),0,IF(OR(Pita!I22&gt;0),50,200))),0)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83</v>
      </c>
      <c r="F23" s="15">
        <f t="shared" si="4"/>
        <v>9</v>
      </c>
      <c r="G23" s="15">
        <f t="shared" ca="1" si="5"/>
        <v>0</v>
      </c>
      <c r="H23" s="13">
        <f t="shared" ca="1" si="0"/>
        <v>9.0958904109589053E-2</v>
      </c>
      <c r="I23" s="29">
        <f ca="1">IF(G23&lt;&gt;0,IF(E23&lt;0,0,IF(OR(Mushrooms!I23&gt;0,'House Salad'!I23&gt;0,'Green Pepper'!I23&gt;0),0,IF(OR(Pita!I23&gt;0),50,200))),0)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74</v>
      </c>
      <c r="F24" s="15">
        <f t="shared" si="4"/>
        <v>9</v>
      </c>
      <c r="G24" s="15">
        <f t="shared" ca="1" si="5"/>
        <v>0</v>
      </c>
      <c r="H24" s="13">
        <f t="shared" ca="1" si="0"/>
        <v>8.109589041095891E-2</v>
      </c>
      <c r="I24" s="29">
        <f ca="1">IF(G24&lt;&gt;0,IF(E24&lt;0,0,IF(OR(Mushrooms!I24&gt;0,'House Salad'!I24&gt;0,'Green Pepper'!I24&gt;0),0,IF(OR(Pita!I24&gt;0),50,200))),0)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65</v>
      </c>
      <c r="F25" s="15">
        <f t="shared" si="4"/>
        <v>9</v>
      </c>
      <c r="G25" s="15">
        <f t="shared" ca="1" si="5"/>
        <v>0</v>
      </c>
      <c r="H25" s="13">
        <f t="shared" ca="1" si="0"/>
        <v>7.123287671232878E-2</v>
      </c>
      <c r="I25" s="29">
        <f ca="1">IF(G25&lt;&gt;0,IF(E25&lt;0,0,IF(OR(Mushrooms!I25&gt;0,'House Salad'!I25&gt;0,'Green Pepper'!I25&gt;0),0,IF(OR(Pita!I25&gt;0),50,200))),0)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56</v>
      </c>
      <c r="F26" s="15">
        <f t="shared" si="4"/>
        <v>9</v>
      </c>
      <c r="G26" s="15">
        <f t="shared" ca="1" si="5"/>
        <v>0</v>
      </c>
      <c r="H26" s="13">
        <f t="shared" ca="1" si="0"/>
        <v>6.1369863013698636E-2</v>
      </c>
      <c r="I26" s="29">
        <f ca="1">IF(G26&lt;&gt;0,IF(E26&lt;0,0,IF(OR(Mushrooms!I26&gt;0,'House Salad'!I26&gt;0,'Green Pepper'!I26&gt;0),0,IF(OR(Pita!I26&gt;0),50,200))),0)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47</v>
      </c>
      <c r="F27" s="15">
        <f t="shared" si="4"/>
        <v>9</v>
      </c>
      <c r="G27" s="15">
        <f t="shared" ca="1" si="5"/>
        <v>63</v>
      </c>
      <c r="H27" s="13">
        <f t="shared" ca="1" si="0"/>
        <v>5.1506849315068499E-2</v>
      </c>
      <c r="I27" s="29">
        <f ca="1">IF(G27&lt;&gt;0,IF(E27&lt;0,0,IF(OR(Mushrooms!I27&gt;0,'House Salad'!I27&gt;0,'Green Pepper'!I27&gt;0),0,IF(OR(Pita!I27&gt;0),50,200))),0)</f>
        <v>0</v>
      </c>
      <c r="J27" s="2" t="str">
        <f ca="1">IF(D27&lt;$E$18,"N/A",IF(D27=$E$18,IF($E$7-SUM(OFFSET(F27,-$E$18,0):F27)&gt;0,$E$7-SUM(OFFSET(F27,-$E$18,0):F27),0),IF(OFFSET(G27,-$E$18,0)-SUM(OFFSET(F27,-$E$18,0):F27)&gt;0,OFFSET(G27,-$E$18,0)-SUM(OFFSET(F27,-$E$18,0):F27),0)))</f>
        <v>N/A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101</v>
      </c>
      <c r="F28" s="15">
        <f t="shared" si="4"/>
        <v>9</v>
      </c>
      <c r="G28" s="15">
        <f t="shared" ca="1" si="5"/>
        <v>0</v>
      </c>
      <c r="H28" s="13">
        <f t="shared" ca="1" si="0"/>
        <v>0.11068493150684933</v>
      </c>
      <c r="I28" s="29">
        <f ca="1">IF(G28&lt;&gt;0,IF(E28&lt;0,0,IF(OR(Mushrooms!I28&gt;0,'House Salad'!I28&gt;0,'Green Pepper'!I28&gt;0),0,IF(OR(Pita!I28&gt;0),50,200))),0)</f>
        <v>0</v>
      </c>
      <c r="J28" s="2" t="str">
        <f ca="1">IF(D28&lt;$E$18,"N/A",IF(D28=$E$18,IF($E$7-SUM(OFFSET(F28,-$E$18,0):F28)&gt;0,$E$7-SUM(OFFSET(F28,-$E$18,0):F28),0),IF(OFFSET(G28,-$E$18,0)-SUM(OFFSET(F28,-$E$18,0):F28)&gt;0,OFFSET(G28,-$E$18,0)-SUM(OFFSET(F28,-$E$18,0):F28),0)))</f>
        <v>N/A</v>
      </c>
      <c r="K28" s="13">
        <f t="shared" ca="1" si="1"/>
        <v>0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92</v>
      </c>
      <c r="F29" s="15">
        <f t="shared" si="4"/>
        <v>9</v>
      </c>
      <c r="G29" s="15">
        <f t="shared" ca="1" si="5"/>
        <v>0</v>
      </c>
      <c r="H29" s="13">
        <f t="shared" ca="1" si="0"/>
        <v>0.1008219178082192</v>
      </c>
      <c r="I29" s="29">
        <f ca="1">IF(G29&lt;&gt;0,IF(E29&lt;0,0,IF(OR(Mushrooms!I29&gt;0,'House Salad'!I29&gt;0,'Green Pepper'!I29&gt;0),0,IF(OR(Pita!I29&gt;0),50,200))),0)</f>
        <v>0</v>
      </c>
      <c r="J29" s="2" t="str">
        <f ca="1">IF(D29&lt;$E$18,"N/A",IF(D29=$E$18,IF($E$7-SUM(OFFSET(F29,-$E$18,0):F29)&gt;0,$E$7-SUM(OFFSET(F29,-$E$18,0):F29),0),IF(OFFSET(G29,-$E$18,0)-SUM(OFFSET(F29,-$E$18,0):F29)&gt;0,OFFSET(G29,-$E$18,0)-SUM(OFFSET(F29,-$E$18,0):F29),0)))</f>
        <v>N/A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83</v>
      </c>
      <c r="F30" s="15">
        <f t="shared" si="4"/>
        <v>9</v>
      </c>
      <c r="G30" s="15">
        <f t="shared" ca="1" si="5"/>
        <v>0</v>
      </c>
      <c r="H30" s="13">
        <f t="shared" ca="1" si="0"/>
        <v>9.0958904109589053E-2</v>
      </c>
      <c r="I30" s="29">
        <f ca="1">IF(G30&lt;&gt;0,IF(E30&lt;0,0,IF(OR(Mushrooms!I30&gt;0,'House Salad'!I30&gt;0,'Green Pepper'!I30&gt;0),0,IF(OR(Pita!I30&gt;0),50,200))),0)</f>
        <v>0</v>
      </c>
      <c r="J30" s="2" t="str">
        <f ca="1">IF(D30&lt;$E$18,"N/A",IF(D30=$E$18,IF($E$7-SUM(OFFSET(F30,-$E$18,0):F30)&gt;0,$E$7-SUM(OFFSET(F30,-$E$18,0):F30),0),IF(OFFSET(G30,-$E$18,0)-SUM(OFFSET(F30,-$E$18,0):F30)&gt;0,OFFSET(G30,-$E$18,0)-SUM(OFFSET(F30,-$E$18,0):F30),0)))</f>
        <v>N/A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74</v>
      </c>
      <c r="F31" s="15">
        <f t="shared" si="4"/>
        <v>9</v>
      </c>
      <c r="G31" s="15">
        <f t="shared" ca="1" si="5"/>
        <v>0</v>
      </c>
      <c r="H31" s="13">
        <f t="shared" ca="1" si="0"/>
        <v>8.109589041095891E-2</v>
      </c>
      <c r="I31" s="29">
        <f ca="1">IF(G31&lt;&gt;0,IF(E31&lt;0,0,IF(OR(Mushrooms!I31&gt;0,'House Salad'!I31&gt;0,'Green Pepper'!I31&gt;0),0,IF(OR(Pita!I31&gt;0),50,200))),0)</f>
        <v>0</v>
      </c>
      <c r="J31" s="2" t="str">
        <f ca="1">IF(D31&lt;$E$18,"N/A",IF(D31=$E$18,IF($E$7-SUM(OFFSET(F31,-$E$18,0):F31)&gt;0,$E$7-SUM(OFFSET(F31,-$E$18,0):F31),0),IF(OFFSET(G31,-$E$18,0)-SUM(OFFSET(F31,-$E$18,0):F31)&gt;0,OFFSET(G31,-$E$18,0)-SUM(OFFSET(F31,-$E$18,0):F31),0)))</f>
        <v>N/A</v>
      </c>
      <c r="K31" s="13">
        <f t="shared" ca="1" si="1"/>
        <v>0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65</v>
      </c>
      <c r="F32" s="15">
        <f t="shared" si="4"/>
        <v>9</v>
      </c>
      <c r="G32" s="15">
        <f t="shared" ca="1" si="5"/>
        <v>0</v>
      </c>
      <c r="H32" s="13">
        <f t="shared" ca="1" si="0"/>
        <v>7.123287671232878E-2</v>
      </c>
      <c r="I32" s="29">
        <f ca="1">IF(G32&lt;&gt;0,IF(E32&lt;0,0,IF(OR(Mushrooms!I32&gt;0,'House Salad'!I32&gt;0,'Green Pepper'!I32&gt;0),0,IF(OR(Pita!I32&gt;0),50,200))),0)</f>
        <v>0</v>
      </c>
      <c r="J32" s="2" t="str">
        <f ca="1">IF(D32&lt;$E$18,"N/A",IF(D32=$E$18,IF($E$7-SUM(OFFSET(F32,-$E$18,0):F32)&gt;0,$E$7-SUM(OFFSET(F32,-$E$18,0):F32),0),IF(OFFSET(G32,-$E$18,0)-SUM(OFFSET(F32,-$E$18,0):F32)&gt;0,OFFSET(G32,-$E$18,0)-SUM(OFFSET(F32,-$E$18,0):F32),0)))</f>
        <v>N/A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56</v>
      </c>
      <c r="F33" s="15">
        <f t="shared" si="4"/>
        <v>9</v>
      </c>
      <c r="G33" s="15">
        <f t="shared" ca="1" si="5"/>
        <v>0</v>
      </c>
      <c r="H33" s="13">
        <f t="shared" ca="1" si="0"/>
        <v>6.1369863013698636E-2</v>
      </c>
      <c r="I33" s="29">
        <f ca="1">IF(G33&lt;&gt;0,IF(E33&lt;0,0,IF(OR(Mushrooms!I33&gt;0,'House Salad'!I33&gt;0,'Green Pepper'!I33&gt;0),0,IF(OR(Pita!I33&gt;0),50,200))),0)</f>
        <v>0</v>
      </c>
      <c r="J33" s="2" t="str">
        <f ca="1">IF(D33&lt;$E$18,"N/A",IF(D33=$E$18,IF($E$7-SUM(OFFSET(F33,-$E$18,0):F33)&gt;0,$E$7-SUM(OFFSET(F33,-$E$18,0):F33),0),IF(OFFSET(G33,-$E$18,0)-SUM(OFFSET(F33,-$E$18,0):F33)&gt;0,OFFSET(G33,-$E$18,0)-SUM(OFFSET(F33,-$E$18,0):F33),0)))</f>
        <v>N/A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47</v>
      </c>
      <c r="F34" s="15">
        <f t="shared" si="4"/>
        <v>9</v>
      </c>
      <c r="G34" s="15">
        <f t="shared" ca="1" si="5"/>
        <v>63</v>
      </c>
      <c r="H34" s="13">
        <f t="shared" ca="1" si="0"/>
        <v>5.1506849315068499E-2</v>
      </c>
      <c r="I34" s="29">
        <f ca="1">IF(G34&lt;&gt;0,IF(E34&lt;0,0,IF(OR(Mushrooms!I34&gt;0,'House Salad'!I34&gt;0,'Green Pepper'!I34&gt;0),0,IF(OR(Pita!I34&gt;0),50,200))),0)</f>
        <v>0</v>
      </c>
      <c r="J34" s="2">
        <f ca="1">IF(D34&lt;$E$18,"N/A",IF(D34=$E$18,IF($E$7-SUM(OFFSET(F34,-$E$18,0):F34)&gt;0,$E$7-SUM(OFFSET(F34,-$E$18,0):F34),0),IF(OFFSET(G34,-$E$18,0)-SUM(OFFSET(F34,-$E$18,0):F34)&gt;0,OFFSET(G34,-$E$18,0)-SUM(OFFSET(F34,-$E$18,0):F34),0)))</f>
        <v>0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101</v>
      </c>
      <c r="F35" s="15">
        <f t="shared" si="4"/>
        <v>9</v>
      </c>
      <c r="G35" s="15">
        <f t="shared" ca="1" si="5"/>
        <v>0</v>
      </c>
      <c r="H35" s="13">
        <f t="shared" ca="1" si="0"/>
        <v>0.11068493150684933</v>
      </c>
      <c r="I35" s="29">
        <f ca="1">IF(G35&lt;&gt;0,IF(E35&lt;0,0,IF(OR(Mushrooms!I35&gt;0,'House Salad'!I35&gt;0,'Green Pepper'!I35&gt;0),0,IF(OR(Pita!I35&gt;0),50,200))),0)</f>
        <v>0</v>
      </c>
      <c r="J35" s="2">
        <f ca="1">IF(D35&lt;$E$18,"N/A",IF(D35=$E$18,IF($E$7-SUM(OFFSET(F35,-$E$18,0):F35)&gt;0,$E$7-SUM(OFFSET(F35,-$E$18,0):F35),0),IF(OFFSET(G35,-$E$18,0)-SUM(OFFSET(F35,-$E$18,0):F35)&gt;0,OFFSET(G35,-$E$18,0)-SUM(OFFSET(F35,-$E$18,0):F35),0)))</f>
        <v>0</v>
      </c>
      <c r="K35" s="13">
        <f t="shared" ca="1" si="1"/>
        <v>0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92</v>
      </c>
      <c r="F36" s="15">
        <f t="shared" si="4"/>
        <v>9</v>
      </c>
      <c r="G36" s="15">
        <f t="shared" ca="1" si="5"/>
        <v>0</v>
      </c>
      <c r="H36" s="13">
        <f t="shared" ca="1" si="0"/>
        <v>0.1008219178082192</v>
      </c>
      <c r="I36" s="29">
        <f ca="1">IF(G36&lt;&gt;0,IF(E36&lt;0,0,IF(OR(Mushrooms!I36&gt;0,'House Salad'!I36&gt;0,'Green Pepper'!I36&gt;0),0,IF(OR(Pita!I36&gt;0),50,200))),0)</f>
        <v>0</v>
      </c>
      <c r="J36" s="2">
        <f ca="1">IF(D36&lt;$E$18,"N/A",IF(D36=$E$18,IF($E$7-SUM(OFFSET(F36,-$E$18,0):F36)&gt;0,$E$7-SUM(OFFSET(F36,-$E$18,0):F36),0),IF(OFFSET(G36,-$E$18,0)-SUM(OFFSET(F36,-$E$18,0):F36)&gt;0,OFFSET(G36,-$E$18,0)-SUM(OFFSET(F36,-$E$18,0):F36),0)))</f>
        <v>0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83</v>
      </c>
      <c r="F37" s="15">
        <f t="shared" si="4"/>
        <v>9</v>
      </c>
      <c r="G37" s="15">
        <f t="shared" ca="1" si="5"/>
        <v>0</v>
      </c>
      <c r="H37" s="13">
        <f t="shared" ca="1" si="0"/>
        <v>9.0958904109589053E-2</v>
      </c>
      <c r="I37" s="29">
        <f ca="1">IF(G37&lt;&gt;0,IF(E37&lt;0,0,IF(OR(Mushrooms!I37&gt;0,'House Salad'!I37&gt;0,'Green Pepper'!I37&gt;0),0,IF(OR(Pita!I37&gt;0),50,200))),0)</f>
        <v>0</v>
      </c>
      <c r="J37" s="2">
        <f ca="1">IF(D37&lt;$E$18,"N/A",IF(D37=$E$18,IF($E$7-SUM(OFFSET(F37,-$E$18,0):F37)&gt;0,$E$7-SUM(OFFSET(F37,-$E$18,0):F37),0),IF(OFFSET(G37,-$E$18,0)-SUM(OFFSET(F37,-$E$18,0):F37)&gt;0,OFFSET(G37,-$E$18,0)-SUM(OFFSET(F37,-$E$18,0):F37),0)))</f>
        <v>0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74</v>
      </c>
      <c r="F38" s="15">
        <f t="shared" si="4"/>
        <v>9</v>
      </c>
      <c r="G38" s="15">
        <f t="shared" ca="1" si="5"/>
        <v>0</v>
      </c>
      <c r="H38" s="13">
        <f t="shared" ca="1" si="0"/>
        <v>8.109589041095891E-2</v>
      </c>
      <c r="I38" s="29">
        <f ca="1">IF(G38&lt;&gt;0,IF(E38&lt;0,0,IF(OR(Mushrooms!I38&gt;0,'House Salad'!I38&gt;0,'Green Pepper'!I38&gt;0),0,IF(OR(Pita!I38&gt;0),50,200))),0)</f>
        <v>0</v>
      </c>
      <c r="J38" s="2">
        <f ca="1">IF(D38&lt;$E$18,"N/A",IF(D38=$E$18,IF($E$7-SUM(OFFSET(F38,-$E$18,0):F38)&gt;0,$E$7-SUM(OFFSET(F38,-$E$18,0):F38),0),IF(OFFSET(G38,-$E$18,0)-SUM(OFFSET(F38,-$E$18,0):F38)&gt;0,OFFSET(G38,-$E$18,0)-SUM(OFFSET(F38,-$E$18,0):F38),0)))</f>
        <v>0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65</v>
      </c>
      <c r="F39" s="15">
        <f t="shared" si="4"/>
        <v>9</v>
      </c>
      <c r="G39" s="15">
        <f t="shared" ca="1" si="5"/>
        <v>0</v>
      </c>
      <c r="H39" s="13">
        <f t="shared" ca="1" si="0"/>
        <v>7.123287671232878E-2</v>
      </c>
      <c r="I39" s="29">
        <f ca="1">IF(G39&lt;&gt;0,IF(E39&lt;0,0,IF(OR(Mushrooms!I39&gt;0,'House Salad'!I39&gt;0,'Green Pepper'!I39&gt;0),0,IF(OR(Pita!I39&gt;0),50,200))),0)</f>
        <v>0</v>
      </c>
      <c r="J39" s="2">
        <f ca="1">IF(D39&lt;$E$18,"N/A",IF(D39=$E$18,IF($E$7-SUM(OFFSET(F39,-$E$18,0):F39)&gt;0,$E$7-SUM(OFFSET(F39,-$E$18,0):F39),0),IF(OFFSET(G39,-$E$18,0)-SUM(OFFSET(F39,-$E$18,0):F39)&gt;0,OFFSET(G39,-$E$18,0)-SUM(OFFSET(F39,-$E$18,0):F39),0)))</f>
        <v>0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56</v>
      </c>
      <c r="F40" s="15">
        <f t="shared" si="4"/>
        <v>9</v>
      </c>
      <c r="G40" s="15">
        <f t="shared" ca="1" si="5"/>
        <v>0</v>
      </c>
      <c r="H40" s="13">
        <f t="shared" ca="1" si="0"/>
        <v>6.1369863013698636E-2</v>
      </c>
      <c r="I40" s="29">
        <f ca="1">IF(G40&lt;&gt;0,IF(E40&lt;0,0,IF(OR(Mushrooms!I40&gt;0,'House Salad'!I40&gt;0,'Green Pepper'!I40&gt;0),0,IF(OR(Pita!I40&gt;0),50,200))),0)</f>
        <v>0</v>
      </c>
      <c r="J40" s="2">
        <f ca="1">IF(D40&lt;$E$18,"N/A",IF(D40=$E$18,IF($E$7-SUM(OFFSET(F40,-$E$18,0):F40)&gt;0,$E$7-SUM(OFFSET(F40,-$E$18,0):F40),0),IF(OFFSET(G40,-$E$18,0)-SUM(OFFSET(F40,-$E$18,0):F40)&gt;0,OFFSET(G40,-$E$18,0)-SUM(OFFSET(F40,-$E$18,0):F40),0)))</f>
        <v>0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47</v>
      </c>
      <c r="F41" s="15">
        <f t="shared" si="4"/>
        <v>9</v>
      </c>
      <c r="G41" s="15">
        <f t="shared" ca="1" si="5"/>
        <v>63</v>
      </c>
      <c r="H41" s="13">
        <f t="shared" ca="1" si="0"/>
        <v>5.1506849315068499E-2</v>
      </c>
      <c r="I41" s="29">
        <f ca="1">IF(G41&lt;&gt;0,IF(E41&lt;0,0,IF(OR(Mushrooms!I41&gt;0,'House Salad'!I41&gt;0,'Green Pepper'!I41&gt;0),0,IF(OR(Pita!I41&gt;0),50,200))),0)</f>
        <v>0</v>
      </c>
      <c r="J41" s="2">
        <f ca="1">IF(D41&lt;$E$18,"N/A",IF(D41=$E$18,IF($E$7-SUM(OFFSET(F41,-$E$18,0):F41)&gt;0,$E$7-SUM(OFFSET(F41,-$E$18,0):F41),0),IF(OFFSET(G41,-$E$18,0)-SUM(OFFSET(F41,-$E$18,0):F41)&gt;0,OFFSET(G41,-$E$18,0)-SUM(OFFSET(F41,-$E$18,0):F41),0)))</f>
        <v>0</v>
      </c>
      <c r="K41" s="13">
        <f t="shared" ca="1" si="1"/>
        <v>0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101</v>
      </c>
      <c r="F42" s="15">
        <f t="shared" si="4"/>
        <v>9</v>
      </c>
      <c r="G42" s="15">
        <f t="shared" ca="1" si="5"/>
        <v>0</v>
      </c>
      <c r="H42" s="13">
        <f t="shared" ca="1" si="0"/>
        <v>0.11068493150684933</v>
      </c>
      <c r="I42" s="29">
        <f ca="1">IF(G42&lt;&gt;0,IF(E42&lt;0,0,IF(OR(Mushrooms!I42&gt;0,'House Salad'!I42&gt;0,'Green Pepper'!I42&gt;0),0,IF(OR(Pita!I42&gt;0),50,200))),0)</f>
        <v>0</v>
      </c>
      <c r="J42" s="2">
        <f ca="1">IF(D42&lt;$E$18,"N/A",IF(D42=$E$18,IF($E$7-SUM(OFFSET(F42,-$E$18,0):F42)&gt;0,$E$7-SUM(OFFSET(F42,-$E$18,0):F42),0),IF(OFFSET(G42,-$E$18,0)-SUM(OFFSET(F42,-$E$18,0):F42)&gt;0,OFFSET(G42,-$E$18,0)-SUM(OFFSET(F42,-$E$18,0):F42),0)))</f>
        <v>0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92</v>
      </c>
      <c r="F43" s="15">
        <f t="shared" si="4"/>
        <v>9</v>
      </c>
      <c r="G43" s="15">
        <f t="shared" ca="1" si="5"/>
        <v>0</v>
      </c>
      <c r="H43" s="13">
        <f t="shared" ca="1" si="0"/>
        <v>0.1008219178082192</v>
      </c>
      <c r="I43" s="29">
        <f ca="1">IF(G43&lt;&gt;0,IF(E43&lt;0,0,IF(OR(Mushrooms!I43&gt;0,'House Salad'!I43&gt;0,'Green Pepper'!I43&gt;0),0,IF(OR(Pita!I43&gt;0),50,200))),0)</f>
        <v>0</v>
      </c>
      <c r="J43" s="2">
        <f ca="1">IF(D43&lt;$E$18,"N/A",IF(D43=$E$18,IF($E$7-SUM(OFFSET(F43,-$E$18,0):F43)&gt;0,$E$7-SUM(OFFSET(F43,-$E$18,0):F43),0),IF(OFFSET(G43,-$E$18,0)-SUM(OFFSET(F43,-$E$18,0):F43)&gt;0,OFFSET(G43,-$E$18,0)-SUM(OFFSET(F43,-$E$18,0):F43),0)))</f>
        <v>0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83</v>
      </c>
      <c r="F44" s="15">
        <f t="shared" si="4"/>
        <v>9</v>
      </c>
      <c r="G44" s="15">
        <f t="shared" ca="1" si="5"/>
        <v>0</v>
      </c>
      <c r="H44" s="13">
        <f t="shared" ca="1" si="0"/>
        <v>9.0958904109589053E-2</v>
      </c>
      <c r="I44" s="29">
        <f ca="1">IF(G44&lt;&gt;0,IF(E44&lt;0,0,IF(OR(Mushrooms!I44&gt;0,'House Salad'!I44&gt;0,'Green Pepper'!I44&gt;0),0,IF(OR(Pita!I44&gt;0),50,200))),0)</f>
        <v>0</v>
      </c>
      <c r="J44" s="2">
        <f ca="1">IF(D44&lt;$E$18,"N/A",IF(D44=$E$18,IF($E$7-SUM(OFFSET(F44,-$E$18,0):F44)&gt;0,$E$7-SUM(OFFSET(F44,-$E$18,0):F44),0),IF(OFFSET(G44,-$E$18,0)-SUM(OFFSET(F44,-$E$18,0):F44)&gt;0,OFFSET(G44,-$E$18,0)-SUM(OFFSET(F44,-$E$18,0):F44),0)))</f>
        <v>0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74</v>
      </c>
      <c r="F45" s="15">
        <f t="shared" si="4"/>
        <v>9</v>
      </c>
      <c r="G45" s="15">
        <f t="shared" ca="1" si="5"/>
        <v>0</v>
      </c>
      <c r="H45" s="13">
        <f t="shared" ca="1" si="0"/>
        <v>8.109589041095891E-2</v>
      </c>
      <c r="I45" s="29">
        <f ca="1">IF(G45&lt;&gt;0,IF(E45&lt;0,0,IF(OR(Mushrooms!I45&gt;0,'House Salad'!I45&gt;0,'Green Pepper'!I45&gt;0),0,IF(OR(Pita!I45&gt;0),50,200))),0)</f>
        <v>0</v>
      </c>
      <c r="J45" s="2">
        <f ca="1">IF(D45&lt;$E$18,"N/A",IF(D45=$E$18,IF($E$7-SUM(OFFSET(F45,-$E$18,0):F45)&gt;0,$E$7-SUM(OFFSET(F45,-$E$18,0):F45),0),IF(OFFSET(G45,-$E$18,0)-SUM(OFFSET(F45,-$E$18,0):F45)&gt;0,OFFSET(G45,-$E$18,0)-SUM(OFFSET(F45,-$E$18,0):F45),0)))</f>
        <v>0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65</v>
      </c>
      <c r="F46" s="15">
        <f t="shared" si="4"/>
        <v>9</v>
      </c>
      <c r="G46" s="15">
        <f t="shared" ca="1" si="5"/>
        <v>0</v>
      </c>
      <c r="H46" s="13">
        <f t="shared" ca="1" si="0"/>
        <v>7.123287671232878E-2</v>
      </c>
      <c r="I46" s="29">
        <f ca="1">IF(G46&lt;&gt;0,IF(E46&lt;0,0,IF(OR(Mushrooms!I46&gt;0,'House Salad'!I46&gt;0,'Green Pepper'!I46&gt;0),0,IF(OR(Pita!I46&gt;0),50,200))),0)</f>
        <v>0</v>
      </c>
      <c r="J46" s="2">
        <f ca="1">IF(D46&lt;$E$18,"N/A",IF(D46=$E$18,IF($E$7-SUM(OFFSET(F46,-$E$18,0):F46)&gt;0,$E$7-SUM(OFFSET(F46,-$E$18,0):F46),0),IF(OFFSET(G46,-$E$18,0)-SUM(OFFSET(F46,-$E$18,0):F46)&gt;0,OFFSET(G46,-$E$18,0)-SUM(OFFSET(F46,-$E$18,0):F46),0)))</f>
        <v>0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56</v>
      </c>
      <c r="F47" s="15">
        <f t="shared" si="4"/>
        <v>9</v>
      </c>
      <c r="G47" s="15">
        <f t="shared" ca="1" si="5"/>
        <v>0</v>
      </c>
      <c r="H47" s="13">
        <f t="shared" ca="1" si="0"/>
        <v>6.1369863013698636E-2</v>
      </c>
      <c r="I47" s="29">
        <f ca="1">IF(G47&lt;&gt;0,IF(E47&lt;0,0,IF(OR(Mushrooms!I47&gt;0,'House Salad'!I47&gt;0,'Green Pepper'!I47&gt;0),0,IF(OR(Pita!I47&gt;0),50,200))),0)</f>
        <v>0</v>
      </c>
      <c r="J47" s="2">
        <f ca="1">IF(D47&lt;$E$18,"N/A",IF(D47=$E$18,IF($E$7-SUM(OFFSET(F47,-$E$18,0):F47)&gt;0,$E$7-SUM(OFFSET(F47,-$E$18,0):F47),0),IF(OFFSET(G47,-$E$18,0)-SUM(OFFSET(F47,-$E$18,0):F47)&gt;0,OFFSET(G47,-$E$18,0)-SUM(OFFSET(F47,-$E$18,0):F47),0)))</f>
        <v>0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47</v>
      </c>
      <c r="F48" s="15">
        <f t="shared" si="4"/>
        <v>9</v>
      </c>
      <c r="G48" s="15">
        <f t="shared" ca="1" si="5"/>
        <v>63</v>
      </c>
      <c r="H48" s="13">
        <f t="shared" ca="1" si="0"/>
        <v>5.1506849315068499E-2</v>
      </c>
      <c r="I48" s="29">
        <f ca="1">IF(G48&lt;&gt;0,IF(E48&lt;0,0,IF(OR(Mushrooms!I48&gt;0,'House Salad'!I48&gt;0,'Green Pepper'!I48&gt;0),0,IF(OR(Pita!I48&gt;0),50,200))),0)</f>
        <v>0</v>
      </c>
      <c r="J48" s="2">
        <f ca="1">IF(D48&lt;$E$18,"N/A",IF(D48=$E$18,IF($E$7-SUM(OFFSET(F48,-$E$18,0):F48)&gt;0,$E$7-SUM(OFFSET(F48,-$E$18,0):F48),0),IF(OFFSET(G48,-$E$18,0)-SUM(OFFSET(F48,-$E$18,0):F48)&gt;0,OFFSET(G48,-$E$18,0)-SUM(OFFSET(F48,-$E$18,0):F48),0)))</f>
        <v>0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101</v>
      </c>
      <c r="F49" s="15">
        <f t="shared" si="4"/>
        <v>9</v>
      </c>
      <c r="G49" s="15">
        <f t="shared" ca="1" si="5"/>
        <v>0</v>
      </c>
      <c r="H49" s="13">
        <f t="shared" ca="1" si="0"/>
        <v>0.11068493150684933</v>
      </c>
      <c r="I49" s="29">
        <f ca="1">IF(G49&lt;&gt;0,IF(E49&lt;0,0,IF(OR(Mushrooms!I49&gt;0,'House Salad'!I49&gt;0,'Green Pepper'!I49&gt;0),0,IF(OR(Pita!I49&gt;0),50,200))),0)</f>
        <v>0</v>
      </c>
      <c r="J49" s="2">
        <f ca="1">IF(D49&lt;$E$18,"N/A",IF(D49=$E$18,IF($E$7-SUM(OFFSET(F49,-$E$18,0):F49)&gt;0,$E$7-SUM(OFFSET(F49,-$E$18,0):F49),0),IF(OFFSET(G49,-$E$18,0)-SUM(OFFSET(F49,-$E$18,0):F49)&gt;0,OFFSET(G49,-$E$18,0)-SUM(OFFSET(F49,-$E$18,0):F49),0)))</f>
        <v>0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92</v>
      </c>
      <c r="F50" s="15">
        <f t="shared" si="4"/>
        <v>9</v>
      </c>
      <c r="G50" s="15">
        <f t="shared" ca="1" si="5"/>
        <v>0</v>
      </c>
      <c r="H50" s="13">
        <f t="shared" ca="1" si="0"/>
        <v>0.1008219178082192</v>
      </c>
      <c r="I50" s="29">
        <f ca="1">IF(G50&lt;&gt;0,IF(E50&lt;0,0,IF(OR(Mushrooms!I50&gt;0,'House Salad'!I50&gt;0,'Green Pepper'!I50&gt;0),0,IF(OR(Pita!I50&gt;0),50,200))),0)</f>
        <v>0</v>
      </c>
      <c r="J50" s="2">
        <f ca="1">IF(D50&lt;$E$18,"N/A",IF(D50=$E$18,IF($E$7-SUM(OFFSET(F50,-$E$18,0):F50)&gt;0,$E$7-SUM(OFFSET(F50,-$E$18,0):F50),0),IF(OFFSET(G50,-$E$18,0)-SUM(OFFSET(F50,-$E$18,0):F50)&gt;0,OFFSET(G50,-$E$18,0)-SUM(OFFSET(F50,-$E$18,0):F50),0)))</f>
        <v>0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83</v>
      </c>
      <c r="F51" s="15">
        <f t="shared" si="4"/>
        <v>9</v>
      </c>
      <c r="G51" s="15">
        <f t="shared" ca="1" si="5"/>
        <v>0</v>
      </c>
      <c r="H51" s="13">
        <f t="shared" ca="1" si="0"/>
        <v>9.0958904109589053E-2</v>
      </c>
      <c r="I51" s="29">
        <f ca="1">IF(G51&lt;&gt;0,IF(E51&lt;0,0,IF(OR(Mushrooms!I51&gt;0,'House Salad'!I51&gt;0,'Green Pepper'!I51&gt;0),0,IF(OR(Pita!I51&gt;0),50,200))),0)</f>
        <v>0</v>
      </c>
      <c r="J51" s="2">
        <f ca="1">IF(D51&lt;$E$18,"N/A",IF(D51=$E$18,IF($E$7-SUM(OFFSET(F51,-$E$18,0):F51)&gt;0,$E$7-SUM(OFFSET(F51,-$E$18,0):F51),0),IF(OFFSET(G51,-$E$18,0)-SUM(OFFSET(F51,-$E$18,0):F51)&gt;0,OFFSET(G51,-$E$18,0)-SUM(OFFSET(F51,-$E$18,0):F51),0)))</f>
        <v>0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74</v>
      </c>
      <c r="F52" s="15">
        <f t="shared" si="4"/>
        <v>9</v>
      </c>
      <c r="G52" s="15">
        <f t="shared" ca="1" si="5"/>
        <v>0</v>
      </c>
      <c r="H52" s="13">
        <f t="shared" ca="1" si="0"/>
        <v>8.109589041095891E-2</v>
      </c>
      <c r="I52" s="29">
        <f ca="1">IF(G52&lt;&gt;0,IF(E52&lt;0,0,IF(OR(Mushrooms!I52&gt;0,'House Salad'!I52&gt;0,'Green Pepper'!I52&gt;0),0,IF(OR(Pita!I52&gt;0),50,200))),0)</f>
        <v>0</v>
      </c>
      <c r="J52" s="2">
        <f ca="1">IF(D52&lt;$E$18,"N/A",IF(D52=$E$18,IF($E$7-SUM(OFFSET(F52,-$E$18,0):F52)&gt;0,$E$7-SUM(OFFSET(F52,-$E$18,0):F52),0),IF(OFFSET(G52,-$E$18,0)-SUM(OFFSET(F52,-$E$18,0):F52)&gt;0,OFFSET(G52,-$E$18,0)-SUM(OFFSET(F52,-$E$18,0):F52),0)))</f>
        <v>0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65</v>
      </c>
      <c r="F53" s="15">
        <f t="shared" si="4"/>
        <v>9</v>
      </c>
      <c r="G53" s="15">
        <f t="shared" ca="1" si="5"/>
        <v>0</v>
      </c>
      <c r="H53" s="13">
        <f t="shared" ca="1" si="0"/>
        <v>7.123287671232878E-2</v>
      </c>
      <c r="I53" s="29">
        <f ca="1">IF(G53&lt;&gt;0,IF(E53&lt;0,0,IF(OR(Mushrooms!I53&gt;0,'House Salad'!I53&gt;0,'Green Pepper'!I53&gt;0),0,IF(OR(Pita!I53&gt;0),50,200))),0)</f>
        <v>0</v>
      </c>
      <c r="J53" s="2">
        <f ca="1">IF(D53&lt;$E$18,"N/A",IF(D53=$E$18,IF($E$7-SUM(OFFSET(F53,-$E$18,0):F53)&gt;0,$E$7-SUM(OFFSET(F53,-$E$18,0):F53),0),IF(OFFSET(G53,-$E$18,0)-SUM(OFFSET(F53,-$E$18,0):F53)&gt;0,OFFSET(G53,-$E$18,0)-SUM(OFFSET(F53,-$E$18,0):F53),0)))</f>
        <v>0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56</v>
      </c>
      <c r="F54" s="15">
        <f t="shared" si="4"/>
        <v>9</v>
      </c>
      <c r="G54" s="15">
        <f t="shared" ca="1" si="5"/>
        <v>0</v>
      </c>
      <c r="H54" s="13">
        <f t="shared" ca="1" si="0"/>
        <v>6.1369863013698636E-2</v>
      </c>
      <c r="I54" s="29">
        <f ca="1">IF(G54&lt;&gt;0,IF(E54&lt;0,0,IF(OR(Mushrooms!I54&gt;0,'House Salad'!I54&gt;0,'Green Pepper'!I54&gt;0),0,IF(OR(Pita!I54&gt;0),50,200))),0)</f>
        <v>0</v>
      </c>
      <c r="J54" s="2">
        <f ca="1">IF(D54&lt;$E$18,"N/A",IF(D54=$E$18,IF($E$7-SUM(OFFSET(F54,-$E$18,0):F54)&gt;0,$E$7-SUM(OFFSET(F54,-$E$18,0):F54),0),IF(OFFSET(G54,-$E$18,0)-SUM(OFFSET(F54,-$E$18,0):F54)&gt;0,OFFSET(G54,-$E$18,0)-SUM(OFFSET(F54,-$E$18,0):F54),0)))</f>
        <v>0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47</v>
      </c>
      <c r="F55" s="15">
        <f t="shared" si="4"/>
        <v>9</v>
      </c>
      <c r="G55" s="15">
        <f t="shared" ca="1" si="5"/>
        <v>63</v>
      </c>
      <c r="H55" s="13">
        <f t="shared" ca="1" si="0"/>
        <v>5.1506849315068499E-2</v>
      </c>
      <c r="I55" s="29">
        <f ca="1">IF(G55&lt;&gt;0,IF(E55&lt;0,0,IF(OR(Mushrooms!I55&gt;0,'House Salad'!I55&gt;0,'Green Pepper'!I55&gt;0),0,IF(OR(Pita!I55&gt;0),50,200))),0)</f>
        <v>0</v>
      </c>
      <c r="J55" s="2">
        <f ca="1">IF(D55&lt;$E$18,"N/A",IF(D55=$E$18,IF($E$7-SUM(OFFSET(F55,-$E$18,0):F55)&gt;0,$E$7-SUM(OFFSET(F55,-$E$18,0):F55),0),IF(OFFSET(G55,-$E$18,0)-SUM(OFFSET(F55,-$E$18,0):F55)&gt;0,OFFSET(G55,-$E$18,0)-SUM(OFFSET(F55,-$E$18,0):F55),0)))</f>
        <v>0</v>
      </c>
      <c r="K55" s="13">
        <f t="shared" ca="1" si="1"/>
        <v>0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101</v>
      </c>
      <c r="F56" s="15">
        <f t="shared" si="4"/>
        <v>9</v>
      </c>
      <c r="G56" s="15">
        <f t="shared" ca="1" si="5"/>
        <v>0</v>
      </c>
      <c r="H56" s="13">
        <f t="shared" ca="1" si="0"/>
        <v>0.11068493150684933</v>
      </c>
      <c r="I56" s="29">
        <f ca="1">IF(G56&lt;&gt;0,IF(E56&lt;0,0,IF(OR(Mushrooms!I56&gt;0,'House Salad'!I56&gt;0,'Green Pepper'!I56&gt;0),0,IF(OR(Pita!I56&gt;0),50,200))),0)</f>
        <v>0</v>
      </c>
      <c r="J56" s="2">
        <f ca="1">IF(D56&lt;$E$18,"N/A",IF(D56=$E$18,IF($E$7-SUM(OFFSET(F56,-$E$18,0):F56)&gt;0,$E$7-SUM(OFFSET(F56,-$E$18,0):F56),0),IF(OFFSET(G56,-$E$18,0)-SUM(OFFSET(F56,-$E$18,0):F56)&gt;0,OFFSET(G56,-$E$18,0)-SUM(OFFSET(F56,-$E$18,0):F56),0)))</f>
        <v>0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92</v>
      </c>
      <c r="F57" s="15">
        <f t="shared" si="4"/>
        <v>9</v>
      </c>
      <c r="G57" s="15">
        <f t="shared" ca="1" si="5"/>
        <v>0</v>
      </c>
      <c r="H57" s="13">
        <f t="shared" ca="1" si="0"/>
        <v>0.1008219178082192</v>
      </c>
      <c r="I57" s="29">
        <f ca="1">IF(G57&lt;&gt;0,IF(E57&lt;0,0,IF(OR(Mushrooms!I57&gt;0,'House Salad'!I57&gt;0,'Green Pepper'!I57&gt;0),0,IF(OR(Pita!I57&gt;0),50,200))),0)</f>
        <v>0</v>
      </c>
      <c r="J57" s="2">
        <f ca="1">IF(D57&lt;$E$18,"N/A",IF(D57=$E$18,IF($E$7-SUM(OFFSET(F57,-$E$18,0):F57)&gt;0,$E$7-SUM(OFFSET(F57,-$E$18,0):F57),0),IF(OFFSET(G57,-$E$18,0)-SUM(OFFSET(F57,-$E$18,0):F57)&gt;0,OFFSET(G57,-$E$18,0)-SUM(OFFSET(F57,-$E$18,0):F57),0)))</f>
        <v>0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83</v>
      </c>
      <c r="F58" s="15">
        <f t="shared" si="4"/>
        <v>9</v>
      </c>
      <c r="G58" s="15">
        <f t="shared" ca="1" si="5"/>
        <v>0</v>
      </c>
      <c r="H58" s="13">
        <f t="shared" ca="1" si="0"/>
        <v>9.0958904109589053E-2</v>
      </c>
      <c r="I58" s="29">
        <f ca="1">IF(G58&lt;&gt;0,IF(E58&lt;0,0,IF(OR(Mushrooms!I58&gt;0,'House Salad'!I58&gt;0,'Green Pepper'!I58&gt;0),0,IF(OR(Pita!I58&gt;0),50,200))),0)</f>
        <v>0</v>
      </c>
      <c r="J58" s="2">
        <f ca="1">IF(D58&lt;$E$18,"N/A",IF(D58=$E$18,IF($E$7-SUM(OFFSET(F58,-$E$18,0):F58)&gt;0,$E$7-SUM(OFFSET(F58,-$E$18,0):F58),0),IF(OFFSET(G58,-$E$18,0)-SUM(OFFSET(F58,-$E$18,0):F58)&gt;0,OFFSET(G58,-$E$18,0)-SUM(OFFSET(F58,-$E$18,0):F58),0)))</f>
        <v>0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74</v>
      </c>
      <c r="F59" s="15">
        <f t="shared" si="4"/>
        <v>9</v>
      </c>
      <c r="G59" s="15">
        <f t="shared" ca="1" si="5"/>
        <v>0</v>
      </c>
      <c r="H59" s="13">
        <f t="shared" ca="1" si="0"/>
        <v>8.109589041095891E-2</v>
      </c>
      <c r="I59" s="29">
        <f ca="1">IF(G59&lt;&gt;0,IF(E59&lt;0,0,IF(OR(Mushrooms!I59&gt;0,'House Salad'!I59&gt;0,'Green Pepper'!I59&gt;0),0,IF(OR(Pita!I59&gt;0),50,200))),0)</f>
        <v>0</v>
      </c>
      <c r="J59" s="2">
        <f ca="1">IF(D59&lt;$E$18,"N/A",IF(D59=$E$18,IF($E$7-SUM(OFFSET(F59,-$E$18,0):F59)&gt;0,$E$7-SUM(OFFSET(F59,-$E$18,0):F59),0),IF(OFFSET(G59,-$E$18,0)-SUM(OFFSET(F59,-$E$18,0):F59)&gt;0,OFFSET(G59,-$E$18,0)-SUM(OFFSET(F59,-$E$18,0):F59),0)))</f>
        <v>0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65</v>
      </c>
      <c r="F60" s="15">
        <f t="shared" si="4"/>
        <v>9</v>
      </c>
      <c r="G60" s="15">
        <f t="shared" ca="1" si="5"/>
        <v>0</v>
      </c>
      <c r="H60" s="13">
        <f t="shared" ca="1" si="0"/>
        <v>7.123287671232878E-2</v>
      </c>
      <c r="I60" s="29">
        <f ca="1">IF(G60&lt;&gt;0,IF(E60&lt;0,0,IF(OR(Mushrooms!I60&gt;0,'House Salad'!I60&gt;0,'Green Pepper'!I60&gt;0),0,IF(OR(Pita!I60&gt;0),50,200))),0)</f>
        <v>0</v>
      </c>
      <c r="J60" s="2">
        <f ca="1">IF(D60&lt;$E$18,"N/A",IF(D60=$E$18,IF($E$7-SUM(OFFSET(F60,-$E$18,0):F60)&gt;0,$E$7-SUM(OFFSET(F60,-$E$18,0):F60),0),IF(OFFSET(G60,-$E$18,0)-SUM(OFFSET(F60,-$E$18,0):F60)&gt;0,OFFSET(G60,-$E$18,0)-SUM(OFFSET(F60,-$E$18,0):F60),0)))</f>
        <v>0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56</v>
      </c>
      <c r="F61" s="15">
        <f t="shared" si="4"/>
        <v>9</v>
      </c>
      <c r="G61" s="15">
        <f t="shared" ca="1" si="5"/>
        <v>0</v>
      </c>
      <c r="H61" s="13">
        <f t="shared" ca="1" si="0"/>
        <v>6.1369863013698636E-2</v>
      </c>
      <c r="I61" s="29">
        <f ca="1">IF(G61&lt;&gt;0,IF(E61&lt;0,0,IF(OR(Mushrooms!I61&gt;0,'House Salad'!I61&gt;0,'Green Pepper'!I61&gt;0),0,IF(OR(Pita!I61&gt;0),50,200))),0)</f>
        <v>0</v>
      </c>
      <c r="J61" s="2">
        <f ca="1">IF(D61&lt;$E$18,"N/A",IF(D61=$E$18,IF($E$7-SUM(OFFSET(F61,-$E$18,0):F61)&gt;0,$E$7-SUM(OFFSET(F61,-$E$18,0):F61),0),IF(OFFSET(G61,-$E$18,0)-SUM(OFFSET(F61,-$E$18,0):F61)&gt;0,OFFSET(G61,-$E$18,0)-SUM(OFFSET(F61,-$E$18,0):F61),0)))</f>
        <v>0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47</v>
      </c>
      <c r="F62" s="15">
        <f t="shared" si="4"/>
        <v>9</v>
      </c>
      <c r="G62" s="15">
        <f t="shared" ca="1" si="5"/>
        <v>63</v>
      </c>
      <c r="H62" s="13">
        <f t="shared" ca="1" si="0"/>
        <v>5.1506849315068499E-2</v>
      </c>
      <c r="I62" s="29">
        <f ca="1">IF(G62&lt;&gt;0,IF(E62&lt;0,0,IF(OR(Mushrooms!I62&gt;0,'House Salad'!I62&gt;0,'Green Pepper'!I62&gt;0),0,IF(OR(Pita!I62&gt;0),50,200))),0)</f>
        <v>0</v>
      </c>
      <c r="J62" s="2">
        <f ca="1">IF(D62&lt;$E$18,"N/A",IF(D62=$E$18,IF($E$7-SUM(OFFSET(F62,-$E$18,0):F62)&gt;0,$E$7-SUM(OFFSET(F62,-$E$18,0):F62),0),IF(OFFSET(G62,-$E$18,0)-SUM(OFFSET(F62,-$E$18,0):F62)&gt;0,OFFSET(G62,-$E$18,0)-SUM(OFFSET(F62,-$E$18,0):F62),0)))</f>
        <v>0</v>
      </c>
      <c r="K62" s="13">
        <f t="shared" ca="1" si="1"/>
        <v>0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101</v>
      </c>
      <c r="F63" s="15">
        <f t="shared" si="4"/>
        <v>9</v>
      </c>
      <c r="G63" s="15">
        <f t="shared" ca="1" si="5"/>
        <v>0</v>
      </c>
      <c r="H63" s="13">
        <f t="shared" ca="1" si="0"/>
        <v>0.11068493150684933</v>
      </c>
      <c r="I63" s="29">
        <f ca="1">IF(G63&lt;&gt;0,IF(E63&lt;0,0,IF(OR(Mushrooms!I63&gt;0,'House Salad'!I63&gt;0,'Green Pepper'!I63&gt;0),0,IF(OR(Pita!I63&gt;0),50,200))),0)</f>
        <v>0</v>
      </c>
      <c r="J63" s="2">
        <f ca="1">IF(D63&lt;$E$18,"N/A",IF(D63=$E$18,IF($E$7-SUM(OFFSET(F63,-$E$18,0):F63)&gt;0,$E$7-SUM(OFFSET(F63,-$E$18,0):F63),0),IF(OFFSET(G63,-$E$18,0)-SUM(OFFSET(F63,-$E$18,0):F63)&gt;0,OFFSET(G63,-$E$18,0)-SUM(OFFSET(F63,-$E$18,0):F63),0)))</f>
        <v>0</v>
      </c>
      <c r="K63" s="13">
        <f t="shared" ca="1" si="1"/>
        <v>0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92</v>
      </c>
      <c r="F64" s="15">
        <f t="shared" si="4"/>
        <v>9</v>
      </c>
      <c r="G64" s="15">
        <f t="shared" ca="1" si="5"/>
        <v>0</v>
      </c>
      <c r="H64" s="13">
        <f t="shared" ca="1" si="0"/>
        <v>0.1008219178082192</v>
      </c>
      <c r="I64" s="29">
        <f ca="1">IF(G64&lt;&gt;0,IF(E64&lt;0,0,IF(OR(Mushrooms!I64&gt;0,'House Salad'!I64&gt;0,'Green Pepper'!I64&gt;0),0,IF(OR(Pita!I64&gt;0),50,200))),0)</f>
        <v>0</v>
      </c>
      <c r="J64" s="2">
        <f ca="1">IF(D64&lt;$E$18,"N/A",IF(D64=$E$18,IF($E$7-SUM(OFFSET(F64,-$E$18,0):F64)&gt;0,$E$7-SUM(OFFSET(F64,-$E$18,0):F64),0),IF(OFFSET(G64,-$E$18,0)-SUM(OFFSET(F64,-$E$18,0):F64)&gt;0,OFFSET(G64,-$E$18,0)-SUM(OFFSET(F64,-$E$18,0):F64),0)))</f>
        <v>0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83</v>
      </c>
      <c r="F65" s="15">
        <f t="shared" si="4"/>
        <v>9</v>
      </c>
      <c r="G65" s="15">
        <f t="shared" ca="1" si="5"/>
        <v>0</v>
      </c>
      <c r="H65" s="13">
        <f t="shared" ca="1" si="0"/>
        <v>9.0958904109589053E-2</v>
      </c>
      <c r="I65" s="29">
        <f ca="1">IF(G65&lt;&gt;0,IF(E65&lt;0,0,IF(OR(Mushrooms!I65&gt;0,'House Salad'!I65&gt;0,'Green Pepper'!I65&gt;0),0,IF(OR(Pita!I65&gt;0),50,200))),0)</f>
        <v>0</v>
      </c>
      <c r="J65" s="2">
        <f ca="1">IF(D65&lt;$E$18,"N/A",IF(D65=$E$18,IF($E$7-SUM(OFFSET(F65,-$E$18,0):F65)&gt;0,$E$7-SUM(OFFSET(F65,-$E$18,0):F65),0),IF(OFFSET(G65,-$E$18,0)-SUM(OFFSET(F65,-$E$18,0):F65)&gt;0,OFFSET(G65,-$E$18,0)-SUM(OFFSET(F65,-$E$18,0):F65),0)))</f>
        <v>0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74</v>
      </c>
      <c r="F66" s="15">
        <f t="shared" si="4"/>
        <v>9</v>
      </c>
      <c r="G66" s="15">
        <f t="shared" ca="1" si="5"/>
        <v>0</v>
      </c>
      <c r="H66" s="13">
        <f t="shared" ca="1" si="0"/>
        <v>8.109589041095891E-2</v>
      </c>
      <c r="I66" s="29">
        <f ca="1">IF(G66&lt;&gt;0,IF(E66&lt;0,0,IF(OR(Mushrooms!I66&gt;0,'House Salad'!I66&gt;0,'Green Pepper'!I66&gt;0),0,IF(OR(Pita!I66&gt;0),50,200))),0)</f>
        <v>0</v>
      </c>
      <c r="J66" s="2">
        <f ca="1">IF(D66&lt;$E$18,"N/A",IF(D66=$E$18,IF($E$7-SUM(OFFSET(F66,-$E$18,0):F66)&gt;0,$E$7-SUM(OFFSET(F66,-$E$18,0):F66),0),IF(OFFSET(G66,-$E$18,0)-SUM(OFFSET(F66,-$E$18,0):F66)&gt;0,OFFSET(G66,-$E$18,0)-SUM(OFFSET(F66,-$E$18,0):F66),0)))</f>
        <v>0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65</v>
      </c>
      <c r="F67" s="15">
        <f t="shared" si="4"/>
        <v>9</v>
      </c>
      <c r="G67" s="15">
        <f t="shared" ca="1" si="5"/>
        <v>0</v>
      </c>
      <c r="H67" s="13">
        <f t="shared" ca="1" si="0"/>
        <v>7.123287671232878E-2</v>
      </c>
      <c r="I67" s="29">
        <f ca="1">IF(G67&lt;&gt;0,IF(E67&lt;0,0,IF(OR(Mushrooms!I67&gt;0,'House Salad'!I67&gt;0,'Green Pepper'!I67&gt;0),0,IF(OR(Pita!I67&gt;0),50,200))),0)</f>
        <v>0</v>
      </c>
      <c r="J67" s="2">
        <f ca="1">IF(D67&lt;$E$18,"N/A",IF(D67=$E$18,IF($E$7-SUM(OFFSET(F67,-$E$18,0):F67)&gt;0,$E$7-SUM(OFFSET(F67,-$E$18,0):F67),0),IF(OFFSET(G67,-$E$18,0)-SUM(OFFSET(F67,-$E$18,0):F67)&gt;0,OFFSET(G67,-$E$18,0)-SUM(OFFSET(F67,-$E$18,0):F67),0)))</f>
        <v>0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56</v>
      </c>
      <c r="F68" s="15">
        <f t="shared" si="4"/>
        <v>9</v>
      </c>
      <c r="G68" s="15">
        <f t="shared" ca="1" si="5"/>
        <v>0</v>
      </c>
      <c r="H68" s="13">
        <f t="shared" ca="1" si="0"/>
        <v>6.1369863013698636E-2</v>
      </c>
      <c r="I68" s="29">
        <f ca="1">IF(G68&lt;&gt;0,IF(E68&lt;0,0,IF(OR(Mushrooms!I68&gt;0,'House Salad'!I68&gt;0,'Green Pepper'!I68&gt;0),0,IF(OR(Pita!I68&gt;0),50,200))),0)</f>
        <v>0</v>
      </c>
      <c r="J68" s="2">
        <f ca="1">IF(D68&lt;$E$18,"N/A",IF(D68=$E$18,IF($E$7-SUM(OFFSET(F68,-$E$18,0):F68)&gt;0,$E$7-SUM(OFFSET(F68,-$E$18,0):F68),0),IF(OFFSET(G68,-$E$18,0)-SUM(OFFSET(F68,-$E$18,0):F68)&gt;0,OFFSET(G68,-$E$18,0)-SUM(OFFSET(F68,-$E$18,0):F68),0)))</f>
        <v>0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47</v>
      </c>
      <c r="F69" s="15">
        <f t="shared" si="4"/>
        <v>9</v>
      </c>
      <c r="G69" s="15">
        <f t="shared" ca="1" si="5"/>
        <v>63</v>
      </c>
      <c r="H69" s="13">
        <f t="shared" ca="1" si="0"/>
        <v>5.1506849315068499E-2</v>
      </c>
      <c r="I69" s="29">
        <f ca="1">IF(G69&lt;&gt;0,IF(E69&lt;0,0,IF(OR(Mushrooms!I69&gt;0,'House Salad'!I69&gt;0,'Green Pepper'!I69&gt;0),0,IF(OR(Pita!I69&gt;0),50,200))),0)</f>
        <v>0</v>
      </c>
      <c r="J69" s="2">
        <f ca="1">IF(D69&lt;$E$18,"N/A",IF(D69=$E$18,IF($E$7-SUM(OFFSET(F69,-$E$18,0):F69)&gt;0,$E$7-SUM(OFFSET(F69,-$E$18,0):F69),0),IF(OFFSET(G69,-$E$18,0)-SUM(OFFSET(F69,-$E$18,0):F69)&gt;0,OFFSET(G69,-$E$18,0)-SUM(OFFSET(F69,-$E$18,0):F69),0)))</f>
        <v>0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101</v>
      </c>
      <c r="F70" s="15">
        <f t="shared" si="4"/>
        <v>9</v>
      </c>
      <c r="G70" s="15">
        <f t="shared" ca="1" si="5"/>
        <v>0</v>
      </c>
      <c r="H70" s="13">
        <f t="shared" ca="1" si="0"/>
        <v>0.11068493150684933</v>
      </c>
      <c r="I70" s="29">
        <f ca="1">IF(G70&lt;&gt;0,IF(E70&lt;0,0,IF(OR(Mushrooms!I70&gt;0,'House Salad'!I70&gt;0,'Green Pepper'!I70&gt;0),0,IF(OR(Pita!I70&gt;0),50,200))),0)</f>
        <v>0</v>
      </c>
      <c r="J70" s="2">
        <f ca="1">IF(D70&lt;$E$18,"N/A",IF(D70=$E$18,IF($E$7-SUM(OFFSET(F70,-$E$18,0):F70)&gt;0,$E$7-SUM(OFFSET(F70,-$E$18,0):F70),0),IF(OFFSET(G70,-$E$18,0)-SUM(OFFSET(F70,-$E$18,0):F70)&gt;0,OFFSET(G70,-$E$18,0)-SUM(OFFSET(F70,-$E$18,0):F70),0)))</f>
        <v>0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92</v>
      </c>
      <c r="F71" s="15">
        <f t="shared" si="4"/>
        <v>9</v>
      </c>
      <c r="G71" s="15">
        <f t="shared" ca="1" si="5"/>
        <v>0</v>
      </c>
      <c r="H71" s="13">
        <f t="shared" ca="1" si="0"/>
        <v>0.1008219178082192</v>
      </c>
      <c r="I71" s="29">
        <f ca="1">IF(G71&lt;&gt;0,IF(E71&lt;0,0,IF(OR(Mushrooms!I71&gt;0,'House Salad'!I71&gt;0,'Green Pepper'!I71&gt;0),0,IF(OR(Pita!I71&gt;0),50,200))),0)</f>
        <v>0</v>
      </c>
      <c r="J71" s="2">
        <f ca="1">IF(D71&lt;$E$18,"N/A",IF(D71=$E$18,IF($E$7-SUM(OFFSET(F71,-$E$18,0):F71)&gt;0,$E$7-SUM(OFFSET(F71,-$E$18,0):F71),0),IF(OFFSET(G71,-$E$18,0)-SUM(OFFSET(F71,-$E$18,0):F71)&gt;0,OFFSET(G71,-$E$18,0)-SUM(OFFSET(F71,-$E$18,0):F71),0)))</f>
        <v>0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83</v>
      </c>
      <c r="F72" s="15">
        <f t="shared" si="4"/>
        <v>9</v>
      </c>
      <c r="G72" s="15">
        <f t="shared" ca="1" si="5"/>
        <v>0</v>
      </c>
      <c r="H72" s="13">
        <f t="shared" ca="1" si="0"/>
        <v>9.0958904109589053E-2</v>
      </c>
      <c r="I72" s="29">
        <f ca="1">IF(G72&lt;&gt;0,IF(E72&lt;0,0,IF(OR(Mushrooms!I72&gt;0,'House Salad'!I72&gt;0,'Green Pepper'!I72&gt;0),0,IF(OR(Pita!I72&gt;0),50,200))),0)</f>
        <v>0</v>
      </c>
      <c r="J72" s="2">
        <f ca="1">IF(D72&lt;$E$18,"N/A",IF(D72=$E$18,IF($E$7-SUM(OFFSET(F72,-$E$18,0):F72)&gt;0,$E$7-SUM(OFFSET(F72,-$E$18,0):F72),0),IF(OFFSET(G72,-$E$18,0)-SUM(OFFSET(F72,-$E$18,0):F72)&gt;0,OFFSET(G72,-$E$18,0)-SUM(OFFSET(F72,-$E$18,0):F72),0)))</f>
        <v>0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74</v>
      </c>
      <c r="F73" s="15">
        <f t="shared" si="4"/>
        <v>9</v>
      </c>
      <c r="G73" s="15">
        <f t="shared" ca="1" si="5"/>
        <v>0</v>
      </c>
      <c r="H73" s="13">
        <f t="shared" ca="1" si="0"/>
        <v>8.109589041095891E-2</v>
      </c>
      <c r="I73" s="29">
        <f ca="1">IF(G73&lt;&gt;0,IF(E73&lt;0,0,IF(OR(Mushrooms!I73&gt;0,'House Salad'!I73&gt;0,'Green Pepper'!I73&gt;0),0,IF(OR(Pita!I73&gt;0),50,200))),0)</f>
        <v>0</v>
      </c>
      <c r="J73" s="2">
        <f ca="1">IF(D73&lt;$E$18,"N/A",IF(D73=$E$18,IF($E$7-SUM(OFFSET(F73,-$E$18,0):F73)&gt;0,$E$7-SUM(OFFSET(F73,-$E$18,0):F73),0),IF(OFFSET(G73,-$E$18,0)-SUM(OFFSET(F73,-$E$18,0):F73)&gt;0,OFFSET(G73,-$E$18,0)-SUM(OFFSET(F73,-$E$18,0):F73),0)))</f>
        <v>0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65</v>
      </c>
      <c r="F74" s="15">
        <f t="shared" si="4"/>
        <v>9</v>
      </c>
      <c r="G74" s="15">
        <f t="shared" ca="1" si="5"/>
        <v>0</v>
      </c>
      <c r="H74" s="13">
        <f t="shared" ca="1" si="0"/>
        <v>7.123287671232878E-2</v>
      </c>
      <c r="I74" s="29">
        <f ca="1">IF(G74&lt;&gt;0,IF(E74&lt;0,0,IF(OR(Mushrooms!I74&gt;0,'House Salad'!I74&gt;0,'Green Pepper'!I74&gt;0),0,IF(OR(Pita!I74&gt;0),50,200))),0)</f>
        <v>0</v>
      </c>
      <c r="J74" s="2">
        <f ca="1">IF(D74&lt;$E$18,"N/A",IF(D74=$E$18,IF($E$7-SUM(OFFSET(F74,-$E$18,0):F74)&gt;0,$E$7-SUM(OFFSET(F74,-$E$18,0):F74),0),IF(OFFSET(G74,-$E$18,0)-SUM(OFFSET(F74,-$E$18,0):F74)&gt;0,OFFSET(G74,-$E$18,0)-SUM(OFFSET(F74,-$E$18,0):F74),0)))</f>
        <v>0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56</v>
      </c>
      <c r="F75" s="15">
        <f t="shared" si="4"/>
        <v>9</v>
      </c>
      <c r="G75" s="15">
        <f t="shared" ca="1" si="5"/>
        <v>0</v>
      </c>
      <c r="H75" s="13">
        <f t="shared" ca="1" si="0"/>
        <v>6.1369863013698636E-2</v>
      </c>
      <c r="I75" s="29">
        <f ca="1">IF(G75&lt;&gt;0,IF(E75&lt;0,0,IF(OR(Mushrooms!I75&gt;0,'House Salad'!I75&gt;0,'Green Pepper'!I75&gt;0),0,IF(OR(Pita!I75&gt;0),50,200))),0)</f>
        <v>0</v>
      </c>
      <c r="J75" s="2">
        <f ca="1">IF(D75&lt;$E$18,"N/A",IF(D75=$E$18,IF($E$7-SUM(OFFSET(F75,-$E$18,0):F75)&gt;0,$E$7-SUM(OFFSET(F75,-$E$18,0):F75),0),IF(OFFSET(G75,-$E$18,0)-SUM(OFFSET(F75,-$E$18,0):F75)&gt;0,OFFSET(G75,-$E$18,0)-SUM(OFFSET(F75,-$E$18,0):F75),0)))</f>
        <v>0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47</v>
      </c>
      <c r="F76" s="15">
        <f t="shared" si="4"/>
        <v>9</v>
      </c>
      <c r="G76" s="15">
        <f t="shared" ca="1" si="5"/>
        <v>63</v>
      </c>
      <c r="H76" s="13">
        <f t="shared" ca="1" si="0"/>
        <v>5.1506849315068499E-2</v>
      </c>
      <c r="I76" s="29">
        <f ca="1">IF(G76&lt;&gt;0,IF(E76&lt;0,0,IF(OR(Mushrooms!I76&gt;0,'House Salad'!I76&gt;0,'Green Pepper'!I76&gt;0),0,IF(OR(Pita!I76&gt;0),50,200))),0)</f>
        <v>0</v>
      </c>
      <c r="J76" s="2">
        <f ca="1">IF(D76&lt;$E$18,"N/A",IF(D76=$E$18,IF($E$7-SUM(OFFSET(F76,-$E$18,0):F76)&gt;0,$E$7-SUM(OFFSET(F76,-$E$18,0):F76),0),IF(OFFSET(G76,-$E$18,0)-SUM(OFFSET(F76,-$E$18,0):F76)&gt;0,OFFSET(G76,-$E$18,0)-SUM(OFFSET(F76,-$E$18,0):F76),0)))</f>
        <v>0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101</v>
      </c>
      <c r="F77" s="15">
        <f t="shared" si="4"/>
        <v>9</v>
      </c>
      <c r="G77" s="15">
        <f t="shared" ca="1" si="5"/>
        <v>0</v>
      </c>
      <c r="H77" s="13">
        <f t="shared" ca="1" si="0"/>
        <v>0.11068493150684933</v>
      </c>
      <c r="I77" s="29">
        <f ca="1">IF(G77&lt;&gt;0,IF(E77&lt;0,0,IF(OR(Mushrooms!I77&gt;0,'House Salad'!I77&gt;0,'Green Pepper'!I77&gt;0),0,IF(OR(Pita!I77&gt;0),50,200))),0)</f>
        <v>0</v>
      </c>
      <c r="J77" s="2">
        <f ca="1">IF(D77&lt;$E$18,"N/A",IF(D77=$E$18,IF($E$7-SUM(OFFSET(F77,-$E$18,0):F77)&gt;0,$E$7-SUM(OFFSET(F77,-$E$18,0):F77),0),IF(OFFSET(G77,-$E$18,0)-SUM(OFFSET(F77,-$E$18,0):F77)&gt;0,OFFSET(G77,-$E$18,0)-SUM(OFFSET(F77,-$E$18,0):F77),0)))</f>
        <v>0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92</v>
      </c>
      <c r="F78" s="15">
        <f t="shared" si="4"/>
        <v>9</v>
      </c>
      <c r="G78" s="15">
        <f t="shared" ca="1" si="5"/>
        <v>0</v>
      </c>
      <c r="H78" s="13">
        <f t="shared" ca="1" si="0"/>
        <v>0.1008219178082192</v>
      </c>
      <c r="I78" s="29">
        <f ca="1">IF(G78&lt;&gt;0,IF(E78&lt;0,0,IF(OR(Mushrooms!I78&gt;0,'House Salad'!I78&gt;0,'Green Pepper'!I78&gt;0),0,IF(OR(Pita!I78&gt;0),50,200))),0)</f>
        <v>0</v>
      </c>
      <c r="J78" s="2">
        <f ca="1">IF(D78&lt;$E$18,"N/A",IF(D78=$E$18,IF($E$7-SUM(OFFSET(F78,-$E$18,0):F78)&gt;0,$E$7-SUM(OFFSET(F78,-$E$18,0):F78),0),IF(OFFSET(G78,-$E$18,0)-SUM(OFFSET(F78,-$E$18,0):F78)&gt;0,OFFSET(G78,-$E$18,0)-SUM(OFFSET(F78,-$E$18,0):F78),0)))</f>
        <v>0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83</v>
      </c>
      <c r="F79" s="15">
        <f t="shared" si="4"/>
        <v>9</v>
      </c>
      <c r="G79" s="15">
        <f t="shared" ca="1" si="5"/>
        <v>0</v>
      </c>
      <c r="H79" s="13">
        <f t="shared" ca="1" si="0"/>
        <v>9.0958904109589053E-2</v>
      </c>
      <c r="I79" s="29">
        <f ca="1">IF(G79&lt;&gt;0,IF(E79&lt;0,0,IF(OR(Mushrooms!I79&gt;0,'House Salad'!I79&gt;0,'Green Pepper'!I79&gt;0),0,IF(OR(Pita!I79&gt;0),50,200))),0)</f>
        <v>0</v>
      </c>
      <c r="J79" s="2">
        <f ca="1">IF(D79&lt;$E$18,"N/A",IF(D79=$E$18,IF($E$7-SUM(OFFSET(F79,-$E$18,0):F79)&gt;0,$E$7-SUM(OFFSET(F79,-$E$18,0):F79),0),IF(OFFSET(G79,-$E$18,0)-SUM(OFFSET(F79,-$E$18,0):F79)&gt;0,OFFSET(G79,-$E$18,0)-SUM(OFFSET(F79,-$E$18,0):F79),0)))</f>
        <v>0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74</v>
      </c>
      <c r="F80" s="15">
        <f t="shared" si="4"/>
        <v>9</v>
      </c>
      <c r="G80" s="15">
        <f t="shared" ca="1" si="5"/>
        <v>0</v>
      </c>
      <c r="H80" s="13">
        <f t="shared" ca="1" si="0"/>
        <v>8.109589041095891E-2</v>
      </c>
      <c r="I80" s="29">
        <f ca="1">IF(G80&lt;&gt;0,IF(E80&lt;0,0,IF(OR(Mushrooms!I80&gt;0,'House Salad'!I80&gt;0,'Green Pepper'!I80&gt;0),0,IF(OR(Pita!I80&gt;0),50,200))),0)</f>
        <v>0</v>
      </c>
      <c r="J80" s="2">
        <f ca="1">IF(D80&lt;$E$18,"N/A",IF(D80=$E$18,IF($E$7-SUM(OFFSET(F80,-$E$18,0):F80)&gt;0,$E$7-SUM(OFFSET(F80,-$E$18,0):F80),0),IF(OFFSET(G80,-$E$18,0)-SUM(OFFSET(F80,-$E$18,0):F80)&gt;0,OFFSET(G80,-$E$18,0)-SUM(OFFSET(F80,-$E$18,0):F80),0)))</f>
        <v>0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65</v>
      </c>
      <c r="F81" s="15">
        <f t="shared" si="4"/>
        <v>9</v>
      </c>
      <c r="G81" s="15">
        <f t="shared" ca="1" si="5"/>
        <v>0</v>
      </c>
      <c r="H81" s="13">
        <f t="shared" ca="1" si="0"/>
        <v>7.123287671232878E-2</v>
      </c>
      <c r="I81" s="29">
        <f ca="1">IF(G81&lt;&gt;0,IF(E81&lt;0,0,IF(OR(Mushrooms!I81&gt;0,'House Salad'!I81&gt;0,'Green Pepper'!I81&gt;0),0,IF(OR(Pita!I81&gt;0),50,200))),0)</f>
        <v>0</v>
      </c>
      <c r="J81" s="2">
        <f ca="1">IF(D81&lt;$E$18,"N/A",IF(D81=$E$18,IF($E$7-SUM(OFFSET(F81,-$E$18,0):F81)&gt;0,$E$7-SUM(OFFSET(F81,-$E$18,0):F81),0),IF(OFFSET(G81,-$E$18,0)-SUM(OFFSET(F81,-$E$18,0):F81)&gt;0,OFFSET(G81,-$E$18,0)-SUM(OFFSET(F81,-$E$18,0):F81),0)))</f>
        <v>0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56</v>
      </c>
      <c r="F82" s="15">
        <f t="shared" si="4"/>
        <v>9</v>
      </c>
      <c r="G82" s="15">
        <f t="shared" ca="1" si="5"/>
        <v>0</v>
      </c>
      <c r="H82" s="13">
        <f t="shared" ca="1" si="0"/>
        <v>6.1369863013698636E-2</v>
      </c>
      <c r="I82" s="29">
        <f ca="1">IF(G82&lt;&gt;0,IF(E82&lt;0,0,IF(OR(Mushrooms!I82&gt;0,'House Salad'!I82&gt;0,'Green Pepper'!I82&gt;0),0,IF(OR(Pita!I82&gt;0),50,200))),0)</f>
        <v>0</v>
      </c>
      <c r="J82" s="2">
        <f ca="1">IF(D82&lt;$E$18,"N/A",IF(D82=$E$18,IF($E$7-SUM(OFFSET(F82,-$E$18,0):F82)&gt;0,$E$7-SUM(OFFSET(F82,-$E$18,0):F82),0),IF(OFFSET(G82,-$E$18,0)-SUM(OFFSET(F82,-$E$18,0):F82)&gt;0,OFFSET(G82,-$E$18,0)-SUM(OFFSET(F82,-$E$18,0):F82),0)))</f>
        <v>0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47</v>
      </c>
      <c r="F83" s="15">
        <f t="shared" si="4"/>
        <v>9</v>
      </c>
      <c r="G83" s="15">
        <f t="shared" ca="1" si="5"/>
        <v>63</v>
      </c>
      <c r="H83" s="13">
        <f t="shared" ca="1" si="0"/>
        <v>5.1506849315068499E-2</v>
      </c>
      <c r="I83" s="29">
        <f ca="1">IF(G83&lt;&gt;0,IF(E83&lt;0,0,IF(OR(Mushrooms!I83&gt;0,'House Salad'!I83&gt;0,'Green Pepper'!I83&gt;0),0,IF(OR(Pita!I83&gt;0),50,200))),0)</f>
        <v>0</v>
      </c>
      <c r="J83" s="2">
        <f ca="1">IF(D83&lt;$E$18,"N/A",IF(D83=$E$18,IF($E$7-SUM(OFFSET(F83,-$E$18,0):F83)&gt;0,$E$7-SUM(OFFSET(F83,-$E$18,0):F83),0),IF(OFFSET(G83,-$E$18,0)-SUM(OFFSET(F83,-$E$18,0):F83)&gt;0,OFFSET(G83,-$E$18,0)-SUM(OFFSET(F83,-$E$18,0):F83),0)))</f>
        <v>0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101</v>
      </c>
      <c r="F84" s="15">
        <f t="shared" si="4"/>
        <v>9</v>
      </c>
      <c r="G84" s="15">
        <f t="shared" ca="1" si="5"/>
        <v>0</v>
      </c>
      <c r="H84" s="13">
        <f t="shared" ca="1" si="0"/>
        <v>0.11068493150684933</v>
      </c>
      <c r="I84" s="29">
        <f ca="1">IF(G84&lt;&gt;0,IF(E84&lt;0,0,IF(OR(Mushrooms!I84&gt;0,'House Salad'!I84&gt;0,'Green Pepper'!I84&gt;0),0,IF(OR(Pita!I84&gt;0),50,200))),0)</f>
        <v>0</v>
      </c>
      <c r="J84" s="2">
        <f ca="1">IF(D84&lt;$E$18,"N/A",IF(D84=$E$18,IF($E$7-SUM(OFFSET(F84,-$E$18,0):F84)&gt;0,$E$7-SUM(OFFSET(F84,-$E$18,0):F84),0),IF(OFFSET(G84,-$E$18,0)-SUM(OFFSET(F84,-$E$18,0):F84)&gt;0,OFFSET(G84,-$E$18,0)-SUM(OFFSET(F84,-$E$18,0):F84),0)))</f>
        <v>0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92</v>
      </c>
      <c r="F85" s="15">
        <f t="shared" si="4"/>
        <v>9</v>
      </c>
      <c r="G85" s="15">
        <f t="shared" ca="1" si="5"/>
        <v>0</v>
      </c>
      <c r="H85" s="13">
        <f t="shared" ref="H85:H148" ca="1" si="7">IF(E85&gt;0,E85*($E$12/365),0)</f>
        <v>0.1008219178082192</v>
      </c>
      <c r="I85" s="29">
        <f ca="1">IF(G85&lt;&gt;0,IF(E85&lt;0,0,IF(OR(Mushrooms!I85&gt;0,'House Salad'!I85&gt;0,'Green Pepper'!I85&gt;0),0,IF(OR(Pita!I85&gt;0),50,200))),0)</f>
        <v>0</v>
      </c>
      <c r="J85" s="2">
        <f ca="1">IF(D85&lt;$E$18,"N/A",IF(D85=$E$18,IF($E$7-SUM(OFFSET(F85,-$E$18,0):F85)&gt;0,$E$7-SUM(OFFSET(F85,-$E$18,0):F85),0),IF(OFFSET(G85,-$E$18,0)-SUM(OFFSET(F85,-$E$18,0):F85)&gt;0,OFFSET(G85,-$E$18,0)-SUM(OFFSET(F85,-$E$18,0):F85),0)))</f>
        <v>0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83</v>
      </c>
      <c r="F86" s="15">
        <f t="shared" ref="F86:F149" si="10">ROUND($E$15/7,0)</f>
        <v>9</v>
      </c>
      <c r="G86" s="15">
        <f t="shared" ref="G86:G149" ca="1" si="11">IF(D86=1,$E$4,IF(E86&lt;0,$E$4-E86,IF(MOD(D86,$E$5)=0,$E$4-E86,0)))</f>
        <v>0</v>
      </c>
      <c r="H86" s="13">
        <f t="shared" ca="1" si="7"/>
        <v>9.0958904109589053E-2</v>
      </c>
      <c r="I86" s="29">
        <f ca="1">IF(G86&lt;&gt;0,IF(E86&lt;0,0,IF(OR(Mushrooms!I86&gt;0,'House Salad'!I86&gt;0,'Green Pepper'!I86&gt;0),0,IF(OR(Pita!I86&gt;0),50,200))),0)</f>
        <v>0</v>
      </c>
      <c r="J86" s="2">
        <f ca="1">IF(D86&lt;$E$18,"N/A",IF(D86=$E$18,IF($E$7-SUM(OFFSET(F86,-$E$18,0):F86)&gt;0,$E$7-SUM(OFFSET(F86,-$E$18,0):F86),0),IF(OFFSET(G86,-$E$18,0)-SUM(OFFSET(F86,-$E$18,0):F86)&gt;0,OFFSET(G86,-$E$18,0)-SUM(OFFSET(F86,-$E$18,0):F86),0)))</f>
        <v>0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74</v>
      </c>
      <c r="F87" s="15">
        <f t="shared" si="10"/>
        <v>9</v>
      </c>
      <c r="G87" s="15">
        <f t="shared" ca="1" si="11"/>
        <v>0</v>
      </c>
      <c r="H87" s="13">
        <f t="shared" ca="1" si="7"/>
        <v>8.109589041095891E-2</v>
      </c>
      <c r="I87" s="29">
        <f ca="1">IF(G87&lt;&gt;0,IF(E87&lt;0,0,IF(OR(Mushrooms!I87&gt;0,'House Salad'!I87&gt;0,'Green Pepper'!I87&gt;0),0,IF(OR(Pita!I87&gt;0),50,200))),0)</f>
        <v>0</v>
      </c>
      <c r="J87" s="2">
        <f ca="1">IF(D87&lt;$E$18,"N/A",IF(D87=$E$18,IF($E$7-SUM(OFFSET(F87,-$E$18,0):F87)&gt;0,$E$7-SUM(OFFSET(F87,-$E$18,0):F87),0),IF(OFFSET(G87,-$E$18,0)-SUM(OFFSET(F87,-$E$18,0):F87)&gt;0,OFFSET(G87,-$E$18,0)-SUM(OFFSET(F87,-$E$18,0):F87),0)))</f>
        <v>0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65</v>
      </c>
      <c r="F88" s="15">
        <f t="shared" si="10"/>
        <v>9</v>
      </c>
      <c r="G88" s="15">
        <f t="shared" ca="1" si="11"/>
        <v>0</v>
      </c>
      <c r="H88" s="13">
        <f t="shared" ca="1" si="7"/>
        <v>7.123287671232878E-2</v>
      </c>
      <c r="I88" s="29">
        <f ca="1">IF(G88&lt;&gt;0,IF(E88&lt;0,0,IF(OR(Mushrooms!I88&gt;0,'House Salad'!I88&gt;0,'Green Pepper'!I88&gt;0),0,IF(OR(Pita!I88&gt;0),50,200))),0)</f>
        <v>0</v>
      </c>
      <c r="J88" s="2">
        <f ca="1">IF(D88&lt;$E$18,"N/A",IF(D88=$E$18,IF($E$7-SUM(OFFSET(F88,-$E$18,0):F88)&gt;0,$E$7-SUM(OFFSET(F88,-$E$18,0):F88),0),IF(OFFSET(G88,-$E$18,0)-SUM(OFFSET(F88,-$E$18,0):F88)&gt;0,OFFSET(G88,-$E$18,0)-SUM(OFFSET(F88,-$E$18,0):F88),0)))</f>
        <v>0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56</v>
      </c>
      <c r="F89" s="15">
        <f t="shared" si="10"/>
        <v>9</v>
      </c>
      <c r="G89" s="15">
        <f t="shared" ca="1" si="11"/>
        <v>0</v>
      </c>
      <c r="H89" s="13">
        <f t="shared" ca="1" si="7"/>
        <v>6.1369863013698636E-2</v>
      </c>
      <c r="I89" s="29">
        <f ca="1">IF(G89&lt;&gt;0,IF(E89&lt;0,0,IF(OR(Mushrooms!I89&gt;0,'House Salad'!I89&gt;0,'Green Pepper'!I89&gt;0),0,IF(OR(Pita!I89&gt;0),50,200))),0)</f>
        <v>0</v>
      </c>
      <c r="J89" s="2">
        <f ca="1">IF(D89&lt;$E$18,"N/A",IF(D89=$E$18,IF($E$7-SUM(OFFSET(F89,-$E$18,0):F89)&gt;0,$E$7-SUM(OFFSET(F89,-$E$18,0):F89),0),IF(OFFSET(G89,-$E$18,0)-SUM(OFFSET(F89,-$E$18,0):F89)&gt;0,OFFSET(G89,-$E$18,0)-SUM(OFFSET(F89,-$E$18,0):F89),0)))</f>
        <v>0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47</v>
      </c>
      <c r="F90" s="15">
        <f t="shared" si="10"/>
        <v>9</v>
      </c>
      <c r="G90" s="15">
        <f t="shared" ca="1" si="11"/>
        <v>63</v>
      </c>
      <c r="H90" s="13">
        <f t="shared" ca="1" si="7"/>
        <v>5.1506849315068499E-2</v>
      </c>
      <c r="I90" s="29">
        <f ca="1">IF(G90&lt;&gt;0,IF(E90&lt;0,0,IF(OR(Mushrooms!I90&gt;0,'House Salad'!I90&gt;0,'Green Pepper'!I90&gt;0),0,IF(OR(Pita!I90&gt;0),50,200))),0)</f>
        <v>0</v>
      </c>
      <c r="J90" s="2">
        <f ca="1">IF(D90&lt;$E$18,"N/A",IF(D90=$E$18,IF($E$7-SUM(OFFSET(F90,-$E$18,0):F90)&gt;0,$E$7-SUM(OFFSET(F90,-$E$18,0):F90),0),IF(OFFSET(G90,-$E$18,0)-SUM(OFFSET(F90,-$E$18,0):F90)&gt;0,OFFSET(G90,-$E$18,0)-SUM(OFFSET(F90,-$E$18,0):F90),0)))</f>
        <v>0</v>
      </c>
      <c r="K90" s="13">
        <f t="shared" ca="1" si="8"/>
        <v>0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101</v>
      </c>
      <c r="F91" s="15">
        <f t="shared" si="10"/>
        <v>9</v>
      </c>
      <c r="G91" s="15">
        <f t="shared" ca="1" si="11"/>
        <v>0</v>
      </c>
      <c r="H91" s="13">
        <f t="shared" ca="1" si="7"/>
        <v>0.11068493150684933</v>
      </c>
      <c r="I91" s="29">
        <f ca="1">IF(G91&lt;&gt;0,IF(E91&lt;0,0,IF(OR(Mushrooms!I91&gt;0,'House Salad'!I91&gt;0,'Green Pepper'!I91&gt;0),0,IF(OR(Pita!I91&gt;0),50,200))),0)</f>
        <v>0</v>
      </c>
      <c r="J91" s="2">
        <f ca="1">IF(D91&lt;$E$18,"N/A",IF(D91=$E$18,IF($E$7-SUM(OFFSET(F91,-$E$18,0):F91)&gt;0,$E$7-SUM(OFFSET(F91,-$E$18,0):F91),0),IF(OFFSET(G91,-$E$18,0)-SUM(OFFSET(F91,-$E$18,0):F91)&gt;0,OFFSET(G91,-$E$18,0)-SUM(OFFSET(F91,-$E$18,0):F91),0)))</f>
        <v>0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92</v>
      </c>
      <c r="F92" s="15">
        <f t="shared" si="10"/>
        <v>9</v>
      </c>
      <c r="G92" s="15">
        <f t="shared" ca="1" si="11"/>
        <v>0</v>
      </c>
      <c r="H92" s="13">
        <f t="shared" ca="1" si="7"/>
        <v>0.1008219178082192</v>
      </c>
      <c r="I92" s="29">
        <f ca="1">IF(G92&lt;&gt;0,IF(E92&lt;0,0,IF(OR(Mushrooms!I92&gt;0,'House Salad'!I92&gt;0,'Green Pepper'!I92&gt;0),0,IF(OR(Pita!I92&gt;0),50,200))),0)</f>
        <v>0</v>
      </c>
      <c r="J92" s="2">
        <f ca="1">IF(D92&lt;$E$18,"N/A",IF(D92=$E$18,IF($E$7-SUM(OFFSET(F92,-$E$18,0):F92)&gt;0,$E$7-SUM(OFFSET(F92,-$E$18,0):F92),0),IF(OFFSET(G92,-$E$18,0)-SUM(OFFSET(F92,-$E$18,0):F92)&gt;0,OFFSET(G92,-$E$18,0)-SUM(OFFSET(F92,-$E$18,0):F92),0)))</f>
        <v>0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83</v>
      </c>
      <c r="F93" s="15">
        <f t="shared" si="10"/>
        <v>9</v>
      </c>
      <c r="G93" s="15">
        <f t="shared" ca="1" si="11"/>
        <v>0</v>
      </c>
      <c r="H93" s="13">
        <f t="shared" ca="1" si="7"/>
        <v>9.0958904109589053E-2</v>
      </c>
      <c r="I93" s="29">
        <f ca="1">IF(G93&lt;&gt;0,IF(E93&lt;0,0,IF(OR(Mushrooms!I93&gt;0,'House Salad'!I93&gt;0,'Green Pepper'!I93&gt;0),0,IF(OR(Pita!I93&gt;0),50,200))),0)</f>
        <v>0</v>
      </c>
      <c r="J93" s="2">
        <f ca="1">IF(D93&lt;$E$18,"N/A",IF(D93=$E$18,IF($E$7-SUM(OFFSET(F93,-$E$18,0):F93)&gt;0,$E$7-SUM(OFFSET(F93,-$E$18,0):F93),0),IF(OFFSET(G93,-$E$18,0)-SUM(OFFSET(F93,-$E$18,0):F93)&gt;0,OFFSET(G93,-$E$18,0)-SUM(OFFSET(F93,-$E$18,0):F93),0)))</f>
        <v>0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74</v>
      </c>
      <c r="F94" s="15">
        <f t="shared" si="10"/>
        <v>9</v>
      </c>
      <c r="G94" s="15">
        <f t="shared" ca="1" si="11"/>
        <v>0</v>
      </c>
      <c r="H94" s="13">
        <f t="shared" ca="1" si="7"/>
        <v>8.109589041095891E-2</v>
      </c>
      <c r="I94" s="29">
        <f ca="1">IF(G94&lt;&gt;0,IF(E94&lt;0,0,IF(OR(Mushrooms!I94&gt;0,'House Salad'!I94&gt;0,'Green Pepper'!I94&gt;0),0,IF(OR(Pita!I94&gt;0),50,200))),0)</f>
        <v>0</v>
      </c>
      <c r="J94" s="2">
        <f ca="1">IF(D94&lt;$E$18,"N/A",IF(D94=$E$18,IF($E$7-SUM(OFFSET(F94,-$E$18,0):F94)&gt;0,$E$7-SUM(OFFSET(F94,-$E$18,0):F94),0),IF(OFFSET(G94,-$E$18,0)-SUM(OFFSET(F94,-$E$18,0):F94)&gt;0,OFFSET(G94,-$E$18,0)-SUM(OFFSET(F94,-$E$18,0):F94),0)))</f>
        <v>0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65</v>
      </c>
      <c r="F95" s="15">
        <f t="shared" si="10"/>
        <v>9</v>
      </c>
      <c r="G95" s="15">
        <f t="shared" ca="1" si="11"/>
        <v>0</v>
      </c>
      <c r="H95" s="13">
        <f t="shared" ca="1" si="7"/>
        <v>7.123287671232878E-2</v>
      </c>
      <c r="I95" s="29">
        <f ca="1">IF(G95&lt;&gt;0,IF(E95&lt;0,0,IF(OR(Mushrooms!I95&gt;0,'House Salad'!I95&gt;0,'Green Pepper'!I95&gt;0),0,IF(OR(Pita!I95&gt;0),50,200))),0)</f>
        <v>0</v>
      </c>
      <c r="J95" s="2">
        <f ca="1">IF(D95&lt;$E$18,"N/A",IF(D95=$E$18,IF($E$7-SUM(OFFSET(F95,-$E$18,0):F95)&gt;0,$E$7-SUM(OFFSET(F95,-$E$18,0):F95),0),IF(OFFSET(G95,-$E$18,0)-SUM(OFFSET(F95,-$E$18,0):F95)&gt;0,OFFSET(G95,-$E$18,0)-SUM(OFFSET(F95,-$E$18,0):F95),0)))</f>
        <v>0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56</v>
      </c>
      <c r="F96" s="15">
        <f t="shared" si="10"/>
        <v>9</v>
      </c>
      <c r="G96" s="15">
        <f t="shared" ca="1" si="11"/>
        <v>0</v>
      </c>
      <c r="H96" s="13">
        <f t="shared" ca="1" si="7"/>
        <v>6.1369863013698636E-2</v>
      </c>
      <c r="I96" s="29">
        <f ca="1">IF(G96&lt;&gt;0,IF(E96&lt;0,0,IF(OR(Mushrooms!I96&gt;0,'House Salad'!I96&gt;0,'Green Pepper'!I96&gt;0),0,IF(OR(Pita!I96&gt;0),50,200))),0)</f>
        <v>0</v>
      </c>
      <c r="J96" s="2">
        <f ca="1">IF(D96&lt;$E$18,"N/A",IF(D96=$E$18,IF($E$7-SUM(OFFSET(F96,-$E$18,0):F96)&gt;0,$E$7-SUM(OFFSET(F96,-$E$18,0):F96),0),IF(OFFSET(G96,-$E$18,0)-SUM(OFFSET(F96,-$E$18,0):F96)&gt;0,OFFSET(G96,-$E$18,0)-SUM(OFFSET(F96,-$E$18,0):F96),0)))</f>
        <v>0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47</v>
      </c>
      <c r="F97" s="15">
        <f t="shared" si="10"/>
        <v>9</v>
      </c>
      <c r="G97" s="15">
        <f t="shared" ca="1" si="11"/>
        <v>63</v>
      </c>
      <c r="H97" s="13">
        <f t="shared" ca="1" si="7"/>
        <v>5.1506849315068499E-2</v>
      </c>
      <c r="I97" s="29">
        <f ca="1">IF(G97&lt;&gt;0,IF(E97&lt;0,0,IF(OR(Mushrooms!I97&gt;0,'House Salad'!I97&gt;0,'Green Pepper'!I97&gt;0),0,IF(OR(Pita!I97&gt;0),50,200))),0)</f>
        <v>0</v>
      </c>
      <c r="J97" s="2">
        <f ca="1">IF(D97&lt;$E$18,"N/A",IF(D97=$E$18,IF($E$7-SUM(OFFSET(F97,-$E$18,0):F97)&gt;0,$E$7-SUM(OFFSET(F97,-$E$18,0):F97),0),IF(OFFSET(G97,-$E$18,0)-SUM(OFFSET(F97,-$E$18,0):F97)&gt;0,OFFSET(G97,-$E$18,0)-SUM(OFFSET(F97,-$E$18,0):F97),0)))</f>
        <v>0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101</v>
      </c>
      <c r="F98" s="15">
        <f t="shared" si="10"/>
        <v>9</v>
      </c>
      <c r="G98" s="15">
        <f t="shared" ca="1" si="11"/>
        <v>0</v>
      </c>
      <c r="H98" s="13">
        <f t="shared" ca="1" si="7"/>
        <v>0.11068493150684933</v>
      </c>
      <c r="I98" s="29">
        <f ca="1">IF(G98&lt;&gt;0,IF(E98&lt;0,0,IF(OR(Mushrooms!I98&gt;0,'House Salad'!I98&gt;0,'Green Pepper'!I98&gt;0),0,IF(OR(Pita!I98&gt;0),50,200))),0)</f>
        <v>0</v>
      </c>
      <c r="J98" s="2">
        <f ca="1">IF(D98&lt;$E$18,"N/A",IF(D98=$E$18,IF($E$7-SUM(OFFSET(F98,-$E$18,0):F98)&gt;0,$E$7-SUM(OFFSET(F98,-$E$18,0):F98),0),IF(OFFSET(G98,-$E$18,0)-SUM(OFFSET(F98,-$E$18,0):F98)&gt;0,OFFSET(G98,-$E$18,0)-SUM(OFFSET(F98,-$E$18,0):F98),0)))</f>
        <v>0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92</v>
      </c>
      <c r="F99" s="15">
        <f t="shared" si="10"/>
        <v>9</v>
      </c>
      <c r="G99" s="15">
        <f t="shared" ca="1" si="11"/>
        <v>0</v>
      </c>
      <c r="H99" s="13">
        <f t="shared" ca="1" si="7"/>
        <v>0.1008219178082192</v>
      </c>
      <c r="I99" s="29">
        <f ca="1">IF(G99&lt;&gt;0,IF(E99&lt;0,0,IF(OR(Mushrooms!I99&gt;0,'House Salad'!I99&gt;0,'Green Pepper'!I99&gt;0),0,IF(OR(Pita!I99&gt;0),50,200))),0)</f>
        <v>0</v>
      </c>
      <c r="J99" s="2">
        <f ca="1">IF(D99&lt;$E$18,"N/A",IF(D99=$E$18,IF($E$7-SUM(OFFSET(F99,-$E$18,0):F99)&gt;0,$E$7-SUM(OFFSET(F99,-$E$18,0):F99),0),IF(OFFSET(G99,-$E$18,0)-SUM(OFFSET(F99,-$E$18,0):F99)&gt;0,OFFSET(G99,-$E$18,0)-SUM(OFFSET(F99,-$E$18,0):F99),0)))</f>
        <v>0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83</v>
      </c>
      <c r="F100" s="15">
        <f t="shared" si="10"/>
        <v>9</v>
      </c>
      <c r="G100" s="15">
        <f t="shared" ca="1" si="11"/>
        <v>0</v>
      </c>
      <c r="H100" s="13">
        <f t="shared" ca="1" si="7"/>
        <v>9.0958904109589053E-2</v>
      </c>
      <c r="I100" s="29">
        <f ca="1">IF(G100&lt;&gt;0,IF(E100&lt;0,0,IF(OR(Mushrooms!I100&gt;0,'House Salad'!I100&gt;0,'Green Pepper'!I100&gt;0),0,IF(OR(Pita!I100&gt;0),50,200))),0)</f>
        <v>0</v>
      </c>
      <c r="J100" s="2">
        <f ca="1">IF(D100&lt;$E$18,"N/A",IF(D100=$E$18,IF($E$7-SUM(OFFSET(F100,-$E$18,0):F100)&gt;0,$E$7-SUM(OFFSET(F100,-$E$18,0):F100),0),IF(OFFSET(G100,-$E$18,0)-SUM(OFFSET(F100,-$E$18,0):F100)&gt;0,OFFSET(G100,-$E$18,0)-SUM(OFFSET(F100,-$E$18,0):F100),0)))</f>
        <v>0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74</v>
      </c>
      <c r="F101" s="15">
        <f t="shared" si="10"/>
        <v>9</v>
      </c>
      <c r="G101" s="15">
        <f t="shared" ca="1" si="11"/>
        <v>0</v>
      </c>
      <c r="H101" s="13">
        <f t="shared" ca="1" si="7"/>
        <v>8.109589041095891E-2</v>
      </c>
      <c r="I101" s="29">
        <f ca="1">IF(G101&lt;&gt;0,IF(E101&lt;0,0,IF(OR(Mushrooms!I101&gt;0,'House Salad'!I101&gt;0,'Green Pepper'!I101&gt;0),0,IF(OR(Pita!I101&gt;0),50,200))),0)</f>
        <v>0</v>
      </c>
      <c r="J101" s="2">
        <f ca="1">IF(D101&lt;$E$18,"N/A",IF(D101=$E$18,IF($E$7-SUM(OFFSET(F101,-$E$18,0):F101)&gt;0,$E$7-SUM(OFFSET(F101,-$E$18,0):F101),0),IF(OFFSET(G101,-$E$18,0)-SUM(OFFSET(F101,-$E$18,0):F101)&gt;0,OFFSET(G101,-$E$18,0)-SUM(OFFSET(F101,-$E$18,0):F101),0)))</f>
        <v>0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65</v>
      </c>
      <c r="F102" s="15">
        <f t="shared" si="10"/>
        <v>9</v>
      </c>
      <c r="G102" s="15">
        <f t="shared" ca="1" si="11"/>
        <v>0</v>
      </c>
      <c r="H102" s="13">
        <f t="shared" ca="1" si="7"/>
        <v>7.123287671232878E-2</v>
      </c>
      <c r="I102" s="29">
        <f ca="1">IF(G102&lt;&gt;0,IF(E102&lt;0,0,IF(OR(Mushrooms!I102&gt;0,'House Salad'!I102&gt;0,'Green Pepper'!I102&gt;0),0,IF(OR(Pita!I102&gt;0),50,200))),0)</f>
        <v>0</v>
      </c>
      <c r="J102" s="2">
        <f ca="1">IF(D102&lt;$E$18,"N/A",IF(D102=$E$18,IF($E$7-SUM(OFFSET(F102,-$E$18,0):F102)&gt;0,$E$7-SUM(OFFSET(F102,-$E$18,0):F102),0),IF(OFFSET(G102,-$E$18,0)-SUM(OFFSET(F102,-$E$18,0):F102)&gt;0,OFFSET(G102,-$E$18,0)-SUM(OFFSET(F102,-$E$18,0):F102),0)))</f>
        <v>0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56</v>
      </c>
      <c r="F103" s="15">
        <f t="shared" si="10"/>
        <v>9</v>
      </c>
      <c r="G103" s="15">
        <f t="shared" ca="1" si="11"/>
        <v>0</v>
      </c>
      <c r="H103" s="13">
        <f t="shared" ca="1" si="7"/>
        <v>6.1369863013698636E-2</v>
      </c>
      <c r="I103" s="29">
        <f ca="1">IF(G103&lt;&gt;0,IF(E103&lt;0,0,IF(OR(Mushrooms!I103&gt;0,'House Salad'!I103&gt;0,'Green Pepper'!I103&gt;0),0,IF(OR(Pita!I103&gt;0),50,200))),0)</f>
        <v>0</v>
      </c>
      <c r="J103" s="2">
        <f ca="1">IF(D103&lt;$E$18,"N/A",IF(D103=$E$18,IF($E$7-SUM(OFFSET(F103,-$E$18,0):F103)&gt;0,$E$7-SUM(OFFSET(F103,-$E$18,0):F103),0),IF(OFFSET(G103,-$E$18,0)-SUM(OFFSET(F103,-$E$18,0):F103)&gt;0,OFFSET(G103,-$E$18,0)-SUM(OFFSET(F103,-$E$18,0):F103),0)))</f>
        <v>0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47</v>
      </c>
      <c r="F104" s="15">
        <f t="shared" si="10"/>
        <v>9</v>
      </c>
      <c r="G104" s="15">
        <f t="shared" ca="1" si="11"/>
        <v>63</v>
      </c>
      <c r="H104" s="13">
        <f t="shared" ca="1" si="7"/>
        <v>5.1506849315068499E-2</v>
      </c>
      <c r="I104" s="29">
        <f ca="1">IF(G104&lt;&gt;0,IF(E104&lt;0,0,IF(OR(Mushrooms!I104&gt;0,'House Salad'!I104&gt;0,'Green Pepper'!I104&gt;0),0,IF(OR(Pita!I104&gt;0),50,200))),0)</f>
        <v>0</v>
      </c>
      <c r="J104" s="2">
        <f ca="1">IF(D104&lt;$E$18,"N/A",IF(D104=$E$18,IF($E$7-SUM(OFFSET(F104,-$E$18,0):F104)&gt;0,$E$7-SUM(OFFSET(F104,-$E$18,0):F104),0),IF(OFFSET(G104,-$E$18,0)-SUM(OFFSET(F104,-$E$18,0):F104)&gt;0,OFFSET(G104,-$E$18,0)-SUM(OFFSET(F104,-$E$18,0):F104),0)))</f>
        <v>0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101</v>
      </c>
      <c r="F105" s="15">
        <f t="shared" si="10"/>
        <v>9</v>
      </c>
      <c r="G105" s="15">
        <f t="shared" ca="1" si="11"/>
        <v>0</v>
      </c>
      <c r="H105" s="13">
        <f t="shared" ca="1" si="7"/>
        <v>0.11068493150684933</v>
      </c>
      <c r="I105" s="29">
        <f ca="1">IF(G105&lt;&gt;0,IF(E105&lt;0,0,IF(OR(Mushrooms!I105&gt;0,'House Salad'!I105&gt;0,'Green Pepper'!I105&gt;0),0,IF(OR(Pita!I105&gt;0),50,200))),0)</f>
        <v>0</v>
      </c>
      <c r="J105" s="2">
        <f ca="1">IF(D105&lt;$E$18,"N/A",IF(D105=$E$18,IF($E$7-SUM(OFFSET(F105,-$E$18,0):F105)&gt;0,$E$7-SUM(OFFSET(F105,-$E$18,0):F105),0),IF(OFFSET(G105,-$E$18,0)-SUM(OFFSET(F105,-$E$18,0):F105)&gt;0,OFFSET(G105,-$E$18,0)-SUM(OFFSET(F105,-$E$18,0):F105),0)))</f>
        <v>0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92</v>
      </c>
      <c r="F106" s="15">
        <f t="shared" si="10"/>
        <v>9</v>
      </c>
      <c r="G106" s="15">
        <f t="shared" ca="1" si="11"/>
        <v>0</v>
      </c>
      <c r="H106" s="13">
        <f t="shared" ca="1" si="7"/>
        <v>0.1008219178082192</v>
      </c>
      <c r="I106" s="29">
        <f ca="1">IF(G106&lt;&gt;0,IF(E106&lt;0,0,IF(OR(Mushrooms!I106&gt;0,'House Salad'!I106&gt;0,'Green Pepper'!I106&gt;0),0,IF(OR(Pita!I106&gt;0),50,200))),0)</f>
        <v>0</v>
      </c>
      <c r="J106" s="2">
        <f ca="1">IF(D106&lt;$E$18,"N/A",IF(D106=$E$18,IF($E$7-SUM(OFFSET(F106,-$E$18,0):F106)&gt;0,$E$7-SUM(OFFSET(F106,-$E$18,0):F106),0),IF(OFFSET(G106,-$E$18,0)-SUM(OFFSET(F106,-$E$18,0):F106)&gt;0,OFFSET(G106,-$E$18,0)-SUM(OFFSET(F106,-$E$18,0):F106),0)))</f>
        <v>0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83</v>
      </c>
      <c r="F107" s="15">
        <f t="shared" si="10"/>
        <v>9</v>
      </c>
      <c r="G107" s="15">
        <f t="shared" ca="1" si="11"/>
        <v>0</v>
      </c>
      <c r="H107" s="13">
        <f t="shared" ca="1" si="7"/>
        <v>9.0958904109589053E-2</v>
      </c>
      <c r="I107" s="29">
        <f ca="1">IF(G107&lt;&gt;0,IF(E107&lt;0,0,IF(OR(Mushrooms!I107&gt;0,'House Salad'!I107&gt;0,'Green Pepper'!I107&gt;0),0,IF(OR(Pita!I107&gt;0),50,200))),0)</f>
        <v>0</v>
      </c>
      <c r="J107" s="2">
        <f ca="1">IF(D107&lt;$E$18,"N/A",IF(D107=$E$18,IF($E$7-SUM(OFFSET(F107,-$E$18,0):F107)&gt;0,$E$7-SUM(OFFSET(F107,-$E$18,0):F107),0),IF(OFFSET(G107,-$E$18,0)-SUM(OFFSET(F107,-$E$18,0):F107)&gt;0,OFFSET(G107,-$E$18,0)-SUM(OFFSET(F107,-$E$18,0):F107),0)))</f>
        <v>0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74</v>
      </c>
      <c r="F108" s="15">
        <f t="shared" si="10"/>
        <v>9</v>
      </c>
      <c r="G108" s="15">
        <f t="shared" ca="1" si="11"/>
        <v>0</v>
      </c>
      <c r="H108" s="13">
        <f t="shared" ca="1" si="7"/>
        <v>8.109589041095891E-2</v>
      </c>
      <c r="I108" s="29">
        <f ca="1">IF(G108&lt;&gt;0,IF(E108&lt;0,0,IF(OR(Mushrooms!I108&gt;0,'House Salad'!I108&gt;0,'Green Pepper'!I108&gt;0),0,IF(OR(Pita!I108&gt;0),50,200))),0)</f>
        <v>0</v>
      </c>
      <c r="J108" s="2">
        <f ca="1">IF(D108&lt;$E$18,"N/A",IF(D108=$E$18,IF($E$7-SUM(OFFSET(F108,-$E$18,0):F108)&gt;0,$E$7-SUM(OFFSET(F108,-$E$18,0):F108),0),IF(OFFSET(G108,-$E$18,0)-SUM(OFFSET(F108,-$E$18,0):F108)&gt;0,OFFSET(G108,-$E$18,0)-SUM(OFFSET(F108,-$E$18,0):F108),0)))</f>
        <v>0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65</v>
      </c>
      <c r="F109" s="15">
        <f t="shared" si="10"/>
        <v>9</v>
      </c>
      <c r="G109" s="15">
        <f t="shared" ca="1" si="11"/>
        <v>0</v>
      </c>
      <c r="H109" s="13">
        <f t="shared" ca="1" si="7"/>
        <v>7.123287671232878E-2</v>
      </c>
      <c r="I109" s="29">
        <f ca="1">IF(G109&lt;&gt;0,IF(E109&lt;0,0,IF(OR(Mushrooms!I109&gt;0,'House Salad'!I109&gt;0,'Green Pepper'!I109&gt;0),0,IF(OR(Pita!I109&gt;0),50,200))),0)</f>
        <v>0</v>
      </c>
      <c r="J109" s="2">
        <f ca="1">IF(D109&lt;$E$18,"N/A",IF(D109=$E$18,IF($E$7-SUM(OFFSET(F109,-$E$18,0):F109)&gt;0,$E$7-SUM(OFFSET(F109,-$E$18,0):F109),0),IF(OFFSET(G109,-$E$18,0)-SUM(OFFSET(F109,-$E$18,0):F109)&gt;0,OFFSET(G109,-$E$18,0)-SUM(OFFSET(F109,-$E$18,0):F109),0)))</f>
        <v>0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56</v>
      </c>
      <c r="F110" s="15">
        <f t="shared" si="10"/>
        <v>9</v>
      </c>
      <c r="G110" s="15">
        <f t="shared" ca="1" si="11"/>
        <v>0</v>
      </c>
      <c r="H110" s="13">
        <f t="shared" ca="1" si="7"/>
        <v>6.1369863013698636E-2</v>
      </c>
      <c r="I110" s="29">
        <f ca="1">IF(G110&lt;&gt;0,IF(E110&lt;0,0,IF(OR(Mushrooms!I110&gt;0,'House Salad'!I110&gt;0,'Green Pepper'!I110&gt;0),0,IF(OR(Pita!I110&gt;0),50,200))),0)</f>
        <v>0</v>
      </c>
      <c r="J110" s="2">
        <f ca="1">IF(D110&lt;$E$18,"N/A",IF(D110=$E$18,IF($E$7-SUM(OFFSET(F110,-$E$18,0):F110)&gt;0,$E$7-SUM(OFFSET(F110,-$E$18,0):F110),0),IF(OFFSET(G110,-$E$18,0)-SUM(OFFSET(F110,-$E$18,0):F110)&gt;0,OFFSET(G110,-$E$18,0)-SUM(OFFSET(F110,-$E$18,0):F110),0)))</f>
        <v>0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47</v>
      </c>
      <c r="F111" s="15">
        <f t="shared" si="10"/>
        <v>9</v>
      </c>
      <c r="G111" s="15">
        <f t="shared" ca="1" si="11"/>
        <v>63</v>
      </c>
      <c r="H111" s="13">
        <f t="shared" ca="1" si="7"/>
        <v>5.1506849315068499E-2</v>
      </c>
      <c r="I111" s="29">
        <f ca="1">IF(G111&lt;&gt;0,IF(E111&lt;0,0,IF(OR(Mushrooms!I111&gt;0,'House Salad'!I111&gt;0,'Green Pepper'!I111&gt;0),0,IF(OR(Pita!I111&gt;0),50,200))),0)</f>
        <v>0</v>
      </c>
      <c r="J111" s="2">
        <f ca="1">IF(D111&lt;$E$18,"N/A",IF(D111=$E$18,IF($E$7-SUM(OFFSET(F111,-$E$18,0):F111)&gt;0,$E$7-SUM(OFFSET(F111,-$E$18,0):F111),0),IF(OFFSET(G111,-$E$18,0)-SUM(OFFSET(F111,-$E$18,0):F111)&gt;0,OFFSET(G111,-$E$18,0)-SUM(OFFSET(F111,-$E$18,0):F111),0)))</f>
        <v>0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101</v>
      </c>
      <c r="F112" s="15">
        <f t="shared" si="10"/>
        <v>9</v>
      </c>
      <c r="G112" s="15">
        <f t="shared" ca="1" si="11"/>
        <v>0</v>
      </c>
      <c r="H112" s="13">
        <f t="shared" ca="1" si="7"/>
        <v>0.11068493150684933</v>
      </c>
      <c r="I112" s="29">
        <f ca="1">IF(G112&lt;&gt;0,IF(E112&lt;0,0,IF(OR(Mushrooms!I112&gt;0,'House Salad'!I112&gt;0,'Green Pepper'!I112&gt;0),0,IF(OR(Pita!I112&gt;0),50,200))),0)</f>
        <v>0</v>
      </c>
      <c r="J112" s="2">
        <f ca="1">IF(D112&lt;$E$18,"N/A",IF(D112=$E$18,IF($E$7-SUM(OFFSET(F112,-$E$18,0):F112)&gt;0,$E$7-SUM(OFFSET(F112,-$E$18,0):F112),0),IF(OFFSET(G112,-$E$18,0)-SUM(OFFSET(F112,-$E$18,0):F112)&gt;0,OFFSET(G112,-$E$18,0)-SUM(OFFSET(F112,-$E$18,0):F112),0)))</f>
        <v>0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92</v>
      </c>
      <c r="F113" s="15">
        <f t="shared" si="10"/>
        <v>9</v>
      </c>
      <c r="G113" s="15">
        <f t="shared" ca="1" si="11"/>
        <v>0</v>
      </c>
      <c r="H113" s="13">
        <f t="shared" ca="1" si="7"/>
        <v>0.1008219178082192</v>
      </c>
      <c r="I113" s="29">
        <f ca="1">IF(G113&lt;&gt;0,IF(E113&lt;0,0,IF(OR(Mushrooms!I113&gt;0,'House Salad'!I113&gt;0,'Green Pepper'!I113&gt;0),0,IF(OR(Pita!I113&gt;0),50,200))),0)</f>
        <v>0</v>
      </c>
      <c r="J113" s="2">
        <f ca="1">IF(D113&lt;$E$18,"N/A",IF(D113=$E$18,IF($E$7-SUM(OFFSET(F113,-$E$18,0):F113)&gt;0,$E$7-SUM(OFFSET(F113,-$E$18,0):F113),0),IF(OFFSET(G113,-$E$18,0)-SUM(OFFSET(F113,-$E$18,0):F113)&gt;0,OFFSET(G113,-$E$18,0)-SUM(OFFSET(F113,-$E$18,0):F113),0)))</f>
        <v>0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83</v>
      </c>
      <c r="F114" s="15">
        <f t="shared" si="10"/>
        <v>9</v>
      </c>
      <c r="G114" s="15">
        <f t="shared" ca="1" si="11"/>
        <v>0</v>
      </c>
      <c r="H114" s="13">
        <f t="shared" ca="1" si="7"/>
        <v>9.0958904109589053E-2</v>
      </c>
      <c r="I114" s="29">
        <f ca="1">IF(G114&lt;&gt;0,IF(E114&lt;0,0,IF(OR(Mushrooms!I114&gt;0,'House Salad'!I114&gt;0,'Green Pepper'!I114&gt;0),0,IF(OR(Pita!I114&gt;0),50,200))),0)</f>
        <v>0</v>
      </c>
      <c r="J114" s="2">
        <f ca="1">IF(D114&lt;$E$18,"N/A",IF(D114=$E$18,IF($E$7-SUM(OFFSET(F114,-$E$18,0):F114)&gt;0,$E$7-SUM(OFFSET(F114,-$E$18,0):F114),0),IF(OFFSET(G114,-$E$18,0)-SUM(OFFSET(F114,-$E$18,0):F114)&gt;0,OFFSET(G114,-$E$18,0)-SUM(OFFSET(F114,-$E$18,0):F114),0)))</f>
        <v>0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74</v>
      </c>
      <c r="F115" s="15">
        <f t="shared" si="10"/>
        <v>9</v>
      </c>
      <c r="G115" s="15">
        <f t="shared" ca="1" si="11"/>
        <v>0</v>
      </c>
      <c r="H115" s="13">
        <f t="shared" ca="1" si="7"/>
        <v>8.109589041095891E-2</v>
      </c>
      <c r="I115" s="29">
        <f ca="1">IF(G115&lt;&gt;0,IF(E115&lt;0,0,IF(OR(Mushrooms!I115&gt;0,'House Salad'!I115&gt;0,'Green Pepper'!I115&gt;0),0,IF(OR(Pita!I115&gt;0),50,200))),0)</f>
        <v>0</v>
      </c>
      <c r="J115" s="2">
        <f ca="1">IF(D115&lt;$E$18,"N/A",IF(D115=$E$18,IF($E$7-SUM(OFFSET(F115,-$E$18,0):F115)&gt;0,$E$7-SUM(OFFSET(F115,-$E$18,0):F115),0),IF(OFFSET(G115,-$E$18,0)-SUM(OFFSET(F115,-$E$18,0):F115)&gt;0,OFFSET(G115,-$E$18,0)-SUM(OFFSET(F115,-$E$18,0):F115),0)))</f>
        <v>0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65</v>
      </c>
      <c r="F116" s="15">
        <f t="shared" si="10"/>
        <v>9</v>
      </c>
      <c r="G116" s="15">
        <f t="shared" ca="1" si="11"/>
        <v>0</v>
      </c>
      <c r="H116" s="13">
        <f t="shared" ca="1" si="7"/>
        <v>7.123287671232878E-2</v>
      </c>
      <c r="I116" s="29">
        <f ca="1">IF(G116&lt;&gt;0,IF(E116&lt;0,0,IF(OR(Mushrooms!I116&gt;0,'House Salad'!I116&gt;0,'Green Pepper'!I116&gt;0),0,IF(OR(Pita!I116&gt;0),50,200))),0)</f>
        <v>0</v>
      </c>
      <c r="J116" s="2">
        <f ca="1">IF(D116&lt;$E$18,"N/A",IF(D116=$E$18,IF($E$7-SUM(OFFSET(F116,-$E$18,0):F116)&gt;0,$E$7-SUM(OFFSET(F116,-$E$18,0):F116),0),IF(OFFSET(G116,-$E$18,0)-SUM(OFFSET(F116,-$E$18,0):F116)&gt;0,OFFSET(G116,-$E$18,0)-SUM(OFFSET(F116,-$E$18,0):F116),0)))</f>
        <v>0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56</v>
      </c>
      <c r="F117" s="15">
        <f t="shared" si="10"/>
        <v>9</v>
      </c>
      <c r="G117" s="15">
        <f t="shared" ca="1" si="11"/>
        <v>0</v>
      </c>
      <c r="H117" s="13">
        <f t="shared" ca="1" si="7"/>
        <v>6.1369863013698636E-2</v>
      </c>
      <c r="I117" s="29">
        <f ca="1">IF(G117&lt;&gt;0,IF(E117&lt;0,0,IF(OR(Mushrooms!I117&gt;0,'House Salad'!I117&gt;0,'Green Pepper'!I117&gt;0),0,IF(OR(Pita!I117&gt;0),50,200))),0)</f>
        <v>0</v>
      </c>
      <c r="J117" s="2">
        <f ca="1">IF(D117&lt;$E$18,"N/A",IF(D117=$E$18,IF($E$7-SUM(OFFSET(F117,-$E$18,0):F117)&gt;0,$E$7-SUM(OFFSET(F117,-$E$18,0):F117),0),IF(OFFSET(G117,-$E$18,0)-SUM(OFFSET(F117,-$E$18,0):F117)&gt;0,OFFSET(G117,-$E$18,0)-SUM(OFFSET(F117,-$E$18,0):F117),0)))</f>
        <v>0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47</v>
      </c>
      <c r="F118" s="15">
        <f t="shared" si="10"/>
        <v>9</v>
      </c>
      <c r="G118" s="15">
        <f t="shared" ca="1" si="11"/>
        <v>63</v>
      </c>
      <c r="H118" s="13">
        <f t="shared" ca="1" si="7"/>
        <v>5.1506849315068499E-2</v>
      </c>
      <c r="I118" s="29">
        <f ca="1">IF(G118&lt;&gt;0,IF(E118&lt;0,0,IF(OR(Mushrooms!I118&gt;0,'House Salad'!I118&gt;0,'Green Pepper'!I118&gt;0),0,IF(OR(Pita!I118&gt;0),50,200))),0)</f>
        <v>0</v>
      </c>
      <c r="J118" s="2">
        <f ca="1">IF(D118&lt;$E$18,"N/A",IF(D118=$E$18,IF($E$7-SUM(OFFSET(F118,-$E$18,0):F118)&gt;0,$E$7-SUM(OFFSET(F118,-$E$18,0):F118),0),IF(OFFSET(G118,-$E$18,0)-SUM(OFFSET(F118,-$E$18,0):F118)&gt;0,OFFSET(G118,-$E$18,0)-SUM(OFFSET(F118,-$E$18,0):F118),0)))</f>
        <v>0</v>
      </c>
      <c r="K118" s="13">
        <f t="shared" ca="1" si="8"/>
        <v>0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101</v>
      </c>
      <c r="F119" s="15">
        <f t="shared" si="10"/>
        <v>9</v>
      </c>
      <c r="G119" s="15">
        <f t="shared" ca="1" si="11"/>
        <v>0</v>
      </c>
      <c r="H119" s="13">
        <f t="shared" ca="1" si="7"/>
        <v>0.11068493150684933</v>
      </c>
      <c r="I119" s="29">
        <f ca="1">IF(G119&lt;&gt;0,IF(E119&lt;0,0,IF(OR(Mushrooms!I119&gt;0,'House Salad'!I119&gt;0,'Green Pepper'!I119&gt;0),0,IF(OR(Pita!I119&gt;0),50,200))),0)</f>
        <v>0</v>
      </c>
      <c r="J119" s="2">
        <f ca="1">IF(D119&lt;$E$18,"N/A",IF(D119=$E$18,IF($E$7-SUM(OFFSET(F119,-$E$18,0):F119)&gt;0,$E$7-SUM(OFFSET(F119,-$E$18,0):F119),0),IF(OFFSET(G119,-$E$18,0)-SUM(OFFSET(F119,-$E$18,0):F119)&gt;0,OFFSET(G119,-$E$18,0)-SUM(OFFSET(F119,-$E$18,0):F119),0)))</f>
        <v>0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92</v>
      </c>
      <c r="F120" s="15">
        <f t="shared" si="10"/>
        <v>9</v>
      </c>
      <c r="G120" s="15">
        <f t="shared" ca="1" si="11"/>
        <v>0</v>
      </c>
      <c r="H120" s="13">
        <f t="shared" ca="1" si="7"/>
        <v>0.1008219178082192</v>
      </c>
      <c r="I120" s="29">
        <f ca="1">IF(G120&lt;&gt;0,IF(E120&lt;0,0,IF(OR(Mushrooms!I120&gt;0,'House Salad'!I120&gt;0,'Green Pepper'!I120&gt;0),0,IF(OR(Pita!I120&gt;0),50,200))),0)</f>
        <v>0</v>
      </c>
      <c r="J120" s="2">
        <f ca="1">IF(D120&lt;$E$18,"N/A",IF(D120=$E$18,IF($E$7-SUM(OFFSET(F120,-$E$18,0):F120)&gt;0,$E$7-SUM(OFFSET(F120,-$E$18,0):F120),0),IF(OFFSET(G120,-$E$18,0)-SUM(OFFSET(F120,-$E$18,0):F120)&gt;0,OFFSET(G120,-$E$18,0)-SUM(OFFSET(F120,-$E$18,0):F120),0)))</f>
        <v>0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83</v>
      </c>
      <c r="F121" s="15">
        <f t="shared" si="10"/>
        <v>9</v>
      </c>
      <c r="G121" s="15">
        <f t="shared" ca="1" si="11"/>
        <v>0</v>
      </c>
      <c r="H121" s="13">
        <f t="shared" ca="1" si="7"/>
        <v>9.0958904109589053E-2</v>
      </c>
      <c r="I121" s="29">
        <f ca="1">IF(G121&lt;&gt;0,IF(E121&lt;0,0,IF(OR(Mushrooms!I121&gt;0,'House Salad'!I121&gt;0,'Green Pepper'!I121&gt;0),0,IF(OR(Pita!I121&gt;0),50,200))),0)</f>
        <v>0</v>
      </c>
      <c r="J121" s="2">
        <f ca="1">IF(D121&lt;$E$18,"N/A",IF(D121=$E$18,IF($E$7-SUM(OFFSET(F121,-$E$18,0):F121)&gt;0,$E$7-SUM(OFFSET(F121,-$E$18,0):F121),0),IF(OFFSET(G121,-$E$18,0)-SUM(OFFSET(F121,-$E$18,0):F121)&gt;0,OFFSET(G121,-$E$18,0)-SUM(OFFSET(F121,-$E$18,0):F121),0)))</f>
        <v>0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74</v>
      </c>
      <c r="F122" s="15">
        <f t="shared" si="10"/>
        <v>9</v>
      </c>
      <c r="G122" s="15">
        <f t="shared" ca="1" si="11"/>
        <v>0</v>
      </c>
      <c r="H122" s="13">
        <f t="shared" ca="1" si="7"/>
        <v>8.109589041095891E-2</v>
      </c>
      <c r="I122" s="29">
        <f ca="1">IF(G122&lt;&gt;0,IF(E122&lt;0,0,IF(OR(Mushrooms!I122&gt;0,'House Salad'!I122&gt;0,'Green Pepper'!I122&gt;0),0,IF(OR(Pita!I122&gt;0),50,200))),0)</f>
        <v>0</v>
      </c>
      <c r="J122" s="2">
        <f ca="1">IF(D122&lt;$E$18,"N/A",IF(D122=$E$18,IF($E$7-SUM(OFFSET(F122,-$E$18,0):F122)&gt;0,$E$7-SUM(OFFSET(F122,-$E$18,0):F122),0),IF(OFFSET(G122,-$E$18,0)-SUM(OFFSET(F122,-$E$18,0):F122)&gt;0,OFFSET(G122,-$E$18,0)-SUM(OFFSET(F122,-$E$18,0):F122),0)))</f>
        <v>0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65</v>
      </c>
      <c r="F123" s="15">
        <f t="shared" si="10"/>
        <v>9</v>
      </c>
      <c r="G123" s="15">
        <f t="shared" ca="1" si="11"/>
        <v>0</v>
      </c>
      <c r="H123" s="13">
        <f t="shared" ca="1" si="7"/>
        <v>7.123287671232878E-2</v>
      </c>
      <c r="I123" s="29">
        <f ca="1">IF(G123&lt;&gt;0,IF(E123&lt;0,0,IF(OR(Mushrooms!I123&gt;0,'House Salad'!I123&gt;0,'Green Pepper'!I123&gt;0),0,IF(OR(Pita!I123&gt;0),50,200))),0)</f>
        <v>0</v>
      </c>
      <c r="J123" s="2">
        <f ca="1">IF(D123&lt;$E$18,"N/A",IF(D123=$E$18,IF($E$7-SUM(OFFSET(F123,-$E$18,0):F123)&gt;0,$E$7-SUM(OFFSET(F123,-$E$18,0):F123),0),IF(OFFSET(G123,-$E$18,0)-SUM(OFFSET(F123,-$E$18,0):F123)&gt;0,OFFSET(G123,-$E$18,0)-SUM(OFFSET(F123,-$E$18,0):F123),0)))</f>
        <v>0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56</v>
      </c>
      <c r="F124" s="15">
        <f t="shared" si="10"/>
        <v>9</v>
      </c>
      <c r="G124" s="15">
        <f t="shared" ca="1" si="11"/>
        <v>0</v>
      </c>
      <c r="H124" s="13">
        <f t="shared" ca="1" si="7"/>
        <v>6.1369863013698636E-2</v>
      </c>
      <c r="I124" s="29">
        <f ca="1">IF(G124&lt;&gt;0,IF(E124&lt;0,0,IF(OR(Mushrooms!I124&gt;0,'House Salad'!I124&gt;0,'Green Pepper'!I124&gt;0),0,IF(OR(Pita!I124&gt;0),50,200))),0)</f>
        <v>0</v>
      </c>
      <c r="J124" s="2">
        <f ca="1">IF(D124&lt;$E$18,"N/A",IF(D124=$E$18,IF($E$7-SUM(OFFSET(F124,-$E$18,0):F124)&gt;0,$E$7-SUM(OFFSET(F124,-$E$18,0):F124),0),IF(OFFSET(G124,-$E$18,0)-SUM(OFFSET(F124,-$E$18,0):F124)&gt;0,OFFSET(G124,-$E$18,0)-SUM(OFFSET(F124,-$E$18,0):F124),0)))</f>
        <v>0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47</v>
      </c>
      <c r="F125" s="15">
        <f t="shared" si="10"/>
        <v>9</v>
      </c>
      <c r="G125" s="15">
        <f t="shared" ca="1" si="11"/>
        <v>63</v>
      </c>
      <c r="H125" s="13">
        <f t="shared" ca="1" si="7"/>
        <v>5.1506849315068499E-2</v>
      </c>
      <c r="I125" s="29">
        <f ca="1">IF(G125&lt;&gt;0,IF(E125&lt;0,0,IF(OR(Mushrooms!I125&gt;0,'House Salad'!I125&gt;0,'Green Pepper'!I125&gt;0),0,IF(OR(Pita!I125&gt;0),50,200))),0)</f>
        <v>0</v>
      </c>
      <c r="J125" s="2">
        <f ca="1">IF(D125&lt;$E$18,"N/A",IF(D125=$E$18,IF($E$7-SUM(OFFSET(F125,-$E$18,0):F125)&gt;0,$E$7-SUM(OFFSET(F125,-$E$18,0):F125),0),IF(OFFSET(G125,-$E$18,0)-SUM(OFFSET(F125,-$E$18,0):F125)&gt;0,OFFSET(G125,-$E$18,0)-SUM(OFFSET(F125,-$E$18,0):F125),0)))</f>
        <v>0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101</v>
      </c>
      <c r="F126" s="15">
        <f t="shared" si="10"/>
        <v>9</v>
      </c>
      <c r="G126" s="15">
        <f t="shared" ca="1" si="11"/>
        <v>0</v>
      </c>
      <c r="H126" s="13">
        <f t="shared" ca="1" si="7"/>
        <v>0.11068493150684933</v>
      </c>
      <c r="I126" s="29">
        <f ca="1">IF(G126&lt;&gt;0,IF(E126&lt;0,0,IF(OR(Mushrooms!I126&gt;0,'House Salad'!I126&gt;0,'Green Pepper'!I126&gt;0),0,IF(OR(Pita!I126&gt;0),50,200))),0)</f>
        <v>0</v>
      </c>
      <c r="J126" s="2">
        <f ca="1">IF(D126&lt;$E$18,"N/A",IF(D126=$E$18,IF($E$7-SUM(OFFSET(F126,-$E$18,0):F126)&gt;0,$E$7-SUM(OFFSET(F126,-$E$18,0):F126),0),IF(OFFSET(G126,-$E$18,0)-SUM(OFFSET(F126,-$E$18,0):F126)&gt;0,OFFSET(G126,-$E$18,0)-SUM(OFFSET(F126,-$E$18,0):F126),0)))</f>
        <v>0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92</v>
      </c>
      <c r="F127" s="15">
        <f t="shared" si="10"/>
        <v>9</v>
      </c>
      <c r="G127" s="15">
        <f t="shared" ca="1" si="11"/>
        <v>0</v>
      </c>
      <c r="H127" s="13">
        <f t="shared" ca="1" si="7"/>
        <v>0.1008219178082192</v>
      </c>
      <c r="I127" s="29">
        <f ca="1">IF(G127&lt;&gt;0,IF(E127&lt;0,0,IF(OR(Mushrooms!I127&gt;0,'House Salad'!I127&gt;0,'Green Pepper'!I127&gt;0),0,IF(OR(Pita!I127&gt;0),50,200))),0)</f>
        <v>0</v>
      </c>
      <c r="J127" s="2">
        <f ca="1">IF(D127&lt;$E$18,"N/A",IF(D127=$E$18,IF($E$7-SUM(OFFSET(F127,-$E$18,0):F127)&gt;0,$E$7-SUM(OFFSET(F127,-$E$18,0):F127),0),IF(OFFSET(G127,-$E$18,0)-SUM(OFFSET(F127,-$E$18,0):F127)&gt;0,OFFSET(G127,-$E$18,0)-SUM(OFFSET(F127,-$E$18,0):F127),0)))</f>
        <v>0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83</v>
      </c>
      <c r="F128" s="15">
        <f t="shared" si="10"/>
        <v>9</v>
      </c>
      <c r="G128" s="15">
        <f t="shared" ca="1" si="11"/>
        <v>0</v>
      </c>
      <c r="H128" s="13">
        <f t="shared" ca="1" si="7"/>
        <v>9.0958904109589053E-2</v>
      </c>
      <c r="I128" s="29">
        <f ca="1">IF(G128&lt;&gt;0,IF(E128&lt;0,0,IF(OR(Mushrooms!I128&gt;0,'House Salad'!I128&gt;0,'Green Pepper'!I128&gt;0),0,IF(OR(Pita!I128&gt;0),50,200))),0)</f>
        <v>0</v>
      </c>
      <c r="J128" s="2">
        <f ca="1">IF(D128&lt;$E$18,"N/A",IF(D128=$E$18,IF($E$7-SUM(OFFSET(F128,-$E$18,0):F128)&gt;0,$E$7-SUM(OFFSET(F128,-$E$18,0):F128),0),IF(OFFSET(G128,-$E$18,0)-SUM(OFFSET(F128,-$E$18,0):F128)&gt;0,OFFSET(G128,-$E$18,0)-SUM(OFFSET(F128,-$E$18,0):F128),0)))</f>
        <v>0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74</v>
      </c>
      <c r="F129" s="15">
        <f t="shared" si="10"/>
        <v>9</v>
      </c>
      <c r="G129" s="15">
        <f t="shared" ca="1" si="11"/>
        <v>0</v>
      </c>
      <c r="H129" s="13">
        <f t="shared" ca="1" si="7"/>
        <v>8.109589041095891E-2</v>
      </c>
      <c r="I129" s="29">
        <f ca="1">IF(G129&lt;&gt;0,IF(E129&lt;0,0,IF(OR(Mushrooms!I129&gt;0,'House Salad'!I129&gt;0,'Green Pepper'!I129&gt;0),0,IF(OR(Pita!I129&gt;0),50,200))),0)</f>
        <v>0</v>
      </c>
      <c r="J129" s="2">
        <f ca="1">IF(D129&lt;$E$18,"N/A",IF(D129=$E$18,IF($E$7-SUM(OFFSET(F129,-$E$18,0):F129)&gt;0,$E$7-SUM(OFFSET(F129,-$E$18,0):F129),0),IF(OFFSET(G129,-$E$18,0)-SUM(OFFSET(F129,-$E$18,0):F129)&gt;0,OFFSET(G129,-$E$18,0)-SUM(OFFSET(F129,-$E$18,0):F129),0)))</f>
        <v>0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65</v>
      </c>
      <c r="F130" s="15">
        <f t="shared" si="10"/>
        <v>9</v>
      </c>
      <c r="G130" s="15">
        <f t="shared" ca="1" si="11"/>
        <v>0</v>
      </c>
      <c r="H130" s="13">
        <f t="shared" ca="1" si="7"/>
        <v>7.123287671232878E-2</v>
      </c>
      <c r="I130" s="29">
        <f ca="1">IF(G130&lt;&gt;0,IF(E130&lt;0,0,IF(OR(Mushrooms!I130&gt;0,'House Salad'!I130&gt;0,'Green Pepper'!I130&gt;0),0,IF(OR(Pita!I130&gt;0),50,200))),0)</f>
        <v>0</v>
      </c>
      <c r="J130" s="2">
        <f ca="1">IF(D130&lt;$E$18,"N/A",IF(D130=$E$18,IF($E$7-SUM(OFFSET(F130,-$E$18,0):F130)&gt;0,$E$7-SUM(OFFSET(F130,-$E$18,0):F130),0),IF(OFFSET(G130,-$E$18,0)-SUM(OFFSET(F130,-$E$18,0):F130)&gt;0,OFFSET(G130,-$E$18,0)-SUM(OFFSET(F130,-$E$18,0):F130),0)))</f>
        <v>0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56</v>
      </c>
      <c r="F131" s="15">
        <f t="shared" si="10"/>
        <v>9</v>
      </c>
      <c r="G131" s="15">
        <f t="shared" ca="1" si="11"/>
        <v>0</v>
      </c>
      <c r="H131" s="13">
        <f t="shared" ca="1" si="7"/>
        <v>6.1369863013698636E-2</v>
      </c>
      <c r="I131" s="29">
        <f ca="1">IF(G131&lt;&gt;0,IF(E131&lt;0,0,IF(OR(Mushrooms!I131&gt;0,'House Salad'!I131&gt;0,'Green Pepper'!I131&gt;0),0,IF(OR(Pita!I131&gt;0),50,200))),0)</f>
        <v>0</v>
      </c>
      <c r="J131" s="2">
        <f ca="1">IF(D131&lt;$E$18,"N/A",IF(D131=$E$18,IF($E$7-SUM(OFFSET(F131,-$E$18,0):F131)&gt;0,$E$7-SUM(OFFSET(F131,-$E$18,0):F131),0),IF(OFFSET(G131,-$E$18,0)-SUM(OFFSET(F131,-$E$18,0):F131)&gt;0,OFFSET(G131,-$E$18,0)-SUM(OFFSET(F131,-$E$18,0):F131),0)))</f>
        <v>0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47</v>
      </c>
      <c r="F132" s="15">
        <f t="shared" si="10"/>
        <v>9</v>
      </c>
      <c r="G132" s="15">
        <f t="shared" ca="1" si="11"/>
        <v>63</v>
      </c>
      <c r="H132" s="13">
        <f t="shared" ca="1" si="7"/>
        <v>5.1506849315068499E-2</v>
      </c>
      <c r="I132" s="29">
        <f ca="1">IF(G132&lt;&gt;0,IF(E132&lt;0,0,IF(OR(Mushrooms!I132&gt;0,'House Salad'!I132&gt;0,'Green Pepper'!I132&gt;0),0,IF(OR(Pita!I132&gt;0),50,200))),0)</f>
        <v>0</v>
      </c>
      <c r="J132" s="2">
        <f ca="1">IF(D132&lt;$E$18,"N/A",IF(D132=$E$18,IF($E$7-SUM(OFFSET(F132,-$E$18,0):F132)&gt;0,$E$7-SUM(OFFSET(F132,-$E$18,0):F132),0),IF(OFFSET(G132,-$E$18,0)-SUM(OFFSET(F132,-$E$18,0):F132)&gt;0,OFFSET(G132,-$E$18,0)-SUM(OFFSET(F132,-$E$18,0):F132),0)))</f>
        <v>0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101</v>
      </c>
      <c r="F133" s="15">
        <f t="shared" si="10"/>
        <v>9</v>
      </c>
      <c r="G133" s="15">
        <f t="shared" ca="1" si="11"/>
        <v>0</v>
      </c>
      <c r="H133" s="13">
        <f t="shared" ca="1" si="7"/>
        <v>0.11068493150684933</v>
      </c>
      <c r="I133" s="29">
        <f ca="1">IF(G133&lt;&gt;0,IF(E133&lt;0,0,IF(OR(Mushrooms!I133&gt;0,'House Salad'!I133&gt;0,'Green Pepper'!I133&gt;0),0,IF(OR(Pita!I133&gt;0),50,200))),0)</f>
        <v>0</v>
      </c>
      <c r="J133" s="2">
        <f ca="1">IF(D133&lt;$E$18,"N/A",IF(D133=$E$18,IF($E$7-SUM(OFFSET(F133,-$E$18,0):F133)&gt;0,$E$7-SUM(OFFSET(F133,-$E$18,0):F133),0),IF(OFFSET(G133,-$E$18,0)-SUM(OFFSET(F133,-$E$18,0):F133)&gt;0,OFFSET(G133,-$E$18,0)-SUM(OFFSET(F133,-$E$18,0):F133),0)))</f>
        <v>0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92</v>
      </c>
      <c r="F134" s="15">
        <f t="shared" si="10"/>
        <v>9</v>
      </c>
      <c r="G134" s="15">
        <f t="shared" ca="1" si="11"/>
        <v>0</v>
      </c>
      <c r="H134" s="13">
        <f t="shared" ca="1" si="7"/>
        <v>0.1008219178082192</v>
      </c>
      <c r="I134" s="29">
        <f ca="1">IF(G134&lt;&gt;0,IF(E134&lt;0,0,IF(OR(Mushrooms!I134&gt;0,'House Salad'!I134&gt;0,'Green Pepper'!I134&gt;0),0,IF(OR(Pita!I134&gt;0),50,200))),0)</f>
        <v>0</v>
      </c>
      <c r="J134" s="2">
        <f ca="1">IF(D134&lt;$E$18,"N/A",IF(D134=$E$18,IF($E$7-SUM(OFFSET(F134,-$E$18,0):F134)&gt;0,$E$7-SUM(OFFSET(F134,-$E$18,0):F134),0),IF(OFFSET(G134,-$E$18,0)-SUM(OFFSET(F134,-$E$18,0):F134)&gt;0,OFFSET(G134,-$E$18,0)-SUM(OFFSET(F134,-$E$18,0):F134),0)))</f>
        <v>0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83</v>
      </c>
      <c r="F135" s="15">
        <f t="shared" si="10"/>
        <v>9</v>
      </c>
      <c r="G135" s="15">
        <f t="shared" ca="1" si="11"/>
        <v>0</v>
      </c>
      <c r="H135" s="13">
        <f t="shared" ca="1" si="7"/>
        <v>9.0958904109589053E-2</v>
      </c>
      <c r="I135" s="29">
        <f ca="1">IF(G135&lt;&gt;0,IF(E135&lt;0,0,IF(OR(Mushrooms!I135&gt;0,'House Salad'!I135&gt;0,'Green Pepper'!I135&gt;0),0,IF(OR(Pita!I135&gt;0),50,200))),0)</f>
        <v>0</v>
      </c>
      <c r="J135" s="2">
        <f ca="1">IF(D135&lt;$E$18,"N/A",IF(D135=$E$18,IF($E$7-SUM(OFFSET(F135,-$E$18,0):F135)&gt;0,$E$7-SUM(OFFSET(F135,-$E$18,0):F135),0),IF(OFFSET(G135,-$E$18,0)-SUM(OFFSET(F135,-$E$18,0):F135)&gt;0,OFFSET(G135,-$E$18,0)-SUM(OFFSET(F135,-$E$18,0):F135),0)))</f>
        <v>0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74</v>
      </c>
      <c r="F136" s="15">
        <f t="shared" si="10"/>
        <v>9</v>
      </c>
      <c r="G136" s="15">
        <f t="shared" ca="1" si="11"/>
        <v>0</v>
      </c>
      <c r="H136" s="13">
        <f t="shared" ca="1" si="7"/>
        <v>8.109589041095891E-2</v>
      </c>
      <c r="I136" s="29">
        <f ca="1">IF(G136&lt;&gt;0,IF(E136&lt;0,0,IF(OR(Mushrooms!I136&gt;0,'House Salad'!I136&gt;0,'Green Pepper'!I136&gt;0),0,IF(OR(Pita!I136&gt;0),50,200))),0)</f>
        <v>0</v>
      </c>
      <c r="J136" s="2">
        <f ca="1">IF(D136&lt;$E$18,"N/A",IF(D136=$E$18,IF($E$7-SUM(OFFSET(F136,-$E$18,0):F136)&gt;0,$E$7-SUM(OFFSET(F136,-$E$18,0):F136),0),IF(OFFSET(G136,-$E$18,0)-SUM(OFFSET(F136,-$E$18,0):F136)&gt;0,OFFSET(G136,-$E$18,0)-SUM(OFFSET(F136,-$E$18,0):F136),0)))</f>
        <v>0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65</v>
      </c>
      <c r="F137" s="15">
        <f t="shared" si="10"/>
        <v>9</v>
      </c>
      <c r="G137" s="15">
        <f t="shared" ca="1" si="11"/>
        <v>0</v>
      </c>
      <c r="H137" s="13">
        <f t="shared" ca="1" si="7"/>
        <v>7.123287671232878E-2</v>
      </c>
      <c r="I137" s="29">
        <f ca="1">IF(G137&lt;&gt;0,IF(E137&lt;0,0,IF(OR(Mushrooms!I137&gt;0,'House Salad'!I137&gt;0,'Green Pepper'!I137&gt;0),0,IF(OR(Pita!I137&gt;0),50,200))),0)</f>
        <v>0</v>
      </c>
      <c r="J137" s="2">
        <f ca="1">IF(D137&lt;$E$18,"N/A",IF(D137=$E$18,IF($E$7-SUM(OFFSET(F137,-$E$18,0):F137)&gt;0,$E$7-SUM(OFFSET(F137,-$E$18,0):F137),0),IF(OFFSET(G137,-$E$18,0)-SUM(OFFSET(F137,-$E$18,0):F137)&gt;0,OFFSET(G137,-$E$18,0)-SUM(OFFSET(F137,-$E$18,0):F137),0)))</f>
        <v>0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56</v>
      </c>
      <c r="F138" s="15">
        <f t="shared" si="10"/>
        <v>9</v>
      </c>
      <c r="G138" s="15">
        <f t="shared" ca="1" si="11"/>
        <v>0</v>
      </c>
      <c r="H138" s="13">
        <f t="shared" ca="1" si="7"/>
        <v>6.1369863013698636E-2</v>
      </c>
      <c r="I138" s="29">
        <f ca="1">IF(G138&lt;&gt;0,IF(E138&lt;0,0,IF(OR(Mushrooms!I138&gt;0,'House Salad'!I138&gt;0,'Green Pepper'!I138&gt;0),0,IF(OR(Pita!I138&gt;0),50,200))),0)</f>
        <v>0</v>
      </c>
      <c r="J138" s="2">
        <f ca="1">IF(D138&lt;$E$18,"N/A",IF(D138=$E$18,IF($E$7-SUM(OFFSET(F138,-$E$18,0):F138)&gt;0,$E$7-SUM(OFFSET(F138,-$E$18,0):F138),0),IF(OFFSET(G138,-$E$18,0)-SUM(OFFSET(F138,-$E$18,0):F138)&gt;0,OFFSET(G138,-$E$18,0)-SUM(OFFSET(F138,-$E$18,0):F138),0)))</f>
        <v>0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47</v>
      </c>
      <c r="F139" s="15">
        <f t="shared" si="10"/>
        <v>9</v>
      </c>
      <c r="G139" s="15">
        <f t="shared" ca="1" si="11"/>
        <v>63</v>
      </c>
      <c r="H139" s="13">
        <f t="shared" ca="1" si="7"/>
        <v>5.1506849315068499E-2</v>
      </c>
      <c r="I139" s="29">
        <f ca="1">IF(G139&lt;&gt;0,IF(E139&lt;0,0,IF(OR(Mushrooms!I139&gt;0,'House Salad'!I139&gt;0,'Green Pepper'!I139&gt;0),0,IF(OR(Pita!I139&gt;0),50,200))),0)</f>
        <v>0</v>
      </c>
      <c r="J139" s="2">
        <f ca="1">IF(D139&lt;$E$18,"N/A",IF(D139=$E$18,IF($E$7-SUM(OFFSET(F139,-$E$18,0):F139)&gt;0,$E$7-SUM(OFFSET(F139,-$E$18,0):F139),0),IF(OFFSET(G139,-$E$18,0)-SUM(OFFSET(F139,-$E$18,0):F139)&gt;0,OFFSET(G139,-$E$18,0)-SUM(OFFSET(F139,-$E$18,0):F139),0)))</f>
        <v>0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101</v>
      </c>
      <c r="F140" s="15">
        <f t="shared" si="10"/>
        <v>9</v>
      </c>
      <c r="G140" s="15">
        <f t="shared" ca="1" si="11"/>
        <v>0</v>
      </c>
      <c r="H140" s="13">
        <f t="shared" ca="1" si="7"/>
        <v>0.11068493150684933</v>
      </c>
      <c r="I140" s="29">
        <f ca="1">IF(G140&lt;&gt;0,IF(E140&lt;0,0,IF(OR(Mushrooms!I140&gt;0,'House Salad'!I140&gt;0,'Green Pepper'!I140&gt;0),0,IF(OR(Pita!I140&gt;0),50,200))),0)</f>
        <v>0</v>
      </c>
      <c r="J140" s="2">
        <f ca="1">IF(D140&lt;$E$18,"N/A",IF(D140=$E$18,IF($E$7-SUM(OFFSET(F140,-$E$18,0):F140)&gt;0,$E$7-SUM(OFFSET(F140,-$E$18,0):F140),0),IF(OFFSET(G140,-$E$18,0)-SUM(OFFSET(F140,-$E$18,0):F140)&gt;0,OFFSET(G140,-$E$18,0)-SUM(OFFSET(F140,-$E$18,0):F140),0)))</f>
        <v>0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92</v>
      </c>
      <c r="F141" s="15">
        <f t="shared" si="10"/>
        <v>9</v>
      </c>
      <c r="G141" s="15">
        <f t="shared" ca="1" si="11"/>
        <v>0</v>
      </c>
      <c r="H141" s="13">
        <f t="shared" ca="1" si="7"/>
        <v>0.1008219178082192</v>
      </c>
      <c r="I141" s="29">
        <f ca="1">IF(G141&lt;&gt;0,IF(E141&lt;0,0,IF(OR(Mushrooms!I141&gt;0,'House Salad'!I141&gt;0,'Green Pepper'!I141&gt;0),0,IF(OR(Pita!I141&gt;0),50,200))),0)</f>
        <v>0</v>
      </c>
      <c r="J141" s="2">
        <f ca="1">IF(D141&lt;$E$18,"N/A",IF(D141=$E$18,IF($E$7-SUM(OFFSET(F141,-$E$18,0):F141)&gt;0,$E$7-SUM(OFFSET(F141,-$E$18,0):F141),0),IF(OFFSET(G141,-$E$18,0)-SUM(OFFSET(F141,-$E$18,0):F141)&gt;0,OFFSET(G141,-$E$18,0)-SUM(OFFSET(F141,-$E$18,0):F141),0)))</f>
        <v>0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83</v>
      </c>
      <c r="F142" s="15">
        <f t="shared" si="10"/>
        <v>9</v>
      </c>
      <c r="G142" s="15">
        <f t="shared" ca="1" si="11"/>
        <v>0</v>
      </c>
      <c r="H142" s="13">
        <f t="shared" ca="1" si="7"/>
        <v>9.0958904109589053E-2</v>
      </c>
      <c r="I142" s="29">
        <f ca="1">IF(G142&lt;&gt;0,IF(E142&lt;0,0,IF(OR(Mushrooms!I142&gt;0,'House Salad'!I142&gt;0,'Green Pepper'!I142&gt;0),0,IF(OR(Pita!I142&gt;0),50,200))),0)</f>
        <v>0</v>
      </c>
      <c r="J142" s="2">
        <f ca="1">IF(D142&lt;$E$18,"N/A",IF(D142=$E$18,IF($E$7-SUM(OFFSET(F142,-$E$18,0):F142)&gt;0,$E$7-SUM(OFFSET(F142,-$E$18,0):F142),0),IF(OFFSET(G142,-$E$18,0)-SUM(OFFSET(F142,-$E$18,0):F142)&gt;0,OFFSET(G142,-$E$18,0)-SUM(OFFSET(F142,-$E$18,0):F142),0)))</f>
        <v>0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74</v>
      </c>
      <c r="F143" s="15">
        <f t="shared" si="10"/>
        <v>9</v>
      </c>
      <c r="G143" s="15">
        <f t="shared" ca="1" si="11"/>
        <v>0</v>
      </c>
      <c r="H143" s="13">
        <f t="shared" ca="1" si="7"/>
        <v>8.109589041095891E-2</v>
      </c>
      <c r="I143" s="29">
        <f ca="1">IF(G143&lt;&gt;0,IF(E143&lt;0,0,IF(OR(Mushrooms!I143&gt;0,'House Salad'!I143&gt;0,'Green Pepper'!I143&gt;0),0,IF(OR(Pita!I143&gt;0),50,200))),0)</f>
        <v>0</v>
      </c>
      <c r="J143" s="2">
        <f ca="1">IF(D143&lt;$E$18,"N/A",IF(D143=$E$18,IF($E$7-SUM(OFFSET(F143,-$E$18,0):F143)&gt;0,$E$7-SUM(OFFSET(F143,-$E$18,0):F143),0),IF(OFFSET(G143,-$E$18,0)-SUM(OFFSET(F143,-$E$18,0):F143)&gt;0,OFFSET(G143,-$E$18,0)-SUM(OFFSET(F143,-$E$18,0):F143),0)))</f>
        <v>0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65</v>
      </c>
      <c r="F144" s="15">
        <f t="shared" si="10"/>
        <v>9</v>
      </c>
      <c r="G144" s="15">
        <f t="shared" ca="1" si="11"/>
        <v>0</v>
      </c>
      <c r="H144" s="13">
        <f t="shared" ca="1" si="7"/>
        <v>7.123287671232878E-2</v>
      </c>
      <c r="I144" s="29">
        <f ca="1">IF(G144&lt;&gt;0,IF(E144&lt;0,0,IF(OR(Mushrooms!I144&gt;0,'House Salad'!I144&gt;0,'Green Pepper'!I144&gt;0),0,IF(OR(Pita!I144&gt;0),50,200))),0)</f>
        <v>0</v>
      </c>
      <c r="J144" s="2">
        <f ca="1">IF(D144&lt;$E$18,"N/A",IF(D144=$E$18,IF($E$7-SUM(OFFSET(F144,-$E$18,0):F144)&gt;0,$E$7-SUM(OFFSET(F144,-$E$18,0):F144),0),IF(OFFSET(G144,-$E$18,0)-SUM(OFFSET(F144,-$E$18,0):F144)&gt;0,OFFSET(G144,-$E$18,0)-SUM(OFFSET(F144,-$E$18,0):F144),0)))</f>
        <v>0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56</v>
      </c>
      <c r="F145" s="15">
        <f t="shared" si="10"/>
        <v>9</v>
      </c>
      <c r="G145" s="15">
        <f t="shared" ca="1" si="11"/>
        <v>0</v>
      </c>
      <c r="H145" s="13">
        <f t="shared" ca="1" si="7"/>
        <v>6.1369863013698636E-2</v>
      </c>
      <c r="I145" s="29">
        <f ca="1">IF(G145&lt;&gt;0,IF(E145&lt;0,0,IF(OR(Mushrooms!I145&gt;0,'House Salad'!I145&gt;0,'Green Pepper'!I145&gt;0),0,IF(OR(Pita!I145&gt;0),50,200))),0)</f>
        <v>0</v>
      </c>
      <c r="J145" s="2">
        <f ca="1">IF(D145&lt;$E$18,"N/A",IF(D145=$E$18,IF($E$7-SUM(OFFSET(F145,-$E$18,0):F145)&gt;0,$E$7-SUM(OFFSET(F145,-$E$18,0):F145),0),IF(OFFSET(G145,-$E$18,0)-SUM(OFFSET(F145,-$E$18,0):F145)&gt;0,OFFSET(G145,-$E$18,0)-SUM(OFFSET(F145,-$E$18,0):F145),0)))</f>
        <v>0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47</v>
      </c>
      <c r="F146" s="15">
        <f t="shared" si="10"/>
        <v>9</v>
      </c>
      <c r="G146" s="15">
        <f t="shared" ca="1" si="11"/>
        <v>63</v>
      </c>
      <c r="H146" s="13">
        <f t="shared" ca="1" si="7"/>
        <v>5.1506849315068499E-2</v>
      </c>
      <c r="I146" s="29">
        <f ca="1">IF(G146&lt;&gt;0,IF(E146&lt;0,0,IF(OR(Mushrooms!I146&gt;0,'House Salad'!I146&gt;0,'Green Pepper'!I146&gt;0),0,IF(OR(Pita!I146&gt;0),50,200))),0)</f>
        <v>0</v>
      </c>
      <c r="J146" s="2">
        <f ca="1">IF(D146&lt;$E$18,"N/A",IF(D146=$E$18,IF($E$7-SUM(OFFSET(F146,-$E$18,0):F146)&gt;0,$E$7-SUM(OFFSET(F146,-$E$18,0):F146),0),IF(OFFSET(G146,-$E$18,0)-SUM(OFFSET(F146,-$E$18,0):F146)&gt;0,OFFSET(G146,-$E$18,0)-SUM(OFFSET(F146,-$E$18,0):F146),0)))</f>
        <v>0</v>
      </c>
      <c r="K146" s="13">
        <f t="shared" ca="1" si="8"/>
        <v>0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101</v>
      </c>
      <c r="F147" s="15">
        <f t="shared" si="10"/>
        <v>9</v>
      </c>
      <c r="G147" s="15">
        <f t="shared" ca="1" si="11"/>
        <v>0</v>
      </c>
      <c r="H147" s="13">
        <f t="shared" ca="1" si="7"/>
        <v>0.11068493150684933</v>
      </c>
      <c r="I147" s="29">
        <f ca="1">IF(G147&lt;&gt;0,IF(E147&lt;0,0,IF(OR(Mushrooms!I147&gt;0,'House Salad'!I147&gt;0,'Green Pepper'!I147&gt;0),0,IF(OR(Pita!I147&gt;0),50,200))),0)</f>
        <v>0</v>
      </c>
      <c r="J147" s="2">
        <f ca="1">IF(D147&lt;$E$18,"N/A",IF(D147=$E$18,IF($E$7-SUM(OFFSET(F147,-$E$18,0):F147)&gt;0,$E$7-SUM(OFFSET(F147,-$E$18,0):F147),0),IF(OFFSET(G147,-$E$18,0)-SUM(OFFSET(F147,-$E$18,0):F147)&gt;0,OFFSET(G147,-$E$18,0)-SUM(OFFSET(F147,-$E$18,0):F147),0)))</f>
        <v>0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92</v>
      </c>
      <c r="F148" s="15">
        <f t="shared" si="10"/>
        <v>9</v>
      </c>
      <c r="G148" s="15">
        <f t="shared" ca="1" si="11"/>
        <v>0</v>
      </c>
      <c r="H148" s="13">
        <f t="shared" ca="1" si="7"/>
        <v>0.1008219178082192</v>
      </c>
      <c r="I148" s="29">
        <f ca="1">IF(G148&lt;&gt;0,IF(E148&lt;0,0,IF(OR(Mushrooms!I148&gt;0,'House Salad'!I148&gt;0,'Green Pepper'!I148&gt;0),0,IF(OR(Pita!I148&gt;0),50,200))),0)</f>
        <v>0</v>
      </c>
      <c r="J148" s="2">
        <f ca="1">IF(D148&lt;$E$18,"N/A",IF(D148=$E$18,IF($E$7-SUM(OFFSET(F148,-$E$18,0):F148)&gt;0,$E$7-SUM(OFFSET(F148,-$E$18,0):F148),0),IF(OFFSET(G148,-$E$18,0)-SUM(OFFSET(F148,-$E$18,0):F148)&gt;0,OFFSET(G148,-$E$18,0)-SUM(OFFSET(F148,-$E$18,0):F148),0)))</f>
        <v>0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83</v>
      </c>
      <c r="F149" s="15">
        <f t="shared" si="10"/>
        <v>9</v>
      </c>
      <c r="G149" s="15">
        <f t="shared" ca="1" si="11"/>
        <v>0</v>
      </c>
      <c r="H149" s="13">
        <f t="shared" ref="H149:H212" ca="1" si="13">IF(E149&gt;0,E149*($E$12/365),0)</f>
        <v>9.0958904109589053E-2</v>
      </c>
      <c r="I149" s="29">
        <f ca="1">IF(G149&lt;&gt;0,IF(E149&lt;0,0,IF(OR(Mushrooms!I149&gt;0,'House Salad'!I149&gt;0,'Green Pepper'!I149&gt;0),0,IF(OR(Pita!I149&gt;0),50,200))),0)</f>
        <v>0</v>
      </c>
      <c r="J149" s="2">
        <f ca="1">IF(D149&lt;$E$18,"N/A",IF(D149=$E$18,IF($E$7-SUM(OFFSET(F149,-$E$18,0):F149)&gt;0,$E$7-SUM(OFFSET(F149,-$E$18,0):F149),0),IF(OFFSET(G149,-$E$18,0)-SUM(OFFSET(F149,-$E$18,0):F149)&gt;0,OFFSET(G149,-$E$18,0)-SUM(OFFSET(F149,-$E$18,0):F149),0)))</f>
        <v>0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74</v>
      </c>
      <c r="F150" s="15">
        <f t="shared" ref="F150:F213" si="16">ROUND($E$15/7,0)</f>
        <v>9</v>
      </c>
      <c r="G150" s="15">
        <f t="shared" ref="G150:G213" ca="1" si="17">IF(D150=1,$E$4,IF(E150&lt;0,$E$4-E150,IF(MOD(D150,$E$5)=0,$E$4-E150,0)))</f>
        <v>0</v>
      </c>
      <c r="H150" s="13">
        <f t="shared" ca="1" si="13"/>
        <v>8.109589041095891E-2</v>
      </c>
      <c r="I150" s="29">
        <f ca="1">IF(G150&lt;&gt;0,IF(E150&lt;0,0,IF(OR(Mushrooms!I150&gt;0,'House Salad'!I150&gt;0,'Green Pepper'!I150&gt;0),0,IF(OR(Pita!I150&gt;0),50,200))),0)</f>
        <v>0</v>
      </c>
      <c r="J150" s="2">
        <f ca="1">IF(D150&lt;$E$18,"N/A",IF(D150=$E$18,IF($E$7-SUM(OFFSET(F150,-$E$18,0):F150)&gt;0,$E$7-SUM(OFFSET(F150,-$E$18,0):F150),0),IF(OFFSET(G150,-$E$18,0)-SUM(OFFSET(F150,-$E$18,0):F150)&gt;0,OFFSET(G150,-$E$18,0)-SUM(OFFSET(F150,-$E$18,0):F150),0)))</f>
        <v>0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65</v>
      </c>
      <c r="F151" s="15">
        <f t="shared" si="16"/>
        <v>9</v>
      </c>
      <c r="G151" s="15">
        <f t="shared" ca="1" si="17"/>
        <v>0</v>
      </c>
      <c r="H151" s="13">
        <f t="shared" ca="1" si="13"/>
        <v>7.123287671232878E-2</v>
      </c>
      <c r="I151" s="29">
        <f ca="1">IF(G151&lt;&gt;0,IF(E151&lt;0,0,IF(OR(Mushrooms!I151&gt;0,'House Salad'!I151&gt;0,'Green Pepper'!I151&gt;0),0,IF(OR(Pita!I151&gt;0),50,200))),0)</f>
        <v>0</v>
      </c>
      <c r="J151" s="2">
        <f ca="1">IF(D151&lt;$E$18,"N/A",IF(D151=$E$18,IF($E$7-SUM(OFFSET(F151,-$E$18,0):F151)&gt;0,$E$7-SUM(OFFSET(F151,-$E$18,0):F151),0),IF(OFFSET(G151,-$E$18,0)-SUM(OFFSET(F151,-$E$18,0):F151)&gt;0,OFFSET(G151,-$E$18,0)-SUM(OFFSET(F151,-$E$18,0):F151),0)))</f>
        <v>0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56</v>
      </c>
      <c r="F152" s="15">
        <f t="shared" si="16"/>
        <v>9</v>
      </c>
      <c r="G152" s="15">
        <f t="shared" ca="1" si="17"/>
        <v>0</v>
      </c>
      <c r="H152" s="13">
        <f t="shared" ca="1" si="13"/>
        <v>6.1369863013698636E-2</v>
      </c>
      <c r="I152" s="29">
        <f ca="1">IF(G152&lt;&gt;0,IF(E152&lt;0,0,IF(OR(Mushrooms!I152&gt;0,'House Salad'!I152&gt;0,'Green Pepper'!I152&gt;0),0,IF(OR(Pita!I152&gt;0),50,200))),0)</f>
        <v>0</v>
      </c>
      <c r="J152" s="2">
        <f ca="1">IF(D152&lt;$E$18,"N/A",IF(D152=$E$18,IF($E$7-SUM(OFFSET(F152,-$E$18,0):F152)&gt;0,$E$7-SUM(OFFSET(F152,-$E$18,0):F152),0),IF(OFFSET(G152,-$E$18,0)-SUM(OFFSET(F152,-$E$18,0):F152)&gt;0,OFFSET(G152,-$E$18,0)-SUM(OFFSET(F152,-$E$18,0):F152),0)))</f>
        <v>0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47</v>
      </c>
      <c r="F153" s="15">
        <f t="shared" si="16"/>
        <v>9</v>
      </c>
      <c r="G153" s="15">
        <f t="shared" ca="1" si="17"/>
        <v>63</v>
      </c>
      <c r="H153" s="13">
        <f t="shared" ca="1" si="13"/>
        <v>5.1506849315068499E-2</v>
      </c>
      <c r="I153" s="29">
        <f ca="1">IF(G153&lt;&gt;0,IF(E153&lt;0,0,IF(OR(Mushrooms!I153&gt;0,'House Salad'!I153&gt;0,'Green Pepper'!I153&gt;0),0,IF(OR(Pita!I153&gt;0),50,200))),0)</f>
        <v>0</v>
      </c>
      <c r="J153" s="2">
        <f ca="1">IF(D153&lt;$E$18,"N/A",IF(D153=$E$18,IF($E$7-SUM(OFFSET(F153,-$E$18,0):F153)&gt;0,$E$7-SUM(OFFSET(F153,-$E$18,0):F153),0),IF(OFFSET(G153,-$E$18,0)-SUM(OFFSET(F153,-$E$18,0):F153)&gt;0,OFFSET(G153,-$E$18,0)-SUM(OFFSET(F153,-$E$18,0):F153),0)))</f>
        <v>0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101</v>
      </c>
      <c r="F154" s="15">
        <f t="shared" si="16"/>
        <v>9</v>
      </c>
      <c r="G154" s="15">
        <f t="shared" ca="1" si="17"/>
        <v>0</v>
      </c>
      <c r="H154" s="13">
        <f t="shared" ca="1" si="13"/>
        <v>0.11068493150684933</v>
      </c>
      <c r="I154" s="29">
        <f ca="1">IF(G154&lt;&gt;0,IF(E154&lt;0,0,IF(OR(Mushrooms!I154&gt;0,'House Salad'!I154&gt;0,'Green Pepper'!I154&gt;0),0,IF(OR(Pita!I154&gt;0),50,200))),0)</f>
        <v>0</v>
      </c>
      <c r="J154" s="2">
        <f ca="1">IF(D154&lt;$E$18,"N/A",IF(D154=$E$18,IF($E$7-SUM(OFFSET(F154,-$E$18,0):F154)&gt;0,$E$7-SUM(OFFSET(F154,-$E$18,0):F154),0),IF(OFFSET(G154,-$E$18,0)-SUM(OFFSET(F154,-$E$18,0):F154)&gt;0,OFFSET(G154,-$E$18,0)-SUM(OFFSET(F154,-$E$18,0):F154),0)))</f>
        <v>0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92</v>
      </c>
      <c r="F155" s="15">
        <f t="shared" si="16"/>
        <v>9</v>
      </c>
      <c r="G155" s="15">
        <f t="shared" ca="1" si="17"/>
        <v>0</v>
      </c>
      <c r="H155" s="13">
        <f t="shared" ca="1" si="13"/>
        <v>0.1008219178082192</v>
      </c>
      <c r="I155" s="29">
        <f ca="1">IF(G155&lt;&gt;0,IF(E155&lt;0,0,IF(OR(Mushrooms!I155&gt;0,'House Salad'!I155&gt;0,'Green Pepper'!I155&gt;0),0,IF(OR(Pita!I155&gt;0),50,200))),0)</f>
        <v>0</v>
      </c>
      <c r="J155" s="2">
        <f ca="1">IF(D155&lt;$E$18,"N/A",IF(D155=$E$18,IF($E$7-SUM(OFFSET(F155,-$E$18,0):F155)&gt;0,$E$7-SUM(OFFSET(F155,-$E$18,0):F155),0),IF(OFFSET(G155,-$E$18,0)-SUM(OFFSET(F155,-$E$18,0):F155)&gt;0,OFFSET(G155,-$E$18,0)-SUM(OFFSET(F155,-$E$18,0):F155),0)))</f>
        <v>0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83</v>
      </c>
      <c r="F156" s="15">
        <f t="shared" si="16"/>
        <v>9</v>
      </c>
      <c r="G156" s="15">
        <f t="shared" ca="1" si="17"/>
        <v>0</v>
      </c>
      <c r="H156" s="13">
        <f t="shared" ca="1" si="13"/>
        <v>9.0958904109589053E-2</v>
      </c>
      <c r="I156" s="29">
        <f ca="1">IF(G156&lt;&gt;0,IF(E156&lt;0,0,IF(OR(Mushrooms!I156&gt;0,'House Salad'!I156&gt;0,'Green Pepper'!I156&gt;0),0,IF(OR(Pita!I156&gt;0),50,200))),0)</f>
        <v>0</v>
      </c>
      <c r="J156" s="2">
        <f ca="1">IF(D156&lt;$E$18,"N/A",IF(D156=$E$18,IF($E$7-SUM(OFFSET(F156,-$E$18,0):F156)&gt;0,$E$7-SUM(OFFSET(F156,-$E$18,0):F156),0),IF(OFFSET(G156,-$E$18,0)-SUM(OFFSET(F156,-$E$18,0):F156)&gt;0,OFFSET(G156,-$E$18,0)-SUM(OFFSET(F156,-$E$18,0):F156),0)))</f>
        <v>0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74</v>
      </c>
      <c r="F157" s="15">
        <f t="shared" si="16"/>
        <v>9</v>
      </c>
      <c r="G157" s="15">
        <f t="shared" ca="1" si="17"/>
        <v>0</v>
      </c>
      <c r="H157" s="13">
        <f t="shared" ca="1" si="13"/>
        <v>8.109589041095891E-2</v>
      </c>
      <c r="I157" s="29">
        <f ca="1">IF(G157&lt;&gt;0,IF(E157&lt;0,0,IF(OR(Mushrooms!I157&gt;0,'House Salad'!I157&gt;0,'Green Pepper'!I157&gt;0),0,IF(OR(Pita!I157&gt;0),50,200))),0)</f>
        <v>0</v>
      </c>
      <c r="J157" s="2">
        <f ca="1">IF(D157&lt;$E$18,"N/A",IF(D157=$E$18,IF($E$7-SUM(OFFSET(F157,-$E$18,0):F157)&gt;0,$E$7-SUM(OFFSET(F157,-$E$18,0):F157),0),IF(OFFSET(G157,-$E$18,0)-SUM(OFFSET(F157,-$E$18,0):F157)&gt;0,OFFSET(G157,-$E$18,0)-SUM(OFFSET(F157,-$E$18,0):F157),0)))</f>
        <v>0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65</v>
      </c>
      <c r="F158" s="15">
        <f t="shared" si="16"/>
        <v>9</v>
      </c>
      <c r="G158" s="15">
        <f t="shared" ca="1" si="17"/>
        <v>0</v>
      </c>
      <c r="H158" s="13">
        <f t="shared" ca="1" si="13"/>
        <v>7.123287671232878E-2</v>
      </c>
      <c r="I158" s="29">
        <f ca="1">IF(G158&lt;&gt;0,IF(E158&lt;0,0,IF(OR(Mushrooms!I158&gt;0,'House Salad'!I158&gt;0,'Green Pepper'!I158&gt;0),0,IF(OR(Pita!I158&gt;0),50,200))),0)</f>
        <v>0</v>
      </c>
      <c r="J158" s="2">
        <f ca="1">IF(D158&lt;$E$18,"N/A",IF(D158=$E$18,IF($E$7-SUM(OFFSET(F158,-$E$18,0):F158)&gt;0,$E$7-SUM(OFFSET(F158,-$E$18,0):F158),0),IF(OFFSET(G158,-$E$18,0)-SUM(OFFSET(F158,-$E$18,0):F158)&gt;0,OFFSET(G158,-$E$18,0)-SUM(OFFSET(F158,-$E$18,0):F158),0)))</f>
        <v>0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56</v>
      </c>
      <c r="F159" s="15">
        <f t="shared" si="16"/>
        <v>9</v>
      </c>
      <c r="G159" s="15">
        <f t="shared" ca="1" si="17"/>
        <v>0</v>
      </c>
      <c r="H159" s="13">
        <f t="shared" ca="1" si="13"/>
        <v>6.1369863013698636E-2</v>
      </c>
      <c r="I159" s="29">
        <f ca="1">IF(G159&lt;&gt;0,IF(E159&lt;0,0,IF(OR(Mushrooms!I159&gt;0,'House Salad'!I159&gt;0,'Green Pepper'!I159&gt;0),0,IF(OR(Pita!I159&gt;0),50,200))),0)</f>
        <v>0</v>
      </c>
      <c r="J159" s="2">
        <f ca="1">IF(D159&lt;$E$18,"N/A",IF(D159=$E$18,IF($E$7-SUM(OFFSET(F159,-$E$18,0):F159)&gt;0,$E$7-SUM(OFFSET(F159,-$E$18,0):F159),0),IF(OFFSET(G159,-$E$18,0)-SUM(OFFSET(F159,-$E$18,0):F159)&gt;0,OFFSET(G159,-$E$18,0)-SUM(OFFSET(F159,-$E$18,0):F159),0)))</f>
        <v>0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47</v>
      </c>
      <c r="F160" s="15">
        <f t="shared" si="16"/>
        <v>9</v>
      </c>
      <c r="G160" s="15">
        <f t="shared" ca="1" si="17"/>
        <v>63</v>
      </c>
      <c r="H160" s="13">
        <f t="shared" ca="1" si="13"/>
        <v>5.1506849315068499E-2</v>
      </c>
      <c r="I160" s="29">
        <f ca="1">IF(G160&lt;&gt;0,IF(E160&lt;0,0,IF(OR(Mushrooms!I160&gt;0,'House Salad'!I160&gt;0,'Green Pepper'!I160&gt;0),0,IF(OR(Pita!I160&gt;0),50,200))),0)</f>
        <v>0</v>
      </c>
      <c r="J160" s="2">
        <f ca="1">IF(D160&lt;$E$18,"N/A",IF(D160=$E$18,IF($E$7-SUM(OFFSET(F160,-$E$18,0):F160)&gt;0,$E$7-SUM(OFFSET(F160,-$E$18,0):F160),0),IF(OFFSET(G160,-$E$18,0)-SUM(OFFSET(F160,-$E$18,0):F160)&gt;0,OFFSET(G160,-$E$18,0)-SUM(OFFSET(F160,-$E$18,0):F160),0)))</f>
        <v>0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101</v>
      </c>
      <c r="F161" s="15">
        <f t="shared" si="16"/>
        <v>9</v>
      </c>
      <c r="G161" s="15">
        <f t="shared" ca="1" si="17"/>
        <v>0</v>
      </c>
      <c r="H161" s="13">
        <f t="shared" ca="1" si="13"/>
        <v>0.11068493150684933</v>
      </c>
      <c r="I161" s="29">
        <f ca="1">IF(G161&lt;&gt;0,IF(E161&lt;0,0,IF(OR(Mushrooms!I161&gt;0,'House Salad'!I161&gt;0,'Green Pepper'!I161&gt;0),0,IF(OR(Pita!I161&gt;0),50,200))),0)</f>
        <v>0</v>
      </c>
      <c r="J161" s="2">
        <f ca="1">IF(D161&lt;$E$18,"N/A",IF(D161=$E$18,IF($E$7-SUM(OFFSET(F161,-$E$18,0):F161)&gt;0,$E$7-SUM(OFFSET(F161,-$E$18,0):F161),0),IF(OFFSET(G161,-$E$18,0)-SUM(OFFSET(F161,-$E$18,0):F161)&gt;0,OFFSET(G161,-$E$18,0)-SUM(OFFSET(F161,-$E$18,0):F161),0)))</f>
        <v>0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92</v>
      </c>
      <c r="F162" s="15">
        <f t="shared" si="16"/>
        <v>9</v>
      </c>
      <c r="G162" s="15">
        <f t="shared" ca="1" si="17"/>
        <v>0</v>
      </c>
      <c r="H162" s="13">
        <f t="shared" ca="1" si="13"/>
        <v>0.1008219178082192</v>
      </c>
      <c r="I162" s="29">
        <f ca="1">IF(G162&lt;&gt;0,IF(E162&lt;0,0,IF(OR(Mushrooms!I162&gt;0,'House Salad'!I162&gt;0,'Green Pepper'!I162&gt;0),0,IF(OR(Pita!I162&gt;0),50,200))),0)</f>
        <v>0</v>
      </c>
      <c r="J162" s="2">
        <f ca="1">IF(D162&lt;$E$18,"N/A",IF(D162=$E$18,IF($E$7-SUM(OFFSET(F162,-$E$18,0):F162)&gt;0,$E$7-SUM(OFFSET(F162,-$E$18,0):F162),0),IF(OFFSET(G162,-$E$18,0)-SUM(OFFSET(F162,-$E$18,0):F162)&gt;0,OFFSET(G162,-$E$18,0)-SUM(OFFSET(F162,-$E$18,0):F162),0)))</f>
        <v>0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83</v>
      </c>
      <c r="F163" s="15">
        <f t="shared" si="16"/>
        <v>9</v>
      </c>
      <c r="G163" s="15">
        <f t="shared" ca="1" si="17"/>
        <v>0</v>
      </c>
      <c r="H163" s="13">
        <f t="shared" ca="1" si="13"/>
        <v>9.0958904109589053E-2</v>
      </c>
      <c r="I163" s="29">
        <f ca="1">IF(G163&lt;&gt;0,IF(E163&lt;0,0,IF(OR(Mushrooms!I163&gt;0,'House Salad'!I163&gt;0,'Green Pepper'!I163&gt;0),0,IF(OR(Pita!I163&gt;0),50,200))),0)</f>
        <v>0</v>
      </c>
      <c r="J163" s="2">
        <f ca="1">IF(D163&lt;$E$18,"N/A",IF(D163=$E$18,IF($E$7-SUM(OFFSET(F163,-$E$18,0):F163)&gt;0,$E$7-SUM(OFFSET(F163,-$E$18,0):F163),0),IF(OFFSET(G163,-$E$18,0)-SUM(OFFSET(F163,-$E$18,0):F163)&gt;0,OFFSET(G163,-$E$18,0)-SUM(OFFSET(F163,-$E$18,0):F163),0)))</f>
        <v>0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74</v>
      </c>
      <c r="F164" s="15">
        <f t="shared" si="16"/>
        <v>9</v>
      </c>
      <c r="G164" s="15">
        <f t="shared" ca="1" si="17"/>
        <v>0</v>
      </c>
      <c r="H164" s="13">
        <f t="shared" ca="1" si="13"/>
        <v>8.109589041095891E-2</v>
      </c>
      <c r="I164" s="29">
        <f ca="1">IF(G164&lt;&gt;0,IF(E164&lt;0,0,IF(OR(Mushrooms!I164&gt;0,'House Salad'!I164&gt;0,'Green Pepper'!I164&gt;0),0,IF(OR(Pita!I164&gt;0),50,200))),0)</f>
        <v>0</v>
      </c>
      <c r="J164" s="2">
        <f ca="1">IF(D164&lt;$E$18,"N/A",IF(D164=$E$18,IF($E$7-SUM(OFFSET(F164,-$E$18,0):F164)&gt;0,$E$7-SUM(OFFSET(F164,-$E$18,0):F164),0),IF(OFFSET(G164,-$E$18,0)-SUM(OFFSET(F164,-$E$18,0):F164)&gt;0,OFFSET(G164,-$E$18,0)-SUM(OFFSET(F164,-$E$18,0):F164),0)))</f>
        <v>0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65</v>
      </c>
      <c r="F165" s="15">
        <f t="shared" si="16"/>
        <v>9</v>
      </c>
      <c r="G165" s="15">
        <f t="shared" ca="1" si="17"/>
        <v>0</v>
      </c>
      <c r="H165" s="13">
        <f t="shared" ca="1" si="13"/>
        <v>7.123287671232878E-2</v>
      </c>
      <c r="I165" s="29">
        <f ca="1">IF(G165&lt;&gt;0,IF(E165&lt;0,0,IF(OR(Mushrooms!I165&gt;0,'House Salad'!I165&gt;0,'Green Pepper'!I165&gt;0),0,IF(OR(Pita!I165&gt;0),50,200))),0)</f>
        <v>0</v>
      </c>
      <c r="J165" s="2">
        <f ca="1">IF(D165&lt;$E$18,"N/A",IF(D165=$E$18,IF($E$7-SUM(OFFSET(F165,-$E$18,0):F165)&gt;0,$E$7-SUM(OFFSET(F165,-$E$18,0):F165),0),IF(OFFSET(G165,-$E$18,0)-SUM(OFFSET(F165,-$E$18,0):F165)&gt;0,OFFSET(G165,-$E$18,0)-SUM(OFFSET(F165,-$E$18,0):F165),0)))</f>
        <v>0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56</v>
      </c>
      <c r="F166" s="15">
        <f t="shared" si="16"/>
        <v>9</v>
      </c>
      <c r="G166" s="15">
        <f t="shared" ca="1" si="17"/>
        <v>0</v>
      </c>
      <c r="H166" s="13">
        <f t="shared" ca="1" si="13"/>
        <v>6.1369863013698636E-2</v>
      </c>
      <c r="I166" s="29">
        <f ca="1">IF(G166&lt;&gt;0,IF(E166&lt;0,0,IF(OR(Mushrooms!I166&gt;0,'House Salad'!I166&gt;0,'Green Pepper'!I166&gt;0),0,IF(OR(Pita!I166&gt;0),50,200))),0)</f>
        <v>0</v>
      </c>
      <c r="J166" s="2">
        <f ca="1">IF(D166&lt;$E$18,"N/A",IF(D166=$E$18,IF($E$7-SUM(OFFSET(F166,-$E$18,0):F166)&gt;0,$E$7-SUM(OFFSET(F166,-$E$18,0):F166),0),IF(OFFSET(G166,-$E$18,0)-SUM(OFFSET(F166,-$E$18,0):F166)&gt;0,OFFSET(G166,-$E$18,0)-SUM(OFFSET(F166,-$E$18,0):F166),0)))</f>
        <v>0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47</v>
      </c>
      <c r="F167" s="15">
        <f t="shared" si="16"/>
        <v>9</v>
      </c>
      <c r="G167" s="15">
        <f t="shared" ca="1" si="17"/>
        <v>63</v>
      </c>
      <c r="H167" s="13">
        <f t="shared" ca="1" si="13"/>
        <v>5.1506849315068499E-2</v>
      </c>
      <c r="I167" s="29">
        <f ca="1">IF(G167&lt;&gt;0,IF(E167&lt;0,0,IF(OR(Mushrooms!I167&gt;0,'House Salad'!I167&gt;0,'Green Pepper'!I167&gt;0),0,IF(OR(Pita!I167&gt;0),50,200))),0)</f>
        <v>0</v>
      </c>
      <c r="J167" s="2">
        <f ca="1">IF(D167&lt;$E$18,"N/A",IF(D167=$E$18,IF($E$7-SUM(OFFSET(F167,-$E$18,0):F167)&gt;0,$E$7-SUM(OFFSET(F167,-$E$18,0):F167),0),IF(OFFSET(G167,-$E$18,0)-SUM(OFFSET(F167,-$E$18,0):F167)&gt;0,OFFSET(G167,-$E$18,0)-SUM(OFFSET(F167,-$E$18,0):F167),0)))</f>
        <v>0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101</v>
      </c>
      <c r="F168" s="15">
        <f t="shared" si="16"/>
        <v>9</v>
      </c>
      <c r="G168" s="15">
        <f t="shared" ca="1" si="17"/>
        <v>0</v>
      </c>
      <c r="H168" s="13">
        <f t="shared" ca="1" si="13"/>
        <v>0.11068493150684933</v>
      </c>
      <c r="I168" s="29">
        <f ca="1">IF(G168&lt;&gt;0,IF(E168&lt;0,0,IF(OR(Mushrooms!I168&gt;0,'House Salad'!I168&gt;0,'Green Pepper'!I168&gt;0),0,IF(OR(Pita!I168&gt;0),50,200))),0)</f>
        <v>0</v>
      </c>
      <c r="J168" s="2">
        <f ca="1">IF(D168&lt;$E$18,"N/A",IF(D168=$E$18,IF($E$7-SUM(OFFSET(F168,-$E$18,0):F168)&gt;0,$E$7-SUM(OFFSET(F168,-$E$18,0):F168),0),IF(OFFSET(G168,-$E$18,0)-SUM(OFFSET(F168,-$E$18,0):F168)&gt;0,OFFSET(G168,-$E$18,0)-SUM(OFFSET(F168,-$E$18,0):F168),0)))</f>
        <v>0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92</v>
      </c>
      <c r="F169" s="15">
        <f t="shared" si="16"/>
        <v>9</v>
      </c>
      <c r="G169" s="15">
        <f t="shared" ca="1" si="17"/>
        <v>0</v>
      </c>
      <c r="H169" s="13">
        <f t="shared" ca="1" si="13"/>
        <v>0.1008219178082192</v>
      </c>
      <c r="I169" s="29">
        <f ca="1">IF(G169&lt;&gt;0,IF(E169&lt;0,0,IF(OR(Mushrooms!I169&gt;0,'House Salad'!I169&gt;0,'Green Pepper'!I169&gt;0),0,IF(OR(Pita!I169&gt;0),50,200))),0)</f>
        <v>0</v>
      </c>
      <c r="J169" s="2">
        <f ca="1">IF(D169&lt;$E$18,"N/A",IF(D169=$E$18,IF($E$7-SUM(OFFSET(F169,-$E$18,0):F169)&gt;0,$E$7-SUM(OFFSET(F169,-$E$18,0):F169),0),IF(OFFSET(G169,-$E$18,0)-SUM(OFFSET(F169,-$E$18,0):F169)&gt;0,OFFSET(G169,-$E$18,0)-SUM(OFFSET(F169,-$E$18,0):F169),0)))</f>
        <v>0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83</v>
      </c>
      <c r="F170" s="15">
        <f t="shared" si="16"/>
        <v>9</v>
      </c>
      <c r="G170" s="15">
        <f t="shared" ca="1" si="17"/>
        <v>0</v>
      </c>
      <c r="H170" s="13">
        <f t="shared" ca="1" si="13"/>
        <v>9.0958904109589053E-2</v>
      </c>
      <c r="I170" s="29">
        <f ca="1">IF(G170&lt;&gt;0,IF(E170&lt;0,0,IF(OR(Mushrooms!I170&gt;0,'House Salad'!I170&gt;0,'Green Pepper'!I170&gt;0),0,IF(OR(Pita!I170&gt;0),50,200))),0)</f>
        <v>0</v>
      </c>
      <c r="J170" s="2">
        <f ca="1">IF(D170&lt;$E$18,"N/A",IF(D170=$E$18,IF($E$7-SUM(OFFSET(F170,-$E$18,0):F170)&gt;0,$E$7-SUM(OFFSET(F170,-$E$18,0):F170),0),IF(OFFSET(G170,-$E$18,0)-SUM(OFFSET(F170,-$E$18,0):F170)&gt;0,OFFSET(G170,-$E$18,0)-SUM(OFFSET(F170,-$E$18,0):F170),0)))</f>
        <v>0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74</v>
      </c>
      <c r="F171" s="15">
        <f t="shared" si="16"/>
        <v>9</v>
      </c>
      <c r="G171" s="15">
        <f t="shared" ca="1" si="17"/>
        <v>0</v>
      </c>
      <c r="H171" s="13">
        <f t="shared" ca="1" si="13"/>
        <v>8.109589041095891E-2</v>
      </c>
      <c r="I171" s="29">
        <f ca="1">IF(G171&lt;&gt;0,IF(E171&lt;0,0,IF(OR(Mushrooms!I171&gt;0,'House Salad'!I171&gt;0,'Green Pepper'!I171&gt;0),0,IF(OR(Pita!I171&gt;0),50,200))),0)</f>
        <v>0</v>
      </c>
      <c r="J171" s="2">
        <f ca="1">IF(D171&lt;$E$18,"N/A",IF(D171=$E$18,IF($E$7-SUM(OFFSET(F171,-$E$18,0):F171)&gt;0,$E$7-SUM(OFFSET(F171,-$E$18,0):F171),0),IF(OFFSET(G171,-$E$18,0)-SUM(OFFSET(F171,-$E$18,0):F171)&gt;0,OFFSET(G171,-$E$18,0)-SUM(OFFSET(F171,-$E$18,0):F171),0)))</f>
        <v>0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65</v>
      </c>
      <c r="F172" s="15">
        <f t="shared" si="16"/>
        <v>9</v>
      </c>
      <c r="G172" s="15">
        <f t="shared" ca="1" si="17"/>
        <v>0</v>
      </c>
      <c r="H172" s="13">
        <f t="shared" ca="1" si="13"/>
        <v>7.123287671232878E-2</v>
      </c>
      <c r="I172" s="29">
        <f ca="1">IF(G172&lt;&gt;0,IF(E172&lt;0,0,IF(OR(Mushrooms!I172&gt;0,'House Salad'!I172&gt;0,'Green Pepper'!I172&gt;0),0,IF(OR(Pita!I172&gt;0),50,200))),0)</f>
        <v>0</v>
      </c>
      <c r="J172" s="2">
        <f ca="1">IF(D172&lt;$E$18,"N/A",IF(D172=$E$18,IF($E$7-SUM(OFFSET(F172,-$E$18,0):F172)&gt;0,$E$7-SUM(OFFSET(F172,-$E$18,0):F172),0),IF(OFFSET(G172,-$E$18,0)-SUM(OFFSET(F172,-$E$18,0):F172)&gt;0,OFFSET(G172,-$E$18,0)-SUM(OFFSET(F172,-$E$18,0):F172),0)))</f>
        <v>0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56</v>
      </c>
      <c r="F173" s="15">
        <f t="shared" si="16"/>
        <v>9</v>
      </c>
      <c r="G173" s="15">
        <f t="shared" ca="1" si="17"/>
        <v>0</v>
      </c>
      <c r="H173" s="13">
        <f t="shared" ca="1" si="13"/>
        <v>6.1369863013698636E-2</v>
      </c>
      <c r="I173" s="29">
        <f ca="1">IF(G173&lt;&gt;0,IF(E173&lt;0,0,IF(OR(Mushrooms!I173&gt;0,'House Salad'!I173&gt;0,'Green Pepper'!I173&gt;0),0,IF(OR(Pita!I173&gt;0),50,200))),0)</f>
        <v>0</v>
      </c>
      <c r="J173" s="2">
        <f ca="1">IF(D173&lt;$E$18,"N/A",IF(D173=$E$18,IF($E$7-SUM(OFFSET(F173,-$E$18,0):F173)&gt;0,$E$7-SUM(OFFSET(F173,-$E$18,0):F173),0),IF(OFFSET(G173,-$E$18,0)-SUM(OFFSET(F173,-$E$18,0):F173)&gt;0,OFFSET(G173,-$E$18,0)-SUM(OFFSET(F173,-$E$18,0):F173),0)))</f>
        <v>0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47</v>
      </c>
      <c r="F174" s="15">
        <f t="shared" si="16"/>
        <v>9</v>
      </c>
      <c r="G174" s="15">
        <f t="shared" ca="1" si="17"/>
        <v>63</v>
      </c>
      <c r="H174" s="13">
        <f t="shared" ca="1" si="13"/>
        <v>5.1506849315068499E-2</v>
      </c>
      <c r="I174" s="29">
        <f ca="1">IF(G174&lt;&gt;0,IF(E174&lt;0,0,IF(OR(Mushrooms!I174&gt;0,'House Salad'!I174&gt;0,'Green Pepper'!I174&gt;0),0,IF(OR(Pita!I174&gt;0),50,200))),0)</f>
        <v>0</v>
      </c>
      <c r="J174" s="2">
        <f ca="1">IF(D174&lt;$E$18,"N/A",IF(D174=$E$18,IF($E$7-SUM(OFFSET(F174,-$E$18,0):F174)&gt;0,$E$7-SUM(OFFSET(F174,-$E$18,0):F174),0),IF(OFFSET(G174,-$E$18,0)-SUM(OFFSET(F174,-$E$18,0):F174)&gt;0,OFFSET(G174,-$E$18,0)-SUM(OFFSET(F174,-$E$18,0):F174),0)))</f>
        <v>0</v>
      </c>
      <c r="K174" s="13">
        <f t="shared" ca="1" si="14"/>
        <v>0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101</v>
      </c>
      <c r="F175" s="15">
        <f t="shared" si="16"/>
        <v>9</v>
      </c>
      <c r="G175" s="15">
        <f t="shared" ca="1" si="17"/>
        <v>0</v>
      </c>
      <c r="H175" s="13">
        <f t="shared" ca="1" si="13"/>
        <v>0.11068493150684933</v>
      </c>
      <c r="I175" s="29">
        <f ca="1">IF(G175&lt;&gt;0,IF(E175&lt;0,0,IF(OR(Mushrooms!I175&gt;0,'House Salad'!I175&gt;0,'Green Pepper'!I175&gt;0),0,IF(OR(Pita!I175&gt;0),50,200))),0)</f>
        <v>0</v>
      </c>
      <c r="J175" s="2">
        <f ca="1">IF(D175&lt;$E$18,"N/A",IF(D175=$E$18,IF($E$7-SUM(OFFSET(F175,-$E$18,0):F175)&gt;0,$E$7-SUM(OFFSET(F175,-$E$18,0):F175),0),IF(OFFSET(G175,-$E$18,0)-SUM(OFFSET(F175,-$E$18,0):F175)&gt;0,OFFSET(G175,-$E$18,0)-SUM(OFFSET(F175,-$E$18,0):F175),0)))</f>
        <v>0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92</v>
      </c>
      <c r="F176" s="15">
        <f t="shared" si="16"/>
        <v>9</v>
      </c>
      <c r="G176" s="15">
        <f t="shared" ca="1" si="17"/>
        <v>0</v>
      </c>
      <c r="H176" s="13">
        <f t="shared" ca="1" si="13"/>
        <v>0.1008219178082192</v>
      </c>
      <c r="I176" s="29">
        <f ca="1">IF(G176&lt;&gt;0,IF(E176&lt;0,0,IF(OR(Mushrooms!I176&gt;0,'House Salad'!I176&gt;0,'Green Pepper'!I176&gt;0),0,IF(OR(Pita!I176&gt;0),50,200))),0)</f>
        <v>0</v>
      </c>
      <c r="J176" s="2">
        <f ca="1">IF(D176&lt;$E$18,"N/A",IF(D176=$E$18,IF($E$7-SUM(OFFSET(F176,-$E$18,0):F176)&gt;0,$E$7-SUM(OFFSET(F176,-$E$18,0):F176),0),IF(OFFSET(G176,-$E$18,0)-SUM(OFFSET(F176,-$E$18,0):F176)&gt;0,OFFSET(G176,-$E$18,0)-SUM(OFFSET(F176,-$E$18,0):F176),0)))</f>
        <v>0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83</v>
      </c>
      <c r="F177" s="15">
        <f t="shared" si="16"/>
        <v>9</v>
      </c>
      <c r="G177" s="15">
        <f t="shared" ca="1" si="17"/>
        <v>0</v>
      </c>
      <c r="H177" s="13">
        <f t="shared" ca="1" si="13"/>
        <v>9.0958904109589053E-2</v>
      </c>
      <c r="I177" s="29">
        <f ca="1">IF(G177&lt;&gt;0,IF(E177&lt;0,0,IF(OR(Mushrooms!I177&gt;0,'House Salad'!I177&gt;0,'Green Pepper'!I177&gt;0),0,IF(OR(Pita!I177&gt;0),50,200))),0)</f>
        <v>0</v>
      </c>
      <c r="J177" s="2">
        <f ca="1">IF(D177&lt;$E$18,"N/A",IF(D177=$E$18,IF($E$7-SUM(OFFSET(F177,-$E$18,0):F177)&gt;0,$E$7-SUM(OFFSET(F177,-$E$18,0):F177),0),IF(OFFSET(G177,-$E$18,0)-SUM(OFFSET(F177,-$E$18,0):F177)&gt;0,OFFSET(G177,-$E$18,0)-SUM(OFFSET(F177,-$E$18,0):F177),0)))</f>
        <v>0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74</v>
      </c>
      <c r="F178" s="15">
        <f t="shared" si="16"/>
        <v>9</v>
      </c>
      <c r="G178" s="15">
        <f t="shared" ca="1" si="17"/>
        <v>0</v>
      </c>
      <c r="H178" s="13">
        <f t="shared" ca="1" si="13"/>
        <v>8.109589041095891E-2</v>
      </c>
      <c r="I178" s="29">
        <f ca="1">IF(G178&lt;&gt;0,IF(E178&lt;0,0,IF(OR(Mushrooms!I178&gt;0,'House Salad'!I178&gt;0,'Green Pepper'!I178&gt;0),0,IF(OR(Pita!I178&gt;0),50,200))),0)</f>
        <v>0</v>
      </c>
      <c r="J178" s="2">
        <f ca="1">IF(D178&lt;$E$18,"N/A",IF(D178=$E$18,IF($E$7-SUM(OFFSET(F178,-$E$18,0):F178)&gt;0,$E$7-SUM(OFFSET(F178,-$E$18,0):F178),0),IF(OFFSET(G178,-$E$18,0)-SUM(OFFSET(F178,-$E$18,0):F178)&gt;0,OFFSET(G178,-$E$18,0)-SUM(OFFSET(F178,-$E$18,0):F178),0)))</f>
        <v>0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65</v>
      </c>
      <c r="F179" s="15">
        <f t="shared" si="16"/>
        <v>9</v>
      </c>
      <c r="G179" s="15">
        <f t="shared" ca="1" si="17"/>
        <v>0</v>
      </c>
      <c r="H179" s="13">
        <f t="shared" ca="1" si="13"/>
        <v>7.123287671232878E-2</v>
      </c>
      <c r="I179" s="29">
        <f ca="1">IF(G179&lt;&gt;0,IF(E179&lt;0,0,IF(OR(Mushrooms!I179&gt;0,'House Salad'!I179&gt;0,'Green Pepper'!I179&gt;0),0,IF(OR(Pita!I179&gt;0),50,200))),0)</f>
        <v>0</v>
      </c>
      <c r="J179" s="2">
        <f ca="1">IF(D179&lt;$E$18,"N/A",IF(D179=$E$18,IF($E$7-SUM(OFFSET(F179,-$E$18,0):F179)&gt;0,$E$7-SUM(OFFSET(F179,-$E$18,0):F179),0),IF(OFFSET(G179,-$E$18,0)-SUM(OFFSET(F179,-$E$18,0):F179)&gt;0,OFFSET(G179,-$E$18,0)-SUM(OFFSET(F179,-$E$18,0):F179),0)))</f>
        <v>0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56</v>
      </c>
      <c r="F180" s="15">
        <f t="shared" si="16"/>
        <v>9</v>
      </c>
      <c r="G180" s="15">
        <f t="shared" ca="1" si="17"/>
        <v>0</v>
      </c>
      <c r="H180" s="13">
        <f t="shared" ca="1" si="13"/>
        <v>6.1369863013698636E-2</v>
      </c>
      <c r="I180" s="29">
        <f ca="1">IF(G180&lt;&gt;0,IF(E180&lt;0,0,IF(OR(Mushrooms!I180&gt;0,'House Salad'!I180&gt;0,'Green Pepper'!I180&gt;0),0,IF(OR(Pita!I180&gt;0),50,200))),0)</f>
        <v>0</v>
      </c>
      <c r="J180" s="2">
        <f ca="1">IF(D180&lt;$E$18,"N/A",IF(D180=$E$18,IF($E$7-SUM(OFFSET(F180,-$E$18,0):F180)&gt;0,$E$7-SUM(OFFSET(F180,-$E$18,0):F180),0),IF(OFFSET(G180,-$E$18,0)-SUM(OFFSET(F180,-$E$18,0):F180)&gt;0,OFFSET(G180,-$E$18,0)-SUM(OFFSET(F180,-$E$18,0):F180),0)))</f>
        <v>0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47</v>
      </c>
      <c r="F181" s="15">
        <f t="shared" si="16"/>
        <v>9</v>
      </c>
      <c r="G181" s="15">
        <f t="shared" ca="1" si="17"/>
        <v>63</v>
      </c>
      <c r="H181" s="13">
        <f t="shared" ca="1" si="13"/>
        <v>5.1506849315068499E-2</v>
      </c>
      <c r="I181" s="29">
        <f ca="1">IF(G181&lt;&gt;0,IF(E181&lt;0,0,IF(OR(Mushrooms!I181&gt;0,'House Salad'!I181&gt;0,'Green Pepper'!I181&gt;0),0,IF(OR(Pita!I181&gt;0),50,200))),0)</f>
        <v>0</v>
      </c>
      <c r="J181" s="2">
        <f ca="1">IF(D181&lt;$E$18,"N/A",IF(D181=$E$18,IF($E$7-SUM(OFFSET(F181,-$E$18,0):F181)&gt;0,$E$7-SUM(OFFSET(F181,-$E$18,0):F181),0),IF(OFFSET(G181,-$E$18,0)-SUM(OFFSET(F181,-$E$18,0):F181)&gt;0,OFFSET(G181,-$E$18,0)-SUM(OFFSET(F181,-$E$18,0):F181),0)))</f>
        <v>0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101</v>
      </c>
      <c r="F182" s="15">
        <f t="shared" si="16"/>
        <v>9</v>
      </c>
      <c r="G182" s="15">
        <f t="shared" ca="1" si="17"/>
        <v>0</v>
      </c>
      <c r="H182" s="13">
        <f t="shared" ca="1" si="13"/>
        <v>0.11068493150684933</v>
      </c>
      <c r="I182" s="29">
        <f ca="1">IF(G182&lt;&gt;0,IF(E182&lt;0,0,IF(OR(Mushrooms!I182&gt;0,'House Salad'!I182&gt;0,'Green Pepper'!I182&gt;0),0,IF(OR(Pita!I182&gt;0),50,200))),0)</f>
        <v>0</v>
      </c>
      <c r="J182" s="2">
        <f ca="1">IF(D182&lt;$E$18,"N/A",IF(D182=$E$18,IF($E$7-SUM(OFFSET(F182,-$E$18,0):F182)&gt;0,$E$7-SUM(OFFSET(F182,-$E$18,0):F182),0),IF(OFFSET(G182,-$E$18,0)-SUM(OFFSET(F182,-$E$18,0):F182)&gt;0,OFFSET(G182,-$E$18,0)-SUM(OFFSET(F182,-$E$18,0):F182),0)))</f>
        <v>0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92</v>
      </c>
      <c r="F183" s="15">
        <f t="shared" si="16"/>
        <v>9</v>
      </c>
      <c r="G183" s="15">
        <f t="shared" ca="1" si="17"/>
        <v>0</v>
      </c>
      <c r="H183" s="13">
        <f t="shared" ca="1" si="13"/>
        <v>0.1008219178082192</v>
      </c>
      <c r="I183" s="29">
        <f ca="1">IF(G183&lt;&gt;0,IF(E183&lt;0,0,IF(OR(Mushrooms!I183&gt;0,'House Salad'!I183&gt;0,'Green Pepper'!I183&gt;0),0,IF(OR(Pita!I183&gt;0),50,200))),0)</f>
        <v>0</v>
      </c>
      <c r="J183" s="2">
        <f ca="1">IF(D183&lt;$E$18,"N/A",IF(D183=$E$18,IF($E$7-SUM(OFFSET(F183,-$E$18,0):F183)&gt;0,$E$7-SUM(OFFSET(F183,-$E$18,0):F183),0),IF(OFFSET(G183,-$E$18,0)-SUM(OFFSET(F183,-$E$18,0):F183)&gt;0,OFFSET(G183,-$E$18,0)-SUM(OFFSET(F183,-$E$18,0):F183),0)))</f>
        <v>0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83</v>
      </c>
      <c r="F184" s="15">
        <f t="shared" si="16"/>
        <v>9</v>
      </c>
      <c r="G184" s="15">
        <f t="shared" ca="1" si="17"/>
        <v>0</v>
      </c>
      <c r="H184" s="13">
        <f t="shared" ca="1" si="13"/>
        <v>9.0958904109589053E-2</v>
      </c>
      <c r="I184" s="29">
        <f ca="1">IF(G184&lt;&gt;0,IF(E184&lt;0,0,IF(OR(Mushrooms!I184&gt;0,'House Salad'!I184&gt;0,'Green Pepper'!I184&gt;0),0,IF(OR(Pita!I184&gt;0),50,200))),0)</f>
        <v>0</v>
      </c>
      <c r="J184" s="2">
        <f ca="1">IF(D184&lt;$E$18,"N/A",IF(D184=$E$18,IF($E$7-SUM(OFFSET(F184,-$E$18,0):F184)&gt;0,$E$7-SUM(OFFSET(F184,-$E$18,0):F184),0),IF(OFFSET(G184,-$E$18,0)-SUM(OFFSET(F184,-$E$18,0):F184)&gt;0,OFFSET(G184,-$E$18,0)-SUM(OFFSET(F184,-$E$18,0):F184),0)))</f>
        <v>0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74</v>
      </c>
      <c r="F185" s="15">
        <f t="shared" si="16"/>
        <v>9</v>
      </c>
      <c r="G185" s="15">
        <f t="shared" ca="1" si="17"/>
        <v>0</v>
      </c>
      <c r="H185" s="13">
        <f t="shared" ca="1" si="13"/>
        <v>8.109589041095891E-2</v>
      </c>
      <c r="I185" s="29">
        <f ca="1">IF(G185&lt;&gt;0,IF(E185&lt;0,0,IF(OR(Mushrooms!I185&gt;0,'House Salad'!I185&gt;0,'Green Pepper'!I185&gt;0),0,IF(OR(Pita!I185&gt;0),50,200))),0)</f>
        <v>0</v>
      </c>
      <c r="J185" s="2">
        <f ca="1">IF(D185&lt;$E$18,"N/A",IF(D185=$E$18,IF($E$7-SUM(OFFSET(F185,-$E$18,0):F185)&gt;0,$E$7-SUM(OFFSET(F185,-$E$18,0):F185),0),IF(OFFSET(G185,-$E$18,0)-SUM(OFFSET(F185,-$E$18,0):F185)&gt;0,OFFSET(G185,-$E$18,0)-SUM(OFFSET(F185,-$E$18,0):F185),0)))</f>
        <v>0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65</v>
      </c>
      <c r="F186" s="15">
        <f t="shared" si="16"/>
        <v>9</v>
      </c>
      <c r="G186" s="15">
        <f t="shared" ca="1" si="17"/>
        <v>0</v>
      </c>
      <c r="H186" s="13">
        <f t="shared" ca="1" si="13"/>
        <v>7.123287671232878E-2</v>
      </c>
      <c r="I186" s="29">
        <f ca="1">IF(G186&lt;&gt;0,IF(E186&lt;0,0,IF(OR(Mushrooms!I186&gt;0,'House Salad'!I186&gt;0,'Green Pepper'!I186&gt;0),0,IF(OR(Pita!I186&gt;0),50,200))),0)</f>
        <v>0</v>
      </c>
      <c r="J186" s="2">
        <f ca="1">IF(D186&lt;$E$18,"N/A",IF(D186=$E$18,IF($E$7-SUM(OFFSET(F186,-$E$18,0):F186)&gt;0,$E$7-SUM(OFFSET(F186,-$E$18,0):F186),0),IF(OFFSET(G186,-$E$18,0)-SUM(OFFSET(F186,-$E$18,0):F186)&gt;0,OFFSET(G186,-$E$18,0)-SUM(OFFSET(F186,-$E$18,0):F186),0)))</f>
        <v>0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56</v>
      </c>
      <c r="F187" s="15">
        <f t="shared" si="16"/>
        <v>9</v>
      </c>
      <c r="G187" s="15">
        <f t="shared" ca="1" si="17"/>
        <v>0</v>
      </c>
      <c r="H187" s="13">
        <f t="shared" ca="1" si="13"/>
        <v>6.1369863013698636E-2</v>
      </c>
      <c r="I187" s="29">
        <f ca="1">IF(G187&lt;&gt;0,IF(E187&lt;0,0,IF(OR(Mushrooms!I187&gt;0,'House Salad'!I187&gt;0,'Green Pepper'!I187&gt;0),0,IF(OR(Pita!I187&gt;0),50,200))),0)</f>
        <v>0</v>
      </c>
      <c r="J187" s="2">
        <f ca="1">IF(D187&lt;$E$18,"N/A",IF(D187=$E$18,IF($E$7-SUM(OFFSET(F187,-$E$18,0):F187)&gt;0,$E$7-SUM(OFFSET(F187,-$E$18,0):F187),0),IF(OFFSET(G187,-$E$18,0)-SUM(OFFSET(F187,-$E$18,0):F187)&gt;0,OFFSET(G187,-$E$18,0)-SUM(OFFSET(F187,-$E$18,0):F187),0)))</f>
        <v>0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47</v>
      </c>
      <c r="F188" s="15">
        <f t="shared" si="16"/>
        <v>9</v>
      </c>
      <c r="G188" s="15">
        <f t="shared" ca="1" si="17"/>
        <v>63</v>
      </c>
      <c r="H188" s="13">
        <f t="shared" ca="1" si="13"/>
        <v>5.1506849315068499E-2</v>
      </c>
      <c r="I188" s="29">
        <f ca="1">IF(G188&lt;&gt;0,IF(E188&lt;0,0,IF(OR(Mushrooms!I188&gt;0,'House Salad'!I188&gt;0,'Green Pepper'!I188&gt;0),0,IF(OR(Pita!I188&gt;0),50,200))),0)</f>
        <v>0</v>
      </c>
      <c r="J188" s="2">
        <f ca="1">IF(D188&lt;$E$18,"N/A",IF(D188=$E$18,IF($E$7-SUM(OFFSET(F188,-$E$18,0):F188)&gt;0,$E$7-SUM(OFFSET(F188,-$E$18,0):F188),0),IF(OFFSET(G188,-$E$18,0)-SUM(OFFSET(F188,-$E$18,0):F188)&gt;0,OFFSET(G188,-$E$18,0)-SUM(OFFSET(F188,-$E$18,0):F188),0)))</f>
        <v>0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101</v>
      </c>
      <c r="F189" s="15">
        <f t="shared" si="16"/>
        <v>9</v>
      </c>
      <c r="G189" s="15">
        <f t="shared" ca="1" si="17"/>
        <v>0</v>
      </c>
      <c r="H189" s="13">
        <f t="shared" ca="1" si="13"/>
        <v>0.11068493150684933</v>
      </c>
      <c r="I189" s="29">
        <f ca="1">IF(G189&lt;&gt;0,IF(E189&lt;0,0,IF(OR(Mushrooms!I189&gt;0,'House Salad'!I189&gt;0,'Green Pepper'!I189&gt;0),0,IF(OR(Pita!I189&gt;0),50,200))),0)</f>
        <v>0</v>
      </c>
      <c r="J189" s="2">
        <f ca="1">IF(D189&lt;$E$18,"N/A",IF(D189=$E$18,IF($E$7-SUM(OFFSET(F189,-$E$18,0):F189)&gt;0,$E$7-SUM(OFFSET(F189,-$E$18,0):F189),0),IF(OFFSET(G189,-$E$18,0)-SUM(OFFSET(F189,-$E$18,0):F189)&gt;0,OFFSET(G189,-$E$18,0)-SUM(OFFSET(F189,-$E$18,0):F189),0)))</f>
        <v>0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92</v>
      </c>
      <c r="F190" s="15">
        <f t="shared" si="16"/>
        <v>9</v>
      </c>
      <c r="G190" s="15">
        <f t="shared" ca="1" si="17"/>
        <v>0</v>
      </c>
      <c r="H190" s="13">
        <f t="shared" ca="1" si="13"/>
        <v>0.1008219178082192</v>
      </c>
      <c r="I190" s="29">
        <f ca="1">IF(G190&lt;&gt;0,IF(E190&lt;0,0,IF(OR(Mushrooms!I190&gt;0,'House Salad'!I190&gt;0,'Green Pepper'!I190&gt;0),0,IF(OR(Pita!I190&gt;0),50,200))),0)</f>
        <v>0</v>
      </c>
      <c r="J190" s="2">
        <f ca="1">IF(D190&lt;$E$18,"N/A",IF(D190=$E$18,IF($E$7-SUM(OFFSET(F190,-$E$18,0):F190)&gt;0,$E$7-SUM(OFFSET(F190,-$E$18,0):F190),0),IF(OFFSET(G190,-$E$18,0)-SUM(OFFSET(F190,-$E$18,0):F190)&gt;0,OFFSET(G190,-$E$18,0)-SUM(OFFSET(F190,-$E$18,0):F190),0)))</f>
        <v>0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83</v>
      </c>
      <c r="F191" s="15">
        <f t="shared" si="16"/>
        <v>9</v>
      </c>
      <c r="G191" s="15">
        <f t="shared" ca="1" si="17"/>
        <v>0</v>
      </c>
      <c r="H191" s="13">
        <f t="shared" ca="1" si="13"/>
        <v>9.0958904109589053E-2</v>
      </c>
      <c r="I191" s="29">
        <f ca="1">IF(G191&lt;&gt;0,IF(E191&lt;0,0,IF(OR(Mushrooms!I191&gt;0,'House Salad'!I191&gt;0,'Green Pepper'!I191&gt;0),0,IF(OR(Pita!I191&gt;0),50,200))),0)</f>
        <v>0</v>
      </c>
      <c r="J191" s="2">
        <f ca="1">IF(D191&lt;$E$18,"N/A",IF(D191=$E$18,IF($E$7-SUM(OFFSET(F191,-$E$18,0):F191)&gt;0,$E$7-SUM(OFFSET(F191,-$E$18,0):F191),0),IF(OFFSET(G191,-$E$18,0)-SUM(OFFSET(F191,-$E$18,0):F191)&gt;0,OFFSET(G191,-$E$18,0)-SUM(OFFSET(F191,-$E$18,0):F191),0)))</f>
        <v>0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74</v>
      </c>
      <c r="F192" s="15">
        <f t="shared" si="16"/>
        <v>9</v>
      </c>
      <c r="G192" s="15">
        <f t="shared" ca="1" si="17"/>
        <v>0</v>
      </c>
      <c r="H192" s="13">
        <f t="shared" ca="1" si="13"/>
        <v>8.109589041095891E-2</v>
      </c>
      <c r="I192" s="29">
        <f ca="1">IF(G192&lt;&gt;0,IF(E192&lt;0,0,IF(OR(Mushrooms!I192&gt;0,'House Salad'!I192&gt;0,'Green Pepper'!I192&gt;0),0,IF(OR(Pita!I192&gt;0),50,200))),0)</f>
        <v>0</v>
      </c>
      <c r="J192" s="2">
        <f ca="1">IF(D192&lt;$E$18,"N/A",IF(D192=$E$18,IF($E$7-SUM(OFFSET(F192,-$E$18,0):F192)&gt;0,$E$7-SUM(OFFSET(F192,-$E$18,0):F192),0),IF(OFFSET(G192,-$E$18,0)-SUM(OFFSET(F192,-$E$18,0):F192)&gt;0,OFFSET(G192,-$E$18,0)-SUM(OFFSET(F192,-$E$18,0):F192),0)))</f>
        <v>0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65</v>
      </c>
      <c r="F193" s="15">
        <f t="shared" si="16"/>
        <v>9</v>
      </c>
      <c r="G193" s="15">
        <f t="shared" ca="1" si="17"/>
        <v>0</v>
      </c>
      <c r="H193" s="13">
        <f t="shared" ca="1" si="13"/>
        <v>7.123287671232878E-2</v>
      </c>
      <c r="I193" s="29">
        <f ca="1">IF(G193&lt;&gt;0,IF(E193&lt;0,0,IF(OR(Mushrooms!I193&gt;0,'House Salad'!I193&gt;0,'Green Pepper'!I193&gt;0),0,IF(OR(Pita!I193&gt;0),50,200))),0)</f>
        <v>0</v>
      </c>
      <c r="J193" s="2">
        <f ca="1">IF(D193&lt;$E$18,"N/A",IF(D193=$E$18,IF($E$7-SUM(OFFSET(F193,-$E$18,0):F193)&gt;0,$E$7-SUM(OFFSET(F193,-$E$18,0):F193),0),IF(OFFSET(G193,-$E$18,0)-SUM(OFFSET(F193,-$E$18,0):F193)&gt;0,OFFSET(G193,-$E$18,0)-SUM(OFFSET(F193,-$E$18,0):F193),0)))</f>
        <v>0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56</v>
      </c>
      <c r="F194" s="15">
        <f t="shared" si="16"/>
        <v>9</v>
      </c>
      <c r="G194" s="15">
        <f t="shared" ca="1" si="17"/>
        <v>0</v>
      </c>
      <c r="H194" s="13">
        <f t="shared" ca="1" si="13"/>
        <v>6.1369863013698636E-2</v>
      </c>
      <c r="I194" s="29">
        <f ca="1">IF(G194&lt;&gt;0,IF(E194&lt;0,0,IF(OR(Mushrooms!I194&gt;0,'House Salad'!I194&gt;0,'Green Pepper'!I194&gt;0),0,IF(OR(Pita!I194&gt;0),50,200))),0)</f>
        <v>0</v>
      </c>
      <c r="J194" s="2">
        <f ca="1">IF(D194&lt;$E$18,"N/A",IF(D194=$E$18,IF($E$7-SUM(OFFSET(F194,-$E$18,0):F194)&gt;0,$E$7-SUM(OFFSET(F194,-$E$18,0):F194),0),IF(OFFSET(G194,-$E$18,0)-SUM(OFFSET(F194,-$E$18,0):F194)&gt;0,OFFSET(G194,-$E$18,0)-SUM(OFFSET(F194,-$E$18,0):F194),0)))</f>
        <v>0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47</v>
      </c>
      <c r="F195" s="15">
        <f t="shared" si="16"/>
        <v>9</v>
      </c>
      <c r="G195" s="15">
        <f t="shared" ca="1" si="17"/>
        <v>63</v>
      </c>
      <c r="H195" s="13">
        <f t="shared" ca="1" si="13"/>
        <v>5.1506849315068499E-2</v>
      </c>
      <c r="I195" s="29">
        <f ca="1">IF(G195&lt;&gt;0,IF(E195&lt;0,0,IF(OR(Mushrooms!I195&gt;0,'House Salad'!I195&gt;0,'Green Pepper'!I195&gt;0),0,IF(OR(Pita!I195&gt;0),50,200))),0)</f>
        <v>0</v>
      </c>
      <c r="J195" s="2">
        <f ca="1">IF(D195&lt;$E$18,"N/A",IF(D195=$E$18,IF($E$7-SUM(OFFSET(F195,-$E$18,0):F195)&gt;0,$E$7-SUM(OFFSET(F195,-$E$18,0):F195),0),IF(OFFSET(G195,-$E$18,0)-SUM(OFFSET(F195,-$E$18,0):F195)&gt;0,OFFSET(G195,-$E$18,0)-SUM(OFFSET(F195,-$E$18,0):F195),0)))</f>
        <v>0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101</v>
      </c>
      <c r="F196" s="15">
        <f t="shared" si="16"/>
        <v>9</v>
      </c>
      <c r="G196" s="15">
        <f t="shared" ca="1" si="17"/>
        <v>0</v>
      </c>
      <c r="H196" s="13">
        <f t="shared" ca="1" si="13"/>
        <v>0.11068493150684933</v>
      </c>
      <c r="I196" s="29">
        <f ca="1">IF(G196&lt;&gt;0,IF(E196&lt;0,0,IF(OR(Mushrooms!I196&gt;0,'House Salad'!I196&gt;0,'Green Pepper'!I196&gt;0),0,IF(OR(Pita!I196&gt;0),50,200))),0)</f>
        <v>0</v>
      </c>
      <c r="J196" s="2">
        <f ca="1">IF(D196&lt;$E$18,"N/A",IF(D196=$E$18,IF($E$7-SUM(OFFSET(F196,-$E$18,0):F196)&gt;0,$E$7-SUM(OFFSET(F196,-$E$18,0):F196),0),IF(OFFSET(G196,-$E$18,0)-SUM(OFFSET(F196,-$E$18,0):F196)&gt;0,OFFSET(G196,-$E$18,0)-SUM(OFFSET(F196,-$E$18,0):F196),0)))</f>
        <v>0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92</v>
      </c>
      <c r="F197" s="15">
        <f t="shared" si="16"/>
        <v>9</v>
      </c>
      <c r="G197" s="15">
        <f t="shared" ca="1" si="17"/>
        <v>0</v>
      </c>
      <c r="H197" s="13">
        <f t="shared" ca="1" si="13"/>
        <v>0.1008219178082192</v>
      </c>
      <c r="I197" s="29">
        <f ca="1">IF(G197&lt;&gt;0,IF(E197&lt;0,0,IF(OR(Mushrooms!I197&gt;0,'House Salad'!I197&gt;0,'Green Pepper'!I197&gt;0),0,IF(OR(Pita!I197&gt;0),50,200))),0)</f>
        <v>0</v>
      </c>
      <c r="J197" s="2">
        <f ca="1">IF(D197&lt;$E$18,"N/A",IF(D197=$E$18,IF($E$7-SUM(OFFSET(F197,-$E$18,0):F197)&gt;0,$E$7-SUM(OFFSET(F197,-$E$18,0):F197),0),IF(OFFSET(G197,-$E$18,0)-SUM(OFFSET(F197,-$E$18,0):F197)&gt;0,OFFSET(G197,-$E$18,0)-SUM(OFFSET(F197,-$E$18,0):F197),0)))</f>
        <v>0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83</v>
      </c>
      <c r="F198" s="15">
        <f t="shared" si="16"/>
        <v>9</v>
      </c>
      <c r="G198" s="15">
        <f t="shared" ca="1" si="17"/>
        <v>0</v>
      </c>
      <c r="H198" s="13">
        <f t="shared" ca="1" si="13"/>
        <v>9.0958904109589053E-2</v>
      </c>
      <c r="I198" s="29">
        <f ca="1">IF(G198&lt;&gt;0,IF(E198&lt;0,0,IF(OR(Mushrooms!I198&gt;0,'House Salad'!I198&gt;0,'Green Pepper'!I198&gt;0),0,IF(OR(Pita!I198&gt;0),50,200))),0)</f>
        <v>0</v>
      </c>
      <c r="J198" s="2">
        <f ca="1">IF(D198&lt;$E$18,"N/A",IF(D198=$E$18,IF($E$7-SUM(OFFSET(F198,-$E$18,0):F198)&gt;0,$E$7-SUM(OFFSET(F198,-$E$18,0):F198),0),IF(OFFSET(G198,-$E$18,0)-SUM(OFFSET(F198,-$E$18,0):F198)&gt;0,OFFSET(G198,-$E$18,0)-SUM(OFFSET(F198,-$E$18,0):F198),0)))</f>
        <v>0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74</v>
      </c>
      <c r="F199" s="15">
        <f t="shared" si="16"/>
        <v>9</v>
      </c>
      <c r="G199" s="15">
        <f t="shared" ca="1" si="17"/>
        <v>0</v>
      </c>
      <c r="H199" s="13">
        <f t="shared" ca="1" si="13"/>
        <v>8.109589041095891E-2</v>
      </c>
      <c r="I199" s="29">
        <f ca="1">IF(G199&lt;&gt;0,IF(E199&lt;0,0,IF(OR(Mushrooms!I199&gt;0,'House Salad'!I199&gt;0,'Green Pepper'!I199&gt;0),0,IF(OR(Pita!I199&gt;0),50,200))),0)</f>
        <v>0</v>
      </c>
      <c r="J199" s="2">
        <f ca="1">IF(D199&lt;$E$18,"N/A",IF(D199=$E$18,IF($E$7-SUM(OFFSET(F199,-$E$18,0):F199)&gt;0,$E$7-SUM(OFFSET(F199,-$E$18,0):F199),0),IF(OFFSET(G199,-$E$18,0)-SUM(OFFSET(F199,-$E$18,0):F199)&gt;0,OFFSET(G199,-$E$18,0)-SUM(OFFSET(F199,-$E$18,0):F199),0)))</f>
        <v>0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65</v>
      </c>
      <c r="F200" s="15">
        <f t="shared" si="16"/>
        <v>9</v>
      </c>
      <c r="G200" s="15">
        <f t="shared" ca="1" si="17"/>
        <v>0</v>
      </c>
      <c r="H200" s="13">
        <f t="shared" ca="1" si="13"/>
        <v>7.123287671232878E-2</v>
      </c>
      <c r="I200" s="29">
        <f ca="1">IF(G200&lt;&gt;0,IF(E200&lt;0,0,IF(OR(Mushrooms!I200&gt;0,'House Salad'!I200&gt;0,'Green Pepper'!I200&gt;0),0,IF(OR(Pita!I200&gt;0),50,200))),0)</f>
        <v>0</v>
      </c>
      <c r="J200" s="2">
        <f ca="1">IF(D200&lt;$E$18,"N/A",IF(D200=$E$18,IF($E$7-SUM(OFFSET(F200,-$E$18,0):F200)&gt;0,$E$7-SUM(OFFSET(F200,-$E$18,0):F200),0),IF(OFFSET(G200,-$E$18,0)-SUM(OFFSET(F200,-$E$18,0):F200)&gt;0,OFFSET(G200,-$E$18,0)-SUM(OFFSET(F200,-$E$18,0):F200),0)))</f>
        <v>0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56</v>
      </c>
      <c r="F201" s="15">
        <f t="shared" si="16"/>
        <v>9</v>
      </c>
      <c r="G201" s="15">
        <f t="shared" ca="1" si="17"/>
        <v>0</v>
      </c>
      <c r="H201" s="13">
        <f t="shared" ca="1" si="13"/>
        <v>6.1369863013698636E-2</v>
      </c>
      <c r="I201" s="29">
        <f ca="1">IF(G201&lt;&gt;0,IF(E201&lt;0,0,IF(OR(Mushrooms!I201&gt;0,'House Salad'!I201&gt;0,'Green Pepper'!I201&gt;0),0,IF(OR(Pita!I201&gt;0),50,200))),0)</f>
        <v>0</v>
      </c>
      <c r="J201" s="2">
        <f ca="1">IF(D201&lt;$E$18,"N/A",IF(D201=$E$18,IF($E$7-SUM(OFFSET(F201,-$E$18,0):F201)&gt;0,$E$7-SUM(OFFSET(F201,-$E$18,0):F201),0),IF(OFFSET(G201,-$E$18,0)-SUM(OFFSET(F201,-$E$18,0):F201)&gt;0,OFFSET(G201,-$E$18,0)-SUM(OFFSET(F201,-$E$18,0):F201),0)))</f>
        <v>0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47</v>
      </c>
      <c r="F202" s="15">
        <f t="shared" si="16"/>
        <v>9</v>
      </c>
      <c r="G202" s="15">
        <f t="shared" ca="1" si="17"/>
        <v>63</v>
      </c>
      <c r="H202" s="13">
        <f t="shared" ca="1" si="13"/>
        <v>5.1506849315068499E-2</v>
      </c>
      <c r="I202" s="29">
        <f ca="1">IF(G202&lt;&gt;0,IF(E202&lt;0,0,IF(OR(Mushrooms!I202&gt;0,'House Salad'!I202&gt;0,'Green Pepper'!I202&gt;0),0,IF(OR(Pita!I202&gt;0),50,200))),0)</f>
        <v>0</v>
      </c>
      <c r="J202" s="2">
        <f ca="1">IF(D202&lt;$E$18,"N/A",IF(D202=$E$18,IF($E$7-SUM(OFFSET(F202,-$E$18,0):F202)&gt;0,$E$7-SUM(OFFSET(F202,-$E$18,0):F202),0),IF(OFFSET(G202,-$E$18,0)-SUM(OFFSET(F202,-$E$18,0):F202)&gt;0,OFFSET(G202,-$E$18,0)-SUM(OFFSET(F202,-$E$18,0):F202),0)))</f>
        <v>0</v>
      </c>
      <c r="K202" s="13">
        <f t="shared" ca="1" si="14"/>
        <v>0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101</v>
      </c>
      <c r="F203" s="15">
        <f t="shared" si="16"/>
        <v>9</v>
      </c>
      <c r="G203" s="15">
        <f t="shared" ca="1" si="17"/>
        <v>0</v>
      </c>
      <c r="H203" s="13">
        <f t="shared" ca="1" si="13"/>
        <v>0.11068493150684933</v>
      </c>
      <c r="I203" s="29">
        <f ca="1">IF(G203&lt;&gt;0,IF(E203&lt;0,0,IF(OR(Mushrooms!I203&gt;0,'House Salad'!I203&gt;0,'Green Pepper'!I203&gt;0),0,IF(OR(Pita!I203&gt;0),50,200))),0)</f>
        <v>0</v>
      </c>
      <c r="J203" s="2">
        <f ca="1">IF(D203&lt;$E$18,"N/A",IF(D203=$E$18,IF($E$7-SUM(OFFSET(F203,-$E$18,0):F203)&gt;0,$E$7-SUM(OFFSET(F203,-$E$18,0):F203),0),IF(OFFSET(G203,-$E$18,0)-SUM(OFFSET(F203,-$E$18,0):F203)&gt;0,OFFSET(G203,-$E$18,0)-SUM(OFFSET(F203,-$E$18,0):F203),0)))</f>
        <v>0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92</v>
      </c>
      <c r="F204" s="15">
        <f t="shared" si="16"/>
        <v>9</v>
      </c>
      <c r="G204" s="15">
        <f t="shared" ca="1" si="17"/>
        <v>0</v>
      </c>
      <c r="H204" s="13">
        <f t="shared" ca="1" si="13"/>
        <v>0.1008219178082192</v>
      </c>
      <c r="I204" s="29">
        <f ca="1">IF(G204&lt;&gt;0,IF(E204&lt;0,0,IF(OR(Mushrooms!I204&gt;0,'House Salad'!I204&gt;0,'Green Pepper'!I204&gt;0),0,IF(OR(Pita!I204&gt;0),50,200))),0)</f>
        <v>0</v>
      </c>
      <c r="J204" s="2">
        <f ca="1">IF(D204&lt;$E$18,"N/A",IF(D204=$E$18,IF($E$7-SUM(OFFSET(F204,-$E$18,0):F204)&gt;0,$E$7-SUM(OFFSET(F204,-$E$18,0):F204),0),IF(OFFSET(G204,-$E$18,0)-SUM(OFFSET(F204,-$E$18,0):F204)&gt;0,OFFSET(G204,-$E$18,0)-SUM(OFFSET(F204,-$E$18,0):F204),0)))</f>
        <v>0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83</v>
      </c>
      <c r="F205" s="15">
        <f t="shared" si="16"/>
        <v>9</v>
      </c>
      <c r="G205" s="15">
        <f t="shared" ca="1" si="17"/>
        <v>0</v>
      </c>
      <c r="H205" s="13">
        <f t="shared" ca="1" si="13"/>
        <v>9.0958904109589053E-2</v>
      </c>
      <c r="I205" s="29">
        <f ca="1">IF(G205&lt;&gt;0,IF(E205&lt;0,0,IF(OR(Mushrooms!I205&gt;0,'House Salad'!I205&gt;0,'Green Pepper'!I205&gt;0),0,IF(OR(Pita!I205&gt;0),50,200))),0)</f>
        <v>0</v>
      </c>
      <c r="J205" s="2">
        <f ca="1">IF(D205&lt;$E$18,"N/A",IF(D205=$E$18,IF($E$7-SUM(OFFSET(F205,-$E$18,0):F205)&gt;0,$E$7-SUM(OFFSET(F205,-$E$18,0):F205),0),IF(OFFSET(G205,-$E$18,0)-SUM(OFFSET(F205,-$E$18,0):F205)&gt;0,OFFSET(G205,-$E$18,0)-SUM(OFFSET(F205,-$E$18,0):F205),0)))</f>
        <v>0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74</v>
      </c>
      <c r="F206" s="15">
        <f t="shared" si="16"/>
        <v>9</v>
      </c>
      <c r="G206" s="15">
        <f t="shared" ca="1" si="17"/>
        <v>0</v>
      </c>
      <c r="H206" s="13">
        <f t="shared" ca="1" si="13"/>
        <v>8.109589041095891E-2</v>
      </c>
      <c r="I206" s="29">
        <f ca="1">IF(G206&lt;&gt;0,IF(E206&lt;0,0,IF(OR(Mushrooms!I206&gt;0,'House Salad'!I206&gt;0,'Green Pepper'!I206&gt;0),0,IF(OR(Pita!I206&gt;0),50,200))),0)</f>
        <v>0</v>
      </c>
      <c r="J206" s="2">
        <f ca="1">IF(D206&lt;$E$18,"N/A",IF(D206=$E$18,IF($E$7-SUM(OFFSET(F206,-$E$18,0):F206)&gt;0,$E$7-SUM(OFFSET(F206,-$E$18,0):F206),0),IF(OFFSET(G206,-$E$18,0)-SUM(OFFSET(F206,-$E$18,0):F206)&gt;0,OFFSET(G206,-$E$18,0)-SUM(OFFSET(F206,-$E$18,0):F206),0)))</f>
        <v>0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65</v>
      </c>
      <c r="F207" s="15">
        <f t="shared" si="16"/>
        <v>9</v>
      </c>
      <c r="G207" s="15">
        <f t="shared" ca="1" si="17"/>
        <v>0</v>
      </c>
      <c r="H207" s="13">
        <f t="shared" ca="1" si="13"/>
        <v>7.123287671232878E-2</v>
      </c>
      <c r="I207" s="29">
        <f ca="1">IF(G207&lt;&gt;0,IF(E207&lt;0,0,IF(OR(Mushrooms!I207&gt;0,'House Salad'!I207&gt;0,'Green Pepper'!I207&gt;0),0,IF(OR(Pita!I207&gt;0),50,200))),0)</f>
        <v>0</v>
      </c>
      <c r="J207" s="2">
        <f ca="1">IF(D207&lt;$E$18,"N/A",IF(D207=$E$18,IF($E$7-SUM(OFFSET(F207,-$E$18,0):F207)&gt;0,$E$7-SUM(OFFSET(F207,-$E$18,0):F207),0),IF(OFFSET(G207,-$E$18,0)-SUM(OFFSET(F207,-$E$18,0):F207)&gt;0,OFFSET(G207,-$E$18,0)-SUM(OFFSET(F207,-$E$18,0):F207),0)))</f>
        <v>0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56</v>
      </c>
      <c r="F208" s="15">
        <f t="shared" si="16"/>
        <v>9</v>
      </c>
      <c r="G208" s="15">
        <f t="shared" ca="1" si="17"/>
        <v>0</v>
      </c>
      <c r="H208" s="13">
        <f t="shared" ca="1" si="13"/>
        <v>6.1369863013698636E-2</v>
      </c>
      <c r="I208" s="29">
        <f ca="1">IF(G208&lt;&gt;0,IF(E208&lt;0,0,IF(OR(Mushrooms!I208&gt;0,'House Salad'!I208&gt;0,'Green Pepper'!I208&gt;0),0,IF(OR(Pita!I208&gt;0),50,200))),0)</f>
        <v>0</v>
      </c>
      <c r="J208" s="2">
        <f ca="1">IF(D208&lt;$E$18,"N/A",IF(D208=$E$18,IF($E$7-SUM(OFFSET(F208,-$E$18,0):F208)&gt;0,$E$7-SUM(OFFSET(F208,-$E$18,0):F208),0),IF(OFFSET(G208,-$E$18,0)-SUM(OFFSET(F208,-$E$18,0):F208)&gt;0,OFFSET(G208,-$E$18,0)-SUM(OFFSET(F208,-$E$18,0):F208),0)))</f>
        <v>0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47</v>
      </c>
      <c r="F209" s="15">
        <f t="shared" si="16"/>
        <v>9</v>
      </c>
      <c r="G209" s="15">
        <f t="shared" ca="1" si="17"/>
        <v>63</v>
      </c>
      <c r="H209" s="13">
        <f t="shared" ca="1" si="13"/>
        <v>5.1506849315068499E-2</v>
      </c>
      <c r="I209" s="29">
        <f ca="1">IF(G209&lt;&gt;0,IF(E209&lt;0,0,IF(OR(Mushrooms!I209&gt;0,'House Salad'!I209&gt;0,'Green Pepper'!I209&gt;0),0,IF(OR(Pita!I209&gt;0),50,200))),0)</f>
        <v>0</v>
      </c>
      <c r="J209" s="2">
        <f ca="1">IF(D209&lt;$E$18,"N/A",IF(D209=$E$18,IF($E$7-SUM(OFFSET(F209,-$E$18,0):F209)&gt;0,$E$7-SUM(OFFSET(F209,-$E$18,0):F209),0),IF(OFFSET(G209,-$E$18,0)-SUM(OFFSET(F209,-$E$18,0):F209)&gt;0,OFFSET(G209,-$E$18,0)-SUM(OFFSET(F209,-$E$18,0):F209),0)))</f>
        <v>0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101</v>
      </c>
      <c r="F210" s="15">
        <f t="shared" si="16"/>
        <v>9</v>
      </c>
      <c r="G210" s="15">
        <f t="shared" ca="1" si="17"/>
        <v>0</v>
      </c>
      <c r="H210" s="13">
        <f t="shared" ca="1" si="13"/>
        <v>0.11068493150684933</v>
      </c>
      <c r="I210" s="29">
        <f ca="1">IF(G210&lt;&gt;0,IF(E210&lt;0,0,IF(OR(Mushrooms!I210&gt;0,'House Salad'!I210&gt;0,'Green Pepper'!I210&gt;0),0,IF(OR(Pita!I210&gt;0),50,200))),0)</f>
        <v>0</v>
      </c>
      <c r="J210" s="2">
        <f ca="1">IF(D210&lt;$E$18,"N/A",IF(D210=$E$18,IF($E$7-SUM(OFFSET(F210,-$E$18,0):F210)&gt;0,$E$7-SUM(OFFSET(F210,-$E$18,0):F210),0),IF(OFFSET(G210,-$E$18,0)-SUM(OFFSET(F210,-$E$18,0):F210)&gt;0,OFFSET(G210,-$E$18,0)-SUM(OFFSET(F210,-$E$18,0):F210),0)))</f>
        <v>0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92</v>
      </c>
      <c r="F211" s="15">
        <f t="shared" si="16"/>
        <v>9</v>
      </c>
      <c r="G211" s="15">
        <f t="shared" ca="1" si="17"/>
        <v>0</v>
      </c>
      <c r="H211" s="13">
        <f t="shared" ca="1" si="13"/>
        <v>0.1008219178082192</v>
      </c>
      <c r="I211" s="29">
        <f ca="1">IF(G211&lt;&gt;0,IF(E211&lt;0,0,IF(OR(Mushrooms!I211&gt;0,'House Salad'!I211&gt;0,'Green Pepper'!I211&gt;0),0,IF(OR(Pita!I211&gt;0),50,200))),0)</f>
        <v>0</v>
      </c>
      <c r="J211" s="2">
        <f ca="1">IF(D211&lt;$E$18,"N/A",IF(D211=$E$18,IF($E$7-SUM(OFFSET(F211,-$E$18,0):F211)&gt;0,$E$7-SUM(OFFSET(F211,-$E$18,0):F211),0),IF(OFFSET(G211,-$E$18,0)-SUM(OFFSET(F211,-$E$18,0):F211)&gt;0,OFFSET(G211,-$E$18,0)-SUM(OFFSET(F211,-$E$18,0):F211),0)))</f>
        <v>0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83</v>
      </c>
      <c r="F212" s="15">
        <f t="shared" si="16"/>
        <v>9</v>
      </c>
      <c r="G212" s="15">
        <f t="shared" ca="1" si="17"/>
        <v>0</v>
      </c>
      <c r="H212" s="13">
        <f t="shared" ca="1" si="13"/>
        <v>9.0958904109589053E-2</v>
      </c>
      <c r="I212" s="29">
        <f ca="1">IF(G212&lt;&gt;0,IF(E212&lt;0,0,IF(OR(Mushrooms!I212&gt;0,'House Salad'!I212&gt;0,'Green Pepper'!I212&gt;0),0,IF(OR(Pita!I212&gt;0),50,200))),0)</f>
        <v>0</v>
      </c>
      <c r="J212" s="2">
        <f ca="1">IF(D212&lt;$E$18,"N/A",IF(D212=$E$18,IF($E$7-SUM(OFFSET(F212,-$E$18,0):F212)&gt;0,$E$7-SUM(OFFSET(F212,-$E$18,0):F212),0),IF(OFFSET(G212,-$E$18,0)-SUM(OFFSET(F212,-$E$18,0):F212)&gt;0,OFFSET(G212,-$E$18,0)-SUM(OFFSET(F212,-$E$18,0):F212),0)))</f>
        <v>0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74</v>
      </c>
      <c r="F213" s="15">
        <f t="shared" si="16"/>
        <v>9</v>
      </c>
      <c r="G213" s="15">
        <f t="shared" ca="1" si="17"/>
        <v>0</v>
      </c>
      <c r="H213" s="13">
        <f t="shared" ref="H213:H276" ca="1" si="19">IF(E213&gt;0,E213*($E$12/365),0)</f>
        <v>8.109589041095891E-2</v>
      </c>
      <c r="I213" s="29">
        <f ca="1">IF(G213&lt;&gt;0,IF(E213&lt;0,0,IF(OR(Mushrooms!I213&gt;0,'House Salad'!I213&gt;0,'Green Pepper'!I213&gt;0),0,IF(OR(Pita!I213&gt;0),50,200))),0)</f>
        <v>0</v>
      </c>
      <c r="J213" s="2">
        <f ca="1">IF(D213&lt;$E$18,"N/A",IF(D213=$E$18,IF($E$7-SUM(OFFSET(F213,-$E$18,0):F213)&gt;0,$E$7-SUM(OFFSET(F213,-$E$18,0):F213),0),IF(OFFSET(G213,-$E$18,0)-SUM(OFFSET(F213,-$E$18,0):F213)&gt;0,OFFSET(G213,-$E$18,0)-SUM(OFFSET(F213,-$E$18,0):F213),0)))</f>
        <v>0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65</v>
      </c>
      <c r="F214" s="15">
        <f t="shared" ref="F214:F277" si="22">ROUND($E$15/7,0)</f>
        <v>9</v>
      </c>
      <c r="G214" s="15">
        <f t="shared" ref="G214:G277" ca="1" si="23">IF(D214=1,$E$4,IF(E214&lt;0,$E$4-E214,IF(MOD(D214,$E$5)=0,$E$4-E214,0)))</f>
        <v>0</v>
      </c>
      <c r="H214" s="13">
        <f t="shared" ca="1" si="19"/>
        <v>7.123287671232878E-2</v>
      </c>
      <c r="I214" s="29">
        <f ca="1">IF(G214&lt;&gt;0,IF(E214&lt;0,0,IF(OR(Mushrooms!I214&gt;0,'House Salad'!I214&gt;0,'Green Pepper'!I214&gt;0),0,IF(OR(Pita!I214&gt;0),50,200))),0)</f>
        <v>0</v>
      </c>
      <c r="J214" s="2">
        <f ca="1">IF(D214&lt;$E$18,"N/A",IF(D214=$E$18,IF($E$7-SUM(OFFSET(F214,-$E$18,0):F214)&gt;0,$E$7-SUM(OFFSET(F214,-$E$18,0):F214),0),IF(OFFSET(G214,-$E$18,0)-SUM(OFFSET(F214,-$E$18,0):F214)&gt;0,OFFSET(G214,-$E$18,0)-SUM(OFFSET(F214,-$E$18,0):F214),0)))</f>
        <v>0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56</v>
      </c>
      <c r="F215" s="15">
        <f t="shared" si="22"/>
        <v>9</v>
      </c>
      <c r="G215" s="15">
        <f t="shared" ca="1" si="23"/>
        <v>0</v>
      </c>
      <c r="H215" s="13">
        <f t="shared" ca="1" si="19"/>
        <v>6.1369863013698636E-2</v>
      </c>
      <c r="I215" s="29">
        <f ca="1">IF(G215&lt;&gt;0,IF(E215&lt;0,0,IF(OR(Mushrooms!I215&gt;0,'House Salad'!I215&gt;0,'Green Pepper'!I215&gt;0),0,IF(OR(Pita!I215&gt;0),50,200))),0)</f>
        <v>0</v>
      </c>
      <c r="J215" s="2">
        <f ca="1">IF(D215&lt;$E$18,"N/A",IF(D215=$E$18,IF($E$7-SUM(OFFSET(F215,-$E$18,0):F215)&gt;0,$E$7-SUM(OFFSET(F215,-$E$18,0):F215),0),IF(OFFSET(G215,-$E$18,0)-SUM(OFFSET(F215,-$E$18,0):F215)&gt;0,OFFSET(G215,-$E$18,0)-SUM(OFFSET(F215,-$E$18,0):F215),0)))</f>
        <v>0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47</v>
      </c>
      <c r="F216" s="15">
        <f t="shared" si="22"/>
        <v>9</v>
      </c>
      <c r="G216" s="15">
        <f t="shared" ca="1" si="23"/>
        <v>63</v>
      </c>
      <c r="H216" s="13">
        <f t="shared" ca="1" si="19"/>
        <v>5.1506849315068499E-2</v>
      </c>
      <c r="I216" s="29">
        <f ca="1">IF(G216&lt;&gt;0,IF(E216&lt;0,0,IF(OR(Mushrooms!I216&gt;0,'House Salad'!I216&gt;0,'Green Pepper'!I216&gt;0),0,IF(OR(Pita!I216&gt;0),50,200))),0)</f>
        <v>0</v>
      </c>
      <c r="J216" s="2">
        <f ca="1">IF(D216&lt;$E$18,"N/A",IF(D216=$E$18,IF($E$7-SUM(OFFSET(F216,-$E$18,0):F216)&gt;0,$E$7-SUM(OFFSET(F216,-$E$18,0):F216),0),IF(OFFSET(G216,-$E$18,0)-SUM(OFFSET(F216,-$E$18,0):F216)&gt;0,OFFSET(G216,-$E$18,0)-SUM(OFFSET(F216,-$E$18,0):F216),0)))</f>
        <v>0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101</v>
      </c>
      <c r="F217" s="15">
        <f t="shared" si="22"/>
        <v>9</v>
      </c>
      <c r="G217" s="15">
        <f t="shared" ca="1" si="23"/>
        <v>0</v>
      </c>
      <c r="H217" s="13">
        <f t="shared" ca="1" si="19"/>
        <v>0.11068493150684933</v>
      </c>
      <c r="I217" s="29">
        <f ca="1">IF(G217&lt;&gt;0,IF(E217&lt;0,0,IF(OR(Mushrooms!I217&gt;0,'House Salad'!I217&gt;0,'Green Pepper'!I217&gt;0),0,IF(OR(Pita!I217&gt;0),50,200))),0)</f>
        <v>0</v>
      </c>
      <c r="J217" s="2">
        <f ca="1">IF(D217&lt;$E$18,"N/A",IF(D217=$E$18,IF($E$7-SUM(OFFSET(F217,-$E$18,0):F217)&gt;0,$E$7-SUM(OFFSET(F217,-$E$18,0):F217),0),IF(OFFSET(G217,-$E$18,0)-SUM(OFFSET(F217,-$E$18,0):F217)&gt;0,OFFSET(G217,-$E$18,0)-SUM(OFFSET(F217,-$E$18,0):F217),0)))</f>
        <v>0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92</v>
      </c>
      <c r="F218" s="15">
        <f t="shared" si="22"/>
        <v>9</v>
      </c>
      <c r="G218" s="15">
        <f t="shared" ca="1" si="23"/>
        <v>0</v>
      </c>
      <c r="H218" s="13">
        <f t="shared" ca="1" si="19"/>
        <v>0.1008219178082192</v>
      </c>
      <c r="I218" s="29">
        <f ca="1">IF(G218&lt;&gt;0,IF(E218&lt;0,0,IF(OR(Mushrooms!I218&gt;0,'House Salad'!I218&gt;0,'Green Pepper'!I218&gt;0),0,IF(OR(Pita!I218&gt;0),50,200))),0)</f>
        <v>0</v>
      </c>
      <c r="J218" s="2">
        <f ca="1">IF(D218&lt;$E$18,"N/A",IF(D218=$E$18,IF($E$7-SUM(OFFSET(F218,-$E$18,0):F218)&gt;0,$E$7-SUM(OFFSET(F218,-$E$18,0):F218),0),IF(OFFSET(G218,-$E$18,0)-SUM(OFFSET(F218,-$E$18,0):F218)&gt;0,OFFSET(G218,-$E$18,0)-SUM(OFFSET(F218,-$E$18,0):F218),0)))</f>
        <v>0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83</v>
      </c>
      <c r="F219" s="15">
        <f t="shared" si="22"/>
        <v>9</v>
      </c>
      <c r="G219" s="15">
        <f t="shared" ca="1" si="23"/>
        <v>0</v>
      </c>
      <c r="H219" s="13">
        <f t="shared" ca="1" si="19"/>
        <v>9.0958904109589053E-2</v>
      </c>
      <c r="I219" s="29">
        <f ca="1">IF(G219&lt;&gt;0,IF(E219&lt;0,0,IF(OR(Mushrooms!I219&gt;0,'House Salad'!I219&gt;0,'Green Pepper'!I219&gt;0),0,IF(OR(Pita!I219&gt;0),50,200))),0)</f>
        <v>0</v>
      </c>
      <c r="J219" s="2">
        <f ca="1">IF(D219&lt;$E$18,"N/A",IF(D219=$E$18,IF($E$7-SUM(OFFSET(F219,-$E$18,0):F219)&gt;0,$E$7-SUM(OFFSET(F219,-$E$18,0):F219),0),IF(OFFSET(G219,-$E$18,0)-SUM(OFFSET(F219,-$E$18,0):F219)&gt;0,OFFSET(G219,-$E$18,0)-SUM(OFFSET(F219,-$E$18,0):F219),0)))</f>
        <v>0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74</v>
      </c>
      <c r="F220" s="15">
        <f t="shared" si="22"/>
        <v>9</v>
      </c>
      <c r="G220" s="15">
        <f t="shared" ca="1" si="23"/>
        <v>0</v>
      </c>
      <c r="H220" s="13">
        <f t="shared" ca="1" si="19"/>
        <v>8.109589041095891E-2</v>
      </c>
      <c r="I220" s="29">
        <f ca="1">IF(G220&lt;&gt;0,IF(E220&lt;0,0,IF(OR(Mushrooms!I220&gt;0,'House Salad'!I220&gt;0,'Green Pepper'!I220&gt;0),0,IF(OR(Pita!I220&gt;0),50,200))),0)</f>
        <v>0</v>
      </c>
      <c r="J220" s="2">
        <f ca="1">IF(D220&lt;$E$18,"N/A",IF(D220=$E$18,IF($E$7-SUM(OFFSET(F220,-$E$18,0):F220)&gt;0,$E$7-SUM(OFFSET(F220,-$E$18,0):F220),0),IF(OFFSET(G220,-$E$18,0)-SUM(OFFSET(F220,-$E$18,0):F220)&gt;0,OFFSET(G220,-$E$18,0)-SUM(OFFSET(F220,-$E$18,0):F220),0)))</f>
        <v>0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65</v>
      </c>
      <c r="F221" s="15">
        <f t="shared" si="22"/>
        <v>9</v>
      </c>
      <c r="G221" s="15">
        <f t="shared" ca="1" si="23"/>
        <v>0</v>
      </c>
      <c r="H221" s="13">
        <f t="shared" ca="1" si="19"/>
        <v>7.123287671232878E-2</v>
      </c>
      <c r="I221" s="29">
        <f ca="1">IF(G221&lt;&gt;0,IF(E221&lt;0,0,IF(OR(Mushrooms!I221&gt;0,'House Salad'!I221&gt;0,'Green Pepper'!I221&gt;0),0,IF(OR(Pita!I221&gt;0),50,200))),0)</f>
        <v>0</v>
      </c>
      <c r="J221" s="2">
        <f ca="1">IF(D221&lt;$E$18,"N/A",IF(D221=$E$18,IF($E$7-SUM(OFFSET(F221,-$E$18,0):F221)&gt;0,$E$7-SUM(OFFSET(F221,-$E$18,0):F221),0),IF(OFFSET(G221,-$E$18,0)-SUM(OFFSET(F221,-$E$18,0):F221)&gt;0,OFFSET(G221,-$E$18,0)-SUM(OFFSET(F221,-$E$18,0):F221),0)))</f>
        <v>0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56</v>
      </c>
      <c r="F222" s="15">
        <f t="shared" si="22"/>
        <v>9</v>
      </c>
      <c r="G222" s="15">
        <f t="shared" ca="1" si="23"/>
        <v>0</v>
      </c>
      <c r="H222" s="13">
        <f t="shared" ca="1" si="19"/>
        <v>6.1369863013698636E-2</v>
      </c>
      <c r="I222" s="29">
        <f ca="1">IF(G222&lt;&gt;0,IF(E222&lt;0,0,IF(OR(Mushrooms!I222&gt;0,'House Salad'!I222&gt;0,'Green Pepper'!I222&gt;0),0,IF(OR(Pita!I222&gt;0),50,200))),0)</f>
        <v>0</v>
      </c>
      <c r="J222" s="2">
        <f ca="1">IF(D222&lt;$E$18,"N/A",IF(D222=$E$18,IF($E$7-SUM(OFFSET(F222,-$E$18,0):F222)&gt;0,$E$7-SUM(OFFSET(F222,-$E$18,0):F222),0),IF(OFFSET(G222,-$E$18,0)-SUM(OFFSET(F222,-$E$18,0):F222)&gt;0,OFFSET(G222,-$E$18,0)-SUM(OFFSET(F222,-$E$18,0):F222),0)))</f>
        <v>0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47</v>
      </c>
      <c r="F223" s="15">
        <f t="shared" si="22"/>
        <v>9</v>
      </c>
      <c r="G223" s="15">
        <f t="shared" ca="1" si="23"/>
        <v>63</v>
      </c>
      <c r="H223" s="13">
        <f t="shared" ca="1" si="19"/>
        <v>5.1506849315068499E-2</v>
      </c>
      <c r="I223" s="29">
        <f ca="1">IF(G223&lt;&gt;0,IF(E223&lt;0,0,IF(OR(Mushrooms!I223&gt;0,'House Salad'!I223&gt;0,'Green Pepper'!I223&gt;0),0,IF(OR(Pita!I223&gt;0),50,200))),0)</f>
        <v>0</v>
      </c>
      <c r="J223" s="2">
        <f ca="1">IF(D223&lt;$E$18,"N/A",IF(D223=$E$18,IF($E$7-SUM(OFFSET(F223,-$E$18,0):F223)&gt;0,$E$7-SUM(OFFSET(F223,-$E$18,0):F223),0),IF(OFFSET(G223,-$E$18,0)-SUM(OFFSET(F223,-$E$18,0):F223)&gt;0,OFFSET(G223,-$E$18,0)-SUM(OFFSET(F223,-$E$18,0):F223),0)))</f>
        <v>0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101</v>
      </c>
      <c r="F224" s="15">
        <f t="shared" si="22"/>
        <v>9</v>
      </c>
      <c r="G224" s="15">
        <f t="shared" ca="1" si="23"/>
        <v>0</v>
      </c>
      <c r="H224" s="13">
        <f t="shared" ca="1" si="19"/>
        <v>0.11068493150684933</v>
      </c>
      <c r="I224" s="29">
        <f ca="1">IF(G224&lt;&gt;0,IF(E224&lt;0,0,IF(OR(Mushrooms!I224&gt;0,'House Salad'!I224&gt;0,'Green Pepper'!I224&gt;0),0,IF(OR(Pita!I224&gt;0),50,200))),0)</f>
        <v>0</v>
      </c>
      <c r="J224" s="2">
        <f ca="1">IF(D224&lt;$E$18,"N/A",IF(D224=$E$18,IF($E$7-SUM(OFFSET(F224,-$E$18,0):F224)&gt;0,$E$7-SUM(OFFSET(F224,-$E$18,0):F224),0),IF(OFFSET(G224,-$E$18,0)-SUM(OFFSET(F224,-$E$18,0):F224)&gt;0,OFFSET(G224,-$E$18,0)-SUM(OFFSET(F224,-$E$18,0):F224),0)))</f>
        <v>0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92</v>
      </c>
      <c r="F225" s="15">
        <f t="shared" si="22"/>
        <v>9</v>
      </c>
      <c r="G225" s="15">
        <f t="shared" ca="1" si="23"/>
        <v>0</v>
      </c>
      <c r="H225" s="13">
        <f t="shared" ca="1" si="19"/>
        <v>0.1008219178082192</v>
      </c>
      <c r="I225" s="29">
        <f ca="1">IF(G225&lt;&gt;0,IF(E225&lt;0,0,IF(OR(Mushrooms!I225&gt;0,'House Salad'!I225&gt;0,'Green Pepper'!I225&gt;0),0,IF(OR(Pita!I225&gt;0),50,200))),0)</f>
        <v>0</v>
      </c>
      <c r="J225" s="2">
        <f ca="1">IF(D225&lt;$E$18,"N/A",IF(D225=$E$18,IF($E$7-SUM(OFFSET(F225,-$E$18,0):F225)&gt;0,$E$7-SUM(OFFSET(F225,-$E$18,0):F225),0),IF(OFFSET(G225,-$E$18,0)-SUM(OFFSET(F225,-$E$18,0):F225)&gt;0,OFFSET(G225,-$E$18,0)-SUM(OFFSET(F225,-$E$18,0):F225),0)))</f>
        <v>0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83</v>
      </c>
      <c r="F226" s="15">
        <f t="shared" si="22"/>
        <v>9</v>
      </c>
      <c r="G226" s="15">
        <f t="shared" ca="1" si="23"/>
        <v>0</v>
      </c>
      <c r="H226" s="13">
        <f t="shared" ca="1" si="19"/>
        <v>9.0958904109589053E-2</v>
      </c>
      <c r="I226" s="29">
        <f ca="1">IF(G226&lt;&gt;0,IF(E226&lt;0,0,IF(OR(Mushrooms!I226&gt;0,'House Salad'!I226&gt;0,'Green Pepper'!I226&gt;0),0,IF(OR(Pita!I226&gt;0),50,200))),0)</f>
        <v>0</v>
      </c>
      <c r="J226" s="2">
        <f ca="1">IF(D226&lt;$E$18,"N/A",IF(D226=$E$18,IF($E$7-SUM(OFFSET(F226,-$E$18,0):F226)&gt;0,$E$7-SUM(OFFSET(F226,-$E$18,0):F226),0),IF(OFFSET(G226,-$E$18,0)-SUM(OFFSET(F226,-$E$18,0):F226)&gt;0,OFFSET(G226,-$E$18,0)-SUM(OFFSET(F226,-$E$18,0):F226),0)))</f>
        <v>0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74</v>
      </c>
      <c r="F227" s="15">
        <f t="shared" si="22"/>
        <v>9</v>
      </c>
      <c r="G227" s="15">
        <f t="shared" ca="1" si="23"/>
        <v>0</v>
      </c>
      <c r="H227" s="13">
        <f t="shared" ca="1" si="19"/>
        <v>8.109589041095891E-2</v>
      </c>
      <c r="I227" s="29">
        <f ca="1">IF(G227&lt;&gt;0,IF(E227&lt;0,0,IF(OR(Mushrooms!I227&gt;0,'House Salad'!I227&gt;0,'Green Pepper'!I227&gt;0),0,IF(OR(Pita!I227&gt;0),50,200))),0)</f>
        <v>0</v>
      </c>
      <c r="J227" s="2">
        <f ca="1">IF(D227&lt;$E$18,"N/A",IF(D227=$E$18,IF($E$7-SUM(OFFSET(F227,-$E$18,0):F227)&gt;0,$E$7-SUM(OFFSET(F227,-$E$18,0):F227),0),IF(OFFSET(G227,-$E$18,0)-SUM(OFFSET(F227,-$E$18,0):F227)&gt;0,OFFSET(G227,-$E$18,0)-SUM(OFFSET(F227,-$E$18,0):F227),0)))</f>
        <v>0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65</v>
      </c>
      <c r="F228" s="15">
        <f t="shared" si="22"/>
        <v>9</v>
      </c>
      <c r="G228" s="15">
        <f t="shared" ca="1" si="23"/>
        <v>0</v>
      </c>
      <c r="H228" s="13">
        <f t="shared" ca="1" si="19"/>
        <v>7.123287671232878E-2</v>
      </c>
      <c r="I228" s="29">
        <f ca="1">IF(G228&lt;&gt;0,IF(E228&lt;0,0,IF(OR(Mushrooms!I228&gt;0,'House Salad'!I228&gt;0,'Green Pepper'!I228&gt;0),0,IF(OR(Pita!I228&gt;0),50,200))),0)</f>
        <v>0</v>
      </c>
      <c r="J228" s="2">
        <f ca="1">IF(D228&lt;$E$18,"N/A",IF(D228=$E$18,IF($E$7-SUM(OFFSET(F228,-$E$18,0):F228)&gt;0,$E$7-SUM(OFFSET(F228,-$E$18,0):F228),0),IF(OFFSET(G228,-$E$18,0)-SUM(OFFSET(F228,-$E$18,0):F228)&gt;0,OFFSET(G228,-$E$18,0)-SUM(OFFSET(F228,-$E$18,0):F228),0)))</f>
        <v>0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56</v>
      </c>
      <c r="F229" s="15">
        <f t="shared" si="22"/>
        <v>9</v>
      </c>
      <c r="G229" s="15">
        <f t="shared" ca="1" si="23"/>
        <v>0</v>
      </c>
      <c r="H229" s="13">
        <f t="shared" ca="1" si="19"/>
        <v>6.1369863013698636E-2</v>
      </c>
      <c r="I229" s="29">
        <f ca="1">IF(G229&lt;&gt;0,IF(E229&lt;0,0,IF(OR(Mushrooms!I229&gt;0,'House Salad'!I229&gt;0,'Green Pepper'!I229&gt;0),0,IF(OR(Pita!I229&gt;0),50,200))),0)</f>
        <v>0</v>
      </c>
      <c r="J229" s="2">
        <f ca="1">IF(D229&lt;$E$18,"N/A",IF(D229=$E$18,IF($E$7-SUM(OFFSET(F229,-$E$18,0):F229)&gt;0,$E$7-SUM(OFFSET(F229,-$E$18,0):F229),0),IF(OFFSET(G229,-$E$18,0)-SUM(OFFSET(F229,-$E$18,0):F229)&gt;0,OFFSET(G229,-$E$18,0)-SUM(OFFSET(F229,-$E$18,0):F229),0)))</f>
        <v>0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47</v>
      </c>
      <c r="F230" s="15">
        <f t="shared" si="22"/>
        <v>9</v>
      </c>
      <c r="G230" s="15">
        <f t="shared" ca="1" si="23"/>
        <v>63</v>
      </c>
      <c r="H230" s="13">
        <f t="shared" ca="1" si="19"/>
        <v>5.1506849315068499E-2</v>
      </c>
      <c r="I230" s="29">
        <f ca="1">IF(G230&lt;&gt;0,IF(E230&lt;0,0,IF(OR(Mushrooms!I230&gt;0,'House Salad'!I230&gt;0,'Green Pepper'!I230&gt;0),0,IF(OR(Pita!I230&gt;0),50,200))),0)</f>
        <v>0</v>
      </c>
      <c r="J230" s="2">
        <f ca="1">IF(D230&lt;$E$18,"N/A",IF(D230=$E$18,IF($E$7-SUM(OFFSET(F230,-$E$18,0):F230)&gt;0,$E$7-SUM(OFFSET(F230,-$E$18,0):F230),0),IF(OFFSET(G230,-$E$18,0)-SUM(OFFSET(F230,-$E$18,0):F230)&gt;0,OFFSET(G230,-$E$18,0)-SUM(OFFSET(F230,-$E$18,0):F230),0)))</f>
        <v>0</v>
      </c>
      <c r="K230" s="13">
        <f t="shared" ca="1" si="20"/>
        <v>0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101</v>
      </c>
      <c r="F231" s="15">
        <f t="shared" si="22"/>
        <v>9</v>
      </c>
      <c r="G231" s="15">
        <f t="shared" ca="1" si="23"/>
        <v>0</v>
      </c>
      <c r="H231" s="13">
        <f t="shared" ca="1" si="19"/>
        <v>0.11068493150684933</v>
      </c>
      <c r="I231" s="29">
        <f ca="1">IF(G231&lt;&gt;0,IF(E231&lt;0,0,IF(OR(Mushrooms!I231&gt;0,'House Salad'!I231&gt;0,'Green Pepper'!I231&gt;0),0,IF(OR(Pita!I231&gt;0),50,200))),0)</f>
        <v>0</v>
      </c>
      <c r="J231" s="2">
        <f ca="1">IF(D231&lt;$E$18,"N/A",IF(D231=$E$18,IF($E$7-SUM(OFFSET(F231,-$E$18,0):F231)&gt;0,$E$7-SUM(OFFSET(F231,-$E$18,0):F231),0),IF(OFFSET(G231,-$E$18,0)-SUM(OFFSET(F231,-$E$18,0):F231)&gt;0,OFFSET(G231,-$E$18,0)-SUM(OFFSET(F231,-$E$18,0):F231),0)))</f>
        <v>0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92</v>
      </c>
      <c r="F232" s="15">
        <f t="shared" si="22"/>
        <v>9</v>
      </c>
      <c r="G232" s="15">
        <f t="shared" ca="1" si="23"/>
        <v>0</v>
      </c>
      <c r="H232" s="13">
        <f t="shared" ca="1" si="19"/>
        <v>0.1008219178082192</v>
      </c>
      <c r="I232" s="29">
        <f ca="1">IF(G232&lt;&gt;0,IF(E232&lt;0,0,IF(OR(Mushrooms!I232&gt;0,'House Salad'!I232&gt;0,'Green Pepper'!I232&gt;0),0,IF(OR(Pita!I232&gt;0),50,200))),0)</f>
        <v>0</v>
      </c>
      <c r="J232" s="2">
        <f ca="1">IF(D232&lt;$E$18,"N/A",IF(D232=$E$18,IF($E$7-SUM(OFFSET(F232,-$E$18,0):F232)&gt;0,$E$7-SUM(OFFSET(F232,-$E$18,0):F232),0),IF(OFFSET(G232,-$E$18,0)-SUM(OFFSET(F232,-$E$18,0):F232)&gt;0,OFFSET(G232,-$E$18,0)-SUM(OFFSET(F232,-$E$18,0):F232),0)))</f>
        <v>0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83</v>
      </c>
      <c r="F233" s="15">
        <f t="shared" si="22"/>
        <v>9</v>
      </c>
      <c r="G233" s="15">
        <f t="shared" ca="1" si="23"/>
        <v>0</v>
      </c>
      <c r="H233" s="13">
        <f t="shared" ca="1" si="19"/>
        <v>9.0958904109589053E-2</v>
      </c>
      <c r="I233" s="29">
        <f ca="1">IF(G233&lt;&gt;0,IF(E233&lt;0,0,IF(OR(Mushrooms!I233&gt;0,'House Salad'!I233&gt;0,'Green Pepper'!I233&gt;0),0,IF(OR(Pita!I233&gt;0),50,200))),0)</f>
        <v>0</v>
      </c>
      <c r="J233" s="2">
        <f ca="1">IF(D233&lt;$E$18,"N/A",IF(D233=$E$18,IF($E$7-SUM(OFFSET(F233,-$E$18,0):F233)&gt;0,$E$7-SUM(OFFSET(F233,-$E$18,0):F233),0),IF(OFFSET(G233,-$E$18,0)-SUM(OFFSET(F233,-$E$18,0):F233)&gt;0,OFFSET(G233,-$E$18,0)-SUM(OFFSET(F233,-$E$18,0):F233),0)))</f>
        <v>0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74</v>
      </c>
      <c r="F234" s="15">
        <f t="shared" si="22"/>
        <v>9</v>
      </c>
      <c r="G234" s="15">
        <f t="shared" ca="1" si="23"/>
        <v>0</v>
      </c>
      <c r="H234" s="13">
        <f t="shared" ca="1" si="19"/>
        <v>8.109589041095891E-2</v>
      </c>
      <c r="I234" s="29">
        <f ca="1">IF(G234&lt;&gt;0,IF(E234&lt;0,0,IF(OR(Mushrooms!I234&gt;0,'House Salad'!I234&gt;0,'Green Pepper'!I234&gt;0),0,IF(OR(Pita!I234&gt;0),50,200))),0)</f>
        <v>0</v>
      </c>
      <c r="J234" s="2">
        <f ca="1">IF(D234&lt;$E$18,"N/A",IF(D234=$E$18,IF($E$7-SUM(OFFSET(F234,-$E$18,0):F234)&gt;0,$E$7-SUM(OFFSET(F234,-$E$18,0):F234),0),IF(OFFSET(G234,-$E$18,0)-SUM(OFFSET(F234,-$E$18,0):F234)&gt;0,OFFSET(G234,-$E$18,0)-SUM(OFFSET(F234,-$E$18,0):F234),0)))</f>
        <v>0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65</v>
      </c>
      <c r="F235" s="15">
        <f t="shared" si="22"/>
        <v>9</v>
      </c>
      <c r="G235" s="15">
        <f t="shared" ca="1" si="23"/>
        <v>0</v>
      </c>
      <c r="H235" s="13">
        <f t="shared" ca="1" si="19"/>
        <v>7.123287671232878E-2</v>
      </c>
      <c r="I235" s="29">
        <f ca="1">IF(G235&lt;&gt;0,IF(E235&lt;0,0,IF(OR(Mushrooms!I235&gt;0,'House Salad'!I235&gt;0,'Green Pepper'!I235&gt;0),0,IF(OR(Pita!I235&gt;0),50,200))),0)</f>
        <v>0</v>
      </c>
      <c r="J235" s="2">
        <f ca="1">IF(D235&lt;$E$18,"N/A",IF(D235=$E$18,IF($E$7-SUM(OFFSET(F235,-$E$18,0):F235)&gt;0,$E$7-SUM(OFFSET(F235,-$E$18,0):F235),0),IF(OFFSET(G235,-$E$18,0)-SUM(OFFSET(F235,-$E$18,0):F235)&gt;0,OFFSET(G235,-$E$18,0)-SUM(OFFSET(F235,-$E$18,0):F235),0)))</f>
        <v>0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56</v>
      </c>
      <c r="F236" s="15">
        <f t="shared" si="22"/>
        <v>9</v>
      </c>
      <c r="G236" s="15">
        <f t="shared" ca="1" si="23"/>
        <v>0</v>
      </c>
      <c r="H236" s="13">
        <f t="shared" ca="1" si="19"/>
        <v>6.1369863013698636E-2</v>
      </c>
      <c r="I236" s="29">
        <f ca="1">IF(G236&lt;&gt;0,IF(E236&lt;0,0,IF(OR(Mushrooms!I236&gt;0,'House Salad'!I236&gt;0,'Green Pepper'!I236&gt;0),0,IF(OR(Pita!I236&gt;0),50,200))),0)</f>
        <v>0</v>
      </c>
      <c r="J236" s="2">
        <f ca="1">IF(D236&lt;$E$18,"N/A",IF(D236=$E$18,IF($E$7-SUM(OFFSET(F236,-$E$18,0):F236)&gt;0,$E$7-SUM(OFFSET(F236,-$E$18,0):F236),0),IF(OFFSET(G236,-$E$18,0)-SUM(OFFSET(F236,-$E$18,0):F236)&gt;0,OFFSET(G236,-$E$18,0)-SUM(OFFSET(F236,-$E$18,0):F236),0)))</f>
        <v>0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47</v>
      </c>
      <c r="F237" s="15">
        <f t="shared" si="22"/>
        <v>9</v>
      </c>
      <c r="G237" s="15">
        <f t="shared" ca="1" si="23"/>
        <v>63</v>
      </c>
      <c r="H237" s="13">
        <f t="shared" ca="1" si="19"/>
        <v>5.1506849315068499E-2</v>
      </c>
      <c r="I237" s="29">
        <f ca="1">IF(G237&lt;&gt;0,IF(E237&lt;0,0,IF(OR(Mushrooms!I237&gt;0,'House Salad'!I237&gt;0,'Green Pepper'!I237&gt;0),0,IF(OR(Pita!I237&gt;0),50,200))),0)</f>
        <v>0</v>
      </c>
      <c r="J237" s="2">
        <f ca="1">IF(D237&lt;$E$18,"N/A",IF(D237=$E$18,IF($E$7-SUM(OFFSET(F237,-$E$18,0):F237)&gt;0,$E$7-SUM(OFFSET(F237,-$E$18,0):F237),0),IF(OFFSET(G237,-$E$18,0)-SUM(OFFSET(F237,-$E$18,0):F237)&gt;0,OFFSET(G237,-$E$18,0)-SUM(OFFSET(F237,-$E$18,0):F237),0)))</f>
        <v>0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101</v>
      </c>
      <c r="F238" s="15">
        <f t="shared" si="22"/>
        <v>9</v>
      </c>
      <c r="G238" s="15">
        <f t="shared" ca="1" si="23"/>
        <v>0</v>
      </c>
      <c r="H238" s="13">
        <f t="shared" ca="1" si="19"/>
        <v>0.11068493150684933</v>
      </c>
      <c r="I238" s="29">
        <f ca="1">IF(G238&lt;&gt;0,IF(E238&lt;0,0,IF(OR(Mushrooms!I238&gt;0,'House Salad'!I238&gt;0,'Green Pepper'!I238&gt;0),0,IF(OR(Pita!I238&gt;0),50,200))),0)</f>
        <v>0</v>
      </c>
      <c r="J238" s="2">
        <f ca="1">IF(D238&lt;$E$18,"N/A",IF(D238=$E$18,IF($E$7-SUM(OFFSET(F238,-$E$18,0):F238)&gt;0,$E$7-SUM(OFFSET(F238,-$E$18,0):F238),0),IF(OFFSET(G238,-$E$18,0)-SUM(OFFSET(F238,-$E$18,0):F238)&gt;0,OFFSET(G238,-$E$18,0)-SUM(OFFSET(F238,-$E$18,0):F238),0)))</f>
        <v>0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92</v>
      </c>
      <c r="F239" s="15">
        <f t="shared" si="22"/>
        <v>9</v>
      </c>
      <c r="G239" s="15">
        <f t="shared" ca="1" si="23"/>
        <v>0</v>
      </c>
      <c r="H239" s="13">
        <f t="shared" ca="1" si="19"/>
        <v>0.1008219178082192</v>
      </c>
      <c r="I239" s="29">
        <f ca="1">IF(G239&lt;&gt;0,IF(E239&lt;0,0,IF(OR(Mushrooms!I239&gt;0,'House Salad'!I239&gt;0,'Green Pepper'!I239&gt;0),0,IF(OR(Pita!I239&gt;0),50,200))),0)</f>
        <v>0</v>
      </c>
      <c r="J239" s="2">
        <f ca="1">IF(D239&lt;$E$18,"N/A",IF(D239=$E$18,IF($E$7-SUM(OFFSET(F239,-$E$18,0):F239)&gt;0,$E$7-SUM(OFFSET(F239,-$E$18,0):F239),0),IF(OFFSET(G239,-$E$18,0)-SUM(OFFSET(F239,-$E$18,0):F239)&gt;0,OFFSET(G239,-$E$18,0)-SUM(OFFSET(F239,-$E$18,0):F239),0)))</f>
        <v>0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83</v>
      </c>
      <c r="F240" s="15">
        <f t="shared" si="22"/>
        <v>9</v>
      </c>
      <c r="G240" s="15">
        <f t="shared" ca="1" si="23"/>
        <v>0</v>
      </c>
      <c r="H240" s="13">
        <f t="shared" ca="1" si="19"/>
        <v>9.0958904109589053E-2</v>
      </c>
      <c r="I240" s="29">
        <f ca="1">IF(G240&lt;&gt;0,IF(E240&lt;0,0,IF(OR(Mushrooms!I240&gt;0,'House Salad'!I240&gt;0,'Green Pepper'!I240&gt;0),0,IF(OR(Pita!I240&gt;0),50,200))),0)</f>
        <v>0</v>
      </c>
      <c r="J240" s="2">
        <f ca="1">IF(D240&lt;$E$18,"N/A",IF(D240=$E$18,IF($E$7-SUM(OFFSET(F240,-$E$18,0):F240)&gt;0,$E$7-SUM(OFFSET(F240,-$E$18,0):F240),0),IF(OFFSET(G240,-$E$18,0)-SUM(OFFSET(F240,-$E$18,0):F240)&gt;0,OFFSET(G240,-$E$18,0)-SUM(OFFSET(F240,-$E$18,0):F240),0)))</f>
        <v>0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74</v>
      </c>
      <c r="F241" s="15">
        <f t="shared" si="22"/>
        <v>9</v>
      </c>
      <c r="G241" s="15">
        <f t="shared" ca="1" si="23"/>
        <v>0</v>
      </c>
      <c r="H241" s="13">
        <f t="shared" ca="1" si="19"/>
        <v>8.109589041095891E-2</v>
      </c>
      <c r="I241" s="29">
        <f ca="1">IF(G241&lt;&gt;0,IF(E241&lt;0,0,IF(OR(Mushrooms!I241&gt;0,'House Salad'!I241&gt;0,'Green Pepper'!I241&gt;0),0,IF(OR(Pita!I241&gt;0),50,200))),0)</f>
        <v>0</v>
      </c>
      <c r="J241" s="2">
        <f ca="1">IF(D241&lt;$E$18,"N/A",IF(D241=$E$18,IF($E$7-SUM(OFFSET(F241,-$E$18,0):F241)&gt;0,$E$7-SUM(OFFSET(F241,-$E$18,0):F241),0),IF(OFFSET(G241,-$E$18,0)-SUM(OFFSET(F241,-$E$18,0):F241)&gt;0,OFFSET(G241,-$E$18,0)-SUM(OFFSET(F241,-$E$18,0):F241),0)))</f>
        <v>0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65</v>
      </c>
      <c r="F242" s="15">
        <f t="shared" si="22"/>
        <v>9</v>
      </c>
      <c r="G242" s="15">
        <f t="shared" ca="1" si="23"/>
        <v>0</v>
      </c>
      <c r="H242" s="13">
        <f t="shared" ca="1" si="19"/>
        <v>7.123287671232878E-2</v>
      </c>
      <c r="I242" s="29">
        <f ca="1">IF(G242&lt;&gt;0,IF(E242&lt;0,0,IF(OR(Mushrooms!I242&gt;0,'House Salad'!I242&gt;0,'Green Pepper'!I242&gt;0),0,IF(OR(Pita!I242&gt;0),50,200))),0)</f>
        <v>0</v>
      </c>
      <c r="J242" s="2">
        <f ca="1">IF(D242&lt;$E$18,"N/A",IF(D242=$E$18,IF($E$7-SUM(OFFSET(F242,-$E$18,0):F242)&gt;0,$E$7-SUM(OFFSET(F242,-$E$18,0):F242),0),IF(OFFSET(G242,-$E$18,0)-SUM(OFFSET(F242,-$E$18,0):F242)&gt;0,OFFSET(G242,-$E$18,0)-SUM(OFFSET(F242,-$E$18,0):F242),0)))</f>
        <v>0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56</v>
      </c>
      <c r="F243" s="15">
        <f t="shared" si="22"/>
        <v>9</v>
      </c>
      <c r="G243" s="15">
        <f t="shared" ca="1" si="23"/>
        <v>0</v>
      </c>
      <c r="H243" s="13">
        <f t="shared" ca="1" si="19"/>
        <v>6.1369863013698636E-2</v>
      </c>
      <c r="I243" s="29">
        <f ca="1">IF(G243&lt;&gt;0,IF(E243&lt;0,0,IF(OR(Mushrooms!I243&gt;0,'House Salad'!I243&gt;0,'Green Pepper'!I243&gt;0),0,IF(OR(Pita!I243&gt;0),50,200))),0)</f>
        <v>0</v>
      </c>
      <c r="J243" s="2">
        <f ca="1">IF(D243&lt;$E$18,"N/A",IF(D243=$E$18,IF($E$7-SUM(OFFSET(F243,-$E$18,0):F243)&gt;0,$E$7-SUM(OFFSET(F243,-$E$18,0):F243),0),IF(OFFSET(G243,-$E$18,0)-SUM(OFFSET(F243,-$E$18,0):F243)&gt;0,OFFSET(G243,-$E$18,0)-SUM(OFFSET(F243,-$E$18,0):F243),0)))</f>
        <v>0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47</v>
      </c>
      <c r="F244" s="15">
        <f t="shared" si="22"/>
        <v>9</v>
      </c>
      <c r="G244" s="15">
        <f t="shared" ca="1" si="23"/>
        <v>63</v>
      </c>
      <c r="H244" s="13">
        <f t="shared" ca="1" si="19"/>
        <v>5.1506849315068499E-2</v>
      </c>
      <c r="I244" s="29">
        <f ca="1">IF(G244&lt;&gt;0,IF(E244&lt;0,0,IF(OR(Mushrooms!I244&gt;0,'House Salad'!I244&gt;0,'Green Pepper'!I244&gt;0),0,IF(OR(Pita!I244&gt;0),50,200))),0)</f>
        <v>0</v>
      </c>
      <c r="J244" s="2">
        <f ca="1">IF(D244&lt;$E$18,"N/A",IF(D244=$E$18,IF($E$7-SUM(OFFSET(F244,-$E$18,0):F244)&gt;0,$E$7-SUM(OFFSET(F244,-$E$18,0):F244),0),IF(OFFSET(G244,-$E$18,0)-SUM(OFFSET(F244,-$E$18,0):F244)&gt;0,OFFSET(G244,-$E$18,0)-SUM(OFFSET(F244,-$E$18,0):F244),0)))</f>
        <v>0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101</v>
      </c>
      <c r="F245" s="15">
        <f t="shared" si="22"/>
        <v>9</v>
      </c>
      <c r="G245" s="15">
        <f t="shared" ca="1" si="23"/>
        <v>0</v>
      </c>
      <c r="H245" s="13">
        <f t="shared" ca="1" si="19"/>
        <v>0.11068493150684933</v>
      </c>
      <c r="I245" s="29">
        <f ca="1">IF(G245&lt;&gt;0,IF(E245&lt;0,0,IF(OR(Mushrooms!I245&gt;0,'House Salad'!I245&gt;0,'Green Pepper'!I245&gt;0),0,IF(OR(Pita!I245&gt;0),50,200))),0)</f>
        <v>0</v>
      </c>
      <c r="J245" s="2">
        <f ca="1">IF(D245&lt;$E$18,"N/A",IF(D245=$E$18,IF($E$7-SUM(OFFSET(F245,-$E$18,0):F245)&gt;0,$E$7-SUM(OFFSET(F245,-$E$18,0):F245),0),IF(OFFSET(G245,-$E$18,0)-SUM(OFFSET(F245,-$E$18,0):F245)&gt;0,OFFSET(G245,-$E$18,0)-SUM(OFFSET(F245,-$E$18,0):F245),0)))</f>
        <v>0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92</v>
      </c>
      <c r="F246" s="15">
        <f t="shared" si="22"/>
        <v>9</v>
      </c>
      <c r="G246" s="15">
        <f t="shared" ca="1" si="23"/>
        <v>0</v>
      </c>
      <c r="H246" s="13">
        <f t="shared" ca="1" si="19"/>
        <v>0.1008219178082192</v>
      </c>
      <c r="I246" s="29">
        <f ca="1">IF(G246&lt;&gt;0,IF(E246&lt;0,0,IF(OR(Mushrooms!I246&gt;0,'House Salad'!I246&gt;0,'Green Pepper'!I246&gt;0),0,IF(OR(Pita!I246&gt;0),50,200))),0)</f>
        <v>0</v>
      </c>
      <c r="J246" s="2">
        <f ca="1">IF(D246&lt;$E$18,"N/A",IF(D246=$E$18,IF($E$7-SUM(OFFSET(F246,-$E$18,0):F246)&gt;0,$E$7-SUM(OFFSET(F246,-$E$18,0):F246),0),IF(OFFSET(G246,-$E$18,0)-SUM(OFFSET(F246,-$E$18,0):F246)&gt;0,OFFSET(G246,-$E$18,0)-SUM(OFFSET(F246,-$E$18,0):F246),0)))</f>
        <v>0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83</v>
      </c>
      <c r="F247" s="15">
        <f t="shared" si="22"/>
        <v>9</v>
      </c>
      <c r="G247" s="15">
        <f t="shared" ca="1" si="23"/>
        <v>0</v>
      </c>
      <c r="H247" s="13">
        <f t="shared" ca="1" si="19"/>
        <v>9.0958904109589053E-2</v>
      </c>
      <c r="I247" s="29">
        <f ca="1">IF(G247&lt;&gt;0,IF(E247&lt;0,0,IF(OR(Mushrooms!I247&gt;0,'House Salad'!I247&gt;0,'Green Pepper'!I247&gt;0),0,IF(OR(Pita!I247&gt;0),50,200))),0)</f>
        <v>0</v>
      </c>
      <c r="J247" s="2">
        <f ca="1">IF(D247&lt;$E$18,"N/A",IF(D247=$E$18,IF($E$7-SUM(OFFSET(F247,-$E$18,0):F247)&gt;0,$E$7-SUM(OFFSET(F247,-$E$18,0):F247),0),IF(OFFSET(G247,-$E$18,0)-SUM(OFFSET(F247,-$E$18,0):F247)&gt;0,OFFSET(G247,-$E$18,0)-SUM(OFFSET(F247,-$E$18,0):F247),0)))</f>
        <v>0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74</v>
      </c>
      <c r="F248" s="15">
        <f t="shared" si="22"/>
        <v>9</v>
      </c>
      <c r="G248" s="15">
        <f t="shared" ca="1" si="23"/>
        <v>0</v>
      </c>
      <c r="H248" s="13">
        <f t="shared" ca="1" si="19"/>
        <v>8.109589041095891E-2</v>
      </c>
      <c r="I248" s="29">
        <f ca="1">IF(G248&lt;&gt;0,IF(E248&lt;0,0,IF(OR(Mushrooms!I248&gt;0,'House Salad'!I248&gt;0,'Green Pepper'!I248&gt;0),0,IF(OR(Pita!I248&gt;0),50,200))),0)</f>
        <v>0</v>
      </c>
      <c r="J248" s="2">
        <f ca="1">IF(D248&lt;$E$18,"N/A",IF(D248=$E$18,IF($E$7-SUM(OFFSET(F248,-$E$18,0):F248)&gt;0,$E$7-SUM(OFFSET(F248,-$E$18,0):F248),0),IF(OFFSET(G248,-$E$18,0)-SUM(OFFSET(F248,-$E$18,0):F248)&gt;0,OFFSET(G248,-$E$18,0)-SUM(OFFSET(F248,-$E$18,0):F248),0)))</f>
        <v>0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65</v>
      </c>
      <c r="F249" s="15">
        <f t="shared" si="22"/>
        <v>9</v>
      </c>
      <c r="G249" s="15">
        <f t="shared" ca="1" si="23"/>
        <v>0</v>
      </c>
      <c r="H249" s="13">
        <f t="shared" ca="1" si="19"/>
        <v>7.123287671232878E-2</v>
      </c>
      <c r="I249" s="29">
        <f ca="1">IF(G249&lt;&gt;0,IF(E249&lt;0,0,IF(OR(Mushrooms!I249&gt;0,'House Salad'!I249&gt;0,'Green Pepper'!I249&gt;0),0,IF(OR(Pita!I249&gt;0),50,200))),0)</f>
        <v>0</v>
      </c>
      <c r="J249" s="2">
        <f ca="1">IF(D249&lt;$E$18,"N/A",IF(D249=$E$18,IF($E$7-SUM(OFFSET(F249,-$E$18,0):F249)&gt;0,$E$7-SUM(OFFSET(F249,-$E$18,0):F249),0),IF(OFFSET(G249,-$E$18,0)-SUM(OFFSET(F249,-$E$18,0):F249)&gt;0,OFFSET(G249,-$E$18,0)-SUM(OFFSET(F249,-$E$18,0):F249),0)))</f>
        <v>0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56</v>
      </c>
      <c r="F250" s="15">
        <f t="shared" si="22"/>
        <v>9</v>
      </c>
      <c r="G250" s="15">
        <f t="shared" ca="1" si="23"/>
        <v>0</v>
      </c>
      <c r="H250" s="13">
        <f t="shared" ca="1" si="19"/>
        <v>6.1369863013698636E-2</v>
      </c>
      <c r="I250" s="29">
        <f ca="1">IF(G250&lt;&gt;0,IF(E250&lt;0,0,IF(OR(Mushrooms!I250&gt;0,'House Salad'!I250&gt;0,'Green Pepper'!I250&gt;0),0,IF(OR(Pita!I250&gt;0),50,200))),0)</f>
        <v>0</v>
      </c>
      <c r="J250" s="2">
        <f ca="1">IF(D250&lt;$E$18,"N/A",IF(D250=$E$18,IF($E$7-SUM(OFFSET(F250,-$E$18,0):F250)&gt;0,$E$7-SUM(OFFSET(F250,-$E$18,0):F250),0),IF(OFFSET(G250,-$E$18,0)-SUM(OFFSET(F250,-$E$18,0):F250)&gt;0,OFFSET(G250,-$E$18,0)-SUM(OFFSET(F250,-$E$18,0):F250),0)))</f>
        <v>0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47</v>
      </c>
      <c r="F251" s="15">
        <f t="shared" si="22"/>
        <v>9</v>
      </c>
      <c r="G251" s="15">
        <f t="shared" ca="1" si="23"/>
        <v>63</v>
      </c>
      <c r="H251" s="13">
        <f t="shared" ca="1" si="19"/>
        <v>5.1506849315068499E-2</v>
      </c>
      <c r="I251" s="29">
        <f ca="1">IF(G251&lt;&gt;0,IF(E251&lt;0,0,IF(OR(Mushrooms!I251&gt;0,'House Salad'!I251&gt;0,'Green Pepper'!I251&gt;0),0,IF(OR(Pita!I251&gt;0),50,200))),0)</f>
        <v>0</v>
      </c>
      <c r="J251" s="2">
        <f ca="1">IF(D251&lt;$E$18,"N/A",IF(D251=$E$18,IF($E$7-SUM(OFFSET(F251,-$E$18,0):F251)&gt;0,$E$7-SUM(OFFSET(F251,-$E$18,0):F251),0),IF(OFFSET(G251,-$E$18,0)-SUM(OFFSET(F251,-$E$18,0):F251)&gt;0,OFFSET(G251,-$E$18,0)-SUM(OFFSET(F251,-$E$18,0):F251),0)))</f>
        <v>0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101</v>
      </c>
      <c r="F252" s="15">
        <f t="shared" si="22"/>
        <v>9</v>
      </c>
      <c r="G252" s="15">
        <f t="shared" ca="1" si="23"/>
        <v>0</v>
      </c>
      <c r="H252" s="13">
        <f t="shared" ca="1" si="19"/>
        <v>0.11068493150684933</v>
      </c>
      <c r="I252" s="29">
        <f ca="1">IF(G252&lt;&gt;0,IF(E252&lt;0,0,IF(OR(Mushrooms!I252&gt;0,'House Salad'!I252&gt;0,'Green Pepper'!I252&gt;0),0,IF(OR(Pita!I252&gt;0),50,200))),0)</f>
        <v>0</v>
      </c>
      <c r="J252" s="2">
        <f ca="1">IF(D252&lt;$E$18,"N/A",IF(D252=$E$18,IF($E$7-SUM(OFFSET(F252,-$E$18,0):F252)&gt;0,$E$7-SUM(OFFSET(F252,-$E$18,0):F252),0),IF(OFFSET(G252,-$E$18,0)-SUM(OFFSET(F252,-$E$18,0):F252)&gt;0,OFFSET(G252,-$E$18,0)-SUM(OFFSET(F252,-$E$18,0):F252),0)))</f>
        <v>0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92</v>
      </c>
      <c r="F253" s="15">
        <f t="shared" si="22"/>
        <v>9</v>
      </c>
      <c r="G253" s="15">
        <f t="shared" ca="1" si="23"/>
        <v>0</v>
      </c>
      <c r="H253" s="13">
        <f t="shared" ca="1" si="19"/>
        <v>0.1008219178082192</v>
      </c>
      <c r="I253" s="29">
        <f ca="1">IF(G253&lt;&gt;0,IF(E253&lt;0,0,IF(OR(Mushrooms!I253&gt;0,'House Salad'!I253&gt;0,'Green Pepper'!I253&gt;0),0,IF(OR(Pita!I253&gt;0),50,200))),0)</f>
        <v>0</v>
      </c>
      <c r="J253" s="2">
        <f ca="1">IF(D253&lt;$E$18,"N/A",IF(D253=$E$18,IF($E$7-SUM(OFFSET(F253,-$E$18,0):F253)&gt;0,$E$7-SUM(OFFSET(F253,-$E$18,0):F253),0),IF(OFFSET(G253,-$E$18,0)-SUM(OFFSET(F253,-$E$18,0):F253)&gt;0,OFFSET(G253,-$E$18,0)-SUM(OFFSET(F253,-$E$18,0):F253),0)))</f>
        <v>0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83</v>
      </c>
      <c r="F254" s="15">
        <f t="shared" si="22"/>
        <v>9</v>
      </c>
      <c r="G254" s="15">
        <f t="shared" ca="1" si="23"/>
        <v>0</v>
      </c>
      <c r="H254" s="13">
        <f t="shared" ca="1" si="19"/>
        <v>9.0958904109589053E-2</v>
      </c>
      <c r="I254" s="29">
        <f ca="1">IF(G254&lt;&gt;0,IF(E254&lt;0,0,IF(OR(Mushrooms!I254&gt;0,'House Salad'!I254&gt;0,'Green Pepper'!I254&gt;0),0,IF(OR(Pita!I254&gt;0),50,200))),0)</f>
        <v>0</v>
      </c>
      <c r="J254" s="2">
        <f ca="1">IF(D254&lt;$E$18,"N/A",IF(D254=$E$18,IF($E$7-SUM(OFFSET(F254,-$E$18,0):F254)&gt;0,$E$7-SUM(OFFSET(F254,-$E$18,0):F254),0),IF(OFFSET(G254,-$E$18,0)-SUM(OFFSET(F254,-$E$18,0):F254)&gt;0,OFFSET(G254,-$E$18,0)-SUM(OFFSET(F254,-$E$18,0):F254),0)))</f>
        <v>0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74</v>
      </c>
      <c r="F255" s="15">
        <f t="shared" si="22"/>
        <v>9</v>
      </c>
      <c r="G255" s="15">
        <f t="shared" ca="1" si="23"/>
        <v>0</v>
      </c>
      <c r="H255" s="13">
        <f t="shared" ca="1" si="19"/>
        <v>8.109589041095891E-2</v>
      </c>
      <c r="I255" s="29">
        <f ca="1">IF(G255&lt;&gt;0,IF(E255&lt;0,0,IF(OR(Mushrooms!I255&gt;0,'House Salad'!I255&gt;0,'Green Pepper'!I255&gt;0),0,IF(OR(Pita!I255&gt;0),50,200))),0)</f>
        <v>0</v>
      </c>
      <c r="J255" s="2">
        <f ca="1">IF(D255&lt;$E$18,"N/A",IF(D255=$E$18,IF($E$7-SUM(OFFSET(F255,-$E$18,0):F255)&gt;0,$E$7-SUM(OFFSET(F255,-$E$18,0):F255),0),IF(OFFSET(G255,-$E$18,0)-SUM(OFFSET(F255,-$E$18,0):F255)&gt;0,OFFSET(G255,-$E$18,0)-SUM(OFFSET(F255,-$E$18,0):F255),0)))</f>
        <v>0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65</v>
      </c>
      <c r="F256" s="15">
        <f t="shared" si="22"/>
        <v>9</v>
      </c>
      <c r="G256" s="15">
        <f t="shared" ca="1" si="23"/>
        <v>0</v>
      </c>
      <c r="H256" s="13">
        <f t="shared" ca="1" si="19"/>
        <v>7.123287671232878E-2</v>
      </c>
      <c r="I256" s="29">
        <f ca="1">IF(G256&lt;&gt;0,IF(E256&lt;0,0,IF(OR(Mushrooms!I256&gt;0,'House Salad'!I256&gt;0,'Green Pepper'!I256&gt;0),0,IF(OR(Pita!I256&gt;0),50,200))),0)</f>
        <v>0</v>
      </c>
      <c r="J256" s="2">
        <f ca="1">IF(D256&lt;$E$18,"N/A",IF(D256=$E$18,IF($E$7-SUM(OFFSET(F256,-$E$18,0):F256)&gt;0,$E$7-SUM(OFFSET(F256,-$E$18,0):F256),0),IF(OFFSET(G256,-$E$18,0)-SUM(OFFSET(F256,-$E$18,0):F256)&gt;0,OFFSET(G256,-$E$18,0)-SUM(OFFSET(F256,-$E$18,0):F256),0)))</f>
        <v>0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56</v>
      </c>
      <c r="F257" s="15">
        <f t="shared" si="22"/>
        <v>9</v>
      </c>
      <c r="G257" s="15">
        <f t="shared" ca="1" si="23"/>
        <v>0</v>
      </c>
      <c r="H257" s="13">
        <f t="shared" ca="1" si="19"/>
        <v>6.1369863013698636E-2</v>
      </c>
      <c r="I257" s="29">
        <f ca="1">IF(G257&lt;&gt;0,IF(E257&lt;0,0,IF(OR(Mushrooms!I257&gt;0,'House Salad'!I257&gt;0,'Green Pepper'!I257&gt;0),0,IF(OR(Pita!I257&gt;0),50,200))),0)</f>
        <v>0</v>
      </c>
      <c r="J257" s="2">
        <f ca="1">IF(D257&lt;$E$18,"N/A",IF(D257=$E$18,IF($E$7-SUM(OFFSET(F257,-$E$18,0):F257)&gt;0,$E$7-SUM(OFFSET(F257,-$E$18,0):F257),0),IF(OFFSET(G257,-$E$18,0)-SUM(OFFSET(F257,-$E$18,0):F257)&gt;0,OFFSET(G257,-$E$18,0)-SUM(OFFSET(F257,-$E$18,0):F257),0)))</f>
        <v>0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47</v>
      </c>
      <c r="F258" s="15">
        <f t="shared" si="22"/>
        <v>9</v>
      </c>
      <c r="G258" s="15">
        <f t="shared" ca="1" si="23"/>
        <v>63</v>
      </c>
      <c r="H258" s="13">
        <f t="shared" ca="1" si="19"/>
        <v>5.1506849315068499E-2</v>
      </c>
      <c r="I258" s="29">
        <f ca="1">IF(G258&lt;&gt;0,IF(E258&lt;0,0,IF(OR(Mushrooms!I258&gt;0,'House Salad'!I258&gt;0,'Green Pepper'!I258&gt;0),0,IF(OR(Pita!I258&gt;0),50,200))),0)</f>
        <v>0</v>
      </c>
      <c r="J258" s="2">
        <f ca="1">IF(D258&lt;$E$18,"N/A",IF(D258=$E$18,IF($E$7-SUM(OFFSET(F258,-$E$18,0):F258)&gt;0,$E$7-SUM(OFFSET(F258,-$E$18,0):F258),0),IF(OFFSET(G258,-$E$18,0)-SUM(OFFSET(F258,-$E$18,0):F258)&gt;0,OFFSET(G258,-$E$18,0)-SUM(OFFSET(F258,-$E$18,0):F258),0)))</f>
        <v>0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101</v>
      </c>
      <c r="F259" s="15">
        <f t="shared" si="22"/>
        <v>9</v>
      </c>
      <c r="G259" s="15">
        <f t="shared" ca="1" si="23"/>
        <v>0</v>
      </c>
      <c r="H259" s="13">
        <f t="shared" ca="1" si="19"/>
        <v>0.11068493150684933</v>
      </c>
      <c r="I259" s="29">
        <f ca="1">IF(G259&lt;&gt;0,IF(E259&lt;0,0,IF(OR(Mushrooms!I259&gt;0,'House Salad'!I259&gt;0,'Green Pepper'!I259&gt;0),0,IF(OR(Pita!I259&gt;0),50,200))),0)</f>
        <v>0</v>
      </c>
      <c r="J259" s="2">
        <f ca="1">IF(D259&lt;$E$18,"N/A",IF(D259=$E$18,IF($E$7-SUM(OFFSET(F259,-$E$18,0):F259)&gt;0,$E$7-SUM(OFFSET(F259,-$E$18,0):F259),0),IF(OFFSET(G259,-$E$18,0)-SUM(OFFSET(F259,-$E$18,0):F259)&gt;0,OFFSET(G259,-$E$18,0)-SUM(OFFSET(F259,-$E$18,0):F259),0)))</f>
        <v>0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92</v>
      </c>
      <c r="F260" s="15">
        <f t="shared" si="22"/>
        <v>9</v>
      </c>
      <c r="G260" s="15">
        <f t="shared" ca="1" si="23"/>
        <v>0</v>
      </c>
      <c r="H260" s="13">
        <f t="shared" ca="1" si="19"/>
        <v>0.1008219178082192</v>
      </c>
      <c r="I260" s="29">
        <f ca="1">IF(G260&lt;&gt;0,IF(E260&lt;0,0,IF(OR(Mushrooms!I260&gt;0,'House Salad'!I260&gt;0,'Green Pepper'!I260&gt;0),0,IF(OR(Pita!I260&gt;0),50,200))),0)</f>
        <v>0</v>
      </c>
      <c r="J260" s="2">
        <f ca="1">IF(D260&lt;$E$18,"N/A",IF(D260=$E$18,IF($E$7-SUM(OFFSET(F260,-$E$18,0):F260)&gt;0,$E$7-SUM(OFFSET(F260,-$E$18,0):F260),0),IF(OFFSET(G260,-$E$18,0)-SUM(OFFSET(F260,-$E$18,0):F260)&gt;0,OFFSET(G260,-$E$18,0)-SUM(OFFSET(F260,-$E$18,0):F260),0)))</f>
        <v>0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83</v>
      </c>
      <c r="F261" s="15">
        <f t="shared" si="22"/>
        <v>9</v>
      </c>
      <c r="G261" s="15">
        <f t="shared" ca="1" si="23"/>
        <v>0</v>
      </c>
      <c r="H261" s="13">
        <f t="shared" ca="1" si="19"/>
        <v>9.0958904109589053E-2</v>
      </c>
      <c r="I261" s="29">
        <f ca="1">IF(G261&lt;&gt;0,IF(E261&lt;0,0,IF(OR(Mushrooms!I261&gt;0,'House Salad'!I261&gt;0,'Green Pepper'!I261&gt;0),0,IF(OR(Pita!I261&gt;0),50,200))),0)</f>
        <v>0</v>
      </c>
      <c r="J261" s="2">
        <f ca="1">IF(D261&lt;$E$18,"N/A",IF(D261=$E$18,IF($E$7-SUM(OFFSET(F261,-$E$18,0):F261)&gt;0,$E$7-SUM(OFFSET(F261,-$E$18,0):F261),0),IF(OFFSET(G261,-$E$18,0)-SUM(OFFSET(F261,-$E$18,0):F261)&gt;0,OFFSET(G261,-$E$18,0)-SUM(OFFSET(F261,-$E$18,0):F261),0)))</f>
        <v>0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74</v>
      </c>
      <c r="F262" s="15">
        <f t="shared" si="22"/>
        <v>9</v>
      </c>
      <c r="G262" s="15">
        <f t="shared" ca="1" si="23"/>
        <v>0</v>
      </c>
      <c r="H262" s="13">
        <f t="shared" ca="1" si="19"/>
        <v>8.109589041095891E-2</v>
      </c>
      <c r="I262" s="29">
        <f ca="1">IF(G262&lt;&gt;0,IF(E262&lt;0,0,IF(OR(Mushrooms!I262&gt;0,'House Salad'!I262&gt;0,'Green Pepper'!I262&gt;0),0,IF(OR(Pita!I262&gt;0),50,200))),0)</f>
        <v>0</v>
      </c>
      <c r="J262" s="2">
        <f ca="1">IF(D262&lt;$E$18,"N/A",IF(D262=$E$18,IF($E$7-SUM(OFFSET(F262,-$E$18,0):F262)&gt;0,$E$7-SUM(OFFSET(F262,-$E$18,0):F262),0),IF(OFFSET(G262,-$E$18,0)-SUM(OFFSET(F262,-$E$18,0):F262)&gt;0,OFFSET(G262,-$E$18,0)-SUM(OFFSET(F262,-$E$18,0):F262),0)))</f>
        <v>0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65</v>
      </c>
      <c r="F263" s="15">
        <f t="shared" si="22"/>
        <v>9</v>
      </c>
      <c r="G263" s="15">
        <f t="shared" ca="1" si="23"/>
        <v>0</v>
      </c>
      <c r="H263" s="13">
        <f t="shared" ca="1" si="19"/>
        <v>7.123287671232878E-2</v>
      </c>
      <c r="I263" s="29">
        <f ca="1">IF(G263&lt;&gt;0,IF(E263&lt;0,0,IF(OR(Mushrooms!I263&gt;0,'House Salad'!I263&gt;0,'Green Pepper'!I263&gt;0),0,IF(OR(Pita!I263&gt;0),50,200))),0)</f>
        <v>0</v>
      </c>
      <c r="J263" s="2">
        <f ca="1">IF(D263&lt;$E$18,"N/A",IF(D263=$E$18,IF($E$7-SUM(OFFSET(F263,-$E$18,0):F263)&gt;0,$E$7-SUM(OFFSET(F263,-$E$18,0):F263),0),IF(OFFSET(G263,-$E$18,0)-SUM(OFFSET(F263,-$E$18,0):F263)&gt;0,OFFSET(G263,-$E$18,0)-SUM(OFFSET(F263,-$E$18,0):F263),0)))</f>
        <v>0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56</v>
      </c>
      <c r="F264" s="15">
        <f t="shared" si="22"/>
        <v>9</v>
      </c>
      <c r="G264" s="15">
        <f t="shared" ca="1" si="23"/>
        <v>0</v>
      </c>
      <c r="H264" s="13">
        <f t="shared" ca="1" si="19"/>
        <v>6.1369863013698636E-2</v>
      </c>
      <c r="I264" s="29">
        <f ca="1">IF(G264&lt;&gt;0,IF(E264&lt;0,0,IF(OR(Mushrooms!I264&gt;0,'House Salad'!I264&gt;0,'Green Pepper'!I264&gt;0),0,IF(OR(Pita!I264&gt;0),50,200))),0)</f>
        <v>0</v>
      </c>
      <c r="J264" s="2">
        <f ca="1">IF(D264&lt;$E$18,"N/A",IF(D264=$E$18,IF($E$7-SUM(OFFSET(F264,-$E$18,0):F264)&gt;0,$E$7-SUM(OFFSET(F264,-$E$18,0):F264),0),IF(OFFSET(G264,-$E$18,0)-SUM(OFFSET(F264,-$E$18,0):F264)&gt;0,OFFSET(G264,-$E$18,0)-SUM(OFFSET(F264,-$E$18,0):F264),0)))</f>
        <v>0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47</v>
      </c>
      <c r="F265" s="15">
        <f t="shared" si="22"/>
        <v>9</v>
      </c>
      <c r="G265" s="15">
        <f t="shared" ca="1" si="23"/>
        <v>63</v>
      </c>
      <c r="H265" s="13">
        <f t="shared" ca="1" si="19"/>
        <v>5.1506849315068499E-2</v>
      </c>
      <c r="I265" s="29">
        <f ca="1">IF(G265&lt;&gt;0,IF(E265&lt;0,0,IF(OR(Mushrooms!I265&gt;0,'House Salad'!I265&gt;0,'Green Pepper'!I265&gt;0),0,IF(OR(Pita!I265&gt;0),50,200))),0)</f>
        <v>0</v>
      </c>
      <c r="J265" s="2">
        <f ca="1">IF(D265&lt;$E$18,"N/A",IF(D265=$E$18,IF($E$7-SUM(OFFSET(F265,-$E$18,0):F265)&gt;0,$E$7-SUM(OFFSET(F265,-$E$18,0):F265),0),IF(OFFSET(G265,-$E$18,0)-SUM(OFFSET(F265,-$E$18,0):F265)&gt;0,OFFSET(G265,-$E$18,0)-SUM(OFFSET(F265,-$E$18,0):F265),0)))</f>
        <v>0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101</v>
      </c>
      <c r="F266" s="15">
        <f t="shared" si="22"/>
        <v>9</v>
      </c>
      <c r="G266" s="15">
        <f t="shared" ca="1" si="23"/>
        <v>0</v>
      </c>
      <c r="H266" s="13">
        <f t="shared" ca="1" si="19"/>
        <v>0.11068493150684933</v>
      </c>
      <c r="I266" s="29">
        <f ca="1">IF(G266&lt;&gt;0,IF(E266&lt;0,0,IF(OR(Mushrooms!I266&gt;0,'House Salad'!I266&gt;0,'Green Pepper'!I266&gt;0),0,IF(OR(Pita!I266&gt;0),50,200))),0)</f>
        <v>0</v>
      </c>
      <c r="J266" s="2">
        <f ca="1">IF(D266&lt;$E$18,"N/A",IF(D266=$E$18,IF($E$7-SUM(OFFSET(F266,-$E$18,0):F266)&gt;0,$E$7-SUM(OFFSET(F266,-$E$18,0):F266),0),IF(OFFSET(G266,-$E$18,0)-SUM(OFFSET(F266,-$E$18,0):F266)&gt;0,OFFSET(G266,-$E$18,0)-SUM(OFFSET(F266,-$E$18,0):F266),0)))</f>
        <v>0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92</v>
      </c>
      <c r="F267" s="15">
        <f t="shared" si="22"/>
        <v>9</v>
      </c>
      <c r="G267" s="15">
        <f t="shared" ca="1" si="23"/>
        <v>0</v>
      </c>
      <c r="H267" s="13">
        <f t="shared" ca="1" si="19"/>
        <v>0.1008219178082192</v>
      </c>
      <c r="I267" s="29">
        <f ca="1">IF(G267&lt;&gt;0,IF(E267&lt;0,0,IF(OR(Mushrooms!I267&gt;0,'House Salad'!I267&gt;0,'Green Pepper'!I267&gt;0),0,IF(OR(Pita!I267&gt;0),50,200))),0)</f>
        <v>0</v>
      </c>
      <c r="J267" s="2">
        <f ca="1">IF(D267&lt;$E$18,"N/A",IF(D267=$E$18,IF($E$7-SUM(OFFSET(F267,-$E$18,0):F267)&gt;0,$E$7-SUM(OFFSET(F267,-$E$18,0):F267),0),IF(OFFSET(G267,-$E$18,0)-SUM(OFFSET(F267,-$E$18,0):F267)&gt;0,OFFSET(G267,-$E$18,0)-SUM(OFFSET(F267,-$E$18,0):F267),0)))</f>
        <v>0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83</v>
      </c>
      <c r="F268" s="15">
        <f t="shared" si="22"/>
        <v>9</v>
      </c>
      <c r="G268" s="15">
        <f t="shared" ca="1" si="23"/>
        <v>0</v>
      </c>
      <c r="H268" s="13">
        <f t="shared" ca="1" si="19"/>
        <v>9.0958904109589053E-2</v>
      </c>
      <c r="I268" s="29">
        <f ca="1">IF(G268&lt;&gt;0,IF(E268&lt;0,0,IF(OR(Mushrooms!I268&gt;0,'House Salad'!I268&gt;0,'Green Pepper'!I268&gt;0),0,IF(OR(Pita!I268&gt;0),50,200))),0)</f>
        <v>0</v>
      </c>
      <c r="J268" s="2">
        <f ca="1">IF(D268&lt;$E$18,"N/A",IF(D268=$E$18,IF($E$7-SUM(OFFSET(F268,-$E$18,0):F268)&gt;0,$E$7-SUM(OFFSET(F268,-$E$18,0):F268),0),IF(OFFSET(G268,-$E$18,0)-SUM(OFFSET(F268,-$E$18,0):F268)&gt;0,OFFSET(G268,-$E$18,0)-SUM(OFFSET(F268,-$E$18,0):F268),0)))</f>
        <v>0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74</v>
      </c>
      <c r="F269" s="15">
        <f t="shared" si="22"/>
        <v>9</v>
      </c>
      <c r="G269" s="15">
        <f t="shared" ca="1" si="23"/>
        <v>0</v>
      </c>
      <c r="H269" s="13">
        <f t="shared" ca="1" si="19"/>
        <v>8.109589041095891E-2</v>
      </c>
      <c r="I269" s="29">
        <f ca="1">IF(G269&lt;&gt;0,IF(E269&lt;0,0,IF(OR(Mushrooms!I269&gt;0,'House Salad'!I269&gt;0,'Green Pepper'!I269&gt;0),0,IF(OR(Pita!I269&gt;0),50,200))),0)</f>
        <v>0</v>
      </c>
      <c r="J269" s="2">
        <f ca="1">IF(D269&lt;$E$18,"N/A",IF(D269=$E$18,IF($E$7-SUM(OFFSET(F269,-$E$18,0):F269)&gt;0,$E$7-SUM(OFFSET(F269,-$E$18,0):F269),0),IF(OFFSET(G269,-$E$18,0)-SUM(OFFSET(F269,-$E$18,0):F269)&gt;0,OFFSET(G269,-$E$18,0)-SUM(OFFSET(F269,-$E$18,0):F269),0)))</f>
        <v>0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65</v>
      </c>
      <c r="F270" s="15">
        <f t="shared" si="22"/>
        <v>9</v>
      </c>
      <c r="G270" s="15">
        <f t="shared" ca="1" si="23"/>
        <v>0</v>
      </c>
      <c r="H270" s="13">
        <f t="shared" ca="1" si="19"/>
        <v>7.123287671232878E-2</v>
      </c>
      <c r="I270" s="29">
        <f ca="1">IF(G270&lt;&gt;0,IF(E270&lt;0,0,IF(OR(Mushrooms!I270&gt;0,'House Salad'!I270&gt;0,'Green Pepper'!I270&gt;0),0,IF(OR(Pita!I270&gt;0),50,200))),0)</f>
        <v>0</v>
      </c>
      <c r="J270" s="2">
        <f ca="1">IF(D270&lt;$E$18,"N/A",IF(D270=$E$18,IF($E$7-SUM(OFFSET(F270,-$E$18,0):F270)&gt;0,$E$7-SUM(OFFSET(F270,-$E$18,0):F270),0),IF(OFFSET(G270,-$E$18,0)-SUM(OFFSET(F270,-$E$18,0):F270)&gt;0,OFFSET(G270,-$E$18,0)-SUM(OFFSET(F270,-$E$18,0):F270),0)))</f>
        <v>0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56</v>
      </c>
      <c r="F271" s="15">
        <f t="shared" si="22"/>
        <v>9</v>
      </c>
      <c r="G271" s="15">
        <f t="shared" ca="1" si="23"/>
        <v>0</v>
      </c>
      <c r="H271" s="13">
        <f t="shared" ca="1" si="19"/>
        <v>6.1369863013698636E-2</v>
      </c>
      <c r="I271" s="29">
        <f ca="1">IF(G271&lt;&gt;0,IF(E271&lt;0,0,IF(OR(Mushrooms!I271&gt;0,'House Salad'!I271&gt;0,'Green Pepper'!I271&gt;0),0,IF(OR(Pita!I271&gt;0),50,200))),0)</f>
        <v>0</v>
      </c>
      <c r="J271" s="2">
        <f ca="1">IF(D271&lt;$E$18,"N/A",IF(D271=$E$18,IF($E$7-SUM(OFFSET(F271,-$E$18,0):F271)&gt;0,$E$7-SUM(OFFSET(F271,-$E$18,0):F271),0),IF(OFFSET(G271,-$E$18,0)-SUM(OFFSET(F271,-$E$18,0):F271)&gt;0,OFFSET(G271,-$E$18,0)-SUM(OFFSET(F271,-$E$18,0):F271),0)))</f>
        <v>0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47</v>
      </c>
      <c r="F272" s="15">
        <f t="shared" si="22"/>
        <v>9</v>
      </c>
      <c r="G272" s="15">
        <f t="shared" ca="1" si="23"/>
        <v>63</v>
      </c>
      <c r="H272" s="13">
        <f t="shared" ca="1" si="19"/>
        <v>5.1506849315068499E-2</v>
      </c>
      <c r="I272" s="29">
        <f ca="1">IF(G272&lt;&gt;0,IF(E272&lt;0,0,IF(OR(Mushrooms!I272&gt;0,'House Salad'!I272&gt;0,'Green Pepper'!I272&gt;0),0,IF(OR(Pita!I272&gt;0),50,200))),0)</f>
        <v>0</v>
      </c>
      <c r="J272" s="2">
        <f ca="1">IF(D272&lt;$E$18,"N/A",IF(D272=$E$18,IF($E$7-SUM(OFFSET(F272,-$E$18,0):F272)&gt;0,$E$7-SUM(OFFSET(F272,-$E$18,0):F272),0),IF(OFFSET(G272,-$E$18,0)-SUM(OFFSET(F272,-$E$18,0):F272)&gt;0,OFFSET(G272,-$E$18,0)-SUM(OFFSET(F272,-$E$18,0):F272),0)))</f>
        <v>0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101</v>
      </c>
      <c r="F273" s="15">
        <f t="shared" si="22"/>
        <v>9</v>
      </c>
      <c r="G273" s="15">
        <f t="shared" ca="1" si="23"/>
        <v>0</v>
      </c>
      <c r="H273" s="13">
        <f t="shared" ca="1" si="19"/>
        <v>0.11068493150684933</v>
      </c>
      <c r="I273" s="29">
        <f ca="1">IF(G273&lt;&gt;0,IF(E273&lt;0,0,IF(OR(Mushrooms!I273&gt;0,'House Salad'!I273&gt;0,'Green Pepper'!I273&gt;0),0,IF(OR(Pita!I273&gt;0),50,200))),0)</f>
        <v>0</v>
      </c>
      <c r="J273" s="2">
        <f ca="1">IF(D273&lt;$E$18,"N/A",IF(D273=$E$18,IF($E$7-SUM(OFFSET(F273,-$E$18,0):F273)&gt;0,$E$7-SUM(OFFSET(F273,-$E$18,0):F273),0),IF(OFFSET(G273,-$E$18,0)-SUM(OFFSET(F273,-$E$18,0):F273)&gt;0,OFFSET(G273,-$E$18,0)-SUM(OFFSET(F273,-$E$18,0):F273),0)))</f>
        <v>0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92</v>
      </c>
      <c r="F274" s="15">
        <f t="shared" si="22"/>
        <v>9</v>
      </c>
      <c r="G274" s="15">
        <f t="shared" ca="1" si="23"/>
        <v>0</v>
      </c>
      <c r="H274" s="13">
        <f t="shared" ca="1" si="19"/>
        <v>0.1008219178082192</v>
      </c>
      <c r="I274" s="29">
        <f ca="1">IF(G274&lt;&gt;0,IF(E274&lt;0,0,IF(OR(Mushrooms!I274&gt;0,'House Salad'!I274&gt;0,'Green Pepper'!I274&gt;0),0,IF(OR(Pita!I274&gt;0),50,200))),0)</f>
        <v>0</v>
      </c>
      <c r="J274" s="2">
        <f ca="1">IF(D274&lt;$E$18,"N/A",IF(D274=$E$18,IF($E$7-SUM(OFFSET(F274,-$E$18,0):F274)&gt;0,$E$7-SUM(OFFSET(F274,-$E$18,0):F274),0),IF(OFFSET(G274,-$E$18,0)-SUM(OFFSET(F274,-$E$18,0):F274)&gt;0,OFFSET(G274,-$E$18,0)-SUM(OFFSET(F274,-$E$18,0):F274),0)))</f>
        <v>0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83</v>
      </c>
      <c r="F275" s="15">
        <f t="shared" si="22"/>
        <v>9</v>
      </c>
      <c r="G275" s="15">
        <f t="shared" ca="1" si="23"/>
        <v>0</v>
      </c>
      <c r="H275" s="13">
        <f t="shared" ca="1" si="19"/>
        <v>9.0958904109589053E-2</v>
      </c>
      <c r="I275" s="29">
        <f ca="1">IF(G275&lt;&gt;0,IF(E275&lt;0,0,IF(OR(Mushrooms!I275&gt;0,'House Salad'!I275&gt;0,'Green Pepper'!I275&gt;0),0,IF(OR(Pita!I275&gt;0),50,200))),0)</f>
        <v>0</v>
      </c>
      <c r="J275" s="2">
        <f ca="1">IF(D275&lt;$E$18,"N/A",IF(D275=$E$18,IF($E$7-SUM(OFFSET(F275,-$E$18,0):F275)&gt;0,$E$7-SUM(OFFSET(F275,-$E$18,0):F275),0),IF(OFFSET(G275,-$E$18,0)-SUM(OFFSET(F275,-$E$18,0):F275)&gt;0,OFFSET(G275,-$E$18,0)-SUM(OFFSET(F275,-$E$18,0):F275),0)))</f>
        <v>0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74</v>
      </c>
      <c r="F276" s="15">
        <f t="shared" si="22"/>
        <v>9</v>
      </c>
      <c r="G276" s="15">
        <f t="shared" ca="1" si="23"/>
        <v>0</v>
      </c>
      <c r="H276" s="13">
        <f t="shared" ca="1" si="19"/>
        <v>8.109589041095891E-2</v>
      </c>
      <c r="I276" s="29">
        <f ca="1">IF(G276&lt;&gt;0,IF(E276&lt;0,0,IF(OR(Mushrooms!I276&gt;0,'House Salad'!I276&gt;0,'Green Pepper'!I276&gt;0),0,IF(OR(Pita!I276&gt;0),50,200))),0)</f>
        <v>0</v>
      </c>
      <c r="J276" s="2">
        <f ca="1">IF(D276&lt;$E$18,"N/A",IF(D276=$E$18,IF($E$7-SUM(OFFSET(F276,-$E$18,0):F276)&gt;0,$E$7-SUM(OFFSET(F276,-$E$18,0):F276),0),IF(OFFSET(G276,-$E$18,0)-SUM(OFFSET(F276,-$E$18,0):F276)&gt;0,OFFSET(G276,-$E$18,0)-SUM(OFFSET(F276,-$E$18,0):F276),0)))</f>
        <v>0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65</v>
      </c>
      <c r="F277" s="15">
        <f t="shared" si="22"/>
        <v>9</v>
      </c>
      <c r="G277" s="15">
        <f t="shared" ca="1" si="23"/>
        <v>0</v>
      </c>
      <c r="H277" s="13">
        <f t="shared" ref="H277:H340" ca="1" si="25">IF(E277&gt;0,E277*($E$12/365),0)</f>
        <v>7.123287671232878E-2</v>
      </c>
      <c r="I277" s="29">
        <f ca="1">IF(G277&lt;&gt;0,IF(E277&lt;0,0,IF(OR(Mushrooms!I277&gt;0,'House Salad'!I277&gt;0,'Green Pepper'!I277&gt;0),0,IF(OR(Pita!I277&gt;0),50,200))),0)</f>
        <v>0</v>
      </c>
      <c r="J277" s="2">
        <f ca="1">IF(D277&lt;$E$18,"N/A",IF(D277=$E$18,IF($E$7-SUM(OFFSET(F277,-$E$18,0):F277)&gt;0,$E$7-SUM(OFFSET(F277,-$E$18,0):F277),0),IF(OFFSET(G277,-$E$18,0)-SUM(OFFSET(F277,-$E$18,0):F277)&gt;0,OFFSET(G277,-$E$18,0)-SUM(OFFSET(F277,-$E$18,0):F277),0)))</f>
        <v>0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56</v>
      </c>
      <c r="F278" s="15">
        <f t="shared" ref="F278:F341" si="28">ROUND($E$15/7,0)</f>
        <v>9</v>
      </c>
      <c r="G278" s="15">
        <f t="shared" ref="G278:G341" ca="1" si="29">IF(D278=1,$E$4,IF(E278&lt;0,$E$4-E278,IF(MOD(D278,$E$5)=0,$E$4-E278,0)))</f>
        <v>0</v>
      </c>
      <c r="H278" s="13">
        <f t="shared" ca="1" si="25"/>
        <v>6.1369863013698636E-2</v>
      </c>
      <c r="I278" s="29">
        <f ca="1">IF(G278&lt;&gt;0,IF(E278&lt;0,0,IF(OR(Mushrooms!I278&gt;0,'House Salad'!I278&gt;0,'Green Pepper'!I278&gt;0),0,IF(OR(Pita!I278&gt;0),50,200))),0)</f>
        <v>0</v>
      </c>
      <c r="J278" s="2">
        <f ca="1">IF(D278&lt;$E$18,"N/A",IF(D278=$E$18,IF($E$7-SUM(OFFSET(F278,-$E$18,0):F278)&gt;0,$E$7-SUM(OFFSET(F278,-$E$18,0):F278),0),IF(OFFSET(G278,-$E$18,0)-SUM(OFFSET(F278,-$E$18,0):F278)&gt;0,OFFSET(G278,-$E$18,0)-SUM(OFFSET(F278,-$E$18,0):F278),0)))</f>
        <v>0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47</v>
      </c>
      <c r="F279" s="15">
        <f t="shared" si="28"/>
        <v>9</v>
      </c>
      <c r="G279" s="15">
        <f t="shared" ca="1" si="29"/>
        <v>63</v>
      </c>
      <c r="H279" s="13">
        <f t="shared" ca="1" si="25"/>
        <v>5.1506849315068499E-2</v>
      </c>
      <c r="I279" s="29">
        <f ca="1">IF(G279&lt;&gt;0,IF(E279&lt;0,0,IF(OR(Mushrooms!I279&gt;0,'House Salad'!I279&gt;0,'Green Pepper'!I279&gt;0),0,IF(OR(Pita!I279&gt;0),50,200))),0)</f>
        <v>0</v>
      </c>
      <c r="J279" s="2">
        <f ca="1">IF(D279&lt;$E$18,"N/A",IF(D279=$E$18,IF($E$7-SUM(OFFSET(F279,-$E$18,0):F279)&gt;0,$E$7-SUM(OFFSET(F279,-$E$18,0):F279),0),IF(OFFSET(G279,-$E$18,0)-SUM(OFFSET(F279,-$E$18,0):F279)&gt;0,OFFSET(G279,-$E$18,0)-SUM(OFFSET(F279,-$E$18,0):F279),0)))</f>
        <v>0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101</v>
      </c>
      <c r="F280" s="15">
        <f t="shared" si="28"/>
        <v>9</v>
      </c>
      <c r="G280" s="15">
        <f t="shared" ca="1" si="29"/>
        <v>0</v>
      </c>
      <c r="H280" s="13">
        <f t="shared" ca="1" si="25"/>
        <v>0.11068493150684933</v>
      </c>
      <c r="I280" s="29">
        <f ca="1">IF(G280&lt;&gt;0,IF(E280&lt;0,0,IF(OR(Mushrooms!I280&gt;0,'House Salad'!I280&gt;0,'Green Pepper'!I280&gt;0),0,IF(OR(Pita!I280&gt;0),50,200))),0)</f>
        <v>0</v>
      </c>
      <c r="J280" s="2">
        <f ca="1">IF(D280&lt;$E$18,"N/A",IF(D280=$E$18,IF($E$7-SUM(OFFSET(F280,-$E$18,0):F280)&gt;0,$E$7-SUM(OFFSET(F280,-$E$18,0):F280),0),IF(OFFSET(G280,-$E$18,0)-SUM(OFFSET(F280,-$E$18,0):F280)&gt;0,OFFSET(G280,-$E$18,0)-SUM(OFFSET(F280,-$E$18,0):F280),0)))</f>
        <v>0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92</v>
      </c>
      <c r="F281" s="15">
        <f t="shared" si="28"/>
        <v>9</v>
      </c>
      <c r="G281" s="15">
        <f t="shared" ca="1" si="29"/>
        <v>0</v>
      </c>
      <c r="H281" s="13">
        <f t="shared" ca="1" si="25"/>
        <v>0.1008219178082192</v>
      </c>
      <c r="I281" s="29">
        <f ca="1">IF(G281&lt;&gt;0,IF(E281&lt;0,0,IF(OR(Mushrooms!I281&gt;0,'House Salad'!I281&gt;0,'Green Pepper'!I281&gt;0),0,IF(OR(Pita!I281&gt;0),50,200))),0)</f>
        <v>0</v>
      </c>
      <c r="J281" s="2">
        <f ca="1">IF(D281&lt;$E$18,"N/A",IF(D281=$E$18,IF($E$7-SUM(OFFSET(F281,-$E$18,0):F281)&gt;0,$E$7-SUM(OFFSET(F281,-$E$18,0):F281),0),IF(OFFSET(G281,-$E$18,0)-SUM(OFFSET(F281,-$E$18,0):F281)&gt;0,OFFSET(G281,-$E$18,0)-SUM(OFFSET(F281,-$E$18,0):F281),0)))</f>
        <v>0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83</v>
      </c>
      <c r="F282" s="15">
        <f t="shared" si="28"/>
        <v>9</v>
      </c>
      <c r="G282" s="15">
        <f t="shared" ca="1" si="29"/>
        <v>0</v>
      </c>
      <c r="H282" s="13">
        <f t="shared" ca="1" si="25"/>
        <v>9.0958904109589053E-2</v>
      </c>
      <c r="I282" s="29">
        <f ca="1">IF(G282&lt;&gt;0,IF(E282&lt;0,0,IF(OR(Mushrooms!I282&gt;0,'House Salad'!I282&gt;0,'Green Pepper'!I282&gt;0),0,IF(OR(Pita!I282&gt;0),50,200))),0)</f>
        <v>0</v>
      </c>
      <c r="J282" s="2">
        <f ca="1">IF(D282&lt;$E$18,"N/A",IF(D282=$E$18,IF($E$7-SUM(OFFSET(F282,-$E$18,0):F282)&gt;0,$E$7-SUM(OFFSET(F282,-$E$18,0):F282),0),IF(OFFSET(G282,-$E$18,0)-SUM(OFFSET(F282,-$E$18,0):F282)&gt;0,OFFSET(G282,-$E$18,0)-SUM(OFFSET(F282,-$E$18,0):F282),0)))</f>
        <v>0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74</v>
      </c>
      <c r="F283" s="15">
        <f t="shared" si="28"/>
        <v>9</v>
      </c>
      <c r="G283" s="15">
        <f t="shared" ca="1" si="29"/>
        <v>0</v>
      </c>
      <c r="H283" s="13">
        <f t="shared" ca="1" si="25"/>
        <v>8.109589041095891E-2</v>
      </c>
      <c r="I283" s="29">
        <f ca="1">IF(G283&lt;&gt;0,IF(E283&lt;0,0,IF(OR(Mushrooms!I283&gt;0,'House Salad'!I283&gt;0,'Green Pepper'!I283&gt;0),0,IF(OR(Pita!I283&gt;0),50,200))),0)</f>
        <v>0</v>
      </c>
      <c r="J283" s="2">
        <f ca="1">IF(D283&lt;$E$18,"N/A",IF(D283=$E$18,IF($E$7-SUM(OFFSET(F283,-$E$18,0):F283)&gt;0,$E$7-SUM(OFFSET(F283,-$E$18,0):F283),0),IF(OFFSET(G283,-$E$18,0)-SUM(OFFSET(F283,-$E$18,0):F283)&gt;0,OFFSET(G283,-$E$18,0)-SUM(OFFSET(F283,-$E$18,0):F283),0)))</f>
        <v>0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65</v>
      </c>
      <c r="F284" s="15">
        <f t="shared" si="28"/>
        <v>9</v>
      </c>
      <c r="G284" s="15">
        <f t="shared" ca="1" si="29"/>
        <v>0</v>
      </c>
      <c r="H284" s="13">
        <f t="shared" ca="1" si="25"/>
        <v>7.123287671232878E-2</v>
      </c>
      <c r="I284" s="29">
        <f ca="1">IF(G284&lt;&gt;0,IF(E284&lt;0,0,IF(OR(Mushrooms!I284&gt;0,'House Salad'!I284&gt;0,'Green Pepper'!I284&gt;0),0,IF(OR(Pita!I284&gt;0),50,200))),0)</f>
        <v>0</v>
      </c>
      <c r="J284" s="2">
        <f ca="1">IF(D284&lt;$E$18,"N/A",IF(D284=$E$18,IF($E$7-SUM(OFFSET(F284,-$E$18,0):F284)&gt;0,$E$7-SUM(OFFSET(F284,-$E$18,0):F284),0),IF(OFFSET(G284,-$E$18,0)-SUM(OFFSET(F284,-$E$18,0):F284)&gt;0,OFFSET(G284,-$E$18,0)-SUM(OFFSET(F284,-$E$18,0):F284),0)))</f>
        <v>0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56</v>
      </c>
      <c r="F285" s="15">
        <f t="shared" si="28"/>
        <v>9</v>
      </c>
      <c r="G285" s="15">
        <f t="shared" ca="1" si="29"/>
        <v>0</v>
      </c>
      <c r="H285" s="13">
        <f t="shared" ca="1" si="25"/>
        <v>6.1369863013698636E-2</v>
      </c>
      <c r="I285" s="29">
        <f ca="1">IF(G285&lt;&gt;0,IF(E285&lt;0,0,IF(OR(Mushrooms!I285&gt;0,'House Salad'!I285&gt;0,'Green Pepper'!I285&gt;0),0,IF(OR(Pita!I285&gt;0),50,200))),0)</f>
        <v>0</v>
      </c>
      <c r="J285" s="2">
        <f ca="1">IF(D285&lt;$E$18,"N/A",IF(D285=$E$18,IF($E$7-SUM(OFFSET(F285,-$E$18,0):F285)&gt;0,$E$7-SUM(OFFSET(F285,-$E$18,0):F285),0),IF(OFFSET(G285,-$E$18,0)-SUM(OFFSET(F285,-$E$18,0):F285)&gt;0,OFFSET(G285,-$E$18,0)-SUM(OFFSET(F285,-$E$18,0):F285),0)))</f>
        <v>0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47</v>
      </c>
      <c r="F286" s="15">
        <f t="shared" si="28"/>
        <v>9</v>
      </c>
      <c r="G286" s="15">
        <f t="shared" ca="1" si="29"/>
        <v>63</v>
      </c>
      <c r="H286" s="13">
        <f t="shared" ca="1" si="25"/>
        <v>5.1506849315068499E-2</v>
      </c>
      <c r="I286" s="29">
        <f ca="1">IF(G286&lt;&gt;0,IF(E286&lt;0,0,IF(OR(Mushrooms!I286&gt;0,'House Salad'!I286&gt;0,'Green Pepper'!I286&gt;0),0,IF(OR(Pita!I286&gt;0),50,200))),0)</f>
        <v>0</v>
      </c>
      <c r="J286" s="2">
        <f ca="1">IF(D286&lt;$E$18,"N/A",IF(D286=$E$18,IF($E$7-SUM(OFFSET(F286,-$E$18,0):F286)&gt;0,$E$7-SUM(OFFSET(F286,-$E$18,0):F286),0),IF(OFFSET(G286,-$E$18,0)-SUM(OFFSET(F286,-$E$18,0):F286)&gt;0,OFFSET(G286,-$E$18,0)-SUM(OFFSET(F286,-$E$18,0):F286),0)))</f>
        <v>0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101</v>
      </c>
      <c r="F287" s="15">
        <f t="shared" si="28"/>
        <v>9</v>
      </c>
      <c r="G287" s="15">
        <f t="shared" ca="1" si="29"/>
        <v>0</v>
      </c>
      <c r="H287" s="13">
        <f t="shared" ca="1" si="25"/>
        <v>0.11068493150684933</v>
      </c>
      <c r="I287" s="29">
        <f ca="1">IF(G287&lt;&gt;0,IF(E287&lt;0,0,IF(OR(Mushrooms!I287&gt;0,'House Salad'!I287&gt;0,'Green Pepper'!I287&gt;0),0,IF(OR(Pita!I287&gt;0),50,200))),0)</f>
        <v>0</v>
      </c>
      <c r="J287" s="2">
        <f ca="1">IF(D287&lt;$E$18,"N/A",IF(D287=$E$18,IF($E$7-SUM(OFFSET(F287,-$E$18,0):F287)&gt;0,$E$7-SUM(OFFSET(F287,-$E$18,0):F287),0),IF(OFFSET(G287,-$E$18,0)-SUM(OFFSET(F287,-$E$18,0):F287)&gt;0,OFFSET(G287,-$E$18,0)-SUM(OFFSET(F287,-$E$18,0):F287),0)))</f>
        <v>0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92</v>
      </c>
      <c r="F288" s="15">
        <f t="shared" si="28"/>
        <v>9</v>
      </c>
      <c r="G288" s="15">
        <f t="shared" ca="1" si="29"/>
        <v>0</v>
      </c>
      <c r="H288" s="13">
        <f t="shared" ca="1" si="25"/>
        <v>0.1008219178082192</v>
      </c>
      <c r="I288" s="29">
        <f ca="1">IF(G288&lt;&gt;0,IF(E288&lt;0,0,IF(OR(Mushrooms!I288&gt;0,'House Salad'!I288&gt;0,'Green Pepper'!I288&gt;0),0,IF(OR(Pita!I288&gt;0),50,200))),0)</f>
        <v>0</v>
      </c>
      <c r="J288" s="2">
        <f ca="1">IF(D288&lt;$E$18,"N/A",IF(D288=$E$18,IF($E$7-SUM(OFFSET(F288,-$E$18,0):F288)&gt;0,$E$7-SUM(OFFSET(F288,-$E$18,0):F288),0),IF(OFFSET(G288,-$E$18,0)-SUM(OFFSET(F288,-$E$18,0):F288)&gt;0,OFFSET(G288,-$E$18,0)-SUM(OFFSET(F288,-$E$18,0):F288),0)))</f>
        <v>0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83</v>
      </c>
      <c r="F289" s="15">
        <f t="shared" si="28"/>
        <v>9</v>
      </c>
      <c r="G289" s="15">
        <f t="shared" ca="1" si="29"/>
        <v>0</v>
      </c>
      <c r="H289" s="13">
        <f t="shared" ca="1" si="25"/>
        <v>9.0958904109589053E-2</v>
      </c>
      <c r="I289" s="29">
        <f ca="1">IF(G289&lt;&gt;0,IF(E289&lt;0,0,IF(OR(Mushrooms!I289&gt;0,'House Salad'!I289&gt;0,'Green Pepper'!I289&gt;0),0,IF(OR(Pita!I289&gt;0),50,200))),0)</f>
        <v>0</v>
      </c>
      <c r="J289" s="2">
        <f ca="1">IF(D289&lt;$E$18,"N/A",IF(D289=$E$18,IF($E$7-SUM(OFFSET(F289,-$E$18,0):F289)&gt;0,$E$7-SUM(OFFSET(F289,-$E$18,0):F289),0),IF(OFFSET(G289,-$E$18,0)-SUM(OFFSET(F289,-$E$18,0):F289)&gt;0,OFFSET(G289,-$E$18,0)-SUM(OFFSET(F289,-$E$18,0):F289),0)))</f>
        <v>0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74</v>
      </c>
      <c r="F290" s="15">
        <f t="shared" si="28"/>
        <v>9</v>
      </c>
      <c r="G290" s="15">
        <f t="shared" ca="1" si="29"/>
        <v>0</v>
      </c>
      <c r="H290" s="13">
        <f t="shared" ca="1" si="25"/>
        <v>8.109589041095891E-2</v>
      </c>
      <c r="I290" s="29">
        <f ca="1">IF(G290&lt;&gt;0,IF(E290&lt;0,0,IF(OR(Mushrooms!I290&gt;0,'House Salad'!I290&gt;0,'Green Pepper'!I290&gt;0),0,IF(OR(Pita!I290&gt;0),50,200))),0)</f>
        <v>0</v>
      </c>
      <c r="J290" s="2">
        <f ca="1">IF(D290&lt;$E$18,"N/A",IF(D290=$E$18,IF($E$7-SUM(OFFSET(F290,-$E$18,0):F290)&gt;0,$E$7-SUM(OFFSET(F290,-$E$18,0):F290),0),IF(OFFSET(G290,-$E$18,0)-SUM(OFFSET(F290,-$E$18,0):F290)&gt;0,OFFSET(G290,-$E$18,0)-SUM(OFFSET(F290,-$E$18,0):F290),0)))</f>
        <v>0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65</v>
      </c>
      <c r="F291" s="15">
        <f t="shared" si="28"/>
        <v>9</v>
      </c>
      <c r="G291" s="15">
        <f t="shared" ca="1" si="29"/>
        <v>0</v>
      </c>
      <c r="H291" s="13">
        <f t="shared" ca="1" si="25"/>
        <v>7.123287671232878E-2</v>
      </c>
      <c r="I291" s="29">
        <f ca="1">IF(G291&lt;&gt;0,IF(E291&lt;0,0,IF(OR(Mushrooms!I291&gt;0,'House Salad'!I291&gt;0,'Green Pepper'!I291&gt;0),0,IF(OR(Pita!I291&gt;0),50,200))),0)</f>
        <v>0</v>
      </c>
      <c r="J291" s="2">
        <f ca="1">IF(D291&lt;$E$18,"N/A",IF(D291=$E$18,IF($E$7-SUM(OFFSET(F291,-$E$18,0):F291)&gt;0,$E$7-SUM(OFFSET(F291,-$E$18,0):F291),0),IF(OFFSET(G291,-$E$18,0)-SUM(OFFSET(F291,-$E$18,0):F291)&gt;0,OFFSET(G291,-$E$18,0)-SUM(OFFSET(F291,-$E$18,0):F291),0)))</f>
        <v>0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56</v>
      </c>
      <c r="F292" s="15">
        <f t="shared" si="28"/>
        <v>9</v>
      </c>
      <c r="G292" s="15">
        <f t="shared" ca="1" si="29"/>
        <v>0</v>
      </c>
      <c r="H292" s="13">
        <f t="shared" ca="1" si="25"/>
        <v>6.1369863013698636E-2</v>
      </c>
      <c r="I292" s="29">
        <f ca="1">IF(G292&lt;&gt;0,IF(E292&lt;0,0,IF(OR(Mushrooms!I292&gt;0,'House Salad'!I292&gt;0,'Green Pepper'!I292&gt;0),0,IF(OR(Pita!I292&gt;0),50,200))),0)</f>
        <v>0</v>
      </c>
      <c r="J292" s="2">
        <f ca="1">IF(D292&lt;$E$18,"N/A",IF(D292=$E$18,IF($E$7-SUM(OFFSET(F292,-$E$18,0):F292)&gt;0,$E$7-SUM(OFFSET(F292,-$E$18,0):F292),0),IF(OFFSET(G292,-$E$18,0)-SUM(OFFSET(F292,-$E$18,0):F292)&gt;0,OFFSET(G292,-$E$18,0)-SUM(OFFSET(F292,-$E$18,0):F292),0)))</f>
        <v>0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47</v>
      </c>
      <c r="F293" s="15">
        <f t="shared" si="28"/>
        <v>9</v>
      </c>
      <c r="G293" s="15">
        <f t="shared" ca="1" si="29"/>
        <v>63</v>
      </c>
      <c r="H293" s="13">
        <f t="shared" ca="1" si="25"/>
        <v>5.1506849315068499E-2</v>
      </c>
      <c r="I293" s="29">
        <f ca="1">IF(G293&lt;&gt;0,IF(E293&lt;0,0,IF(OR(Mushrooms!I293&gt;0,'House Salad'!I293&gt;0,'Green Pepper'!I293&gt;0),0,IF(OR(Pita!I293&gt;0),50,200))),0)</f>
        <v>0</v>
      </c>
      <c r="J293" s="2">
        <f ca="1">IF(D293&lt;$E$18,"N/A",IF(D293=$E$18,IF($E$7-SUM(OFFSET(F293,-$E$18,0):F293)&gt;0,$E$7-SUM(OFFSET(F293,-$E$18,0):F293),0),IF(OFFSET(G293,-$E$18,0)-SUM(OFFSET(F293,-$E$18,0):F293)&gt;0,OFFSET(G293,-$E$18,0)-SUM(OFFSET(F293,-$E$18,0):F293),0)))</f>
        <v>0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101</v>
      </c>
      <c r="F294" s="15">
        <f t="shared" si="28"/>
        <v>9</v>
      </c>
      <c r="G294" s="15">
        <f t="shared" ca="1" si="29"/>
        <v>0</v>
      </c>
      <c r="H294" s="13">
        <f t="shared" ca="1" si="25"/>
        <v>0.11068493150684933</v>
      </c>
      <c r="I294" s="29">
        <f ca="1">IF(G294&lt;&gt;0,IF(E294&lt;0,0,IF(OR(Mushrooms!I294&gt;0,'House Salad'!I294&gt;0,'Green Pepper'!I294&gt;0),0,IF(OR(Pita!I294&gt;0),50,200))),0)</f>
        <v>0</v>
      </c>
      <c r="J294" s="2">
        <f ca="1">IF(D294&lt;$E$18,"N/A",IF(D294=$E$18,IF($E$7-SUM(OFFSET(F294,-$E$18,0):F294)&gt;0,$E$7-SUM(OFFSET(F294,-$E$18,0):F294),0),IF(OFFSET(G294,-$E$18,0)-SUM(OFFSET(F294,-$E$18,0):F294)&gt;0,OFFSET(G294,-$E$18,0)-SUM(OFFSET(F294,-$E$18,0):F294),0)))</f>
        <v>0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92</v>
      </c>
      <c r="F295" s="15">
        <f t="shared" si="28"/>
        <v>9</v>
      </c>
      <c r="G295" s="15">
        <f t="shared" ca="1" si="29"/>
        <v>0</v>
      </c>
      <c r="H295" s="13">
        <f t="shared" ca="1" si="25"/>
        <v>0.1008219178082192</v>
      </c>
      <c r="I295" s="29">
        <f ca="1">IF(G295&lt;&gt;0,IF(E295&lt;0,0,IF(OR(Mushrooms!I295&gt;0,'House Salad'!I295&gt;0,'Green Pepper'!I295&gt;0),0,IF(OR(Pita!I295&gt;0),50,200))),0)</f>
        <v>0</v>
      </c>
      <c r="J295" s="2">
        <f ca="1">IF(D295&lt;$E$18,"N/A",IF(D295=$E$18,IF($E$7-SUM(OFFSET(F295,-$E$18,0):F295)&gt;0,$E$7-SUM(OFFSET(F295,-$E$18,0):F295),0),IF(OFFSET(G295,-$E$18,0)-SUM(OFFSET(F295,-$E$18,0):F295)&gt;0,OFFSET(G295,-$E$18,0)-SUM(OFFSET(F295,-$E$18,0):F295),0)))</f>
        <v>0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83</v>
      </c>
      <c r="F296" s="15">
        <f t="shared" si="28"/>
        <v>9</v>
      </c>
      <c r="G296" s="15">
        <f t="shared" ca="1" si="29"/>
        <v>0</v>
      </c>
      <c r="H296" s="13">
        <f t="shared" ca="1" si="25"/>
        <v>9.0958904109589053E-2</v>
      </c>
      <c r="I296" s="29">
        <f ca="1">IF(G296&lt;&gt;0,IF(E296&lt;0,0,IF(OR(Mushrooms!I296&gt;0,'House Salad'!I296&gt;0,'Green Pepper'!I296&gt;0),0,IF(OR(Pita!I296&gt;0),50,200))),0)</f>
        <v>0</v>
      </c>
      <c r="J296" s="2">
        <f ca="1">IF(D296&lt;$E$18,"N/A",IF(D296=$E$18,IF($E$7-SUM(OFFSET(F296,-$E$18,0):F296)&gt;0,$E$7-SUM(OFFSET(F296,-$E$18,0):F296),0),IF(OFFSET(G296,-$E$18,0)-SUM(OFFSET(F296,-$E$18,0):F296)&gt;0,OFFSET(G296,-$E$18,0)-SUM(OFFSET(F296,-$E$18,0):F296),0)))</f>
        <v>0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74</v>
      </c>
      <c r="F297" s="15">
        <f t="shared" si="28"/>
        <v>9</v>
      </c>
      <c r="G297" s="15">
        <f t="shared" ca="1" si="29"/>
        <v>0</v>
      </c>
      <c r="H297" s="13">
        <f t="shared" ca="1" si="25"/>
        <v>8.109589041095891E-2</v>
      </c>
      <c r="I297" s="29">
        <f ca="1">IF(G297&lt;&gt;0,IF(E297&lt;0,0,IF(OR(Mushrooms!I297&gt;0,'House Salad'!I297&gt;0,'Green Pepper'!I297&gt;0),0,IF(OR(Pita!I297&gt;0),50,200))),0)</f>
        <v>0</v>
      </c>
      <c r="J297" s="2">
        <f ca="1">IF(D297&lt;$E$18,"N/A",IF(D297=$E$18,IF($E$7-SUM(OFFSET(F297,-$E$18,0):F297)&gt;0,$E$7-SUM(OFFSET(F297,-$E$18,0):F297),0),IF(OFFSET(G297,-$E$18,0)-SUM(OFFSET(F297,-$E$18,0):F297)&gt;0,OFFSET(G297,-$E$18,0)-SUM(OFFSET(F297,-$E$18,0):F297),0)))</f>
        <v>0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65</v>
      </c>
      <c r="F298" s="15">
        <f t="shared" si="28"/>
        <v>9</v>
      </c>
      <c r="G298" s="15">
        <f t="shared" ca="1" si="29"/>
        <v>0</v>
      </c>
      <c r="H298" s="13">
        <f t="shared" ca="1" si="25"/>
        <v>7.123287671232878E-2</v>
      </c>
      <c r="I298" s="29">
        <f ca="1">IF(G298&lt;&gt;0,IF(E298&lt;0,0,IF(OR(Mushrooms!I298&gt;0,'House Salad'!I298&gt;0,'Green Pepper'!I298&gt;0),0,IF(OR(Pita!I298&gt;0),50,200))),0)</f>
        <v>0</v>
      </c>
      <c r="J298" s="2">
        <f ca="1">IF(D298&lt;$E$18,"N/A",IF(D298=$E$18,IF($E$7-SUM(OFFSET(F298,-$E$18,0):F298)&gt;0,$E$7-SUM(OFFSET(F298,-$E$18,0):F298),0),IF(OFFSET(G298,-$E$18,0)-SUM(OFFSET(F298,-$E$18,0):F298)&gt;0,OFFSET(G298,-$E$18,0)-SUM(OFFSET(F298,-$E$18,0):F298),0)))</f>
        <v>0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56</v>
      </c>
      <c r="F299" s="15">
        <f t="shared" si="28"/>
        <v>9</v>
      </c>
      <c r="G299" s="15">
        <f t="shared" ca="1" si="29"/>
        <v>0</v>
      </c>
      <c r="H299" s="13">
        <f t="shared" ca="1" si="25"/>
        <v>6.1369863013698636E-2</v>
      </c>
      <c r="I299" s="29">
        <f ca="1">IF(G299&lt;&gt;0,IF(E299&lt;0,0,IF(OR(Mushrooms!I299&gt;0,'House Salad'!I299&gt;0,'Green Pepper'!I299&gt;0),0,IF(OR(Pita!I299&gt;0),50,200))),0)</f>
        <v>0</v>
      </c>
      <c r="J299" s="2">
        <f ca="1">IF(D299&lt;$E$18,"N/A",IF(D299=$E$18,IF($E$7-SUM(OFFSET(F299,-$E$18,0):F299)&gt;0,$E$7-SUM(OFFSET(F299,-$E$18,0):F299),0),IF(OFFSET(G299,-$E$18,0)-SUM(OFFSET(F299,-$E$18,0):F299)&gt;0,OFFSET(G299,-$E$18,0)-SUM(OFFSET(F299,-$E$18,0):F299),0)))</f>
        <v>0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47</v>
      </c>
      <c r="F300" s="15">
        <f t="shared" si="28"/>
        <v>9</v>
      </c>
      <c r="G300" s="15">
        <f t="shared" ca="1" si="29"/>
        <v>63</v>
      </c>
      <c r="H300" s="13">
        <f t="shared" ca="1" si="25"/>
        <v>5.1506849315068499E-2</v>
      </c>
      <c r="I300" s="29">
        <f ca="1">IF(G300&lt;&gt;0,IF(E300&lt;0,0,IF(OR(Mushrooms!I300&gt;0,'House Salad'!I300&gt;0,'Green Pepper'!I300&gt;0),0,IF(OR(Pita!I300&gt;0),50,200))),0)</f>
        <v>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101</v>
      </c>
      <c r="F301" s="15">
        <f t="shared" si="28"/>
        <v>9</v>
      </c>
      <c r="G301" s="15">
        <f t="shared" ca="1" si="29"/>
        <v>0</v>
      </c>
      <c r="H301" s="13">
        <f t="shared" ca="1" si="25"/>
        <v>0.11068493150684933</v>
      </c>
      <c r="I301" s="29">
        <f ca="1">IF(G301&lt;&gt;0,IF(E301&lt;0,0,IF(OR(Mushrooms!I301&gt;0,'House Salad'!I301&gt;0,'Green Pepper'!I301&gt;0),0,IF(OR(Pita!I301&gt;0),50,200))),0)</f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92</v>
      </c>
      <c r="F302" s="15">
        <f t="shared" si="28"/>
        <v>9</v>
      </c>
      <c r="G302" s="15">
        <f t="shared" ca="1" si="29"/>
        <v>0</v>
      </c>
      <c r="H302" s="13">
        <f t="shared" ca="1" si="25"/>
        <v>0.1008219178082192</v>
      </c>
      <c r="I302" s="29">
        <f ca="1">IF(G302&lt;&gt;0,IF(E302&lt;0,0,IF(OR(Mushrooms!I302&gt;0,'House Salad'!I302&gt;0,'Green Pepper'!I302&gt;0),0,IF(OR(Pita!I302&gt;0),50,200))),0)</f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83</v>
      </c>
      <c r="F303" s="15">
        <f t="shared" si="28"/>
        <v>9</v>
      </c>
      <c r="G303" s="15">
        <f t="shared" ca="1" si="29"/>
        <v>0</v>
      </c>
      <c r="H303" s="13">
        <f t="shared" ca="1" si="25"/>
        <v>9.0958904109589053E-2</v>
      </c>
      <c r="I303" s="29">
        <f ca="1">IF(G303&lt;&gt;0,IF(E303&lt;0,0,IF(OR(Mushrooms!I303&gt;0,'House Salad'!I303&gt;0,'Green Pepper'!I303&gt;0),0,IF(OR(Pita!I303&gt;0),50,200))),0)</f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74</v>
      </c>
      <c r="F304" s="15">
        <f t="shared" si="28"/>
        <v>9</v>
      </c>
      <c r="G304" s="15">
        <f t="shared" ca="1" si="29"/>
        <v>0</v>
      </c>
      <c r="H304" s="13">
        <f t="shared" ca="1" si="25"/>
        <v>8.109589041095891E-2</v>
      </c>
      <c r="I304" s="29">
        <f ca="1">IF(G304&lt;&gt;0,IF(E304&lt;0,0,IF(OR(Mushrooms!I304&gt;0,'House Salad'!I304&gt;0,'Green Pepper'!I304&gt;0),0,IF(OR(Pita!I304&gt;0),50,200))),0)</f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65</v>
      </c>
      <c r="F305" s="15">
        <f t="shared" si="28"/>
        <v>9</v>
      </c>
      <c r="G305" s="15">
        <f t="shared" ca="1" si="29"/>
        <v>0</v>
      </c>
      <c r="H305" s="13">
        <f t="shared" ca="1" si="25"/>
        <v>7.123287671232878E-2</v>
      </c>
      <c r="I305" s="29">
        <f ca="1">IF(G305&lt;&gt;0,IF(E305&lt;0,0,IF(OR(Mushrooms!I305&gt;0,'House Salad'!I305&gt;0,'Green Pepper'!I305&gt;0),0,IF(OR(Pita!I305&gt;0),50,200))),0)</f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56</v>
      </c>
      <c r="F306" s="15">
        <f t="shared" si="28"/>
        <v>9</v>
      </c>
      <c r="G306" s="15">
        <f t="shared" ca="1" si="29"/>
        <v>0</v>
      </c>
      <c r="H306" s="13">
        <f t="shared" ca="1" si="25"/>
        <v>6.1369863013698636E-2</v>
      </c>
      <c r="I306" s="29">
        <f ca="1">IF(G306&lt;&gt;0,IF(E306&lt;0,0,IF(OR(Mushrooms!I306&gt;0,'House Salad'!I306&gt;0,'Green Pepper'!I306&gt;0),0,IF(OR(Pita!I306&gt;0),50,200))),0)</f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47</v>
      </c>
      <c r="F307" s="15">
        <f t="shared" si="28"/>
        <v>9</v>
      </c>
      <c r="G307" s="15">
        <f t="shared" ca="1" si="29"/>
        <v>63</v>
      </c>
      <c r="H307" s="13">
        <f t="shared" ca="1" si="25"/>
        <v>5.1506849315068499E-2</v>
      </c>
      <c r="I307" s="29">
        <f ca="1">IF(G307&lt;&gt;0,IF(E307&lt;0,0,IF(OR(Mushrooms!I307&gt;0,'House Salad'!I307&gt;0,'Green Pepper'!I307&gt;0),0,IF(OR(Pita!I307&gt;0),50,200))),0)</f>
        <v>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101</v>
      </c>
      <c r="F308" s="15">
        <f t="shared" si="28"/>
        <v>9</v>
      </c>
      <c r="G308" s="15">
        <f t="shared" ca="1" si="29"/>
        <v>0</v>
      </c>
      <c r="H308" s="13">
        <f t="shared" ca="1" si="25"/>
        <v>0.11068493150684933</v>
      </c>
      <c r="I308" s="29">
        <f ca="1">IF(G308&lt;&gt;0,IF(E308&lt;0,0,IF(OR(Mushrooms!I308&gt;0,'House Salad'!I308&gt;0,'Green Pepper'!I308&gt;0),0,IF(OR(Pita!I308&gt;0),50,200))),0)</f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92</v>
      </c>
      <c r="F309" s="15">
        <f t="shared" si="28"/>
        <v>9</v>
      </c>
      <c r="G309" s="15">
        <f t="shared" ca="1" si="29"/>
        <v>0</v>
      </c>
      <c r="H309" s="13">
        <f t="shared" ca="1" si="25"/>
        <v>0.1008219178082192</v>
      </c>
      <c r="I309" s="29">
        <f ca="1">IF(G309&lt;&gt;0,IF(E309&lt;0,0,IF(OR(Mushrooms!I309&gt;0,'House Salad'!I309&gt;0,'Green Pepper'!I309&gt;0),0,IF(OR(Pita!I309&gt;0),50,200))),0)</f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83</v>
      </c>
      <c r="F310" s="15">
        <f t="shared" si="28"/>
        <v>9</v>
      </c>
      <c r="G310" s="15">
        <f t="shared" ca="1" si="29"/>
        <v>0</v>
      </c>
      <c r="H310" s="13">
        <f t="shared" ca="1" si="25"/>
        <v>9.0958904109589053E-2</v>
      </c>
      <c r="I310" s="29">
        <f ca="1">IF(G310&lt;&gt;0,IF(E310&lt;0,0,IF(OR(Mushrooms!I310&gt;0,'House Salad'!I310&gt;0,'Green Pepper'!I310&gt;0),0,IF(OR(Pita!I310&gt;0),50,200))),0)</f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74</v>
      </c>
      <c r="F311" s="15">
        <f t="shared" si="28"/>
        <v>9</v>
      </c>
      <c r="G311" s="15">
        <f t="shared" ca="1" si="29"/>
        <v>0</v>
      </c>
      <c r="H311" s="13">
        <f t="shared" ca="1" si="25"/>
        <v>8.109589041095891E-2</v>
      </c>
      <c r="I311" s="29">
        <f ca="1">IF(G311&lt;&gt;0,IF(E311&lt;0,0,IF(OR(Mushrooms!I311&gt;0,'House Salad'!I311&gt;0,'Green Pepper'!I311&gt;0),0,IF(OR(Pita!I311&gt;0),50,200))),0)</f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65</v>
      </c>
      <c r="F312" s="15">
        <f t="shared" si="28"/>
        <v>9</v>
      </c>
      <c r="G312" s="15">
        <f t="shared" ca="1" si="29"/>
        <v>0</v>
      </c>
      <c r="H312" s="13">
        <f t="shared" ca="1" si="25"/>
        <v>7.123287671232878E-2</v>
      </c>
      <c r="I312" s="29">
        <f ca="1">IF(G312&lt;&gt;0,IF(E312&lt;0,0,IF(OR(Mushrooms!I312&gt;0,'House Salad'!I312&gt;0,'Green Pepper'!I312&gt;0),0,IF(OR(Pita!I312&gt;0),50,200))),0)</f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56</v>
      </c>
      <c r="F313" s="15">
        <f t="shared" si="28"/>
        <v>9</v>
      </c>
      <c r="G313" s="15">
        <f t="shared" ca="1" si="29"/>
        <v>0</v>
      </c>
      <c r="H313" s="13">
        <f t="shared" ca="1" si="25"/>
        <v>6.1369863013698636E-2</v>
      </c>
      <c r="I313" s="29">
        <f ca="1">IF(G313&lt;&gt;0,IF(E313&lt;0,0,IF(OR(Mushrooms!I313&gt;0,'House Salad'!I313&gt;0,'Green Pepper'!I313&gt;0),0,IF(OR(Pita!I313&gt;0),50,200))),0)</f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47</v>
      </c>
      <c r="F314" s="15">
        <f t="shared" si="28"/>
        <v>9</v>
      </c>
      <c r="G314" s="15">
        <f t="shared" ca="1" si="29"/>
        <v>63</v>
      </c>
      <c r="H314" s="13">
        <f t="shared" ca="1" si="25"/>
        <v>5.1506849315068499E-2</v>
      </c>
      <c r="I314" s="29">
        <f ca="1">IF(G314&lt;&gt;0,IF(E314&lt;0,0,IF(OR(Mushrooms!I314&gt;0,'House Salad'!I314&gt;0,'Green Pepper'!I314&gt;0),0,IF(OR(Pita!I314&gt;0),50,200))),0)</f>
        <v>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101</v>
      </c>
      <c r="F315" s="15">
        <f t="shared" si="28"/>
        <v>9</v>
      </c>
      <c r="G315" s="15">
        <f t="shared" ca="1" si="29"/>
        <v>0</v>
      </c>
      <c r="H315" s="13">
        <f t="shared" ca="1" si="25"/>
        <v>0.11068493150684933</v>
      </c>
      <c r="I315" s="29">
        <f ca="1">IF(G315&lt;&gt;0,IF(E315&lt;0,0,IF(OR(Mushrooms!I315&gt;0,'House Salad'!I315&gt;0,'Green Pepper'!I315&gt;0),0,IF(OR(Pita!I315&gt;0),50,200))),0)</f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92</v>
      </c>
      <c r="F316" s="15">
        <f t="shared" si="28"/>
        <v>9</v>
      </c>
      <c r="G316" s="15">
        <f t="shared" ca="1" si="29"/>
        <v>0</v>
      </c>
      <c r="H316" s="13">
        <f t="shared" ca="1" si="25"/>
        <v>0.1008219178082192</v>
      </c>
      <c r="I316" s="29">
        <f ca="1">IF(G316&lt;&gt;0,IF(E316&lt;0,0,IF(OR(Mushrooms!I316&gt;0,'House Salad'!I316&gt;0,'Green Pepper'!I316&gt;0),0,IF(OR(Pita!I316&gt;0),50,200))),0)</f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83</v>
      </c>
      <c r="F317" s="15">
        <f t="shared" si="28"/>
        <v>9</v>
      </c>
      <c r="G317" s="15">
        <f t="shared" ca="1" si="29"/>
        <v>0</v>
      </c>
      <c r="H317" s="13">
        <f t="shared" ca="1" si="25"/>
        <v>9.0958904109589053E-2</v>
      </c>
      <c r="I317" s="29">
        <f ca="1">IF(G317&lt;&gt;0,IF(E317&lt;0,0,IF(OR(Mushrooms!I317&gt;0,'House Salad'!I317&gt;0,'Green Pepper'!I317&gt;0),0,IF(OR(Pita!I317&gt;0),50,200))),0)</f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74</v>
      </c>
      <c r="F318" s="15">
        <f t="shared" si="28"/>
        <v>9</v>
      </c>
      <c r="G318" s="15">
        <f t="shared" ca="1" si="29"/>
        <v>0</v>
      </c>
      <c r="H318" s="13">
        <f t="shared" ca="1" si="25"/>
        <v>8.109589041095891E-2</v>
      </c>
      <c r="I318" s="29">
        <f ca="1">IF(G318&lt;&gt;0,IF(E318&lt;0,0,IF(OR(Mushrooms!I318&gt;0,'House Salad'!I318&gt;0,'Green Pepper'!I318&gt;0),0,IF(OR(Pita!I318&gt;0),50,200))),0)</f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65</v>
      </c>
      <c r="F319" s="15">
        <f t="shared" si="28"/>
        <v>9</v>
      </c>
      <c r="G319" s="15">
        <f t="shared" ca="1" si="29"/>
        <v>0</v>
      </c>
      <c r="H319" s="13">
        <f t="shared" ca="1" si="25"/>
        <v>7.123287671232878E-2</v>
      </c>
      <c r="I319" s="29">
        <f ca="1">IF(G319&lt;&gt;0,IF(E319&lt;0,0,IF(OR(Mushrooms!I319&gt;0,'House Salad'!I319&gt;0,'Green Pepper'!I319&gt;0),0,IF(OR(Pita!I319&gt;0),50,200))),0)</f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56</v>
      </c>
      <c r="F320" s="15">
        <f t="shared" si="28"/>
        <v>9</v>
      </c>
      <c r="G320" s="15">
        <f t="shared" ca="1" si="29"/>
        <v>0</v>
      </c>
      <c r="H320" s="13">
        <f t="shared" ca="1" si="25"/>
        <v>6.1369863013698636E-2</v>
      </c>
      <c r="I320" s="29">
        <f ca="1">IF(G320&lt;&gt;0,IF(E320&lt;0,0,IF(OR(Mushrooms!I320&gt;0,'House Salad'!I320&gt;0,'Green Pepper'!I320&gt;0),0,IF(OR(Pita!I320&gt;0),50,200))),0)</f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47</v>
      </c>
      <c r="F321" s="15">
        <f t="shared" si="28"/>
        <v>9</v>
      </c>
      <c r="G321" s="15">
        <f t="shared" ca="1" si="29"/>
        <v>63</v>
      </c>
      <c r="H321" s="13">
        <f t="shared" ca="1" si="25"/>
        <v>5.1506849315068499E-2</v>
      </c>
      <c r="I321" s="29">
        <f ca="1">IF(G321&lt;&gt;0,IF(E321&lt;0,0,IF(OR(Mushrooms!I321&gt;0,'House Salad'!I321&gt;0,'Green Pepper'!I321&gt;0),0,IF(OR(Pita!I321&gt;0),50,200))),0)</f>
        <v>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101</v>
      </c>
      <c r="F322" s="15">
        <f t="shared" si="28"/>
        <v>9</v>
      </c>
      <c r="G322" s="15">
        <f t="shared" ca="1" si="29"/>
        <v>0</v>
      </c>
      <c r="H322" s="13">
        <f t="shared" ca="1" si="25"/>
        <v>0.11068493150684933</v>
      </c>
      <c r="I322" s="29">
        <f ca="1">IF(G322&lt;&gt;0,IF(E322&lt;0,0,IF(OR(Mushrooms!I322&gt;0,'House Salad'!I322&gt;0,'Green Pepper'!I322&gt;0),0,IF(OR(Pita!I322&gt;0),50,200))),0)</f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92</v>
      </c>
      <c r="F323" s="15">
        <f t="shared" si="28"/>
        <v>9</v>
      </c>
      <c r="G323" s="15">
        <f t="shared" ca="1" si="29"/>
        <v>0</v>
      </c>
      <c r="H323" s="13">
        <f t="shared" ca="1" si="25"/>
        <v>0.1008219178082192</v>
      </c>
      <c r="I323" s="29">
        <f ca="1">IF(G323&lt;&gt;0,IF(E323&lt;0,0,IF(OR(Mushrooms!I323&gt;0,'House Salad'!I323&gt;0,'Green Pepper'!I323&gt;0),0,IF(OR(Pita!I323&gt;0),50,200))),0)</f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83</v>
      </c>
      <c r="F324" s="15">
        <f t="shared" si="28"/>
        <v>9</v>
      </c>
      <c r="G324" s="15">
        <f t="shared" ca="1" si="29"/>
        <v>0</v>
      </c>
      <c r="H324" s="13">
        <f t="shared" ca="1" si="25"/>
        <v>9.0958904109589053E-2</v>
      </c>
      <c r="I324" s="29">
        <f ca="1">IF(G324&lt;&gt;0,IF(E324&lt;0,0,IF(OR(Mushrooms!I324&gt;0,'House Salad'!I324&gt;0,'Green Pepper'!I324&gt;0),0,IF(OR(Pita!I324&gt;0),50,200))),0)</f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74</v>
      </c>
      <c r="F325" s="15">
        <f t="shared" si="28"/>
        <v>9</v>
      </c>
      <c r="G325" s="15">
        <f t="shared" ca="1" si="29"/>
        <v>0</v>
      </c>
      <c r="H325" s="13">
        <f t="shared" ca="1" si="25"/>
        <v>8.109589041095891E-2</v>
      </c>
      <c r="I325" s="29">
        <f ca="1">IF(G325&lt;&gt;0,IF(E325&lt;0,0,IF(OR(Mushrooms!I325&gt;0,'House Salad'!I325&gt;0,'Green Pepper'!I325&gt;0),0,IF(OR(Pita!I325&gt;0),50,200))),0)</f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65</v>
      </c>
      <c r="F326" s="15">
        <f t="shared" si="28"/>
        <v>9</v>
      </c>
      <c r="G326" s="15">
        <f t="shared" ca="1" si="29"/>
        <v>0</v>
      </c>
      <c r="H326" s="13">
        <f t="shared" ca="1" si="25"/>
        <v>7.123287671232878E-2</v>
      </c>
      <c r="I326" s="29">
        <f ca="1">IF(G326&lt;&gt;0,IF(E326&lt;0,0,IF(OR(Mushrooms!I326&gt;0,'House Salad'!I326&gt;0,'Green Pepper'!I326&gt;0),0,IF(OR(Pita!I326&gt;0),50,200))),0)</f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56</v>
      </c>
      <c r="F327" s="15">
        <f t="shared" si="28"/>
        <v>9</v>
      </c>
      <c r="G327" s="15">
        <f t="shared" ca="1" si="29"/>
        <v>0</v>
      </c>
      <c r="H327" s="13">
        <f t="shared" ca="1" si="25"/>
        <v>6.1369863013698636E-2</v>
      </c>
      <c r="I327" s="29">
        <f ca="1">IF(G327&lt;&gt;0,IF(E327&lt;0,0,IF(OR(Mushrooms!I327&gt;0,'House Salad'!I327&gt;0,'Green Pepper'!I327&gt;0),0,IF(OR(Pita!I327&gt;0),50,200))),0)</f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47</v>
      </c>
      <c r="F328" s="15">
        <f t="shared" si="28"/>
        <v>9</v>
      </c>
      <c r="G328" s="15">
        <f t="shared" ca="1" si="29"/>
        <v>63</v>
      </c>
      <c r="H328" s="13">
        <f t="shared" ca="1" si="25"/>
        <v>5.1506849315068499E-2</v>
      </c>
      <c r="I328" s="29">
        <f ca="1">IF(G328&lt;&gt;0,IF(E328&lt;0,0,IF(OR(Mushrooms!I328&gt;0,'House Salad'!I328&gt;0,'Green Pepper'!I328&gt;0),0,IF(OR(Pita!I328&gt;0),50,200))),0)</f>
        <v>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101</v>
      </c>
      <c r="F329" s="15">
        <f t="shared" si="28"/>
        <v>9</v>
      </c>
      <c r="G329" s="15">
        <f t="shared" ca="1" si="29"/>
        <v>0</v>
      </c>
      <c r="H329" s="13">
        <f t="shared" ca="1" si="25"/>
        <v>0.11068493150684933</v>
      </c>
      <c r="I329" s="29">
        <f ca="1">IF(G329&lt;&gt;0,IF(E329&lt;0,0,IF(OR(Mushrooms!I329&gt;0,'House Salad'!I329&gt;0,'Green Pepper'!I329&gt;0),0,IF(OR(Pita!I329&gt;0),50,200))),0)</f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92</v>
      </c>
      <c r="F330" s="15">
        <f t="shared" si="28"/>
        <v>9</v>
      </c>
      <c r="G330" s="15">
        <f t="shared" ca="1" si="29"/>
        <v>0</v>
      </c>
      <c r="H330" s="13">
        <f t="shared" ca="1" si="25"/>
        <v>0.1008219178082192</v>
      </c>
      <c r="I330" s="29">
        <f ca="1">IF(G330&lt;&gt;0,IF(E330&lt;0,0,IF(OR(Mushrooms!I330&gt;0,'House Salad'!I330&gt;0,'Green Pepper'!I330&gt;0),0,IF(OR(Pita!I330&gt;0),50,200))),0)</f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83</v>
      </c>
      <c r="F331" s="15">
        <f t="shared" si="28"/>
        <v>9</v>
      </c>
      <c r="G331" s="15">
        <f t="shared" ca="1" si="29"/>
        <v>0</v>
      </c>
      <c r="H331" s="13">
        <f t="shared" ca="1" si="25"/>
        <v>9.0958904109589053E-2</v>
      </c>
      <c r="I331" s="29">
        <f ca="1">IF(G331&lt;&gt;0,IF(E331&lt;0,0,IF(OR(Mushrooms!I331&gt;0,'House Salad'!I331&gt;0,'Green Pepper'!I331&gt;0),0,IF(OR(Pita!I331&gt;0),50,200))),0)</f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74</v>
      </c>
      <c r="F332" s="15">
        <f t="shared" si="28"/>
        <v>9</v>
      </c>
      <c r="G332" s="15">
        <f t="shared" ca="1" si="29"/>
        <v>0</v>
      </c>
      <c r="H332" s="13">
        <f t="shared" ca="1" si="25"/>
        <v>8.109589041095891E-2</v>
      </c>
      <c r="I332" s="29">
        <f ca="1">IF(G332&lt;&gt;0,IF(E332&lt;0,0,IF(OR(Mushrooms!I332&gt;0,'House Salad'!I332&gt;0,'Green Pepper'!I332&gt;0),0,IF(OR(Pita!I332&gt;0),50,200))),0)</f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65</v>
      </c>
      <c r="F333" s="15">
        <f t="shared" si="28"/>
        <v>9</v>
      </c>
      <c r="G333" s="15">
        <f t="shared" ca="1" si="29"/>
        <v>0</v>
      </c>
      <c r="H333" s="13">
        <f t="shared" ca="1" si="25"/>
        <v>7.123287671232878E-2</v>
      </c>
      <c r="I333" s="29">
        <f ca="1">IF(G333&lt;&gt;0,IF(E333&lt;0,0,IF(OR(Mushrooms!I333&gt;0,'House Salad'!I333&gt;0,'Green Pepper'!I333&gt;0),0,IF(OR(Pita!I333&gt;0),50,200))),0)</f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56</v>
      </c>
      <c r="F334" s="15">
        <f t="shared" si="28"/>
        <v>9</v>
      </c>
      <c r="G334" s="15">
        <f t="shared" ca="1" si="29"/>
        <v>0</v>
      </c>
      <c r="H334" s="13">
        <f t="shared" ca="1" si="25"/>
        <v>6.1369863013698636E-2</v>
      </c>
      <c r="I334" s="29">
        <f ca="1">IF(G334&lt;&gt;0,IF(E334&lt;0,0,IF(OR(Mushrooms!I334&gt;0,'House Salad'!I334&gt;0,'Green Pepper'!I334&gt;0),0,IF(OR(Pita!I334&gt;0),50,200))),0)</f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47</v>
      </c>
      <c r="F335" s="15">
        <f t="shared" si="28"/>
        <v>9</v>
      </c>
      <c r="G335" s="15">
        <f t="shared" ca="1" si="29"/>
        <v>63</v>
      </c>
      <c r="H335" s="13">
        <f t="shared" ca="1" si="25"/>
        <v>5.1506849315068499E-2</v>
      </c>
      <c r="I335" s="29">
        <f ca="1">IF(G335&lt;&gt;0,IF(E335&lt;0,0,IF(OR(Mushrooms!I335&gt;0,'House Salad'!I335&gt;0,'Green Pepper'!I335&gt;0),0,IF(OR(Pita!I335&gt;0),50,200))),0)</f>
        <v>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101</v>
      </c>
      <c r="F336" s="15">
        <f t="shared" si="28"/>
        <v>9</v>
      </c>
      <c r="G336" s="15">
        <f t="shared" ca="1" si="29"/>
        <v>0</v>
      </c>
      <c r="H336" s="13">
        <f t="shared" ca="1" si="25"/>
        <v>0.11068493150684933</v>
      </c>
      <c r="I336" s="29">
        <f ca="1">IF(G336&lt;&gt;0,IF(E336&lt;0,0,IF(OR(Mushrooms!I336&gt;0,'House Salad'!I336&gt;0,'Green Pepper'!I336&gt;0),0,IF(OR(Pita!I336&gt;0),50,200))),0)</f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92</v>
      </c>
      <c r="F337" s="15">
        <f t="shared" si="28"/>
        <v>9</v>
      </c>
      <c r="G337" s="15">
        <f t="shared" ca="1" si="29"/>
        <v>0</v>
      </c>
      <c r="H337" s="13">
        <f t="shared" ca="1" si="25"/>
        <v>0.1008219178082192</v>
      </c>
      <c r="I337" s="29">
        <f ca="1">IF(G337&lt;&gt;0,IF(E337&lt;0,0,IF(OR(Mushrooms!I337&gt;0,'House Salad'!I337&gt;0,'Green Pepper'!I337&gt;0),0,IF(OR(Pita!I337&gt;0),50,200))),0)</f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83</v>
      </c>
      <c r="F338" s="15">
        <f t="shared" si="28"/>
        <v>9</v>
      </c>
      <c r="G338" s="15">
        <f t="shared" ca="1" si="29"/>
        <v>0</v>
      </c>
      <c r="H338" s="13">
        <f t="shared" ca="1" si="25"/>
        <v>9.0958904109589053E-2</v>
      </c>
      <c r="I338" s="29">
        <f ca="1">IF(G338&lt;&gt;0,IF(E338&lt;0,0,IF(OR(Mushrooms!I338&gt;0,'House Salad'!I338&gt;0,'Green Pepper'!I338&gt;0),0,IF(OR(Pita!I338&gt;0),50,200))),0)</f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74</v>
      </c>
      <c r="F339" s="15">
        <f t="shared" si="28"/>
        <v>9</v>
      </c>
      <c r="G339" s="15">
        <f t="shared" ca="1" si="29"/>
        <v>0</v>
      </c>
      <c r="H339" s="13">
        <f t="shared" ca="1" si="25"/>
        <v>8.109589041095891E-2</v>
      </c>
      <c r="I339" s="29">
        <f ca="1">IF(G339&lt;&gt;0,IF(E339&lt;0,0,IF(OR(Mushrooms!I339&gt;0,'House Salad'!I339&gt;0,'Green Pepper'!I339&gt;0),0,IF(OR(Pita!I339&gt;0),50,200))),0)</f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65</v>
      </c>
      <c r="F340" s="15">
        <f t="shared" si="28"/>
        <v>9</v>
      </c>
      <c r="G340" s="15">
        <f t="shared" ca="1" si="29"/>
        <v>0</v>
      </c>
      <c r="H340" s="13">
        <f t="shared" ca="1" si="25"/>
        <v>7.123287671232878E-2</v>
      </c>
      <c r="I340" s="29">
        <f ca="1">IF(G340&lt;&gt;0,IF(E340&lt;0,0,IF(OR(Mushrooms!I340&gt;0,'House Salad'!I340&gt;0,'Green Pepper'!I340&gt;0),0,IF(OR(Pita!I340&gt;0),50,200))),0)</f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56</v>
      </c>
      <c r="F341" s="15">
        <f t="shared" si="28"/>
        <v>9</v>
      </c>
      <c r="G341" s="15">
        <f t="shared" ca="1" si="29"/>
        <v>0</v>
      </c>
      <c r="H341" s="13">
        <f t="shared" ref="H341:H385" ca="1" si="31">IF(E341&gt;0,E341*($E$12/365),0)</f>
        <v>6.1369863013698636E-2</v>
      </c>
      <c r="I341" s="29">
        <f ca="1">IF(G341&lt;&gt;0,IF(E341&lt;0,0,IF(OR(Mushrooms!I341&gt;0,'House Salad'!I341&gt;0,'Green Pepper'!I341&gt;0),0,IF(OR(Pita!I341&gt;0),50,200))),0)</f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47</v>
      </c>
      <c r="F342" s="15">
        <f t="shared" ref="F342:F386" si="34">ROUND($E$15/7,0)</f>
        <v>9</v>
      </c>
      <c r="G342" s="15">
        <f t="shared" ref="G342:G385" ca="1" si="35">IF(D342=1,$E$4,IF(E342&lt;0,$E$4-E342,IF(MOD(D342,$E$5)=0,$E$4-E342,0)))</f>
        <v>63</v>
      </c>
      <c r="H342" s="13">
        <f t="shared" ca="1" si="31"/>
        <v>5.1506849315068499E-2</v>
      </c>
      <c r="I342" s="29">
        <f ca="1">IF(G342&lt;&gt;0,IF(E342&lt;0,0,IF(OR(Mushrooms!I342&gt;0,'House Salad'!I342&gt;0,'Green Pepper'!I342&gt;0),0,IF(OR(Pita!I342&gt;0),50,200))),0)</f>
        <v>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101</v>
      </c>
      <c r="F343" s="15">
        <f t="shared" si="34"/>
        <v>9</v>
      </c>
      <c r="G343" s="15">
        <f t="shared" ca="1" si="35"/>
        <v>0</v>
      </c>
      <c r="H343" s="13">
        <f t="shared" ca="1" si="31"/>
        <v>0.11068493150684933</v>
      </c>
      <c r="I343" s="29">
        <f ca="1">IF(G343&lt;&gt;0,IF(E343&lt;0,0,IF(OR(Mushrooms!I343&gt;0,'House Salad'!I343&gt;0,'Green Pepper'!I343&gt;0),0,IF(OR(Pita!I343&gt;0),50,200))),0)</f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92</v>
      </c>
      <c r="F344" s="15">
        <f t="shared" si="34"/>
        <v>9</v>
      </c>
      <c r="G344" s="15">
        <f t="shared" ca="1" si="35"/>
        <v>0</v>
      </c>
      <c r="H344" s="13">
        <f t="shared" ca="1" si="31"/>
        <v>0.1008219178082192</v>
      </c>
      <c r="I344" s="29">
        <f ca="1">IF(G344&lt;&gt;0,IF(E344&lt;0,0,IF(OR(Mushrooms!I344&gt;0,'House Salad'!I344&gt;0,'Green Pepper'!I344&gt;0),0,IF(OR(Pita!I344&gt;0),50,200))),0)</f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83</v>
      </c>
      <c r="F345" s="15">
        <f t="shared" si="34"/>
        <v>9</v>
      </c>
      <c r="G345" s="15">
        <f t="shared" ca="1" si="35"/>
        <v>0</v>
      </c>
      <c r="H345" s="13">
        <f t="shared" ca="1" si="31"/>
        <v>9.0958904109589053E-2</v>
      </c>
      <c r="I345" s="29">
        <f ca="1">IF(G345&lt;&gt;0,IF(E345&lt;0,0,IF(OR(Mushrooms!I345&gt;0,'House Salad'!I345&gt;0,'Green Pepper'!I345&gt;0),0,IF(OR(Pita!I345&gt;0),50,200))),0)</f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74</v>
      </c>
      <c r="F346" s="15">
        <f t="shared" si="34"/>
        <v>9</v>
      </c>
      <c r="G346" s="15">
        <f t="shared" ca="1" si="35"/>
        <v>0</v>
      </c>
      <c r="H346" s="13">
        <f t="shared" ca="1" si="31"/>
        <v>8.109589041095891E-2</v>
      </c>
      <c r="I346" s="29">
        <f ca="1">IF(G346&lt;&gt;0,IF(E346&lt;0,0,IF(OR(Mushrooms!I346&gt;0,'House Salad'!I346&gt;0,'Green Pepper'!I346&gt;0),0,IF(OR(Pita!I346&gt;0),50,200))),0)</f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65</v>
      </c>
      <c r="F347" s="15">
        <f t="shared" si="34"/>
        <v>9</v>
      </c>
      <c r="G347" s="15">
        <f t="shared" ca="1" si="35"/>
        <v>0</v>
      </c>
      <c r="H347" s="13">
        <f t="shared" ca="1" si="31"/>
        <v>7.123287671232878E-2</v>
      </c>
      <c r="I347" s="29">
        <f ca="1">IF(G347&lt;&gt;0,IF(E347&lt;0,0,IF(OR(Mushrooms!I347&gt;0,'House Salad'!I347&gt;0,'Green Pepper'!I347&gt;0),0,IF(OR(Pita!I347&gt;0),50,200))),0)</f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56</v>
      </c>
      <c r="F348" s="15">
        <f t="shared" si="34"/>
        <v>9</v>
      </c>
      <c r="G348" s="15">
        <f t="shared" ca="1" si="35"/>
        <v>0</v>
      </c>
      <c r="H348" s="13">
        <f t="shared" ca="1" si="31"/>
        <v>6.1369863013698636E-2</v>
      </c>
      <c r="I348" s="29">
        <f ca="1">IF(G348&lt;&gt;0,IF(E348&lt;0,0,IF(OR(Mushrooms!I348&gt;0,'House Salad'!I348&gt;0,'Green Pepper'!I348&gt;0),0,IF(OR(Pita!I348&gt;0),50,200))),0)</f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47</v>
      </c>
      <c r="F349" s="15">
        <f t="shared" si="34"/>
        <v>9</v>
      </c>
      <c r="G349" s="15">
        <f t="shared" ca="1" si="35"/>
        <v>63</v>
      </c>
      <c r="H349" s="13">
        <f t="shared" ca="1" si="31"/>
        <v>5.1506849315068499E-2</v>
      </c>
      <c r="I349" s="29">
        <f ca="1">IF(G349&lt;&gt;0,IF(E349&lt;0,0,IF(OR(Mushrooms!I349&gt;0,'House Salad'!I349&gt;0,'Green Pepper'!I349&gt;0),0,IF(OR(Pita!I349&gt;0),50,200))),0)</f>
        <v>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101</v>
      </c>
      <c r="F350" s="15">
        <f t="shared" si="34"/>
        <v>9</v>
      </c>
      <c r="G350" s="15">
        <f t="shared" ca="1" si="35"/>
        <v>0</v>
      </c>
      <c r="H350" s="13">
        <f t="shared" ca="1" si="31"/>
        <v>0.11068493150684933</v>
      </c>
      <c r="I350" s="29">
        <f ca="1">IF(G350&lt;&gt;0,IF(E350&lt;0,0,IF(OR(Mushrooms!I350&gt;0,'House Salad'!I350&gt;0,'Green Pepper'!I350&gt;0),0,IF(OR(Pita!I350&gt;0),50,200))),0)</f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92</v>
      </c>
      <c r="F351" s="15">
        <f t="shared" si="34"/>
        <v>9</v>
      </c>
      <c r="G351" s="15">
        <f t="shared" ca="1" si="35"/>
        <v>0</v>
      </c>
      <c r="H351" s="13">
        <f t="shared" ca="1" si="31"/>
        <v>0.1008219178082192</v>
      </c>
      <c r="I351" s="29">
        <f ca="1">IF(G351&lt;&gt;0,IF(E351&lt;0,0,IF(OR(Mushrooms!I351&gt;0,'House Salad'!I351&gt;0,'Green Pepper'!I351&gt;0),0,IF(OR(Pita!I351&gt;0),50,200))),0)</f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83</v>
      </c>
      <c r="F352" s="15">
        <f t="shared" si="34"/>
        <v>9</v>
      </c>
      <c r="G352" s="15">
        <f t="shared" ca="1" si="35"/>
        <v>0</v>
      </c>
      <c r="H352" s="13">
        <f t="shared" ca="1" si="31"/>
        <v>9.0958904109589053E-2</v>
      </c>
      <c r="I352" s="29">
        <f ca="1">IF(G352&lt;&gt;0,IF(E352&lt;0,0,IF(OR(Mushrooms!I352&gt;0,'House Salad'!I352&gt;0,'Green Pepper'!I352&gt;0),0,IF(OR(Pita!I352&gt;0),50,200))),0)</f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74</v>
      </c>
      <c r="F353" s="15">
        <f t="shared" si="34"/>
        <v>9</v>
      </c>
      <c r="G353" s="15">
        <f t="shared" ca="1" si="35"/>
        <v>0</v>
      </c>
      <c r="H353" s="13">
        <f t="shared" ca="1" si="31"/>
        <v>8.109589041095891E-2</v>
      </c>
      <c r="I353" s="29">
        <f ca="1">IF(G353&lt;&gt;0,IF(E353&lt;0,0,IF(OR(Mushrooms!I353&gt;0,'House Salad'!I353&gt;0,'Green Pepper'!I353&gt;0),0,IF(OR(Pita!I353&gt;0),50,200))),0)</f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65</v>
      </c>
      <c r="F354" s="15">
        <f t="shared" si="34"/>
        <v>9</v>
      </c>
      <c r="G354" s="15">
        <f t="shared" ca="1" si="35"/>
        <v>0</v>
      </c>
      <c r="H354" s="13">
        <f t="shared" ca="1" si="31"/>
        <v>7.123287671232878E-2</v>
      </c>
      <c r="I354" s="29">
        <f ca="1">IF(G354&lt;&gt;0,IF(E354&lt;0,0,IF(OR(Mushrooms!I354&gt;0,'House Salad'!I354&gt;0,'Green Pepper'!I354&gt;0),0,IF(OR(Pita!I354&gt;0),50,200))),0)</f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56</v>
      </c>
      <c r="F355" s="15">
        <f t="shared" si="34"/>
        <v>9</v>
      </c>
      <c r="G355" s="15">
        <f t="shared" ca="1" si="35"/>
        <v>0</v>
      </c>
      <c r="H355" s="13">
        <f t="shared" ca="1" si="31"/>
        <v>6.1369863013698636E-2</v>
      </c>
      <c r="I355" s="29">
        <f ca="1">IF(G355&lt;&gt;0,IF(E355&lt;0,0,IF(OR(Mushrooms!I355&gt;0,'House Salad'!I355&gt;0,'Green Pepper'!I355&gt;0),0,IF(OR(Pita!I355&gt;0),50,200))),0)</f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47</v>
      </c>
      <c r="F356" s="15">
        <f t="shared" si="34"/>
        <v>9</v>
      </c>
      <c r="G356" s="15">
        <f t="shared" ca="1" si="35"/>
        <v>63</v>
      </c>
      <c r="H356" s="13">
        <f t="shared" ca="1" si="31"/>
        <v>5.1506849315068499E-2</v>
      </c>
      <c r="I356" s="29">
        <f ca="1">IF(G356&lt;&gt;0,IF(E356&lt;0,0,IF(OR(Mushrooms!I356&gt;0,'House Salad'!I356&gt;0,'Green Pepper'!I356&gt;0),0,IF(OR(Pita!I356&gt;0),50,200))),0)</f>
        <v>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101</v>
      </c>
      <c r="F357" s="15">
        <f t="shared" si="34"/>
        <v>9</v>
      </c>
      <c r="G357" s="15">
        <f t="shared" ca="1" si="35"/>
        <v>0</v>
      </c>
      <c r="H357" s="13">
        <f t="shared" ca="1" si="31"/>
        <v>0.11068493150684933</v>
      </c>
      <c r="I357" s="29">
        <f ca="1">IF(G357&lt;&gt;0,IF(E357&lt;0,0,IF(OR(Mushrooms!I357&gt;0,'House Salad'!I357&gt;0,'Green Pepper'!I357&gt;0),0,IF(OR(Pita!I357&gt;0),50,200))),0)</f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92</v>
      </c>
      <c r="F358" s="15">
        <f t="shared" si="34"/>
        <v>9</v>
      </c>
      <c r="G358" s="15">
        <f t="shared" ca="1" si="35"/>
        <v>0</v>
      </c>
      <c r="H358" s="13">
        <f t="shared" ca="1" si="31"/>
        <v>0.1008219178082192</v>
      </c>
      <c r="I358" s="29">
        <f ca="1">IF(G358&lt;&gt;0,IF(E358&lt;0,0,IF(OR(Mushrooms!I358&gt;0,'House Salad'!I358&gt;0,'Green Pepper'!I358&gt;0),0,IF(OR(Pita!I358&gt;0),50,200))),0)</f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83</v>
      </c>
      <c r="F359" s="15">
        <f t="shared" si="34"/>
        <v>9</v>
      </c>
      <c r="G359" s="15">
        <f t="shared" ca="1" si="35"/>
        <v>0</v>
      </c>
      <c r="H359" s="13">
        <f t="shared" ca="1" si="31"/>
        <v>9.0958904109589053E-2</v>
      </c>
      <c r="I359" s="29">
        <f ca="1">IF(G359&lt;&gt;0,IF(E359&lt;0,0,IF(OR(Mushrooms!I359&gt;0,'House Salad'!I359&gt;0,'Green Pepper'!I359&gt;0),0,IF(OR(Pita!I359&gt;0),50,200))),0)</f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74</v>
      </c>
      <c r="F360" s="15">
        <f t="shared" si="34"/>
        <v>9</v>
      </c>
      <c r="G360" s="15">
        <f t="shared" ca="1" si="35"/>
        <v>0</v>
      </c>
      <c r="H360" s="13">
        <f t="shared" ca="1" si="31"/>
        <v>8.109589041095891E-2</v>
      </c>
      <c r="I360" s="29">
        <f ca="1">IF(G360&lt;&gt;0,IF(E360&lt;0,0,IF(OR(Mushrooms!I360&gt;0,'House Salad'!I360&gt;0,'Green Pepper'!I360&gt;0),0,IF(OR(Pita!I360&gt;0),50,200))),0)</f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65</v>
      </c>
      <c r="F361" s="15">
        <f t="shared" si="34"/>
        <v>9</v>
      </c>
      <c r="G361" s="15">
        <f t="shared" ca="1" si="35"/>
        <v>0</v>
      </c>
      <c r="H361" s="13">
        <f t="shared" ca="1" si="31"/>
        <v>7.123287671232878E-2</v>
      </c>
      <c r="I361" s="29">
        <f ca="1">IF(G361&lt;&gt;0,IF(E361&lt;0,0,IF(OR(Mushrooms!I361&gt;0,'House Salad'!I361&gt;0,'Green Pepper'!I361&gt;0),0,IF(OR(Pita!I361&gt;0),50,200))),0)</f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56</v>
      </c>
      <c r="F362" s="15">
        <f t="shared" si="34"/>
        <v>9</v>
      </c>
      <c r="G362" s="15">
        <f t="shared" ca="1" si="35"/>
        <v>0</v>
      </c>
      <c r="H362" s="13">
        <f t="shared" ca="1" si="31"/>
        <v>6.1369863013698636E-2</v>
      </c>
      <c r="I362" s="29">
        <f ca="1">IF(G362&lt;&gt;0,IF(E362&lt;0,0,IF(OR(Mushrooms!I362&gt;0,'House Salad'!I362&gt;0,'Green Pepper'!I362&gt;0),0,IF(OR(Pita!I362&gt;0),50,200))),0)</f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47</v>
      </c>
      <c r="F363" s="15">
        <f t="shared" si="34"/>
        <v>9</v>
      </c>
      <c r="G363" s="15">
        <f t="shared" ca="1" si="35"/>
        <v>63</v>
      </c>
      <c r="H363" s="13">
        <f t="shared" ca="1" si="31"/>
        <v>5.1506849315068499E-2</v>
      </c>
      <c r="I363" s="29">
        <f ca="1">IF(G363&lt;&gt;0,IF(E363&lt;0,0,IF(OR(Mushrooms!I363&gt;0,'House Salad'!I363&gt;0,'Green Pepper'!I363&gt;0),0,IF(OR(Pita!I363&gt;0),50,200))),0)</f>
        <v>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101</v>
      </c>
      <c r="F364" s="15">
        <f t="shared" si="34"/>
        <v>9</v>
      </c>
      <c r="G364" s="15">
        <f t="shared" ca="1" si="35"/>
        <v>0</v>
      </c>
      <c r="H364" s="13">
        <f t="shared" ca="1" si="31"/>
        <v>0.11068493150684933</v>
      </c>
      <c r="I364" s="29">
        <f ca="1">IF(G364&lt;&gt;0,IF(E364&lt;0,0,IF(OR(Mushrooms!I364&gt;0,'House Salad'!I364&gt;0,'Green Pepper'!I364&gt;0),0,IF(OR(Pita!I364&gt;0),50,200))),0)</f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92</v>
      </c>
      <c r="F365" s="15">
        <f t="shared" si="34"/>
        <v>9</v>
      </c>
      <c r="G365" s="15">
        <f t="shared" ca="1" si="35"/>
        <v>0</v>
      </c>
      <c r="H365" s="13">
        <f t="shared" ca="1" si="31"/>
        <v>0.1008219178082192</v>
      </c>
      <c r="I365" s="29">
        <f ca="1">IF(G365&lt;&gt;0,IF(E365&lt;0,0,IF(OR(Mushrooms!I365&gt;0,'House Salad'!I365&gt;0,'Green Pepper'!I365&gt;0),0,IF(OR(Pita!I365&gt;0),50,200))),0)</f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83</v>
      </c>
      <c r="F366" s="15">
        <f t="shared" si="34"/>
        <v>9</v>
      </c>
      <c r="G366" s="15">
        <f t="shared" ca="1" si="35"/>
        <v>0</v>
      </c>
      <c r="H366" s="13">
        <f t="shared" ca="1" si="31"/>
        <v>9.0958904109589053E-2</v>
      </c>
      <c r="I366" s="29">
        <f ca="1">IF(G366&lt;&gt;0,IF(E366&lt;0,0,IF(OR(Mushrooms!I366&gt;0,'House Salad'!I366&gt;0,'Green Pepper'!I366&gt;0),0,IF(OR(Pita!I366&gt;0),50,200))),0)</f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74</v>
      </c>
      <c r="F367" s="15">
        <f t="shared" si="34"/>
        <v>9</v>
      </c>
      <c r="G367" s="15">
        <f t="shared" ca="1" si="35"/>
        <v>0</v>
      </c>
      <c r="H367" s="13">
        <f t="shared" ca="1" si="31"/>
        <v>8.109589041095891E-2</v>
      </c>
      <c r="I367" s="29">
        <f ca="1">IF(G367&lt;&gt;0,IF(E367&lt;0,0,IF(OR(Mushrooms!I367&gt;0,'House Salad'!I367&gt;0,'Green Pepper'!I367&gt;0),0,IF(OR(Pita!I367&gt;0),50,200))),0)</f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65</v>
      </c>
      <c r="F368" s="15">
        <f t="shared" si="34"/>
        <v>9</v>
      </c>
      <c r="G368" s="15">
        <f t="shared" ca="1" si="35"/>
        <v>0</v>
      </c>
      <c r="H368" s="13">
        <f t="shared" ca="1" si="31"/>
        <v>7.123287671232878E-2</v>
      </c>
      <c r="I368" s="29">
        <f ca="1">IF(G368&lt;&gt;0,IF(E368&lt;0,0,IF(OR(Mushrooms!I368&gt;0,'House Salad'!I368&gt;0,'Green Pepper'!I368&gt;0),0,IF(OR(Pita!I368&gt;0),50,200))),0)</f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56</v>
      </c>
      <c r="F369" s="15">
        <f t="shared" si="34"/>
        <v>9</v>
      </c>
      <c r="G369" s="15">
        <f t="shared" ca="1" si="35"/>
        <v>0</v>
      </c>
      <c r="H369" s="13">
        <f t="shared" ca="1" si="31"/>
        <v>6.1369863013698636E-2</v>
      </c>
      <c r="I369" s="29">
        <f ca="1">IF(G369&lt;&gt;0,IF(E369&lt;0,0,IF(OR(Mushrooms!I369&gt;0,'House Salad'!I369&gt;0,'Green Pepper'!I369&gt;0),0,IF(OR(Pita!I369&gt;0),50,200))),0)</f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47</v>
      </c>
      <c r="F370" s="15">
        <f t="shared" si="34"/>
        <v>9</v>
      </c>
      <c r="G370" s="15">
        <f t="shared" ca="1" si="35"/>
        <v>63</v>
      </c>
      <c r="H370" s="13">
        <f t="shared" ca="1" si="31"/>
        <v>5.1506849315068499E-2</v>
      </c>
      <c r="I370" s="29">
        <f ca="1">IF(G370&lt;&gt;0,IF(E370&lt;0,0,IF(OR(Mushrooms!I370&gt;0,'House Salad'!I370&gt;0,'Green Pepper'!I370&gt;0),0,IF(OR(Pita!I370&gt;0),50,200))),0)</f>
        <v>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101</v>
      </c>
      <c r="F371" s="15">
        <f t="shared" si="34"/>
        <v>9</v>
      </c>
      <c r="G371" s="15">
        <f t="shared" ca="1" si="35"/>
        <v>0</v>
      </c>
      <c r="H371" s="13">
        <f t="shared" ca="1" si="31"/>
        <v>0.11068493150684933</v>
      </c>
      <c r="I371" s="29">
        <f ca="1">IF(G371&lt;&gt;0,IF(E371&lt;0,0,IF(OR(Mushrooms!I371&gt;0,'House Salad'!I371&gt;0,'Green Pepper'!I371&gt;0),0,IF(OR(Pita!I371&gt;0),50,200))),0)</f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92</v>
      </c>
      <c r="F372" s="15">
        <f t="shared" si="34"/>
        <v>9</v>
      </c>
      <c r="G372" s="15">
        <f t="shared" ca="1" si="35"/>
        <v>0</v>
      </c>
      <c r="H372" s="13">
        <f t="shared" ca="1" si="31"/>
        <v>0.1008219178082192</v>
      </c>
      <c r="I372" s="29">
        <f ca="1">IF(G372&lt;&gt;0,IF(E372&lt;0,0,IF(OR(Mushrooms!I372&gt;0,'House Salad'!I372&gt;0,'Green Pepper'!I372&gt;0),0,IF(OR(Pita!I372&gt;0),50,200))),0)</f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83</v>
      </c>
      <c r="F373" s="15">
        <f t="shared" si="34"/>
        <v>9</v>
      </c>
      <c r="G373" s="15">
        <f t="shared" ca="1" si="35"/>
        <v>0</v>
      </c>
      <c r="H373" s="13">
        <f t="shared" ca="1" si="31"/>
        <v>9.0958904109589053E-2</v>
      </c>
      <c r="I373" s="29">
        <f ca="1">IF(G373&lt;&gt;0,IF(E373&lt;0,0,IF(OR(Mushrooms!I373&gt;0,'House Salad'!I373&gt;0,'Green Pepper'!I373&gt;0),0,IF(OR(Pita!I373&gt;0),50,200))),0)</f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74</v>
      </c>
      <c r="F374" s="15">
        <f t="shared" si="34"/>
        <v>9</v>
      </c>
      <c r="G374" s="15">
        <f t="shared" ca="1" si="35"/>
        <v>0</v>
      </c>
      <c r="H374" s="13">
        <f t="shared" ca="1" si="31"/>
        <v>8.109589041095891E-2</v>
      </c>
      <c r="I374" s="29">
        <f ca="1">IF(G374&lt;&gt;0,IF(E374&lt;0,0,IF(OR(Mushrooms!I374&gt;0,'House Salad'!I374&gt;0,'Green Pepper'!I374&gt;0),0,IF(OR(Pita!I374&gt;0),50,200))),0)</f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65</v>
      </c>
      <c r="F375" s="15">
        <f t="shared" si="34"/>
        <v>9</v>
      </c>
      <c r="G375" s="15">
        <f t="shared" ca="1" si="35"/>
        <v>0</v>
      </c>
      <c r="H375" s="13">
        <f t="shared" ca="1" si="31"/>
        <v>7.123287671232878E-2</v>
      </c>
      <c r="I375" s="29">
        <f ca="1">IF(G375&lt;&gt;0,IF(E375&lt;0,0,IF(OR(Mushrooms!I375&gt;0,'House Salad'!I375&gt;0,'Green Pepper'!I375&gt;0),0,IF(OR(Pita!I375&gt;0),50,200))),0)</f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56</v>
      </c>
      <c r="F376" s="15">
        <f t="shared" si="34"/>
        <v>9</v>
      </c>
      <c r="G376" s="15">
        <f t="shared" ca="1" si="35"/>
        <v>0</v>
      </c>
      <c r="H376" s="13">
        <f t="shared" ca="1" si="31"/>
        <v>6.1369863013698636E-2</v>
      </c>
      <c r="I376" s="29">
        <f ca="1">IF(G376&lt;&gt;0,IF(E376&lt;0,0,IF(OR(Mushrooms!I376&gt;0,'House Salad'!I376&gt;0,'Green Pepper'!I376&gt;0),0,IF(OR(Pita!I376&gt;0),50,200))),0)</f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47</v>
      </c>
      <c r="F377" s="15">
        <f t="shared" si="34"/>
        <v>9</v>
      </c>
      <c r="G377" s="15">
        <f t="shared" ca="1" si="35"/>
        <v>63</v>
      </c>
      <c r="H377" s="13">
        <f t="shared" ca="1" si="31"/>
        <v>5.1506849315068499E-2</v>
      </c>
      <c r="I377" s="29">
        <f ca="1">IF(G377&lt;&gt;0,IF(E377&lt;0,0,IF(OR(Mushrooms!I377&gt;0,'House Salad'!I377&gt;0,'Green Pepper'!I377&gt;0),0,IF(OR(Pita!I377&gt;0),50,200))),0)</f>
        <v>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101</v>
      </c>
      <c r="F378" s="15">
        <f t="shared" si="34"/>
        <v>9</v>
      </c>
      <c r="G378" s="15">
        <f t="shared" ca="1" si="35"/>
        <v>0</v>
      </c>
      <c r="H378" s="13">
        <f t="shared" ca="1" si="31"/>
        <v>0.11068493150684933</v>
      </c>
      <c r="I378" s="29">
        <f ca="1">IF(G378&lt;&gt;0,IF(E378&lt;0,0,IF(OR(Mushrooms!I378&gt;0,'House Salad'!I378&gt;0,'Green Pepper'!I378&gt;0),0,IF(OR(Pita!I378&gt;0),50,200))),0)</f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92</v>
      </c>
      <c r="F379" s="15">
        <f t="shared" si="34"/>
        <v>9</v>
      </c>
      <c r="G379" s="15">
        <f t="shared" ca="1" si="35"/>
        <v>0</v>
      </c>
      <c r="H379" s="13">
        <f t="shared" ca="1" si="31"/>
        <v>0.1008219178082192</v>
      </c>
      <c r="I379" s="29">
        <f ca="1">IF(G379&lt;&gt;0,IF(E379&lt;0,0,IF(OR(Mushrooms!I379&gt;0,'House Salad'!I379&gt;0,'Green Pepper'!I379&gt;0),0,IF(OR(Pita!I379&gt;0),50,200))),0)</f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83</v>
      </c>
      <c r="F380" s="15">
        <f t="shared" si="34"/>
        <v>9</v>
      </c>
      <c r="G380" s="15">
        <f t="shared" ca="1" si="35"/>
        <v>0</v>
      </c>
      <c r="H380" s="13">
        <f t="shared" ca="1" si="31"/>
        <v>9.0958904109589053E-2</v>
      </c>
      <c r="I380" s="29">
        <f ca="1">IF(G380&lt;&gt;0,IF(E380&lt;0,0,IF(OR(Mushrooms!I380&gt;0,'House Salad'!I380&gt;0,'Green Pepper'!I380&gt;0),0,IF(OR(Pita!I380&gt;0),50,200))),0)</f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74</v>
      </c>
      <c r="F381" s="15">
        <f t="shared" si="34"/>
        <v>9</v>
      </c>
      <c r="G381" s="15">
        <f t="shared" ca="1" si="35"/>
        <v>0</v>
      </c>
      <c r="H381" s="13">
        <f t="shared" ca="1" si="31"/>
        <v>8.109589041095891E-2</v>
      </c>
      <c r="I381" s="29">
        <f ca="1">IF(G381&lt;&gt;0,IF(E381&lt;0,0,IF(OR(Mushrooms!I381&gt;0,'House Salad'!I381&gt;0,'Green Pepper'!I381&gt;0),0,IF(OR(Pita!I381&gt;0),50,200))),0)</f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65</v>
      </c>
      <c r="F382" s="15">
        <f t="shared" si="34"/>
        <v>9</v>
      </c>
      <c r="G382" s="15">
        <f t="shared" ca="1" si="35"/>
        <v>0</v>
      </c>
      <c r="H382" s="13">
        <f t="shared" ca="1" si="31"/>
        <v>7.123287671232878E-2</v>
      </c>
      <c r="I382" s="29">
        <f ca="1">IF(G382&lt;&gt;0,IF(E382&lt;0,0,IF(OR(Mushrooms!I382&gt;0,'House Salad'!I382&gt;0,'Green Pepper'!I382&gt;0),0,IF(OR(Pita!I382&gt;0),50,200))),0)</f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56</v>
      </c>
      <c r="F383" s="15">
        <f t="shared" si="34"/>
        <v>9</v>
      </c>
      <c r="G383" s="15">
        <f t="shared" ca="1" si="35"/>
        <v>0</v>
      </c>
      <c r="H383" s="13">
        <f t="shared" ca="1" si="31"/>
        <v>6.1369863013698636E-2</v>
      </c>
      <c r="I383" s="29">
        <f ca="1">IF(G383&lt;&gt;0,IF(E383&lt;0,0,IF(OR(Mushrooms!I383&gt;0,'House Salad'!I383&gt;0,'Green Pepper'!I383&gt;0),0,IF(OR(Pita!I383&gt;0),50,200))),0)</f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47</v>
      </c>
      <c r="F384" s="15">
        <f t="shared" si="34"/>
        <v>9</v>
      </c>
      <c r="G384" s="15">
        <f t="shared" ca="1" si="35"/>
        <v>63</v>
      </c>
      <c r="H384" s="13">
        <f t="shared" ca="1" si="31"/>
        <v>5.1506849315068499E-2</v>
      </c>
      <c r="I384" s="29">
        <f ca="1">IF(G384&lt;&gt;0,IF(E384&lt;0,0,IF(OR(Mushrooms!I384&gt;0,'House Salad'!I384&gt;0,'Green Pepper'!I384&gt;0),0,IF(OR(Pita!I384&gt;0),50,200))),0)</f>
        <v>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25">
        <v>365</v>
      </c>
      <c r="E385" s="2">
        <f t="shared" ca="1" si="36"/>
        <v>101</v>
      </c>
      <c r="F385" s="15">
        <f t="shared" si="34"/>
        <v>9</v>
      </c>
      <c r="G385" s="15">
        <f t="shared" ca="1" si="35"/>
        <v>0</v>
      </c>
      <c r="H385" s="13">
        <f t="shared" ca="1" si="31"/>
        <v>0.11068493150684933</v>
      </c>
      <c r="I385" s="29">
        <f ca="1">IF(G385&lt;&gt;0,IF(E385&lt;0,0,IF(OR(Mushrooms!I385&gt;0,'House Salad'!I385&gt;0,'Green Pepper'!I385&gt;0),0,IF(OR(Pita!I385&gt;0),50,200))),0)</f>
        <v>0</v>
      </c>
      <c r="J385" s="2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13">
        <f t="shared" ca="1" si="32"/>
        <v>0</v>
      </c>
      <c r="L385" s="26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73.772602739726025</v>
      </c>
      <c r="F386" s="15">
        <f t="shared" si="34"/>
        <v>9</v>
      </c>
      <c r="G386" s="53">
        <f ca="1">AVERAGEIF(G21:G385,"&lt;&gt;0")</f>
        <v>63.886792452830186</v>
      </c>
      <c r="H386" s="51">
        <f ca="1">SUM(H21:H385)</f>
        <v>29.518904109589045</v>
      </c>
      <c r="I386" s="51">
        <f ca="1">SUM(I21:I385)</f>
        <v>0</v>
      </c>
      <c r="J386" s="54">
        <f t="shared" ref="J386:L386" ca="1" si="37">SUM(J21:J385)</f>
        <v>0</v>
      </c>
      <c r="K386" s="51">
        <f t="shared" ca="1" si="37"/>
        <v>0</v>
      </c>
      <c r="L386" s="52">
        <f t="shared" ca="1" si="37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20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6806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5</xdr:row>
                <xdr:rowOff>175260</xdr:rowOff>
              </to>
            </anchor>
          </controlPr>
        </control>
      </mc:Choice>
      <mc:Fallback>
        <control shapeId="76806" r:id="rId4" name="CommandButton1"/>
      </mc:Fallback>
    </mc:AlternateContent>
    <mc:AlternateContent xmlns:mc="http://schemas.openxmlformats.org/markup-compatibility/2006">
      <mc:Choice Requires="x14">
        <control shapeId="76805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60960</xdr:rowOff>
              </to>
            </anchor>
          </controlPr>
        </control>
      </mc:Choice>
      <mc:Fallback>
        <control shapeId="76805" r:id="rId6" name="CommandButton2"/>
      </mc:Fallback>
    </mc:AlternateContent>
    <mc:AlternateContent xmlns:mc="http://schemas.openxmlformats.org/markup-compatibility/2006">
      <mc:Choice Requires="x14">
        <control shapeId="76804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76804" r:id="rId8" name="CommandButton3"/>
      </mc:Fallback>
    </mc:AlternateContent>
    <mc:AlternateContent xmlns:mc="http://schemas.openxmlformats.org/markup-compatibility/2006">
      <mc:Choice Requires="x14">
        <control shapeId="76803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76803" r:id="rId10" name="CommandButton4"/>
      </mc:Fallback>
    </mc:AlternateContent>
    <mc:AlternateContent xmlns:mc="http://schemas.openxmlformats.org/markup-compatibility/2006">
      <mc:Choice Requires="x14">
        <control shapeId="76802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76802" r:id="rId12" name="CommandButton5"/>
      </mc:Fallback>
    </mc:AlternateContent>
    <mc:AlternateContent xmlns:mc="http://schemas.openxmlformats.org/markup-compatibility/2006">
      <mc:Choice Requires="x14">
        <control shapeId="76801" r:id="rId14" name="CommandButton6">
          <controlPr defaultSize="0" autoLine="0" autoPict="0" r:id="rId9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205740</xdr:colOff>
                <xdr:row>39</xdr:row>
                <xdr:rowOff>99060</xdr:rowOff>
              </to>
            </anchor>
          </controlPr>
        </control>
      </mc:Choice>
      <mc:Fallback>
        <control shapeId="76801" r:id="rId14" name="CommandButton6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F08DA-748F-4377-963E-853C8F222992}">
  <sheetPr codeName="Sheet9">
    <tabColor rgb="FF7030A0"/>
  </sheetPr>
  <dimension ref="D1:L388"/>
  <sheetViews>
    <sheetView showGridLines="0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18.21875" style="2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20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385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7</v>
      </c>
      <c r="F5" s="17"/>
      <c r="G5"/>
      <c r="H5"/>
      <c r="I5"/>
      <c r="J5"/>
      <c r="K5" s="1"/>
      <c r="L5" s="1"/>
    </row>
    <row r="6" spans="4:12" ht="14.55" customHeight="1" x14ac:dyDescent="0.3">
      <c r="D6" s="23" t="s">
        <v>99</v>
      </c>
      <c r="E6" s="33" t="str" cm="1">
        <f t="array" ref="E6">_xlfn.ARRAYTOTEXT(_xlfn._xlws.FILTER(Table2!A:A,Table2!D:D=E2),0)</f>
        <v>Calamari, Chicken Brochette, Oregano Chicken, Filet Mignon, Surf n' Turf, Chicken Grill, Souvlaki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21133.068493150684</v>
      </c>
      <c r="F8" s="57"/>
      <c r="G8"/>
      <c r="H8"/>
      <c r="I8"/>
      <c r="J8"/>
      <c r="K8" s="1"/>
      <c r="L8" s="1"/>
    </row>
    <row r="9" spans="4:12" ht="14.55" customHeight="1" x14ac:dyDescent="0.3">
      <c r="D9" s="23" t="s">
        <v>108</v>
      </c>
      <c r="E9" s="33" t="str" cm="1">
        <f t="array" aca="1" ref="E9" ca="1">_xlfn.ARRAYTOTEXT(_xlfn._xlws.FILTER(OFFSET(D20,E18,0):D385,OFFSET(J20,E18,0):J385&gt;0,"0"))</f>
        <v>8, 21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0.86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138.78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277.73005406348511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13.685682118196658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7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0.99899205035081906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-40</v>
      </c>
      <c r="F21" s="15">
        <f>ROUND($E$15/7,0)</f>
        <v>40</v>
      </c>
      <c r="G21" s="15">
        <f>IF(D21=1,$E$4,IF(E21&lt;0,$E$4-E21,IF(MOD(D21,$E$5)=0,$E$4-E21,0)))</f>
        <v>385</v>
      </c>
      <c r="H21" s="29">
        <f t="shared" ref="H21:H84" si="0">IF(E21&gt;0,E21*($E$12/365),0)</f>
        <v>0</v>
      </c>
      <c r="I21" s="29">
        <f>IF(G21&lt;&gt;0,IF(E21&lt;0,0,200),0)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ca="1">IF(ISNUMBER(J21),J21*$E$13,0)</f>
        <v>0</v>
      </c>
      <c r="L21" s="30">
        <f t="shared" ref="L21:L84" si="1">IF(D21&gt;1,IF(E21&lt;0,$E$14,0),0)</f>
        <v>0</v>
      </c>
    </row>
    <row r="22" spans="4:12" x14ac:dyDescent="0.3">
      <c r="D22" s="25">
        <v>2</v>
      </c>
      <c r="E22" s="2">
        <f t="shared" ref="E22:E25" ca="1" si="2">E21-F22+G21-IF(ISNUMBER(J21),J21,0)</f>
        <v>305</v>
      </c>
      <c r="F22" s="15">
        <f t="shared" ref="F22:F85" si="3">ROUND($E$15/7,0)</f>
        <v>40</v>
      </c>
      <c r="G22" s="15">
        <f t="shared" ref="G22:G85" ca="1" si="4">IF(D22=1,$E$4,IF(E22&lt;0,$E$4-E22,IF(MOD(D22,$E$5)=0,$E$4-E22,0)))</f>
        <v>0</v>
      </c>
      <c r="H22" s="13">
        <f t="shared" ca="1" si="0"/>
        <v>0.33424657534246577</v>
      </c>
      <c r="I22" s="29">
        <f t="shared" ref="I22:I85" ca="1" si="5">IF(G22&lt;&gt;0,IF(E22&lt;0,0,200),0)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ref="K22:K84" ca="1" si="6">IF(ISNUMBER(J22),J22*$E$13,0)</f>
        <v>0</v>
      </c>
      <c r="L22" s="26">
        <f t="shared" ca="1" si="1"/>
        <v>0</v>
      </c>
    </row>
    <row r="23" spans="4:12" x14ac:dyDescent="0.3">
      <c r="D23" s="25">
        <v>3</v>
      </c>
      <c r="E23" s="2">
        <f t="shared" ca="1" si="2"/>
        <v>265</v>
      </c>
      <c r="F23" s="15">
        <f t="shared" si="3"/>
        <v>40</v>
      </c>
      <c r="G23" s="15">
        <f t="shared" ca="1" si="4"/>
        <v>0</v>
      </c>
      <c r="H23" s="13">
        <f t="shared" ca="1" si="0"/>
        <v>0.29041095890410962</v>
      </c>
      <c r="I23" s="29">
        <f t="shared" ca="1" si="5"/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6"/>
        <v>0</v>
      </c>
      <c r="L23" s="26">
        <f t="shared" ca="1" si="1"/>
        <v>0</v>
      </c>
    </row>
    <row r="24" spans="4:12" x14ac:dyDescent="0.3">
      <c r="D24" s="25">
        <v>4</v>
      </c>
      <c r="E24" s="2">
        <f t="shared" ca="1" si="2"/>
        <v>225</v>
      </c>
      <c r="F24" s="15">
        <f t="shared" si="3"/>
        <v>40</v>
      </c>
      <c r="G24" s="15">
        <f t="shared" ca="1" si="4"/>
        <v>0</v>
      </c>
      <c r="H24" s="13">
        <f t="shared" ca="1" si="0"/>
        <v>0.24657534246575347</v>
      </c>
      <c r="I24" s="29">
        <f t="shared" ca="1" si="5"/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6"/>
        <v>0</v>
      </c>
      <c r="L24" s="26">
        <f t="shared" ca="1" si="1"/>
        <v>0</v>
      </c>
    </row>
    <row r="25" spans="4:12" x14ac:dyDescent="0.3">
      <c r="D25" s="25">
        <v>5</v>
      </c>
      <c r="E25" s="2">
        <f t="shared" ca="1" si="2"/>
        <v>185</v>
      </c>
      <c r="F25" s="15">
        <f t="shared" si="3"/>
        <v>40</v>
      </c>
      <c r="G25" s="15">
        <f t="shared" ca="1" si="4"/>
        <v>0</v>
      </c>
      <c r="H25" s="13">
        <f t="shared" ca="1" si="0"/>
        <v>0.20273972602739729</v>
      </c>
      <c r="I25" s="29">
        <f t="shared" ca="1" si="5"/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6"/>
        <v>0</v>
      </c>
      <c r="L25" s="26">
        <f t="shared" ca="1" si="1"/>
        <v>0</v>
      </c>
    </row>
    <row r="26" spans="4:12" x14ac:dyDescent="0.3">
      <c r="D26" s="25">
        <v>6</v>
      </c>
      <c r="E26" s="2">
        <f ca="1">E25-F26+G25-IF(ISNUMBER(J25),J25,0)</f>
        <v>145</v>
      </c>
      <c r="F26" s="15">
        <f t="shared" si="3"/>
        <v>40</v>
      </c>
      <c r="G26" s="15">
        <f t="shared" ca="1" si="4"/>
        <v>0</v>
      </c>
      <c r="H26" s="13">
        <f t="shared" ca="1" si="0"/>
        <v>0.15890410958904111</v>
      </c>
      <c r="I26" s="29">
        <f t="shared" ca="1" si="5"/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6"/>
        <v>0</v>
      </c>
      <c r="L26" s="26">
        <f t="shared" ca="1" si="1"/>
        <v>0</v>
      </c>
    </row>
    <row r="27" spans="4:12" x14ac:dyDescent="0.3">
      <c r="D27" s="25">
        <v>7</v>
      </c>
      <c r="E27" s="2">
        <f ca="1">E26-F27+G26-IF(ISNUMBER(J26),J26,0)</f>
        <v>105</v>
      </c>
      <c r="F27" s="15">
        <f t="shared" si="3"/>
        <v>40</v>
      </c>
      <c r="G27" s="15">
        <f t="shared" ca="1" si="4"/>
        <v>280</v>
      </c>
      <c r="H27" s="13">
        <f t="shared" ca="1" si="0"/>
        <v>0.11506849315068494</v>
      </c>
      <c r="I27" s="29">
        <f t="shared" ca="1" si="5"/>
        <v>200</v>
      </c>
      <c r="J27" s="2">
        <f ca="1">IF(D27&lt;$E$18,"N/A",IF(D27=$E$18,IF($E$7-SUM(OFFSET(F27,-$E$18,0):F27)&gt;0,$E$7-SUM(OFFSET(F27,-$E$18,0):F27),0),IF(OFFSET(G27,-$E$18,0)-SUM(OFFSET(F27,-$E$18,0):F27)&gt;0,OFFSET(G27,-$E$18,0)-SUM(OFFSET(F27,-$E$18,0):F27),0)))</f>
        <v>0</v>
      </c>
      <c r="K27" s="13">
        <f t="shared" ca="1" si="6"/>
        <v>0</v>
      </c>
      <c r="L27" s="26">
        <f t="shared" ca="1" si="1"/>
        <v>0</v>
      </c>
    </row>
    <row r="28" spans="4:12" x14ac:dyDescent="0.3">
      <c r="D28" s="25">
        <v>8</v>
      </c>
      <c r="E28" s="2">
        <f t="shared" ref="E28:E91" ca="1" si="7">E27-F28+G27-IF(ISNUMBER(J27),J27,0)</f>
        <v>345</v>
      </c>
      <c r="F28" s="15">
        <f t="shared" si="3"/>
        <v>40</v>
      </c>
      <c r="G28" s="15">
        <f t="shared" ca="1" si="4"/>
        <v>0</v>
      </c>
      <c r="H28" s="13">
        <f t="shared" ca="1" si="0"/>
        <v>0.37808219178082197</v>
      </c>
      <c r="I28" s="29">
        <f t="shared" ca="1" si="5"/>
        <v>0</v>
      </c>
      <c r="J28" s="2">
        <f ca="1">IF(D28&lt;$E$18,"N/A",IF(D28=$E$18,IF($E$7-SUM(OFFSET(F28,-$E$18,0):F28)&gt;0,$E$7-SUM(OFFSET(F28,-$E$18,0):F28),0),IF(OFFSET(G28,-$E$18,0)-SUM(OFFSET(F28,-$E$18,0):F28)&gt;0,OFFSET(G28,-$E$18,0)-SUM(OFFSET(F28,-$E$18,0):F28),0)))</f>
        <v>65</v>
      </c>
      <c r="K28" s="13">
        <f t="shared" ca="1" si="6"/>
        <v>55.9</v>
      </c>
      <c r="L28" s="26">
        <f t="shared" ca="1" si="1"/>
        <v>0</v>
      </c>
    </row>
    <row r="29" spans="4:12" x14ac:dyDescent="0.3">
      <c r="D29" s="25">
        <v>9</v>
      </c>
      <c r="E29" s="2">
        <f t="shared" ca="1" si="7"/>
        <v>240</v>
      </c>
      <c r="F29" s="15">
        <f t="shared" si="3"/>
        <v>40</v>
      </c>
      <c r="G29" s="15">
        <f t="shared" ca="1" si="4"/>
        <v>0</v>
      </c>
      <c r="H29" s="13">
        <f t="shared" ca="1" si="0"/>
        <v>0.26301369863013702</v>
      </c>
      <c r="I29" s="29">
        <f t="shared" ca="1" si="5"/>
        <v>0</v>
      </c>
      <c r="J29" s="2">
        <f ca="1">IF(D29&lt;$E$18,"N/A",IF(D29=$E$18,IF($E$7-SUM(OFFSET(F29,-$E$18,0):F29)&gt;0,$E$7-SUM(OFFSET(F29,-$E$18,0):F29),0),IF(OFFSET(G29,-$E$18,0)-SUM(OFFSET(F29,-$E$18,0):F29)&gt;0,OFFSET(G29,-$E$18,0)-SUM(OFFSET(F29,-$E$18,0):F29),0)))</f>
        <v>0</v>
      </c>
      <c r="K29" s="13">
        <f t="shared" ca="1" si="6"/>
        <v>0</v>
      </c>
      <c r="L29" s="26">
        <f t="shared" ca="1" si="1"/>
        <v>0</v>
      </c>
    </row>
    <row r="30" spans="4:12" x14ac:dyDescent="0.3">
      <c r="D30" s="25">
        <v>10</v>
      </c>
      <c r="E30" s="2">
        <f t="shared" ca="1" si="7"/>
        <v>200</v>
      </c>
      <c r="F30" s="15">
        <f t="shared" si="3"/>
        <v>40</v>
      </c>
      <c r="G30" s="15">
        <f t="shared" ca="1" si="4"/>
        <v>0</v>
      </c>
      <c r="H30" s="13">
        <f t="shared" ca="1" si="0"/>
        <v>0.21917808219178084</v>
      </c>
      <c r="I30" s="29">
        <f t="shared" ca="1" si="5"/>
        <v>0</v>
      </c>
      <c r="J30" s="2">
        <f ca="1">IF(D30&lt;$E$18,"N/A",IF(D30=$E$18,IF($E$7-SUM(OFFSET(F30,-$E$18,0):F30)&gt;0,$E$7-SUM(OFFSET(F30,-$E$18,0):F30),0),IF(OFFSET(G30,-$E$18,0)-SUM(OFFSET(F30,-$E$18,0):F30)&gt;0,OFFSET(G30,-$E$18,0)-SUM(OFFSET(F30,-$E$18,0):F30),0)))</f>
        <v>0</v>
      </c>
      <c r="K30" s="13">
        <f t="shared" ca="1" si="6"/>
        <v>0</v>
      </c>
      <c r="L30" s="26">
        <f t="shared" ca="1" si="1"/>
        <v>0</v>
      </c>
    </row>
    <row r="31" spans="4:12" x14ac:dyDescent="0.3">
      <c r="D31" s="25">
        <v>11</v>
      </c>
      <c r="E31" s="2">
        <f t="shared" ca="1" si="7"/>
        <v>160</v>
      </c>
      <c r="F31" s="15">
        <f t="shared" si="3"/>
        <v>40</v>
      </c>
      <c r="G31" s="15">
        <f t="shared" ca="1" si="4"/>
        <v>0</v>
      </c>
      <c r="H31" s="13">
        <f t="shared" ca="1" si="0"/>
        <v>0.17534246575342469</v>
      </c>
      <c r="I31" s="29">
        <f t="shared" ca="1" si="5"/>
        <v>0</v>
      </c>
      <c r="J31" s="2">
        <f ca="1">IF(D31&lt;$E$18,"N/A",IF(D31=$E$18,IF($E$7-SUM(OFFSET(F31,-$E$18,0):F31)&gt;0,$E$7-SUM(OFFSET(F31,-$E$18,0):F31),0),IF(OFFSET(G31,-$E$18,0)-SUM(OFFSET(F31,-$E$18,0):F31)&gt;0,OFFSET(G31,-$E$18,0)-SUM(OFFSET(F31,-$E$18,0):F31),0)))</f>
        <v>0</v>
      </c>
      <c r="K31" s="13">
        <f t="shared" ca="1" si="6"/>
        <v>0</v>
      </c>
      <c r="L31" s="26">
        <f t="shared" ca="1" si="1"/>
        <v>0</v>
      </c>
    </row>
    <row r="32" spans="4:12" x14ac:dyDescent="0.3">
      <c r="D32" s="25">
        <v>12</v>
      </c>
      <c r="E32" s="2">
        <f t="shared" ca="1" si="7"/>
        <v>120</v>
      </c>
      <c r="F32" s="15">
        <f t="shared" si="3"/>
        <v>40</v>
      </c>
      <c r="G32" s="15">
        <f t="shared" ca="1" si="4"/>
        <v>0</v>
      </c>
      <c r="H32" s="13">
        <f t="shared" ca="1" si="0"/>
        <v>0.13150684931506851</v>
      </c>
      <c r="I32" s="29">
        <f t="shared" ca="1" si="5"/>
        <v>0</v>
      </c>
      <c r="J32" s="2">
        <f ca="1">IF(D32&lt;$E$18,"N/A",IF(D32=$E$18,IF($E$7-SUM(OFFSET(F32,-$E$18,0):F32)&gt;0,$E$7-SUM(OFFSET(F32,-$E$18,0):F32),0),IF(OFFSET(G32,-$E$18,0)-SUM(OFFSET(F32,-$E$18,0):F32)&gt;0,OFFSET(G32,-$E$18,0)-SUM(OFFSET(F32,-$E$18,0):F32),0)))</f>
        <v>0</v>
      </c>
      <c r="K32" s="13">
        <f t="shared" ca="1" si="6"/>
        <v>0</v>
      </c>
      <c r="L32" s="26">
        <f t="shared" ca="1" si="1"/>
        <v>0</v>
      </c>
    </row>
    <row r="33" spans="4:12" x14ac:dyDescent="0.3">
      <c r="D33" s="25">
        <v>13</v>
      </c>
      <c r="E33" s="2">
        <f t="shared" ca="1" si="7"/>
        <v>80</v>
      </c>
      <c r="F33" s="15">
        <f t="shared" si="3"/>
        <v>40</v>
      </c>
      <c r="G33" s="15">
        <f t="shared" ca="1" si="4"/>
        <v>0</v>
      </c>
      <c r="H33" s="13">
        <f t="shared" ca="1" si="0"/>
        <v>8.7671232876712343E-2</v>
      </c>
      <c r="I33" s="29">
        <f t="shared" ca="1" si="5"/>
        <v>0</v>
      </c>
      <c r="J33" s="2">
        <f ca="1">IF(D33&lt;$E$18,"N/A",IF(D33=$E$18,IF($E$7-SUM(OFFSET(F33,-$E$18,0):F33)&gt;0,$E$7-SUM(OFFSET(F33,-$E$18,0):F33),0),IF(OFFSET(G33,-$E$18,0)-SUM(OFFSET(F33,-$E$18,0):F33)&gt;0,OFFSET(G33,-$E$18,0)-SUM(OFFSET(F33,-$E$18,0):F33),0)))</f>
        <v>0</v>
      </c>
      <c r="K33" s="13">
        <f t="shared" ca="1" si="6"/>
        <v>0</v>
      </c>
      <c r="L33" s="26">
        <f t="shared" ca="1" si="1"/>
        <v>0</v>
      </c>
    </row>
    <row r="34" spans="4:12" x14ac:dyDescent="0.3">
      <c r="D34" s="25">
        <v>14</v>
      </c>
      <c r="E34" s="2">
        <f t="shared" ca="1" si="7"/>
        <v>40</v>
      </c>
      <c r="F34" s="15">
        <f t="shared" si="3"/>
        <v>40</v>
      </c>
      <c r="G34" s="15">
        <f t="shared" ca="1" si="4"/>
        <v>345</v>
      </c>
      <c r="H34" s="13">
        <f t="shared" ca="1" si="0"/>
        <v>4.3835616438356172E-2</v>
      </c>
      <c r="I34" s="29">
        <f t="shared" ca="1" si="5"/>
        <v>200</v>
      </c>
      <c r="J34" s="2">
        <f ca="1">IF(D34&lt;$E$18,"N/A",IF(D34=$E$18,IF($E$7-SUM(OFFSET(F34,-$E$18,0):F34)&gt;0,$E$7-SUM(OFFSET(F34,-$E$18,0):F34),0),IF(OFFSET(G34,-$E$18,0)-SUM(OFFSET(F34,-$E$18,0):F34)&gt;0,OFFSET(G34,-$E$18,0)-SUM(OFFSET(F34,-$E$18,0):F34),0)))</f>
        <v>0</v>
      </c>
      <c r="K34" s="13">
        <f t="shared" ca="1" si="6"/>
        <v>0</v>
      </c>
      <c r="L34" s="26">
        <f t="shared" ca="1" si="1"/>
        <v>0</v>
      </c>
    </row>
    <row r="35" spans="4:12" x14ac:dyDescent="0.3">
      <c r="D35" s="25">
        <v>15</v>
      </c>
      <c r="E35" s="2">
        <f t="shared" ca="1" si="7"/>
        <v>345</v>
      </c>
      <c r="F35" s="15">
        <f t="shared" si="3"/>
        <v>40</v>
      </c>
      <c r="G35" s="15">
        <f t="shared" ca="1" si="4"/>
        <v>0</v>
      </c>
      <c r="H35" s="13">
        <f t="shared" ca="1" si="0"/>
        <v>0.37808219178082197</v>
      </c>
      <c r="I35" s="29">
        <f t="shared" ca="1" si="5"/>
        <v>0</v>
      </c>
      <c r="J35" s="2">
        <f ca="1">IF(D35&lt;$E$18,"N/A",IF(D35=$E$18,IF($E$7-SUM(OFFSET(F35,-$E$18,0):F35)&gt;0,$E$7-SUM(OFFSET(F35,-$E$18,0):F35),0),IF(OFFSET(G35,-$E$18,0)-SUM(OFFSET(F35,-$E$18,0):F35)&gt;0,OFFSET(G35,-$E$18,0)-SUM(OFFSET(F35,-$E$18,0):F35),0)))</f>
        <v>0</v>
      </c>
      <c r="K35" s="13">
        <f t="shared" ca="1" si="6"/>
        <v>0</v>
      </c>
      <c r="L35" s="26">
        <f t="shared" ca="1" si="1"/>
        <v>0</v>
      </c>
    </row>
    <row r="36" spans="4:12" x14ac:dyDescent="0.3">
      <c r="D36" s="25">
        <v>16</v>
      </c>
      <c r="E36" s="2">
        <f t="shared" ca="1" si="7"/>
        <v>305</v>
      </c>
      <c r="F36" s="15">
        <f t="shared" si="3"/>
        <v>40</v>
      </c>
      <c r="G36" s="15">
        <f t="shared" ca="1" si="4"/>
        <v>0</v>
      </c>
      <c r="H36" s="13">
        <f t="shared" ca="1" si="0"/>
        <v>0.33424657534246577</v>
      </c>
      <c r="I36" s="29">
        <f t="shared" ca="1" si="5"/>
        <v>0</v>
      </c>
      <c r="J36" s="2">
        <f ca="1">IF(D36&lt;$E$18,"N/A",IF(D36=$E$18,IF($E$7-SUM(OFFSET(F36,-$E$18,0):F36)&gt;0,$E$7-SUM(OFFSET(F36,-$E$18,0):F36),0),IF(OFFSET(G36,-$E$18,0)-SUM(OFFSET(F36,-$E$18,0):F36)&gt;0,OFFSET(G36,-$E$18,0)-SUM(OFFSET(F36,-$E$18,0):F36),0)))</f>
        <v>0</v>
      </c>
      <c r="K36" s="13">
        <f t="shared" ca="1" si="6"/>
        <v>0</v>
      </c>
      <c r="L36" s="26">
        <f t="shared" ca="1" si="1"/>
        <v>0</v>
      </c>
    </row>
    <row r="37" spans="4:12" x14ac:dyDescent="0.3">
      <c r="D37" s="25">
        <v>17</v>
      </c>
      <c r="E37" s="2">
        <f t="shared" ca="1" si="7"/>
        <v>265</v>
      </c>
      <c r="F37" s="15">
        <f t="shared" si="3"/>
        <v>40</v>
      </c>
      <c r="G37" s="15">
        <f t="shared" ca="1" si="4"/>
        <v>0</v>
      </c>
      <c r="H37" s="13">
        <f t="shared" ca="1" si="0"/>
        <v>0.29041095890410962</v>
      </c>
      <c r="I37" s="29">
        <f t="shared" ca="1" si="5"/>
        <v>0</v>
      </c>
      <c r="J37" s="2">
        <f ca="1">IF(D37&lt;$E$18,"N/A",IF(D37=$E$18,IF($E$7-SUM(OFFSET(F37,-$E$18,0):F37)&gt;0,$E$7-SUM(OFFSET(F37,-$E$18,0):F37),0),IF(OFFSET(G37,-$E$18,0)-SUM(OFFSET(F37,-$E$18,0):F37)&gt;0,OFFSET(G37,-$E$18,0)-SUM(OFFSET(F37,-$E$18,0):F37),0)))</f>
        <v>0</v>
      </c>
      <c r="K37" s="13">
        <f t="shared" ca="1" si="6"/>
        <v>0</v>
      </c>
      <c r="L37" s="26">
        <f t="shared" ca="1" si="1"/>
        <v>0</v>
      </c>
    </row>
    <row r="38" spans="4:12" x14ac:dyDescent="0.3">
      <c r="D38" s="25">
        <v>18</v>
      </c>
      <c r="E38" s="2">
        <f t="shared" ca="1" si="7"/>
        <v>225</v>
      </c>
      <c r="F38" s="15">
        <f t="shared" si="3"/>
        <v>40</v>
      </c>
      <c r="G38" s="15">
        <f t="shared" ca="1" si="4"/>
        <v>0</v>
      </c>
      <c r="H38" s="13">
        <f t="shared" ca="1" si="0"/>
        <v>0.24657534246575347</v>
      </c>
      <c r="I38" s="29">
        <f t="shared" ca="1" si="5"/>
        <v>0</v>
      </c>
      <c r="J38" s="2">
        <f ca="1">IF(D38&lt;$E$18,"N/A",IF(D38=$E$18,IF($E$7-SUM(OFFSET(F38,-$E$18,0):F38)&gt;0,$E$7-SUM(OFFSET(F38,-$E$18,0):F38),0),IF(OFFSET(G38,-$E$18,0)-SUM(OFFSET(F38,-$E$18,0):F38)&gt;0,OFFSET(G38,-$E$18,0)-SUM(OFFSET(F38,-$E$18,0):F38),0)))</f>
        <v>0</v>
      </c>
      <c r="K38" s="13">
        <f t="shared" ca="1" si="6"/>
        <v>0</v>
      </c>
      <c r="L38" s="26">
        <f t="shared" ca="1" si="1"/>
        <v>0</v>
      </c>
    </row>
    <row r="39" spans="4:12" x14ac:dyDescent="0.3">
      <c r="D39" s="25">
        <v>19</v>
      </c>
      <c r="E39" s="2">
        <f t="shared" ca="1" si="7"/>
        <v>185</v>
      </c>
      <c r="F39" s="15">
        <f t="shared" si="3"/>
        <v>40</v>
      </c>
      <c r="G39" s="15">
        <f t="shared" ca="1" si="4"/>
        <v>0</v>
      </c>
      <c r="H39" s="13">
        <f t="shared" ca="1" si="0"/>
        <v>0.20273972602739729</v>
      </c>
      <c r="I39" s="29">
        <f t="shared" ca="1" si="5"/>
        <v>0</v>
      </c>
      <c r="J39" s="2">
        <f ca="1">IF(D39&lt;$E$18,"N/A",IF(D39=$E$18,IF($E$7-SUM(OFFSET(F39,-$E$18,0):F39)&gt;0,$E$7-SUM(OFFSET(F39,-$E$18,0):F39),0),IF(OFFSET(G39,-$E$18,0)-SUM(OFFSET(F39,-$E$18,0):F39)&gt;0,OFFSET(G39,-$E$18,0)-SUM(OFFSET(F39,-$E$18,0):F39),0)))</f>
        <v>0</v>
      </c>
      <c r="K39" s="13">
        <f t="shared" ca="1" si="6"/>
        <v>0</v>
      </c>
      <c r="L39" s="26">
        <f t="shared" ca="1" si="1"/>
        <v>0</v>
      </c>
    </row>
    <row r="40" spans="4:12" x14ac:dyDescent="0.3">
      <c r="D40" s="25">
        <v>20</v>
      </c>
      <c r="E40" s="2">
        <f t="shared" ca="1" si="7"/>
        <v>145</v>
      </c>
      <c r="F40" s="15">
        <f t="shared" si="3"/>
        <v>40</v>
      </c>
      <c r="G40" s="15">
        <f t="shared" ca="1" si="4"/>
        <v>0</v>
      </c>
      <c r="H40" s="13">
        <f t="shared" ca="1" si="0"/>
        <v>0.15890410958904111</v>
      </c>
      <c r="I40" s="29">
        <f t="shared" ca="1" si="5"/>
        <v>0</v>
      </c>
      <c r="J40" s="2">
        <f ca="1">IF(D40&lt;$E$18,"N/A",IF(D40=$E$18,IF($E$7-SUM(OFFSET(F40,-$E$18,0):F40)&gt;0,$E$7-SUM(OFFSET(F40,-$E$18,0):F40),0),IF(OFFSET(G40,-$E$18,0)-SUM(OFFSET(F40,-$E$18,0):F40)&gt;0,OFFSET(G40,-$E$18,0)-SUM(OFFSET(F40,-$E$18,0):F40),0)))</f>
        <v>0</v>
      </c>
      <c r="K40" s="13">
        <f t="shared" ca="1" si="6"/>
        <v>0</v>
      </c>
      <c r="L40" s="26">
        <f t="shared" ca="1" si="1"/>
        <v>0</v>
      </c>
    </row>
    <row r="41" spans="4:12" x14ac:dyDescent="0.3">
      <c r="D41" s="25">
        <v>21</v>
      </c>
      <c r="E41" s="2">
        <f t="shared" ca="1" si="7"/>
        <v>105</v>
      </c>
      <c r="F41" s="15">
        <f t="shared" si="3"/>
        <v>40</v>
      </c>
      <c r="G41" s="15">
        <f t="shared" ca="1" si="4"/>
        <v>280</v>
      </c>
      <c r="H41" s="13">
        <f t="shared" ca="1" si="0"/>
        <v>0.11506849315068494</v>
      </c>
      <c r="I41" s="29">
        <f t="shared" ca="1" si="5"/>
        <v>200</v>
      </c>
      <c r="J41" s="2">
        <f ca="1">IF(D41&lt;$E$18,"N/A",IF(D41=$E$18,IF($E$7-SUM(OFFSET(F41,-$E$18,0):F41)&gt;0,$E$7-SUM(OFFSET(F41,-$E$18,0):F41),0),IF(OFFSET(G41,-$E$18,0)-SUM(OFFSET(F41,-$E$18,0):F41)&gt;0,OFFSET(G41,-$E$18,0)-SUM(OFFSET(F41,-$E$18,0):F41),0)))</f>
        <v>25</v>
      </c>
      <c r="K41" s="13">
        <f t="shared" ca="1" si="6"/>
        <v>21.5</v>
      </c>
      <c r="L41" s="26">
        <f t="shared" ca="1" si="1"/>
        <v>0</v>
      </c>
    </row>
    <row r="42" spans="4:12" x14ac:dyDescent="0.3">
      <c r="D42" s="25">
        <v>22</v>
      </c>
      <c r="E42" s="2">
        <f t="shared" ca="1" si="7"/>
        <v>320</v>
      </c>
      <c r="F42" s="15">
        <f t="shared" si="3"/>
        <v>40</v>
      </c>
      <c r="G42" s="15">
        <f t="shared" ca="1" si="4"/>
        <v>0</v>
      </c>
      <c r="H42" s="13">
        <f t="shared" ca="1" si="0"/>
        <v>0.35068493150684937</v>
      </c>
      <c r="I42" s="29">
        <f t="shared" ca="1" si="5"/>
        <v>0</v>
      </c>
      <c r="J42" s="2">
        <f ca="1">IF(D42&lt;$E$18,"N/A",IF(D42=$E$18,IF($E$7-SUM(OFFSET(F42,-$E$18,0):F42)&gt;0,$E$7-SUM(OFFSET(F42,-$E$18,0):F42),0),IF(OFFSET(G42,-$E$18,0)-SUM(OFFSET(F42,-$E$18,0):F42)&gt;0,OFFSET(G42,-$E$18,0)-SUM(OFFSET(F42,-$E$18,0):F42),0)))</f>
        <v>0</v>
      </c>
      <c r="K42" s="13">
        <f t="shared" ca="1" si="6"/>
        <v>0</v>
      </c>
      <c r="L42" s="26">
        <f t="shared" ca="1" si="1"/>
        <v>0</v>
      </c>
    </row>
    <row r="43" spans="4:12" x14ac:dyDescent="0.3">
      <c r="D43" s="25">
        <v>23</v>
      </c>
      <c r="E43" s="2">
        <f t="shared" ca="1" si="7"/>
        <v>280</v>
      </c>
      <c r="F43" s="15">
        <f t="shared" si="3"/>
        <v>40</v>
      </c>
      <c r="G43" s="15">
        <f t="shared" ca="1" si="4"/>
        <v>0</v>
      </c>
      <c r="H43" s="13">
        <f t="shared" ca="1" si="0"/>
        <v>0.30684931506849317</v>
      </c>
      <c r="I43" s="29">
        <f t="shared" ca="1" si="5"/>
        <v>0</v>
      </c>
      <c r="J43" s="2">
        <f ca="1">IF(D43&lt;$E$18,"N/A",IF(D43=$E$18,IF($E$7-SUM(OFFSET(F43,-$E$18,0):F43)&gt;0,$E$7-SUM(OFFSET(F43,-$E$18,0):F43),0),IF(OFFSET(G43,-$E$18,0)-SUM(OFFSET(F43,-$E$18,0):F43)&gt;0,OFFSET(G43,-$E$18,0)-SUM(OFFSET(F43,-$E$18,0):F43),0)))</f>
        <v>0</v>
      </c>
      <c r="K43" s="13">
        <f t="shared" ca="1" si="6"/>
        <v>0</v>
      </c>
      <c r="L43" s="26">
        <f t="shared" ca="1" si="1"/>
        <v>0</v>
      </c>
    </row>
    <row r="44" spans="4:12" x14ac:dyDescent="0.3">
      <c r="D44" s="25">
        <v>24</v>
      </c>
      <c r="E44" s="2">
        <f t="shared" ca="1" si="7"/>
        <v>240</v>
      </c>
      <c r="F44" s="15">
        <f t="shared" si="3"/>
        <v>40</v>
      </c>
      <c r="G44" s="15">
        <f t="shared" ca="1" si="4"/>
        <v>0</v>
      </c>
      <c r="H44" s="13">
        <f t="shared" ca="1" si="0"/>
        <v>0.26301369863013702</v>
      </c>
      <c r="I44" s="29">
        <f t="shared" ca="1" si="5"/>
        <v>0</v>
      </c>
      <c r="J44" s="2">
        <f ca="1">IF(D44&lt;$E$18,"N/A",IF(D44=$E$18,IF($E$7-SUM(OFFSET(F44,-$E$18,0):F44)&gt;0,$E$7-SUM(OFFSET(F44,-$E$18,0):F44),0),IF(OFFSET(G44,-$E$18,0)-SUM(OFFSET(F44,-$E$18,0):F44)&gt;0,OFFSET(G44,-$E$18,0)-SUM(OFFSET(F44,-$E$18,0):F44),0)))</f>
        <v>0</v>
      </c>
      <c r="K44" s="13">
        <f t="shared" ca="1" si="6"/>
        <v>0</v>
      </c>
      <c r="L44" s="26">
        <f t="shared" ca="1" si="1"/>
        <v>0</v>
      </c>
    </row>
    <row r="45" spans="4:12" x14ac:dyDescent="0.3">
      <c r="D45" s="25">
        <v>25</v>
      </c>
      <c r="E45" s="2">
        <f t="shared" ca="1" si="7"/>
        <v>200</v>
      </c>
      <c r="F45" s="15">
        <f t="shared" si="3"/>
        <v>40</v>
      </c>
      <c r="G45" s="15">
        <f t="shared" ca="1" si="4"/>
        <v>0</v>
      </c>
      <c r="H45" s="13">
        <f t="shared" ca="1" si="0"/>
        <v>0.21917808219178084</v>
      </c>
      <c r="I45" s="29">
        <f t="shared" ca="1" si="5"/>
        <v>0</v>
      </c>
      <c r="J45" s="2">
        <f ca="1">IF(D45&lt;$E$18,"N/A",IF(D45=$E$18,IF($E$7-SUM(OFFSET(F45,-$E$18,0):F45)&gt;0,$E$7-SUM(OFFSET(F45,-$E$18,0):F45),0),IF(OFFSET(G45,-$E$18,0)-SUM(OFFSET(F45,-$E$18,0):F45)&gt;0,OFFSET(G45,-$E$18,0)-SUM(OFFSET(F45,-$E$18,0):F45),0)))</f>
        <v>0</v>
      </c>
      <c r="K45" s="13">
        <f t="shared" ca="1" si="6"/>
        <v>0</v>
      </c>
      <c r="L45" s="26">
        <f t="shared" ca="1" si="1"/>
        <v>0</v>
      </c>
    </row>
    <row r="46" spans="4:12" x14ac:dyDescent="0.3">
      <c r="D46" s="25">
        <v>26</v>
      </c>
      <c r="E46" s="2">
        <f t="shared" ca="1" si="7"/>
        <v>160</v>
      </c>
      <c r="F46" s="15">
        <f t="shared" si="3"/>
        <v>40</v>
      </c>
      <c r="G46" s="15">
        <f t="shared" ca="1" si="4"/>
        <v>0</v>
      </c>
      <c r="H46" s="13">
        <f t="shared" ca="1" si="0"/>
        <v>0.17534246575342469</v>
      </c>
      <c r="I46" s="29">
        <f t="shared" ca="1" si="5"/>
        <v>0</v>
      </c>
      <c r="J46" s="2">
        <f ca="1">IF(D46&lt;$E$18,"N/A",IF(D46=$E$18,IF($E$7-SUM(OFFSET(F46,-$E$18,0):F46)&gt;0,$E$7-SUM(OFFSET(F46,-$E$18,0):F46),0),IF(OFFSET(G46,-$E$18,0)-SUM(OFFSET(F46,-$E$18,0):F46)&gt;0,OFFSET(G46,-$E$18,0)-SUM(OFFSET(F46,-$E$18,0):F46),0)))</f>
        <v>0</v>
      </c>
      <c r="K46" s="13">
        <f t="shared" ca="1" si="6"/>
        <v>0</v>
      </c>
      <c r="L46" s="26">
        <f t="shared" ca="1" si="1"/>
        <v>0</v>
      </c>
    </row>
    <row r="47" spans="4:12" x14ac:dyDescent="0.3">
      <c r="D47" s="25">
        <v>27</v>
      </c>
      <c r="E47" s="2">
        <f t="shared" ca="1" si="7"/>
        <v>120</v>
      </c>
      <c r="F47" s="15">
        <f t="shared" si="3"/>
        <v>40</v>
      </c>
      <c r="G47" s="15">
        <f t="shared" ca="1" si="4"/>
        <v>0</v>
      </c>
      <c r="H47" s="13">
        <f t="shared" ca="1" si="0"/>
        <v>0.13150684931506851</v>
      </c>
      <c r="I47" s="29">
        <f t="shared" ca="1" si="5"/>
        <v>0</v>
      </c>
      <c r="J47" s="2">
        <f ca="1">IF(D47&lt;$E$18,"N/A",IF(D47=$E$18,IF($E$7-SUM(OFFSET(F47,-$E$18,0):F47)&gt;0,$E$7-SUM(OFFSET(F47,-$E$18,0):F47),0),IF(OFFSET(G47,-$E$18,0)-SUM(OFFSET(F47,-$E$18,0):F47)&gt;0,OFFSET(G47,-$E$18,0)-SUM(OFFSET(F47,-$E$18,0):F47),0)))</f>
        <v>0</v>
      </c>
      <c r="K47" s="13">
        <f t="shared" ca="1" si="6"/>
        <v>0</v>
      </c>
      <c r="L47" s="26">
        <f t="shared" ca="1" si="1"/>
        <v>0</v>
      </c>
    </row>
    <row r="48" spans="4:12" x14ac:dyDescent="0.3">
      <c r="D48" s="25">
        <v>28</v>
      </c>
      <c r="E48" s="2">
        <f t="shared" ca="1" si="7"/>
        <v>80</v>
      </c>
      <c r="F48" s="15">
        <f t="shared" si="3"/>
        <v>40</v>
      </c>
      <c r="G48" s="15">
        <f t="shared" ca="1" si="4"/>
        <v>305</v>
      </c>
      <c r="H48" s="13">
        <f t="shared" ca="1" si="0"/>
        <v>8.7671232876712343E-2</v>
      </c>
      <c r="I48" s="29">
        <f t="shared" ca="1" si="5"/>
        <v>200</v>
      </c>
      <c r="J48" s="2">
        <f ca="1">IF(D48&lt;$E$18,"N/A",IF(D48=$E$18,IF($E$7-SUM(OFFSET(F48,-$E$18,0):F48)&gt;0,$E$7-SUM(OFFSET(F48,-$E$18,0):F48),0),IF(OFFSET(G48,-$E$18,0)-SUM(OFFSET(F48,-$E$18,0):F48)&gt;0,OFFSET(G48,-$E$18,0)-SUM(OFFSET(F48,-$E$18,0):F48),0)))</f>
        <v>0</v>
      </c>
      <c r="K48" s="13">
        <f t="shared" ca="1" si="6"/>
        <v>0</v>
      </c>
      <c r="L48" s="26">
        <f t="shared" ca="1" si="1"/>
        <v>0</v>
      </c>
    </row>
    <row r="49" spans="4:12" x14ac:dyDescent="0.3">
      <c r="D49" s="25">
        <v>29</v>
      </c>
      <c r="E49" s="2">
        <f t="shared" ca="1" si="7"/>
        <v>345</v>
      </c>
      <c r="F49" s="15">
        <f t="shared" si="3"/>
        <v>40</v>
      </c>
      <c r="G49" s="15">
        <f t="shared" ca="1" si="4"/>
        <v>0</v>
      </c>
      <c r="H49" s="13">
        <f t="shared" ca="1" si="0"/>
        <v>0.37808219178082197</v>
      </c>
      <c r="I49" s="29">
        <f t="shared" ca="1" si="5"/>
        <v>0</v>
      </c>
      <c r="J49" s="2">
        <f ca="1">IF(D49&lt;$E$18,"N/A",IF(D49=$E$18,IF($E$7-SUM(OFFSET(F49,-$E$18,0):F49)&gt;0,$E$7-SUM(OFFSET(F49,-$E$18,0):F49),0),IF(OFFSET(G49,-$E$18,0)-SUM(OFFSET(F49,-$E$18,0):F49)&gt;0,OFFSET(G49,-$E$18,0)-SUM(OFFSET(F49,-$E$18,0):F49),0)))</f>
        <v>0</v>
      </c>
      <c r="K49" s="13">
        <f t="shared" ca="1" si="6"/>
        <v>0</v>
      </c>
      <c r="L49" s="26">
        <f t="shared" ca="1" si="1"/>
        <v>0</v>
      </c>
    </row>
    <row r="50" spans="4:12" x14ac:dyDescent="0.3">
      <c r="D50" s="25">
        <v>30</v>
      </c>
      <c r="E50" s="2">
        <f t="shared" ca="1" si="7"/>
        <v>305</v>
      </c>
      <c r="F50" s="15">
        <f t="shared" si="3"/>
        <v>40</v>
      </c>
      <c r="G50" s="15">
        <f t="shared" ca="1" si="4"/>
        <v>0</v>
      </c>
      <c r="H50" s="13">
        <f t="shared" ca="1" si="0"/>
        <v>0.33424657534246577</v>
      </c>
      <c r="I50" s="29">
        <f t="shared" ca="1" si="5"/>
        <v>0</v>
      </c>
      <c r="J50" s="2">
        <f ca="1">IF(D50&lt;$E$18,"N/A",IF(D50=$E$18,IF($E$7-SUM(OFFSET(F50,-$E$18,0):F50)&gt;0,$E$7-SUM(OFFSET(F50,-$E$18,0):F50),0),IF(OFFSET(G50,-$E$18,0)-SUM(OFFSET(F50,-$E$18,0):F50)&gt;0,OFFSET(G50,-$E$18,0)-SUM(OFFSET(F50,-$E$18,0):F50),0)))</f>
        <v>0</v>
      </c>
      <c r="K50" s="13">
        <f t="shared" ca="1" si="6"/>
        <v>0</v>
      </c>
      <c r="L50" s="26">
        <f t="shared" ca="1" si="1"/>
        <v>0</v>
      </c>
    </row>
    <row r="51" spans="4:12" x14ac:dyDescent="0.3">
      <c r="D51" s="25">
        <v>31</v>
      </c>
      <c r="E51" s="2">
        <f t="shared" ca="1" si="7"/>
        <v>265</v>
      </c>
      <c r="F51" s="15">
        <f t="shared" si="3"/>
        <v>40</v>
      </c>
      <c r="G51" s="15">
        <f t="shared" ca="1" si="4"/>
        <v>0</v>
      </c>
      <c r="H51" s="13">
        <f t="shared" ca="1" si="0"/>
        <v>0.29041095890410962</v>
      </c>
      <c r="I51" s="29">
        <f t="shared" ca="1" si="5"/>
        <v>0</v>
      </c>
      <c r="J51" s="2">
        <f ca="1">IF(D51&lt;$E$18,"N/A",IF(D51=$E$18,IF($E$7-SUM(OFFSET(F51,-$E$18,0):F51)&gt;0,$E$7-SUM(OFFSET(F51,-$E$18,0):F51),0),IF(OFFSET(G51,-$E$18,0)-SUM(OFFSET(F51,-$E$18,0):F51)&gt;0,OFFSET(G51,-$E$18,0)-SUM(OFFSET(F51,-$E$18,0):F51),0)))</f>
        <v>0</v>
      </c>
      <c r="K51" s="13">
        <f t="shared" ca="1" si="6"/>
        <v>0</v>
      </c>
      <c r="L51" s="26">
        <f t="shared" ca="1" si="1"/>
        <v>0</v>
      </c>
    </row>
    <row r="52" spans="4:12" x14ac:dyDescent="0.3">
      <c r="D52" s="25">
        <v>32</v>
      </c>
      <c r="E52" s="2">
        <f t="shared" ca="1" si="7"/>
        <v>225</v>
      </c>
      <c r="F52" s="15">
        <f t="shared" si="3"/>
        <v>40</v>
      </c>
      <c r="G52" s="15">
        <f t="shared" ca="1" si="4"/>
        <v>0</v>
      </c>
      <c r="H52" s="13">
        <f t="shared" ca="1" si="0"/>
        <v>0.24657534246575347</v>
      </c>
      <c r="I52" s="29">
        <f t="shared" ca="1" si="5"/>
        <v>0</v>
      </c>
      <c r="J52" s="2">
        <f ca="1">IF(D52&lt;$E$18,"N/A",IF(D52=$E$18,IF($E$7-SUM(OFFSET(F52,-$E$18,0):F52)&gt;0,$E$7-SUM(OFFSET(F52,-$E$18,0):F52),0),IF(OFFSET(G52,-$E$18,0)-SUM(OFFSET(F52,-$E$18,0):F52)&gt;0,OFFSET(G52,-$E$18,0)-SUM(OFFSET(F52,-$E$18,0):F52),0)))</f>
        <v>0</v>
      </c>
      <c r="K52" s="13">
        <f t="shared" ca="1" si="6"/>
        <v>0</v>
      </c>
      <c r="L52" s="26">
        <f t="shared" ca="1" si="1"/>
        <v>0</v>
      </c>
    </row>
    <row r="53" spans="4:12" x14ac:dyDescent="0.3">
      <c r="D53" s="25">
        <v>33</v>
      </c>
      <c r="E53" s="2">
        <f t="shared" ca="1" si="7"/>
        <v>185</v>
      </c>
      <c r="F53" s="15">
        <f t="shared" si="3"/>
        <v>40</v>
      </c>
      <c r="G53" s="15">
        <f t="shared" ca="1" si="4"/>
        <v>0</v>
      </c>
      <c r="H53" s="13">
        <f t="shared" ca="1" si="0"/>
        <v>0.20273972602739729</v>
      </c>
      <c r="I53" s="29">
        <f t="shared" ca="1" si="5"/>
        <v>0</v>
      </c>
      <c r="J53" s="2">
        <f ca="1">IF(D53&lt;$E$18,"N/A",IF(D53=$E$18,IF($E$7-SUM(OFFSET(F53,-$E$18,0):F53)&gt;0,$E$7-SUM(OFFSET(F53,-$E$18,0):F53),0),IF(OFFSET(G53,-$E$18,0)-SUM(OFFSET(F53,-$E$18,0):F53)&gt;0,OFFSET(G53,-$E$18,0)-SUM(OFFSET(F53,-$E$18,0):F53),0)))</f>
        <v>0</v>
      </c>
      <c r="K53" s="13">
        <f t="shared" ca="1" si="6"/>
        <v>0</v>
      </c>
      <c r="L53" s="26">
        <f t="shared" ca="1" si="1"/>
        <v>0</v>
      </c>
    </row>
    <row r="54" spans="4:12" x14ac:dyDescent="0.3">
      <c r="D54" s="25">
        <v>34</v>
      </c>
      <c r="E54" s="2">
        <f t="shared" ca="1" si="7"/>
        <v>145</v>
      </c>
      <c r="F54" s="15">
        <f t="shared" si="3"/>
        <v>40</v>
      </c>
      <c r="G54" s="15">
        <f t="shared" ca="1" si="4"/>
        <v>0</v>
      </c>
      <c r="H54" s="13">
        <f t="shared" ca="1" si="0"/>
        <v>0.15890410958904111</v>
      </c>
      <c r="I54" s="29">
        <f t="shared" ca="1" si="5"/>
        <v>0</v>
      </c>
      <c r="J54" s="2">
        <f ca="1">IF(D54&lt;$E$18,"N/A",IF(D54=$E$18,IF($E$7-SUM(OFFSET(F54,-$E$18,0):F54)&gt;0,$E$7-SUM(OFFSET(F54,-$E$18,0):F54),0),IF(OFFSET(G54,-$E$18,0)-SUM(OFFSET(F54,-$E$18,0):F54)&gt;0,OFFSET(G54,-$E$18,0)-SUM(OFFSET(F54,-$E$18,0):F54),0)))</f>
        <v>0</v>
      </c>
      <c r="K54" s="13">
        <f t="shared" ca="1" si="6"/>
        <v>0</v>
      </c>
      <c r="L54" s="26">
        <f t="shared" ca="1" si="1"/>
        <v>0</v>
      </c>
    </row>
    <row r="55" spans="4:12" x14ac:dyDescent="0.3">
      <c r="D55" s="25">
        <v>35</v>
      </c>
      <c r="E55" s="2">
        <f t="shared" ca="1" si="7"/>
        <v>105</v>
      </c>
      <c r="F55" s="15">
        <f t="shared" si="3"/>
        <v>40</v>
      </c>
      <c r="G55" s="15">
        <f t="shared" ca="1" si="4"/>
        <v>280</v>
      </c>
      <c r="H55" s="13">
        <f t="shared" ca="1" si="0"/>
        <v>0.11506849315068494</v>
      </c>
      <c r="I55" s="29">
        <f t="shared" ca="1" si="5"/>
        <v>200</v>
      </c>
      <c r="J55" s="2">
        <f ca="1">IF(D55&lt;$E$18,"N/A",IF(D55=$E$18,IF($E$7-SUM(OFFSET(F55,-$E$18,0):F55)&gt;0,$E$7-SUM(OFFSET(F55,-$E$18,0):F55),0),IF(OFFSET(G55,-$E$18,0)-SUM(OFFSET(F55,-$E$18,0):F55)&gt;0,OFFSET(G55,-$E$18,0)-SUM(OFFSET(F55,-$E$18,0):F55),0)))</f>
        <v>0</v>
      </c>
      <c r="K55" s="13">
        <f t="shared" ca="1" si="6"/>
        <v>0</v>
      </c>
      <c r="L55" s="26">
        <f t="shared" ca="1" si="1"/>
        <v>0</v>
      </c>
    </row>
    <row r="56" spans="4:12" x14ac:dyDescent="0.3">
      <c r="D56" s="25">
        <v>36</v>
      </c>
      <c r="E56" s="2">
        <f t="shared" ca="1" si="7"/>
        <v>345</v>
      </c>
      <c r="F56" s="15">
        <f t="shared" si="3"/>
        <v>40</v>
      </c>
      <c r="G56" s="15">
        <f t="shared" ca="1" si="4"/>
        <v>0</v>
      </c>
      <c r="H56" s="13">
        <f t="shared" ca="1" si="0"/>
        <v>0.37808219178082197</v>
      </c>
      <c r="I56" s="29">
        <f t="shared" ca="1" si="5"/>
        <v>0</v>
      </c>
      <c r="J56" s="2">
        <f ca="1">IF(D56&lt;$E$18,"N/A",IF(D56=$E$18,IF($E$7-SUM(OFFSET(F56,-$E$18,0):F56)&gt;0,$E$7-SUM(OFFSET(F56,-$E$18,0):F56),0),IF(OFFSET(G56,-$E$18,0)-SUM(OFFSET(F56,-$E$18,0):F56)&gt;0,OFFSET(G56,-$E$18,0)-SUM(OFFSET(F56,-$E$18,0):F56),0)))</f>
        <v>0</v>
      </c>
      <c r="K56" s="13">
        <f t="shared" ca="1" si="6"/>
        <v>0</v>
      </c>
      <c r="L56" s="26">
        <f t="shared" ca="1" si="1"/>
        <v>0</v>
      </c>
    </row>
    <row r="57" spans="4:12" x14ac:dyDescent="0.3">
      <c r="D57" s="25">
        <v>37</v>
      </c>
      <c r="E57" s="2">
        <f t="shared" ca="1" si="7"/>
        <v>305</v>
      </c>
      <c r="F57" s="15">
        <f t="shared" si="3"/>
        <v>40</v>
      </c>
      <c r="G57" s="15">
        <f t="shared" ca="1" si="4"/>
        <v>0</v>
      </c>
      <c r="H57" s="13">
        <f t="shared" ca="1" si="0"/>
        <v>0.33424657534246577</v>
      </c>
      <c r="I57" s="29">
        <f t="shared" ca="1" si="5"/>
        <v>0</v>
      </c>
      <c r="J57" s="2">
        <f ca="1">IF(D57&lt;$E$18,"N/A",IF(D57=$E$18,IF($E$7-SUM(OFFSET(F57,-$E$18,0):F57)&gt;0,$E$7-SUM(OFFSET(F57,-$E$18,0):F57),0),IF(OFFSET(G57,-$E$18,0)-SUM(OFFSET(F57,-$E$18,0):F57)&gt;0,OFFSET(G57,-$E$18,0)-SUM(OFFSET(F57,-$E$18,0):F57),0)))</f>
        <v>0</v>
      </c>
      <c r="K57" s="13">
        <f t="shared" ca="1" si="6"/>
        <v>0</v>
      </c>
      <c r="L57" s="26">
        <f t="shared" ca="1" si="1"/>
        <v>0</v>
      </c>
    </row>
    <row r="58" spans="4:12" x14ac:dyDescent="0.3">
      <c r="D58" s="25">
        <v>38</v>
      </c>
      <c r="E58" s="2">
        <f t="shared" ca="1" si="7"/>
        <v>265</v>
      </c>
      <c r="F58" s="15">
        <f t="shared" si="3"/>
        <v>40</v>
      </c>
      <c r="G58" s="15">
        <f t="shared" ca="1" si="4"/>
        <v>0</v>
      </c>
      <c r="H58" s="13">
        <f t="shared" ca="1" si="0"/>
        <v>0.29041095890410962</v>
      </c>
      <c r="I58" s="29">
        <f t="shared" ca="1" si="5"/>
        <v>0</v>
      </c>
      <c r="J58" s="2">
        <f ca="1">IF(D58&lt;$E$18,"N/A",IF(D58=$E$18,IF($E$7-SUM(OFFSET(F58,-$E$18,0):F58)&gt;0,$E$7-SUM(OFFSET(F58,-$E$18,0):F58),0),IF(OFFSET(G58,-$E$18,0)-SUM(OFFSET(F58,-$E$18,0):F58)&gt;0,OFFSET(G58,-$E$18,0)-SUM(OFFSET(F58,-$E$18,0):F58),0)))</f>
        <v>0</v>
      </c>
      <c r="K58" s="13">
        <f t="shared" ca="1" si="6"/>
        <v>0</v>
      </c>
      <c r="L58" s="26">
        <f t="shared" ca="1" si="1"/>
        <v>0</v>
      </c>
    </row>
    <row r="59" spans="4:12" x14ac:dyDescent="0.3">
      <c r="D59" s="25">
        <v>39</v>
      </c>
      <c r="E59" s="2">
        <f t="shared" ca="1" si="7"/>
        <v>225</v>
      </c>
      <c r="F59" s="15">
        <f t="shared" si="3"/>
        <v>40</v>
      </c>
      <c r="G59" s="15">
        <f t="shared" ca="1" si="4"/>
        <v>0</v>
      </c>
      <c r="H59" s="13">
        <f t="shared" ca="1" si="0"/>
        <v>0.24657534246575347</v>
      </c>
      <c r="I59" s="29">
        <f t="shared" ca="1" si="5"/>
        <v>0</v>
      </c>
      <c r="J59" s="2">
        <f ca="1">IF(D59&lt;$E$18,"N/A",IF(D59=$E$18,IF($E$7-SUM(OFFSET(F59,-$E$18,0):F59)&gt;0,$E$7-SUM(OFFSET(F59,-$E$18,0):F59),0),IF(OFFSET(G59,-$E$18,0)-SUM(OFFSET(F59,-$E$18,0):F59)&gt;0,OFFSET(G59,-$E$18,0)-SUM(OFFSET(F59,-$E$18,0):F59),0)))</f>
        <v>0</v>
      </c>
      <c r="K59" s="13">
        <f t="shared" ca="1" si="6"/>
        <v>0</v>
      </c>
      <c r="L59" s="26">
        <f t="shared" ca="1" si="1"/>
        <v>0</v>
      </c>
    </row>
    <row r="60" spans="4:12" x14ac:dyDescent="0.3">
      <c r="D60" s="25">
        <v>40</v>
      </c>
      <c r="E60" s="2">
        <f t="shared" ca="1" si="7"/>
        <v>185</v>
      </c>
      <c r="F60" s="15">
        <f t="shared" si="3"/>
        <v>40</v>
      </c>
      <c r="G60" s="15">
        <f t="shared" ca="1" si="4"/>
        <v>0</v>
      </c>
      <c r="H60" s="13">
        <f t="shared" ca="1" si="0"/>
        <v>0.20273972602739729</v>
      </c>
      <c r="I60" s="29">
        <f t="shared" ca="1" si="5"/>
        <v>0</v>
      </c>
      <c r="J60" s="2">
        <f ca="1">IF(D60&lt;$E$18,"N/A",IF(D60=$E$18,IF($E$7-SUM(OFFSET(F60,-$E$18,0):F60)&gt;0,$E$7-SUM(OFFSET(F60,-$E$18,0):F60),0),IF(OFFSET(G60,-$E$18,0)-SUM(OFFSET(F60,-$E$18,0):F60)&gt;0,OFFSET(G60,-$E$18,0)-SUM(OFFSET(F60,-$E$18,0):F60),0)))</f>
        <v>0</v>
      </c>
      <c r="K60" s="13">
        <f t="shared" ca="1" si="6"/>
        <v>0</v>
      </c>
      <c r="L60" s="26">
        <f t="shared" ca="1" si="1"/>
        <v>0</v>
      </c>
    </row>
    <row r="61" spans="4:12" x14ac:dyDescent="0.3">
      <c r="D61" s="25">
        <v>41</v>
      </c>
      <c r="E61" s="2">
        <f t="shared" ca="1" si="7"/>
        <v>145</v>
      </c>
      <c r="F61" s="15">
        <f t="shared" si="3"/>
        <v>40</v>
      </c>
      <c r="G61" s="15">
        <f t="shared" ca="1" si="4"/>
        <v>0</v>
      </c>
      <c r="H61" s="13">
        <f t="shared" ca="1" si="0"/>
        <v>0.15890410958904111</v>
      </c>
      <c r="I61" s="29">
        <f t="shared" ca="1" si="5"/>
        <v>0</v>
      </c>
      <c r="J61" s="2">
        <f ca="1">IF(D61&lt;$E$18,"N/A",IF(D61=$E$18,IF($E$7-SUM(OFFSET(F61,-$E$18,0):F61)&gt;0,$E$7-SUM(OFFSET(F61,-$E$18,0):F61),0),IF(OFFSET(G61,-$E$18,0)-SUM(OFFSET(F61,-$E$18,0):F61)&gt;0,OFFSET(G61,-$E$18,0)-SUM(OFFSET(F61,-$E$18,0):F61),0)))</f>
        <v>0</v>
      </c>
      <c r="K61" s="13">
        <f t="shared" ca="1" si="6"/>
        <v>0</v>
      </c>
      <c r="L61" s="26">
        <f t="shared" ca="1" si="1"/>
        <v>0</v>
      </c>
    </row>
    <row r="62" spans="4:12" x14ac:dyDescent="0.3">
      <c r="D62" s="25">
        <v>42</v>
      </c>
      <c r="E62" s="2">
        <f t="shared" ca="1" si="7"/>
        <v>105</v>
      </c>
      <c r="F62" s="15">
        <f t="shared" si="3"/>
        <v>40</v>
      </c>
      <c r="G62" s="15">
        <f t="shared" ca="1" si="4"/>
        <v>280</v>
      </c>
      <c r="H62" s="13">
        <f t="shared" ca="1" si="0"/>
        <v>0.11506849315068494</v>
      </c>
      <c r="I62" s="29">
        <f t="shared" ca="1" si="5"/>
        <v>200</v>
      </c>
      <c r="J62" s="2">
        <f ca="1">IF(D62&lt;$E$18,"N/A",IF(D62=$E$18,IF($E$7-SUM(OFFSET(F62,-$E$18,0):F62)&gt;0,$E$7-SUM(OFFSET(F62,-$E$18,0):F62),0),IF(OFFSET(G62,-$E$18,0)-SUM(OFFSET(F62,-$E$18,0):F62)&gt;0,OFFSET(G62,-$E$18,0)-SUM(OFFSET(F62,-$E$18,0):F62),0)))</f>
        <v>0</v>
      </c>
      <c r="K62" s="13">
        <f t="shared" ca="1" si="6"/>
        <v>0</v>
      </c>
      <c r="L62" s="26">
        <f t="shared" ca="1" si="1"/>
        <v>0</v>
      </c>
    </row>
    <row r="63" spans="4:12" x14ac:dyDescent="0.3">
      <c r="D63" s="25">
        <v>43</v>
      </c>
      <c r="E63" s="2">
        <f t="shared" ca="1" si="7"/>
        <v>345</v>
      </c>
      <c r="F63" s="15">
        <f t="shared" si="3"/>
        <v>40</v>
      </c>
      <c r="G63" s="15">
        <f t="shared" ca="1" si="4"/>
        <v>0</v>
      </c>
      <c r="H63" s="13">
        <f t="shared" ca="1" si="0"/>
        <v>0.37808219178082197</v>
      </c>
      <c r="I63" s="29">
        <f t="shared" ca="1" si="5"/>
        <v>0</v>
      </c>
      <c r="J63" s="2">
        <f ca="1">IF(D63&lt;$E$18,"N/A",IF(D63=$E$18,IF($E$7-SUM(OFFSET(F63,-$E$18,0):F63)&gt;0,$E$7-SUM(OFFSET(F63,-$E$18,0):F63),0),IF(OFFSET(G63,-$E$18,0)-SUM(OFFSET(F63,-$E$18,0):F63)&gt;0,OFFSET(G63,-$E$18,0)-SUM(OFFSET(F63,-$E$18,0):F63),0)))</f>
        <v>0</v>
      </c>
      <c r="K63" s="13">
        <f t="shared" ca="1" si="6"/>
        <v>0</v>
      </c>
      <c r="L63" s="26">
        <f t="shared" ca="1" si="1"/>
        <v>0</v>
      </c>
    </row>
    <row r="64" spans="4:12" x14ac:dyDescent="0.3">
      <c r="D64" s="25">
        <v>44</v>
      </c>
      <c r="E64" s="2">
        <f t="shared" ca="1" si="7"/>
        <v>305</v>
      </c>
      <c r="F64" s="15">
        <f t="shared" si="3"/>
        <v>40</v>
      </c>
      <c r="G64" s="15">
        <f t="shared" ca="1" si="4"/>
        <v>0</v>
      </c>
      <c r="H64" s="13">
        <f t="shared" ca="1" si="0"/>
        <v>0.33424657534246577</v>
      </c>
      <c r="I64" s="29">
        <f t="shared" ca="1" si="5"/>
        <v>0</v>
      </c>
      <c r="J64" s="2">
        <f ca="1">IF(D64&lt;$E$18,"N/A",IF(D64=$E$18,IF($E$7-SUM(OFFSET(F64,-$E$18,0):F64)&gt;0,$E$7-SUM(OFFSET(F64,-$E$18,0):F64),0),IF(OFFSET(G64,-$E$18,0)-SUM(OFFSET(F64,-$E$18,0):F64)&gt;0,OFFSET(G64,-$E$18,0)-SUM(OFFSET(F64,-$E$18,0):F64),0)))</f>
        <v>0</v>
      </c>
      <c r="K64" s="13">
        <f t="shared" ca="1" si="6"/>
        <v>0</v>
      </c>
      <c r="L64" s="26">
        <f t="shared" ca="1" si="1"/>
        <v>0</v>
      </c>
    </row>
    <row r="65" spans="4:12" x14ac:dyDescent="0.3">
      <c r="D65" s="25">
        <v>45</v>
      </c>
      <c r="E65" s="2">
        <f t="shared" ca="1" si="7"/>
        <v>265</v>
      </c>
      <c r="F65" s="15">
        <f t="shared" si="3"/>
        <v>40</v>
      </c>
      <c r="G65" s="15">
        <f t="shared" ca="1" si="4"/>
        <v>0</v>
      </c>
      <c r="H65" s="13">
        <f t="shared" ca="1" si="0"/>
        <v>0.29041095890410962</v>
      </c>
      <c r="I65" s="29">
        <f t="shared" ca="1" si="5"/>
        <v>0</v>
      </c>
      <c r="J65" s="2">
        <f ca="1">IF(D65&lt;$E$18,"N/A",IF(D65=$E$18,IF($E$7-SUM(OFFSET(F65,-$E$18,0):F65)&gt;0,$E$7-SUM(OFFSET(F65,-$E$18,0):F65),0),IF(OFFSET(G65,-$E$18,0)-SUM(OFFSET(F65,-$E$18,0):F65)&gt;0,OFFSET(G65,-$E$18,0)-SUM(OFFSET(F65,-$E$18,0):F65),0)))</f>
        <v>0</v>
      </c>
      <c r="K65" s="13">
        <f t="shared" ca="1" si="6"/>
        <v>0</v>
      </c>
      <c r="L65" s="26">
        <f t="shared" ca="1" si="1"/>
        <v>0</v>
      </c>
    </row>
    <row r="66" spans="4:12" x14ac:dyDescent="0.3">
      <c r="D66" s="25">
        <v>46</v>
      </c>
      <c r="E66" s="2">
        <f t="shared" ca="1" si="7"/>
        <v>225</v>
      </c>
      <c r="F66" s="15">
        <f t="shared" si="3"/>
        <v>40</v>
      </c>
      <c r="G66" s="15">
        <f t="shared" ca="1" si="4"/>
        <v>0</v>
      </c>
      <c r="H66" s="13">
        <f t="shared" ca="1" si="0"/>
        <v>0.24657534246575347</v>
      </c>
      <c r="I66" s="29">
        <f t="shared" ca="1" si="5"/>
        <v>0</v>
      </c>
      <c r="J66" s="2">
        <f ca="1">IF(D66&lt;$E$18,"N/A",IF(D66=$E$18,IF($E$7-SUM(OFFSET(F66,-$E$18,0):F66)&gt;0,$E$7-SUM(OFFSET(F66,-$E$18,0):F66),0),IF(OFFSET(G66,-$E$18,0)-SUM(OFFSET(F66,-$E$18,0):F66)&gt;0,OFFSET(G66,-$E$18,0)-SUM(OFFSET(F66,-$E$18,0):F66),0)))</f>
        <v>0</v>
      </c>
      <c r="K66" s="13">
        <f t="shared" ca="1" si="6"/>
        <v>0</v>
      </c>
      <c r="L66" s="26">
        <f t="shared" ca="1" si="1"/>
        <v>0</v>
      </c>
    </row>
    <row r="67" spans="4:12" x14ac:dyDescent="0.3">
      <c r="D67" s="25">
        <v>47</v>
      </c>
      <c r="E67" s="2">
        <f t="shared" ca="1" si="7"/>
        <v>185</v>
      </c>
      <c r="F67" s="15">
        <f t="shared" si="3"/>
        <v>40</v>
      </c>
      <c r="G67" s="15">
        <f t="shared" ca="1" si="4"/>
        <v>0</v>
      </c>
      <c r="H67" s="13">
        <f t="shared" ca="1" si="0"/>
        <v>0.20273972602739729</v>
      </c>
      <c r="I67" s="29">
        <f t="shared" ca="1" si="5"/>
        <v>0</v>
      </c>
      <c r="J67" s="2">
        <f ca="1">IF(D67&lt;$E$18,"N/A",IF(D67=$E$18,IF($E$7-SUM(OFFSET(F67,-$E$18,0):F67)&gt;0,$E$7-SUM(OFFSET(F67,-$E$18,0):F67),0),IF(OFFSET(G67,-$E$18,0)-SUM(OFFSET(F67,-$E$18,0):F67)&gt;0,OFFSET(G67,-$E$18,0)-SUM(OFFSET(F67,-$E$18,0):F67),0)))</f>
        <v>0</v>
      </c>
      <c r="K67" s="13">
        <f t="shared" ca="1" si="6"/>
        <v>0</v>
      </c>
      <c r="L67" s="26">
        <f t="shared" ca="1" si="1"/>
        <v>0</v>
      </c>
    </row>
    <row r="68" spans="4:12" x14ac:dyDescent="0.3">
      <c r="D68" s="25">
        <v>48</v>
      </c>
      <c r="E68" s="2">
        <f t="shared" ca="1" si="7"/>
        <v>145</v>
      </c>
      <c r="F68" s="15">
        <f t="shared" si="3"/>
        <v>40</v>
      </c>
      <c r="G68" s="15">
        <f t="shared" ca="1" si="4"/>
        <v>0</v>
      </c>
      <c r="H68" s="13">
        <f t="shared" ca="1" si="0"/>
        <v>0.15890410958904111</v>
      </c>
      <c r="I68" s="29">
        <f t="shared" ca="1" si="5"/>
        <v>0</v>
      </c>
      <c r="J68" s="2">
        <f ca="1">IF(D68&lt;$E$18,"N/A",IF(D68=$E$18,IF($E$7-SUM(OFFSET(F68,-$E$18,0):F68)&gt;0,$E$7-SUM(OFFSET(F68,-$E$18,0):F68),0),IF(OFFSET(G68,-$E$18,0)-SUM(OFFSET(F68,-$E$18,0):F68)&gt;0,OFFSET(G68,-$E$18,0)-SUM(OFFSET(F68,-$E$18,0):F68),0)))</f>
        <v>0</v>
      </c>
      <c r="K68" s="13">
        <f t="shared" ca="1" si="6"/>
        <v>0</v>
      </c>
      <c r="L68" s="26">
        <f t="shared" ca="1" si="1"/>
        <v>0</v>
      </c>
    </row>
    <row r="69" spans="4:12" x14ac:dyDescent="0.3">
      <c r="D69" s="25">
        <v>49</v>
      </c>
      <c r="E69" s="2">
        <f t="shared" ca="1" si="7"/>
        <v>105</v>
      </c>
      <c r="F69" s="15">
        <f t="shared" si="3"/>
        <v>40</v>
      </c>
      <c r="G69" s="15">
        <f t="shared" ca="1" si="4"/>
        <v>280</v>
      </c>
      <c r="H69" s="13">
        <f t="shared" ca="1" si="0"/>
        <v>0.11506849315068494</v>
      </c>
      <c r="I69" s="29">
        <f t="shared" ca="1" si="5"/>
        <v>200</v>
      </c>
      <c r="J69" s="2">
        <f ca="1">IF(D69&lt;$E$18,"N/A",IF(D69=$E$18,IF($E$7-SUM(OFFSET(F69,-$E$18,0):F69)&gt;0,$E$7-SUM(OFFSET(F69,-$E$18,0):F69),0),IF(OFFSET(G69,-$E$18,0)-SUM(OFFSET(F69,-$E$18,0):F69)&gt;0,OFFSET(G69,-$E$18,0)-SUM(OFFSET(F69,-$E$18,0):F69),0)))</f>
        <v>0</v>
      </c>
      <c r="K69" s="13">
        <f t="shared" ca="1" si="6"/>
        <v>0</v>
      </c>
      <c r="L69" s="26">
        <f t="shared" ca="1" si="1"/>
        <v>0</v>
      </c>
    </row>
    <row r="70" spans="4:12" x14ac:dyDescent="0.3">
      <c r="D70" s="25">
        <v>50</v>
      </c>
      <c r="E70" s="2">
        <f t="shared" ca="1" si="7"/>
        <v>345</v>
      </c>
      <c r="F70" s="15">
        <f t="shared" si="3"/>
        <v>40</v>
      </c>
      <c r="G70" s="15">
        <f t="shared" ca="1" si="4"/>
        <v>0</v>
      </c>
      <c r="H70" s="13">
        <f t="shared" ca="1" si="0"/>
        <v>0.37808219178082197</v>
      </c>
      <c r="I70" s="29">
        <f t="shared" ca="1" si="5"/>
        <v>0</v>
      </c>
      <c r="J70" s="2">
        <f ca="1">IF(D70&lt;$E$18,"N/A",IF(D70=$E$18,IF($E$7-SUM(OFFSET(F70,-$E$18,0):F70)&gt;0,$E$7-SUM(OFFSET(F70,-$E$18,0):F70),0),IF(OFFSET(G70,-$E$18,0)-SUM(OFFSET(F70,-$E$18,0):F70)&gt;0,OFFSET(G70,-$E$18,0)-SUM(OFFSET(F70,-$E$18,0):F70),0)))</f>
        <v>0</v>
      </c>
      <c r="K70" s="13">
        <f t="shared" ca="1" si="6"/>
        <v>0</v>
      </c>
      <c r="L70" s="26">
        <f t="shared" ca="1" si="1"/>
        <v>0</v>
      </c>
    </row>
    <row r="71" spans="4:12" x14ac:dyDescent="0.3">
      <c r="D71" s="25">
        <v>51</v>
      </c>
      <c r="E71" s="2">
        <f t="shared" ca="1" si="7"/>
        <v>305</v>
      </c>
      <c r="F71" s="15">
        <f t="shared" si="3"/>
        <v>40</v>
      </c>
      <c r="G71" s="15">
        <f t="shared" ca="1" si="4"/>
        <v>0</v>
      </c>
      <c r="H71" s="13">
        <f t="shared" ca="1" si="0"/>
        <v>0.33424657534246577</v>
      </c>
      <c r="I71" s="29">
        <f t="shared" ca="1" si="5"/>
        <v>0</v>
      </c>
      <c r="J71" s="2">
        <f ca="1">IF(D71&lt;$E$18,"N/A",IF(D71=$E$18,IF($E$7-SUM(OFFSET(F71,-$E$18,0):F71)&gt;0,$E$7-SUM(OFFSET(F71,-$E$18,0):F71),0),IF(OFFSET(G71,-$E$18,0)-SUM(OFFSET(F71,-$E$18,0):F71)&gt;0,OFFSET(G71,-$E$18,0)-SUM(OFFSET(F71,-$E$18,0):F71),0)))</f>
        <v>0</v>
      </c>
      <c r="K71" s="13">
        <f t="shared" ca="1" si="6"/>
        <v>0</v>
      </c>
      <c r="L71" s="26">
        <f t="shared" ca="1" si="1"/>
        <v>0</v>
      </c>
    </row>
    <row r="72" spans="4:12" x14ac:dyDescent="0.3">
      <c r="D72" s="25">
        <v>52</v>
      </c>
      <c r="E72" s="2">
        <f t="shared" ca="1" si="7"/>
        <v>265</v>
      </c>
      <c r="F72" s="15">
        <f t="shared" si="3"/>
        <v>40</v>
      </c>
      <c r="G72" s="15">
        <f t="shared" ca="1" si="4"/>
        <v>0</v>
      </c>
      <c r="H72" s="13">
        <f t="shared" ca="1" si="0"/>
        <v>0.29041095890410962</v>
      </c>
      <c r="I72" s="29">
        <f t="shared" ca="1" si="5"/>
        <v>0</v>
      </c>
      <c r="J72" s="2">
        <f ca="1">IF(D72&lt;$E$18,"N/A",IF(D72=$E$18,IF($E$7-SUM(OFFSET(F72,-$E$18,0):F72)&gt;0,$E$7-SUM(OFFSET(F72,-$E$18,0):F72),0),IF(OFFSET(G72,-$E$18,0)-SUM(OFFSET(F72,-$E$18,0):F72)&gt;0,OFFSET(G72,-$E$18,0)-SUM(OFFSET(F72,-$E$18,0):F72),0)))</f>
        <v>0</v>
      </c>
      <c r="K72" s="13">
        <f t="shared" ca="1" si="6"/>
        <v>0</v>
      </c>
      <c r="L72" s="26">
        <f t="shared" ca="1" si="1"/>
        <v>0</v>
      </c>
    </row>
    <row r="73" spans="4:12" x14ac:dyDescent="0.3">
      <c r="D73" s="25">
        <v>53</v>
      </c>
      <c r="E73" s="2">
        <f t="shared" ca="1" si="7"/>
        <v>225</v>
      </c>
      <c r="F73" s="15">
        <f t="shared" si="3"/>
        <v>40</v>
      </c>
      <c r="G73" s="15">
        <f t="shared" ca="1" si="4"/>
        <v>0</v>
      </c>
      <c r="H73" s="13">
        <f t="shared" ca="1" si="0"/>
        <v>0.24657534246575347</v>
      </c>
      <c r="I73" s="29">
        <f t="shared" ca="1" si="5"/>
        <v>0</v>
      </c>
      <c r="J73" s="2">
        <f ca="1">IF(D73&lt;$E$18,"N/A",IF(D73=$E$18,IF($E$7-SUM(OFFSET(F73,-$E$18,0):F73)&gt;0,$E$7-SUM(OFFSET(F73,-$E$18,0):F73),0),IF(OFFSET(G73,-$E$18,0)-SUM(OFFSET(F73,-$E$18,0):F73)&gt;0,OFFSET(G73,-$E$18,0)-SUM(OFFSET(F73,-$E$18,0):F73),0)))</f>
        <v>0</v>
      </c>
      <c r="K73" s="13">
        <f t="shared" ca="1" si="6"/>
        <v>0</v>
      </c>
      <c r="L73" s="26">
        <f t="shared" ca="1" si="1"/>
        <v>0</v>
      </c>
    </row>
    <row r="74" spans="4:12" x14ac:dyDescent="0.3">
      <c r="D74" s="25">
        <v>54</v>
      </c>
      <c r="E74" s="2">
        <f t="shared" ca="1" si="7"/>
        <v>185</v>
      </c>
      <c r="F74" s="15">
        <f t="shared" si="3"/>
        <v>40</v>
      </c>
      <c r="G74" s="15">
        <f t="shared" ca="1" si="4"/>
        <v>0</v>
      </c>
      <c r="H74" s="13">
        <f t="shared" ca="1" si="0"/>
        <v>0.20273972602739729</v>
      </c>
      <c r="I74" s="29">
        <f t="shared" ca="1" si="5"/>
        <v>0</v>
      </c>
      <c r="J74" s="2">
        <f ca="1">IF(D74&lt;$E$18,"N/A",IF(D74=$E$18,IF($E$7-SUM(OFFSET(F74,-$E$18,0):F74)&gt;0,$E$7-SUM(OFFSET(F74,-$E$18,0):F74),0),IF(OFFSET(G74,-$E$18,0)-SUM(OFFSET(F74,-$E$18,0):F74)&gt;0,OFFSET(G74,-$E$18,0)-SUM(OFFSET(F74,-$E$18,0):F74),0)))</f>
        <v>0</v>
      </c>
      <c r="K74" s="13">
        <f t="shared" ca="1" si="6"/>
        <v>0</v>
      </c>
      <c r="L74" s="26">
        <f t="shared" ca="1" si="1"/>
        <v>0</v>
      </c>
    </row>
    <row r="75" spans="4:12" x14ac:dyDescent="0.3">
      <c r="D75" s="25">
        <v>55</v>
      </c>
      <c r="E75" s="2">
        <f t="shared" ca="1" si="7"/>
        <v>145</v>
      </c>
      <c r="F75" s="15">
        <f t="shared" si="3"/>
        <v>40</v>
      </c>
      <c r="G75" s="15">
        <f t="shared" ca="1" si="4"/>
        <v>0</v>
      </c>
      <c r="H75" s="13">
        <f t="shared" ca="1" si="0"/>
        <v>0.15890410958904111</v>
      </c>
      <c r="I75" s="29">
        <f t="shared" ca="1" si="5"/>
        <v>0</v>
      </c>
      <c r="J75" s="2">
        <f ca="1">IF(D75&lt;$E$18,"N/A",IF(D75=$E$18,IF($E$7-SUM(OFFSET(F75,-$E$18,0):F75)&gt;0,$E$7-SUM(OFFSET(F75,-$E$18,0):F75),0),IF(OFFSET(G75,-$E$18,0)-SUM(OFFSET(F75,-$E$18,0):F75)&gt;0,OFFSET(G75,-$E$18,0)-SUM(OFFSET(F75,-$E$18,0):F75),0)))</f>
        <v>0</v>
      </c>
      <c r="K75" s="13">
        <f t="shared" ca="1" si="6"/>
        <v>0</v>
      </c>
      <c r="L75" s="26">
        <f t="shared" ca="1" si="1"/>
        <v>0</v>
      </c>
    </row>
    <row r="76" spans="4:12" x14ac:dyDescent="0.3">
      <c r="D76" s="25">
        <v>56</v>
      </c>
      <c r="E76" s="2">
        <f t="shared" ca="1" si="7"/>
        <v>105</v>
      </c>
      <c r="F76" s="15">
        <f t="shared" si="3"/>
        <v>40</v>
      </c>
      <c r="G76" s="15">
        <f t="shared" ca="1" si="4"/>
        <v>280</v>
      </c>
      <c r="H76" s="13">
        <f t="shared" ca="1" si="0"/>
        <v>0.11506849315068494</v>
      </c>
      <c r="I76" s="29">
        <f t="shared" ca="1" si="5"/>
        <v>200</v>
      </c>
      <c r="J76" s="2">
        <f ca="1">IF(D76&lt;$E$18,"N/A",IF(D76=$E$18,IF($E$7-SUM(OFFSET(F76,-$E$18,0):F76)&gt;0,$E$7-SUM(OFFSET(F76,-$E$18,0):F76),0),IF(OFFSET(G76,-$E$18,0)-SUM(OFFSET(F76,-$E$18,0):F76)&gt;0,OFFSET(G76,-$E$18,0)-SUM(OFFSET(F76,-$E$18,0):F76),0)))</f>
        <v>0</v>
      </c>
      <c r="K76" s="13">
        <f t="shared" ca="1" si="6"/>
        <v>0</v>
      </c>
      <c r="L76" s="26">
        <f t="shared" ca="1" si="1"/>
        <v>0</v>
      </c>
    </row>
    <row r="77" spans="4:12" x14ac:dyDescent="0.3">
      <c r="D77" s="25">
        <v>57</v>
      </c>
      <c r="E77" s="2">
        <f t="shared" ca="1" si="7"/>
        <v>345</v>
      </c>
      <c r="F77" s="15">
        <f t="shared" si="3"/>
        <v>40</v>
      </c>
      <c r="G77" s="15">
        <f t="shared" ca="1" si="4"/>
        <v>0</v>
      </c>
      <c r="H77" s="13">
        <f t="shared" ca="1" si="0"/>
        <v>0.37808219178082197</v>
      </c>
      <c r="I77" s="29">
        <f t="shared" ca="1" si="5"/>
        <v>0</v>
      </c>
      <c r="J77" s="2">
        <f ca="1">IF(D77&lt;$E$18,"N/A",IF(D77=$E$18,IF($E$7-SUM(OFFSET(F77,-$E$18,0):F77)&gt;0,$E$7-SUM(OFFSET(F77,-$E$18,0):F77),0),IF(OFFSET(G77,-$E$18,0)-SUM(OFFSET(F77,-$E$18,0):F77)&gt;0,OFFSET(G77,-$E$18,0)-SUM(OFFSET(F77,-$E$18,0):F77),0)))</f>
        <v>0</v>
      </c>
      <c r="K77" s="13">
        <f t="shared" ca="1" si="6"/>
        <v>0</v>
      </c>
      <c r="L77" s="26">
        <f t="shared" ca="1" si="1"/>
        <v>0</v>
      </c>
    </row>
    <row r="78" spans="4:12" x14ac:dyDescent="0.3">
      <c r="D78" s="25">
        <v>58</v>
      </c>
      <c r="E78" s="2">
        <f t="shared" ca="1" si="7"/>
        <v>305</v>
      </c>
      <c r="F78" s="15">
        <f t="shared" si="3"/>
        <v>40</v>
      </c>
      <c r="G78" s="15">
        <f t="shared" ca="1" si="4"/>
        <v>0</v>
      </c>
      <c r="H78" s="13">
        <f t="shared" ca="1" si="0"/>
        <v>0.33424657534246577</v>
      </c>
      <c r="I78" s="29">
        <f t="shared" ca="1" si="5"/>
        <v>0</v>
      </c>
      <c r="J78" s="2">
        <f ca="1">IF(D78&lt;$E$18,"N/A",IF(D78=$E$18,IF($E$7-SUM(OFFSET(F78,-$E$18,0):F78)&gt;0,$E$7-SUM(OFFSET(F78,-$E$18,0):F78),0),IF(OFFSET(G78,-$E$18,0)-SUM(OFFSET(F78,-$E$18,0):F78)&gt;0,OFFSET(G78,-$E$18,0)-SUM(OFFSET(F78,-$E$18,0):F78),0)))</f>
        <v>0</v>
      </c>
      <c r="K78" s="13">
        <f t="shared" ca="1" si="6"/>
        <v>0</v>
      </c>
      <c r="L78" s="26">
        <f t="shared" ca="1" si="1"/>
        <v>0</v>
      </c>
    </row>
    <row r="79" spans="4:12" x14ac:dyDescent="0.3">
      <c r="D79" s="25">
        <v>59</v>
      </c>
      <c r="E79" s="2">
        <f t="shared" ca="1" si="7"/>
        <v>265</v>
      </c>
      <c r="F79" s="15">
        <f t="shared" si="3"/>
        <v>40</v>
      </c>
      <c r="G79" s="15">
        <f t="shared" ca="1" si="4"/>
        <v>0</v>
      </c>
      <c r="H79" s="13">
        <f t="shared" ca="1" si="0"/>
        <v>0.29041095890410962</v>
      </c>
      <c r="I79" s="29">
        <f t="shared" ca="1" si="5"/>
        <v>0</v>
      </c>
      <c r="J79" s="2">
        <f ca="1">IF(D79&lt;$E$18,"N/A",IF(D79=$E$18,IF($E$7-SUM(OFFSET(F79,-$E$18,0):F79)&gt;0,$E$7-SUM(OFFSET(F79,-$E$18,0):F79),0),IF(OFFSET(G79,-$E$18,0)-SUM(OFFSET(F79,-$E$18,0):F79)&gt;0,OFFSET(G79,-$E$18,0)-SUM(OFFSET(F79,-$E$18,0):F79),0)))</f>
        <v>0</v>
      </c>
      <c r="K79" s="13">
        <f t="shared" ca="1" si="6"/>
        <v>0</v>
      </c>
      <c r="L79" s="26">
        <f t="shared" ca="1" si="1"/>
        <v>0</v>
      </c>
    </row>
    <row r="80" spans="4:12" x14ac:dyDescent="0.3">
      <c r="D80" s="25">
        <v>60</v>
      </c>
      <c r="E80" s="2">
        <f t="shared" ca="1" si="7"/>
        <v>225</v>
      </c>
      <c r="F80" s="15">
        <f t="shared" si="3"/>
        <v>40</v>
      </c>
      <c r="G80" s="15">
        <f t="shared" ca="1" si="4"/>
        <v>0</v>
      </c>
      <c r="H80" s="13">
        <f t="shared" ca="1" si="0"/>
        <v>0.24657534246575347</v>
      </c>
      <c r="I80" s="29">
        <f t="shared" ca="1" si="5"/>
        <v>0</v>
      </c>
      <c r="J80" s="2">
        <f ca="1">IF(D80&lt;$E$18,"N/A",IF(D80=$E$18,IF($E$7-SUM(OFFSET(F80,-$E$18,0):F80)&gt;0,$E$7-SUM(OFFSET(F80,-$E$18,0):F80),0),IF(OFFSET(G80,-$E$18,0)-SUM(OFFSET(F80,-$E$18,0):F80)&gt;0,OFFSET(G80,-$E$18,0)-SUM(OFFSET(F80,-$E$18,0):F80),0)))</f>
        <v>0</v>
      </c>
      <c r="K80" s="13">
        <f t="shared" ca="1" si="6"/>
        <v>0</v>
      </c>
      <c r="L80" s="26">
        <f t="shared" ca="1" si="1"/>
        <v>0</v>
      </c>
    </row>
    <row r="81" spans="4:12" x14ac:dyDescent="0.3">
      <c r="D81" s="25">
        <v>61</v>
      </c>
      <c r="E81" s="2">
        <f t="shared" ca="1" si="7"/>
        <v>185</v>
      </c>
      <c r="F81" s="15">
        <f t="shared" si="3"/>
        <v>40</v>
      </c>
      <c r="G81" s="15">
        <f t="shared" ca="1" si="4"/>
        <v>0</v>
      </c>
      <c r="H81" s="13">
        <f t="shared" ca="1" si="0"/>
        <v>0.20273972602739729</v>
      </c>
      <c r="I81" s="29">
        <f t="shared" ca="1" si="5"/>
        <v>0</v>
      </c>
      <c r="J81" s="2">
        <f ca="1">IF(D81&lt;$E$18,"N/A",IF(D81=$E$18,IF($E$7-SUM(OFFSET(F81,-$E$18,0):F81)&gt;0,$E$7-SUM(OFFSET(F81,-$E$18,0):F81),0),IF(OFFSET(G81,-$E$18,0)-SUM(OFFSET(F81,-$E$18,0):F81)&gt;0,OFFSET(G81,-$E$18,0)-SUM(OFFSET(F81,-$E$18,0):F81),0)))</f>
        <v>0</v>
      </c>
      <c r="K81" s="13">
        <f t="shared" ca="1" si="6"/>
        <v>0</v>
      </c>
      <c r="L81" s="26">
        <f t="shared" ca="1" si="1"/>
        <v>0</v>
      </c>
    </row>
    <row r="82" spans="4:12" x14ac:dyDescent="0.3">
      <c r="D82" s="25">
        <v>62</v>
      </c>
      <c r="E82" s="2">
        <f t="shared" ca="1" si="7"/>
        <v>145</v>
      </c>
      <c r="F82" s="15">
        <f t="shared" si="3"/>
        <v>40</v>
      </c>
      <c r="G82" s="15">
        <f t="shared" ca="1" si="4"/>
        <v>0</v>
      </c>
      <c r="H82" s="13">
        <f t="shared" ca="1" si="0"/>
        <v>0.15890410958904111</v>
      </c>
      <c r="I82" s="29">
        <f t="shared" ca="1" si="5"/>
        <v>0</v>
      </c>
      <c r="J82" s="2">
        <f ca="1">IF(D82&lt;$E$18,"N/A",IF(D82=$E$18,IF($E$7-SUM(OFFSET(F82,-$E$18,0):F82)&gt;0,$E$7-SUM(OFFSET(F82,-$E$18,0):F82),0),IF(OFFSET(G82,-$E$18,0)-SUM(OFFSET(F82,-$E$18,0):F82)&gt;0,OFFSET(G82,-$E$18,0)-SUM(OFFSET(F82,-$E$18,0):F82),0)))</f>
        <v>0</v>
      </c>
      <c r="K82" s="13">
        <f t="shared" ca="1" si="6"/>
        <v>0</v>
      </c>
      <c r="L82" s="26">
        <f t="shared" ca="1" si="1"/>
        <v>0</v>
      </c>
    </row>
    <row r="83" spans="4:12" x14ac:dyDescent="0.3">
      <c r="D83" s="25">
        <v>63</v>
      </c>
      <c r="E83" s="2">
        <f t="shared" ca="1" si="7"/>
        <v>105</v>
      </c>
      <c r="F83" s="15">
        <f t="shared" si="3"/>
        <v>40</v>
      </c>
      <c r="G83" s="15">
        <f t="shared" ca="1" si="4"/>
        <v>280</v>
      </c>
      <c r="H83" s="13">
        <f t="shared" ca="1" si="0"/>
        <v>0.11506849315068494</v>
      </c>
      <c r="I83" s="29">
        <f t="shared" ca="1" si="5"/>
        <v>200</v>
      </c>
      <c r="J83" s="2">
        <f ca="1">IF(D83&lt;$E$18,"N/A",IF(D83=$E$18,IF($E$7-SUM(OFFSET(F83,-$E$18,0):F83)&gt;0,$E$7-SUM(OFFSET(F83,-$E$18,0):F83),0),IF(OFFSET(G83,-$E$18,0)-SUM(OFFSET(F83,-$E$18,0):F83)&gt;0,OFFSET(G83,-$E$18,0)-SUM(OFFSET(F83,-$E$18,0):F83),0)))</f>
        <v>0</v>
      </c>
      <c r="K83" s="13">
        <f t="shared" ca="1" si="6"/>
        <v>0</v>
      </c>
      <c r="L83" s="26">
        <f t="shared" ca="1" si="1"/>
        <v>0</v>
      </c>
    </row>
    <row r="84" spans="4:12" x14ac:dyDescent="0.3">
      <c r="D84" s="25">
        <v>64</v>
      </c>
      <c r="E84" s="2">
        <f t="shared" ca="1" si="7"/>
        <v>345</v>
      </c>
      <c r="F84" s="15">
        <f t="shared" si="3"/>
        <v>40</v>
      </c>
      <c r="G84" s="15">
        <f t="shared" ca="1" si="4"/>
        <v>0</v>
      </c>
      <c r="H84" s="13">
        <f t="shared" ca="1" si="0"/>
        <v>0.37808219178082197</v>
      </c>
      <c r="I84" s="29">
        <f t="shared" ca="1" si="5"/>
        <v>0</v>
      </c>
      <c r="J84" s="2">
        <f ca="1">IF(D84&lt;$E$18,"N/A",IF(D84=$E$18,IF($E$7-SUM(OFFSET(F84,-$E$18,0):F84)&gt;0,$E$7-SUM(OFFSET(F84,-$E$18,0):F84),0),IF(OFFSET(G84,-$E$18,0)-SUM(OFFSET(F84,-$E$18,0):F84)&gt;0,OFFSET(G84,-$E$18,0)-SUM(OFFSET(F84,-$E$18,0):F84),0)))</f>
        <v>0</v>
      </c>
      <c r="K84" s="13">
        <f t="shared" ca="1" si="6"/>
        <v>0</v>
      </c>
      <c r="L84" s="26">
        <f t="shared" ca="1" si="1"/>
        <v>0</v>
      </c>
    </row>
    <row r="85" spans="4:12" x14ac:dyDescent="0.3">
      <c r="D85" s="25">
        <v>65</v>
      </c>
      <c r="E85" s="2">
        <f t="shared" ca="1" si="7"/>
        <v>305</v>
      </c>
      <c r="F85" s="15">
        <f t="shared" si="3"/>
        <v>40</v>
      </c>
      <c r="G85" s="15">
        <f t="shared" ca="1" si="4"/>
        <v>0</v>
      </c>
      <c r="H85" s="13">
        <f t="shared" ref="H85:H148" ca="1" si="8">IF(E85&gt;0,E85*($E$12/365),0)</f>
        <v>0.33424657534246577</v>
      </c>
      <c r="I85" s="29">
        <f t="shared" ca="1" si="5"/>
        <v>0</v>
      </c>
      <c r="J85" s="2">
        <f ca="1">IF(D85&lt;$E$18,"N/A",IF(D85=$E$18,IF($E$7-SUM(OFFSET(F85,-$E$18,0):F85)&gt;0,$E$7-SUM(OFFSET(F85,-$E$18,0):F85),0),IF(OFFSET(G85,-$E$18,0)-SUM(OFFSET(F85,-$E$18,0):F85)&gt;0,OFFSET(G85,-$E$18,0)-SUM(OFFSET(F85,-$E$18,0):F85),0)))</f>
        <v>0</v>
      </c>
      <c r="K85" s="13">
        <f t="shared" ref="K85:K148" ca="1" si="9">IF(ISNUMBER(J85),J85*$E$13,0)</f>
        <v>0</v>
      </c>
      <c r="L85" s="26">
        <f t="shared" ref="L85:L148" ca="1" si="10">IF(D85&gt;1,IF(E85&lt;0,$E$14,0),0)</f>
        <v>0</v>
      </c>
    </row>
    <row r="86" spans="4:12" x14ac:dyDescent="0.3">
      <c r="D86" s="25">
        <v>66</v>
      </c>
      <c r="E86" s="2">
        <f t="shared" ca="1" si="7"/>
        <v>265</v>
      </c>
      <c r="F86" s="15">
        <f t="shared" ref="F86:F149" si="11">ROUND($E$15/7,0)</f>
        <v>40</v>
      </c>
      <c r="G86" s="15">
        <f t="shared" ref="G86:G149" ca="1" si="12">IF(D86=1,$E$4,IF(E86&lt;0,$E$4-E86,IF(MOD(D86,$E$5)=0,$E$4-E86,0)))</f>
        <v>0</v>
      </c>
      <c r="H86" s="13">
        <f t="shared" ca="1" si="8"/>
        <v>0.29041095890410962</v>
      </c>
      <c r="I86" s="29">
        <f t="shared" ref="I86:I149" ca="1" si="13">IF(G86&lt;&gt;0,IF(E86&lt;0,0,200),0)</f>
        <v>0</v>
      </c>
      <c r="J86" s="2">
        <f ca="1">IF(D86&lt;$E$18,"N/A",IF(D86=$E$18,IF($E$7-SUM(OFFSET(F86,-$E$18,0):F86)&gt;0,$E$7-SUM(OFFSET(F86,-$E$18,0):F86),0),IF(OFFSET(G86,-$E$18,0)-SUM(OFFSET(F86,-$E$18,0):F86)&gt;0,OFFSET(G86,-$E$18,0)-SUM(OFFSET(F86,-$E$18,0):F86),0)))</f>
        <v>0</v>
      </c>
      <c r="K86" s="13">
        <f t="shared" ca="1" si="9"/>
        <v>0</v>
      </c>
      <c r="L86" s="26">
        <f t="shared" ca="1" si="10"/>
        <v>0</v>
      </c>
    </row>
    <row r="87" spans="4:12" x14ac:dyDescent="0.3">
      <c r="D87" s="25">
        <v>67</v>
      </c>
      <c r="E87" s="2">
        <f t="shared" ca="1" si="7"/>
        <v>225</v>
      </c>
      <c r="F87" s="15">
        <f t="shared" si="11"/>
        <v>40</v>
      </c>
      <c r="G87" s="15">
        <f t="shared" ca="1" si="12"/>
        <v>0</v>
      </c>
      <c r="H87" s="13">
        <f t="shared" ca="1" si="8"/>
        <v>0.24657534246575347</v>
      </c>
      <c r="I87" s="29">
        <f t="shared" ca="1" si="13"/>
        <v>0</v>
      </c>
      <c r="J87" s="2">
        <f ca="1">IF(D87&lt;$E$18,"N/A",IF(D87=$E$18,IF($E$7-SUM(OFFSET(F87,-$E$18,0):F87)&gt;0,$E$7-SUM(OFFSET(F87,-$E$18,0):F87),0),IF(OFFSET(G87,-$E$18,0)-SUM(OFFSET(F87,-$E$18,0):F87)&gt;0,OFFSET(G87,-$E$18,0)-SUM(OFFSET(F87,-$E$18,0):F87),0)))</f>
        <v>0</v>
      </c>
      <c r="K87" s="13">
        <f t="shared" ca="1" si="9"/>
        <v>0</v>
      </c>
      <c r="L87" s="26">
        <f t="shared" ca="1" si="10"/>
        <v>0</v>
      </c>
    </row>
    <row r="88" spans="4:12" x14ac:dyDescent="0.3">
      <c r="D88" s="25">
        <v>68</v>
      </c>
      <c r="E88" s="2">
        <f t="shared" ca="1" si="7"/>
        <v>185</v>
      </c>
      <c r="F88" s="15">
        <f t="shared" si="11"/>
        <v>40</v>
      </c>
      <c r="G88" s="15">
        <f t="shared" ca="1" si="12"/>
        <v>0</v>
      </c>
      <c r="H88" s="13">
        <f t="shared" ca="1" si="8"/>
        <v>0.20273972602739729</v>
      </c>
      <c r="I88" s="29">
        <f t="shared" ca="1" si="13"/>
        <v>0</v>
      </c>
      <c r="J88" s="2">
        <f ca="1">IF(D88&lt;$E$18,"N/A",IF(D88=$E$18,IF($E$7-SUM(OFFSET(F88,-$E$18,0):F88)&gt;0,$E$7-SUM(OFFSET(F88,-$E$18,0):F88),0),IF(OFFSET(G88,-$E$18,0)-SUM(OFFSET(F88,-$E$18,0):F88)&gt;0,OFFSET(G88,-$E$18,0)-SUM(OFFSET(F88,-$E$18,0):F88),0)))</f>
        <v>0</v>
      </c>
      <c r="K88" s="13">
        <f t="shared" ca="1" si="9"/>
        <v>0</v>
      </c>
      <c r="L88" s="26">
        <f t="shared" ca="1" si="10"/>
        <v>0</v>
      </c>
    </row>
    <row r="89" spans="4:12" x14ac:dyDescent="0.3">
      <c r="D89" s="25">
        <v>69</v>
      </c>
      <c r="E89" s="2">
        <f t="shared" ca="1" si="7"/>
        <v>145</v>
      </c>
      <c r="F89" s="15">
        <f t="shared" si="11"/>
        <v>40</v>
      </c>
      <c r="G89" s="15">
        <f t="shared" ca="1" si="12"/>
        <v>0</v>
      </c>
      <c r="H89" s="13">
        <f t="shared" ca="1" si="8"/>
        <v>0.15890410958904111</v>
      </c>
      <c r="I89" s="29">
        <f t="shared" ca="1" si="13"/>
        <v>0</v>
      </c>
      <c r="J89" s="2">
        <f ca="1">IF(D89&lt;$E$18,"N/A",IF(D89=$E$18,IF($E$7-SUM(OFFSET(F89,-$E$18,0):F89)&gt;0,$E$7-SUM(OFFSET(F89,-$E$18,0):F89),0),IF(OFFSET(G89,-$E$18,0)-SUM(OFFSET(F89,-$E$18,0):F89)&gt;0,OFFSET(G89,-$E$18,0)-SUM(OFFSET(F89,-$E$18,0):F89),0)))</f>
        <v>0</v>
      </c>
      <c r="K89" s="13">
        <f t="shared" ca="1" si="9"/>
        <v>0</v>
      </c>
      <c r="L89" s="26">
        <f t="shared" ca="1" si="10"/>
        <v>0</v>
      </c>
    </row>
    <row r="90" spans="4:12" x14ac:dyDescent="0.3">
      <c r="D90" s="25">
        <v>70</v>
      </c>
      <c r="E90" s="2">
        <f t="shared" ca="1" si="7"/>
        <v>105</v>
      </c>
      <c r="F90" s="15">
        <f t="shared" si="11"/>
        <v>40</v>
      </c>
      <c r="G90" s="15">
        <f t="shared" ca="1" si="12"/>
        <v>280</v>
      </c>
      <c r="H90" s="13">
        <f t="shared" ca="1" si="8"/>
        <v>0.11506849315068494</v>
      </c>
      <c r="I90" s="29">
        <f t="shared" ca="1" si="13"/>
        <v>200</v>
      </c>
      <c r="J90" s="2">
        <f ca="1">IF(D90&lt;$E$18,"N/A",IF(D90=$E$18,IF($E$7-SUM(OFFSET(F90,-$E$18,0):F90)&gt;0,$E$7-SUM(OFFSET(F90,-$E$18,0):F90),0),IF(OFFSET(G90,-$E$18,0)-SUM(OFFSET(F90,-$E$18,0):F90)&gt;0,OFFSET(G90,-$E$18,0)-SUM(OFFSET(F90,-$E$18,0):F90),0)))</f>
        <v>0</v>
      </c>
      <c r="K90" s="13">
        <f t="shared" ca="1" si="9"/>
        <v>0</v>
      </c>
      <c r="L90" s="26">
        <f t="shared" ca="1" si="10"/>
        <v>0</v>
      </c>
    </row>
    <row r="91" spans="4:12" x14ac:dyDescent="0.3">
      <c r="D91" s="25">
        <v>71</v>
      </c>
      <c r="E91" s="2">
        <f t="shared" ca="1" si="7"/>
        <v>345</v>
      </c>
      <c r="F91" s="15">
        <f t="shared" si="11"/>
        <v>40</v>
      </c>
      <c r="G91" s="15">
        <f t="shared" ca="1" si="12"/>
        <v>0</v>
      </c>
      <c r="H91" s="13">
        <f t="shared" ca="1" si="8"/>
        <v>0.37808219178082197</v>
      </c>
      <c r="I91" s="29">
        <f t="shared" ca="1" si="13"/>
        <v>0</v>
      </c>
      <c r="J91" s="2">
        <f ca="1">IF(D91&lt;$E$18,"N/A",IF(D91=$E$18,IF($E$7-SUM(OFFSET(F91,-$E$18,0):F91)&gt;0,$E$7-SUM(OFFSET(F91,-$E$18,0):F91),0),IF(OFFSET(G91,-$E$18,0)-SUM(OFFSET(F91,-$E$18,0):F91)&gt;0,OFFSET(G91,-$E$18,0)-SUM(OFFSET(F91,-$E$18,0):F91),0)))</f>
        <v>0</v>
      </c>
      <c r="K91" s="13">
        <f t="shared" ca="1" si="9"/>
        <v>0</v>
      </c>
      <c r="L91" s="26">
        <f t="shared" ca="1" si="10"/>
        <v>0</v>
      </c>
    </row>
    <row r="92" spans="4:12" x14ac:dyDescent="0.3">
      <c r="D92" s="25">
        <v>72</v>
      </c>
      <c r="E92" s="2">
        <f t="shared" ref="E92:E155" ca="1" si="14">E91-F92+G91-IF(ISNUMBER(J91),J91,0)</f>
        <v>305</v>
      </c>
      <c r="F92" s="15">
        <f t="shared" si="11"/>
        <v>40</v>
      </c>
      <c r="G92" s="15">
        <f t="shared" ca="1" si="12"/>
        <v>0</v>
      </c>
      <c r="H92" s="13">
        <f t="shared" ca="1" si="8"/>
        <v>0.33424657534246577</v>
      </c>
      <c r="I92" s="29">
        <f t="shared" ca="1" si="13"/>
        <v>0</v>
      </c>
      <c r="J92" s="2">
        <f ca="1">IF(D92&lt;$E$18,"N/A",IF(D92=$E$18,IF($E$7-SUM(OFFSET(F92,-$E$18,0):F92)&gt;0,$E$7-SUM(OFFSET(F92,-$E$18,0):F92),0),IF(OFFSET(G92,-$E$18,0)-SUM(OFFSET(F92,-$E$18,0):F92)&gt;0,OFFSET(G92,-$E$18,0)-SUM(OFFSET(F92,-$E$18,0):F92),0)))</f>
        <v>0</v>
      </c>
      <c r="K92" s="13">
        <f t="shared" ca="1" si="9"/>
        <v>0</v>
      </c>
      <c r="L92" s="26">
        <f t="shared" ca="1" si="10"/>
        <v>0</v>
      </c>
    </row>
    <row r="93" spans="4:12" x14ac:dyDescent="0.3">
      <c r="D93" s="25">
        <v>73</v>
      </c>
      <c r="E93" s="2">
        <f t="shared" ca="1" si="14"/>
        <v>265</v>
      </c>
      <c r="F93" s="15">
        <f t="shared" si="11"/>
        <v>40</v>
      </c>
      <c r="G93" s="15">
        <f t="shared" ca="1" si="12"/>
        <v>0</v>
      </c>
      <c r="H93" s="13">
        <f t="shared" ca="1" si="8"/>
        <v>0.29041095890410962</v>
      </c>
      <c r="I93" s="29">
        <f t="shared" ca="1" si="13"/>
        <v>0</v>
      </c>
      <c r="J93" s="2">
        <f ca="1">IF(D93&lt;$E$18,"N/A",IF(D93=$E$18,IF($E$7-SUM(OFFSET(F93,-$E$18,0):F93)&gt;0,$E$7-SUM(OFFSET(F93,-$E$18,0):F93),0),IF(OFFSET(G93,-$E$18,0)-SUM(OFFSET(F93,-$E$18,0):F93)&gt;0,OFFSET(G93,-$E$18,0)-SUM(OFFSET(F93,-$E$18,0):F93),0)))</f>
        <v>0</v>
      </c>
      <c r="K93" s="13">
        <f t="shared" ca="1" si="9"/>
        <v>0</v>
      </c>
      <c r="L93" s="26">
        <f t="shared" ca="1" si="10"/>
        <v>0</v>
      </c>
    </row>
    <row r="94" spans="4:12" x14ac:dyDescent="0.3">
      <c r="D94" s="25">
        <v>74</v>
      </c>
      <c r="E94" s="2">
        <f t="shared" ca="1" si="14"/>
        <v>225</v>
      </c>
      <c r="F94" s="15">
        <f t="shared" si="11"/>
        <v>40</v>
      </c>
      <c r="G94" s="15">
        <f t="shared" ca="1" si="12"/>
        <v>0</v>
      </c>
      <c r="H94" s="13">
        <f t="shared" ca="1" si="8"/>
        <v>0.24657534246575347</v>
      </c>
      <c r="I94" s="29">
        <f t="shared" ca="1" si="13"/>
        <v>0</v>
      </c>
      <c r="J94" s="2">
        <f ca="1">IF(D94&lt;$E$18,"N/A",IF(D94=$E$18,IF($E$7-SUM(OFFSET(F94,-$E$18,0):F94)&gt;0,$E$7-SUM(OFFSET(F94,-$E$18,0):F94),0),IF(OFFSET(G94,-$E$18,0)-SUM(OFFSET(F94,-$E$18,0):F94)&gt;0,OFFSET(G94,-$E$18,0)-SUM(OFFSET(F94,-$E$18,0):F94),0)))</f>
        <v>0</v>
      </c>
      <c r="K94" s="13">
        <f t="shared" ca="1" si="9"/>
        <v>0</v>
      </c>
      <c r="L94" s="26">
        <f t="shared" ca="1" si="10"/>
        <v>0</v>
      </c>
    </row>
    <row r="95" spans="4:12" x14ac:dyDescent="0.3">
      <c r="D95" s="25">
        <v>75</v>
      </c>
      <c r="E95" s="2">
        <f t="shared" ca="1" si="14"/>
        <v>185</v>
      </c>
      <c r="F95" s="15">
        <f t="shared" si="11"/>
        <v>40</v>
      </c>
      <c r="G95" s="15">
        <f t="shared" ca="1" si="12"/>
        <v>0</v>
      </c>
      <c r="H95" s="13">
        <f t="shared" ca="1" si="8"/>
        <v>0.20273972602739729</v>
      </c>
      <c r="I95" s="29">
        <f t="shared" ca="1" si="13"/>
        <v>0</v>
      </c>
      <c r="J95" s="2">
        <f ca="1">IF(D95&lt;$E$18,"N/A",IF(D95=$E$18,IF($E$7-SUM(OFFSET(F95,-$E$18,0):F95)&gt;0,$E$7-SUM(OFFSET(F95,-$E$18,0):F95),0),IF(OFFSET(G95,-$E$18,0)-SUM(OFFSET(F95,-$E$18,0):F95)&gt;0,OFFSET(G95,-$E$18,0)-SUM(OFFSET(F95,-$E$18,0):F95),0)))</f>
        <v>0</v>
      </c>
      <c r="K95" s="13">
        <f t="shared" ca="1" si="9"/>
        <v>0</v>
      </c>
      <c r="L95" s="26">
        <f t="shared" ca="1" si="10"/>
        <v>0</v>
      </c>
    </row>
    <row r="96" spans="4:12" x14ac:dyDescent="0.3">
      <c r="D96" s="25">
        <v>76</v>
      </c>
      <c r="E96" s="2">
        <f t="shared" ca="1" si="14"/>
        <v>145</v>
      </c>
      <c r="F96" s="15">
        <f t="shared" si="11"/>
        <v>40</v>
      </c>
      <c r="G96" s="15">
        <f t="shared" ca="1" si="12"/>
        <v>0</v>
      </c>
      <c r="H96" s="13">
        <f t="shared" ca="1" si="8"/>
        <v>0.15890410958904111</v>
      </c>
      <c r="I96" s="29">
        <f t="shared" ca="1" si="13"/>
        <v>0</v>
      </c>
      <c r="J96" s="2">
        <f ca="1">IF(D96&lt;$E$18,"N/A",IF(D96=$E$18,IF($E$7-SUM(OFFSET(F96,-$E$18,0):F96)&gt;0,$E$7-SUM(OFFSET(F96,-$E$18,0):F96),0),IF(OFFSET(G96,-$E$18,0)-SUM(OFFSET(F96,-$E$18,0):F96)&gt;0,OFFSET(G96,-$E$18,0)-SUM(OFFSET(F96,-$E$18,0):F96),0)))</f>
        <v>0</v>
      </c>
      <c r="K96" s="13">
        <f t="shared" ca="1" si="9"/>
        <v>0</v>
      </c>
      <c r="L96" s="26">
        <f t="shared" ca="1" si="10"/>
        <v>0</v>
      </c>
    </row>
    <row r="97" spans="4:12" x14ac:dyDescent="0.3">
      <c r="D97" s="25">
        <v>77</v>
      </c>
      <c r="E97" s="2">
        <f t="shared" ca="1" si="14"/>
        <v>105</v>
      </c>
      <c r="F97" s="15">
        <f t="shared" si="11"/>
        <v>40</v>
      </c>
      <c r="G97" s="15">
        <f t="shared" ca="1" si="12"/>
        <v>280</v>
      </c>
      <c r="H97" s="13">
        <f t="shared" ca="1" si="8"/>
        <v>0.11506849315068494</v>
      </c>
      <c r="I97" s="29">
        <f t="shared" ca="1" si="13"/>
        <v>200</v>
      </c>
      <c r="J97" s="2">
        <f ca="1">IF(D97&lt;$E$18,"N/A",IF(D97=$E$18,IF($E$7-SUM(OFFSET(F97,-$E$18,0):F97)&gt;0,$E$7-SUM(OFFSET(F97,-$E$18,0):F97),0),IF(OFFSET(G97,-$E$18,0)-SUM(OFFSET(F97,-$E$18,0):F97)&gt;0,OFFSET(G97,-$E$18,0)-SUM(OFFSET(F97,-$E$18,0):F97),0)))</f>
        <v>0</v>
      </c>
      <c r="K97" s="13">
        <f t="shared" ca="1" si="9"/>
        <v>0</v>
      </c>
      <c r="L97" s="26">
        <f t="shared" ca="1" si="10"/>
        <v>0</v>
      </c>
    </row>
    <row r="98" spans="4:12" x14ac:dyDescent="0.3">
      <c r="D98" s="25">
        <v>78</v>
      </c>
      <c r="E98" s="2">
        <f t="shared" ca="1" si="14"/>
        <v>345</v>
      </c>
      <c r="F98" s="15">
        <f t="shared" si="11"/>
        <v>40</v>
      </c>
      <c r="G98" s="15">
        <f t="shared" ca="1" si="12"/>
        <v>0</v>
      </c>
      <c r="H98" s="13">
        <f t="shared" ca="1" si="8"/>
        <v>0.37808219178082197</v>
      </c>
      <c r="I98" s="29">
        <f t="shared" ca="1" si="13"/>
        <v>0</v>
      </c>
      <c r="J98" s="2">
        <f ca="1">IF(D98&lt;$E$18,"N/A",IF(D98=$E$18,IF($E$7-SUM(OFFSET(F98,-$E$18,0):F98)&gt;0,$E$7-SUM(OFFSET(F98,-$E$18,0):F98),0),IF(OFFSET(G98,-$E$18,0)-SUM(OFFSET(F98,-$E$18,0):F98)&gt;0,OFFSET(G98,-$E$18,0)-SUM(OFFSET(F98,-$E$18,0):F98),0)))</f>
        <v>0</v>
      </c>
      <c r="K98" s="13">
        <f t="shared" ca="1" si="9"/>
        <v>0</v>
      </c>
      <c r="L98" s="26">
        <f t="shared" ca="1" si="10"/>
        <v>0</v>
      </c>
    </row>
    <row r="99" spans="4:12" x14ac:dyDescent="0.3">
      <c r="D99" s="25">
        <v>79</v>
      </c>
      <c r="E99" s="2">
        <f t="shared" ca="1" si="14"/>
        <v>305</v>
      </c>
      <c r="F99" s="15">
        <f t="shared" si="11"/>
        <v>40</v>
      </c>
      <c r="G99" s="15">
        <f t="shared" ca="1" si="12"/>
        <v>0</v>
      </c>
      <c r="H99" s="13">
        <f t="shared" ca="1" si="8"/>
        <v>0.33424657534246577</v>
      </c>
      <c r="I99" s="29">
        <f t="shared" ca="1" si="13"/>
        <v>0</v>
      </c>
      <c r="J99" s="2">
        <f ca="1">IF(D99&lt;$E$18,"N/A",IF(D99=$E$18,IF($E$7-SUM(OFFSET(F99,-$E$18,0):F99)&gt;0,$E$7-SUM(OFFSET(F99,-$E$18,0):F99),0),IF(OFFSET(G99,-$E$18,0)-SUM(OFFSET(F99,-$E$18,0):F99)&gt;0,OFFSET(G99,-$E$18,0)-SUM(OFFSET(F99,-$E$18,0):F99),0)))</f>
        <v>0</v>
      </c>
      <c r="K99" s="13">
        <f t="shared" ca="1" si="9"/>
        <v>0</v>
      </c>
      <c r="L99" s="26">
        <f t="shared" ca="1" si="10"/>
        <v>0</v>
      </c>
    </row>
    <row r="100" spans="4:12" x14ac:dyDescent="0.3">
      <c r="D100" s="25">
        <v>80</v>
      </c>
      <c r="E100" s="2">
        <f t="shared" ca="1" si="14"/>
        <v>265</v>
      </c>
      <c r="F100" s="15">
        <f t="shared" si="11"/>
        <v>40</v>
      </c>
      <c r="G100" s="15">
        <f t="shared" ca="1" si="12"/>
        <v>0</v>
      </c>
      <c r="H100" s="13">
        <f t="shared" ca="1" si="8"/>
        <v>0.29041095890410962</v>
      </c>
      <c r="I100" s="29">
        <f t="shared" ca="1" si="13"/>
        <v>0</v>
      </c>
      <c r="J100" s="2">
        <f ca="1">IF(D100&lt;$E$18,"N/A",IF(D100=$E$18,IF($E$7-SUM(OFFSET(F100,-$E$18,0):F100)&gt;0,$E$7-SUM(OFFSET(F100,-$E$18,0):F100),0),IF(OFFSET(G100,-$E$18,0)-SUM(OFFSET(F100,-$E$18,0):F100)&gt;0,OFFSET(G100,-$E$18,0)-SUM(OFFSET(F100,-$E$18,0):F100),0)))</f>
        <v>0</v>
      </c>
      <c r="K100" s="13">
        <f t="shared" ca="1" si="9"/>
        <v>0</v>
      </c>
      <c r="L100" s="26">
        <f t="shared" ca="1" si="10"/>
        <v>0</v>
      </c>
    </row>
    <row r="101" spans="4:12" x14ac:dyDescent="0.3">
      <c r="D101" s="25">
        <v>81</v>
      </c>
      <c r="E101" s="2">
        <f t="shared" ca="1" si="14"/>
        <v>225</v>
      </c>
      <c r="F101" s="15">
        <f t="shared" si="11"/>
        <v>40</v>
      </c>
      <c r="G101" s="15">
        <f t="shared" ca="1" si="12"/>
        <v>0</v>
      </c>
      <c r="H101" s="13">
        <f t="shared" ca="1" si="8"/>
        <v>0.24657534246575347</v>
      </c>
      <c r="I101" s="29">
        <f t="shared" ca="1" si="13"/>
        <v>0</v>
      </c>
      <c r="J101" s="2">
        <f ca="1">IF(D101&lt;$E$18,"N/A",IF(D101=$E$18,IF($E$7-SUM(OFFSET(F101,-$E$18,0):F101)&gt;0,$E$7-SUM(OFFSET(F101,-$E$18,0):F101),0),IF(OFFSET(G101,-$E$18,0)-SUM(OFFSET(F101,-$E$18,0):F101)&gt;0,OFFSET(G101,-$E$18,0)-SUM(OFFSET(F101,-$E$18,0):F101),0)))</f>
        <v>0</v>
      </c>
      <c r="K101" s="13">
        <f t="shared" ca="1" si="9"/>
        <v>0</v>
      </c>
      <c r="L101" s="26">
        <f t="shared" ca="1" si="10"/>
        <v>0</v>
      </c>
    </row>
    <row r="102" spans="4:12" x14ac:dyDescent="0.3">
      <c r="D102" s="25">
        <v>82</v>
      </c>
      <c r="E102" s="2">
        <f t="shared" ca="1" si="14"/>
        <v>185</v>
      </c>
      <c r="F102" s="15">
        <f t="shared" si="11"/>
        <v>40</v>
      </c>
      <c r="G102" s="15">
        <f t="shared" ca="1" si="12"/>
        <v>0</v>
      </c>
      <c r="H102" s="13">
        <f t="shared" ca="1" si="8"/>
        <v>0.20273972602739729</v>
      </c>
      <c r="I102" s="29">
        <f t="shared" ca="1" si="13"/>
        <v>0</v>
      </c>
      <c r="J102" s="2">
        <f ca="1">IF(D102&lt;$E$18,"N/A",IF(D102=$E$18,IF($E$7-SUM(OFFSET(F102,-$E$18,0):F102)&gt;0,$E$7-SUM(OFFSET(F102,-$E$18,0):F102),0),IF(OFFSET(G102,-$E$18,0)-SUM(OFFSET(F102,-$E$18,0):F102)&gt;0,OFFSET(G102,-$E$18,0)-SUM(OFFSET(F102,-$E$18,0):F102),0)))</f>
        <v>0</v>
      </c>
      <c r="K102" s="13">
        <f t="shared" ca="1" si="9"/>
        <v>0</v>
      </c>
      <c r="L102" s="26">
        <f t="shared" ca="1" si="10"/>
        <v>0</v>
      </c>
    </row>
    <row r="103" spans="4:12" x14ac:dyDescent="0.3">
      <c r="D103" s="25">
        <v>83</v>
      </c>
      <c r="E103" s="2">
        <f t="shared" ca="1" si="14"/>
        <v>145</v>
      </c>
      <c r="F103" s="15">
        <f t="shared" si="11"/>
        <v>40</v>
      </c>
      <c r="G103" s="15">
        <f t="shared" ca="1" si="12"/>
        <v>0</v>
      </c>
      <c r="H103" s="13">
        <f t="shared" ca="1" si="8"/>
        <v>0.15890410958904111</v>
      </c>
      <c r="I103" s="29">
        <f t="shared" ca="1" si="13"/>
        <v>0</v>
      </c>
      <c r="J103" s="2">
        <f ca="1">IF(D103&lt;$E$18,"N/A",IF(D103=$E$18,IF($E$7-SUM(OFFSET(F103,-$E$18,0):F103)&gt;0,$E$7-SUM(OFFSET(F103,-$E$18,0):F103),0),IF(OFFSET(G103,-$E$18,0)-SUM(OFFSET(F103,-$E$18,0):F103)&gt;0,OFFSET(G103,-$E$18,0)-SUM(OFFSET(F103,-$E$18,0):F103),0)))</f>
        <v>0</v>
      </c>
      <c r="K103" s="13">
        <f t="shared" ca="1" si="9"/>
        <v>0</v>
      </c>
      <c r="L103" s="26">
        <f t="shared" ca="1" si="10"/>
        <v>0</v>
      </c>
    </row>
    <row r="104" spans="4:12" x14ac:dyDescent="0.3">
      <c r="D104" s="25">
        <v>84</v>
      </c>
      <c r="E104" s="2">
        <f t="shared" ca="1" si="14"/>
        <v>105</v>
      </c>
      <c r="F104" s="15">
        <f t="shared" si="11"/>
        <v>40</v>
      </c>
      <c r="G104" s="15">
        <f t="shared" ca="1" si="12"/>
        <v>280</v>
      </c>
      <c r="H104" s="13">
        <f t="shared" ca="1" si="8"/>
        <v>0.11506849315068494</v>
      </c>
      <c r="I104" s="29">
        <f t="shared" ca="1" si="13"/>
        <v>200</v>
      </c>
      <c r="J104" s="2">
        <f ca="1">IF(D104&lt;$E$18,"N/A",IF(D104=$E$18,IF($E$7-SUM(OFFSET(F104,-$E$18,0):F104)&gt;0,$E$7-SUM(OFFSET(F104,-$E$18,0):F104),0),IF(OFFSET(G104,-$E$18,0)-SUM(OFFSET(F104,-$E$18,0):F104)&gt;0,OFFSET(G104,-$E$18,0)-SUM(OFFSET(F104,-$E$18,0):F104),0)))</f>
        <v>0</v>
      </c>
      <c r="K104" s="13">
        <f t="shared" ca="1" si="9"/>
        <v>0</v>
      </c>
      <c r="L104" s="26">
        <f t="shared" ca="1" si="10"/>
        <v>0</v>
      </c>
    </row>
    <row r="105" spans="4:12" x14ac:dyDescent="0.3">
      <c r="D105" s="25">
        <v>85</v>
      </c>
      <c r="E105" s="2">
        <f t="shared" ca="1" si="14"/>
        <v>345</v>
      </c>
      <c r="F105" s="15">
        <f t="shared" si="11"/>
        <v>40</v>
      </c>
      <c r="G105" s="15">
        <f t="shared" ca="1" si="12"/>
        <v>0</v>
      </c>
      <c r="H105" s="13">
        <f t="shared" ca="1" si="8"/>
        <v>0.37808219178082197</v>
      </c>
      <c r="I105" s="29">
        <f t="shared" ca="1" si="13"/>
        <v>0</v>
      </c>
      <c r="J105" s="2">
        <f ca="1">IF(D105&lt;$E$18,"N/A",IF(D105=$E$18,IF($E$7-SUM(OFFSET(F105,-$E$18,0):F105)&gt;0,$E$7-SUM(OFFSET(F105,-$E$18,0):F105),0),IF(OFFSET(G105,-$E$18,0)-SUM(OFFSET(F105,-$E$18,0):F105)&gt;0,OFFSET(G105,-$E$18,0)-SUM(OFFSET(F105,-$E$18,0):F105),0)))</f>
        <v>0</v>
      </c>
      <c r="K105" s="13">
        <f t="shared" ca="1" si="9"/>
        <v>0</v>
      </c>
      <c r="L105" s="26">
        <f t="shared" ca="1" si="10"/>
        <v>0</v>
      </c>
    </row>
    <row r="106" spans="4:12" x14ac:dyDescent="0.3">
      <c r="D106" s="25">
        <v>86</v>
      </c>
      <c r="E106" s="2">
        <f t="shared" ca="1" si="14"/>
        <v>305</v>
      </c>
      <c r="F106" s="15">
        <f t="shared" si="11"/>
        <v>40</v>
      </c>
      <c r="G106" s="15">
        <f t="shared" ca="1" si="12"/>
        <v>0</v>
      </c>
      <c r="H106" s="13">
        <f t="shared" ca="1" si="8"/>
        <v>0.33424657534246577</v>
      </c>
      <c r="I106" s="29">
        <f t="shared" ca="1" si="13"/>
        <v>0</v>
      </c>
      <c r="J106" s="2">
        <f ca="1">IF(D106&lt;$E$18,"N/A",IF(D106=$E$18,IF($E$7-SUM(OFFSET(F106,-$E$18,0):F106)&gt;0,$E$7-SUM(OFFSET(F106,-$E$18,0):F106),0),IF(OFFSET(G106,-$E$18,0)-SUM(OFFSET(F106,-$E$18,0):F106)&gt;0,OFFSET(G106,-$E$18,0)-SUM(OFFSET(F106,-$E$18,0):F106),0)))</f>
        <v>0</v>
      </c>
      <c r="K106" s="13">
        <f t="shared" ca="1" si="9"/>
        <v>0</v>
      </c>
      <c r="L106" s="26">
        <f t="shared" ca="1" si="10"/>
        <v>0</v>
      </c>
    </row>
    <row r="107" spans="4:12" x14ac:dyDescent="0.3">
      <c r="D107" s="25">
        <v>87</v>
      </c>
      <c r="E107" s="2">
        <f t="shared" ca="1" si="14"/>
        <v>265</v>
      </c>
      <c r="F107" s="15">
        <f t="shared" si="11"/>
        <v>40</v>
      </c>
      <c r="G107" s="15">
        <f t="shared" ca="1" si="12"/>
        <v>0</v>
      </c>
      <c r="H107" s="13">
        <f t="shared" ca="1" si="8"/>
        <v>0.29041095890410962</v>
      </c>
      <c r="I107" s="29">
        <f t="shared" ca="1" si="13"/>
        <v>0</v>
      </c>
      <c r="J107" s="2">
        <f ca="1">IF(D107&lt;$E$18,"N/A",IF(D107=$E$18,IF($E$7-SUM(OFFSET(F107,-$E$18,0):F107)&gt;0,$E$7-SUM(OFFSET(F107,-$E$18,0):F107),0),IF(OFFSET(G107,-$E$18,0)-SUM(OFFSET(F107,-$E$18,0):F107)&gt;0,OFFSET(G107,-$E$18,0)-SUM(OFFSET(F107,-$E$18,0):F107),0)))</f>
        <v>0</v>
      </c>
      <c r="K107" s="13">
        <f t="shared" ca="1" si="9"/>
        <v>0</v>
      </c>
      <c r="L107" s="26">
        <f t="shared" ca="1" si="10"/>
        <v>0</v>
      </c>
    </row>
    <row r="108" spans="4:12" x14ac:dyDescent="0.3">
      <c r="D108" s="25">
        <v>88</v>
      </c>
      <c r="E108" s="2">
        <f t="shared" ca="1" si="14"/>
        <v>225</v>
      </c>
      <c r="F108" s="15">
        <f t="shared" si="11"/>
        <v>40</v>
      </c>
      <c r="G108" s="15">
        <f t="shared" ca="1" si="12"/>
        <v>0</v>
      </c>
      <c r="H108" s="13">
        <f t="shared" ca="1" si="8"/>
        <v>0.24657534246575347</v>
      </c>
      <c r="I108" s="29">
        <f t="shared" ca="1" si="13"/>
        <v>0</v>
      </c>
      <c r="J108" s="2">
        <f ca="1">IF(D108&lt;$E$18,"N/A",IF(D108=$E$18,IF($E$7-SUM(OFFSET(F108,-$E$18,0):F108)&gt;0,$E$7-SUM(OFFSET(F108,-$E$18,0):F108),0),IF(OFFSET(G108,-$E$18,0)-SUM(OFFSET(F108,-$E$18,0):F108)&gt;0,OFFSET(G108,-$E$18,0)-SUM(OFFSET(F108,-$E$18,0):F108),0)))</f>
        <v>0</v>
      </c>
      <c r="K108" s="13">
        <f t="shared" ca="1" si="9"/>
        <v>0</v>
      </c>
      <c r="L108" s="26">
        <f t="shared" ca="1" si="10"/>
        <v>0</v>
      </c>
    </row>
    <row r="109" spans="4:12" x14ac:dyDescent="0.3">
      <c r="D109" s="25">
        <v>89</v>
      </c>
      <c r="E109" s="2">
        <f t="shared" ca="1" si="14"/>
        <v>185</v>
      </c>
      <c r="F109" s="15">
        <f t="shared" si="11"/>
        <v>40</v>
      </c>
      <c r="G109" s="15">
        <f t="shared" ca="1" si="12"/>
        <v>0</v>
      </c>
      <c r="H109" s="13">
        <f t="shared" ca="1" si="8"/>
        <v>0.20273972602739729</v>
      </c>
      <c r="I109" s="29">
        <f t="shared" ca="1" si="13"/>
        <v>0</v>
      </c>
      <c r="J109" s="2">
        <f ca="1">IF(D109&lt;$E$18,"N/A",IF(D109=$E$18,IF($E$7-SUM(OFFSET(F109,-$E$18,0):F109)&gt;0,$E$7-SUM(OFFSET(F109,-$E$18,0):F109),0),IF(OFFSET(G109,-$E$18,0)-SUM(OFFSET(F109,-$E$18,0):F109)&gt;0,OFFSET(G109,-$E$18,0)-SUM(OFFSET(F109,-$E$18,0):F109),0)))</f>
        <v>0</v>
      </c>
      <c r="K109" s="13">
        <f t="shared" ca="1" si="9"/>
        <v>0</v>
      </c>
      <c r="L109" s="26">
        <f t="shared" ca="1" si="10"/>
        <v>0</v>
      </c>
    </row>
    <row r="110" spans="4:12" x14ac:dyDescent="0.3">
      <c r="D110" s="25">
        <v>90</v>
      </c>
      <c r="E110" s="2">
        <f t="shared" ca="1" si="14"/>
        <v>145</v>
      </c>
      <c r="F110" s="15">
        <f t="shared" si="11"/>
        <v>40</v>
      </c>
      <c r="G110" s="15">
        <f t="shared" ca="1" si="12"/>
        <v>0</v>
      </c>
      <c r="H110" s="13">
        <f t="shared" ca="1" si="8"/>
        <v>0.15890410958904111</v>
      </c>
      <c r="I110" s="29">
        <f t="shared" ca="1" si="13"/>
        <v>0</v>
      </c>
      <c r="J110" s="2">
        <f ca="1">IF(D110&lt;$E$18,"N/A",IF(D110=$E$18,IF($E$7-SUM(OFFSET(F110,-$E$18,0):F110)&gt;0,$E$7-SUM(OFFSET(F110,-$E$18,0):F110),0),IF(OFFSET(G110,-$E$18,0)-SUM(OFFSET(F110,-$E$18,0):F110)&gt;0,OFFSET(G110,-$E$18,0)-SUM(OFFSET(F110,-$E$18,0):F110),0)))</f>
        <v>0</v>
      </c>
      <c r="K110" s="13">
        <f t="shared" ca="1" si="9"/>
        <v>0</v>
      </c>
      <c r="L110" s="26">
        <f t="shared" ca="1" si="10"/>
        <v>0</v>
      </c>
    </row>
    <row r="111" spans="4:12" x14ac:dyDescent="0.3">
      <c r="D111" s="25">
        <v>91</v>
      </c>
      <c r="E111" s="2">
        <f t="shared" ca="1" si="14"/>
        <v>105</v>
      </c>
      <c r="F111" s="15">
        <f t="shared" si="11"/>
        <v>40</v>
      </c>
      <c r="G111" s="15">
        <f t="shared" ca="1" si="12"/>
        <v>280</v>
      </c>
      <c r="H111" s="13">
        <f t="shared" ca="1" si="8"/>
        <v>0.11506849315068494</v>
      </c>
      <c r="I111" s="29">
        <f t="shared" ca="1" si="13"/>
        <v>200</v>
      </c>
      <c r="J111" s="2">
        <f ca="1">IF(D111&lt;$E$18,"N/A",IF(D111=$E$18,IF($E$7-SUM(OFFSET(F111,-$E$18,0):F111)&gt;0,$E$7-SUM(OFFSET(F111,-$E$18,0):F111),0),IF(OFFSET(G111,-$E$18,0)-SUM(OFFSET(F111,-$E$18,0):F111)&gt;0,OFFSET(G111,-$E$18,0)-SUM(OFFSET(F111,-$E$18,0):F111),0)))</f>
        <v>0</v>
      </c>
      <c r="K111" s="13">
        <f t="shared" ca="1" si="9"/>
        <v>0</v>
      </c>
      <c r="L111" s="26">
        <f t="shared" ca="1" si="10"/>
        <v>0</v>
      </c>
    </row>
    <row r="112" spans="4:12" x14ac:dyDescent="0.3">
      <c r="D112" s="25">
        <v>92</v>
      </c>
      <c r="E112" s="2">
        <f t="shared" ca="1" si="14"/>
        <v>345</v>
      </c>
      <c r="F112" s="15">
        <f t="shared" si="11"/>
        <v>40</v>
      </c>
      <c r="G112" s="15">
        <f t="shared" ca="1" si="12"/>
        <v>0</v>
      </c>
      <c r="H112" s="13">
        <f t="shared" ca="1" si="8"/>
        <v>0.37808219178082197</v>
      </c>
      <c r="I112" s="29">
        <f t="shared" ca="1" si="13"/>
        <v>0</v>
      </c>
      <c r="J112" s="2">
        <f ca="1">IF(D112&lt;$E$18,"N/A",IF(D112=$E$18,IF($E$7-SUM(OFFSET(F112,-$E$18,0):F112)&gt;0,$E$7-SUM(OFFSET(F112,-$E$18,0):F112),0),IF(OFFSET(G112,-$E$18,0)-SUM(OFFSET(F112,-$E$18,0):F112)&gt;0,OFFSET(G112,-$E$18,0)-SUM(OFFSET(F112,-$E$18,0):F112),0)))</f>
        <v>0</v>
      </c>
      <c r="K112" s="13">
        <f t="shared" ca="1" si="9"/>
        <v>0</v>
      </c>
      <c r="L112" s="26">
        <f t="shared" ca="1" si="10"/>
        <v>0</v>
      </c>
    </row>
    <row r="113" spans="4:12" x14ac:dyDescent="0.3">
      <c r="D113" s="25">
        <v>93</v>
      </c>
      <c r="E113" s="2">
        <f t="shared" ca="1" si="14"/>
        <v>305</v>
      </c>
      <c r="F113" s="15">
        <f t="shared" si="11"/>
        <v>40</v>
      </c>
      <c r="G113" s="15">
        <f t="shared" ca="1" si="12"/>
        <v>0</v>
      </c>
      <c r="H113" s="13">
        <f t="shared" ca="1" si="8"/>
        <v>0.33424657534246577</v>
      </c>
      <c r="I113" s="29">
        <f t="shared" ca="1" si="13"/>
        <v>0</v>
      </c>
      <c r="J113" s="2">
        <f ca="1">IF(D113&lt;$E$18,"N/A",IF(D113=$E$18,IF($E$7-SUM(OFFSET(F113,-$E$18,0):F113)&gt;0,$E$7-SUM(OFFSET(F113,-$E$18,0):F113),0),IF(OFFSET(G113,-$E$18,0)-SUM(OFFSET(F113,-$E$18,0):F113)&gt;0,OFFSET(G113,-$E$18,0)-SUM(OFFSET(F113,-$E$18,0):F113),0)))</f>
        <v>0</v>
      </c>
      <c r="K113" s="13">
        <f t="shared" ca="1" si="9"/>
        <v>0</v>
      </c>
      <c r="L113" s="26">
        <f t="shared" ca="1" si="10"/>
        <v>0</v>
      </c>
    </row>
    <row r="114" spans="4:12" x14ac:dyDescent="0.3">
      <c r="D114" s="25">
        <v>94</v>
      </c>
      <c r="E114" s="2">
        <f t="shared" ca="1" si="14"/>
        <v>265</v>
      </c>
      <c r="F114" s="15">
        <f t="shared" si="11"/>
        <v>40</v>
      </c>
      <c r="G114" s="15">
        <f t="shared" ca="1" si="12"/>
        <v>0</v>
      </c>
      <c r="H114" s="13">
        <f t="shared" ca="1" si="8"/>
        <v>0.29041095890410962</v>
      </c>
      <c r="I114" s="29">
        <f t="shared" ca="1" si="13"/>
        <v>0</v>
      </c>
      <c r="J114" s="2">
        <f ca="1">IF(D114&lt;$E$18,"N/A",IF(D114=$E$18,IF($E$7-SUM(OFFSET(F114,-$E$18,0):F114)&gt;0,$E$7-SUM(OFFSET(F114,-$E$18,0):F114),0),IF(OFFSET(G114,-$E$18,0)-SUM(OFFSET(F114,-$E$18,0):F114)&gt;0,OFFSET(G114,-$E$18,0)-SUM(OFFSET(F114,-$E$18,0):F114),0)))</f>
        <v>0</v>
      </c>
      <c r="K114" s="13">
        <f t="shared" ca="1" si="9"/>
        <v>0</v>
      </c>
      <c r="L114" s="26">
        <f t="shared" ca="1" si="10"/>
        <v>0</v>
      </c>
    </row>
    <row r="115" spans="4:12" x14ac:dyDescent="0.3">
      <c r="D115" s="25">
        <v>95</v>
      </c>
      <c r="E115" s="2">
        <f t="shared" ca="1" si="14"/>
        <v>225</v>
      </c>
      <c r="F115" s="15">
        <f t="shared" si="11"/>
        <v>40</v>
      </c>
      <c r="G115" s="15">
        <f t="shared" ca="1" si="12"/>
        <v>0</v>
      </c>
      <c r="H115" s="13">
        <f t="shared" ca="1" si="8"/>
        <v>0.24657534246575347</v>
      </c>
      <c r="I115" s="29">
        <f t="shared" ca="1" si="13"/>
        <v>0</v>
      </c>
      <c r="J115" s="2">
        <f ca="1">IF(D115&lt;$E$18,"N/A",IF(D115=$E$18,IF($E$7-SUM(OFFSET(F115,-$E$18,0):F115)&gt;0,$E$7-SUM(OFFSET(F115,-$E$18,0):F115),0),IF(OFFSET(G115,-$E$18,0)-SUM(OFFSET(F115,-$E$18,0):F115)&gt;0,OFFSET(G115,-$E$18,0)-SUM(OFFSET(F115,-$E$18,0):F115),0)))</f>
        <v>0</v>
      </c>
      <c r="K115" s="13">
        <f t="shared" ca="1" si="9"/>
        <v>0</v>
      </c>
      <c r="L115" s="26">
        <f t="shared" ca="1" si="10"/>
        <v>0</v>
      </c>
    </row>
    <row r="116" spans="4:12" x14ac:dyDescent="0.3">
      <c r="D116" s="25">
        <v>96</v>
      </c>
      <c r="E116" s="2">
        <f t="shared" ca="1" si="14"/>
        <v>185</v>
      </c>
      <c r="F116" s="15">
        <f t="shared" si="11"/>
        <v>40</v>
      </c>
      <c r="G116" s="15">
        <f t="shared" ca="1" si="12"/>
        <v>0</v>
      </c>
      <c r="H116" s="13">
        <f t="shared" ca="1" si="8"/>
        <v>0.20273972602739729</v>
      </c>
      <c r="I116" s="29">
        <f t="shared" ca="1" si="13"/>
        <v>0</v>
      </c>
      <c r="J116" s="2">
        <f ca="1">IF(D116&lt;$E$18,"N/A",IF(D116=$E$18,IF($E$7-SUM(OFFSET(F116,-$E$18,0):F116)&gt;0,$E$7-SUM(OFFSET(F116,-$E$18,0):F116),0),IF(OFFSET(G116,-$E$18,0)-SUM(OFFSET(F116,-$E$18,0):F116)&gt;0,OFFSET(G116,-$E$18,0)-SUM(OFFSET(F116,-$E$18,0):F116),0)))</f>
        <v>0</v>
      </c>
      <c r="K116" s="13">
        <f t="shared" ca="1" si="9"/>
        <v>0</v>
      </c>
      <c r="L116" s="26">
        <f t="shared" ca="1" si="10"/>
        <v>0</v>
      </c>
    </row>
    <row r="117" spans="4:12" x14ac:dyDescent="0.3">
      <c r="D117" s="25">
        <v>97</v>
      </c>
      <c r="E117" s="2">
        <f t="shared" ca="1" si="14"/>
        <v>145</v>
      </c>
      <c r="F117" s="15">
        <f t="shared" si="11"/>
        <v>40</v>
      </c>
      <c r="G117" s="15">
        <f t="shared" ca="1" si="12"/>
        <v>0</v>
      </c>
      <c r="H117" s="13">
        <f t="shared" ca="1" si="8"/>
        <v>0.15890410958904111</v>
      </c>
      <c r="I117" s="29">
        <f t="shared" ca="1" si="13"/>
        <v>0</v>
      </c>
      <c r="J117" s="2">
        <f ca="1">IF(D117&lt;$E$18,"N/A",IF(D117=$E$18,IF($E$7-SUM(OFFSET(F117,-$E$18,0):F117)&gt;0,$E$7-SUM(OFFSET(F117,-$E$18,0):F117),0),IF(OFFSET(G117,-$E$18,0)-SUM(OFFSET(F117,-$E$18,0):F117)&gt;0,OFFSET(G117,-$E$18,0)-SUM(OFFSET(F117,-$E$18,0):F117),0)))</f>
        <v>0</v>
      </c>
      <c r="K117" s="13">
        <f t="shared" ca="1" si="9"/>
        <v>0</v>
      </c>
      <c r="L117" s="26">
        <f t="shared" ca="1" si="10"/>
        <v>0</v>
      </c>
    </row>
    <row r="118" spans="4:12" x14ac:dyDescent="0.3">
      <c r="D118" s="25">
        <v>98</v>
      </c>
      <c r="E118" s="2">
        <f t="shared" ca="1" si="14"/>
        <v>105</v>
      </c>
      <c r="F118" s="15">
        <f t="shared" si="11"/>
        <v>40</v>
      </c>
      <c r="G118" s="15">
        <f t="shared" ca="1" si="12"/>
        <v>280</v>
      </c>
      <c r="H118" s="13">
        <f t="shared" ca="1" si="8"/>
        <v>0.11506849315068494</v>
      </c>
      <c r="I118" s="29">
        <f t="shared" ca="1" si="13"/>
        <v>200</v>
      </c>
      <c r="J118" s="2">
        <f ca="1">IF(D118&lt;$E$18,"N/A",IF(D118=$E$18,IF($E$7-SUM(OFFSET(F118,-$E$18,0):F118)&gt;0,$E$7-SUM(OFFSET(F118,-$E$18,0):F118),0),IF(OFFSET(G118,-$E$18,0)-SUM(OFFSET(F118,-$E$18,0):F118)&gt;0,OFFSET(G118,-$E$18,0)-SUM(OFFSET(F118,-$E$18,0):F118),0)))</f>
        <v>0</v>
      </c>
      <c r="K118" s="13">
        <f t="shared" ca="1" si="9"/>
        <v>0</v>
      </c>
      <c r="L118" s="26">
        <f t="shared" ca="1" si="10"/>
        <v>0</v>
      </c>
    </row>
    <row r="119" spans="4:12" x14ac:dyDescent="0.3">
      <c r="D119" s="25">
        <v>99</v>
      </c>
      <c r="E119" s="2">
        <f t="shared" ca="1" si="14"/>
        <v>345</v>
      </c>
      <c r="F119" s="15">
        <f t="shared" si="11"/>
        <v>40</v>
      </c>
      <c r="G119" s="15">
        <f t="shared" ca="1" si="12"/>
        <v>0</v>
      </c>
      <c r="H119" s="13">
        <f t="shared" ca="1" si="8"/>
        <v>0.37808219178082197</v>
      </c>
      <c r="I119" s="29">
        <f t="shared" ca="1" si="13"/>
        <v>0</v>
      </c>
      <c r="J119" s="2">
        <f ca="1">IF(D119&lt;$E$18,"N/A",IF(D119=$E$18,IF($E$7-SUM(OFFSET(F119,-$E$18,0):F119)&gt;0,$E$7-SUM(OFFSET(F119,-$E$18,0):F119),0),IF(OFFSET(G119,-$E$18,0)-SUM(OFFSET(F119,-$E$18,0):F119)&gt;0,OFFSET(G119,-$E$18,0)-SUM(OFFSET(F119,-$E$18,0):F119),0)))</f>
        <v>0</v>
      </c>
      <c r="K119" s="13">
        <f t="shared" ca="1" si="9"/>
        <v>0</v>
      </c>
      <c r="L119" s="26">
        <f t="shared" ca="1" si="10"/>
        <v>0</v>
      </c>
    </row>
    <row r="120" spans="4:12" x14ac:dyDescent="0.3">
      <c r="D120" s="25">
        <v>100</v>
      </c>
      <c r="E120" s="2">
        <f t="shared" ca="1" si="14"/>
        <v>305</v>
      </c>
      <c r="F120" s="15">
        <f t="shared" si="11"/>
        <v>40</v>
      </c>
      <c r="G120" s="15">
        <f t="shared" ca="1" si="12"/>
        <v>0</v>
      </c>
      <c r="H120" s="13">
        <f t="shared" ca="1" si="8"/>
        <v>0.33424657534246577</v>
      </c>
      <c r="I120" s="29">
        <f t="shared" ca="1" si="13"/>
        <v>0</v>
      </c>
      <c r="J120" s="2">
        <f ca="1">IF(D120&lt;$E$18,"N/A",IF(D120=$E$18,IF($E$7-SUM(OFFSET(F120,-$E$18,0):F120)&gt;0,$E$7-SUM(OFFSET(F120,-$E$18,0):F120),0),IF(OFFSET(G120,-$E$18,0)-SUM(OFFSET(F120,-$E$18,0):F120)&gt;0,OFFSET(G120,-$E$18,0)-SUM(OFFSET(F120,-$E$18,0):F120),0)))</f>
        <v>0</v>
      </c>
      <c r="K120" s="13">
        <f t="shared" ca="1" si="9"/>
        <v>0</v>
      </c>
      <c r="L120" s="26">
        <f t="shared" ca="1" si="10"/>
        <v>0</v>
      </c>
    </row>
    <row r="121" spans="4:12" x14ac:dyDescent="0.3">
      <c r="D121" s="25">
        <v>101</v>
      </c>
      <c r="E121" s="2">
        <f t="shared" ca="1" si="14"/>
        <v>265</v>
      </c>
      <c r="F121" s="15">
        <f t="shared" si="11"/>
        <v>40</v>
      </c>
      <c r="G121" s="15">
        <f t="shared" ca="1" si="12"/>
        <v>0</v>
      </c>
      <c r="H121" s="13">
        <f t="shared" ca="1" si="8"/>
        <v>0.29041095890410962</v>
      </c>
      <c r="I121" s="29">
        <f t="shared" ca="1" si="13"/>
        <v>0</v>
      </c>
      <c r="J121" s="2">
        <f ca="1">IF(D121&lt;$E$18,"N/A",IF(D121=$E$18,IF($E$7-SUM(OFFSET(F121,-$E$18,0):F121)&gt;0,$E$7-SUM(OFFSET(F121,-$E$18,0):F121),0),IF(OFFSET(G121,-$E$18,0)-SUM(OFFSET(F121,-$E$18,0):F121)&gt;0,OFFSET(G121,-$E$18,0)-SUM(OFFSET(F121,-$E$18,0):F121),0)))</f>
        <v>0</v>
      </c>
      <c r="K121" s="13">
        <f t="shared" ca="1" si="9"/>
        <v>0</v>
      </c>
      <c r="L121" s="26">
        <f t="shared" ca="1" si="10"/>
        <v>0</v>
      </c>
    </row>
    <row r="122" spans="4:12" x14ac:dyDescent="0.3">
      <c r="D122" s="25">
        <v>102</v>
      </c>
      <c r="E122" s="2">
        <f t="shared" ca="1" si="14"/>
        <v>225</v>
      </c>
      <c r="F122" s="15">
        <f t="shared" si="11"/>
        <v>40</v>
      </c>
      <c r="G122" s="15">
        <f t="shared" ca="1" si="12"/>
        <v>0</v>
      </c>
      <c r="H122" s="13">
        <f t="shared" ca="1" si="8"/>
        <v>0.24657534246575347</v>
      </c>
      <c r="I122" s="29">
        <f t="shared" ca="1" si="13"/>
        <v>0</v>
      </c>
      <c r="J122" s="2">
        <f ca="1">IF(D122&lt;$E$18,"N/A",IF(D122=$E$18,IF($E$7-SUM(OFFSET(F122,-$E$18,0):F122)&gt;0,$E$7-SUM(OFFSET(F122,-$E$18,0):F122),0),IF(OFFSET(G122,-$E$18,0)-SUM(OFFSET(F122,-$E$18,0):F122)&gt;0,OFFSET(G122,-$E$18,0)-SUM(OFFSET(F122,-$E$18,0):F122),0)))</f>
        <v>0</v>
      </c>
      <c r="K122" s="13">
        <f t="shared" ca="1" si="9"/>
        <v>0</v>
      </c>
      <c r="L122" s="26">
        <f t="shared" ca="1" si="10"/>
        <v>0</v>
      </c>
    </row>
    <row r="123" spans="4:12" x14ac:dyDescent="0.3">
      <c r="D123" s="25">
        <v>103</v>
      </c>
      <c r="E123" s="2">
        <f t="shared" ca="1" si="14"/>
        <v>185</v>
      </c>
      <c r="F123" s="15">
        <f t="shared" si="11"/>
        <v>40</v>
      </c>
      <c r="G123" s="15">
        <f t="shared" ca="1" si="12"/>
        <v>0</v>
      </c>
      <c r="H123" s="13">
        <f t="shared" ca="1" si="8"/>
        <v>0.20273972602739729</v>
      </c>
      <c r="I123" s="29">
        <f t="shared" ca="1" si="13"/>
        <v>0</v>
      </c>
      <c r="J123" s="2">
        <f ca="1">IF(D123&lt;$E$18,"N/A",IF(D123=$E$18,IF($E$7-SUM(OFFSET(F123,-$E$18,0):F123)&gt;0,$E$7-SUM(OFFSET(F123,-$E$18,0):F123),0),IF(OFFSET(G123,-$E$18,0)-SUM(OFFSET(F123,-$E$18,0):F123)&gt;0,OFFSET(G123,-$E$18,0)-SUM(OFFSET(F123,-$E$18,0):F123),0)))</f>
        <v>0</v>
      </c>
      <c r="K123" s="13">
        <f t="shared" ca="1" si="9"/>
        <v>0</v>
      </c>
      <c r="L123" s="26">
        <f t="shared" ca="1" si="10"/>
        <v>0</v>
      </c>
    </row>
    <row r="124" spans="4:12" x14ac:dyDescent="0.3">
      <c r="D124" s="25">
        <v>104</v>
      </c>
      <c r="E124" s="2">
        <f t="shared" ca="1" si="14"/>
        <v>145</v>
      </c>
      <c r="F124" s="15">
        <f t="shared" si="11"/>
        <v>40</v>
      </c>
      <c r="G124" s="15">
        <f t="shared" ca="1" si="12"/>
        <v>0</v>
      </c>
      <c r="H124" s="13">
        <f t="shared" ca="1" si="8"/>
        <v>0.15890410958904111</v>
      </c>
      <c r="I124" s="29">
        <f t="shared" ca="1" si="13"/>
        <v>0</v>
      </c>
      <c r="J124" s="2">
        <f ca="1">IF(D124&lt;$E$18,"N/A",IF(D124=$E$18,IF($E$7-SUM(OFFSET(F124,-$E$18,0):F124)&gt;0,$E$7-SUM(OFFSET(F124,-$E$18,0):F124),0),IF(OFFSET(G124,-$E$18,0)-SUM(OFFSET(F124,-$E$18,0):F124)&gt;0,OFFSET(G124,-$E$18,0)-SUM(OFFSET(F124,-$E$18,0):F124),0)))</f>
        <v>0</v>
      </c>
      <c r="K124" s="13">
        <f t="shared" ca="1" si="9"/>
        <v>0</v>
      </c>
      <c r="L124" s="26">
        <f t="shared" ca="1" si="10"/>
        <v>0</v>
      </c>
    </row>
    <row r="125" spans="4:12" x14ac:dyDescent="0.3">
      <c r="D125" s="25">
        <v>105</v>
      </c>
      <c r="E125" s="2">
        <f t="shared" ca="1" si="14"/>
        <v>105</v>
      </c>
      <c r="F125" s="15">
        <f t="shared" si="11"/>
        <v>40</v>
      </c>
      <c r="G125" s="15">
        <f t="shared" ca="1" si="12"/>
        <v>280</v>
      </c>
      <c r="H125" s="13">
        <f t="shared" ca="1" si="8"/>
        <v>0.11506849315068494</v>
      </c>
      <c r="I125" s="29">
        <f t="shared" ca="1" si="13"/>
        <v>200</v>
      </c>
      <c r="J125" s="2">
        <f ca="1">IF(D125&lt;$E$18,"N/A",IF(D125=$E$18,IF($E$7-SUM(OFFSET(F125,-$E$18,0):F125)&gt;0,$E$7-SUM(OFFSET(F125,-$E$18,0):F125),0),IF(OFFSET(G125,-$E$18,0)-SUM(OFFSET(F125,-$E$18,0):F125)&gt;0,OFFSET(G125,-$E$18,0)-SUM(OFFSET(F125,-$E$18,0):F125),0)))</f>
        <v>0</v>
      </c>
      <c r="K125" s="13">
        <f t="shared" ca="1" si="9"/>
        <v>0</v>
      </c>
      <c r="L125" s="26">
        <f t="shared" ca="1" si="10"/>
        <v>0</v>
      </c>
    </row>
    <row r="126" spans="4:12" x14ac:dyDescent="0.3">
      <c r="D126" s="25">
        <v>106</v>
      </c>
      <c r="E126" s="2">
        <f t="shared" ca="1" si="14"/>
        <v>345</v>
      </c>
      <c r="F126" s="15">
        <f t="shared" si="11"/>
        <v>40</v>
      </c>
      <c r="G126" s="15">
        <f t="shared" ca="1" si="12"/>
        <v>0</v>
      </c>
      <c r="H126" s="13">
        <f t="shared" ca="1" si="8"/>
        <v>0.37808219178082197</v>
      </c>
      <c r="I126" s="29">
        <f t="shared" ca="1" si="13"/>
        <v>0</v>
      </c>
      <c r="J126" s="2">
        <f ca="1">IF(D126&lt;$E$18,"N/A",IF(D126=$E$18,IF($E$7-SUM(OFFSET(F126,-$E$18,0):F126)&gt;0,$E$7-SUM(OFFSET(F126,-$E$18,0):F126),0),IF(OFFSET(G126,-$E$18,0)-SUM(OFFSET(F126,-$E$18,0):F126)&gt;0,OFFSET(G126,-$E$18,0)-SUM(OFFSET(F126,-$E$18,0):F126),0)))</f>
        <v>0</v>
      </c>
      <c r="K126" s="13">
        <f t="shared" ca="1" si="9"/>
        <v>0</v>
      </c>
      <c r="L126" s="26">
        <f t="shared" ca="1" si="10"/>
        <v>0</v>
      </c>
    </row>
    <row r="127" spans="4:12" x14ac:dyDescent="0.3">
      <c r="D127" s="25">
        <v>107</v>
      </c>
      <c r="E127" s="2">
        <f t="shared" ca="1" si="14"/>
        <v>305</v>
      </c>
      <c r="F127" s="15">
        <f t="shared" si="11"/>
        <v>40</v>
      </c>
      <c r="G127" s="15">
        <f t="shared" ca="1" si="12"/>
        <v>0</v>
      </c>
      <c r="H127" s="13">
        <f t="shared" ca="1" si="8"/>
        <v>0.33424657534246577</v>
      </c>
      <c r="I127" s="29">
        <f t="shared" ca="1" si="13"/>
        <v>0</v>
      </c>
      <c r="J127" s="2">
        <f ca="1">IF(D127&lt;$E$18,"N/A",IF(D127=$E$18,IF($E$7-SUM(OFFSET(F127,-$E$18,0):F127)&gt;0,$E$7-SUM(OFFSET(F127,-$E$18,0):F127),0),IF(OFFSET(G127,-$E$18,0)-SUM(OFFSET(F127,-$E$18,0):F127)&gt;0,OFFSET(G127,-$E$18,0)-SUM(OFFSET(F127,-$E$18,0):F127),0)))</f>
        <v>0</v>
      </c>
      <c r="K127" s="13">
        <f t="shared" ca="1" si="9"/>
        <v>0</v>
      </c>
      <c r="L127" s="26">
        <f t="shared" ca="1" si="10"/>
        <v>0</v>
      </c>
    </row>
    <row r="128" spans="4:12" x14ac:dyDescent="0.3">
      <c r="D128" s="25">
        <v>108</v>
      </c>
      <c r="E128" s="2">
        <f t="shared" ca="1" si="14"/>
        <v>265</v>
      </c>
      <c r="F128" s="15">
        <f t="shared" si="11"/>
        <v>40</v>
      </c>
      <c r="G128" s="15">
        <f t="shared" ca="1" si="12"/>
        <v>0</v>
      </c>
      <c r="H128" s="13">
        <f t="shared" ca="1" si="8"/>
        <v>0.29041095890410962</v>
      </c>
      <c r="I128" s="29">
        <f t="shared" ca="1" si="13"/>
        <v>0</v>
      </c>
      <c r="J128" s="2">
        <f ca="1">IF(D128&lt;$E$18,"N/A",IF(D128=$E$18,IF($E$7-SUM(OFFSET(F128,-$E$18,0):F128)&gt;0,$E$7-SUM(OFFSET(F128,-$E$18,0):F128),0),IF(OFFSET(G128,-$E$18,0)-SUM(OFFSET(F128,-$E$18,0):F128)&gt;0,OFFSET(G128,-$E$18,0)-SUM(OFFSET(F128,-$E$18,0):F128),0)))</f>
        <v>0</v>
      </c>
      <c r="K128" s="13">
        <f t="shared" ca="1" si="9"/>
        <v>0</v>
      </c>
      <c r="L128" s="26">
        <f t="shared" ca="1" si="10"/>
        <v>0</v>
      </c>
    </row>
    <row r="129" spans="4:12" x14ac:dyDescent="0.3">
      <c r="D129" s="25">
        <v>109</v>
      </c>
      <c r="E129" s="2">
        <f t="shared" ca="1" si="14"/>
        <v>225</v>
      </c>
      <c r="F129" s="15">
        <f t="shared" si="11"/>
        <v>40</v>
      </c>
      <c r="G129" s="15">
        <f t="shared" ca="1" si="12"/>
        <v>0</v>
      </c>
      <c r="H129" s="13">
        <f t="shared" ca="1" si="8"/>
        <v>0.24657534246575347</v>
      </c>
      <c r="I129" s="29">
        <f t="shared" ca="1" si="13"/>
        <v>0</v>
      </c>
      <c r="J129" s="2">
        <f ca="1">IF(D129&lt;$E$18,"N/A",IF(D129=$E$18,IF($E$7-SUM(OFFSET(F129,-$E$18,0):F129)&gt;0,$E$7-SUM(OFFSET(F129,-$E$18,0):F129),0),IF(OFFSET(G129,-$E$18,0)-SUM(OFFSET(F129,-$E$18,0):F129)&gt;0,OFFSET(G129,-$E$18,0)-SUM(OFFSET(F129,-$E$18,0):F129),0)))</f>
        <v>0</v>
      </c>
      <c r="K129" s="13">
        <f t="shared" ca="1" si="9"/>
        <v>0</v>
      </c>
      <c r="L129" s="26">
        <f t="shared" ca="1" si="10"/>
        <v>0</v>
      </c>
    </row>
    <row r="130" spans="4:12" x14ac:dyDescent="0.3">
      <c r="D130" s="25">
        <v>110</v>
      </c>
      <c r="E130" s="2">
        <f t="shared" ca="1" si="14"/>
        <v>185</v>
      </c>
      <c r="F130" s="15">
        <f t="shared" si="11"/>
        <v>40</v>
      </c>
      <c r="G130" s="15">
        <f t="shared" ca="1" si="12"/>
        <v>0</v>
      </c>
      <c r="H130" s="13">
        <f t="shared" ca="1" si="8"/>
        <v>0.20273972602739729</v>
      </c>
      <c r="I130" s="29">
        <f t="shared" ca="1" si="13"/>
        <v>0</v>
      </c>
      <c r="J130" s="2">
        <f ca="1">IF(D130&lt;$E$18,"N/A",IF(D130=$E$18,IF($E$7-SUM(OFFSET(F130,-$E$18,0):F130)&gt;0,$E$7-SUM(OFFSET(F130,-$E$18,0):F130),0),IF(OFFSET(G130,-$E$18,0)-SUM(OFFSET(F130,-$E$18,0):F130)&gt;0,OFFSET(G130,-$E$18,0)-SUM(OFFSET(F130,-$E$18,0):F130),0)))</f>
        <v>0</v>
      </c>
      <c r="K130" s="13">
        <f t="shared" ca="1" si="9"/>
        <v>0</v>
      </c>
      <c r="L130" s="26">
        <f t="shared" ca="1" si="10"/>
        <v>0</v>
      </c>
    </row>
    <row r="131" spans="4:12" x14ac:dyDescent="0.3">
      <c r="D131" s="25">
        <v>111</v>
      </c>
      <c r="E131" s="2">
        <f t="shared" ca="1" si="14"/>
        <v>145</v>
      </c>
      <c r="F131" s="15">
        <f t="shared" si="11"/>
        <v>40</v>
      </c>
      <c r="G131" s="15">
        <f t="shared" ca="1" si="12"/>
        <v>0</v>
      </c>
      <c r="H131" s="13">
        <f t="shared" ca="1" si="8"/>
        <v>0.15890410958904111</v>
      </c>
      <c r="I131" s="29">
        <f t="shared" ca="1" si="13"/>
        <v>0</v>
      </c>
      <c r="J131" s="2">
        <f ca="1">IF(D131&lt;$E$18,"N/A",IF(D131=$E$18,IF($E$7-SUM(OFFSET(F131,-$E$18,0):F131)&gt;0,$E$7-SUM(OFFSET(F131,-$E$18,0):F131),0),IF(OFFSET(G131,-$E$18,0)-SUM(OFFSET(F131,-$E$18,0):F131)&gt;0,OFFSET(G131,-$E$18,0)-SUM(OFFSET(F131,-$E$18,0):F131),0)))</f>
        <v>0</v>
      </c>
      <c r="K131" s="13">
        <f t="shared" ca="1" si="9"/>
        <v>0</v>
      </c>
      <c r="L131" s="26">
        <f t="shared" ca="1" si="10"/>
        <v>0</v>
      </c>
    </row>
    <row r="132" spans="4:12" x14ac:dyDescent="0.3">
      <c r="D132" s="25">
        <v>112</v>
      </c>
      <c r="E132" s="2">
        <f t="shared" ca="1" si="14"/>
        <v>105</v>
      </c>
      <c r="F132" s="15">
        <f t="shared" si="11"/>
        <v>40</v>
      </c>
      <c r="G132" s="15">
        <f t="shared" ca="1" si="12"/>
        <v>280</v>
      </c>
      <c r="H132" s="13">
        <f t="shared" ca="1" si="8"/>
        <v>0.11506849315068494</v>
      </c>
      <c r="I132" s="29">
        <f t="shared" ca="1" si="13"/>
        <v>200</v>
      </c>
      <c r="J132" s="2">
        <f ca="1">IF(D132&lt;$E$18,"N/A",IF(D132=$E$18,IF($E$7-SUM(OFFSET(F132,-$E$18,0):F132)&gt;0,$E$7-SUM(OFFSET(F132,-$E$18,0):F132),0),IF(OFFSET(G132,-$E$18,0)-SUM(OFFSET(F132,-$E$18,0):F132)&gt;0,OFFSET(G132,-$E$18,0)-SUM(OFFSET(F132,-$E$18,0):F132),0)))</f>
        <v>0</v>
      </c>
      <c r="K132" s="13">
        <f t="shared" ca="1" si="9"/>
        <v>0</v>
      </c>
      <c r="L132" s="26">
        <f t="shared" ca="1" si="10"/>
        <v>0</v>
      </c>
    </row>
    <row r="133" spans="4:12" x14ac:dyDescent="0.3">
      <c r="D133" s="25">
        <v>113</v>
      </c>
      <c r="E133" s="2">
        <f t="shared" ca="1" si="14"/>
        <v>345</v>
      </c>
      <c r="F133" s="15">
        <f t="shared" si="11"/>
        <v>40</v>
      </c>
      <c r="G133" s="15">
        <f t="shared" ca="1" si="12"/>
        <v>0</v>
      </c>
      <c r="H133" s="13">
        <f t="shared" ca="1" si="8"/>
        <v>0.37808219178082197</v>
      </c>
      <c r="I133" s="29">
        <f t="shared" ca="1" si="13"/>
        <v>0</v>
      </c>
      <c r="J133" s="2">
        <f ca="1">IF(D133&lt;$E$18,"N/A",IF(D133=$E$18,IF($E$7-SUM(OFFSET(F133,-$E$18,0):F133)&gt;0,$E$7-SUM(OFFSET(F133,-$E$18,0):F133),0),IF(OFFSET(G133,-$E$18,0)-SUM(OFFSET(F133,-$E$18,0):F133)&gt;0,OFFSET(G133,-$E$18,0)-SUM(OFFSET(F133,-$E$18,0):F133),0)))</f>
        <v>0</v>
      </c>
      <c r="K133" s="13">
        <f t="shared" ca="1" si="9"/>
        <v>0</v>
      </c>
      <c r="L133" s="26">
        <f t="shared" ca="1" si="10"/>
        <v>0</v>
      </c>
    </row>
    <row r="134" spans="4:12" x14ac:dyDescent="0.3">
      <c r="D134" s="25">
        <v>114</v>
      </c>
      <c r="E134" s="2">
        <f t="shared" ca="1" si="14"/>
        <v>305</v>
      </c>
      <c r="F134" s="15">
        <f t="shared" si="11"/>
        <v>40</v>
      </c>
      <c r="G134" s="15">
        <f t="shared" ca="1" si="12"/>
        <v>0</v>
      </c>
      <c r="H134" s="13">
        <f t="shared" ca="1" si="8"/>
        <v>0.33424657534246577</v>
      </c>
      <c r="I134" s="29">
        <f t="shared" ca="1" si="13"/>
        <v>0</v>
      </c>
      <c r="J134" s="2">
        <f ca="1">IF(D134&lt;$E$18,"N/A",IF(D134=$E$18,IF($E$7-SUM(OFFSET(F134,-$E$18,0):F134)&gt;0,$E$7-SUM(OFFSET(F134,-$E$18,0):F134),0),IF(OFFSET(G134,-$E$18,0)-SUM(OFFSET(F134,-$E$18,0):F134)&gt;0,OFFSET(G134,-$E$18,0)-SUM(OFFSET(F134,-$E$18,0):F134),0)))</f>
        <v>0</v>
      </c>
      <c r="K134" s="13">
        <f t="shared" ca="1" si="9"/>
        <v>0</v>
      </c>
      <c r="L134" s="26">
        <f t="shared" ca="1" si="10"/>
        <v>0</v>
      </c>
    </row>
    <row r="135" spans="4:12" x14ac:dyDescent="0.3">
      <c r="D135" s="25">
        <v>115</v>
      </c>
      <c r="E135" s="2">
        <f t="shared" ca="1" si="14"/>
        <v>265</v>
      </c>
      <c r="F135" s="15">
        <f t="shared" si="11"/>
        <v>40</v>
      </c>
      <c r="G135" s="15">
        <f t="shared" ca="1" si="12"/>
        <v>0</v>
      </c>
      <c r="H135" s="13">
        <f t="shared" ca="1" si="8"/>
        <v>0.29041095890410962</v>
      </c>
      <c r="I135" s="29">
        <f t="shared" ca="1" si="13"/>
        <v>0</v>
      </c>
      <c r="J135" s="2">
        <f ca="1">IF(D135&lt;$E$18,"N/A",IF(D135=$E$18,IF($E$7-SUM(OFFSET(F135,-$E$18,0):F135)&gt;0,$E$7-SUM(OFFSET(F135,-$E$18,0):F135),0),IF(OFFSET(G135,-$E$18,0)-SUM(OFFSET(F135,-$E$18,0):F135)&gt;0,OFFSET(G135,-$E$18,0)-SUM(OFFSET(F135,-$E$18,0):F135),0)))</f>
        <v>0</v>
      </c>
      <c r="K135" s="13">
        <f t="shared" ca="1" si="9"/>
        <v>0</v>
      </c>
      <c r="L135" s="26">
        <f t="shared" ca="1" si="10"/>
        <v>0</v>
      </c>
    </row>
    <row r="136" spans="4:12" x14ac:dyDescent="0.3">
      <c r="D136" s="25">
        <v>116</v>
      </c>
      <c r="E136" s="2">
        <f t="shared" ca="1" si="14"/>
        <v>225</v>
      </c>
      <c r="F136" s="15">
        <f t="shared" si="11"/>
        <v>40</v>
      </c>
      <c r="G136" s="15">
        <f t="shared" ca="1" si="12"/>
        <v>0</v>
      </c>
      <c r="H136" s="13">
        <f t="shared" ca="1" si="8"/>
        <v>0.24657534246575347</v>
      </c>
      <c r="I136" s="29">
        <f t="shared" ca="1" si="13"/>
        <v>0</v>
      </c>
      <c r="J136" s="2">
        <f ca="1">IF(D136&lt;$E$18,"N/A",IF(D136=$E$18,IF($E$7-SUM(OFFSET(F136,-$E$18,0):F136)&gt;0,$E$7-SUM(OFFSET(F136,-$E$18,0):F136),0),IF(OFFSET(G136,-$E$18,0)-SUM(OFFSET(F136,-$E$18,0):F136)&gt;0,OFFSET(G136,-$E$18,0)-SUM(OFFSET(F136,-$E$18,0):F136),0)))</f>
        <v>0</v>
      </c>
      <c r="K136" s="13">
        <f t="shared" ca="1" si="9"/>
        <v>0</v>
      </c>
      <c r="L136" s="26">
        <f t="shared" ca="1" si="10"/>
        <v>0</v>
      </c>
    </row>
    <row r="137" spans="4:12" x14ac:dyDescent="0.3">
      <c r="D137" s="25">
        <v>117</v>
      </c>
      <c r="E137" s="2">
        <f t="shared" ca="1" si="14"/>
        <v>185</v>
      </c>
      <c r="F137" s="15">
        <f t="shared" si="11"/>
        <v>40</v>
      </c>
      <c r="G137" s="15">
        <f t="shared" ca="1" si="12"/>
        <v>0</v>
      </c>
      <c r="H137" s="13">
        <f t="shared" ca="1" si="8"/>
        <v>0.20273972602739729</v>
      </c>
      <c r="I137" s="29">
        <f t="shared" ca="1" si="13"/>
        <v>0</v>
      </c>
      <c r="J137" s="2">
        <f ca="1">IF(D137&lt;$E$18,"N/A",IF(D137=$E$18,IF($E$7-SUM(OFFSET(F137,-$E$18,0):F137)&gt;0,$E$7-SUM(OFFSET(F137,-$E$18,0):F137),0),IF(OFFSET(G137,-$E$18,0)-SUM(OFFSET(F137,-$E$18,0):F137)&gt;0,OFFSET(G137,-$E$18,0)-SUM(OFFSET(F137,-$E$18,0):F137),0)))</f>
        <v>0</v>
      </c>
      <c r="K137" s="13">
        <f t="shared" ca="1" si="9"/>
        <v>0</v>
      </c>
      <c r="L137" s="26">
        <f t="shared" ca="1" si="10"/>
        <v>0</v>
      </c>
    </row>
    <row r="138" spans="4:12" x14ac:dyDescent="0.3">
      <c r="D138" s="25">
        <v>118</v>
      </c>
      <c r="E138" s="2">
        <f t="shared" ca="1" si="14"/>
        <v>145</v>
      </c>
      <c r="F138" s="15">
        <f t="shared" si="11"/>
        <v>40</v>
      </c>
      <c r="G138" s="15">
        <f t="shared" ca="1" si="12"/>
        <v>0</v>
      </c>
      <c r="H138" s="13">
        <f t="shared" ca="1" si="8"/>
        <v>0.15890410958904111</v>
      </c>
      <c r="I138" s="29">
        <f t="shared" ca="1" si="13"/>
        <v>0</v>
      </c>
      <c r="J138" s="2">
        <f ca="1">IF(D138&lt;$E$18,"N/A",IF(D138=$E$18,IF($E$7-SUM(OFFSET(F138,-$E$18,0):F138)&gt;0,$E$7-SUM(OFFSET(F138,-$E$18,0):F138),0),IF(OFFSET(G138,-$E$18,0)-SUM(OFFSET(F138,-$E$18,0):F138)&gt;0,OFFSET(G138,-$E$18,0)-SUM(OFFSET(F138,-$E$18,0):F138),0)))</f>
        <v>0</v>
      </c>
      <c r="K138" s="13">
        <f t="shared" ca="1" si="9"/>
        <v>0</v>
      </c>
      <c r="L138" s="26">
        <f t="shared" ca="1" si="10"/>
        <v>0</v>
      </c>
    </row>
    <row r="139" spans="4:12" x14ac:dyDescent="0.3">
      <c r="D139" s="25">
        <v>119</v>
      </c>
      <c r="E139" s="2">
        <f t="shared" ca="1" si="14"/>
        <v>105</v>
      </c>
      <c r="F139" s="15">
        <f t="shared" si="11"/>
        <v>40</v>
      </c>
      <c r="G139" s="15">
        <f t="shared" ca="1" si="12"/>
        <v>280</v>
      </c>
      <c r="H139" s="13">
        <f t="shared" ca="1" si="8"/>
        <v>0.11506849315068494</v>
      </c>
      <c r="I139" s="29">
        <f t="shared" ca="1" si="13"/>
        <v>200</v>
      </c>
      <c r="J139" s="2">
        <f ca="1">IF(D139&lt;$E$18,"N/A",IF(D139=$E$18,IF($E$7-SUM(OFFSET(F139,-$E$18,0):F139)&gt;0,$E$7-SUM(OFFSET(F139,-$E$18,0):F139),0),IF(OFFSET(G139,-$E$18,0)-SUM(OFFSET(F139,-$E$18,0):F139)&gt;0,OFFSET(G139,-$E$18,0)-SUM(OFFSET(F139,-$E$18,0):F139),0)))</f>
        <v>0</v>
      </c>
      <c r="K139" s="13">
        <f t="shared" ca="1" si="9"/>
        <v>0</v>
      </c>
      <c r="L139" s="26">
        <f t="shared" ca="1" si="10"/>
        <v>0</v>
      </c>
    </row>
    <row r="140" spans="4:12" x14ac:dyDescent="0.3">
      <c r="D140" s="25">
        <v>120</v>
      </c>
      <c r="E140" s="2">
        <f t="shared" ca="1" si="14"/>
        <v>345</v>
      </c>
      <c r="F140" s="15">
        <f t="shared" si="11"/>
        <v>40</v>
      </c>
      <c r="G140" s="15">
        <f t="shared" ca="1" si="12"/>
        <v>0</v>
      </c>
      <c r="H140" s="13">
        <f t="shared" ca="1" si="8"/>
        <v>0.37808219178082197</v>
      </c>
      <c r="I140" s="29">
        <f t="shared" ca="1" si="13"/>
        <v>0</v>
      </c>
      <c r="J140" s="2">
        <f ca="1">IF(D140&lt;$E$18,"N/A",IF(D140=$E$18,IF($E$7-SUM(OFFSET(F140,-$E$18,0):F140)&gt;0,$E$7-SUM(OFFSET(F140,-$E$18,0):F140),0),IF(OFFSET(G140,-$E$18,0)-SUM(OFFSET(F140,-$E$18,0):F140)&gt;0,OFFSET(G140,-$E$18,0)-SUM(OFFSET(F140,-$E$18,0):F140),0)))</f>
        <v>0</v>
      </c>
      <c r="K140" s="13">
        <f t="shared" ca="1" si="9"/>
        <v>0</v>
      </c>
      <c r="L140" s="26">
        <f t="shared" ca="1" si="10"/>
        <v>0</v>
      </c>
    </row>
    <row r="141" spans="4:12" x14ac:dyDescent="0.3">
      <c r="D141" s="25">
        <v>121</v>
      </c>
      <c r="E141" s="2">
        <f t="shared" ca="1" si="14"/>
        <v>305</v>
      </c>
      <c r="F141" s="15">
        <f t="shared" si="11"/>
        <v>40</v>
      </c>
      <c r="G141" s="15">
        <f t="shared" ca="1" si="12"/>
        <v>0</v>
      </c>
      <c r="H141" s="13">
        <f t="shared" ca="1" si="8"/>
        <v>0.33424657534246577</v>
      </c>
      <c r="I141" s="29">
        <f t="shared" ca="1" si="13"/>
        <v>0</v>
      </c>
      <c r="J141" s="2">
        <f ca="1">IF(D141&lt;$E$18,"N/A",IF(D141=$E$18,IF($E$7-SUM(OFFSET(F141,-$E$18,0):F141)&gt;0,$E$7-SUM(OFFSET(F141,-$E$18,0):F141),0),IF(OFFSET(G141,-$E$18,0)-SUM(OFFSET(F141,-$E$18,0):F141)&gt;0,OFFSET(G141,-$E$18,0)-SUM(OFFSET(F141,-$E$18,0):F141),0)))</f>
        <v>0</v>
      </c>
      <c r="K141" s="13">
        <f t="shared" ca="1" si="9"/>
        <v>0</v>
      </c>
      <c r="L141" s="26">
        <f t="shared" ca="1" si="10"/>
        <v>0</v>
      </c>
    </row>
    <row r="142" spans="4:12" x14ac:dyDescent="0.3">
      <c r="D142" s="25">
        <v>122</v>
      </c>
      <c r="E142" s="2">
        <f t="shared" ca="1" si="14"/>
        <v>265</v>
      </c>
      <c r="F142" s="15">
        <f t="shared" si="11"/>
        <v>40</v>
      </c>
      <c r="G142" s="15">
        <f t="shared" ca="1" si="12"/>
        <v>0</v>
      </c>
      <c r="H142" s="13">
        <f t="shared" ca="1" si="8"/>
        <v>0.29041095890410962</v>
      </c>
      <c r="I142" s="29">
        <f t="shared" ca="1" si="13"/>
        <v>0</v>
      </c>
      <c r="J142" s="2">
        <f ca="1">IF(D142&lt;$E$18,"N/A",IF(D142=$E$18,IF($E$7-SUM(OFFSET(F142,-$E$18,0):F142)&gt;0,$E$7-SUM(OFFSET(F142,-$E$18,0):F142),0),IF(OFFSET(G142,-$E$18,0)-SUM(OFFSET(F142,-$E$18,0):F142)&gt;0,OFFSET(G142,-$E$18,0)-SUM(OFFSET(F142,-$E$18,0):F142),0)))</f>
        <v>0</v>
      </c>
      <c r="K142" s="13">
        <f t="shared" ca="1" si="9"/>
        <v>0</v>
      </c>
      <c r="L142" s="26">
        <f t="shared" ca="1" si="10"/>
        <v>0</v>
      </c>
    </row>
    <row r="143" spans="4:12" x14ac:dyDescent="0.3">
      <c r="D143" s="25">
        <v>123</v>
      </c>
      <c r="E143" s="2">
        <f t="shared" ca="1" si="14"/>
        <v>225</v>
      </c>
      <c r="F143" s="15">
        <f t="shared" si="11"/>
        <v>40</v>
      </c>
      <c r="G143" s="15">
        <f t="shared" ca="1" si="12"/>
        <v>0</v>
      </c>
      <c r="H143" s="13">
        <f t="shared" ca="1" si="8"/>
        <v>0.24657534246575347</v>
      </c>
      <c r="I143" s="29">
        <f t="shared" ca="1" si="13"/>
        <v>0</v>
      </c>
      <c r="J143" s="2">
        <f ca="1">IF(D143&lt;$E$18,"N/A",IF(D143=$E$18,IF($E$7-SUM(OFFSET(F143,-$E$18,0):F143)&gt;0,$E$7-SUM(OFFSET(F143,-$E$18,0):F143),0),IF(OFFSET(G143,-$E$18,0)-SUM(OFFSET(F143,-$E$18,0):F143)&gt;0,OFFSET(G143,-$E$18,0)-SUM(OFFSET(F143,-$E$18,0):F143),0)))</f>
        <v>0</v>
      </c>
      <c r="K143" s="13">
        <f t="shared" ca="1" si="9"/>
        <v>0</v>
      </c>
      <c r="L143" s="26">
        <f t="shared" ca="1" si="10"/>
        <v>0</v>
      </c>
    </row>
    <row r="144" spans="4:12" x14ac:dyDescent="0.3">
      <c r="D144" s="25">
        <v>124</v>
      </c>
      <c r="E144" s="2">
        <f t="shared" ca="1" si="14"/>
        <v>185</v>
      </c>
      <c r="F144" s="15">
        <f t="shared" si="11"/>
        <v>40</v>
      </c>
      <c r="G144" s="15">
        <f t="shared" ca="1" si="12"/>
        <v>0</v>
      </c>
      <c r="H144" s="13">
        <f t="shared" ca="1" si="8"/>
        <v>0.20273972602739729</v>
      </c>
      <c r="I144" s="29">
        <f t="shared" ca="1" si="13"/>
        <v>0</v>
      </c>
      <c r="J144" s="2">
        <f ca="1">IF(D144&lt;$E$18,"N/A",IF(D144=$E$18,IF($E$7-SUM(OFFSET(F144,-$E$18,0):F144)&gt;0,$E$7-SUM(OFFSET(F144,-$E$18,0):F144),0),IF(OFFSET(G144,-$E$18,0)-SUM(OFFSET(F144,-$E$18,0):F144)&gt;0,OFFSET(G144,-$E$18,0)-SUM(OFFSET(F144,-$E$18,0):F144),0)))</f>
        <v>0</v>
      </c>
      <c r="K144" s="13">
        <f t="shared" ca="1" si="9"/>
        <v>0</v>
      </c>
      <c r="L144" s="26">
        <f t="shared" ca="1" si="10"/>
        <v>0</v>
      </c>
    </row>
    <row r="145" spans="4:12" x14ac:dyDescent="0.3">
      <c r="D145" s="25">
        <v>125</v>
      </c>
      <c r="E145" s="2">
        <f t="shared" ca="1" si="14"/>
        <v>145</v>
      </c>
      <c r="F145" s="15">
        <f t="shared" si="11"/>
        <v>40</v>
      </c>
      <c r="G145" s="15">
        <f t="shared" ca="1" si="12"/>
        <v>0</v>
      </c>
      <c r="H145" s="13">
        <f t="shared" ca="1" si="8"/>
        <v>0.15890410958904111</v>
      </c>
      <c r="I145" s="29">
        <f t="shared" ca="1" si="13"/>
        <v>0</v>
      </c>
      <c r="J145" s="2">
        <f ca="1">IF(D145&lt;$E$18,"N/A",IF(D145=$E$18,IF($E$7-SUM(OFFSET(F145,-$E$18,0):F145)&gt;0,$E$7-SUM(OFFSET(F145,-$E$18,0):F145),0),IF(OFFSET(G145,-$E$18,0)-SUM(OFFSET(F145,-$E$18,0):F145)&gt;0,OFFSET(G145,-$E$18,0)-SUM(OFFSET(F145,-$E$18,0):F145),0)))</f>
        <v>0</v>
      </c>
      <c r="K145" s="13">
        <f t="shared" ca="1" si="9"/>
        <v>0</v>
      </c>
      <c r="L145" s="26">
        <f t="shared" ca="1" si="10"/>
        <v>0</v>
      </c>
    </row>
    <row r="146" spans="4:12" x14ac:dyDescent="0.3">
      <c r="D146" s="25">
        <v>126</v>
      </c>
      <c r="E146" s="2">
        <f t="shared" ca="1" si="14"/>
        <v>105</v>
      </c>
      <c r="F146" s="15">
        <f t="shared" si="11"/>
        <v>40</v>
      </c>
      <c r="G146" s="15">
        <f t="shared" ca="1" si="12"/>
        <v>280</v>
      </c>
      <c r="H146" s="13">
        <f t="shared" ca="1" si="8"/>
        <v>0.11506849315068494</v>
      </c>
      <c r="I146" s="29">
        <f t="shared" ca="1" si="13"/>
        <v>200</v>
      </c>
      <c r="J146" s="2">
        <f ca="1">IF(D146&lt;$E$18,"N/A",IF(D146=$E$18,IF($E$7-SUM(OFFSET(F146,-$E$18,0):F146)&gt;0,$E$7-SUM(OFFSET(F146,-$E$18,0):F146),0),IF(OFFSET(G146,-$E$18,0)-SUM(OFFSET(F146,-$E$18,0):F146)&gt;0,OFFSET(G146,-$E$18,0)-SUM(OFFSET(F146,-$E$18,0):F146),0)))</f>
        <v>0</v>
      </c>
      <c r="K146" s="13">
        <f t="shared" ca="1" si="9"/>
        <v>0</v>
      </c>
      <c r="L146" s="26">
        <f t="shared" ca="1" si="10"/>
        <v>0</v>
      </c>
    </row>
    <row r="147" spans="4:12" x14ac:dyDescent="0.3">
      <c r="D147" s="25">
        <v>127</v>
      </c>
      <c r="E147" s="2">
        <f t="shared" ca="1" si="14"/>
        <v>345</v>
      </c>
      <c r="F147" s="15">
        <f t="shared" si="11"/>
        <v>40</v>
      </c>
      <c r="G147" s="15">
        <f t="shared" ca="1" si="12"/>
        <v>0</v>
      </c>
      <c r="H147" s="13">
        <f t="shared" ca="1" si="8"/>
        <v>0.37808219178082197</v>
      </c>
      <c r="I147" s="29">
        <f t="shared" ca="1" si="13"/>
        <v>0</v>
      </c>
      <c r="J147" s="2">
        <f ca="1">IF(D147&lt;$E$18,"N/A",IF(D147=$E$18,IF($E$7-SUM(OFFSET(F147,-$E$18,0):F147)&gt;0,$E$7-SUM(OFFSET(F147,-$E$18,0):F147),0),IF(OFFSET(G147,-$E$18,0)-SUM(OFFSET(F147,-$E$18,0):F147)&gt;0,OFFSET(G147,-$E$18,0)-SUM(OFFSET(F147,-$E$18,0):F147),0)))</f>
        <v>0</v>
      </c>
      <c r="K147" s="13">
        <f t="shared" ca="1" si="9"/>
        <v>0</v>
      </c>
      <c r="L147" s="26">
        <f t="shared" ca="1" si="10"/>
        <v>0</v>
      </c>
    </row>
    <row r="148" spans="4:12" x14ac:dyDescent="0.3">
      <c r="D148" s="25">
        <v>128</v>
      </c>
      <c r="E148" s="2">
        <f t="shared" ca="1" si="14"/>
        <v>305</v>
      </c>
      <c r="F148" s="15">
        <f t="shared" si="11"/>
        <v>40</v>
      </c>
      <c r="G148" s="15">
        <f t="shared" ca="1" si="12"/>
        <v>0</v>
      </c>
      <c r="H148" s="13">
        <f t="shared" ca="1" si="8"/>
        <v>0.33424657534246577</v>
      </c>
      <c r="I148" s="29">
        <f t="shared" ca="1" si="13"/>
        <v>0</v>
      </c>
      <c r="J148" s="2">
        <f ca="1">IF(D148&lt;$E$18,"N/A",IF(D148=$E$18,IF($E$7-SUM(OFFSET(F148,-$E$18,0):F148)&gt;0,$E$7-SUM(OFFSET(F148,-$E$18,0):F148),0),IF(OFFSET(G148,-$E$18,0)-SUM(OFFSET(F148,-$E$18,0):F148)&gt;0,OFFSET(G148,-$E$18,0)-SUM(OFFSET(F148,-$E$18,0):F148),0)))</f>
        <v>0</v>
      </c>
      <c r="K148" s="13">
        <f t="shared" ca="1" si="9"/>
        <v>0</v>
      </c>
      <c r="L148" s="26">
        <f t="shared" ca="1" si="10"/>
        <v>0</v>
      </c>
    </row>
    <row r="149" spans="4:12" x14ac:dyDescent="0.3">
      <c r="D149" s="25">
        <v>129</v>
      </c>
      <c r="E149" s="2">
        <f t="shared" ca="1" si="14"/>
        <v>265</v>
      </c>
      <c r="F149" s="15">
        <f t="shared" si="11"/>
        <v>40</v>
      </c>
      <c r="G149" s="15">
        <f t="shared" ca="1" si="12"/>
        <v>0</v>
      </c>
      <c r="H149" s="13">
        <f t="shared" ref="H149:H212" ca="1" si="15">IF(E149&gt;0,E149*($E$12/365),0)</f>
        <v>0.29041095890410962</v>
      </c>
      <c r="I149" s="29">
        <f t="shared" ca="1" si="13"/>
        <v>0</v>
      </c>
      <c r="J149" s="2">
        <f ca="1">IF(D149&lt;$E$18,"N/A",IF(D149=$E$18,IF($E$7-SUM(OFFSET(F149,-$E$18,0):F149)&gt;0,$E$7-SUM(OFFSET(F149,-$E$18,0):F149),0),IF(OFFSET(G149,-$E$18,0)-SUM(OFFSET(F149,-$E$18,0):F149)&gt;0,OFFSET(G149,-$E$18,0)-SUM(OFFSET(F149,-$E$18,0):F149),0)))</f>
        <v>0</v>
      </c>
      <c r="K149" s="13">
        <f t="shared" ref="K149:K212" ca="1" si="16">IF(ISNUMBER(J149),J149*$E$13,0)</f>
        <v>0</v>
      </c>
      <c r="L149" s="26">
        <f t="shared" ref="L149:L212" ca="1" si="17">IF(D149&gt;1,IF(E149&lt;0,$E$14,0),0)</f>
        <v>0</v>
      </c>
    </row>
    <row r="150" spans="4:12" x14ac:dyDescent="0.3">
      <c r="D150" s="25">
        <v>130</v>
      </c>
      <c r="E150" s="2">
        <f t="shared" ca="1" si="14"/>
        <v>225</v>
      </c>
      <c r="F150" s="15">
        <f t="shared" ref="F150:F213" si="18">ROUND($E$15/7,0)</f>
        <v>40</v>
      </c>
      <c r="G150" s="15">
        <f t="shared" ref="G150:G213" ca="1" si="19">IF(D150=1,$E$4,IF(E150&lt;0,$E$4-E150,IF(MOD(D150,$E$5)=0,$E$4-E150,0)))</f>
        <v>0</v>
      </c>
      <c r="H150" s="13">
        <f t="shared" ca="1" si="15"/>
        <v>0.24657534246575347</v>
      </c>
      <c r="I150" s="29">
        <f t="shared" ref="I150:I213" ca="1" si="20">IF(G150&lt;&gt;0,IF(E150&lt;0,0,200),0)</f>
        <v>0</v>
      </c>
      <c r="J150" s="2">
        <f ca="1">IF(D150&lt;$E$18,"N/A",IF(D150=$E$18,IF($E$7-SUM(OFFSET(F150,-$E$18,0):F150)&gt;0,$E$7-SUM(OFFSET(F150,-$E$18,0):F150),0),IF(OFFSET(G150,-$E$18,0)-SUM(OFFSET(F150,-$E$18,0):F150)&gt;0,OFFSET(G150,-$E$18,0)-SUM(OFFSET(F150,-$E$18,0):F150),0)))</f>
        <v>0</v>
      </c>
      <c r="K150" s="13">
        <f t="shared" ca="1" si="16"/>
        <v>0</v>
      </c>
      <c r="L150" s="26">
        <f t="shared" ca="1" si="17"/>
        <v>0</v>
      </c>
    </row>
    <row r="151" spans="4:12" x14ac:dyDescent="0.3">
      <c r="D151" s="25">
        <v>131</v>
      </c>
      <c r="E151" s="2">
        <f t="shared" ca="1" si="14"/>
        <v>185</v>
      </c>
      <c r="F151" s="15">
        <f t="shared" si="18"/>
        <v>40</v>
      </c>
      <c r="G151" s="15">
        <f t="shared" ca="1" si="19"/>
        <v>0</v>
      </c>
      <c r="H151" s="13">
        <f t="shared" ca="1" si="15"/>
        <v>0.20273972602739729</v>
      </c>
      <c r="I151" s="29">
        <f t="shared" ca="1" si="20"/>
        <v>0</v>
      </c>
      <c r="J151" s="2">
        <f ca="1">IF(D151&lt;$E$18,"N/A",IF(D151=$E$18,IF($E$7-SUM(OFFSET(F151,-$E$18,0):F151)&gt;0,$E$7-SUM(OFFSET(F151,-$E$18,0):F151),0),IF(OFFSET(G151,-$E$18,0)-SUM(OFFSET(F151,-$E$18,0):F151)&gt;0,OFFSET(G151,-$E$18,0)-SUM(OFFSET(F151,-$E$18,0):F151),0)))</f>
        <v>0</v>
      </c>
      <c r="K151" s="13">
        <f t="shared" ca="1" si="16"/>
        <v>0</v>
      </c>
      <c r="L151" s="26">
        <f t="shared" ca="1" si="17"/>
        <v>0</v>
      </c>
    </row>
    <row r="152" spans="4:12" x14ac:dyDescent="0.3">
      <c r="D152" s="25">
        <v>132</v>
      </c>
      <c r="E152" s="2">
        <f t="shared" ca="1" si="14"/>
        <v>145</v>
      </c>
      <c r="F152" s="15">
        <f t="shared" si="18"/>
        <v>40</v>
      </c>
      <c r="G152" s="15">
        <f t="shared" ca="1" si="19"/>
        <v>0</v>
      </c>
      <c r="H152" s="13">
        <f t="shared" ca="1" si="15"/>
        <v>0.15890410958904111</v>
      </c>
      <c r="I152" s="29">
        <f t="shared" ca="1" si="20"/>
        <v>0</v>
      </c>
      <c r="J152" s="2">
        <f ca="1">IF(D152&lt;$E$18,"N/A",IF(D152=$E$18,IF($E$7-SUM(OFFSET(F152,-$E$18,0):F152)&gt;0,$E$7-SUM(OFFSET(F152,-$E$18,0):F152),0),IF(OFFSET(G152,-$E$18,0)-SUM(OFFSET(F152,-$E$18,0):F152)&gt;0,OFFSET(G152,-$E$18,0)-SUM(OFFSET(F152,-$E$18,0):F152),0)))</f>
        <v>0</v>
      </c>
      <c r="K152" s="13">
        <f t="shared" ca="1" si="16"/>
        <v>0</v>
      </c>
      <c r="L152" s="26">
        <f t="shared" ca="1" si="17"/>
        <v>0</v>
      </c>
    </row>
    <row r="153" spans="4:12" x14ac:dyDescent="0.3">
      <c r="D153" s="25">
        <v>133</v>
      </c>
      <c r="E153" s="2">
        <f t="shared" ca="1" si="14"/>
        <v>105</v>
      </c>
      <c r="F153" s="15">
        <f t="shared" si="18"/>
        <v>40</v>
      </c>
      <c r="G153" s="15">
        <f t="shared" ca="1" si="19"/>
        <v>280</v>
      </c>
      <c r="H153" s="13">
        <f t="shared" ca="1" si="15"/>
        <v>0.11506849315068494</v>
      </c>
      <c r="I153" s="29">
        <f t="shared" ca="1" si="20"/>
        <v>200</v>
      </c>
      <c r="J153" s="2">
        <f ca="1">IF(D153&lt;$E$18,"N/A",IF(D153=$E$18,IF($E$7-SUM(OFFSET(F153,-$E$18,0):F153)&gt;0,$E$7-SUM(OFFSET(F153,-$E$18,0):F153),0),IF(OFFSET(G153,-$E$18,0)-SUM(OFFSET(F153,-$E$18,0):F153)&gt;0,OFFSET(G153,-$E$18,0)-SUM(OFFSET(F153,-$E$18,0):F153),0)))</f>
        <v>0</v>
      </c>
      <c r="K153" s="13">
        <f t="shared" ca="1" si="16"/>
        <v>0</v>
      </c>
      <c r="L153" s="26">
        <f t="shared" ca="1" si="17"/>
        <v>0</v>
      </c>
    </row>
    <row r="154" spans="4:12" x14ac:dyDescent="0.3">
      <c r="D154" s="25">
        <v>134</v>
      </c>
      <c r="E154" s="2">
        <f t="shared" ca="1" si="14"/>
        <v>345</v>
      </c>
      <c r="F154" s="15">
        <f t="shared" si="18"/>
        <v>40</v>
      </c>
      <c r="G154" s="15">
        <f t="shared" ca="1" si="19"/>
        <v>0</v>
      </c>
      <c r="H154" s="13">
        <f t="shared" ca="1" si="15"/>
        <v>0.37808219178082197</v>
      </c>
      <c r="I154" s="29">
        <f t="shared" ca="1" si="20"/>
        <v>0</v>
      </c>
      <c r="J154" s="2">
        <f ca="1">IF(D154&lt;$E$18,"N/A",IF(D154=$E$18,IF($E$7-SUM(OFFSET(F154,-$E$18,0):F154)&gt;0,$E$7-SUM(OFFSET(F154,-$E$18,0):F154),0),IF(OFFSET(G154,-$E$18,0)-SUM(OFFSET(F154,-$E$18,0):F154)&gt;0,OFFSET(G154,-$E$18,0)-SUM(OFFSET(F154,-$E$18,0):F154),0)))</f>
        <v>0</v>
      </c>
      <c r="K154" s="13">
        <f t="shared" ca="1" si="16"/>
        <v>0</v>
      </c>
      <c r="L154" s="26">
        <f t="shared" ca="1" si="17"/>
        <v>0</v>
      </c>
    </row>
    <row r="155" spans="4:12" x14ac:dyDescent="0.3">
      <c r="D155" s="25">
        <v>135</v>
      </c>
      <c r="E155" s="2">
        <f t="shared" ca="1" si="14"/>
        <v>305</v>
      </c>
      <c r="F155" s="15">
        <f t="shared" si="18"/>
        <v>40</v>
      </c>
      <c r="G155" s="15">
        <f t="shared" ca="1" si="19"/>
        <v>0</v>
      </c>
      <c r="H155" s="13">
        <f t="shared" ca="1" si="15"/>
        <v>0.33424657534246577</v>
      </c>
      <c r="I155" s="29">
        <f t="shared" ca="1" si="20"/>
        <v>0</v>
      </c>
      <c r="J155" s="2">
        <f ca="1">IF(D155&lt;$E$18,"N/A",IF(D155=$E$18,IF($E$7-SUM(OFFSET(F155,-$E$18,0):F155)&gt;0,$E$7-SUM(OFFSET(F155,-$E$18,0):F155),0),IF(OFFSET(G155,-$E$18,0)-SUM(OFFSET(F155,-$E$18,0):F155)&gt;0,OFFSET(G155,-$E$18,0)-SUM(OFFSET(F155,-$E$18,0):F155),0)))</f>
        <v>0</v>
      </c>
      <c r="K155" s="13">
        <f t="shared" ca="1" si="16"/>
        <v>0</v>
      </c>
      <c r="L155" s="26">
        <f t="shared" ca="1" si="17"/>
        <v>0</v>
      </c>
    </row>
    <row r="156" spans="4:12" x14ac:dyDescent="0.3">
      <c r="D156" s="25">
        <v>136</v>
      </c>
      <c r="E156" s="2">
        <f t="shared" ref="E156:E219" ca="1" si="21">E155-F156+G155-IF(ISNUMBER(J155),J155,0)</f>
        <v>265</v>
      </c>
      <c r="F156" s="15">
        <f t="shared" si="18"/>
        <v>40</v>
      </c>
      <c r="G156" s="15">
        <f t="shared" ca="1" si="19"/>
        <v>0</v>
      </c>
      <c r="H156" s="13">
        <f t="shared" ca="1" si="15"/>
        <v>0.29041095890410962</v>
      </c>
      <c r="I156" s="29">
        <f t="shared" ca="1" si="20"/>
        <v>0</v>
      </c>
      <c r="J156" s="2">
        <f ca="1">IF(D156&lt;$E$18,"N/A",IF(D156=$E$18,IF($E$7-SUM(OFFSET(F156,-$E$18,0):F156)&gt;0,$E$7-SUM(OFFSET(F156,-$E$18,0):F156),0),IF(OFFSET(G156,-$E$18,0)-SUM(OFFSET(F156,-$E$18,0):F156)&gt;0,OFFSET(G156,-$E$18,0)-SUM(OFFSET(F156,-$E$18,0):F156),0)))</f>
        <v>0</v>
      </c>
      <c r="K156" s="13">
        <f t="shared" ca="1" si="16"/>
        <v>0</v>
      </c>
      <c r="L156" s="26">
        <f t="shared" ca="1" si="17"/>
        <v>0</v>
      </c>
    </row>
    <row r="157" spans="4:12" x14ac:dyDescent="0.3">
      <c r="D157" s="25">
        <v>137</v>
      </c>
      <c r="E157" s="2">
        <f t="shared" ca="1" si="21"/>
        <v>225</v>
      </c>
      <c r="F157" s="15">
        <f t="shared" si="18"/>
        <v>40</v>
      </c>
      <c r="G157" s="15">
        <f t="shared" ca="1" si="19"/>
        <v>0</v>
      </c>
      <c r="H157" s="13">
        <f t="shared" ca="1" si="15"/>
        <v>0.24657534246575347</v>
      </c>
      <c r="I157" s="29">
        <f t="shared" ca="1" si="20"/>
        <v>0</v>
      </c>
      <c r="J157" s="2">
        <f ca="1">IF(D157&lt;$E$18,"N/A",IF(D157=$E$18,IF($E$7-SUM(OFFSET(F157,-$E$18,0):F157)&gt;0,$E$7-SUM(OFFSET(F157,-$E$18,0):F157),0),IF(OFFSET(G157,-$E$18,0)-SUM(OFFSET(F157,-$E$18,0):F157)&gt;0,OFFSET(G157,-$E$18,0)-SUM(OFFSET(F157,-$E$18,0):F157),0)))</f>
        <v>0</v>
      </c>
      <c r="K157" s="13">
        <f t="shared" ca="1" si="16"/>
        <v>0</v>
      </c>
      <c r="L157" s="26">
        <f t="shared" ca="1" si="17"/>
        <v>0</v>
      </c>
    </row>
    <row r="158" spans="4:12" x14ac:dyDescent="0.3">
      <c r="D158" s="25">
        <v>138</v>
      </c>
      <c r="E158" s="2">
        <f t="shared" ca="1" si="21"/>
        <v>185</v>
      </c>
      <c r="F158" s="15">
        <f t="shared" si="18"/>
        <v>40</v>
      </c>
      <c r="G158" s="15">
        <f t="shared" ca="1" si="19"/>
        <v>0</v>
      </c>
      <c r="H158" s="13">
        <f t="shared" ca="1" si="15"/>
        <v>0.20273972602739729</v>
      </c>
      <c r="I158" s="29">
        <f t="shared" ca="1" si="20"/>
        <v>0</v>
      </c>
      <c r="J158" s="2">
        <f ca="1">IF(D158&lt;$E$18,"N/A",IF(D158=$E$18,IF($E$7-SUM(OFFSET(F158,-$E$18,0):F158)&gt;0,$E$7-SUM(OFFSET(F158,-$E$18,0):F158),0),IF(OFFSET(G158,-$E$18,0)-SUM(OFFSET(F158,-$E$18,0):F158)&gt;0,OFFSET(G158,-$E$18,0)-SUM(OFFSET(F158,-$E$18,0):F158),0)))</f>
        <v>0</v>
      </c>
      <c r="K158" s="13">
        <f t="shared" ca="1" si="16"/>
        <v>0</v>
      </c>
      <c r="L158" s="26">
        <f t="shared" ca="1" si="17"/>
        <v>0</v>
      </c>
    </row>
    <row r="159" spans="4:12" x14ac:dyDescent="0.3">
      <c r="D159" s="25">
        <v>139</v>
      </c>
      <c r="E159" s="2">
        <f t="shared" ca="1" si="21"/>
        <v>145</v>
      </c>
      <c r="F159" s="15">
        <f t="shared" si="18"/>
        <v>40</v>
      </c>
      <c r="G159" s="15">
        <f t="shared" ca="1" si="19"/>
        <v>0</v>
      </c>
      <c r="H159" s="13">
        <f t="shared" ca="1" si="15"/>
        <v>0.15890410958904111</v>
      </c>
      <c r="I159" s="29">
        <f t="shared" ca="1" si="20"/>
        <v>0</v>
      </c>
      <c r="J159" s="2">
        <f ca="1">IF(D159&lt;$E$18,"N/A",IF(D159=$E$18,IF($E$7-SUM(OFFSET(F159,-$E$18,0):F159)&gt;0,$E$7-SUM(OFFSET(F159,-$E$18,0):F159),0),IF(OFFSET(G159,-$E$18,0)-SUM(OFFSET(F159,-$E$18,0):F159)&gt;0,OFFSET(G159,-$E$18,0)-SUM(OFFSET(F159,-$E$18,0):F159),0)))</f>
        <v>0</v>
      </c>
      <c r="K159" s="13">
        <f t="shared" ca="1" si="16"/>
        <v>0</v>
      </c>
      <c r="L159" s="26">
        <f t="shared" ca="1" si="17"/>
        <v>0</v>
      </c>
    </row>
    <row r="160" spans="4:12" x14ac:dyDescent="0.3">
      <c r="D160" s="25">
        <v>140</v>
      </c>
      <c r="E160" s="2">
        <f t="shared" ca="1" si="21"/>
        <v>105</v>
      </c>
      <c r="F160" s="15">
        <f t="shared" si="18"/>
        <v>40</v>
      </c>
      <c r="G160" s="15">
        <f t="shared" ca="1" si="19"/>
        <v>280</v>
      </c>
      <c r="H160" s="13">
        <f t="shared" ca="1" si="15"/>
        <v>0.11506849315068494</v>
      </c>
      <c r="I160" s="29">
        <f t="shared" ca="1" si="20"/>
        <v>200</v>
      </c>
      <c r="J160" s="2">
        <f ca="1">IF(D160&lt;$E$18,"N/A",IF(D160=$E$18,IF($E$7-SUM(OFFSET(F160,-$E$18,0):F160)&gt;0,$E$7-SUM(OFFSET(F160,-$E$18,0):F160),0),IF(OFFSET(G160,-$E$18,0)-SUM(OFFSET(F160,-$E$18,0):F160)&gt;0,OFFSET(G160,-$E$18,0)-SUM(OFFSET(F160,-$E$18,0):F160),0)))</f>
        <v>0</v>
      </c>
      <c r="K160" s="13">
        <f t="shared" ca="1" si="16"/>
        <v>0</v>
      </c>
      <c r="L160" s="26">
        <f t="shared" ca="1" si="17"/>
        <v>0</v>
      </c>
    </row>
    <row r="161" spans="4:12" x14ac:dyDescent="0.3">
      <c r="D161" s="25">
        <v>141</v>
      </c>
      <c r="E161" s="2">
        <f t="shared" ca="1" si="21"/>
        <v>345</v>
      </c>
      <c r="F161" s="15">
        <f t="shared" si="18"/>
        <v>40</v>
      </c>
      <c r="G161" s="15">
        <f t="shared" ca="1" si="19"/>
        <v>0</v>
      </c>
      <c r="H161" s="13">
        <f t="shared" ca="1" si="15"/>
        <v>0.37808219178082197</v>
      </c>
      <c r="I161" s="29">
        <f t="shared" ca="1" si="20"/>
        <v>0</v>
      </c>
      <c r="J161" s="2">
        <f ca="1">IF(D161&lt;$E$18,"N/A",IF(D161=$E$18,IF($E$7-SUM(OFFSET(F161,-$E$18,0):F161)&gt;0,$E$7-SUM(OFFSET(F161,-$E$18,0):F161),0),IF(OFFSET(G161,-$E$18,0)-SUM(OFFSET(F161,-$E$18,0):F161)&gt;0,OFFSET(G161,-$E$18,0)-SUM(OFFSET(F161,-$E$18,0):F161),0)))</f>
        <v>0</v>
      </c>
      <c r="K161" s="13">
        <f t="shared" ca="1" si="16"/>
        <v>0</v>
      </c>
      <c r="L161" s="26">
        <f t="shared" ca="1" si="17"/>
        <v>0</v>
      </c>
    </row>
    <row r="162" spans="4:12" x14ac:dyDescent="0.3">
      <c r="D162" s="25">
        <v>142</v>
      </c>
      <c r="E162" s="2">
        <f t="shared" ca="1" si="21"/>
        <v>305</v>
      </c>
      <c r="F162" s="15">
        <f t="shared" si="18"/>
        <v>40</v>
      </c>
      <c r="G162" s="15">
        <f t="shared" ca="1" si="19"/>
        <v>0</v>
      </c>
      <c r="H162" s="13">
        <f t="shared" ca="1" si="15"/>
        <v>0.33424657534246577</v>
      </c>
      <c r="I162" s="29">
        <f t="shared" ca="1" si="20"/>
        <v>0</v>
      </c>
      <c r="J162" s="2">
        <f ca="1">IF(D162&lt;$E$18,"N/A",IF(D162=$E$18,IF($E$7-SUM(OFFSET(F162,-$E$18,0):F162)&gt;0,$E$7-SUM(OFFSET(F162,-$E$18,0):F162),0),IF(OFFSET(G162,-$E$18,0)-SUM(OFFSET(F162,-$E$18,0):F162)&gt;0,OFFSET(G162,-$E$18,0)-SUM(OFFSET(F162,-$E$18,0):F162),0)))</f>
        <v>0</v>
      </c>
      <c r="K162" s="13">
        <f t="shared" ca="1" si="16"/>
        <v>0</v>
      </c>
      <c r="L162" s="26">
        <f t="shared" ca="1" si="17"/>
        <v>0</v>
      </c>
    </row>
    <row r="163" spans="4:12" x14ac:dyDescent="0.3">
      <c r="D163" s="25">
        <v>143</v>
      </c>
      <c r="E163" s="2">
        <f t="shared" ca="1" si="21"/>
        <v>265</v>
      </c>
      <c r="F163" s="15">
        <f t="shared" si="18"/>
        <v>40</v>
      </c>
      <c r="G163" s="15">
        <f t="shared" ca="1" si="19"/>
        <v>0</v>
      </c>
      <c r="H163" s="13">
        <f t="shared" ca="1" si="15"/>
        <v>0.29041095890410962</v>
      </c>
      <c r="I163" s="29">
        <f t="shared" ca="1" si="20"/>
        <v>0</v>
      </c>
      <c r="J163" s="2">
        <f ca="1">IF(D163&lt;$E$18,"N/A",IF(D163=$E$18,IF($E$7-SUM(OFFSET(F163,-$E$18,0):F163)&gt;0,$E$7-SUM(OFFSET(F163,-$E$18,0):F163),0),IF(OFFSET(G163,-$E$18,0)-SUM(OFFSET(F163,-$E$18,0):F163)&gt;0,OFFSET(G163,-$E$18,0)-SUM(OFFSET(F163,-$E$18,0):F163),0)))</f>
        <v>0</v>
      </c>
      <c r="K163" s="13">
        <f t="shared" ca="1" si="16"/>
        <v>0</v>
      </c>
      <c r="L163" s="26">
        <f t="shared" ca="1" si="17"/>
        <v>0</v>
      </c>
    </row>
    <row r="164" spans="4:12" x14ac:dyDescent="0.3">
      <c r="D164" s="25">
        <v>144</v>
      </c>
      <c r="E164" s="2">
        <f t="shared" ca="1" si="21"/>
        <v>225</v>
      </c>
      <c r="F164" s="15">
        <f t="shared" si="18"/>
        <v>40</v>
      </c>
      <c r="G164" s="15">
        <f t="shared" ca="1" si="19"/>
        <v>0</v>
      </c>
      <c r="H164" s="13">
        <f t="shared" ca="1" si="15"/>
        <v>0.24657534246575347</v>
      </c>
      <c r="I164" s="29">
        <f t="shared" ca="1" si="20"/>
        <v>0</v>
      </c>
      <c r="J164" s="2">
        <f ca="1">IF(D164&lt;$E$18,"N/A",IF(D164=$E$18,IF($E$7-SUM(OFFSET(F164,-$E$18,0):F164)&gt;0,$E$7-SUM(OFFSET(F164,-$E$18,0):F164),0),IF(OFFSET(G164,-$E$18,0)-SUM(OFFSET(F164,-$E$18,0):F164)&gt;0,OFFSET(G164,-$E$18,0)-SUM(OFFSET(F164,-$E$18,0):F164),0)))</f>
        <v>0</v>
      </c>
      <c r="K164" s="13">
        <f t="shared" ca="1" si="16"/>
        <v>0</v>
      </c>
      <c r="L164" s="26">
        <f t="shared" ca="1" si="17"/>
        <v>0</v>
      </c>
    </row>
    <row r="165" spans="4:12" x14ac:dyDescent="0.3">
      <c r="D165" s="25">
        <v>145</v>
      </c>
      <c r="E165" s="2">
        <f t="shared" ca="1" si="21"/>
        <v>185</v>
      </c>
      <c r="F165" s="15">
        <f t="shared" si="18"/>
        <v>40</v>
      </c>
      <c r="G165" s="15">
        <f t="shared" ca="1" si="19"/>
        <v>0</v>
      </c>
      <c r="H165" s="13">
        <f t="shared" ca="1" si="15"/>
        <v>0.20273972602739729</v>
      </c>
      <c r="I165" s="29">
        <f t="shared" ca="1" si="20"/>
        <v>0</v>
      </c>
      <c r="J165" s="2">
        <f ca="1">IF(D165&lt;$E$18,"N/A",IF(D165=$E$18,IF($E$7-SUM(OFFSET(F165,-$E$18,0):F165)&gt;0,$E$7-SUM(OFFSET(F165,-$E$18,0):F165),0),IF(OFFSET(G165,-$E$18,0)-SUM(OFFSET(F165,-$E$18,0):F165)&gt;0,OFFSET(G165,-$E$18,0)-SUM(OFFSET(F165,-$E$18,0):F165),0)))</f>
        <v>0</v>
      </c>
      <c r="K165" s="13">
        <f t="shared" ca="1" si="16"/>
        <v>0</v>
      </c>
      <c r="L165" s="26">
        <f t="shared" ca="1" si="17"/>
        <v>0</v>
      </c>
    </row>
    <row r="166" spans="4:12" x14ac:dyDescent="0.3">
      <c r="D166" s="25">
        <v>146</v>
      </c>
      <c r="E166" s="2">
        <f t="shared" ca="1" si="21"/>
        <v>145</v>
      </c>
      <c r="F166" s="15">
        <f t="shared" si="18"/>
        <v>40</v>
      </c>
      <c r="G166" s="15">
        <f t="shared" ca="1" si="19"/>
        <v>0</v>
      </c>
      <c r="H166" s="13">
        <f t="shared" ca="1" si="15"/>
        <v>0.15890410958904111</v>
      </c>
      <c r="I166" s="29">
        <f t="shared" ca="1" si="20"/>
        <v>0</v>
      </c>
      <c r="J166" s="2">
        <f ca="1">IF(D166&lt;$E$18,"N/A",IF(D166=$E$18,IF($E$7-SUM(OFFSET(F166,-$E$18,0):F166)&gt;0,$E$7-SUM(OFFSET(F166,-$E$18,0):F166),0),IF(OFFSET(G166,-$E$18,0)-SUM(OFFSET(F166,-$E$18,0):F166)&gt;0,OFFSET(G166,-$E$18,0)-SUM(OFFSET(F166,-$E$18,0):F166),0)))</f>
        <v>0</v>
      </c>
      <c r="K166" s="13">
        <f t="shared" ca="1" si="16"/>
        <v>0</v>
      </c>
      <c r="L166" s="26">
        <f t="shared" ca="1" si="17"/>
        <v>0</v>
      </c>
    </row>
    <row r="167" spans="4:12" x14ac:dyDescent="0.3">
      <c r="D167" s="25">
        <v>147</v>
      </c>
      <c r="E167" s="2">
        <f t="shared" ca="1" si="21"/>
        <v>105</v>
      </c>
      <c r="F167" s="15">
        <f t="shared" si="18"/>
        <v>40</v>
      </c>
      <c r="G167" s="15">
        <f t="shared" ca="1" si="19"/>
        <v>280</v>
      </c>
      <c r="H167" s="13">
        <f t="shared" ca="1" si="15"/>
        <v>0.11506849315068494</v>
      </c>
      <c r="I167" s="29">
        <f t="shared" ca="1" si="20"/>
        <v>200</v>
      </c>
      <c r="J167" s="2">
        <f ca="1">IF(D167&lt;$E$18,"N/A",IF(D167=$E$18,IF($E$7-SUM(OFFSET(F167,-$E$18,0):F167)&gt;0,$E$7-SUM(OFFSET(F167,-$E$18,0):F167),0),IF(OFFSET(G167,-$E$18,0)-SUM(OFFSET(F167,-$E$18,0):F167)&gt;0,OFFSET(G167,-$E$18,0)-SUM(OFFSET(F167,-$E$18,0):F167),0)))</f>
        <v>0</v>
      </c>
      <c r="K167" s="13">
        <f t="shared" ca="1" si="16"/>
        <v>0</v>
      </c>
      <c r="L167" s="26">
        <f t="shared" ca="1" si="17"/>
        <v>0</v>
      </c>
    </row>
    <row r="168" spans="4:12" x14ac:dyDescent="0.3">
      <c r="D168" s="25">
        <v>148</v>
      </c>
      <c r="E168" s="2">
        <f t="shared" ca="1" si="21"/>
        <v>345</v>
      </c>
      <c r="F168" s="15">
        <f t="shared" si="18"/>
        <v>40</v>
      </c>
      <c r="G168" s="15">
        <f t="shared" ca="1" si="19"/>
        <v>0</v>
      </c>
      <c r="H168" s="13">
        <f t="shared" ca="1" si="15"/>
        <v>0.37808219178082197</v>
      </c>
      <c r="I168" s="29">
        <f t="shared" ca="1" si="20"/>
        <v>0</v>
      </c>
      <c r="J168" s="2">
        <f ca="1">IF(D168&lt;$E$18,"N/A",IF(D168=$E$18,IF($E$7-SUM(OFFSET(F168,-$E$18,0):F168)&gt;0,$E$7-SUM(OFFSET(F168,-$E$18,0):F168),0),IF(OFFSET(G168,-$E$18,0)-SUM(OFFSET(F168,-$E$18,0):F168)&gt;0,OFFSET(G168,-$E$18,0)-SUM(OFFSET(F168,-$E$18,0):F168),0)))</f>
        <v>0</v>
      </c>
      <c r="K168" s="13">
        <f t="shared" ca="1" si="16"/>
        <v>0</v>
      </c>
      <c r="L168" s="26">
        <f t="shared" ca="1" si="17"/>
        <v>0</v>
      </c>
    </row>
    <row r="169" spans="4:12" x14ac:dyDescent="0.3">
      <c r="D169" s="25">
        <v>149</v>
      </c>
      <c r="E169" s="2">
        <f t="shared" ca="1" si="21"/>
        <v>305</v>
      </c>
      <c r="F169" s="15">
        <f t="shared" si="18"/>
        <v>40</v>
      </c>
      <c r="G169" s="15">
        <f t="shared" ca="1" si="19"/>
        <v>0</v>
      </c>
      <c r="H169" s="13">
        <f t="shared" ca="1" si="15"/>
        <v>0.33424657534246577</v>
      </c>
      <c r="I169" s="29">
        <f t="shared" ca="1" si="20"/>
        <v>0</v>
      </c>
      <c r="J169" s="2">
        <f ca="1">IF(D169&lt;$E$18,"N/A",IF(D169=$E$18,IF($E$7-SUM(OFFSET(F169,-$E$18,0):F169)&gt;0,$E$7-SUM(OFFSET(F169,-$E$18,0):F169),0),IF(OFFSET(G169,-$E$18,0)-SUM(OFFSET(F169,-$E$18,0):F169)&gt;0,OFFSET(G169,-$E$18,0)-SUM(OFFSET(F169,-$E$18,0):F169),0)))</f>
        <v>0</v>
      </c>
      <c r="K169" s="13">
        <f t="shared" ca="1" si="16"/>
        <v>0</v>
      </c>
      <c r="L169" s="26">
        <f t="shared" ca="1" si="17"/>
        <v>0</v>
      </c>
    </row>
    <row r="170" spans="4:12" x14ac:dyDescent="0.3">
      <c r="D170" s="25">
        <v>150</v>
      </c>
      <c r="E170" s="2">
        <f t="shared" ca="1" si="21"/>
        <v>265</v>
      </c>
      <c r="F170" s="15">
        <f t="shared" si="18"/>
        <v>40</v>
      </c>
      <c r="G170" s="15">
        <f t="shared" ca="1" si="19"/>
        <v>0</v>
      </c>
      <c r="H170" s="13">
        <f t="shared" ca="1" si="15"/>
        <v>0.29041095890410962</v>
      </c>
      <c r="I170" s="29">
        <f t="shared" ca="1" si="20"/>
        <v>0</v>
      </c>
      <c r="J170" s="2">
        <f ca="1">IF(D170&lt;$E$18,"N/A",IF(D170=$E$18,IF($E$7-SUM(OFFSET(F170,-$E$18,0):F170)&gt;0,$E$7-SUM(OFFSET(F170,-$E$18,0):F170),0),IF(OFFSET(G170,-$E$18,0)-SUM(OFFSET(F170,-$E$18,0):F170)&gt;0,OFFSET(G170,-$E$18,0)-SUM(OFFSET(F170,-$E$18,0):F170),0)))</f>
        <v>0</v>
      </c>
      <c r="K170" s="13">
        <f t="shared" ca="1" si="16"/>
        <v>0</v>
      </c>
      <c r="L170" s="26">
        <f t="shared" ca="1" si="17"/>
        <v>0</v>
      </c>
    </row>
    <row r="171" spans="4:12" x14ac:dyDescent="0.3">
      <c r="D171" s="25">
        <v>151</v>
      </c>
      <c r="E171" s="2">
        <f t="shared" ca="1" si="21"/>
        <v>225</v>
      </c>
      <c r="F171" s="15">
        <f t="shared" si="18"/>
        <v>40</v>
      </c>
      <c r="G171" s="15">
        <f t="shared" ca="1" si="19"/>
        <v>0</v>
      </c>
      <c r="H171" s="13">
        <f t="shared" ca="1" si="15"/>
        <v>0.24657534246575347</v>
      </c>
      <c r="I171" s="29">
        <f t="shared" ca="1" si="20"/>
        <v>0</v>
      </c>
      <c r="J171" s="2">
        <f ca="1">IF(D171&lt;$E$18,"N/A",IF(D171=$E$18,IF($E$7-SUM(OFFSET(F171,-$E$18,0):F171)&gt;0,$E$7-SUM(OFFSET(F171,-$E$18,0):F171),0),IF(OFFSET(G171,-$E$18,0)-SUM(OFFSET(F171,-$E$18,0):F171)&gt;0,OFFSET(G171,-$E$18,0)-SUM(OFFSET(F171,-$E$18,0):F171),0)))</f>
        <v>0</v>
      </c>
      <c r="K171" s="13">
        <f t="shared" ca="1" si="16"/>
        <v>0</v>
      </c>
      <c r="L171" s="26">
        <f t="shared" ca="1" si="17"/>
        <v>0</v>
      </c>
    </row>
    <row r="172" spans="4:12" x14ac:dyDescent="0.3">
      <c r="D172" s="25">
        <v>152</v>
      </c>
      <c r="E172" s="2">
        <f t="shared" ca="1" si="21"/>
        <v>185</v>
      </c>
      <c r="F172" s="15">
        <f t="shared" si="18"/>
        <v>40</v>
      </c>
      <c r="G172" s="15">
        <f t="shared" ca="1" si="19"/>
        <v>0</v>
      </c>
      <c r="H172" s="13">
        <f t="shared" ca="1" si="15"/>
        <v>0.20273972602739729</v>
      </c>
      <c r="I172" s="29">
        <f t="shared" ca="1" si="20"/>
        <v>0</v>
      </c>
      <c r="J172" s="2">
        <f ca="1">IF(D172&lt;$E$18,"N/A",IF(D172=$E$18,IF($E$7-SUM(OFFSET(F172,-$E$18,0):F172)&gt;0,$E$7-SUM(OFFSET(F172,-$E$18,0):F172),0),IF(OFFSET(G172,-$E$18,0)-SUM(OFFSET(F172,-$E$18,0):F172)&gt;0,OFFSET(G172,-$E$18,0)-SUM(OFFSET(F172,-$E$18,0):F172),0)))</f>
        <v>0</v>
      </c>
      <c r="K172" s="13">
        <f t="shared" ca="1" si="16"/>
        <v>0</v>
      </c>
      <c r="L172" s="26">
        <f t="shared" ca="1" si="17"/>
        <v>0</v>
      </c>
    </row>
    <row r="173" spans="4:12" x14ac:dyDescent="0.3">
      <c r="D173" s="25">
        <v>153</v>
      </c>
      <c r="E173" s="2">
        <f t="shared" ca="1" si="21"/>
        <v>145</v>
      </c>
      <c r="F173" s="15">
        <f t="shared" si="18"/>
        <v>40</v>
      </c>
      <c r="G173" s="15">
        <f t="shared" ca="1" si="19"/>
        <v>0</v>
      </c>
      <c r="H173" s="13">
        <f t="shared" ca="1" si="15"/>
        <v>0.15890410958904111</v>
      </c>
      <c r="I173" s="29">
        <f t="shared" ca="1" si="20"/>
        <v>0</v>
      </c>
      <c r="J173" s="2">
        <f ca="1">IF(D173&lt;$E$18,"N/A",IF(D173=$E$18,IF($E$7-SUM(OFFSET(F173,-$E$18,0):F173)&gt;0,$E$7-SUM(OFFSET(F173,-$E$18,0):F173),0),IF(OFFSET(G173,-$E$18,0)-SUM(OFFSET(F173,-$E$18,0):F173)&gt;0,OFFSET(G173,-$E$18,0)-SUM(OFFSET(F173,-$E$18,0):F173),0)))</f>
        <v>0</v>
      </c>
      <c r="K173" s="13">
        <f t="shared" ca="1" si="16"/>
        <v>0</v>
      </c>
      <c r="L173" s="26">
        <f t="shared" ca="1" si="17"/>
        <v>0</v>
      </c>
    </row>
    <row r="174" spans="4:12" x14ac:dyDescent="0.3">
      <c r="D174" s="25">
        <v>154</v>
      </c>
      <c r="E174" s="2">
        <f t="shared" ca="1" si="21"/>
        <v>105</v>
      </c>
      <c r="F174" s="15">
        <f t="shared" si="18"/>
        <v>40</v>
      </c>
      <c r="G174" s="15">
        <f t="shared" ca="1" si="19"/>
        <v>280</v>
      </c>
      <c r="H174" s="13">
        <f t="shared" ca="1" si="15"/>
        <v>0.11506849315068494</v>
      </c>
      <c r="I174" s="29">
        <f t="shared" ca="1" si="20"/>
        <v>200</v>
      </c>
      <c r="J174" s="2">
        <f ca="1">IF(D174&lt;$E$18,"N/A",IF(D174=$E$18,IF($E$7-SUM(OFFSET(F174,-$E$18,0):F174)&gt;0,$E$7-SUM(OFFSET(F174,-$E$18,0):F174),0),IF(OFFSET(G174,-$E$18,0)-SUM(OFFSET(F174,-$E$18,0):F174)&gt;0,OFFSET(G174,-$E$18,0)-SUM(OFFSET(F174,-$E$18,0):F174),0)))</f>
        <v>0</v>
      </c>
      <c r="K174" s="13">
        <f t="shared" ca="1" si="16"/>
        <v>0</v>
      </c>
      <c r="L174" s="26">
        <f t="shared" ca="1" si="17"/>
        <v>0</v>
      </c>
    </row>
    <row r="175" spans="4:12" x14ac:dyDescent="0.3">
      <c r="D175" s="25">
        <v>155</v>
      </c>
      <c r="E175" s="2">
        <f t="shared" ca="1" si="21"/>
        <v>345</v>
      </c>
      <c r="F175" s="15">
        <f t="shared" si="18"/>
        <v>40</v>
      </c>
      <c r="G175" s="15">
        <f t="shared" ca="1" si="19"/>
        <v>0</v>
      </c>
      <c r="H175" s="13">
        <f t="shared" ca="1" si="15"/>
        <v>0.37808219178082197</v>
      </c>
      <c r="I175" s="29">
        <f t="shared" ca="1" si="20"/>
        <v>0</v>
      </c>
      <c r="J175" s="2">
        <f ca="1">IF(D175&lt;$E$18,"N/A",IF(D175=$E$18,IF($E$7-SUM(OFFSET(F175,-$E$18,0):F175)&gt;0,$E$7-SUM(OFFSET(F175,-$E$18,0):F175),0),IF(OFFSET(G175,-$E$18,0)-SUM(OFFSET(F175,-$E$18,0):F175)&gt;0,OFFSET(G175,-$E$18,0)-SUM(OFFSET(F175,-$E$18,0):F175),0)))</f>
        <v>0</v>
      </c>
      <c r="K175" s="13">
        <f t="shared" ca="1" si="16"/>
        <v>0</v>
      </c>
      <c r="L175" s="26">
        <f t="shared" ca="1" si="17"/>
        <v>0</v>
      </c>
    </row>
    <row r="176" spans="4:12" x14ac:dyDescent="0.3">
      <c r="D176" s="25">
        <v>156</v>
      </c>
      <c r="E176" s="2">
        <f t="shared" ca="1" si="21"/>
        <v>305</v>
      </c>
      <c r="F176" s="15">
        <f t="shared" si="18"/>
        <v>40</v>
      </c>
      <c r="G176" s="15">
        <f t="shared" ca="1" si="19"/>
        <v>0</v>
      </c>
      <c r="H176" s="13">
        <f t="shared" ca="1" si="15"/>
        <v>0.33424657534246577</v>
      </c>
      <c r="I176" s="29">
        <f t="shared" ca="1" si="20"/>
        <v>0</v>
      </c>
      <c r="J176" s="2">
        <f ca="1">IF(D176&lt;$E$18,"N/A",IF(D176=$E$18,IF($E$7-SUM(OFFSET(F176,-$E$18,0):F176)&gt;0,$E$7-SUM(OFFSET(F176,-$E$18,0):F176),0),IF(OFFSET(G176,-$E$18,0)-SUM(OFFSET(F176,-$E$18,0):F176)&gt;0,OFFSET(G176,-$E$18,0)-SUM(OFFSET(F176,-$E$18,0):F176),0)))</f>
        <v>0</v>
      </c>
      <c r="K176" s="13">
        <f t="shared" ca="1" si="16"/>
        <v>0</v>
      </c>
      <c r="L176" s="26">
        <f t="shared" ca="1" si="17"/>
        <v>0</v>
      </c>
    </row>
    <row r="177" spans="4:12" x14ac:dyDescent="0.3">
      <c r="D177" s="25">
        <v>157</v>
      </c>
      <c r="E177" s="2">
        <f t="shared" ca="1" si="21"/>
        <v>265</v>
      </c>
      <c r="F177" s="15">
        <f t="shared" si="18"/>
        <v>40</v>
      </c>
      <c r="G177" s="15">
        <f t="shared" ca="1" si="19"/>
        <v>0</v>
      </c>
      <c r="H177" s="13">
        <f t="shared" ca="1" si="15"/>
        <v>0.29041095890410962</v>
      </c>
      <c r="I177" s="29">
        <f t="shared" ca="1" si="20"/>
        <v>0</v>
      </c>
      <c r="J177" s="2">
        <f ca="1">IF(D177&lt;$E$18,"N/A",IF(D177=$E$18,IF($E$7-SUM(OFFSET(F177,-$E$18,0):F177)&gt;0,$E$7-SUM(OFFSET(F177,-$E$18,0):F177),0),IF(OFFSET(G177,-$E$18,0)-SUM(OFFSET(F177,-$E$18,0):F177)&gt;0,OFFSET(G177,-$E$18,0)-SUM(OFFSET(F177,-$E$18,0):F177),0)))</f>
        <v>0</v>
      </c>
      <c r="K177" s="13">
        <f t="shared" ca="1" si="16"/>
        <v>0</v>
      </c>
      <c r="L177" s="26">
        <f t="shared" ca="1" si="17"/>
        <v>0</v>
      </c>
    </row>
    <row r="178" spans="4:12" x14ac:dyDescent="0.3">
      <c r="D178" s="25">
        <v>158</v>
      </c>
      <c r="E178" s="2">
        <f t="shared" ca="1" si="21"/>
        <v>225</v>
      </c>
      <c r="F178" s="15">
        <f t="shared" si="18"/>
        <v>40</v>
      </c>
      <c r="G178" s="15">
        <f t="shared" ca="1" si="19"/>
        <v>0</v>
      </c>
      <c r="H178" s="13">
        <f t="shared" ca="1" si="15"/>
        <v>0.24657534246575347</v>
      </c>
      <c r="I178" s="29">
        <f t="shared" ca="1" si="20"/>
        <v>0</v>
      </c>
      <c r="J178" s="2">
        <f ca="1">IF(D178&lt;$E$18,"N/A",IF(D178=$E$18,IF($E$7-SUM(OFFSET(F178,-$E$18,0):F178)&gt;0,$E$7-SUM(OFFSET(F178,-$E$18,0):F178),0),IF(OFFSET(G178,-$E$18,0)-SUM(OFFSET(F178,-$E$18,0):F178)&gt;0,OFFSET(G178,-$E$18,0)-SUM(OFFSET(F178,-$E$18,0):F178),0)))</f>
        <v>0</v>
      </c>
      <c r="K178" s="13">
        <f t="shared" ca="1" si="16"/>
        <v>0</v>
      </c>
      <c r="L178" s="26">
        <f t="shared" ca="1" si="17"/>
        <v>0</v>
      </c>
    </row>
    <row r="179" spans="4:12" x14ac:dyDescent="0.3">
      <c r="D179" s="25">
        <v>159</v>
      </c>
      <c r="E179" s="2">
        <f t="shared" ca="1" si="21"/>
        <v>185</v>
      </c>
      <c r="F179" s="15">
        <f t="shared" si="18"/>
        <v>40</v>
      </c>
      <c r="G179" s="15">
        <f t="shared" ca="1" si="19"/>
        <v>0</v>
      </c>
      <c r="H179" s="13">
        <f t="shared" ca="1" si="15"/>
        <v>0.20273972602739729</v>
      </c>
      <c r="I179" s="29">
        <f t="shared" ca="1" si="20"/>
        <v>0</v>
      </c>
      <c r="J179" s="2">
        <f ca="1">IF(D179&lt;$E$18,"N/A",IF(D179=$E$18,IF($E$7-SUM(OFFSET(F179,-$E$18,0):F179)&gt;0,$E$7-SUM(OFFSET(F179,-$E$18,0):F179),0),IF(OFFSET(G179,-$E$18,0)-SUM(OFFSET(F179,-$E$18,0):F179)&gt;0,OFFSET(G179,-$E$18,0)-SUM(OFFSET(F179,-$E$18,0):F179),0)))</f>
        <v>0</v>
      </c>
      <c r="K179" s="13">
        <f t="shared" ca="1" si="16"/>
        <v>0</v>
      </c>
      <c r="L179" s="26">
        <f t="shared" ca="1" si="17"/>
        <v>0</v>
      </c>
    </row>
    <row r="180" spans="4:12" x14ac:dyDescent="0.3">
      <c r="D180" s="25">
        <v>160</v>
      </c>
      <c r="E180" s="2">
        <f t="shared" ca="1" si="21"/>
        <v>145</v>
      </c>
      <c r="F180" s="15">
        <f t="shared" si="18"/>
        <v>40</v>
      </c>
      <c r="G180" s="15">
        <f t="shared" ca="1" si="19"/>
        <v>0</v>
      </c>
      <c r="H180" s="13">
        <f t="shared" ca="1" si="15"/>
        <v>0.15890410958904111</v>
      </c>
      <c r="I180" s="29">
        <f t="shared" ca="1" si="20"/>
        <v>0</v>
      </c>
      <c r="J180" s="2">
        <f ca="1">IF(D180&lt;$E$18,"N/A",IF(D180=$E$18,IF($E$7-SUM(OFFSET(F180,-$E$18,0):F180)&gt;0,$E$7-SUM(OFFSET(F180,-$E$18,0):F180),0),IF(OFFSET(G180,-$E$18,0)-SUM(OFFSET(F180,-$E$18,0):F180)&gt;0,OFFSET(G180,-$E$18,0)-SUM(OFFSET(F180,-$E$18,0):F180),0)))</f>
        <v>0</v>
      </c>
      <c r="K180" s="13">
        <f t="shared" ca="1" si="16"/>
        <v>0</v>
      </c>
      <c r="L180" s="26">
        <f t="shared" ca="1" si="17"/>
        <v>0</v>
      </c>
    </row>
    <row r="181" spans="4:12" x14ac:dyDescent="0.3">
      <c r="D181" s="25">
        <v>161</v>
      </c>
      <c r="E181" s="2">
        <f t="shared" ca="1" si="21"/>
        <v>105</v>
      </c>
      <c r="F181" s="15">
        <f t="shared" si="18"/>
        <v>40</v>
      </c>
      <c r="G181" s="15">
        <f t="shared" ca="1" si="19"/>
        <v>280</v>
      </c>
      <c r="H181" s="13">
        <f t="shared" ca="1" si="15"/>
        <v>0.11506849315068494</v>
      </c>
      <c r="I181" s="29">
        <f t="shared" ca="1" si="20"/>
        <v>200</v>
      </c>
      <c r="J181" s="2">
        <f ca="1">IF(D181&lt;$E$18,"N/A",IF(D181=$E$18,IF($E$7-SUM(OFFSET(F181,-$E$18,0):F181)&gt;0,$E$7-SUM(OFFSET(F181,-$E$18,0):F181),0),IF(OFFSET(G181,-$E$18,0)-SUM(OFFSET(F181,-$E$18,0):F181)&gt;0,OFFSET(G181,-$E$18,0)-SUM(OFFSET(F181,-$E$18,0):F181),0)))</f>
        <v>0</v>
      </c>
      <c r="K181" s="13">
        <f t="shared" ca="1" si="16"/>
        <v>0</v>
      </c>
      <c r="L181" s="26">
        <f t="shared" ca="1" si="17"/>
        <v>0</v>
      </c>
    </row>
    <row r="182" spans="4:12" x14ac:dyDescent="0.3">
      <c r="D182" s="25">
        <v>162</v>
      </c>
      <c r="E182" s="2">
        <f t="shared" ca="1" si="21"/>
        <v>345</v>
      </c>
      <c r="F182" s="15">
        <f t="shared" si="18"/>
        <v>40</v>
      </c>
      <c r="G182" s="15">
        <f t="shared" ca="1" si="19"/>
        <v>0</v>
      </c>
      <c r="H182" s="13">
        <f t="shared" ca="1" si="15"/>
        <v>0.37808219178082197</v>
      </c>
      <c r="I182" s="29">
        <f t="shared" ca="1" si="20"/>
        <v>0</v>
      </c>
      <c r="J182" s="2">
        <f ca="1">IF(D182&lt;$E$18,"N/A",IF(D182=$E$18,IF($E$7-SUM(OFFSET(F182,-$E$18,0):F182)&gt;0,$E$7-SUM(OFFSET(F182,-$E$18,0):F182),0),IF(OFFSET(G182,-$E$18,0)-SUM(OFFSET(F182,-$E$18,0):F182)&gt;0,OFFSET(G182,-$E$18,0)-SUM(OFFSET(F182,-$E$18,0):F182),0)))</f>
        <v>0</v>
      </c>
      <c r="K182" s="13">
        <f t="shared" ca="1" si="16"/>
        <v>0</v>
      </c>
      <c r="L182" s="26">
        <f t="shared" ca="1" si="17"/>
        <v>0</v>
      </c>
    </row>
    <row r="183" spans="4:12" x14ac:dyDescent="0.3">
      <c r="D183" s="25">
        <v>163</v>
      </c>
      <c r="E183" s="2">
        <f t="shared" ca="1" si="21"/>
        <v>305</v>
      </c>
      <c r="F183" s="15">
        <f t="shared" si="18"/>
        <v>40</v>
      </c>
      <c r="G183" s="15">
        <f t="shared" ca="1" si="19"/>
        <v>0</v>
      </c>
      <c r="H183" s="13">
        <f t="shared" ca="1" si="15"/>
        <v>0.33424657534246577</v>
      </c>
      <c r="I183" s="29">
        <f t="shared" ca="1" si="20"/>
        <v>0</v>
      </c>
      <c r="J183" s="2">
        <f ca="1">IF(D183&lt;$E$18,"N/A",IF(D183=$E$18,IF($E$7-SUM(OFFSET(F183,-$E$18,0):F183)&gt;0,$E$7-SUM(OFFSET(F183,-$E$18,0):F183),0),IF(OFFSET(G183,-$E$18,0)-SUM(OFFSET(F183,-$E$18,0):F183)&gt;0,OFFSET(G183,-$E$18,0)-SUM(OFFSET(F183,-$E$18,0):F183),0)))</f>
        <v>0</v>
      </c>
      <c r="K183" s="13">
        <f t="shared" ca="1" si="16"/>
        <v>0</v>
      </c>
      <c r="L183" s="26">
        <f t="shared" ca="1" si="17"/>
        <v>0</v>
      </c>
    </row>
    <row r="184" spans="4:12" x14ac:dyDescent="0.3">
      <c r="D184" s="25">
        <v>164</v>
      </c>
      <c r="E184" s="2">
        <f t="shared" ca="1" si="21"/>
        <v>265</v>
      </c>
      <c r="F184" s="15">
        <f t="shared" si="18"/>
        <v>40</v>
      </c>
      <c r="G184" s="15">
        <f t="shared" ca="1" si="19"/>
        <v>0</v>
      </c>
      <c r="H184" s="13">
        <f t="shared" ca="1" si="15"/>
        <v>0.29041095890410962</v>
      </c>
      <c r="I184" s="29">
        <f t="shared" ca="1" si="20"/>
        <v>0</v>
      </c>
      <c r="J184" s="2">
        <f ca="1">IF(D184&lt;$E$18,"N/A",IF(D184=$E$18,IF($E$7-SUM(OFFSET(F184,-$E$18,0):F184)&gt;0,$E$7-SUM(OFFSET(F184,-$E$18,0):F184),0),IF(OFFSET(G184,-$E$18,0)-SUM(OFFSET(F184,-$E$18,0):F184)&gt;0,OFFSET(G184,-$E$18,0)-SUM(OFFSET(F184,-$E$18,0):F184),0)))</f>
        <v>0</v>
      </c>
      <c r="K184" s="13">
        <f t="shared" ca="1" si="16"/>
        <v>0</v>
      </c>
      <c r="L184" s="26">
        <f t="shared" ca="1" si="17"/>
        <v>0</v>
      </c>
    </row>
    <row r="185" spans="4:12" x14ac:dyDescent="0.3">
      <c r="D185" s="25">
        <v>165</v>
      </c>
      <c r="E185" s="2">
        <f t="shared" ca="1" si="21"/>
        <v>225</v>
      </c>
      <c r="F185" s="15">
        <f t="shared" si="18"/>
        <v>40</v>
      </c>
      <c r="G185" s="15">
        <f t="shared" ca="1" si="19"/>
        <v>0</v>
      </c>
      <c r="H185" s="13">
        <f t="shared" ca="1" si="15"/>
        <v>0.24657534246575347</v>
      </c>
      <c r="I185" s="29">
        <f t="shared" ca="1" si="20"/>
        <v>0</v>
      </c>
      <c r="J185" s="2">
        <f ca="1">IF(D185&lt;$E$18,"N/A",IF(D185=$E$18,IF($E$7-SUM(OFFSET(F185,-$E$18,0):F185)&gt;0,$E$7-SUM(OFFSET(F185,-$E$18,0):F185),0),IF(OFFSET(G185,-$E$18,0)-SUM(OFFSET(F185,-$E$18,0):F185)&gt;0,OFFSET(G185,-$E$18,0)-SUM(OFFSET(F185,-$E$18,0):F185),0)))</f>
        <v>0</v>
      </c>
      <c r="K185" s="13">
        <f t="shared" ca="1" si="16"/>
        <v>0</v>
      </c>
      <c r="L185" s="26">
        <f t="shared" ca="1" si="17"/>
        <v>0</v>
      </c>
    </row>
    <row r="186" spans="4:12" x14ac:dyDescent="0.3">
      <c r="D186" s="25">
        <v>166</v>
      </c>
      <c r="E186" s="2">
        <f t="shared" ca="1" si="21"/>
        <v>185</v>
      </c>
      <c r="F186" s="15">
        <f t="shared" si="18"/>
        <v>40</v>
      </c>
      <c r="G186" s="15">
        <f t="shared" ca="1" si="19"/>
        <v>0</v>
      </c>
      <c r="H186" s="13">
        <f t="shared" ca="1" si="15"/>
        <v>0.20273972602739729</v>
      </c>
      <c r="I186" s="29">
        <f t="shared" ca="1" si="20"/>
        <v>0</v>
      </c>
      <c r="J186" s="2">
        <f ca="1">IF(D186&lt;$E$18,"N/A",IF(D186=$E$18,IF($E$7-SUM(OFFSET(F186,-$E$18,0):F186)&gt;0,$E$7-SUM(OFFSET(F186,-$E$18,0):F186),0),IF(OFFSET(G186,-$E$18,0)-SUM(OFFSET(F186,-$E$18,0):F186)&gt;0,OFFSET(G186,-$E$18,0)-SUM(OFFSET(F186,-$E$18,0):F186),0)))</f>
        <v>0</v>
      </c>
      <c r="K186" s="13">
        <f t="shared" ca="1" si="16"/>
        <v>0</v>
      </c>
      <c r="L186" s="26">
        <f t="shared" ca="1" si="17"/>
        <v>0</v>
      </c>
    </row>
    <row r="187" spans="4:12" x14ac:dyDescent="0.3">
      <c r="D187" s="25">
        <v>167</v>
      </c>
      <c r="E187" s="2">
        <f t="shared" ca="1" si="21"/>
        <v>145</v>
      </c>
      <c r="F187" s="15">
        <f t="shared" si="18"/>
        <v>40</v>
      </c>
      <c r="G187" s="15">
        <f t="shared" ca="1" si="19"/>
        <v>0</v>
      </c>
      <c r="H187" s="13">
        <f t="shared" ca="1" si="15"/>
        <v>0.15890410958904111</v>
      </c>
      <c r="I187" s="29">
        <f t="shared" ca="1" si="20"/>
        <v>0</v>
      </c>
      <c r="J187" s="2">
        <f ca="1">IF(D187&lt;$E$18,"N/A",IF(D187=$E$18,IF($E$7-SUM(OFFSET(F187,-$E$18,0):F187)&gt;0,$E$7-SUM(OFFSET(F187,-$E$18,0):F187),0),IF(OFFSET(G187,-$E$18,0)-SUM(OFFSET(F187,-$E$18,0):F187)&gt;0,OFFSET(G187,-$E$18,0)-SUM(OFFSET(F187,-$E$18,0):F187),0)))</f>
        <v>0</v>
      </c>
      <c r="K187" s="13">
        <f t="shared" ca="1" si="16"/>
        <v>0</v>
      </c>
      <c r="L187" s="26">
        <f t="shared" ca="1" si="17"/>
        <v>0</v>
      </c>
    </row>
    <row r="188" spans="4:12" x14ac:dyDescent="0.3">
      <c r="D188" s="25">
        <v>168</v>
      </c>
      <c r="E188" s="2">
        <f t="shared" ca="1" si="21"/>
        <v>105</v>
      </c>
      <c r="F188" s="15">
        <f t="shared" si="18"/>
        <v>40</v>
      </c>
      <c r="G188" s="15">
        <f t="shared" ca="1" si="19"/>
        <v>280</v>
      </c>
      <c r="H188" s="13">
        <f t="shared" ca="1" si="15"/>
        <v>0.11506849315068494</v>
      </c>
      <c r="I188" s="29">
        <f t="shared" ca="1" si="20"/>
        <v>200</v>
      </c>
      <c r="J188" s="2">
        <f ca="1">IF(D188&lt;$E$18,"N/A",IF(D188=$E$18,IF($E$7-SUM(OFFSET(F188,-$E$18,0):F188)&gt;0,$E$7-SUM(OFFSET(F188,-$E$18,0):F188),0),IF(OFFSET(G188,-$E$18,0)-SUM(OFFSET(F188,-$E$18,0):F188)&gt;0,OFFSET(G188,-$E$18,0)-SUM(OFFSET(F188,-$E$18,0):F188),0)))</f>
        <v>0</v>
      </c>
      <c r="K188" s="13">
        <f t="shared" ca="1" si="16"/>
        <v>0</v>
      </c>
      <c r="L188" s="26">
        <f t="shared" ca="1" si="17"/>
        <v>0</v>
      </c>
    </row>
    <row r="189" spans="4:12" x14ac:dyDescent="0.3">
      <c r="D189" s="25">
        <v>169</v>
      </c>
      <c r="E189" s="2">
        <f t="shared" ca="1" si="21"/>
        <v>345</v>
      </c>
      <c r="F189" s="15">
        <f t="shared" si="18"/>
        <v>40</v>
      </c>
      <c r="G189" s="15">
        <f t="shared" ca="1" si="19"/>
        <v>0</v>
      </c>
      <c r="H189" s="13">
        <f t="shared" ca="1" si="15"/>
        <v>0.37808219178082197</v>
      </c>
      <c r="I189" s="29">
        <f t="shared" ca="1" si="20"/>
        <v>0</v>
      </c>
      <c r="J189" s="2">
        <f ca="1">IF(D189&lt;$E$18,"N/A",IF(D189=$E$18,IF($E$7-SUM(OFFSET(F189,-$E$18,0):F189)&gt;0,$E$7-SUM(OFFSET(F189,-$E$18,0):F189),0),IF(OFFSET(G189,-$E$18,0)-SUM(OFFSET(F189,-$E$18,0):F189)&gt;0,OFFSET(G189,-$E$18,0)-SUM(OFFSET(F189,-$E$18,0):F189),0)))</f>
        <v>0</v>
      </c>
      <c r="K189" s="13">
        <f t="shared" ca="1" si="16"/>
        <v>0</v>
      </c>
      <c r="L189" s="26">
        <f t="shared" ca="1" si="17"/>
        <v>0</v>
      </c>
    </row>
    <row r="190" spans="4:12" x14ac:dyDescent="0.3">
      <c r="D190" s="25">
        <v>170</v>
      </c>
      <c r="E190" s="2">
        <f t="shared" ca="1" si="21"/>
        <v>305</v>
      </c>
      <c r="F190" s="15">
        <f t="shared" si="18"/>
        <v>40</v>
      </c>
      <c r="G190" s="15">
        <f t="shared" ca="1" si="19"/>
        <v>0</v>
      </c>
      <c r="H190" s="13">
        <f t="shared" ca="1" si="15"/>
        <v>0.33424657534246577</v>
      </c>
      <c r="I190" s="29">
        <f t="shared" ca="1" si="20"/>
        <v>0</v>
      </c>
      <c r="J190" s="2">
        <f ca="1">IF(D190&lt;$E$18,"N/A",IF(D190=$E$18,IF($E$7-SUM(OFFSET(F190,-$E$18,0):F190)&gt;0,$E$7-SUM(OFFSET(F190,-$E$18,0):F190),0),IF(OFFSET(G190,-$E$18,0)-SUM(OFFSET(F190,-$E$18,0):F190)&gt;0,OFFSET(G190,-$E$18,0)-SUM(OFFSET(F190,-$E$18,0):F190),0)))</f>
        <v>0</v>
      </c>
      <c r="K190" s="13">
        <f t="shared" ca="1" si="16"/>
        <v>0</v>
      </c>
      <c r="L190" s="26">
        <f t="shared" ca="1" si="17"/>
        <v>0</v>
      </c>
    </row>
    <row r="191" spans="4:12" x14ac:dyDescent="0.3">
      <c r="D191" s="25">
        <v>171</v>
      </c>
      <c r="E191" s="2">
        <f t="shared" ca="1" si="21"/>
        <v>265</v>
      </c>
      <c r="F191" s="15">
        <f t="shared" si="18"/>
        <v>40</v>
      </c>
      <c r="G191" s="15">
        <f t="shared" ca="1" si="19"/>
        <v>0</v>
      </c>
      <c r="H191" s="13">
        <f t="shared" ca="1" si="15"/>
        <v>0.29041095890410962</v>
      </c>
      <c r="I191" s="29">
        <f t="shared" ca="1" si="20"/>
        <v>0</v>
      </c>
      <c r="J191" s="2">
        <f ca="1">IF(D191&lt;$E$18,"N/A",IF(D191=$E$18,IF($E$7-SUM(OFFSET(F191,-$E$18,0):F191)&gt;0,$E$7-SUM(OFFSET(F191,-$E$18,0):F191),0),IF(OFFSET(G191,-$E$18,0)-SUM(OFFSET(F191,-$E$18,0):F191)&gt;0,OFFSET(G191,-$E$18,0)-SUM(OFFSET(F191,-$E$18,0):F191),0)))</f>
        <v>0</v>
      </c>
      <c r="K191" s="13">
        <f t="shared" ca="1" si="16"/>
        <v>0</v>
      </c>
      <c r="L191" s="26">
        <f t="shared" ca="1" si="17"/>
        <v>0</v>
      </c>
    </row>
    <row r="192" spans="4:12" x14ac:dyDescent="0.3">
      <c r="D192" s="25">
        <v>172</v>
      </c>
      <c r="E192" s="2">
        <f t="shared" ca="1" si="21"/>
        <v>225</v>
      </c>
      <c r="F192" s="15">
        <f t="shared" si="18"/>
        <v>40</v>
      </c>
      <c r="G192" s="15">
        <f t="shared" ca="1" si="19"/>
        <v>0</v>
      </c>
      <c r="H192" s="13">
        <f t="shared" ca="1" si="15"/>
        <v>0.24657534246575347</v>
      </c>
      <c r="I192" s="29">
        <f t="shared" ca="1" si="20"/>
        <v>0</v>
      </c>
      <c r="J192" s="2">
        <f ca="1">IF(D192&lt;$E$18,"N/A",IF(D192=$E$18,IF($E$7-SUM(OFFSET(F192,-$E$18,0):F192)&gt;0,$E$7-SUM(OFFSET(F192,-$E$18,0):F192),0),IF(OFFSET(G192,-$E$18,0)-SUM(OFFSET(F192,-$E$18,0):F192)&gt;0,OFFSET(G192,-$E$18,0)-SUM(OFFSET(F192,-$E$18,0):F192),0)))</f>
        <v>0</v>
      </c>
      <c r="K192" s="13">
        <f t="shared" ca="1" si="16"/>
        <v>0</v>
      </c>
      <c r="L192" s="26">
        <f t="shared" ca="1" si="17"/>
        <v>0</v>
      </c>
    </row>
    <row r="193" spans="4:12" x14ac:dyDescent="0.3">
      <c r="D193" s="25">
        <v>173</v>
      </c>
      <c r="E193" s="2">
        <f t="shared" ca="1" si="21"/>
        <v>185</v>
      </c>
      <c r="F193" s="15">
        <f t="shared" si="18"/>
        <v>40</v>
      </c>
      <c r="G193" s="15">
        <f t="shared" ca="1" si="19"/>
        <v>0</v>
      </c>
      <c r="H193" s="13">
        <f t="shared" ca="1" si="15"/>
        <v>0.20273972602739729</v>
      </c>
      <c r="I193" s="29">
        <f t="shared" ca="1" si="20"/>
        <v>0</v>
      </c>
      <c r="J193" s="2">
        <f ca="1">IF(D193&lt;$E$18,"N/A",IF(D193=$E$18,IF($E$7-SUM(OFFSET(F193,-$E$18,0):F193)&gt;0,$E$7-SUM(OFFSET(F193,-$E$18,0):F193),0),IF(OFFSET(G193,-$E$18,0)-SUM(OFFSET(F193,-$E$18,0):F193)&gt;0,OFFSET(G193,-$E$18,0)-SUM(OFFSET(F193,-$E$18,0):F193),0)))</f>
        <v>0</v>
      </c>
      <c r="K193" s="13">
        <f t="shared" ca="1" si="16"/>
        <v>0</v>
      </c>
      <c r="L193" s="26">
        <f t="shared" ca="1" si="17"/>
        <v>0</v>
      </c>
    </row>
    <row r="194" spans="4:12" x14ac:dyDescent="0.3">
      <c r="D194" s="25">
        <v>174</v>
      </c>
      <c r="E194" s="2">
        <f t="shared" ca="1" si="21"/>
        <v>145</v>
      </c>
      <c r="F194" s="15">
        <f t="shared" si="18"/>
        <v>40</v>
      </c>
      <c r="G194" s="15">
        <f t="shared" ca="1" si="19"/>
        <v>0</v>
      </c>
      <c r="H194" s="13">
        <f t="shared" ca="1" si="15"/>
        <v>0.15890410958904111</v>
      </c>
      <c r="I194" s="29">
        <f t="shared" ca="1" si="20"/>
        <v>0</v>
      </c>
      <c r="J194" s="2">
        <f ca="1">IF(D194&lt;$E$18,"N/A",IF(D194=$E$18,IF($E$7-SUM(OFFSET(F194,-$E$18,0):F194)&gt;0,$E$7-SUM(OFFSET(F194,-$E$18,0):F194),0),IF(OFFSET(G194,-$E$18,0)-SUM(OFFSET(F194,-$E$18,0):F194)&gt;0,OFFSET(G194,-$E$18,0)-SUM(OFFSET(F194,-$E$18,0):F194),0)))</f>
        <v>0</v>
      </c>
      <c r="K194" s="13">
        <f t="shared" ca="1" si="16"/>
        <v>0</v>
      </c>
      <c r="L194" s="26">
        <f t="shared" ca="1" si="17"/>
        <v>0</v>
      </c>
    </row>
    <row r="195" spans="4:12" x14ac:dyDescent="0.3">
      <c r="D195" s="25">
        <v>175</v>
      </c>
      <c r="E195" s="2">
        <f t="shared" ca="1" si="21"/>
        <v>105</v>
      </c>
      <c r="F195" s="15">
        <f t="shared" si="18"/>
        <v>40</v>
      </c>
      <c r="G195" s="15">
        <f t="shared" ca="1" si="19"/>
        <v>280</v>
      </c>
      <c r="H195" s="13">
        <f t="shared" ca="1" si="15"/>
        <v>0.11506849315068494</v>
      </c>
      <c r="I195" s="29">
        <f t="shared" ca="1" si="20"/>
        <v>200</v>
      </c>
      <c r="J195" s="2">
        <f ca="1">IF(D195&lt;$E$18,"N/A",IF(D195=$E$18,IF($E$7-SUM(OFFSET(F195,-$E$18,0):F195)&gt;0,$E$7-SUM(OFFSET(F195,-$E$18,0):F195),0),IF(OFFSET(G195,-$E$18,0)-SUM(OFFSET(F195,-$E$18,0):F195)&gt;0,OFFSET(G195,-$E$18,0)-SUM(OFFSET(F195,-$E$18,0):F195),0)))</f>
        <v>0</v>
      </c>
      <c r="K195" s="13">
        <f t="shared" ca="1" si="16"/>
        <v>0</v>
      </c>
      <c r="L195" s="26">
        <f t="shared" ca="1" si="17"/>
        <v>0</v>
      </c>
    </row>
    <row r="196" spans="4:12" x14ac:dyDescent="0.3">
      <c r="D196" s="25">
        <v>176</v>
      </c>
      <c r="E196" s="2">
        <f t="shared" ca="1" si="21"/>
        <v>345</v>
      </c>
      <c r="F196" s="15">
        <f t="shared" si="18"/>
        <v>40</v>
      </c>
      <c r="G196" s="15">
        <f t="shared" ca="1" si="19"/>
        <v>0</v>
      </c>
      <c r="H196" s="13">
        <f t="shared" ca="1" si="15"/>
        <v>0.37808219178082197</v>
      </c>
      <c r="I196" s="29">
        <f t="shared" ca="1" si="20"/>
        <v>0</v>
      </c>
      <c r="J196" s="2">
        <f ca="1">IF(D196&lt;$E$18,"N/A",IF(D196=$E$18,IF($E$7-SUM(OFFSET(F196,-$E$18,0):F196)&gt;0,$E$7-SUM(OFFSET(F196,-$E$18,0):F196),0),IF(OFFSET(G196,-$E$18,0)-SUM(OFFSET(F196,-$E$18,0):F196)&gt;0,OFFSET(G196,-$E$18,0)-SUM(OFFSET(F196,-$E$18,0):F196),0)))</f>
        <v>0</v>
      </c>
      <c r="K196" s="13">
        <f t="shared" ca="1" si="16"/>
        <v>0</v>
      </c>
      <c r="L196" s="26">
        <f t="shared" ca="1" si="17"/>
        <v>0</v>
      </c>
    </row>
    <row r="197" spans="4:12" x14ac:dyDescent="0.3">
      <c r="D197" s="25">
        <v>177</v>
      </c>
      <c r="E197" s="2">
        <f t="shared" ca="1" si="21"/>
        <v>305</v>
      </c>
      <c r="F197" s="15">
        <f t="shared" si="18"/>
        <v>40</v>
      </c>
      <c r="G197" s="15">
        <f t="shared" ca="1" si="19"/>
        <v>0</v>
      </c>
      <c r="H197" s="13">
        <f t="shared" ca="1" si="15"/>
        <v>0.33424657534246577</v>
      </c>
      <c r="I197" s="29">
        <f t="shared" ca="1" si="20"/>
        <v>0</v>
      </c>
      <c r="J197" s="2">
        <f ca="1">IF(D197&lt;$E$18,"N/A",IF(D197=$E$18,IF($E$7-SUM(OFFSET(F197,-$E$18,0):F197)&gt;0,$E$7-SUM(OFFSET(F197,-$E$18,0):F197),0),IF(OFFSET(G197,-$E$18,0)-SUM(OFFSET(F197,-$E$18,0):F197)&gt;0,OFFSET(G197,-$E$18,0)-SUM(OFFSET(F197,-$E$18,0):F197),0)))</f>
        <v>0</v>
      </c>
      <c r="K197" s="13">
        <f t="shared" ca="1" si="16"/>
        <v>0</v>
      </c>
      <c r="L197" s="26">
        <f t="shared" ca="1" si="17"/>
        <v>0</v>
      </c>
    </row>
    <row r="198" spans="4:12" x14ac:dyDescent="0.3">
      <c r="D198" s="25">
        <v>178</v>
      </c>
      <c r="E198" s="2">
        <f t="shared" ca="1" si="21"/>
        <v>265</v>
      </c>
      <c r="F198" s="15">
        <f t="shared" si="18"/>
        <v>40</v>
      </c>
      <c r="G198" s="15">
        <f t="shared" ca="1" si="19"/>
        <v>0</v>
      </c>
      <c r="H198" s="13">
        <f t="shared" ca="1" si="15"/>
        <v>0.29041095890410962</v>
      </c>
      <c r="I198" s="29">
        <f t="shared" ca="1" si="20"/>
        <v>0</v>
      </c>
      <c r="J198" s="2">
        <f ca="1">IF(D198&lt;$E$18,"N/A",IF(D198=$E$18,IF($E$7-SUM(OFFSET(F198,-$E$18,0):F198)&gt;0,$E$7-SUM(OFFSET(F198,-$E$18,0):F198),0),IF(OFFSET(G198,-$E$18,0)-SUM(OFFSET(F198,-$E$18,0):F198)&gt;0,OFFSET(G198,-$E$18,0)-SUM(OFFSET(F198,-$E$18,0):F198),0)))</f>
        <v>0</v>
      </c>
      <c r="K198" s="13">
        <f t="shared" ca="1" si="16"/>
        <v>0</v>
      </c>
      <c r="L198" s="26">
        <f t="shared" ca="1" si="17"/>
        <v>0</v>
      </c>
    </row>
    <row r="199" spans="4:12" x14ac:dyDescent="0.3">
      <c r="D199" s="25">
        <v>179</v>
      </c>
      <c r="E199" s="2">
        <f t="shared" ca="1" si="21"/>
        <v>225</v>
      </c>
      <c r="F199" s="15">
        <f t="shared" si="18"/>
        <v>40</v>
      </c>
      <c r="G199" s="15">
        <f t="shared" ca="1" si="19"/>
        <v>0</v>
      </c>
      <c r="H199" s="13">
        <f t="shared" ca="1" si="15"/>
        <v>0.24657534246575347</v>
      </c>
      <c r="I199" s="29">
        <f t="shared" ca="1" si="20"/>
        <v>0</v>
      </c>
      <c r="J199" s="2">
        <f ca="1">IF(D199&lt;$E$18,"N/A",IF(D199=$E$18,IF($E$7-SUM(OFFSET(F199,-$E$18,0):F199)&gt;0,$E$7-SUM(OFFSET(F199,-$E$18,0):F199),0),IF(OFFSET(G199,-$E$18,0)-SUM(OFFSET(F199,-$E$18,0):F199)&gt;0,OFFSET(G199,-$E$18,0)-SUM(OFFSET(F199,-$E$18,0):F199),0)))</f>
        <v>0</v>
      </c>
      <c r="K199" s="13">
        <f t="shared" ca="1" si="16"/>
        <v>0</v>
      </c>
      <c r="L199" s="26">
        <f t="shared" ca="1" si="17"/>
        <v>0</v>
      </c>
    </row>
    <row r="200" spans="4:12" x14ac:dyDescent="0.3">
      <c r="D200" s="25">
        <v>180</v>
      </c>
      <c r="E200" s="2">
        <f t="shared" ca="1" si="21"/>
        <v>185</v>
      </c>
      <c r="F200" s="15">
        <f t="shared" si="18"/>
        <v>40</v>
      </c>
      <c r="G200" s="15">
        <f t="shared" ca="1" si="19"/>
        <v>0</v>
      </c>
      <c r="H200" s="13">
        <f t="shared" ca="1" si="15"/>
        <v>0.20273972602739729</v>
      </c>
      <c r="I200" s="29">
        <f t="shared" ca="1" si="20"/>
        <v>0</v>
      </c>
      <c r="J200" s="2">
        <f ca="1">IF(D200&lt;$E$18,"N/A",IF(D200=$E$18,IF($E$7-SUM(OFFSET(F200,-$E$18,0):F200)&gt;0,$E$7-SUM(OFFSET(F200,-$E$18,0):F200),0),IF(OFFSET(G200,-$E$18,0)-SUM(OFFSET(F200,-$E$18,0):F200)&gt;0,OFFSET(G200,-$E$18,0)-SUM(OFFSET(F200,-$E$18,0):F200),0)))</f>
        <v>0</v>
      </c>
      <c r="K200" s="13">
        <f t="shared" ca="1" si="16"/>
        <v>0</v>
      </c>
      <c r="L200" s="26">
        <f t="shared" ca="1" si="17"/>
        <v>0</v>
      </c>
    </row>
    <row r="201" spans="4:12" x14ac:dyDescent="0.3">
      <c r="D201" s="25">
        <v>181</v>
      </c>
      <c r="E201" s="2">
        <f t="shared" ca="1" si="21"/>
        <v>145</v>
      </c>
      <c r="F201" s="15">
        <f t="shared" si="18"/>
        <v>40</v>
      </c>
      <c r="G201" s="15">
        <f t="shared" ca="1" si="19"/>
        <v>0</v>
      </c>
      <c r="H201" s="13">
        <f t="shared" ca="1" si="15"/>
        <v>0.15890410958904111</v>
      </c>
      <c r="I201" s="29">
        <f t="shared" ca="1" si="20"/>
        <v>0</v>
      </c>
      <c r="J201" s="2">
        <f ca="1">IF(D201&lt;$E$18,"N/A",IF(D201=$E$18,IF($E$7-SUM(OFFSET(F201,-$E$18,0):F201)&gt;0,$E$7-SUM(OFFSET(F201,-$E$18,0):F201),0),IF(OFFSET(G201,-$E$18,0)-SUM(OFFSET(F201,-$E$18,0):F201)&gt;0,OFFSET(G201,-$E$18,0)-SUM(OFFSET(F201,-$E$18,0):F201),0)))</f>
        <v>0</v>
      </c>
      <c r="K201" s="13">
        <f t="shared" ca="1" si="16"/>
        <v>0</v>
      </c>
      <c r="L201" s="26">
        <f t="shared" ca="1" si="17"/>
        <v>0</v>
      </c>
    </row>
    <row r="202" spans="4:12" x14ac:dyDescent="0.3">
      <c r="D202" s="25">
        <v>182</v>
      </c>
      <c r="E202" s="2">
        <f t="shared" ca="1" si="21"/>
        <v>105</v>
      </c>
      <c r="F202" s="15">
        <f t="shared" si="18"/>
        <v>40</v>
      </c>
      <c r="G202" s="15">
        <f t="shared" ca="1" si="19"/>
        <v>280</v>
      </c>
      <c r="H202" s="13">
        <f t="shared" ca="1" si="15"/>
        <v>0.11506849315068494</v>
      </c>
      <c r="I202" s="29">
        <f t="shared" ca="1" si="20"/>
        <v>200</v>
      </c>
      <c r="J202" s="2">
        <f ca="1">IF(D202&lt;$E$18,"N/A",IF(D202=$E$18,IF($E$7-SUM(OFFSET(F202,-$E$18,0):F202)&gt;0,$E$7-SUM(OFFSET(F202,-$E$18,0):F202),0),IF(OFFSET(G202,-$E$18,0)-SUM(OFFSET(F202,-$E$18,0):F202)&gt;0,OFFSET(G202,-$E$18,0)-SUM(OFFSET(F202,-$E$18,0):F202),0)))</f>
        <v>0</v>
      </c>
      <c r="K202" s="13">
        <f t="shared" ca="1" si="16"/>
        <v>0</v>
      </c>
      <c r="L202" s="26">
        <f t="shared" ca="1" si="17"/>
        <v>0</v>
      </c>
    </row>
    <row r="203" spans="4:12" x14ac:dyDescent="0.3">
      <c r="D203" s="25">
        <v>183</v>
      </c>
      <c r="E203" s="2">
        <f t="shared" ca="1" si="21"/>
        <v>345</v>
      </c>
      <c r="F203" s="15">
        <f t="shared" si="18"/>
        <v>40</v>
      </c>
      <c r="G203" s="15">
        <f t="shared" ca="1" si="19"/>
        <v>0</v>
      </c>
      <c r="H203" s="13">
        <f t="shared" ca="1" si="15"/>
        <v>0.37808219178082197</v>
      </c>
      <c r="I203" s="29">
        <f t="shared" ca="1" si="20"/>
        <v>0</v>
      </c>
      <c r="J203" s="2">
        <f ca="1">IF(D203&lt;$E$18,"N/A",IF(D203=$E$18,IF($E$7-SUM(OFFSET(F203,-$E$18,0):F203)&gt;0,$E$7-SUM(OFFSET(F203,-$E$18,0):F203),0),IF(OFFSET(G203,-$E$18,0)-SUM(OFFSET(F203,-$E$18,0):F203)&gt;0,OFFSET(G203,-$E$18,0)-SUM(OFFSET(F203,-$E$18,0):F203),0)))</f>
        <v>0</v>
      </c>
      <c r="K203" s="13">
        <f t="shared" ca="1" si="16"/>
        <v>0</v>
      </c>
      <c r="L203" s="26">
        <f t="shared" ca="1" si="17"/>
        <v>0</v>
      </c>
    </row>
    <row r="204" spans="4:12" x14ac:dyDescent="0.3">
      <c r="D204" s="25">
        <v>184</v>
      </c>
      <c r="E204" s="2">
        <f t="shared" ca="1" si="21"/>
        <v>305</v>
      </c>
      <c r="F204" s="15">
        <f t="shared" si="18"/>
        <v>40</v>
      </c>
      <c r="G204" s="15">
        <f t="shared" ca="1" si="19"/>
        <v>0</v>
      </c>
      <c r="H204" s="13">
        <f t="shared" ca="1" si="15"/>
        <v>0.33424657534246577</v>
      </c>
      <c r="I204" s="29">
        <f t="shared" ca="1" si="20"/>
        <v>0</v>
      </c>
      <c r="J204" s="2">
        <f ca="1">IF(D204&lt;$E$18,"N/A",IF(D204=$E$18,IF($E$7-SUM(OFFSET(F204,-$E$18,0):F204)&gt;0,$E$7-SUM(OFFSET(F204,-$E$18,0):F204),0),IF(OFFSET(G204,-$E$18,0)-SUM(OFFSET(F204,-$E$18,0):F204)&gt;0,OFFSET(G204,-$E$18,0)-SUM(OFFSET(F204,-$E$18,0):F204),0)))</f>
        <v>0</v>
      </c>
      <c r="K204" s="13">
        <f t="shared" ca="1" si="16"/>
        <v>0</v>
      </c>
      <c r="L204" s="26">
        <f t="shared" ca="1" si="17"/>
        <v>0</v>
      </c>
    </row>
    <row r="205" spans="4:12" x14ac:dyDescent="0.3">
      <c r="D205" s="25">
        <v>185</v>
      </c>
      <c r="E205" s="2">
        <f t="shared" ca="1" si="21"/>
        <v>265</v>
      </c>
      <c r="F205" s="15">
        <f t="shared" si="18"/>
        <v>40</v>
      </c>
      <c r="G205" s="15">
        <f t="shared" ca="1" si="19"/>
        <v>0</v>
      </c>
      <c r="H205" s="13">
        <f t="shared" ca="1" si="15"/>
        <v>0.29041095890410962</v>
      </c>
      <c r="I205" s="29">
        <f t="shared" ca="1" si="20"/>
        <v>0</v>
      </c>
      <c r="J205" s="2">
        <f ca="1">IF(D205&lt;$E$18,"N/A",IF(D205=$E$18,IF($E$7-SUM(OFFSET(F205,-$E$18,0):F205)&gt;0,$E$7-SUM(OFFSET(F205,-$E$18,0):F205),0),IF(OFFSET(G205,-$E$18,0)-SUM(OFFSET(F205,-$E$18,0):F205)&gt;0,OFFSET(G205,-$E$18,0)-SUM(OFFSET(F205,-$E$18,0):F205),0)))</f>
        <v>0</v>
      </c>
      <c r="K205" s="13">
        <f t="shared" ca="1" si="16"/>
        <v>0</v>
      </c>
      <c r="L205" s="26">
        <f t="shared" ca="1" si="17"/>
        <v>0</v>
      </c>
    </row>
    <row r="206" spans="4:12" x14ac:dyDescent="0.3">
      <c r="D206" s="25">
        <v>186</v>
      </c>
      <c r="E206" s="2">
        <f t="shared" ca="1" si="21"/>
        <v>225</v>
      </c>
      <c r="F206" s="15">
        <f t="shared" si="18"/>
        <v>40</v>
      </c>
      <c r="G206" s="15">
        <f t="shared" ca="1" si="19"/>
        <v>0</v>
      </c>
      <c r="H206" s="13">
        <f t="shared" ca="1" si="15"/>
        <v>0.24657534246575347</v>
      </c>
      <c r="I206" s="29">
        <f t="shared" ca="1" si="20"/>
        <v>0</v>
      </c>
      <c r="J206" s="2">
        <f ca="1">IF(D206&lt;$E$18,"N/A",IF(D206=$E$18,IF($E$7-SUM(OFFSET(F206,-$E$18,0):F206)&gt;0,$E$7-SUM(OFFSET(F206,-$E$18,0):F206),0),IF(OFFSET(G206,-$E$18,0)-SUM(OFFSET(F206,-$E$18,0):F206)&gt;0,OFFSET(G206,-$E$18,0)-SUM(OFFSET(F206,-$E$18,0):F206),0)))</f>
        <v>0</v>
      </c>
      <c r="K206" s="13">
        <f t="shared" ca="1" si="16"/>
        <v>0</v>
      </c>
      <c r="L206" s="26">
        <f t="shared" ca="1" si="17"/>
        <v>0</v>
      </c>
    </row>
    <row r="207" spans="4:12" x14ac:dyDescent="0.3">
      <c r="D207" s="25">
        <v>187</v>
      </c>
      <c r="E207" s="2">
        <f t="shared" ca="1" si="21"/>
        <v>185</v>
      </c>
      <c r="F207" s="15">
        <f t="shared" si="18"/>
        <v>40</v>
      </c>
      <c r="G207" s="15">
        <f t="shared" ca="1" si="19"/>
        <v>0</v>
      </c>
      <c r="H207" s="13">
        <f t="shared" ca="1" si="15"/>
        <v>0.20273972602739729</v>
      </c>
      <c r="I207" s="29">
        <f t="shared" ca="1" si="20"/>
        <v>0</v>
      </c>
      <c r="J207" s="2">
        <f ca="1">IF(D207&lt;$E$18,"N/A",IF(D207=$E$18,IF($E$7-SUM(OFFSET(F207,-$E$18,0):F207)&gt;0,$E$7-SUM(OFFSET(F207,-$E$18,0):F207),0),IF(OFFSET(G207,-$E$18,0)-SUM(OFFSET(F207,-$E$18,0):F207)&gt;0,OFFSET(G207,-$E$18,0)-SUM(OFFSET(F207,-$E$18,0):F207),0)))</f>
        <v>0</v>
      </c>
      <c r="K207" s="13">
        <f t="shared" ca="1" si="16"/>
        <v>0</v>
      </c>
      <c r="L207" s="26">
        <f t="shared" ca="1" si="17"/>
        <v>0</v>
      </c>
    </row>
    <row r="208" spans="4:12" x14ac:dyDescent="0.3">
      <c r="D208" s="25">
        <v>188</v>
      </c>
      <c r="E208" s="2">
        <f t="shared" ca="1" si="21"/>
        <v>145</v>
      </c>
      <c r="F208" s="15">
        <f t="shared" si="18"/>
        <v>40</v>
      </c>
      <c r="G208" s="15">
        <f t="shared" ca="1" si="19"/>
        <v>0</v>
      </c>
      <c r="H208" s="13">
        <f t="shared" ca="1" si="15"/>
        <v>0.15890410958904111</v>
      </c>
      <c r="I208" s="29">
        <f t="shared" ca="1" si="20"/>
        <v>0</v>
      </c>
      <c r="J208" s="2">
        <f ca="1">IF(D208&lt;$E$18,"N/A",IF(D208=$E$18,IF($E$7-SUM(OFFSET(F208,-$E$18,0):F208)&gt;0,$E$7-SUM(OFFSET(F208,-$E$18,0):F208),0),IF(OFFSET(G208,-$E$18,0)-SUM(OFFSET(F208,-$E$18,0):F208)&gt;0,OFFSET(G208,-$E$18,0)-SUM(OFFSET(F208,-$E$18,0):F208),0)))</f>
        <v>0</v>
      </c>
      <c r="K208" s="13">
        <f t="shared" ca="1" si="16"/>
        <v>0</v>
      </c>
      <c r="L208" s="26">
        <f t="shared" ca="1" si="17"/>
        <v>0</v>
      </c>
    </row>
    <row r="209" spans="4:12" x14ac:dyDescent="0.3">
      <c r="D209" s="25">
        <v>189</v>
      </c>
      <c r="E209" s="2">
        <f t="shared" ca="1" si="21"/>
        <v>105</v>
      </c>
      <c r="F209" s="15">
        <f t="shared" si="18"/>
        <v>40</v>
      </c>
      <c r="G209" s="15">
        <f t="shared" ca="1" si="19"/>
        <v>280</v>
      </c>
      <c r="H209" s="13">
        <f t="shared" ca="1" si="15"/>
        <v>0.11506849315068494</v>
      </c>
      <c r="I209" s="29">
        <f t="shared" ca="1" si="20"/>
        <v>200</v>
      </c>
      <c r="J209" s="2">
        <f ca="1">IF(D209&lt;$E$18,"N/A",IF(D209=$E$18,IF($E$7-SUM(OFFSET(F209,-$E$18,0):F209)&gt;0,$E$7-SUM(OFFSET(F209,-$E$18,0):F209),0),IF(OFFSET(G209,-$E$18,0)-SUM(OFFSET(F209,-$E$18,0):F209)&gt;0,OFFSET(G209,-$E$18,0)-SUM(OFFSET(F209,-$E$18,0):F209),0)))</f>
        <v>0</v>
      </c>
      <c r="K209" s="13">
        <f t="shared" ca="1" si="16"/>
        <v>0</v>
      </c>
      <c r="L209" s="26">
        <f t="shared" ca="1" si="17"/>
        <v>0</v>
      </c>
    </row>
    <row r="210" spans="4:12" x14ac:dyDescent="0.3">
      <c r="D210" s="25">
        <v>190</v>
      </c>
      <c r="E210" s="2">
        <f t="shared" ca="1" si="21"/>
        <v>345</v>
      </c>
      <c r="F210" s="15">
        <f t="shared" si="18"/>
        <v>40</v>
      </c>
      <c r="G210" s="15">
        <f t="shared" ca="1" si="19"/>
        <v>0</v>
      </c>
      <c r="H210" s="13">
        <f t="shared" ca="1" si="15"/>
        <v>0.37808219178082197</v>
      </c>
      <c r="I210" s="29">
        <f t="shared" ca="1" si="20"/>
        <v>0</v>
      </c>
      <c r="J210" s="2">
        <f ca="1">IF(D210&lt;$E$18,"N/A",IF(D210=$E$18,IF($E$7-SUM(OFFSET(F210,-$E$18,0):F210)&gt;0,$E$7-SUM(OFFSET(F210,-$E$18,0):F210),0),IF(OFFSET(G210,-$E$18,0)-SUM(OFFSET(F210,-$E$18,0):F210)&gt;0,OFFSET(G210,-$E$18,0)-SUM(OFFSET(F210,-$E$18,0):F210),0)))</f>
        <v>0</v>
      </c>
      <c r="K210" s="13">
        <f t="shared" ca="1" si="16"/>
        <v>0</v>
      </c>
      <c r="L210" s="26">
        <f t="shared" ca="1" si="17"/>
        <v>0</v>
      </c>
    </row>
    <row r="211" spans="4:12" x14ac:dyDescent="0.3">
      <c r="D211" s="25">
        <v>191</v>
      </c>
      <c r="E211" s="2">
        <f t="shared" ca="1" si="21"/>
        <v>305</v>
      </c>
      <c r="F211" s="15">
        <f t="shared" si="18"/>
        <v>40</v>
      </c>
      <c r="G211" s="15">
        <f t="shared" ca="1" si="19"/>
        <v>0</v>
      </c>
      <c r="H211" s="13">
        <f t="shared" ca="1" si="15"/>
        <v>0.33424657534246577</v>
      </c>
      <c r="I211" s="29">
        <f t="shared" ca="1" si="20"/>
        <v>0</v>
      </c>
      <c r="J211" s="2">
        <f ca="1">IF(D211&lt;$E$18,"N/A",IF(D211=$E$18,IF($E$7-SUM(OFFSET(F211,-$E$18,0):F211)&gt;0,$E$7-SUM(OFFSET(F211,-$E$18,0):F211),0),IF(OFFSET(G211,-$E$18,0)-SUM(OFFSET(F211,-$E$18,0):F211)&gt;0,OFFSET(G211,-$E$18,0)-SUM(OFFSET(F211,-$E$18,0):F211),0)))</f>
        <v>0</v>
      </c>
      <c r="K211" s="13">
        <f t="shared" ca="1" si="16"/>
        <v>0</v>
      </c>
      <c r="L211" s="26">
        <f t="shared" ca="1" si="17"/>
        <v>0</v>
      </c>
    </row>
    <row r="212" spans="4:12" x14ac:dyDescent="0.3">
      <c r="D212" s="25">
        <v>192</v>
      </c>
      <c r="E212" s="2">
        <f t="shared" ca="1" si="21"/>
        <v>265</v>
      </c>
      <c r="F212" s="15">
        <f t="shared" si="18"/>
        <v>40</v>
      </c>
      <c r="G212" s="15">
        <f t="shared" ca="1" si="19"/>
        <v>0</v>
      </c>
      <c r="H212" s="13">
        <f t="shared" ca="1" si="15"/>
        <v>0.29041095890410962</v>
      </c>
      <c r="I212" s="29">
        <f t="shared" ca="1" si="20"/>
        <v>0</v>
      </c>
      <c r="J212" s="2">
        <f ca="1">IF(D212&lt;$E$18,"N/A",IF(D212=$E$18,IF($E$7-SUM(OFFSET(F212,-$E$18,0):F212)&gt;0,$E$7-SUM(OFFSET(F212,-$E$18,0):F212),0),IF(OFFSET(G212,-$E$18,0)-SUM(OFFSET(F212,-$E$18,0):F212)&gt;0,OFFSET(G212,-$E$18,0)-SUM(OFFSET(F212,-$E$18,0):F212),0)))</f>
        <v>0</v>
      </c>
      <c r="K212" s="13">
        <f t="shared" ca="1" si="16"/>
        <v>0</v>
      </c>
      <c r="L212" s="26">
        <f t="shared" ca="1" si="17"/>
        <v>0</v>
      </c>
    </row>
    <row r="213" spans="4:12" x14ac:dyDescent="0.3">
      <c r="D213" s="25">
        <v>193</v>
      </c>
      <c r="E213" s="2">
        <f t="shared" ca="1" si="21"/>
        <v>225</v>
      </c>
      <c r="F213" s="15">
        <f t="shared" si="18"/>
        <v>40</v>
      </c>
      <c r="G213" s="15">
        <f t="shared" ca="1" si="19"/>
        <v>0</v>
      </c>
      <c r="H213" s="13">
        <f t="shared" ref="H213:H276" ca="1" si="22">IF(E213&gt;0,E213*($E$12/365),0)</f>
        <v>0.24657534246575347</v>
      </c>
      <c r="I213" s="29">
        <f t="shared" ca="1" si="20"/>
        <v>0</v>
      </c>
      <c r="J213" s="2">
        <f ca="1">IF(D213&lt;$E$18,"N/A",IF(D213=$E$18,IF($E$7-SUM(OFFSET(F213,-$E$18,0):F213)&gt;0,$E$7-SUM(OFFSET(F213,-$E$18,0):F213),0),IF(OFFSET(G213,-$E$18,0)-SUM(OFFSET(F213,-$E$18,0):F213)&gt;0,OFFSET(G213,-$E$18,0)-SUM(OFFSET(F213,-$E$18,0):F213),0)))</f>
        <v>0</v>
      </c>
      <c r="K213" s="13">
        <f t="shared" ref="K213:K276" ca="1" si="23">IF(ISNUMBER(J213),J213*$E$13,0)</f>
        <v>0</v>
      </c>
      <c r="L213" s="26">
        <f t="shared" ref="L213:L276" ca="1" si="24">IF(D213&gt;1,IF(E213&lt;0,$E$14,0),0)</f>
        <v>0</v>
      </c>
    </row>
    <row r="214" spans="4:12" x14ac:dyDescent="0.3">
      <c r="D214" s="25">
        <v>194</v>
      </c>
      <c r="E214" s="2">
        <f t="shared" ca="1" si="21"/>
        <v>185</v>
      </c>
      <c r="F214" s="15">
        <f t="shared" ref="F214:F277" si="25">ROUND($E$15/7,0)</f>
        <v>40</v>
      </c>
      <c r="G214" s="15">
        <f t="shared" ref="G214:G277" ca="1" si="26">IF(D214=1,$E$4,IF(E214&lt;0,$E$4-E214,IF(MOD(D214,$E$5)=0,$E$4-E214,0)))</f>
        <v>0</v>
      </c>
      <c r="H214" s="13">
        <f t="shared" ca="1" si="22"/>
        <v>0.20273972602739729</v>
      </c>
      <c r="I214" s="29">
        <f t="shared" ref="I214:I277" ca="1" si="27">IF(G214&lt;&gt;0,IF(E214&lt;0,0,200),0)</f>
        <v>0</v>
      </c>
      <c r="J214" s="2">
        <f ca="1">IF(D214&lt;$E$18,"N/A",IF(D214=$E$18,IF($E$7-SUM(OFFSET(F214,-$E$18,0):F214)&gt;0,$E$7-SUM(OFFSET(F214,-$E$18,0):F214),0),IF(OFFSET(G214,-$E$18,0)-SUM(OFFSET(F214,-$E$18,0):F214)&gt;0,OFFSET(G214,-$E$18,0)-SUM(OFFSET(F214,-$E$18,0):F214),0)))</f>
        <v>0</v>
      </c>
      <c r="K214" s="13">
        <f t="shared" ca="1" si="23"/>
        <v>0</v>
      </c>
      <c r="L214" s="26">
        <f t="shared" ca="1" si="24"/>
        <v>0</v>
      </c>
    </row>
    <row r="215" spans="4:12" x14ac:dyDescent="0.3">
      <c r="D215" s="25">
        <v>195</v>
      </c>
      <c r="E215" s="2">
        <f t="shared" ca="1" si="21"/>
        <v>145</v>
      </c>
      <c r="F215" s="15">
        <f t="shared" si="25"/>
        <v>40</v>
      </c>
      <c r="G215" s="15">
        <f t="shared" ca="1" si="26"/>
        <v>0</v>
      </c>
      <c r="H215" s="13">
        <f t="shared" ca="1" si="22"/>
        <v>0.15890410958904111</v>
      </c>
      <c r="I215" s="29">
        <f t="shared" ca="1" si="27"/>
        <v>0</v>
      </c>
      <c r="J215" s="2">
        <f ca="1">IF(D215&lt;$E$18,"N/A",IF(D215=$E$18,IF($E$7-SUM(OFFSET(F215,-$E$18,0):F215)&gt;0,$E$7-SUM(OFFSET(F215,-$E$18,0):F215),0),IF(OFFSET(G215,-$E$18,0)-SUM(OFFSET(F215,-$E$18,0):F215)&gt;0,OFFSET(G215,-$E$18,0)-SUM(OFFSET(F215,-$E$18,0):F215),0)))</f>
        <v>0</v>
      </c>
      <c r="K215" s="13">
        <f t="shared" ca="1" si="23"/>
        <v>0</v>
      </c>
      <c r="L215" s="26">
        <f t="shared" ca="1" si="24"/>
        <v>0</v>
      </c>
    </row>
    <row r="216" spans="4:12" x14ac:dyDescent="0.3">
      <c r="D216" s="25">
        <v>196</v>
      </c>
      <c r="E216" s="2">
        <f t="shared" ca="1" si="21"/>
        <v>105</v>
      </c>
      <c r="F216" s="15">
        <f t="shared" si="25"/>
        <v>40</v>
      </c>
      <c r="G216" s="15">
        <f t="shared" ca="1" si="26"/>
        <v>280</v>
      </c>
      <c r="H216" s="13">
        <f t="shared" ca="1" si="22"/>
        <v>0.11506849315068494</v>
      </c>
      <c r="I216" s="29">
        <f t="shared" ca="1" si="27"/>
        <v>200</v>
      </c>
      <c r="J216" s="2">
        <f ca="1">IF(D216&lt;$E$18,"N/A",IF(D216=$E$18,IF($E$7-SUM(OFFSET(F216,-$E$18,0):F216)&gt;0,$E$7-SUM(OFFSET(F216,-$E$18,0):F216),0),IF(OFFSET(G216,-$E$18,0)-SUM(OFFSET(F216,-$E$18,0):F216)&gt;0,OFFSET(G216,-$E$18,0)-SUM(OFFSET(F216,-$E$18,0):F216),0)))</f>
        <v>0</v>
      </c>
      <c r="K216" s="13">
        <f t="shared" ca="1" si="23"/>
        <v>0</v>
      </c>
      <c r="L216" s="26">
        <f t="shared" ca="1" si="24"/>
        <v>0</v>
      </c>
    </row>
    <row r="217" spans="4:12" x14ac:dyDescent="0.3">
      <c r="D217" s="25">
        <v>197</v>
      </c>
      <c r="E217" s="2">
        <f t="shared" ca="1" si="21"/>
        <v>345</v>
      </c>
      <c r="F217" s="15">
        <f t="shared" si="25"/>
        <v>40</v>
      </c>
      <c r="G217" s="15">
        <f t="shared" ca="1" si="26"/>
        <v>0</v>
      </c>
      <c r="H217" s="13">
        <f t="shared" ca="1" si="22"/>
        <v>0.37808219178082197</v>
      </c>
      <c r="I217" s="29">
        <f t="shared" ca="1" si="27"/>
        <v>0</v>
      </c>
      <c r="J217" s="2">
        <f ca="1">IF(D217&lt;$E$18,"N/A",IF(D217=$E$18,IF($E$7-SUM(OFFSET(F217,-$E$18,0):F217)&gt;0,$E$7-SUM(OFFSET(F217,-$E$18,0):F217),0),IF(OFFSET(G217,-$E$18,0)-SUM(OFFSET(F217,-$E$18,0):F217)&gt;0,OFFSET(G217,-$E$18,0)-SUM(OFFSET(F217,-$E$18,0):F217),0)))</f>
        <v>0</v>
      </c>
      <c r="K217" s="13">
        <f t="shared" ca="1" si="23"/>
        <v>0</v>
      </c>
      <c r="L217" s="26">
        <f t="shared" ca="1" si="24"/>
        <v>0</v>
      </c>
    </row>
    <row r="218" spans="4:12" x14ac:dyDescent="0.3">
      <c r="D218" s="25">
        <v>198</v>
      </c>
      <c r="E218" s="2">
        <f t="shared" ca="1" si="21"/>
        <v>305</v>
      </c>
      <c r="F218" s="15">
        <f t="shared" si="25"/>
        <v>40</v>
      </c>
      <c r="G218" s="15">
        <f t="shared" ca="1" si="26"/>
        <v>0</v>
      </c>
      <c r="H218" s="13">
        <f t="shared" ca="1" si="22"/>
        <v>0.33424657534246577</v>
      </c>
      <c r="I218" s="29">
        <f t="shared" ca="1" si="27"/>
        <v>0</v>
      </c>
      <c r="J218" s="2">
        <f ca="1">IF(D218&lt;$E$18,"N/A",IF(D218=$E$18,IF($E$7-SUM(OFFSET(F218,-$E$18,0):F218)&gt;0,$E$7-SUM(OFFSET(F218,-$E$18,0):F218),0),IF(OFFSET(G218,-$E$18,0)-SUM(OFFSET(F218,-$E$18,0):F218)&gt;0,OFFSET(G218,-$E$18,0)-SUM(OFFSET(F218,-$E$18,0):F218),0)))</f>
        <v>0</v>
      </c>
      <c r="K218" s="13">
        <f t="shared" ca="1" si="23"/>
        <v>0</v>
      </c>
      <c r="L218" s="26">
        <f t="shared" ca="1" si="24"/>
        <v>0</v>
      </c>
    </row>
    <row r="219" spans="4:12" x14ac:dyDescent="0.3">
      <c r="D219" s="25">
        <v>199</v>
      </c>
      <c r="E219" s="2">
        <f t="shared" ca="1" si="21"/>
        <v>265</v>
      </c>
      <c r="F219" s="15">
        <f t="shared" si="25"/>
        <v>40</v>
      </c>
      <c r="G219" s="15">
        <f t="shared" ca="1" si="26"/>
        <v>0</v>
      </c>
      <c r="H219" s="13">
        <f t="shared" ca="1" si="22"/>
        <v>0.29041095890410962</v>
      </c>
      <c r="I219" s="29">
        <f t="shared" ca="1" si="27"/>
        <v>0</v>
      </c>
      <c r="J219" s="2">
        <f ca="1">IF(D219&lt;$E$18,"N/A",IF(D219=$E$18,IF($E$7-SUM(OFFSET(F219,-$E$18,0):F219)&gt;0,$E$7-SUM(OFFSET(F219,-$E$18,0):F219),0),IF(OFFSET(G219,-$E$18,0)-SUM(OFFSET(F219,-$E$18,0):F219)&gt;0,OFFSET(G219,-$E$18,0)-SUM(OFFSET(F219,-$E$18,0):F219),0)))</f>
        <v>0</v>
      </c>
      <c r="K219" s="13">
        <f t="shared" ca="1" si="23"/>
        <v>0</v>
      </c>
      <c r="L219" s="26">
        <f t="shared" ca="1" si="24"/>
        <v>0</v>
      </c>
    </row>
    <row r="220" spans="4:12" x14ac:dyDescent="0.3">
      <c r="D220" s="25">
        <v>200</v>
      </c>
      <c r="E220" s="2">
        <f t="shared" ref="E220:E283" ca="1" si="28">E219-F220+G219-IF(ISNUMBER(J219),J219,0)</f>
        <v>225</v>
      </c>
      <c r="F220" s="15">
        <f t="shared" si="25"/>
        <v>40</v>
      </c>
      <c r="G220" s="15">
        <f t="shared" ca="1" si="26"/>
        <v>0</v>
      </c>
      <c r="H220" s="13">
        <f t="shared" ca="1" si="22"/>
        <v>0.24657534246575347</v>
      </c>
      <c r="I220" s="29">
        <f t="shared" ca="1" si="27"/>
        <v>0</v>
      </c>
      <c r="J220" s="2">
        <f ca="1">IF(D220&lt;$E$18,"N/A",IF(D220=$E$18,IF($E$7-SUM(OFFSET(F220,-$E$18,0):F220)&gt;0,$E$7-SUM(OFFSET(F220,-$E$18,0):F220),0),IF(OFFSET(G220,-$E$18,0)-SUM(OFFSET(F220,-$E$18,0):F220)&gt;0,OFFSET(G220,-$E$18,0)-SUM(OFFSET(F220,-$E$18,0):F220),0)))</f>
        <v>0</v>
      </c>
      <c r="K220" s="13">
        <f t="shared" ca="1" si="23"/>
        <v>0</v>
      </c>
      <c r="L220" s="26">
        <f t="shared" ca="1" si="24"/>
        <v>0</v>
      </c>
    </row>
    <row r="221" spans="4:12" x14ac:dyDescent="0.3">
      <c r="D221" s="25">
        <v>201</v>
      </c>
      <c r="E221" s="2">
        <f t="shared" ca="1" si="28"/>
        <v>185</v>
      </c>
      <c r="F221" s="15">
        <f t="shared" si="25"/>
        <v>40</v>
      </c>
      <c r="G221" s="15">
        <f t="shared" ca="1" si="26"/>
        <v>0</v>
      </c>
      <c r="H221" s="13">
        <f t="shared" ca="1" si="22"/>
        <v>0.20273972602739729</v>
      </c>
      <c r="I221" s="29">
        <f t="shared" ca="1" si="27"/>
        <v>0</v>
      </c>
      <c r="J221" s="2">
        <f ca="1">IF(D221&lt;$E$18,"N/A",IF(D221=$E$18,IF($E$7-SUM(OFFSET(F221,-$E$18,0):F221)&gt;0,$E$7-SUM(OFFSET(F221,-$E$18,0):F221),0),IF(OFFSET(G221,-$E$18,0)-SUM(OFFSET(F221,-$E$18,0):F221)&gt;0,OFFSET(G221,-$E$18,0)-SUM(OFFSET(F221,-$E$18,0):F221),0)))</f>
        <v>0</v>
      </c>
      <c r="K221" s="13">
        <f t="shared" ca="1" si="23"/>
        <v>0</v>
      </c>
      <c r="L221" s="26">
        <f t="shared" ca="1" si="24"/>
        <v>0</v>
      </c>
    </row>
    <row r="222" spans="4:12" x14ac:dyDescent="0.3">
      <c r="D222" s="25">
        <v>202</v>
      </c>
      <c r="E222" s="2">
        <f t="shared" ca="1" si="28"/>
        <v>145</v>
      </c>
      <c r="F222" s="15">
        <f t="shared" si="25"/>
        <v>40</v>
      </c>
      <c r="G222" s="15">
        <f t="shared" ca="1" si="26"/>
        <v>0</v>
      </c>
      <c r="H222" s="13">
        <f t="shared" ca="1" si="22"/>
        <v>0.15890410958904111</v>
      </c>
      <c r="I222" s="29">
        <f t="shared" ca="1" si="27"/>
        <v>0</v>
      </c>
      <c r="J222" s="2">
        <f ca="1">IF(D222&lt;$E$18,"N/A",IF(D222=$E$18,IF($E$7-SUM(OFFSET(F222,-$E$18,0):F222)&gt;0,$E$7-SUM(OFFSET(F222,-$E$18,0):F222),0),IF(OFFSET(G222,-$E$18,0)-SUM(OFFSET(F222,-$E$18,0):F222)&gt;0,OFFSET(G222,-$E$18,0)-SUM(OFFSET(F222,-$E$18,0):F222),0)))</f>
        <v>0</v>
      </c>
      <c r="K222" s="13">
        <f t="shared" ca="1" si="23"/>
        <v>0</v>
      </c>
      <c r="L222" s="26">
        <f t="shared" ca="1" si="24"/>
        <v>0</v>
      </c>
    </row>
    <row r="223" spans="4:12" x14ac:dyDescent="0.3">
      <c r="D223" s="25">
        <v>203</v>
      </c>
      <c r="E223" s="2">
        <f t="shared" ca="1" si="28"/>
        <v>105</v>
      </c>
      <c r="F223" s="15">
        <f t="shared" si="25"/>
        <v>40</v>
      </c>
      <c r="G223" s="15">
        <f t="shared" ca="1" si="26"/>
        <v>280</v>
      </c>
      <c r="H223" s="13">
        <f t="shared" ca="1" si="22"/>
        <v>0.11506849315068494</v>
      </c>
      <c r="I223" s="29">
        <f t="shared" ca="1" si="27"/>
        <v>200</v>
      </c>
      <c r="J223" s="2">
        <f ca="1">IF(D223&lt;$E$18,"N/A",IF(D223=$E$18,IF($E$7-SUM(OFFSET(F223,-$E$18,0):F223)&gt;0,$E$7-SUM(OFFSET(F223,-$E$18,0):F223),0),IF(OFFSET(G223,-$E$18,0)-SUM(OFFSET(F223,-$E$18,0):F223)&gt;0,OFFSET(G223,-$E$18,0)-SUM(OFFSET(F223,-$E$18,0):F223),0)))</f>
        <v>0</v>
      </c>
      <c r="K223" s="13">
        <f t="shared" ca="1" si="23"/>
        <v>0</v>
      </c>
      <c r="L223" s="26">
        <f t="shared" ca="1" si="24"/>
        <v>0</v>
      </c>
    </row>
    <row r="224" spans="4:12" x14ac:dyDescent="0.3">
      <c r="D224" s="25">
        <v>204</v>
      </c>
      <c r="E224" s="2">
        <f t="shared" ca="1" si="28"/>
        <v>345</v>
      </c>
      <c r="F224" s="15">
        <f t="shared" si="25"/>
        <v>40</v>
      </c>
      <c r="G224" s="15">
        <f t="shared" ca="1" si="26"/>
        <v>0</v>
      </c>
      <c r="H224" s="13">
        <f t="shared" ca="1" si="22"/>
        <v>0.37808219178082197</v>
      </c>
      <c r="I224" s="29">
        <f t="shared" ca="1" si="27"/>
        <v>0</v>
      </c>
      <c r="J224" s="2">
        <f ca="1">IF(D224&lt;$E$18,"N/A",IF(D224=$E$18,IF($E$7-SUM(OFFSET(F224,-$E$18,0):F224)&gt;0,$E$7-SUM(OFFSET(F224,-$E$18,0):F224),0),IF(OFFSET(G224,-$E$18,0)-SUM(OFFSET(F224,-$E$18,0):F224)&gt;0,OFFSET(G224,-$E$18,0)-SUM(OFFSET(F224,-$E$18,0):F224),0)))</f>
        <v>0</v>
      </c>
      <c r="K224" s="13">
        <f t="shared" ca="1" si="23"/>
        <v>0</v>
      </c>
      <c r="L224" s="26">
        <f t="shared" ca="1" si="24"/>
        <v>0</v>
      </c>
    </row>
    <row r="225" spans="4:12" x14ac:dyDescent="0.3">
      <c r="D225" s="25">
        <v>205</v>
      </c>
      <c r="E225" s="2">
        <f t="shared" ca="1" si="28"/>
        <v>305</v>
      </c>
      <c r="F225" s="15">
        <f t="shared" si="25"/>
        <v>40</v>
      </c>
      <c r="G225" s="15">
        <f t="shared" ca="1" si="26"/>
        <v>0</v>
      </c>
      <c r="H225" s="13">
        <f t="shared" ca="1" si="22"/>
        <v>0.33424657534246577</v>
      </c>
      <c r="I225" s="29">
        <f t="shared" ca="1" si="27"/>
        <v>0</v>
      </c>
      <c r="J225" s="2">
        <f ca="1">IF(D225&lt;$E$18,"N/A",IF(D225=$E$18,IF($E$7-SUM(OFFSET(F225,-$E$18,0):F225)&gt;0,$E$7-SUM(OFFSET(F225,-$E$18,0):F225),0),IF(OFFSET(G225,-$E$18,0)-SUM(OFFSET(F225,-$E$18,0):F225)&gt;0,OFFSET(G225,-$E$18,0)-SUM(OFFSET(F225,-$E$18,0):F225),0)))</f>
        <v>0</v>
      </c>
      <c r="K225" s="13">
        <f t="shared" ca="1" si="23"/>
        <v>0</v>
      </c>
      <c r="L225" s="26">
        <f t="shared" ca="1" si="24"/>
        <v>0</v>
      </c>
    </row>
    <row r="226" spans="4:12" x14ac:dyDescent="0.3">
      <c r="D226" s="25">
        <v>206</v>
      </c>
      <c r="E226" s="2">
        <f t="shared" ca="1" si="28"/>
        <v>265</v>
      </c>
      <c r="F226" s="15">
        <f t="shared" si="25"/>
        <v>40</v>
      </c>
      <c r="G226" s="15">
        <f t="shared" ca="1" si="26"/>
        <v>0</v>
      </c>
      <c r="H226" s="13">
        <f t="shared" ca="1" si="22"/>
        <v>0.29041095890410962</v>
      </c>
      <c r="I226" s="29">
        <f t="shared" ca="1" si="27"/>
        <v>0</v>
      </c>
      <c r="J226" s="2">
        <f ca="1">IF(D226&lt;$E$18,"N/A",IF(D226=$E$18,IF($E$7-SUM(OFFSET(F226,-$E$18,0):F226)&gt;0,$E$7-SUM(OFFSET(F226,-$E$18,0):F226),0),IF(OFFSET(G226,-$E$18,0)-SUM(OFFSET(F226,-$E$18,0):F226)&gt;0,OFFSET(G226,-$E$18,0)-SUM(OFFSET(F226,-$E$18,0):F226),0)))</f>
        <v>0</v>
      </c>
      <c r="K226" s="13">
        <f t="shared" ca="1" si="23"/>
        <v>0</v>
      </c>
      <c r="L226" s="26">
        <f t="shared" ca="1" si="24"/>
        <v>0</v>
      </c>
    </row>
    <row r="227" spans="4:12" x14ac:dyDescent="0.3">
      <c r="D227" s="25">
        <v>207</v>
      </c>
      <c r="E227" s="2">
        <f t="shared" ca="1" si="28"/>
        <v>225</v>
      </c>
      <c r="F227" s="15">
        <f t="shared" si="25"/>
        <v>40</v>
      </c>
      <c r="G227" s="15">
        <f t="shared" ca="1" si="26"/>
        <v>0</v>
      </c>
      <c r="H227" s="13">
        <f t="shared" ca="1" si="22"/>
        <v>0.24657534246575347</v>
      </c>
      <c r="I227" s="29">
        <f t="shared" ca="1" si="27"/>
        <v>0</v>
      </c>
      <c r="J227" s="2">
        <f ca="1">IF(D227&lt;$E$18,"N/A",IF(D227=$E$18,IF($E$7-SUM(OFFSET(F227,-$E$18,0):F227)&gt;0,$E$7-SUM(OFFSET(F227,-$E$18,0):F227),0),IF(OFFSET(G227,-$E$18,0)-SUM(OFFSET(F227,-$E$18,0):F227)&gt;0,OFFSET(G227,-$E$18,0)-SUM(OFFSET(F227,-$E$18,0):F227),0)))</f>
        <v>0</v>
      </c>
      <c r="K227" s="13">
        <f t="shared" ca="1" si="23"/>
        <v>0</v>
      </c>
      <c r="L227" s="26">
        <f t="shared" ca="1" si="24"/>
        <v>0</v>
      </c>
    </row>
    <row r="228" spans="4:12" x14ac:dyDescent="0.3">
      <c r="D228" s="25">
        <v>208</v>
      </c>
      <c r="E228" s="2">
        <f t="shared" ca="1" si="28"/>
        <v>185</v>
      </c>
      <c r="F228" s="15">
        <f t="shared" si="25"/>
        <v>40</v>
      </c>
      <c r="G228" s="15">
        <f t="shared" ca="1" si="26"/>
        <v>0</v>
      </c>
      <c r="H228" s="13">
        <f t="shared" ca="1" si="22"/>
        <v>0.20273972602739729</v>
      </c>
      <c r="I228" s="29">
        <f t="shared" ca="1" si="27"/>
        <v>0</v>
      </c>
      <c r="J228" s="2">
        <f ca="1">IF(D228&lt;$E$18,"N/A",IF(D228=$E$18,IF($E$7-SUM(OFFSET(F228,-$E$18,0):F228)&gt;0,$E$7-SUM(OFFSET(F228,-$E$18,0):F228),0),IF(OFFSET(G228,-$E$18,0)-SUM(OFFSET(F228,-$E$18,0):F228)&gt;0,OFFSET(G228,-$E$18,0)-SUM(OFFSET(F228,-$E$18,0):F228),0)))</f>
        <v>0</v>
      </c>
      <c r="K228" s="13">
        <f t="shared" ca="1" si="23"/>
        <v>0</v>
      </c>
      <c r="L228" s="26">
        <f t="shared" ca="1" si="24"/>
        <v>0</v>
      </c>
    </row>
    <row r="229" spans="4:12" x14ac:dyDescent="0.3">
      <c r="D229" s="25">
        <v>209</v>
      </c>
      <c r="E229" s="2">
        <f t="shared" ca="1" si="28"/>
        <v>145</v>
      </c>
      <c r="F229" s="15">
        <f t="shared" si="25"/>
        <v>40</v>
      </c>
      <c r="G229" s="15">
        <f t="shared" ca="1" si="26"/>
        <v>0</v>
      </c>
      <c r="H229" s="13">
        <f t="shared" ca="1" si="22"/>
        <v>0.15890410958904111</v>
      </c>
      <c r="I229" s="29">
        <f t="shared" ca="1" si="27"/>
        <v>0</v>
      </c>
      <c r="J229" s="2">
        <f ca="1">IF(D229&lt;$E$18,"N/A",IF(D229=$E$18,IF($E$7-SUM(OFFSET(F229,-$E$18,0):F229)&gt;0,$E$7-SUM(OFFSET(F229,-$E$18,0):F229),0),IF(OFFSET(G229,-$E$18,0)-SUM(OFFSET(F229,-$E$18,0):F229)&gt;0,OFFSET(G229,-$E$18,0)-SUM(OFFSET(F229,-$E$18,0):F229),0)))</f>
        <v>0</v>
      </c>
      <c r="K229" s="13">
        <f t="shared" ca="1" si="23"/>
        <v>0</v>
      </c>
      <c r="L229" s="26">
        <f t="shared" ca="1" si="24"/>
        <v>0</v>
      </c>
    </row>
    <row r="230" spans="4:12" x14ac:dyDescent="0.3">
      <c r="D230" s="25">
        <v>210</v>
      </c>
      <c r="E230" s="2">
        <f t="shared" ca="1" si="28"/>
        <v>105</v>
      </c>
      <c r="F230" s="15">
        <f t="shared" si="25"/>
        <v>40</v>
      </c>
      <c r="G230" s="15">
        <f t="shared" ca="1" si="26"/>
        <v>280</v>
      </c>
      <c r="H230" s="13">
        <f t="shared" ca="1" si="22"/>
        <v>0.11506849315068494</v>
      </c>
      <c r="I230" s="29">
        <f t="shared" ca="1" si="27"/>
        <v>200</v>
      </c>
      <c r="J230" s="2">
        <f ca="1">IF(D230&lt;$E$18,"N/A",IF(D230=$E$18,IF($E$7-SUM(OFFSET(F230,-$E$18,0):F230)&gt;0,$E$7-SUM(OFFSET(F230,-$E$18,0):F230),0),IF(OFFSET(G230,-$E$18,0)-SUM(OFFSET(F230,-$E$18,0):F230)&gt;0,OFFSET(G230,-$E$18,0)-SUM(OFFSET(F230,-$E$18,0):F230),0)))</f>
        <v>0</v>
      </c>
      <c r="K230" s="13">
        <f t="shared" ca="1" si="23"/>
        <v>0</v>
      </c>
      <c r="L230" s="26">
        <f t="shared" ca="1" si="24"/>
        <v>0</v>
      </c>
    </row>
    <row r="231" spans="4:12" x14ac:dyDescent="0.3">
      <c r="D231" s="25">
        <v>211</v>
      </c>
      <c r="E231" s="2">
        <f t="shared" ca="1" si="28"/>
        <v>345</v>
      </c>
      <c r="F231" s="15">
        <f t="shared" si="25"/>
        <v>40</v>
      </c>
      <c r="G231" s="15">
        <f t="shared" ca="1" si="26"/>
        <v>0</v>
      </c>
      <c r="H231" s="13">
        <f t="shared" ca="1" si="22"/>
        <v>0.37808219178082197</v>
      </c>
      <c r="I231" s="29">
        <f t="shared" ca="1" si="27"/>
        <v>0</v>
      </c>
      <c r="J231" s="2">
        <f ca="1">IF(D231&lt;$E$18,"N/A",IF(D231=$E$18,IF($E$7-SUM(OFFSET(F231,-$E$18,0):F231)&gt;0,$E$7-SUM(OFFSET(F231,-$E$18,0):F231),0),IF(OFFSET(G231,-$E$18,0)-SUM(OFFSET(F231,-$E$18,0):F231)&gt;0,OFFSET(G231,-$E$18,0)-SUM(OFFSET(F231,-$E$18,0):F231),0)))</f>
        <v>0</v>
      </c>
      <c r="K231" s="13">
        <f t="shared" ca="1" si="23"/>
        <v>0</v>
      </c>
      <c r="L231" s="26">
        <f t="shared" ca="1" si="24"/>
        <v>0</v>
      </c>
    </row>
    <row r="232" spans="4:12" x14ac:dyDescent="0.3">
      <c r="D232" s="25">
        <v>212</v>
      </c>
      <c r="E232" s="2">
        <f t="shared" ca="1" si="28"/>
        <v>305</v>
      </c>
      <c r="F232" s="15">
        <f t="shared" si="25"/>
        <v>40</v>
      </c>
      <c r="G232" s="15">
        <f t="shared" ca="1" si="26"/>
        <v>0</v>
      </c>
      <c r="H232" s="13">
        <f t="shared" ca="1" si="22"/>
        <v>0.33424657534246577</v>
      </c>
      <c r="I232" s="29">
        <f t="shared" ca="1" si="27"/>
        <v>0</v>
      </c>
      <c r="J232" s="2">
        <f ca="1">IF(D232&lt;$E$18,"N/A",IF(D232=$E$18,IF($E$7-SUM(OFFSET(F232,-$E$18,0):F232)&gt;0,$E$7-SUM(OFFSET(F232,-$E$18,0):F232),0),IF(OFFSET(G232,-$E$18,0)-SUM(OFFSET(F232,-$E$18,0):F232)&gt;0,OFFSET(G232,-$E$18,0)-SUM(OFFSET(F232,-$E$18,0):F232),0)))</f>
        <v>0</v>
      </c>
      <c r="K232" s="13">
        <f t="shared" ca="1" si="23"/>
        <v>0</v>
      </c>
      <c r="L232" s="26">
        <f t="shared" ca="1" si="24"/>
        <v>0</v>
      </c>
    </row>
    <row r="233" spans="4:12" x14ac:dyDescent="0.3">
      <c r="D233" s="25">
        <v>213</v>
      </c>
      <c r="E233" s="2">
        <f t="shared" ca="1" si="28"/>
        <v>265</v>
      </c>
      <c r="F233" s="15">
        <f t="shared" si="25"/>
        <v>40</v>
      </c>
      <c r="G233" s="15">
        <f t="shared" ca="1" si="26"/>
        <v>0</v>
      </c>
      <c r="H233" s="13">
        <f t="shared" ca="1" si="22"/>
        <v>0.29041095890410962</v>
      </c>
      <c r="I233" s="29">
        <f t="shared" ca="1" si="27"/>
        <v>0</v>
      </c>
      <c r="J233" s="2">
        <f ca="1">IF(D233&lt;$E$18,"N/A",IF(D233=$E$18,IF($E$7-SUM(OFFSET(F233,-$E$18,0):F233)&gt;0,$E$7-SUM(OFFSET(F233,-$E$18,0):F233),0),IF(OFFSET(G233,-$E$18,0)-SUM(OFFSET(F233,-$E$18,0):F233)&gt;0,OFFSET(G233,-$E$18,0)-SUM(OFFSET(F233,-$E$18,0):F233),0)))</f>
        <v>0</v>
      </c>
      <c r="K233" s="13">
        <f t="shared" ca="1" si="23"/>
        <v>0</v>
      </c>
      <c r="L233" s="26">
        <f t="shared" ca="1" si="24"/>
        <v>0</v>
      </c>
    </row>
    <row r="234" spans="4:12" x14ac:dyDescent="0.3">
      <c r="D234" s="25">
        <v>214</v>
      </c>
      <c r="E234" s="2">
        <f t="shared" ca="1" si="28"/>
        <v>225</v>
      </c>
      <c r="F234" s="15">
        <f t="shared" si="25"/>
        <v>40</v>
      </c>
      <c r="G234" s="15">
        <f t="shared" ca="1" si="26"/>
        <v>0</v>
      </c>
      <c r="H234" s="13">
        <f t="shared" ca="1" si="22"/>
        <v>0.24657534246575347</v>
      </c>
      <c r="I234" s="29">
        <f t="shared" ca="1" si="27"/>
        <v>0</v>
      </c>
      <c r="J234" s="2">
        <f ca="1">IF(D234&lt;$E$18,"N/A",IF(D234=$E$18,IF($E$7-SUM(OFFSET(F234,-$E$18,0):F234)&gt;0,$E$7-SUM(OFFSET(F234,-$E$18,0):F234),0),IF(OFFSET(G234,-$E$18,0)-SUM(OFFSET(F234,-$E$18,0):F234)&gt;0,OFFSET(G234,-$E$18,0)-SUM(OFFSET(F234,-$E$18,0):F234),0)))</f>
        <v>0</v>
      </c>
      <c r="K234" s="13">
        <f t="shared" ca="1" si="23"/>
        <v>0</v>
      </c>
      <c r="L234" s="26">
        <f t="shared" ca="1" si="24"/>
        <v>0</v>
      </c>
    </row>
    <row r="235" spans="4:12" x14ac:dyDescent="0.3">
      <c r="D235" s="25">
        <v>215</v>
      </c>
      <c r="E235" s="2">
        <f t="shared" ca="1" si="28"/>
        <v>185</v>
      </c>
      <c r="F235" s="15">
        <f t="shared" si="25"/>
        <v>40</v>
      </c>
      <c r="G235" s="15">
        <f t="shared" ca="1" si="26"/>
        <v>0</v>
      </c>
      <c r="H235" s="13">
        <f t="shared" ca="1" si="22"/>
        <v>0.20273972602739729</v>
      </c>
      <c r="I235" s="29">
        <f t="shared" ca="1" si="27"/>
        <v>0</v>
      </c>
      <c r="J235" s="2">
        <f ca="1">IF(D235&lt;$E$18,"N/A",IF(D235=$E$18,IF($E$7-SUM(OFFSET(F235,-$E$18,0):F235)&gt;0,$E$7-SUM(OFFSET(F235,-$E$18,0):F235),0),IF(OFFSET(G235,-$E$18,0)-SUM(OFFSET(F235,-$E$18,0):F235)&gt;0,OFFSET(G235,-$E$18,0)-SUM(OFFSET(F235,-$E$18,0):F235),0)))</f>
        <v>0</v>
      </c>
      <c r="K235" s="13">
        <f t="shared" ca="1" si="23"/>
        <v>0</v>
      </c>
      <c r="L235" s="26">
        <f t="shared" ca="1" si="24"/>
        <v>0</v>
      </c>
    </row>
    <row r="236" spans="4:12" x14ac:dyDescent="0.3">
      <c r="D236" s="25">
        <v>216</v>
      </c>
      <c r="E236" s="2">
        <f t="shared" ca="1" si="28"/>
        <v>145</v>
      </c>
      <c r="F236" s="15">
        <f t="shared" si="25"/>
        <v>40</v>
      </c>
      <c r="G236" s="15">
        <f t="shared" ca="1" si="26"/>
        <v>0</v>
      </c>
      <c r="H236" s="13">
        <f t="shared" ca="1" si="22"/>
        <v>0.15890410958904111</v>
      </c>
      <c r="I236" s="29">
        <f t="shared" ca="1" si="27"/>
        <v>0</v>
      </c>
      <c r="J236" s="2">
        <f ca="1">IF(D236&lt;$E$18,"N/A",IF(D236=$E$18,IF($E$7-SUM(OFFSET(F236,-$E$18,0):F236)&gt;0,$E$7-SUM(OFFSET(F236,-$E$18,0):F236),0),IF(OFFSET(G236,-$E$18,0)-SUM(OFFSET(F236,-$E$18,0):F236)&gt;0,OFFSET(G236,-$E$18,0)-SUM(OFFSET(F236,-$E$18,0):F236),0)))</f>
        <v>0</v>
      </c>
      <c r="K236" s="13">
        <f t="shared" ca="1" si="23"/>
        <v>0</v>
      </c>
      <c r="L236" s="26">
        <f t="shared" ca="1" si="24"/>
        <v>0</v>
      </c>
    </row>
    <row r="237" spans="4:12" x14ac:dyDescent="0.3">
      <c r="D237" s="25">
        <v>217</v>
      </c>
      <c r="E237" s="2">
        <f t="shared" ca="1" si="28"/>
        <v>105</v>
      </c>
      <c r="F237" s="15">
        <f t="shared" si="25"/>
        <v>40</v>
      </c>
      <c r="G237" s="15">
        <f t="shared" ca="1" si="26"/>
        <v>280</v>
      </c>
      <c r="H237" s="13">
        <f t="shared" ca="1" si="22"/>
        <v>0.11506849315068494</v>
      </c>
      <c r="I237" s="29">
        <f t="shared" ca="1" si="27"/>
        <v>200</v>
      </c>
      <c r="J237" s="2">
        <f ca="1">IF(D237&lt;$E$18,"N/A",IF(D237=$E$18,IF($E$7-SUM(OFFSET(F237,-$E$18,0):F237)&gt;0,$E$7-SUM(OFFSET(F237,-$E$18,0):F237),0),IF(OFFSET(G237,-$E$18,0)-SUM(OFFSET(F237,-$E$18,0):F237)&gt;0,OFFSET(G237,-$E$18,0)-SUM(OFFSET(F237,-$E$18,0):F237),0)))</f>
        <v>0</v>
      </c>
      <c r="K237" s="13">
        <f t="shared" ca="1" si="23"/>
        <v>0</v>
      </c>
      <c r="L237" s="26">
        <f t="shared" ca="1" si="24"/>
        <v>0</v>
      </c>
    </row>
    <row r="238" spans="4:12" x14ac:dyDescent="0.3">
      <c r="D238" s="25">
        <v>218</v>
      </c>
      <c r="E238" s="2">
        <f t="shared" ca="1" si="28"/>
        <v>345</v>
      </c>
      <c r="F238" s="15">
        <f t="shared" si="25"/>
        <v>40</v>
      </c>
      <c r="G238" s="15">
        <f t="shared" ca="1" si="26"/>
        <v>0</v>
      </c>
      <c r="H238" s="13">
        <f t="shared" ca="1" si="22"/>
        <v>0.37808219178082197</v>
      </c>
      <c r="I238" s="29">
        <f t="shared" ca="1" si="27"/>
        <v>0</v>
      </c>
      <c r="J238" s="2">
        <f ca="1">IF(D238&lt;$E$18,"N/A",IF(D238=$E$18,IF($E$7-SUM(OFFSET(F238,-$E$18,0):F238)&gt;0,$E$7-SUM(OFFSET(F238,-$E$18,0):F238),0),IF(OFFSET(G238,-$E$18,0)-SUM(OFFSET(F238,-$E$18,0):F238)&gt;0,OFFSET(G238,-$E$18,0)-SUM(OFFSET(F238,-$E$18,0):F238),0)))</f>
        <v>0</v>
      </c>
      <c r="K238" s="13">
        <f t="shared" ca="1" si="23"/>
        <v>0</v>
      </c>
      <c r="L238" s="26">
        <f t="shared" ca="1" si="24"/>
        <v>0</v>
      </c>
    </row>
    <row r="239" spans="4:12" x14ac:dyDescent="0.3">
      <c r="D239" s="25">
        <v>219</v>
      </c>
      <c r="E239" s="2">
        <f t="shared" ca="1" si="28"/>
        <v>305</v>
      </c>
      <c r="F239" s="15">
        <f t="shared" si="25"/>
        <v>40</v>
      </c>
      <c r="G239" s="15">
        <f t="shared" ca="1" si="26"/>
        <v>0</v>
      </c>
      <c r="H239" s="13">
        <f t="shared" ca="1" si="22"/>
        <v>0.33424657534246577</v>
      </c>
      <c r="I239" s="29">
        <f t="shared" ca="1" si="27"/>
        <v>0</v>
      </c>
      <c r="J239" s="2">
        <f ca="1">IF(D239&lt;$E$18,"N/A",IF(D239=$E$18,IF($E$7-SUM(OFFSET(F239,-$E$18,0):F239)&gt;0,$E$7-SUM(OFFSET(F239,-$E$18,0):F239),0),IF(OFFSET(G239,-$E$18,0)-SUM(OFFSET(F239,-$E$18,0):F239)&gt;0,OFFSET(G239,-$E$18,0)-SUM(OFFSET(F239,-$E$18,0):F239),0)))</f>
        <v>0</v>
      </c>
      <c r="K239" s="13">
        <f t="shared" ca="1" si="23"/>
        <v>0</v>
      </c>
      <c r="L239" s="26">
        <f t="shared" ca="1" si="24"/>
        <v>0</v>
      </c>
    </row>
    <row r="240" spans="4:12" x14ac:dyDescent="0.3">
      <c r="D240" s="25">
        <v>220</v>
      </c>
      <c r="E240" s="2">
        <f t="shared" ca="1" si="28"/>
        <v>265</v>
      </c>
      <c r="F240" s="15">
        <f t="shared" si="25"/>
        <v>40</v>
      </c>
      <c r="G240" s="15">
        <f t="shared" ca="1" si="26"/>
        <v>0</v>
      </c>
      <c r="H240" s="13">
        <f t="shared" ca="1" si="22"/>
        <v>0.29041095890410962</v>
      </c>
      <c r="I240" s="29">
        <f t="shared" ca="1" si="27"/>
        <v>0</v>
      </c>
      <c r="J240" s="2">
        <f ca="1">IF(D240&lt;$E$18,"N/A",IF(D240=$E$18,IF($E$7-SUM(OFFSET(F240,-$E$18,0):F240)&gt;0,$E$7-SUM(OFFSET(F240,-$E$18,0):F240),0),IF(OFFSET(G240,-$E$18,0)-SUM(OFFSET(F240,-$E$18,0):F240)&gt;0,OFFSET(G240,-$E$18,0)-SUM(OFFSET(F240,-$E$18,0):F240),0)))</f>
        <v>0</v>
      </c>
      <c r="K240" s="13">
        <f t="shared" ca="1" si="23"/>
        <v>0</v>
      </c>
      <c r="L240" s="26">
        <f t="shared" ca="1" si="24"/>
        <v>0</v>
      </c>
    </row>
    <row r="241" spans="4:12" x14ac:dyDescent="0.3">
      <c r="D241" s="25">
        <v>221</v>
      </c>
      <c r="E241" s="2">
        <f t="shared" ca="1" si="28"/>
        <v>225</v>
      </c>
      <c r="F241" s="15">
        <f t="shared" si="25"/>
        <v>40</v>
      </c>
      <c r="G241" s="15">
        <f t="shared" ca="1" si="26"/>
        <v>0</v>
      </c>
      <c r="H241" s="13">
        <f t="shared" ca="1" si="22"/>
        <v>0.24657534246575347</v>
      </c>
      <c r="I241" s="29">
        <f t="shared" ca="1" si="27"/>
        <v>0</v>
      </c>
      <c r="J241" s="2">
        <f ca="1">IF(D241&lt;$E$18,"N/A",IF(D241=$E$18,IF($E$7-SUM(OFFSET(F241,-$E$18,0):F241)&gt;0,$E$7-SUM(OFFSET(F241,-$E$18,0):F241),0),IF(OFFSET(G241,-$E$18,0)-SUM(OFFSET(F241,-$E$18,0):F241)&gt;0,OFFSET(G241,-$E$18,0)-SUM(OFFSET(F241,-$E$18,0):F241),0)))</f>
        <v>0</v>
      </c>
      <c r="K241" s="13">
        <f t="shared" ca="1" si="23"/>
        <v>0</v>
      </c>
      <c r="L241" s="26">
        <f t="shared" ca="1" si="24"/>
        <v>0</v>
      </c>
    </row>
    <row r="242" spans="4:12" x14ac:dyDescent="0.3">
      <c r="D242" s="25">
        <v>222</v>
      </c>
      <c r="E242" s="2">
        <f t="shared" ca="1" si="28"/>
        <v>185</v>
      </c>
      <c r="F242" s="15">
        <f t="shared" si="25"/>
        <v>40</v>
      </c>
      <c r="G242" s="15">
        <f t="shared" ca="1" si="26"/>
        <v>0</v>
      </c>
      <c r="H242" s="13">
        <f t="shared" ca="1" si="22"/>
        <v>0.20273972602739729</v>
      </c>
      <c r="I242" s="29">
        <f t="shared" ca="1" si="27"/>
        <v>0</v>
      </c>
      <c r="J242" s="2">
        <f ca="1">IF(D242&lt;$E$18,"N/A",IF(D242=$E$18,IF($E$7-SUM(OFFSET(F242,-$E$18,0):F242)&gt;0,$E$7-SUM(OFFSET(F242,-$E$18,0):F242),0),IF(OFFSET(G242,-$E$18,0)-SUM(OFFSET(F242,-$E$18,0):F242)&gt;0,OFFSET(G242,-$E$18,0)-SUM(OFFSET(F242,-$E$18,0):F242),0)))</f>
        <v>0</v>
      </c>
      <c r="K242" s="13">
        <f t="shared" ca="1" si="23"/>
        <v>0</v>
      </c>
      <c r="L242" s="26">
        <f t="shared" ca="1" si="24"/>
        <v>0</v>
      </c>
    </row>
    <row r="243" spans="4:12" x14ac:dyDescent="0.3">
      <c r="D243" s="25">
        <v>223</v>
      </c>
      <c r="E243" s="2">
        <f t="shared" ca="1" si="28"/>
        <v>145</v>
      </c>
      <c r="F243" s="15">
        <f t="shared" si="25"/>
        <v>40</v>
      </c>
      <c r="G243" s="15">
        <f t="shared" ca="1" si="26"/>
        <v>0</v>
      </c>
      <c r="H243" s="13">
        <f t="shared" ca="1" si="22"/>
        <v>0.15890410958904111</v>
      </c>
      <c r="I243" s="29">
        <f t="shared" ca="1" si="27"/>
        <v>0</v>
      </c>
      <c r="J243" s="2">
        <f ca="1">IF(D243&lt;$E$18,"N/A",IF(D243=$E$18,IF($E$7-SUM(OFFSET(F243,-$E$18,0):F243)&gt;0,$E$7-SUM(OFFSET(F243,-$E$18,0):F243),0),IF(OFFSET(G243,-$E$18,0)-SUM(OFFSET(F243,-$E$18,0):F243)&gt;0,OFFSET(G243,-$E$18,0)-SUM(OFFSET(F243,-$E$18,0):F243),0)))</f>
        <v>0</v>
      </c>
      <c r="K243" s="13">
        <f t="shared" ca="1" si="23"/>
        <v>0</v>
      </c>
      <c r="L243" s="26">
        <f t="shared" ca="1" si="24"/>
        <v>0</v>
      </c>
    </row>
    <row r="244" spans="4:12" x14ac:dyDescent="0.3">
      <c r="D244" s="25">
        <v>224</v>
      </c>
      <c r="E244" s="2">
        <f t="shared" ca="1" si="28"/>
        <v>105</v>
      </c>
      <c r="F244" s="15">
        <f t="shared" si="25"/>
        <v>40</v>
      </c>
      <c r="G244" s="15">
        <f t="shared" ca="1" si="26"/>
        <v>280</v>
      </c>
      <c r="H244" s="13">
        <f t="shared" ca="1" si="22"/>
        <v>0.11506849315068494</v>
      </c>
      <c r="I244" s="29">
        <f t="shared" ca="1" si="27"/>
        <v>200</v>
      </c>
      <c r="J244" s="2">
        <f ca="1">IF(D244&lt;$E$18,"N/A",IF(D244=$E$18,IF($E$7-SUM(OFFSET(F244,-$E$18,0):F244)&gt;0,$E$7-SUM(OFFSET(F244,-$E$18,0):F244),0),IF(OFFSET(G244,-$E$18,0)-SUM(OFFSET(F244,-$E$18,0):F244)&gt;0,OFFSET(G244,-$E$18,0)-SUM(OFFSET(F244,-$E$18,0):F244),0)))</f>
        <v>0</v>
      </c>
      <c r="K244" s="13">
        <f t="shared" ca="1" si="23"/>
        <v>0</v>
      </c>
      <c r="L244" s="26">
        <f t="shared" ca="1" si="24"/>
        <v>0</v>
      </c>
    </row>
    <row r="245" spans="4:12" x14ac:dyDescent="0.3">
      <c r="D245" s="25">
        <v>225</v>
      </c>
      <c r="E245" s="2">
        <f t="shared" ca="1" si="28"/>
        <v>345</v>
      </c>
      <c r="F245" s="15">
        <f t="shared" si="25"/>
        <v>40</v>
      </c>
      <c r="G245" s="15">
        <f t="shared" ca="1" si="26"/>
        <v>0</v>
      </c>
      <c r="H245" s="13">
        <f t="shared" ca="1" si="22"/>
        <v>0.37808219178082197</v>
      </c>
      <c r="I245" s="29">
        <f t="shared" ca="1" si="27"/>
        <v>0</v>
      </c>
      <c r="J245" s="2">
        <f ca="1">IF(D245&lt;$E$18,"N/A",IF(D245=$E$18,IF($E$7-SUM(OFFSET(F245,-$E$18,0):F245)&gt;0,$E$7-SUM(OFFSET(F245,-$E$18,0):F245),0),IF(OFFSET(G245,-$E$18,0)-SUM(OFFSET(F245,-$E$18,0):F245)&gt;0,OFFSET(G245,-$E$18,0)-SUM(OFFSET(F245,-$E$18,0):F245),0)))</f>
        <v>0</v>
      </c>
      <c r="K245" s="13">
        <f t="shared" ca="1" si="23"/>
        <v>0</v>
      </c>
      <c r="L245" s="26">
        <f t="shared" ca="1" si="24"/>
        <v>0</v>
      </c>
    </row>
    <row r="246" spans="4:12" x14ac:dyDescent="0.3">
      <c r="D246" s="25">
        <v>226</v>
      </c>
      <c r="E246" s="2">
        <f t="shared" ca="1" si="28"/>
        <v>305</v>
      </c>
      <c r="F246" s="15">
        <f t="shared" si="25"/>
        <v>40</v>
      </c>
      <c r="G246" s="15">
        <f t="shared" ca="1" si="26"/>
        <v>0</v>
      </c>
      <c r="H246" s="13">
        <f t="shared" ca="1" si="22"/>
        <v>0.33424657534246577</v>
      </c>
      <c r="I246" s="29">
        <f t="shared" ca="1" si="27"/>
        <v>0</v>
      </c>
      <c r="J246" s="2">
        <f ca="1">IF(D246&lt;$E$18,"N/A",IF(D246=$E$18,IF($E$7-SUM(OFFSET(F246,-$E$18,0):F246)&gt;0,$E$7-SUM(OFFSET(F246,-$E$18,0):F246),0),IF(OFFSET(G246,-$E$18,0)-SUM(OFFSET(F246,-$E$18,0):F246)&gt;0,OFFSET(G246,-$E$18,0)-SUM(OFFSET(F246,-$E$18,0):F246),0)))</f>
        <v>0</v>
      </c>
      <c r="K246" s="13">
        <f t="shared" ca="1" si="23"/>
        <v>0</v>
      </c>
      <c r="L246" s="26">
        <f t="shared" ca="1" si="24"/>
        <v>0</v>
      </c>
    </row>
    <row r="247" spans="4:12" x14ac:dyDescent="0.3">
      <c r="D247" s="25">
        <v>227</v>
      </c>
      <c r="E247" s="2">
        <f t="shared" ca="1" si="28"/>
        <v>265</v>
      </c>
      <c r="F247" s="15">
        <f t="shared" si="25"/>
        <v>40</v>
      </c>
      <c r="G247" s="15">
        <f t="shared" ca="1" si="26"/>
        <v>0</v>
      </c>
      <c r="H247" s="13">
        <f t="shared" ca="1" si="22"/>
        <v>0.29041095890410962</v>
      </c>
      <c r="I247" s="29">
        <f t="shared" ca="1" si="27"/>
        <v>0</v>
      </c>
      <c r="J247" s="2">
        <f ca="1">IF(D247&lt;$E$18,"N/A",IF(D247=$E$18,IF($E$7-SUM(OFFSET(F247,-$E$18,0):F247)&gt;0,$E$7-SUM(OFFSET(F247,-$E$18,0):F247),0),IF(OFFSET(G247,-$E$18,0)-SUM(OFFSET(F247,-$E$18,0):F247)&gt;0,OFFSET(G247,-$E$18,0)-SUM(OFFSET(F247,-$E$18,0):F247),0)))</f>
        <v>0</v>
      </c>
      <c r="K247" s="13">
        <f t="shared" ca="1" si="23"/>
        <v>0</v>
      </c>
      <c r="L247" s="26">
        <f t="shared" ca="1" si="24"/>
        <v>0</v>
      </c>
    </row>
    <row r="248" spans="4:12" x14ac:dyDescent="0.3">
      <c r="D248" s="25">
        <v>228</v>
      </c>
      <c r="E248" s="2">
        <f t="shared" ca="1" si="28"/>
        <v>225</v>
      </c>
      <c r="F248" s="15">
        <f t="shared" si="25"/>
        <v>40</v>
      </c>
      <c r="G248" s="15">
        <f t="shared" ca="1" si="26"/>
        <v>0</v>
      </c>
      <c r="H248" s="13">
        <f t="shared" ca="1" si="22"/>
        <v>0.24657534246575347</v>
      </c>
      <c r="I248" s="29">
        <f t="shared" ca="1" si="27"/>
        <v>0</v>
      </c>
      <c r="J248" s="2">
        <f ca="1">IF(D248&lt;$E$18,"N/A",IF(D248=$E$18,IF($E$7-SUM(OFFSET(F248,-$E$18,0):F248)&gt;0,$E$7-SUM(OFFSET(F248,-$E$18,0):F248),0),IF(OFFSET(G248,-$E$18,0)-SUM(OFFSET(F248,-$E$18,0):F248)&gt;0,OFFSET(G248,-$E$18,0)-SUM(OFFSET(F248,-$E$18,0):F248),0)))</f>
        <v>0</v>
      </c>
      <c r="K248" s="13">
        <f t="shared" ca="1" si="23"/>
        <v>0</v>
      </c>
      <c r="L248" s="26">
        <f t="shared" ca="1" si="24"/>
        <v>0</v>
      </c>
    </row>
    <row r="249" spans="4:12" x14ac:dyDescent="0.3">
      <c r="D249" s="25">
        <v>229</v>
      </c>
      <c r="E249" s="2">
        <f t="shared" ca="1" si="28"/>
        <v>185</v>
      </c>
      <c r="F249" s="15">
        <f t="shared" si="25"/>
        <v>40</v>
      </c>
      <c r="G249" s="15">
        <f t="shared" ca="1" si="26"/>
        <v>0</v>
      </c>
      <c r="H249" s="13">
        <f t="shared" ca="1" si="22"/>
        <v>0.20273972602739729</v>
      </c>
      <c r="I249" s="29">
        <f t="shared" ca="1" si="27"/>
        <v>0</v>
      </c>
      <c r="J249" s="2">
        <f ca="1">IF(D249&lt;$E$18,"N/A",IF(D249=$E$18,IF($E$7-SUM(OFFSET(F249,-$E$18,0):F249)&gt;0,$E$7-SUM(OFFSET(F249,-$E$18,0):F249),0),IF(OFFSET(G249,-$E$18,0)-SUM(OFFSET(F249,-$E$18,0):F249)&gt;0,OFFSET(G249,-$E$18,0)-SUM(OFFSET(F249,-$E$18,0):F249),0)))</f>
        <v>0</v>
      </c>
      <c r="K249" s="13">
        <f t="shared" ca="1" si="23"/>
        <v>0</v>
      </c>
      <c r="L249" s="26">
        <f t="shared" ca="1" si="24"/>
        <v>0</v>
      </c>
    </row>
    <row r="250" spans="4:12" x14ac:dyDescent="0.3">
      <c r="D250" s="25">
        <v>230</v>
      </c>
      <c r="E250" s="2">
        <f t="shared" ca="1" si="28"/>
        <v>145</v>
      </c>
      <c r="F250" s="15">
        <f t="shared" si="25"/>
        <v>40</v>
      </c>
      <c r="G250" s="15">
        <f t="shared" ca="1" si="26"/>
        <v>0</v>
      </c>
      <c r="H250" s="13">
        <f t="shared" ca="1" si="22"/>
        <v>0.15890410958904111</v>
      </c>
      <c r="I250" s="29">
        <f t="shared" ca="1" si="27"/>
        <v>0</v>
      </c>
      <c r="J250" s="2">
        <f ca="1">IF(D250&lt;$E$18,"N/A",IF(D250=$E$18,IF($E$7-SUM(OFFSET(F250,-$E$18,0):F250)&gt;0,$E$7-SUM(OFFSET(F250,-$E$18,0):F250),0),IF(OFFSET(G250,-$E$18,0)-SUM(OFFSET(F250,-$E$18,0):F250)&gt;0,OFFSET(G250,-$E$18,0)-SUM(OFFSET(F250,-$E$18,0):F250),0)))</f>
        <v>0</v>
      </c>
      <c r="K250" s="13">
        <f t="shared" ca="1" si="23"/>
        <v>0</v>
      </c>
      <c r="L250" s="26">
        <f t="shared" ca="1" si="24"/>
        <v>0</v>
      </c>
    </row>
    <row r="251" spans="4:12" x14ac:dyDescent="0.3">
      <c r="D251" s="25">
        <v>231</v>
      </c>
      <c r="E251" s="2">
        <f t="shared" ca="1" si="28"/>
        <v>105</v>
      </c>
      <c r="F251" s="15">
        <f t="shared" si="25"/>
        <v>40</v>
      </c>
      <c r="G251" s="15">
        <f t="shared" ca="1" si="26"/>
        <v>280</v>
      </c>
      <c r="H251" s="13">
        <f t="shared" ca="1" si="22"/>
        <v>0.11506849315068494</v>
      </c>
      <c r="I251" s="29">
        <f t="shared" ca="1" si="27"/>
        <v>200</v>
      </c>
      <c r="J251" s="2">
        <f ca="1">IF(D251&lt;$E$18,"N/A",IF(D251=$E$18,IF($E$7-SUM(OFFSET(F251,-$E$18,0):F251)&gt;0,$E$7-SUM(OFFSET(F251,-$E$18,0):F251),0),IF(OFFSET(G251,-$E$18,0)-SUM(OFFSET(F251,-$E$18,0):F251)&gt;0,OFFSET(G251,-$E$18,0)-SUM(OFFSET(F251,-$E$18,0):F251),0)))</f>
        <v>0</v>
      </c>
      <c r="K251" s="13">
        <f t="shared" ca="1" si="23"/>
        <v>0</v>
      </c>
      <c r="L251" s="26">
        <f t="shared" ca="1" si="24"/>
        <v>0</v>
      </c>
    </row>
    <row r="252" spans="4:12" x14ac:dyDescent="0.3">
      <c r="D252" s="25">
        <v>232</v>
      </c>
      <c r="E252" s="2">
        <f t="shared" ca="1" si="28"/>
        <v>345</v>
      </c>
      <c r="F252" s="15">
        <f t="shared" si="25"/>
        <v>40</v>
      </c>
      <c r="G252" s="15">
        <f t="shared" ca="1" si="26"/>
        <v>0</v>
      </c>
      <c r="H252" s="13">
        <f t="shared" ca="1" si="22"/>
        <v>0.37808219178082197</v>
      </c>
      <c r="I252" s="29">
        <f t="shared" ca="1" si="27"/>
        <v>0</v>
      </c>
      <c r="J252" s="2">
        <f ca="1">IF(D252&lt;$E$18,"N/A",IF(D252=$E$18,IF($E$7-SUM(OFFSET(F252,-$E$18,0):F252)&gt;0,$E$7-SUM(OFFSET(F252,-$E$18,0):F252),0),IF(OFFSET(G252,-$E$18,0)-SUM(OFFSET(F252,-$E$18,0):F252)&gt;0,OFFSET(G252,-$E$18,0)-SUM(OFFSET(F252,-$E$18,0):F252),0)))</f>
        <v>0</v>
      </c>
      <c r="K252" s="13">
        <f t="shared" ca="1" si="23"/>
        <v>0</v>
      </c>
      <c r="L252" s="26">
        <f t="shared" ca="1" si="24"/>
        <v>0</v>
      </c>
    </row>
    <row r="253" spans="4:12" x14ac:dyDescent="0.3">
      <c r="D253" s="25">
        <v>233</v>
      </c>
      <c r="E253" s="2">
        <f t="shared" ca="1" si="28"/>
        <v>305</v>
      </c>
      <c r="F253" s="15">
        <f t="shared" si="25"/>
        <v>40</v>
      </c>
      <c r="G253" s="15">
        <f t="shared" ca="1" si="26"/>
        <v>0</v>
      </c>
      <c r="H253" s="13">
        <f t="shared" ca="1" si="22"/>
        <v>0.33424657534246577</v>
      </c>
      <c r="I253" s="29">
        <f t="shared" ca="1" si="27"/>
        <v>0</v>
      </c>
      <c r="J253" s="2">
        <f ca="1">IF(D253&lt;$E$18,"N/A",IF(D253=$E$18,IF($E$7-SUM(OFFSET(F253,-$E$18,0):F253)&gt;0,$E$7-SUM(OFFSET(F253,-$E$18,0):F253),0),IF(OFFSET(G253,-$E$18,0)-SUM(OFFSET(F253,-$E$18,0):F253)&gt;0,OFFSET(G253,-$E$18,0)-SUM(OFFSET(F253,-$E$18,0):F253),0)))</f>
        <v>0</v>
      </c>
      <c r="K253" s="13">
        <f t="shared" ca="1" si="23"/>
        <v>0</v>
      </c>
      <c r="L253" s="26">
        <f t="shared" ca="1" si="24"/>
        <v>0</v>
      </c>
    </row>
    <row r="254" spans="4:12" x14ac:dyDescent="0.3">
      <c r="D254" s="25">
        <v>234</v>
      </c>
      <c r="E254" s="2">
        <f t="shared" ca="1" si="28"/>
        <v>265</v>
      </c>
      <c r="F254" s="15">
        <f t="shared" si="25"/>
        <v>40</v>
      </c>
      <c r="G254" s="15">
        <f t="shared" ca="1" si="26"/>
        <v>0</v>
      </c>
      <c r="H254" s="13">
        <f t="shared" ca="1" si="22"/>
        <v>0.29041095890410962</v>
      </c>
      <c r="I254" s="29">
        <f t="shared" ca="1" si="27"/>
        <v>0</v>
      </c>
      <c r="J254" s="2">
        <f ca="1">IF(D254&lt;$E$18,"N/A",IF(D254=$E$18,IF($E$7-SUM(OFFSET(F254,-$E$18,0):F254)&gt;0,$E$7-SUM(OFFSET(F254,-$E$18,0):F254),0),IF(OFFSET(G254,-$E$18,0)-SUM(OFFSET(F254,-$E$18,0):F254)&gt;0,OFFSET(G254,-$E$18,0)-SUM(OFFSET(F254,-$E$18,0):F254),0)))</f>
        <v>0</v>
      </c>
      <c r="K254" s="13">
        <f t="shared" ca="1" si="23"/>
        <v>0</v>
      </c>
      <c r="L254" s="26">
        <f t="shared" ca="1" si="24"/>
        <v>0</v>
      </c>
    </row>
    <row r="255" spans="4:12" x14ac:dyDescent="0.3">
      <c r="D255" s="25">
        <v>235</v>
      </c>
      <c r="E255" s="2">
        <f t="shared" ca="1" si="28"/>
        <v>225</v>
      </c>
      <c r="F255" s="15">
        <f t="shared" si="25"/>
        <v>40</v>
      </c>
      <c r="G255" s="15">
        <f t="shared" ca="1" si="26"/>
        <v>0</v>
      </c>
      <c r="H255" s="13">
        <f t="shared" ca="1" si="22"/>
        <v>0.24657534246575347</v>
      </c>
      <c r="I255" s="29">
        <f t="shared" ca="1" si="27"/>
        <v>0</v>
      </c>
      <c r="J255" s="2">
        <f ca="1">IF(D255&lt;$E$18,"N/A",IF(D255=$E$18,IF($E$7-SUM(OFFSET(F255,-$E$18,0):F255)&gt;0,$E$7-SUM(OFFSET(F255,-$E$18,0):F255),0),IF(OFFSET(G255,-$E$18,0)-SUM(OFFSET(F255,-$E$18,0):F255)&gt;0,OFFSET(G255,-$E$18,0)-SUM(OFFSET(F255,-$E$18,0):F255),0)))</f>
        <v>0</v>
      </c>
      <c r="K255" s="13">
        <f t="shared" ca="1" si="23"/>
        <v>0</v>
      </c>
      <c r="L255" s="26">
        <f t="shared" ca="1" si="24"/>
        <v>0</v>
      </c>
    </row>
    <row r="256" spans="4:12" x14ac:dyDescent="0.3">
      <c r="D256" s="25">
        <v>236</v>
      </c>
      <c r="E256" s="2">
        <f t="shared" ca="1" si="28"/>
        <v>185</v>
      </c>
      <c r="F256" s="15">
        <f t="shared" si="25"/>
        <v>40</v>
      </c>
      <c r="G256" s="15">
        <f t="shared" ca="1" si="26"/>
        <v>0</v>
      </c>
      <c r="H256" s="13">
        <f t="shared" ca="1" si="22"/>
        <v>0.20273972602739729</v>
      </c>
      <c r="I256" s="29">
        <f t="shared" ca="1" si="27"/>
        <v>0</v>
      </c>
      <c r="J256" s="2">
        <f ca="1">IF(D256&lt;$E$18,"N/A",IF(D256=$E$18,IF($E$7-SUM(OFFSET(F256,-$E$18,0):F256)&gt;0,$E$7-SUM(OFFSET(F256,-$E$18,0):F256),0),IF(OFFSET(G256,-$E$18,0)-SUM(OFFSET(F256,-$E$18,0):F256)&gt;0,OFFSET(G256,-$E$18,0)-SUM(OFFSET(F256,-$E$18,0):F256),0)))</f>
        <v>0</v>
      </c>
      <c r="K256" s="13">
        <f t="shared" ca="1" si="23"/>
        <v>0</v>
      </c>
      <c r="L256" s="26">
        <f t="shared" ca="1" si="24"/>
        <v>0</v>
      </c>
    </row>
    <row r="257" spans="4:12" x14ac:dyDescent="0.3">
      <c r="D257" s="25">
        <v>237</v>
      </c>
      <c r="E257" s="2">
        <f t="shared" ca="1" si="28"/>
        <v>145</v>
      </c>
      <c r="F257" s="15">
        <f t="shared" si="25"/>
        <v>40</v>
      </c>
      <c r="G257" s="15">
        <f t="shared" ca="1" si="26"/>
        <v>0</v>
      </c>
      <c r="H257" s="13">
        <f t="shared" ca="1" si="22"/>
        <v>0.15890410958904111</v>
      </c>
      <c r="I257" s="29">
        <f t="shared" ca="1" si="27"/>
        <v>0</v>
      </c>
      <c r="J257" s="2">
        <f ca="1">IF(D257&lt;$E$18,"N/A",IF(D257=$E$18,IF($E$7-SUM(OFFSET(F257,-$E$18,0):F257)&gt;0,$E$7-SUM(OFFSET(F257,-$E$18,0):F257),0),IF(OFFSET(G257,-$E$18,0)-SUM(OFFSET(F257,-$E$18,0):F257)&gt;0,OFFSET(G257,-$E$18,0)-SUM(OFFSET(F257,-$E$18,0):F257),0)))</f>
        <v>0</v>
      </c>
      <c r="K257" s="13">
        <f t="shared" ca="1" si="23"/>
        <v>0</v>
      </c>
      <c r="L257" s="26">
        <f t="shared" ca="1" si="24"/>
        <v>0</v>
      </c>
    </row>
    <row r="258" spans="4:12" x14ac:dyDescent="0.3">
      <c r="D258" s="25">
        <v>238</v>
      </c>
      <c r="E258" s="2">
        <f t="shared" ca="1" si="28"/>
        <v>105</v>
      </c>
      <c r="F258" s="15">
        <f t="shared" si="25"/>
        <v>40</v>
      </c>
      <c r="G258" s="15">
        <f t="shared" ca="1" si="26"/>
        <v>280</v>
      </c>
      <c r="H258" s="13">
        <f t="shared" ca="1" si="22"/>
        <v>0.11506849315068494</v>
      </c>
      <c r="I258" s="29">
        <f t="shared" ca="1" si="27"/>
        <v>200</v>
      </c>
      <c r="J258" s="2">
        <f ca="1">IF(D258&lt;$E$18,"N/A",IF(D258=$E$18,IF($E$7-SUM(OFFSET(F258,-$E$18,0):F258)&gt;0,$E$7-SUM(OFFSET(F258,-$E$18,0):F258),0),IF(OFFSET(G258,-$E$18,0)-SUM(OFFSET(F258,-$E$18,0):F258)&gt;0,OFFSET(G258,-$E$18,0)-SUM(OFFSET(F258,-$E$18,0):F258),0)))</f>
        <v>0</v>
      </c>
      <c r="K258" s="13">
        <f t="shared" ca="1" si="23"/>
        <v>0</v>
      </c>
      <c r="L258" s="26">
        <f t="shared" ca="1" si="24"/>
        <v>0</v>
      </c>
    </row>
    <row r="259" spans="4:12" x14ac:dyDescent="0.3">
      <c r="D259" s="25">
        <v>239</v>
      </c>
      <c r="E259" s="2">
        <f t="shared" ca="1" si="28"/>
        <v>345</v>
      </c>
      <c r="F259" s="15">
        <f t="shared" si="25"/>
        <v>40</v>
      </c>
      <c r="G259" s="15">
        <f t="shared" ca="1" si="26"/>
        <v>0</v>
      </c>
      <c r="H259" s="13">
        <f t="shared" ca="1" si="22"/>
        <v>0.37808219178082197</v>
      </c>
      <c r="I259" s="29">
        <f t="shared" ca="1" si="27"/>
        <v>0</v>
      </c>
      <c r="J259" s="2">
        <f ca="1">IF(D259&lt;$E$18,"N/A",IF(D259=$E$18,IF($E$7-SUM(OFFSET(F259,-$E$18,0):F259)&gt;0,$E$7-SUM(OFFSET(F259,-$E$18,0):F259),0),IF(OFFSET(G259,-$E$18,0)-SUM(OFFSET(F259,-$E$18,0):F259)&gt;0,OFFSET(G259,-$E$18,0)-SUM(OFFSET(F259,-$E$18,0):F259),0)))</f>
        <v>0</v>
      </c>
      <c r="K259" s="13">
        <f t="shared" ca="1" si="23"/>
        <v>0</v>
      </c>
      <c r="L259" s="26">
        <f t="shared" ca="1" si="24"/>
        <v>0</v>
      </c>
    </row>
    <row r="260" spans="4:12" x14ac:dyDescent="0.3">
      <c r="D260" s="25">
        <v>240</v>
      </c>
      <c r="E260" s="2">
        <f t="shared" ca="1" si="28"/>
        <v>305</v>
      </c>
      <c r="F260" s="15">
        <f t="shared" si="25"/>
        <v>40</v>
      </c>
      <c r="G260" s="15">
        <f t="shared" ca="1" si="26"/>
        <v>0</v>
      </c>
      <c r="H260" s="13">
        <f t="shared" ca="1" si="22"/>
        <v>0.33424657534246577</v>
      </c>
      <c r="I260" s="29">
        <f t="shared" ca="1" si="27"/>
        <v>0</v>
      </c>
      <c r="J260" s="2">
        <f ca="1">IF(D260&lt;$E$18,"N/A",IF(D260=$E$18,IF($E$7-SUM(OFFSET(F260,-$E$18,0):F260)&gt;0,$E$7-SUM(OFFSET(F260,-$E$18,0):F260),0),IF(OFFSET(G260,-$E$18,0)-SUM(OFFSET(F260,-$E$18,0):F260)&gt;0,OFFSET(G260,-$E$18,0)-SUM(OFFSET(F260,-$E$18,0):F260),0)))</f>
        <v>0</v>
      </c>
      <c r="K260" s="13">
        <f t="shared" ca="1" si="23"/>
        <v>0</v>
      </c>
      <c r="L260" s="26">
        <f t="shared" ca="1" si="24"/>
        <v>0</v>
      </c>
    </row>
    <row r="261" spans="4:12" x14ac:dyDescent="0.3">
      <c r="D261" s="25">
        <v>241</v>
      </c>
      <c r="E261" s="2">
        <f t="shared" ca="1" si="28"/>
        <v>265</v>
      </c>
      <c r="F261" s="15">
        <f t="shared" si="25"/>
        <v>40</v>
      </c>
      <c r="G261" s="15">
        <f t="shared" ca="1" si="26"/>
        <v>0</v>
      </c>
      <c r="H261" s="13">
        <f t="shared" ca="1" si="22"/>
        <v>0.29041095890410962</v>
      </c>
      <c r="I261" s="29">
        <f t="shared" ca="1" si="27"/>
        <v>0</v>
      </c>
      <c r="J261" s="2">
        <f ca="1">IF(D261&lt;$E$18,"N/A",IF(D261=$E$18,IF($E$7-SUM(OFFSET(F261,-$E$18,0):F261)&gt;0,$E$7-SUM(OFFSET(F261,-$E$18,0):F261),0),IF(OFFSET(G261,-$E$18,0)-SUM(OFFSET(F261,-$E$18,0):F261)&gt;0,OFFSET(G261,-$E$18,0)-SUM(OFFSET(F261,-$E$18,0):F261),0)))</f>
        <v>0</v>
      </c>
      <c r="K261" s="13">
        <f t="shared" ca="1" si="23"/>
        <v>0</v>
      </c>
      <c r="L261" s="26">
        <f t="shared" ca="1" si="24"/>
        <v>0</v>
      </c>
    </row>
    <row r="262" spans="4:12" x14ac:dyDescent="0.3">
      <c r="D262" s="25">
        <v>242</v>
      </c>
      <c r="E262" s="2">
        <f t="shared" ca="1" si="28"/>
        <v>225</v>
      </c>
      <c r="F262" s="15">
        <f t="shared" si="25"/>
        <v>40</v>
      </c>
      <c r="G262" s="15">
        <f t="shared" ca="1" si="26"/>
        <v>0</v>
      </c>
      <c r="H262" s="13">
        <f t="shared" ca="1" si="22"/>
        <v>0.24657534246575347</v>
      </c>
      <c r="I262" s="29">
        <f t="shared" ca="1" si="27"/>
        <v>0</v>
      </c>
      <c r="J262" s="2">
        <f ca="1">IF(D262&lt;$E$18,"N/A",IF(D262=$E$18,IF($E$7-SUM(OFFSET(F262,-$E$18,0):F262)&gt;0,$E$7-SUM(OFFSET(F262,-$E$18,0):F262),0),IF(OFFSET(G262,-$E$18,0)-SUM(OFFSET(F262,-$E$18,0):F262)&gt;0,OFFSET(G262,-$E$18,0)-SUM(OFFSET(F262,-$E$18,0):F262),0)))</f>
        <v>0</v>
      </c>
      <c r="K262" s="13">
        <f t="shared" ca="1" si="23"/>
        <v>0</v>
      </c>
      <c r="L262" s="26">
        <f t="shared" ca="1" si="24"/>
        <v>0</v>
      </c>
    </row>
    <row r="263" spans="4:12" x14ac:dyDescent="0.3">
      <c r="D263" s="25">
        <v>243</v>
      </c>
      <c r="E263" s="2">
        <f t="shared" ca="1" si="28"/>
        <v>185</v>
      </c>
      <c r="F263" s="15">
        <f t="shared" si="25"/>
        <v>40</v>
      </c>
      <c r="G263" s="15">
        <f t="shared" ca="1" si="26"/>
        <v>0</v>
      </c>
      <c r="H263" s="13">
        <f t="shared" ca="1" si="22"/>
        <v>0.20273972602739729</v>
      </c>
      <c r="I263" s="29">
        <f t="shared" ca="1" si="27"/>
        <v>0</v>
      </c>
      <c r="J263" s="2">
        <f ca="1">IF(D263&lt;$E$18,"N/A",IF(D263=$E$18,IF($E$7-SUM(OFFSET(F263,-$E$18,0):F263)&gt;0,$E$7-SUM(OFFSET(F263,-$E$18,0):F263),0),IF(OFFSET(G263,-$E$18,0)-SUM(OFFSET(F263,-$E$18,0):F263)&gt;0,OFFSET(G263,-$E$18,0)-SUM(OFFSET(F263,-$E$18,0):F263),0)))</f>
        <v>0</v>
      </c>
      <c r="K263" s="13">
        <f t="shared" ca="1" si="23"/>
        <v>0</v>
      </c>
      <c r="L263" s="26">
        <f t="shared" ca="1" si="24"/>
        <v>0</v>
      </c>
    </row>
    <row r="264" spans="4:12" x14ac:dyDescent="0.3">
      <c r="D264" s="25">
        <v>244</v>
      </c>
      <c r="E264" s="2">
        <f t="shared" ca="1" si="28"/>
        <v>145</v>
      </c>
      <c r="F264" s="15">
        <f t="shared" si="25"/>
        <v>40</v>
      </c>
      <c r="G264" s="15">
        <f t="shared" ca="1" si="26"/>
        <v>0</v>
      </c>
      <c r="H264" s="13">
        <f t="shared" ca="1" si="22"/>
        <v>0.15890410958904111</v>
      </c>
      <c r="I264" s="29">
        <f t="shared" ca="1" si="27"/>
        <v>0</v>
      </c>
      <c r="J264" s="2">
        <f ca="1">IF(D264&lt;$E$18,"N/A",IF(D264=$E$18,IF($E$7-SUM(OFFSET(F264,-$E$18,0):F264)&gt;0,$E$7-SUM(OFFSET(F264,-$E$18,0):F264),0),IF(OFFSET(G264,-$E$18,0)-SUM(OFFSET(F264,-$E$18,0):F264)&gt;0,OFFSET(G264,-$E$18,0)-SUM(OFFSET(F264,-$E$18,0):F264),0)))</f>
        <v>0</v>
      </c>
      <c r="K264" s="13">
        <f t="shared" ca="1" si="23"/>
        <v>0</v>
      </c>
      <c r="L264" s="26">
        <f t="shared" ca="1" si="24"/>
        <v>0</v>
      </c>
    </row>
    <row r="265" spans="4:12" x14ac:dyDescent="0.3">
      <c r="D265" s="25">
        <v>245</v>
      </c>
      <c r="E265" s="2">
        <f t="shared" ca="1" si="28"/>
        <v>105</v>
      </c>
      <c r="F265" s="15">
        <f t="shared" si="25"/>
        <v>40</v>
      </c>
      <c r="G265" s="15">
        <f t="shared" ca="1" si="26"/>
        <v>280</v>
      </c>
      <c r="H265" s="13">
        <f t="shared" ca="1" si="22"/>
        <v>0.11506849315068494</v>
      </c>
      <c r="I265" s="29">
        <f t="shared" ca="1" si="27"/>
        <v>200</v>
      </c>
      <c r="J265" s="2">
        <f ca="1">IF(D265&lt;$E$18,"N/A",IF(D265=$E$18,IF($E$7-SUM(OFFSET(F265,-$E$18,0):F265)&gt;0,$E$7-SUM(OFFSET(F265,-$E$18,0):F265),0),IF(OFFSET(G265,-$E$18,0)-SUM(OFFSET(F265,-$E$18,0):F265)&gt;0,OFFSET(G265,-$E$18,0)-SUM(OFFSET(F265,-$E$18,0):F265),0)))</f>
        <v>0</v>
      </c>
      <c r="K265" s="13">
        <f t="shared" ca="1" si="23"/>
        <v>0</v>
      </c>
      <c r="L265" s="26">
        <f t="shared" ca="1" si="24"/>
        <v>0</v>
      </c>
    </row>
    <row r="266" spans="4:12" x14ac:dyDescent="0.3">
      <c r="D266" s="25">
        <v>246</v>
      </c>
      <c r="E266" s="2">
        <f t="shared" ca="1" si="28"/>
        <v>345</v>
      </c>
      <c r="F266" s="15">
        <f t="shared" si="25"/>
        <v>40</v>
      </c>
      <c r="G266" s="15">
        <f t="shared" ca="1" si="26"/>
        <v>0</v>
      </c>
      <c r="H266" s="13">
        <f t="shared" ca="1" si="22"/>
        <v>0.37808219178082197</v>
      </c>
      <c r="I266" s="29">
        <f t="shared" ca="1" si="27"/>
        <v>0</v>
      </c>
      <c r="J266" s="2">
        <f ca="1">IF(D266&lt;$E$18,"N/A",IF(D266=$E$18,IF($E$7-SUM(OFFSET(F266,-$E$18,0):F266)&gt;0,$E$7-SUM(OFFSET(F266,-$E$18,0):F266),0),IF(OFFSET(G266,-$E$18,0)-SUM(OFFSET(F266,-$E$18,0):F266)&gt;0,OFFSET(G266,-$E$18,0)-SUM(OFFSET(F266,-$E$18,0):F266),0)))</f>
        <v>0</v>
      </c>
      <c r="K266" s="13">
        <f t="shared" ca="1" si="23"/>
        <v>0</v>
      </c>
      <c r="L266" s="26">
        <f t="shared" ca="1" si="24"/>
        <v>0</v>
      </c>
    </row>
    <row r="267" spans="4:12" x14ac:dyDescent="0.3">
      <c r="D267" s="25">
        <v>247</v>
      </c>
      <c r="E267" s="2">
        <f t="shared" ca="1" si="28"/>
        <v>305</v>
      </c>
      <c r="F267" s="15">
        <f t="shared" si="25"/>
        <v>40</v>
      </c>
      <c r="G267" s="15">
        <f t="shared" ca="1" si="26"/>
        <v>0</v>
      </c>
      <c r="H267" s="13">
        <f t="shared" ca="1" si="22"/>
        <v>0.33424657534246577</v>
      </c>
      <c r="I267" s="29">
        <f t="shared" ca="1" si="27"/>
        <v>0</v>
      </c>
      <c r="J267" s="2">
        <f ca="1">IF(D267&lt;$E$18,"N/A",IF(D267=$E$18,IF($E$7-SUM(OFFSET(F267,-$E$18,0):F267)&gt;0,$E$7-SUM(OFFSET(F267,-$E$18,0):F267),0),IF(OFFSET(G267,-$E$18,0)-SUM(OFFSET(F267,-$E$18,0):F267)&gt;0,OFFSET(G267,-$E$18,0)-SUM(OFFSET(F267,-$E$18,0):F267),0)))</f>
        <v>0</v>
      </c>
      <c r="K267" s="13">
        <f t="shared" ca="1" si="23"/>
        <v>0</v>
      </c>
      <c r="L267" s="26">
        <f t="shared" ca="1" si="24"/>
        <v>0</v>
      </c>
    </row>
    <row r="268" spans="4:12" x14ac:dyDescent="0.3">
      <c r="D268" s="25">
        <v>248</v>
      </c>
      <c r="E268" s="2">
        <f t="shared" ca="1" si="28"/>
        <v>265</v>
      </c>
      <c r="F268" s="15">
        <f t="shared" si="25"/>
        <v>40</v>
      </c>
      <c r="G268" s="15">
        <f t="shared" ca="1" si="26"/>
        <v>0</v>
      </c>
      <c r="H268" s="13">
        <f t="shared" ca="1" si="22"/>
        <v>0.29041095890410962</v>
      </c>
      <c r="I268" s="29">
        <f t="shared" ca="1" si="27"/>
        <v>0</v>
      </c>
      <c r="J268" s="2">
        <f ca="1">IF(D268&lt;$E$18,"N/A",IF(D268=$E$18,IF($E$7-SUM(OFFSET(F268,-$E$18,0):F268)&gt;0,$E$7-SUM(OFFSET(F268,-$E$18,0):F268),0),IF(OFFSET(G268,-$E$18,0)-SUM(OFFSET(F268,-$E$18,0):F268)&gt;0,OFFSET(G268,-$E$18,0)-SUM(OFFSET(F268,-$E$18,0):F268),0)))</f>
        <v>0</v>
      </c>
      <c r="K268" s="13">
        <f t="shared" ca="1" si="23"/>
        <v>0</v>
      </c>
      <c r="L268" s="26">
        <f t="shared" ca="1" si="24"/>
        <v>0</v>
      </c>
    </row>
    <row r="269" spans="4:12" x14ac:dyDescent="0.3">
      <c r="D269" s="25">
        <v>249</v>
      </c>
      <c r="E269" s="2">
        <f t="shared" ca="1" si="28"/>
        <v>225</v>
      </c>
      <c r="F269" s="15">
        <f t="shared" si="25"/>
        <v>40</v>
      </c>
      <c r="G269" s="15">
        <f t="shared" ca="1" si="26"/>
        <v>0</v>
      </c>
      <c r="H269" s="13">
        <f t="shared" ca="1" si="22"/>
        <v>0.24657534246575347</v>
      </c>
      <c r="I269" s="29">
        <f t="shared" ca="1" si="27"/>
        <v>0</v>
      </c>
      <c r="J269" s="2">
        <f ca="1">IF(D269&lt;$E$18,"N/A",IF(D269=$E$18,IF($E$7-SUM(OFFSET(F269,-$E$18,0):F269)&gt;0,$E$7-SUM(OFFSET(F269,-$E$18,0):F269),0),IF(OFFSET(G269,-$E$18,0)-SUM(OFFSET(F269,-$E$18,0):F269)&gt;0,OFFSET(G269,-$E$18,0)-SUM(OFFSET(F269,-$E$18,0):F269),0)))</f>
        <v>0</v>
      </c>
      <c r="K269" s="13">
        <f t="shared" ca="1" si="23"/>
        <v>0</v>
      </c>
      <c r="L269" s="26">
        <f t="shared" ca="1" si="24"/>
        <v>0</v>
      </c>
    </row>
    <row r="270" spans="4:12" x14ac:dyDescent="0.3">
      <c r="D270" s="25">
        <v>250</v>
      </c>
      <c r="E270" s="2">
        <f t="shared" ca="1" si="28"/>
        <v>185</v>
      </c>
      <c r="F270" s="15">
        <f t="shared" si="25"/>
        <v>40</v>
      </c>
      <c r="G270" s="15">
        <f t="shared" ca="1" si="26"/>
        <v>0</v>
      </c>
      <c r="H270" s="13">
        <f t="shared" ca="1" si="22"/>
        <v>0.20273972602739729</v>
      </c>
      <c r="I270" s="29">
        <f t="shared" ca="1" si="27"/>
        <v>0</v>
      </c>
      <c r="J270" s="2">
        <f ca="1">IF(D270&lt;$E$18,"N/A",IF(D270=$E$18,IF($E$7-SUM(OFFSET(F270,-$E$18,0):F270)&gt;0,$E$7-SUM(OFFSET(F270,-$E$18,0):F270),0),IF(OFFSET(G270,-$E$18,0)-SUM(OFFSET(F270,-$E$18,0):F270)&gt;0,OFFSET(G270,-$E$18,0)-SUM(OFFSET(F270,-$E$18,0):F270),0)))</f>
        <v>0</v>
      </c>
      <c r="K270" s="13">
        <f t="shared" ca="1" si="23"/>
        <v>0</v>
      </c>
      <c r="L270" s="26">
        <f t="shared" ca="1" si="24"/>
        <v>0</v>
      </c>
    </row>
    <row r="271" spans="4:12" x14ac:dyDescent="0.3">
      <c r="D271" s="25">
        <v>251</v>
      </c>
      <c r="E271" s="2">
        <f t="shared" ca="1" si="28"/>
        <v>145</v>
      </c>
      <c r="F271" s="15">
        <f t="shared" si="25"/>
        <v>40</v>
      </c>
      <c r="G271" s="15">
        <f t="shared" ca="1" si="26"/>
        <v>0</v>
      </c>
      <c r="H271" s="13">
        <f t="shared" ca="1" si="22"/>
        <v>0.15890410958904111</v>
      </c>
      <c r="I271" s="29">
        <f t="shared" ca="1" si="27"/>
        <v>0</v>
      </c>
      <c r="J271" s="2">
        <f ca="1">IF(D271&lt;$E$18,"N/A",IF(D271=$E$18,IF($E$7-SUM(OFFSET(F271,-$E$18,0):F271)&gt;0,$E$7-SUM(OFFSET(F271,-$E$18,0):F271),0),IF(OFFSET(G271,-$E$18,0)-SUM(OFFSET(F271,-$E$18,0):F271)&gt;0,OFFSET(G271,-$E$18,0)-SUM(OFFSET(F271,-$E$18,0):F271),0)))</f>
        <v>0</v>
      </c>
      <c r="K271" s="13">
        <f t="shared" ca="1" si="23"/>
        <v>0</v>
      </c>
      <c r="L271" s="26">
        <f t="shared" ca="1" si="24"/>
        <v>0</v>
      </c>
    </row>
    <row r="272" spans="4:12" x14ac:dyDescent="0.3">
      <c r="D272" s="25">
        <v>252</v>
      </c>
      <c r="E272" s="2">
        <f t="shared" ca="1" si="28"/>
        <v>105</v>
      </c>
      <c r="F272" s="15">
        <f t="shared" si="25"/>
        <v>40</v>
      </c>
      <c r="G272" s="15">
        <f t="shared" ca="1" si="26"/>
        <v>280</v>
      </c>
      <c r="H272" s="13">
        <f t="shared" ca="1" si="22"/>
        <v>0.11506849315068494</v>
      </c>
      <c r="I272" s="29">
        <f t="shared" ca="1" si="27"/>
        <v>200</v>
      </c>
      <c r="J272" s="2">
        <f ca="1">IF(D272&lt;$E$18,"N/A",IF(D272=$E$18,IF($E$7-SUM(OFFSET(F272,-$E$18,0):F272)&gt;0,$E$7-SUM(OFFSET(F272,-$E$18,0):F272),0),IF(OFFSET(G272,-$E$18,0)-SUM(OFFSET(F272,-$E$18,0):F272)&gt;0,OFFSET(G272,-$E$18,0)-SUM(OFFSET(F272,-$E$18,0):F272),0)))</f>
        <v>0</v>
      </c>
      <c r="K272" s="13">
        <f t="shared" ca="1" si="23"/>
        <v>0</v>
      </c>
      <c r="L272" s="26">
        <f t="shared" ca="1" si="24"/>
        <v>0</v>
      </c>
    </row>
    <row r="273" spans="4:12" x14ac:dyDescent="0.3">
      <c r="D273" s="25">
        <v>253</v>
      </c>
      <c r="E273" s="2">
        <f t="shared" ca="1" si="28"/>
        <v>345</v>
      </c>
      <c r="F273" s="15">
        <f t="shared" si="25"/>
        <v>40</v>
      </c>
      <c r="G273" s="15">
        <f t="shared" ca="1" si="26"/>
        <v>0</v>
      </c>
      <c r="H273" s="13">
        <f t="shared" ca="1" si="22"/>
        <v>0.37808219178082197</v>
      </c>
      <c r="I273" s="29">
        <f t="shared" ca="1" si="27"/>
        <v>0</v>
      </c>
      <c r="J273" s="2">
        <f ca="1">IF(D273&lt;$E$18,"N/A",IF(D273=$E$18,IF($E$7-SUM(OFFSET(F273,-$E$18,0):F273)&gt;0,$E$7-SUM(OFFSET(F273,-$E$18,0):F273),0),IF(OFFSET(G273,-$E$18,0)-SUM(OFFSET(F273,-$E$18,0):F273)&gt;0,OFFSET(G273,-$E$18,0)-SUM(OFFSET(F273,-$E$18,0):F273),0)))</f>
        <v>0</v>
      </c>
      <c r="K273" s="13">
        <f t="shared" ca="1" si="23"/>
        <v>0</v>
      </c>
      <c r="L273" s="26">
        <f t="shared" ca="1" si="24"/>
        <v>0</v>
      </c>
    </row>
    <row r="274" spans="4:12" x14ac:dyDescent="0.3">
      <c r="D274" s="25">
        <v>254</v>
      </c>
      <c r="E274" s="2">
        <f t="shared" ca="1" si="28"/>
        <v>305</v>
      </c>
      <c r="F274" s="15">
        <f t="shared" si="25"/>
        <v>40</v>
      </c>
      <c r="G274" s="15">
        <f t="shared" ca="1" si="26"/>
        <v>0</v>
      </c>
      <c r="H274" s="13">
        <f t="shared" ca="1" si="22"/>
        <v>0.33424657534246577</v>
      </c>
      <c r="I274" s="29">
        <f t="shared" ca="1" si="27"/>
        <v>0</v>
      </c>
      <c r="J274" s="2">
        <f ca="1">IF(D274&lt;$E$18,"N/A",IF(D274=$E$18,IF($E$7-SUM(OFFSET(F274,-$E$18,0):F274)&gt;0,$E$7-SUM(OFFSET(F274,-$E$18,0):F274),0),IF(OFFSET(G274,-$E$18,0)-SUM(OFFSET(F274,-$E$18,0):F274)&gt;0,OFFSET(G274,-$E$18,0)-SUM(OFFSET(F274,-$E$18,0):F274),0)))</f>
        <v>0</v>
      </c>
      <c r="K274" s="13">
        <f t="shared" ca="1" si="23"/>
        <v>0</v>
      </c>
      <c r="L274" s="26">
        <f t="shared" ca="1" si="24"/>
        <v>0</v>
      </c>
    </row>
    <row r="275" spans="4:12" x14ac:dyDescent="0.3">
      <c r="D275" s="25">
        <v>255</v>
      </c>
      <c r="E275" s="2">
        <f t="shared" ca="1" si="28"/>
        <v>265</v>
      </c>
      <c r="F275" s="15">
        <f t="shared" si="25"/>
        <v>40</v>
      </c>
      <c r="G275" s="15">
        <f t="shared" ca="1" si="26"/>
        <v>0</v>
      </c>
      <c r="H275" s="13">
        <f t="shared" ca="1" si="22"/>
        <v>0.29041095890410962</v>
      </c>
      <c r="I275" s="29">
        <f t="shared" ca="1" si="27"/>
        <v>0</v>
      </c>
      <c r="J275" s="2">
        <f ca="1">IF(D275&lt;$E$18,"N/A",IF(D275=$E$18,IF($E$7-SUM(OFFSET(F275,-$E$18,0):F275)&gt;0,$E$7-SUM(OFFSET(F275,-$E$18,0):F275),0),IF(OFFSET(G275,-$E$18,0)-SUM(OFFSET(F275,-$E$18,0):F275)&gt;0,OFFSET(G275,-$E$18,0)-SUM(OFFSET(F275,-$E$18,0):F275),0)))</f>
        <v>0</v>
      </c>
      <c r="K275" s="13">
        <f t="shared" ca="1" si="23"/>
        <v>0</v>
      </c>
      <c r="L275" s="26">
        <f t="shared" ca="1" si="24"/>
        <v>0</v>
      </c>
    </row>
    <row r="276" spans="4:12" x14ac:dyDescent="0.3">
      <c r="D276" s="25">
        <v>256</v>
      </c>
      <c r="E276" s="2">
        <f t="shared" ca="1" si="28"/>
        <v>225</v>
      </c>
      <c r="F276" s="15">
        <f t="shared" si="25"/>
        <v>40</v>
      </c>
      <c r="G276" s="15">
        <f t="shared" ca="1" si="26"/>
        <v>0</v>
      </c>
      <c r="H276" s="13">
        <f t="shared" ca="1" si="22"/>
        <v>0.24657534246575347</v>
      </c>
      <c r="I276" s="29">
        <f t="shared" ca="1" si="27"/>
        <v>0</v>
      </c>
      <c r="J276" s="2">
        <f ca="1">IF(D276&lt;$E$18,"N/A",IF(D276=$E$18,IF($E$7-SUM(OFFSET(F276,-$E$18,0):F276)&gt;0,$E$7-SUM(OFFSET(F276,-$E$18,0):F276),0),IF(OFFSET(G276,-$E$18,0)-SUM(OFFSET(F276,-$E$18,0):F276)&gt;0,OFFSET(G276,-$E$18,0)-SUM(OFFSET(F276,-$E$18,0):F276),0)))</f>
        <v>0</v>
      </c>
      <c r="K276" s="13">
        <f t="shared" ca="1" si="23"/>
        <v>0</v>
      </c>
      <c r="L276" s="26">
        <f t="shared" ca="1" si="24"/>
        <v>0</v>
      </c>
    </row>
    <row r="277" spans="4:12" x14ac:dyDescent="0.3">
      <c r="D277" s="25">
        <v>257</v>
      </c>
      <c r="E277" s="2">
        <f t="shared" ca="1" si="28"/>
        <v>185</v>
      </c>
      <c r="F277" s="15">
        <f t="shared" si="25"/>
        <v>40</v>
      </c>
      <c r="G277" s="15">
        <f t="shared" ca="1" si="26"/>
        <v>0</v>
      </c>
      <c r="H277" s="13">
        <f t="shared" ref="H277:H340" ca="1" si="29">IF(E277&gt;0,E277*($E$12/365),0)</f>
        <v>0.20273972602739729</v>
      </c>
      <c r="I277" s="29">
        <f t="shared" ca="1" si="27"/>
        <v>0</v>
      </c>
      <c r="J277" s="2">
        <f ca="1">IF(D277&lt;$E$18,"N/A",IF(D277=$E$18,IF($E$7-SUM(OFFSET(F277,-$E$18,0):F277)&gt;0,$E$7-SUM(OFFSET(F277,-$E$18,0):F277),0),IF(OFFSET(G277,-$E$18,0)-SUM(OFFSET(F277,-$E$18,0):F277)&gt;0,OFFSET(G277,-$E$18,0)-SUM(OFFSET(F277,-$E$18,0):F277),0)))</f>
        <v>0</v>
      </c>
      <c r="K277" s="13">
        <f t="shared" ref="K277:K340" ca="1" si="30">IF(ISNUMBER(J277),J277*$E$13,0)</f>
        <v>0</v>
      </c>
      <c r="L277" s="26">
        <f t="shared" ref="L277:L340" ca="1" si="31">IF(D277&gt;1,IF(E277&lt;0,$E$14,0),0)</f>
        <v>0</v>
      </c>
    </row>
    <row r="278" spans="4:12" x14ac:dyDescent="0.3">
      <c r="D278" s="25">
        <v>258</v>
      </c>
      <c r="E278" s="2">
        <f t="shared" ca="1" si="28"/>
        <v>145</v>
      </c>
      <c r="F278" s="15">
        <f t="shared" ref="F278:F341" si="32">ROUND($E$15/7,0)</f>
        <v>40</v>
      </c>
      <c r="G278" s="15">
        <f t="shared" ref="G278:G341" ca="1" si="33">IF(D278=1,$E$4,IF(E278&lt;0,$E$4-E278,IF(MOD(D278,$E$5)=0,$E$4-E278,0)))</f>
        <v>0</v>
      </c>
      <c r="H278" s="13">
        <f t="shared" ca="1" si="29"/>
        <v>0.15890410958904111</v>
      </c>
      <c r="I278" s="29">
        <f t="shared" ref="I278:I341" ca="1" si="34">IF(G278&lt;&gt;0,IF(E278&lt;0,0,200),0)</f>
        <v>0</v>
      </c>
      <c r="J278" s="2">
        <f ca="1">IF(D278&lt;$E$18,"N/A",IF(D278=$E$18,IF($E$7-SUM(OFFSET(F278,-$E$18,0):F278)&gt;0,$E$7-SUM(OFFSET(F278,-$E$18,0):F278),0),IF(OFFSET(G278,-$E$18,0)-SUM(OFFSET(F278,-$E$18,0):F278)&gt;0,OFFSET(G278,-$E$18,0)-SUM(OFFSET(F278,-$E$18,0):F278),0)))</f>
        <v>0</v>
      </c>
      <c r="K278" s="13">
        <f t="shared" ca="1" si="30"/>
        <v>0</v>
      </c>
      <c r="L278" s="26">
        <f t="shared" ca="1" si="31"/>
        <v>0</v>
      </c>
    </row>
    <row r="279" spans="4:12" x14ac:dyDescent="0.3">
      <c r="D279" s="25">
        <v>259</v>
      </c>
      <c r="E279" s="2">
        <f t="shared" ca="1" si="28"/>
        <v>105</v>
      </c>
      <c r="F279" s="15">
        <f t="shared" si="32"/>
        <v>40</v>
      </c>
      <c r="G279" s="15">
        <f t="shared" ca="1" si="33"/>
        <v>280</v>
      </c>
      <c r="H279" s="13">
        <f t="shared" ca="1" si="29"/>
        <v>0.11506849315068494</v>
      </c>
      <c r="I279" s="29">
        <f t="shared" ca="1" si="34"/>
        <v>200</v>
      </c>
      <c r="J279" s="2">
        <f ca="1">IF(D279&lt;$E$18,"N/A",IF(D279=$E$18,IF($E$7-SUM(OFFSET(F279,-$E$18,0):F279)&gt;0,$E$7-SUM(OFFSET(F279,-$E$18,0):F279),0),IF(OFFSET(G279,-$E$18,0)-SUM(OFFSET(F279,-$E$18,0):F279)&gt;0,OFFSET(G279,-$E$18,0)-SUM(OFFSET(F279,-$E$18,0):F279),0)))</f>
        <v>0</v>
      </c>
      <c r="K279" s="13">
        <f t="shared" ca="1" si="30"/>
        <v>0</v>
      </c>
      <c r="L279" s="26">
        <f t="shared" ca="1" si="31"/>
        <v>0</v>
      </c>
    </row>
    <row r="280" spans="4:12" x14ac:dyDescent="0.3">
      <c r="D280" s="25">
        <v>260</v>
      </c>
      <c r="E280" s="2">
        <f t="shared" ca="1" si="28"/>
        <v>345</v>
      </c>
      <c r="F280" s="15">
        <f t="shared" si="32"/>
        <v>40</v>
      </c>
      <c r="G280" s="15">
        <f t="shared" ca="1" si="33"/>
        <v>0</v>
      </c>
      <c r="H280" s="13">
        <f t="shared" ca="1" si="29"/>
        <v>0.37808219178082197</v>
      </c>
      <c r="I280" s="29">
        <f t="shared" ca="1" si="34"/>
        <v>0</v>
      </c>
      <c r="J280" s="2">
        <f ca="1">IF(D280&lt;$E$18,"N/A",IF(D280=$E$18,IF($E$7-SUM(OFFSET(F280,-$E$18,0):F280)&gt;0,$E$7-SUM(OFFSET(F280,-$E$18,0):F280),0),IF(OFFSET(G280,-$E$18,0)-SUM(OFFSET(F280,-$E$18,0):F280)&gt;0,OFFSET(G280,-$E$18,0)-SUM(OFFSET(F280,-$E$18,0):F280),0)))</f>
        <v>0</v>
      </c>
      <c r="K280" s="13">
        <f t="shared" ca="1" si="30"/>
        <v>0</v>
      </c>
      <c r="L280" s="26">
        <f t="shared" ca="1" si="31"/>
        <v>0</v>
      </c>
    </row>
    <row r="281" spans="4:12" x14ac:dyDescent="0.3">
      <c r="D281" s="25">
        <v>261</v>
      </c>
      <c r="E281" s="2">
        <f t="shared" ca="1" si="28"/>
        <v>305</v>
      </c>
      <c r="F281" s="15">
        <f t="shared" si="32"/>
        <v>40</v>
      </c>
      <c r="G281" s="15">
        <f t="shared" ca="1" si="33"/>
        <v>0</v>
      </c>
      <c r="H281" s="13">
        <f t="shared" ca="1" si="29"/>
        <v>0.33424657534246577</v>
      </c>
      <c r="I281" s="29">
        <f t="shared" ca="1" si="34"/>
        <v>0</v>
      </c>
      <c r="J281" s="2">
        <f ca="1">IF(D281&lt;$E$18,"N/A",IF(D281=$E$18,IF($E$7-SUM(OFFSET(F281,-$E$18,0):F281)&gt;0,$E$7-SUM(OFFSET(F281,-$E$18,0):F281),0),IF(OFFSET(G281,-$E$18,0)-SUM(OFFSET(F281,-$E$18,0):F281)&gt;0,OFFSET(G281,-$E$18,0)-SUM(OFFSET(F281,-$E$18,0):F281),0)))</f>
        <v>0</v>
      </c>
      <c r="K281" s="13">
        <f t="shared" ca="1" si="30"/>
        <v>0</v>
      </c>
      <c r="L281" s="26">
        <f t="shared" ca="1" si="31"/>
        <v>0</v>
      </c>
    </row>
    <row r="282" spans="4:12" x14ac:dyDescent="0.3">
      <c r="D282" s="25">
        <v>262</v>
      </c>
      <c r="E282" s="2">
        <f t="shared" ca="1" si="28"/>
        <v>265</v>
      </c>
      <c r="F282" s="15">
        <f t="shared" si="32"/>
        <v>40</v>
      </c>
      <c r="G282" s="15">
        <f t="shared" ca="1" si="33"/>
        <v>0</v>
      </c>
      <c r="H282" s="13">
        <f t="shared" ca="1" si="29"/>
        <v>0.29041095890410962</v>
      </c>
      <c r="I282" s="29">
        <f t="shared" ca="1" si="34"/>
        <v>0</v>
      </c>
      <c r="J282" s="2">
        <f ca="1">IF(D282&lt;$E$18,"N/A",IF(D282=$E$18,IF($E$7-SUM(OFFSET(F282,-$E$18,0):F282)&gt;0,$E$7-SUM(OFFSET(F282,-$E$18,0):F282),0),IF(OFFSET(G282,-$E$18,0)-SUM(OFFSET(F282,-$E$18,0):F282)&gt;0,OFFSET(G282,-$E$18,0)-SUM(OFFSET(F282,-$E$18,0):F282),0)))</f>
        <v>0</v>
      </c>
      <c r="K282" s="13">
        <f t="shared" ca="1" si="30"/>
        <v>0</v>
      </c>
      <c r="L282" s="26">
        <f t="shared" ca="1" si="31"/>
        <v>0</v>
      </c>
    </row>
    <row r="283" spans="4:12" x14ac:dyDescent="0.3">
      <c r="D283" s="25">
        <v>263</v>
      </c>
      <c r="E283" s="2">
        <f t="shared" ca="1" si="28"/>
        <v>225</v>
      </c>
      <c r="F283" s="15">
        <f t="shared" si="32"/>
        <v>40</v>
      </c>
      <c r="G283" s="15">
        <f t="shared" ca="1" si="33"/>
        <v>0</v>
      </c>
      <c r="H283" s="13">
        <f t="shared" ca="1" si="29"/>
        <v>0.24657534246575347</v>
      </c>
      <c r="I283" s="29">
        <f t="shared" ca="1" si="34"/>
        <v>0</v>
      </c>
      <c r="J283" s="2">
        <f ca="1">IF(D283&lt;$E$18,"N/A",IF(D283=$E$18,IF($E$7-SUM(OFFSET(F283,-$E$18,0):F283)&gt;0,$E$7-SUM(OFFSET(F283,-$E$18,0):F283),0),IF(OFFSET(G283,-$E$18,0)-SUM(OFFSET(F283,-$E$18,0):F283)&gt;0,OFFSET(G283,-$E$18,0)-SUM(OFFSET(F283,-$E$18,0):F283),0)))</f>
        <v>0</v>
      </c>
      <c r="K283" s="13">
        <f t="shared" ca="1" si="30"/>
        <v>0</v>
      </c>
      <c r="L283" s="26">
        <f t="shared" ca="1" si="31"/>
        <v>0</v>
      </c>
    </row>
    <row r="284" spans="4:12" x14ac:dyDescent="0.3">
      <c r="D284" s="25">
        <v>264</v>
      </c>
      <c r="E284" s="2">
        <f t="shared" ref="E284:E347" ca="1" si="35">E283-F284+G283-IF(ISNUMBER(J283),J283,0)</f>
        <v>185</v>
      </c>
      <c r="F284" s="15">
        <f t="shared" si="32"/>
        <v>40</v>
      </c>
      <c r="G284" s="15">
        <f t="shared" ca="1" si="33"/>
        <v>0</v>
      </c>
      <c r="H284" s="13">
        <f t="shared" ca="1" si="29"/>
        <v>0.20273972602739729</v>
      </c>
      <c r="I284" s="29">
        <f t="shared" ca="1" si="34"/>
        <v>0</v>
      </c>
      <c r="J284" s="2">
        <f ca="1">IF(D284&lt;$E$18,"N/A",IF(D284=$E$18,IF($E$7-SUM(OFFSET(F284,-$E$18,0):F284)&gt;0,$E$7-SUM(OFFSET(F284,-$E$18,0):F284),0),IF(OFFSET(G284,-$E$18,0)-SUM(OFFSET(F284,-$E$18,0):F284)&gt;0,OFFSET(G284,-$E$18,0)-SUM(OFFSET(F284,-$E$18,0):F284),0)))</f>
        <v>0</v>
      </c>
      <c r="K284" s="13">
        <f t="shared" ca="1" si="30"/>
        <v>0</v>
      </c>
      <c r="L284" s="26">
        <f t="shared" ca="1" si="31"/>
        <v>0</v>
      </c>
    </row>
    <row r="285" spans="4:12" x14ac:dyDescent="0.3">
      <c r="D285" s="25">
        <v>265</v>
      </c>
      <c r="E285" s="2">
        <f t="shared" ca="1" si="35"/>
        <v>145</v>
      </c>
      <c r="F285" s="15">
        <f t="shared" si="32"/>
        <v>40</v>
      </c>
      <c r="G285" s="15">
        <f t="shared" ca="1" si="33"/>
        <v>0</v>
      </c>
      <c r="H285" s="13">
        <f t="shared" ca="1" si="29"/>
        <v>0.15890410958904111</v>
      </c>
      <c r="I285" s="29">
        <f t="shared" ca="1" si="34"/>
        <v>0</v>
      </c>
      <c r="J285" s="2">
        <f ca="1">IF(D285&lt;$E$18,"N/A",IF(D285=$E$18,IF($E$7-SUM(OFFSET(F285,-$E$18,0):F285)&gt;0,$E$7-SUM(OFFSET(F285,-$E$18,0):F285),0),IF(OFFSET(G285,-$E$18,0)-SUM(OFFSET(F285,-$E$18,0):F285)&gt;0,OFFSET(G285,-$E$18,0)-SUM(OFFSET(F285,-$E$18,0):F285),0)))</f>
        <v>0</v>
      </c>
      <c r="K285" s="13">
        <f t="shared" ca="1" si="30"/>
        <v>0</v>
      </c>
      <c r="L285" s="26">
        <f t="shared" ca="1" si="31"/>
        <v>0</v>
      </c>
    </row>
    <row r="286" spans="4:12" x14ac:dyDescent="0.3">
      <c r="D286" s="25">
        <v>266</v>
      </c>
      <c r="E286" s="2">
        <f t="shared" ca="1" si="35"/>
        <v>105</v>
      </c>
      <c r="F286" s="15">
        <f t="shared" si="32"/>
        <v>40</v>
      </c>
      <c r="G286" s="15">
        <f t="shared" ca="1" si="33"/>
        <v>280</v>
      </c>
      <c r="H286" s="13">
        <f t="shared" ca="1" si="29"/>
        <v>0.11506849315068494</v>
      </c>
      <c r="I286" s="29">
        <f t="shared" ca="1" si="34"/>
        <v>200</v>
      </c>
      <c r="J286" s="2">
        <f ca="1">IF(D286&lt;$E$18,"N/A",IF(D286=$E$18,IF($E$7-SUM(OFFSET(F286,-$E$18,0):F286)&gt;0,$E$7-SUM(OFFSET(F286,-$E$18,0):F286),0),IF(OFFSET(G286,-$E$18,0)-SUM(OFFSET(F286,-$E$18,0):F286)&gt;0,OFFSET(G286,-$E$18,0)-SUM(OFFSET(F286,-$E$18,0):F286),0)))</f>
        <v>0</v>
      </c>
      <c r="K286" s="13">
        <f t="shared" ca="1" si="30"/>
        <v>0</v>
      </c>
      <c r="L286" s="26">
        <f t="shared" ca="1" si="31"/>
        <v>0</v>
      </c>
    </row>
    <row r="287" spans="4:12" x14ac:dyDescent="0.3">
      <c r="D287" s="25">
        <v>267</v>
      </c>
      <c r="E287" s="2">
        <f t="shared" ca="1" si="35"/>
        <v>345</v>
      </c>
      <c r="F287" s="15">
        <f t="shared" si="32"/>
        <v>40</v>
      </c>
      <c r="G287" s="15">
        <f t="shared" ca="1" si="33"/>
        <v>0</v>
      </c>
      <c r="H287" s="13">
        <f t="shared" ca="1" si="29"/>
        <v>0.37808219178082197</v>
      </c>
      <c r="I287" s="29">
        <f t="shared" ca="1" si="34"/>
        <v>0</v>
      </c>
      <c r="J287" s="2">
        <f ca="1">IF(D287&lt;$E$18,"N/A",IF(D287=$E$18,IF($E$7-SUM(OFFSET(F287,-$E$18,0):F287)&gt;0,$E$7-SUM(OFFSET(F287,-$E$18,0):F287),0),IF(OFFSET(G287,-$E$18,0)-SUM(OFFSET(F287,-$E$18,0):F287)&gt;0,OFFSET(G287,-$E$18,0)-SUM(OFFSET(F287,-$E$18,0):F287),0)))</f>
        <v>0</v>
      </c>
      <c r="K287" s="13">
        <f t="shared" ca="1" si="30"/>
        <v>0</v>
      </c>
      <c r="L287" s="26">
        <f t="shared" ca="1" si="31"/>
        <v>0</v>
      </c>
    </row>
    <row r="288" spans="4:12" x14ac:dyDescent="0.3">
      <c r="D288" s="25">
        <v>268</v>
      </c>
      <c r="E288" s="2">
        <f t="shared" ca="1" si="35"/>
        <v>305</v>
      </c>
      <c r="F288" s="15">
        <f t="shared" si="32"/>
        <v>40</v>
      </c>
      <c r="G288" s="15">
        <f t="shared" ca="1" si="33"/>
        <v>0</v>
      </c>
      <c r="H288" s="13">
        <f t="shared" ca="1" si="29"/>
        <v>0.33424657534246577</v>
      </c>
      <c r="I288" s="29">
        <f t="shared" ca="1" si="34"/>
        <v>0</v>
      </c>
      <c r="J288" s="2">
        <f ca="1">IF(D288&lt;$E$18,"N/A",IF(D288=$E$18,IF($E$7-SUM(OFFSET(F288,-$E$18,0):F288)&gt;0,$E$7-SUM(OFFSET(F288,-$E$18,0):F288),0),IF(OFFSET(G288,-$E$18,0)-SUM(OFFSET(F288,-$E$18,0):F288)&gt;0,OFFSET(G288,-$E$18,0)-SUM(OFFSET(F288,-$E$18,0):F288),0)))</f>
        <v>0</v>
      </c>
      <c r="K288" s="13">
        <f t="shared" ca="1" si="30"/>
        <v>0</v>
      </c>
      <c r="L288" s="26">
        <f t="shared" ca="1" si="31"/>
        <v>0</v>
      </c>
    </row>
    <row r="289" spans="4:12" x14ac:dyDescent="0.3">
      <c r="D289" s="25">
        <v>269</v>
      </c>
      <c r="E289" s="2">
        <f t="shared" ca="1" si="35"/>
        <v>265</v>
      </c>
      <c r="F289" s="15">
        <f t="shared" si="32"/>
        <v>40</v>
      </c>
      <c r="G289" s="15">
        <f t="shared" ca="1" si="33"/>
        <v>0</v>
      </c>
      <c r="H289" s="13">
        <f t="shared" ca="1" si="29"/>
        <v>0.29041095890410962</v>
      </c>
      <c r="I289" s="29">
        <f t="shared" ca="1" si="34"/>
        <v>0</v>
      </c>
      <c r="J289" s="2">
        <f ca="1">IF(D289&lt;$E$18,"N/A",IF(D289=$E$18,IF($E$7-SUM(OFFSET(F289,-$E$18,0):F289)&gt;0,$E$7-SUM(OFFSET(F289,-$E$18,0):F289),0),IF(OFFSET(G289,-$E$18,0)-SUM(OFFSET(F289,-$E$18,0):F289)&gt;0,OFFSET(G289,-$E$18,0)-SUM(OFFSET(F289,-$E$18,0):F289),0)))</f>
        <v>0</v>
      </c>
      <c r="K289" s="13">
        <f t="shared" ca="1" si="30"/>
        <v>0</v>
      </c>
      <c r="L289" s="26">
        <f t="shared" ca="1" si="31"/>
        <v>0</v>
      </c>
    </row>
    <row r="290" spans="4:12" x14ac:dyDescent="0.3">
      <c r="D290" s="25">
        <v>270</v>
      </c>
      <c r="E290" s="2">
        <f t="shared" ca="1" si="35"/>
        <v>225</v>
      </c>
      <c r="F290" s="15">
        <f t="shared" si="32"/>
        <v>40</v>
      </c>
      <c r="G290" s="15">
        <f t="shared" ca="1" si="33"/>
        <v>0</v>
      </c>
      <c r="H290" s="13">
        <f t="shared" ca="1" si="29"/>
        <v>0.24657534246575347</v>
      </c>
      <c r="I290" s="29">
        <f t="shared" ca="1" si="34"/>
        <v>0</v>
      </c>
      <c r="J290" s="2">
        <f ca="1">IF(D290&lt;$E$18,"N/A",IF(D290=$E$18,IF($E$7-SUM(OFFSET(F290,-$E$18,0):F290)&gt;0,$E$7-SUM(OFFSET(F290,-$E$18,0):F290),0),IF(OFFSET(G290,-$E$18,0)-SUM(OFFSET(F290,-$E$18,0):F290)&gt;0,OFFSET(G290,-$E$18,0)-SUM(OFFSET(F290,-$E$18,0):F290),0)))</f>
        <v>0</v>
      </c>
      <c r="K290" s="13">
        <f t="shared" ca="1" si="30"/>
        <v>0</v>
      </c>
      <c r="L290" s="26">
        <f t="shared" ca="1" si="31"/>
        <v>0</v>
      </c>
    </row>
    <row r="291" spans="4:12" x14ac:dyDescent="0.3">
      <c r="D291" s="25">
        <v>271</v>
      </c>
      <c r="E291" s="2">
        <f t="shared" ca="1" si="35"/>
        <v>185</v>
      </c>
      <c r="F291" s="15">
        <f t="shared" si="32"/>
        <v>40</v>
      </c>
      <c r="G291" s="15">
        <f t="shared" ca="1" si="33"/>
        <v>0</v>
      </c>
      <c r="H291" s="13">
        <f t="shared" ca="1" si="29"/>
        <v>0.20273972602739729</v>
      </c>
      <c r="I291" s="29">
        <f t="shared" ca="1" si="34"/>
        <v>0</v>
      </c>
      <c r="J291" s="2">
        <f ca="1">IF(D291&lt;$E$18,"N/A",IF(D291=$E$18,IF($E$7-SUM(OFFSET(F291,-$E$18,0):F291)&gt;0,$E$7-SUM(OFFSET(F291,-$E$18,0):F291),0),IF(OFFSET(G291,-$E$18,0)-SUM(OFFSET(F291,-$E$18,0):F291)&gt;0,OFFSET(G291,-$E$18,0)-SUM(OFFSET(F291,-$E$18,0):F291),0)))</f>
        <v>0</v>
      </c>
      <c r="K291" s="13">
        <f t="shared" ca="1" si="30"/>
        <v>0</v>
      </c>
      <c r="L291" s="26">
        <f t="shared" ca="1" si="31"/>
        <v>0</v>
      </c>
    </row>
    <row r="292" spans="4:12" x14ac:dyDescent="0.3">
      <c r="D292" s="25">
        <v>272</v>
      </c>
      <c r="E292" s="2">
        <f t="shared" ca="1" si="35"/>
        <v>145</v>
      </c>
      <c r="F292" s="15">
        <f t="shared" si="32"/>
        <v>40</v>
      </c>
      <c r="G292" s="15">
        <f t="shared" ca="1" si="33"/>
        <v>0</v>
      </c>
      <c r="H292" s="13">
        <f t="shared" ca="1" si="29"/>
        <v>0.15890410958904111</v>
      </c>
      <c r="I292" s="29">
        <f t="shared" ca="1" si="34"/>
        <v>0</v>
      </c>
      <c r="J292" s="2">
        <f ca="1">IF(D292&lt;$E$18,"N/A",IF(D292=$E$18,IF($E$7-SUM(OFFSET(F292,-$E$18,0):F292)&gt;0,$E$7-SUM(OFFSET(F292,-$E$18,0):F292),0),IF(OFFSET(G292,-$E$18,0)-SUM(OFFSET(F292,-$E$18,0):F292)&gt;0,OFFSET(G292,-$E$18,0)-SUM(OFFSET(F292,-$E$18,0):F292),0)))</f>
        <v>0</v>
      </c>
      <c r="K292" s="13">
        <f t="shared" ca="1" si="30"/>
        <v>0</v>
      </c>
      <c r="L292" s="26">
        <f t="shared" ca="1" si="31"/>
        <v>0</v>
      </c>
    </row>
    <row r="293" spans="4:12" x14ac:dyDescent="0.3">
      <c r="D293" s="25">
        <v>273</v>
      </c>
      <c r="E293" s="2">
        <f t="shared" ca="1" si="35"/>
        <v>105</v>
      </c>
      <c r="F293" s="15">
        <f t="shared" si="32"/>
        <v>40</v>
      </c>
      <c r="G293" s="15">
        <f t="shared" ca="1" si="33"/>
        <v>280</v>
      </c>
      <c r="H293" s="13">
        <f t="shared" ca="1" si="29"/>
        <v>0.11506849315068494</v>
      </c>
      <c r="I293" s="29">
        <f t="shared" ca="1" si="34"/>
        <v>200</v>
      </c>
      <c r="J293" s="2">
        <f ca="1">IF(D293&lt;$E$18,"N/A",IF(D293=$E$18,IF($E$7-SUM(OFFSET(F293,-$E$18,0):F293)&gt;0,$E$7-SUM(OFFSET(F293,-$E$18,0):F293),0),IF(OFFSET(G293,-$E$18,0)-SUM(OFFSET(F293,-$E$18,0):F293)&gt;0,OFFSET(G293,-$E$18,0)-SUM(OFFSET(F293,-$E$18,0):F293),0)))</f>
        <v>0</v>
      </c>
      <c r="K293" s="13">
        <f t="shared" ca="1" si="30"/>
        <v>0</v>
      </c>
      <c r="L293" s="26">
        <f t="shared" ca="1" si="31"/>
        <v>0</v>
      </c>
    </row>
    <row r="294" spans="4:12" x14ac:dyDescent="0.3">
      <c r="D294" s="25">
        <v>274</v>
      </c>
      <c r="E294" s="2">
        <f t="shared" ca="1" si="35"/>
        <v>345</v>
      </c>
      <c r="F294" s="15">
        <f t="shared" si="32"/>
        <v>40</v>
      </c>
      <c r="G294" s="15">
        <f t="shared" ca="1" si="33"/>
        <v>0</v>
      </c>
      <c r="H294" s="13">
        <f t="shared" ca="1" si="29"/>
        <v>0.37808219178082197</v>
      </c>
      <c r="I294" s="29">
        <f t="shared" ca="1" si="34"/>
        <v>0</v>
      </c>
      <c r="J294" s="2">
        <f ca="1">IF(D294&lt;$E$18,"N/A",IF(D294=$E$18,IF($E$7-SUM(OFFSET(F294,-$E$18,0):F294)&gt;0,$E$7-SUM(OFFSET(F294,-$E$18,0):F294),0),IF(OFFSET(G294,-$E$18,0)-SUM(OFFSET(F294,-$E$18,0):F294)&gt;0,OFFSET(G294,-$E$18,0)-SUM(OFFSET(F294,-$E$18,0):F294),0)))</f>
        <v>0</v>
      </c>
      <c r="K294" s="13">
        <f t="shared" ca="1" si="30"/>
        <v>0</v>
      </c>
      <c r="L294" s="26">
        <f t="shared" ca="1" si="31"/>
        <v>0</v>
      </c>
    </row>
    <row r="295" spans="4:12" x14ac:dyDescent="0.3">
      <c r="D295" s="25">
        <v>275</v>
      </c>
      <c r="E295" s="2">
        <f t="shared" ca="1" si="35"/>
        <v>305</v>
      </c>
      <c r="F295" s="15">
        <f t="shared" si="32"/>
        <v>40</v>
      </c>
      <c r="G295" s="15">
        <f t="shared" ca="1" si="33"/>
        <v>0</v>
      </c>
      <c r="H295" s="13">
        <f t="shared" ca="1" si="29"/>
        <v>0.33424657534246577</v>
      </c>
      <c r="I295" s="29">
        <f t="shared" ca="1" si="34"/>
        <v>0</v>
      </c>
      <c r="J295" s="2">
        <f ca="1">IF(D295&lt;$E$18,"N/A",IF(D295=$E$18,IF($E$7-SUM(OFFSET(F295,-$E$18,0):F295)&gt;0,$E$7-SUM(OFFSET(F295,-$E$18,0):F295),0),IF(OFFSET(G295,-$E$18,0)-SUM(OFFSET(F295,-$E$18,0):F295)&gt;0,OFFSET(G295,-$E$18,0)-SUM(OFFSET(F295,-$E$18,0):F295),0)))</f>
        <v>0</v>
      </c>
      <c r="K295" s="13">
        <f t="shared" ca="1" si="30"/>
        <v>0</v>
      </c>
      <c r="L295" s="26">
        <f t="shared" ca="1" si="31"/>
        <v>0</v>
      </c>
    </row>
    <row r="296" spans="4:12" x14ac:dyDescent="0.3">
      <c r="D296" s="25">
        <v>276</v>
      </c>
      <c r="E296" s="2">
        <f t="shared" ca="1" si="35"/>
        <v>265</v>
      </c>
      <c r="F296" s="15">
        <f t="shared" si="32"/>
        <v>40</v>
      </c>
      <c r="G296" s="15">
        <f t="shared" ca="1" si="33"/>
        <v>0</v>
      </c>
      <c r="H296" s="13">
        <f t="shared" ca="1" si="29"/>
        <v>0.29041095890410962</v>
      </c>
      <c r="I296" s="29">
        <f t="shared" ca="1" si="34"/>
        <v>0</v>
      </c>
      <c r="J296" s="2">
        <f ca="1">IF(D296&lt;$E$18,"N/A",IF(D296=$E$18,IF($E$7-SUM(OFFSET(F296,-$E$18,0):F296)&gt;0,$E$7-SUM(OFFSET(F296,-$E$18,0):F296),0),IF(OFFSET(G296,-$E$18,0)-SUM(OFFSET(F296,-$E$18,0):F296)&gt;0,OFFSET(G296,-$E$18,0)-SUM(OFFSET(F296,-$E$18,0):F296),0)))</f>
        <v>0</v>
      </c>
      <c r="K296" s="13">
        <f t="shared" ca="1" si="30"/>
        <v>0</v>
      </c>
      <c r="L296" s="26">
        <f t="shared" ca="1" si="31"/>
        <v>0</v>
      </c>
    </row>
    <row r="297" spans="4:12" x14ac:dyDescent="0.3">
      <c r="D297" s="25">
        <v>277</v>
      </c>
      <c r="E297" s="2">
        <f t="shared" ca="1" si="35"/>
        <v>225</v>
      </c>
      <c r="F297" s="15">
        <f t="shared" si="32"/>
        <v>40</v>
      </c>
      <c r="G297" s="15">
        <f t="shared" ca="1" si="33"/>
        <v>0</v>
      </c>
      <c r="H297" s="13">
        <f t="shared" ca="1" si="29"/>
        <v>0.24657534246575347</v>
      </c>
      <c r="I297" s="29">
        <f t="shared" ca="1" si="34"/>
        <v>0</v>
      </c>
      <c r="J297" s="2">
        <f ca="1">IF(D297&lt;$E$18,"N/A",IF(D297=$E$18,IF($E$7-SUM(OFFSET(F297,-$E$18,0):F297)&gt;0,$E$7-SUM(OFFSET(F297,-$E$18,0):F297),0),IF(OFFSET(G297,-$E$18,0)-SUM(OFFSET(F297,-$E$18,0):F297)&gt;0,OFFSET(G297,-$E$18,0)-SUM(OFFSET(F297,-$E$18,0):F297),0)))</f>
        <v>0</v>
      </c>
      <c r="K297" s="13">
        <f t="shared" ca="1" si="30"/>
        <v>0</v>
      </c>
      <c r="L297" s="26">
        <f t="shared" ca="1" si="31"/>
        <v>0</v>
      </c>
    </row>
    <row r="298" spans="4:12" x14ac:dyDescent="0.3">
      <c r="D298" s="25">
        <v>278</v>
      </c>
      <c r="E298" s="2">
        <f t="shared" ca="1" si="35"/>
        <v>185</v>
      </c>
      <c r="F298" s="15">
        <f t="shared" si="32"/>
        <v>40</v>
      </c>
      <c r="G298" s="15">
        <f t="shared" ca="1" si="33"/>
        <v>0</v>
      </c>
      <c r="H298" s="13">
        <f t="shared" ca="1" si="29"/>
        <v>0.20273972602739729</v>
      </c>
      <c r="I298" s="29">
        <f t="shared" ca="1" si="34"/>
        <v>0</v>
      </c>
      <c r="J298" s="2">
        <f ca="1">IF(D298&lt;$E$18,"N/A",IF(D298=$E$18,IF($E$7-SUM(OFFSET(F298,-$E$18,0):F298)&gt;0,$E$7-SUM(OFFSET(F298,-$E$18,0):F298),0),IF(OFFSET(G298,-$E$18,0)-SUM(OFFSET(F298,-$E$18,0):F298)&gt;0,OFFSET(G298,-$E$18,0)-SUM(OFFSET(F298,-$E$18,0):F298),0)))</f>
        <v>0</v>
      </c>
      <c r="K298" s="13">
        <f t="shared" ca="1" si="30"/>
        <v>0</v>
      </c>
      <c r="L298" s="26">
        <f t="shared" ca="1" si="31"/>
        <v>0</v>
      </c>
    </row>
    <row r="299" spans="4:12" x14ac:dyDescent="0.3">
      <c r="D299" s="25">
        <v>279</v>
      </c>
      <c r="E299" s="2">
        <f t="shared" ca="1" si="35"/>
        <v>145</v>
      </c>
      <c r="F299" s="15">
        <f t="shared" si="32"/>
        <v>40</v>
      </c>
      <c r="G299" s="15">
        <f t="shared" ca="1" si="33"/>
        <v>0</v>
      </c>
      <c r="H299" s="13">
        <f t="shared" ca="1" si="29"/>
        <v>0.15890410958904111</v>
      </c>
      <c r="I299" s="29">
        <f t="shared" ca="1" si="34"/>
        <v>0</v>
      </c>
      <c r="J299" s="2">
        <f ca="1">IF(D299&lt;$E$18,"N/A",IF(D299=$E$18,IF($E$7-SUM(OFFSET(F299,-$E$18,0):F299)&gt;0,$E$7-SUM(OFFSET(F299,-$E$18,0):F299),0),IF(OFFSET(G299,-$E$18,0)-SUM(OFFSET(F299,-$E$18,0):F299)&gt;0,OFFSET(G299,-$E$18,0)-SUM(OFFSET(F299,-$E$18,0):F299),0)))</f>
        <v>0</v>
      </c>
      <c r="K299" s="13">
        <f t="shared" ca="1" si="30"/>
        <v>0</v>
      </c>
      <c r="L299" s="26">
        <f t="shared" ca="1" si="31"/>
        <v>0</v>
      </c>
    </row>
    <row r="300" spans="4:12" x14ac:dyDescent="0.3">
      <c r="D300" s="25">
        <v>280</v>
      </c>
      <c r="E300" s="2">
        <f t="shared" ca="1" si="35"/>
        <v>105</v>
      </c>
      <c r="F300" s="15">
        <f t="shared" si="32"/>
        <v>40</v>
      </c>
      <c r="G300" s="15">
        <f t="shared" ca="1" si="33"/>
        <v>280</v>
      </c>
      <c r="H300" s="13">
        <f t="shared" ca="1" si="29"/>
        <v>0.11506849315068494</v>
      </c>
      <c r="I300" s="29">
        <f t="shared" ca="1" si="34"/>
        <v>200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30"/>
        <v>0</v>
      </c>
      <c r="L300" s="26">
        <f t="shared" ca="1" si="31"/>
        <v>0</v>
      </c>
    </row>
    <row r="301" spans="4:12" x14ac:dyDescent="0.3">
      <c r="D301" s="25">
        <v>281</v>
      </c>
      <c r="E301" s="2">
        <f t="shared" ca="1" si="35"/>
        <v>345</v>
      </c>
      <c r="F301" s="15">
        <f t="shared" si="32"/>
        <v>40</v>
      </c>
      <c r="G301" s="15">
        <f t="shared" ca="1" si="33"/>
        <v>0</v>
      </c>
      <c r="H301" s="13">
        <f t="shared" ca="1" si="29"/>
        <v>0.37808219178082197</v>
      </c>
      <c r="I301" s="29">
        <f t="shared" ca="1" si="34"/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30"/>
        <v>0</v>
      </c>
      <c r="L301" s="26">
        <f t="shared" ca="1" si="31"/>
        <v>0</v>
      </c>
    </row>
    <row r="302" spans="4:12" x14ac:dyDescent="0.3">
      <c r="D302" s="25">
        <v>282</v>
      </c>
      <c r="E302" s="2">
        <f t="shared" ca="1" si="35"/>
        <v>305</v>
      </c>
      <c r="F302" s="15">
        <f t="shared" si="32"/>
        <v>40</v>
      </c>
      <c r="G302" s="15">
        <f t="shared" ca="1" si="33"/>
        <v>0</v>
      </c>
      <c r="H302" s="13">
        <f t="shared" ca="1" si="29"/>
        <v>0.33424657534246577</v>
      </c>
      <c r="I302" s="29">
        <f t="shared" ca="1" si="34"/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30"/>
        <v>0</v>
      </c>
      <c r="L302" s="26">
        <f t="shared" ca="1" si="31"/>
        <v>0</v>
      </c>
    </row>
    <row r="303" spans="4:12" x14ac:dyDescent="0.3">
      <c r="D303" s="25">
        <v>283</v>
      </c>
      <c r="E303" s="2">
        <f t="shared" ca="1" si="35"/>
        <v>265</v>
      </c>
      <c r="F303" s="15">
        <f t="shared" si="32"/>
        <v>40</v>
      </c>
      <c r="G303" s="15">
        <f t="shared" ca="1" si="33"/>
        <v>0</v>
      </c>
      <c r="H303" s="13">
        <f t="shared" ca="1" si="29"/>
        <v>0.29041095890410962</v>
      </c>
      <c r="I303" s="29">
        <f t="shared" ca="1" si="34"/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30"/>
        <v>0</v>
      </c>
      <c r="L303" s="26">
        <f t="shared" ca="1" si="31"/>
        <v>0</v>
      </c>
    </row>
    <row r="304" spans="4:12" x14ac:dyDescent="0.3">
      <c r="D304" s="25">
        <v>284</v>
      </c>
      <c r="E304" s="2">
        <f t="shared" ca="1" si="35"/>
        <v>225</v>
      </c>
      <c r="F304" s="15">
        <f t="shared" si="32"/>
        <v>40</v>
      </c>
      <c r="G304" s="15">
        <f t="shared" ca="1" si="33"/>
        <v>0</v>
      </c>
      <c r="H304" s="13">
        <f t="shared" ca="1" si="29"/>
        <v>0.24657534246575347</v>
      </c>
      <c r="I304" s="29">
        <f t="shared" ca="1" si="34"/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30"/>
        <v>0</v>
      </c>
      <c r="L304" s="26">
        <f t="shared" ca="1" si="31"/>
        <v>0</v>
      </c>
    </row>
    <row r="305" spans="4:12" x14ac:dyDescent="0.3">
      <c r="D305" s="25">
        <v>285</v>
      </c>
      <c r="E305" s="2">
        <f t="shared" ca="1" si="35"/>
        <v>185</v>
      </c>
      <c r="F305" s="15">
        <f t="shared" si="32"/>
        <v>40</v>
      </c>
      <c r="G305" s="15">
        <f t="shared" ca="1" si="33"/>
        <v>0</v>
      </c>
      <c r="H305" s="13">
        <f t="shared" ca="1" si="29"/>
        <v>0.20273972602739729</v>
      </c>
      <c r="I305" s="29">
        <f t="shared" ca="1" si="34"/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30"/>
        <v>0</v>
      </c>
      <c r="L305" s="26">
        <f t="shared" ca="1" si="31"/>
        <v>0</v>
      </c>
    </row>
    <row r="306" spans="4:12" x14ac:dyDescent="0.3">
      <c r="D306" s="25">
        <v>286</v>
      </c>
      <c r="E306" s="2">
        <f t="shared" ca="1" si="35"/>
        <v>145</v>
      </c>
      <c r="F306" s="15">
        <f t="shared" si="32"/>
        <v>40</v>
      </c>
      <c r="G306" s="15">
        <f t="shared" ca="1" si="33"/>
        <v>0</v>
      </c>
      <c r="H306" s="13">
        <f t="shared" ca="1" si="29"/>
        <v>0.15890410958904111</v>
      </c>
      <c r="I306" s="29">
        <f t="shared" ca="1" si="34"/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30"/>
        <v>0</v>
      </c>
      <c r="L306" s="26">
        <f t="shared" ca="1" si="31"/>
        <v>0</v>
      </c>
    </row>
    <row r="307" spans="4:12" x14ac:dyDescent="0.3">
      <c r="D307" s="25">
        <v>287</v>
      </c>
      <c r="E307" s="2">
        <f t="shared" ca="1" si="35"/>
        <v>105</v>
      </c>
      <c r="F307" s="15">
        <f t="shared" si="32"/>
        <v>40</v>
      </c>
      <c r="G307" s="15">
        <f t="shared" ca="1" si="33"/>
        <v>280</v>
      </c>
      <c r="H307" s="13">
        <f t="shared" ca="1" si="29"/>
        <v>0.11506849315068494</v>
      </c>
      <c r="I307" s="29">
        <f t="shared" ca="1" si="34"/>
        <v>200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30"/>
        <v>0</v>
      </c>
      <c r="L307" s="26">
        <f t="shared" ca="1" si="31"/>
        <v>0</v>
      </c>
    </row>
    <row r="308" spans="4:12" x14ac:dyDescent="0.3">
      <c r="D308" s="25">
        <v>288</v>
      </c>
      <c r="E308" s="2">
        <f t="shared" ca="1" si="35"/>
        <v>345</v>
      </c>
      <c r="F308" s="15">
        <f t="shared" si="32"/>
        <v>40</v>
      </c>
      <c r="G308" s="15">
        <f t="shared" ca="1" si="33"/>
        <v>0</v>
      </c>
      <c r="H308" s="13">
        <f t="shared" ca="1" si="29"/>
        <v>0.37808219178082197</v>
      </c>
      <c r="I308" s="29">
        <f t="shared" ca="1" si="34"/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30"/>
        <v>0</v>
      </c>
      <c r="L308" s="26">
        <f t="shared" ca="1" si="31"/>
        <v>0</v>
      </c>
    </row>
    <row r="309" spans="4:12" x14ac:dyDescent="0.3">
      <c r="D309" s="25">
        <v>289</v>
      </c>
      <c r="E309" s="2">
        <f t="shared" ca="1" si="35"/>
        <v>305</v>
      </c>
      <c r="F309" s="15">
        <f t="shared" si="32"/>
        <v>40</v>
      </c>
      <c r="G309" s="15">
        <f t="shared" ca="1" si="33"/>
        <v>0</v>
      </c>
      <c r="H309" s="13">
        <f t="shared" ca="1" si="29"/>
        <v>0.33424657534246577</v>
      </c>
      <c r="I309" s="29">
        <f t="shared" ca="1" si="34"/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30"/>
        <v>0</v>
      </c>
      <c r="L309" s="26">
        <f t="shared" ca="1" si="31"/>
        <v>0</v>
      </c>
    </row>
    <row r="310" spans="4:12" x14ac:dyDescent="0.3">
      <c r="D310" s="25">
        <v>290</v>
      </c>
      <c r="E310" s="2">
        <f t="shared" ca="1" si="35"/>
        <v>265</v>
      </c>
      <c r="F310" s="15">
        <f t="shared" si="32"/>
        <v>40</v>
      </c>
      <c r="G310" s="15">
        <f t="shared" ca="1" si="33"/>
        <v>0</v>
      </c>
      <c r="H310" s="13">
        <f t="shared" ca="1" si="29"/>
        <v>0.29041095890410962</v>
      </c>
      <c r="I310" s="29">
        <f t="shared" ca="1" si="34"/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30"/>
        <v>0</v>
      </c>
      <c r="L310" s="26">
        <f t="shared" ca="1" si="31"/>
        <v>0</v>
      </c>
    </row>
    <row r="311" spans="4:12" x14ac:dyDescent="0.3">
      <c r="D311" s="25">
        <v>291</v>
      </c>
      <c r="E311" s="2">
        <f t="shared" ca="1" si="35"/>
        <v>225</v>
      </c>
      <c r="F311" s="15">
        <f t="shared" si="32"/>
        <v>40</v>
      </c>
      <c r="G311" s="15">
        <f t="shared" ca="1" si="33"/>
        <v>0</v>
      </c>
      <c r="H311" s="13">
        <f t="shared" ca="1" si="29"/>
        <v>0.24657534246575347</v>
      </c>
      <c r="I311" s="29">
        <f t="shared" ca="1" si="34"/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30"/>
        <v>0</v>
      </c>
      <c r="L311" s="26">
        <f t="shared" ca="1" si="31"/>
        <v>0</v>
      </c>
    </row>
    <row r="312" spans="4:12" x14ac:dyDescent="0.3">
      <c r="D312" s="25">
        <v>292</v>
      </c>
      <c r="E312" s="2">
        <f t="shared" ca="1" si="35"/>
        <v>185</v>
      </c>
      <c r="F312" s="15">
        <f t="shared" si="32"/>
        <v>40</v>
      </c>
      <c r="G312" s="15">
        <f t="shared" ca="1" si="33"/>
        <v>0</v>
      </c>
      <c r="H312" s="13">
        <f t="shared" ca="1" si="29"/>
        <v>0.20273972602739729</v>
      </c>
      <c r="I312" s="29">
        <f t="shared" ca="1" si="34"/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30"/>
        <v>0</v>
      </c>
      <c r="L312" s="26">
        <f t="shared" ca="1" si="31"/>
        <v>0</v>
      </c>
    </row>
    <row r="313" spans="4:12" x14ac:dyDescent="0.3">
      <c r="D313" s="25">
        <v>293</v>
      </c>
      <c r="E313" s="2">
        <f t="shared" ca="1" si="35"/>
        <v>145</v>
      </c>
      <c r="F313" s="15">
        <f t="shared" si="32"/>
        <v>40</v>
      </c>
      <c r="G313" s="15">
        <f t="shared" ca="1" si="33"/>
        <v>0</v>
      </c>
      <c r="H313" s="13">
        <f t="shared" ca="1" si="29"/>
        <v>0.15890410958904111</v>
      </c>
      <c r="I313" s="29">
        <f t="shared" ca="1" si="34"/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30"/>
        <v>0</v>
      </c>
      <c r="L313" s="26">
        <f t="shared" ca="1" si="31"/>
        <v>0</v>
      </c>
    </row>
    <row r="314" spans="4:12" x14ac:dyDescent="0.3">
      <c r="D314" s="25">
        <v>294</v>
      </c>
      <c r="E314" s="2">
        <f t="shared" ca="1" si="35"/>
        <v>105</v>
      </c>
      <c r="F314" s="15">
        <f t="shared" si="32"/>
        <v>40</v>
      </c>
      <c r="G314" s="15">
        <f t="shared" ca="1" si="33"/>
        <v>280</v>
      </c>
      <c r="H314" s="13">
        <f t="shared" ca="1" si="29"/>
        <v>0.11506849315068494</v>
      </c>
      <c r="I314" s="29">
        <f t="shared" ca="1" si="34"/>
        <v>200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30"/>
        <v>0</v>
      </c>
      <c r="L314" s="26">
        <f t="shared" ca="1" si="31"/>
        <v>0</v>
      </c>
    </row>
    <row r="315" spans="4:12" x14ac:dyDescent="0.3">
      <c r="D315" s="25">
        <v>295</v>
      </c>
      <c r="E315" s="2">
        <f t="shared" ca="1" si="35"/>
        <v>345</v>
      </c>
      <c r="F315" s="15">
        <f t="shared" si="32"/>
        <v>40</v>
      </c>
      <c r="G315" s="15">
        <f t="shared" ca="1" si="33"/>
        <v>0</v>
      </c>
      <c r="H315" s="13">
        <f t="shared" ca="1" si="29"/>
        <v>0.37808219178082197</v>
      </c>
      <c r="I315" s="29">
        <f t="shared" ca="1" si="34"/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30"/>
        <v>0</v>
      </c>
      <c r="L315" s="26">
        <f t="shared" ca="1" si="31"/>
        <v>0</v>
      </c>
    </row>
    <row r="316" spans="4:12" x14ac:dyDescent="0.3">
      <c r="D316" s="25">
        <v>296</v>
      </c>
      <c r="E316" s="2">
        <f t="shared" ca="1" si="35"/>
        <v>305</v>
      </c>
      <c r="F316" s="15">
        <f t="shared" si="32"/>
        <v>40</v>
      </c>
      <c r="G316" s="15">
        <f t="shared" ca="1" si="33"/>
        <v>0</v>
      </c>
      <c r="H316" s="13">
        <f t="shared" ca="1" si="29"/>
        <v>0.33424657534246577</v>
      </c>
      <c r="I316" s="29">
        <f t="shared" ca="1" si="34"/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30"/>
        <v>0</v>
      </c>
      <c r="L316" s="26">
        <f t="shared" ca="1" si="31"/>
        <v>0</v>
      </c>
    </row>
    <row r="317" spans="4:12" x14ac:dyDescent="0.3">
      <c r="D317" s="25">
        <v>297</v>
      </c>
      <c r="E317" s="2">
        <f t="shared" ca="1" si="35"/>
        <v>265</v>
      </c>
      <c r="F317" s="15">
        <f t="shared" si="32"/>
        <v>40</v>
      </c>
      <c r="G317" s="15">
        <f t="shared" ca="1" si="33"/>
        <v>0</v>
      </c>
      <c r="H317" s="13">
        <f t="shared" ca="1" si="29"/>
        <v>0.29041095890410962</v>
      </c>
      <c r="I317" s="29">
        <f t="shared" ca="1" si="34"/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30"/>
        <v>0</v>
      </c>
      <c r="L317" s="26">
        <f t="shared" ca="1" si="31"/>
        <v>0</v>
      </c>
    </row>
    <row r="318" spans="4:12" x14ac:dyDescent="0.3">
      <c r="D318" s="25">
        <v>298</v>
      </c>
      <c r="E318" s="2">
        <f t="shared" ca="1" si="35"/>
        <v>225</v>
      </c>
      <c r="F318" s="15">
        <f t="shared" si="32"/>
        <v>40</v>
      </c>
      <c r="G318" s="15">
        <f t="shared" ca="1" si="33"/>
        <v>0</v>
      </c>
      <c r="H318" s="13">
        <f t="shared" ca="1" si="29"/>
        <v>0.24657534246575347</v>
      </c>
      <c r="I318" s="29">
        <f t="shared" ca="1" si="34"/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30"/>
        <v>0</v>
      </c>
      <c r="L318" s="26">
        <f t="shared" ca="1" si="31"/>
        <v>0</v>
      </c>
    </row>
    <row r="319" spans="4:12" x14ac:dyDescent="0.3">
      <c r="D319" s="25">
        <v>299</v>
      </c>
      <c r="E319" s="2">
        <f t="shared" ca="1" si="35"/>
        <v>185</v>
      </c>
      <c r="F319" s="15">
        <f t="shared" si="32"/>
        <v>40</v>
      </c>
      <c r="G319" s="15">
        <f t="shared" ca="1" si="33"/>
        <v>0</v>
      </c>
      <c r="H319" s="13">
        <f t="shared" ca="1" si="29"/>
        <v>0.20273972602739729</v>
      </c>
      <c r="I319" s="29">
        <f t="shared" ca="1" si="34"/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30"/>
        <v>0</v>
      </c>
      <c r="L319" s="26">
        <f t="shared" ca="1" si="31"/>
        <v>0</v>
      </c>
    </row>
    <row r="320" spans="4:12" x14ac:dyDescent="0.3">
      <c r="D320" s="25">
        <v>300</v>
      </c>
      <c r="E320" s="2">
        <f t="shared" ca="1" si="35"/>
        <v>145</v>
      </c>
      <c r="F320" s="15">
        <f t="shared" si="32"/>
        <v>40</v>
      </c>
      <c r="G320" s="15">
        <f t="shared" ca="1" si="33"/>
        <v>0</v>
      </c>
      <c r="H320" s="13">
        <f t="shared" ca="1" si="29"/>
        <v>0.15890410958904111</v>
      </c>
      <c r="I320" s="29">
        <f t="shared" ca="1" si="34"/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30"/>
        <v>0</v>
      </c>
      <c r="L320" s="26">
        <f t="shared" ca="1" si="31"/>
        <v>0</v>
      </c>
    </row>
    <row r="321" spans="4:12" x14ac:dyDescent="0.3">
      <c r="D321" s="25">
        <v>301</v>
      </c>
      <c r="E321" s="2">
        <f t="shared" ca="1" si="35"/>
        <v>105</v>
      </c>
      <c r="F321" s="15">
        <f t="shared" si="32"/>
        <v>40</v>
      </c>
      <c r="G321" s="15">
        <f t="shared" ca="1" si="33"/>
        <v>280</v>
      </c>
      <c r="H321" s="13">
        <f t="shared" ca="1" si="29"/>
        <v>0.11506849315068494</v>
      </c>
      <c r="I321" s="29">
        <f t="shared" ca="1" si="34"/>
        <v>200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30"/>
        <v>0</v>
      </c>
      <c r="L321" s="26">
        <f t="shared" ca="1" si="31"/>
        <v>0</v>
      </c>
    </row>
    <row r="322" spans="4:12" x14ac:dyDescent="0.3">
      <c r="D322" s="25">
        <v>302</v>
      </c>
      <c r="E322" s="2">
        <f t="shared" ca="1" si="35"/>
        <v>345</v>
      </c>
      <c r="F322" s="15">
        <f t="shared" si="32"/>
        <v>40</v>
      </c>
      <c r="G322" s="15">
        <f t="shared" ca="1" si="33"/>
        <v>0</v>
      </c>
      <c r="H322" s="13">
        <f t="shared" ca="1" si="29"/>
        <v>0.37808219178082197</v>
      </c>
      <c r="I322" s="29">
        <f t="shared" ca="1" si="34"/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30"/>
        <v>0</v>
      </c>
      <c r="L322" s="26">
        <f t="shared" ca="1" si="31"/>
        <v>0</v>
      </c>
    </row>
    <row r="323" spans="4:12" x14ac:dyDescent="0.3">
      <c r="D323" s="25">
        <v>303</v>
      </c>
      <c r="E323" s="2">
        <f t="shared" ca="1" si="35"/>
        <v>305</v>
      </c>
      <c r="F323" s="15">
        <f t="shared" si="32"/>
        <v>40</v>
      </c>
      <c r="G323" s="15">
        <f t="shared" ca="1" si="33"/>
        <v>0</v>
      </c>
      <c r="H323" s="13">
        <f t="shared" ca="1" si="29"/>
        <v>0.33424657534246577</v>
      </c>
      <c r="I323" s="29">
        <f t="shared" ca="1" si="34"/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30"/>
        <v>0</v>
      </c>
      <c r="L323" s="26">
        <f t="shared" ca="1" si="31"/>
        <v>0</v>
      </c>
    </row>
    <row r="324" spans="4:12" x14ac:dyDescent="0.3">
      <c r="D324" s="25">
        <v>304</v>
      </c>
      <c r="E324" s="2">
        <f t="shared" ca="1" si="35"/>
        <v>265</v>
      </c>
      <c r="F324" s="15">
        <f t="shared" si="32"/>
        <v>40</v>
      </c>
      <c r="G324" s="15">
        <f t="shared" ca="1" si="33"/>
        <v>0</v>
      </c>
      <c r="H324" s="13">
        <f t="shared" ca="1" si="29"/>
        <v>0.29041095890410962</v>
      </c>
      <c r="I324" s="29">
        <f t="shared" ca="1" si="34"/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30"/>
        <v>0</v>
      </c>
      <c r="L324" s="26">
        <f t="shared" ca="1" si="31"/>
        <v>0</v>
      </c>
    </row>
    <row r="325" spans="4:12" x14ac:dyDescent="0.3">
      <c r="D325" s="25">
        <v>305</v>
      </c>
      <c r="E325" s="2">
        <f t="shared" ca="1" si="35"/>
        <v>225</v>
      </c>
      <c r="F325" s="15">
        <f t="shared" si="32"/>
        <v>40</v>
      </c>
      <c r="G325" s="15">
        <f t="shared" ca="1" si="33"/>
        <v>0</v>
      </c>
      <c r="H325" s="13">
        <f t="shared" ca="1" si="29"/>
        <v>0.24657534246575347</v>
      </c>
      <c r="I325" s="29">
        <f t="shared" ca="1" si="34"/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30"/>
        <v>0</v>
      </c>
      <c r="L325" s="26">
        <f t="shared" ca="1" si="31"/>
        <v>0</v>
      </c>
    </row>
    <row r="326" spans="4:12" x14ac:dyDescent="0.3">
      <c r="D326" s="25">
        <v>306</v>
      </c>
      <c r="E326" s="2">
        <f t="shared" ca="1" si="35"/>
        <v>185</v>
      </c>
      <c r="F326" s="15">
        <f t="shared" si="32"/>
        <v>40</v>
      </c>
      <c r="G326" s="15">
        <f t="shared" ca="1" si="33"/>
        <v>0</v>
      </c>
      <c r="H326" s="13">
        <f t="shared" ca="1" si="29"/>
        <v>0.20273972602739729</v>
      </c>
      <c r="I326" s="29">
        <f t="shared" ca="1" si="34"/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30"/>
        <v>0</v>
      </c>
      <c r="L326" s="26">
        <f t="shared" ca="1" si="31"/>
        <v>0</v>
      </c>
    </row>
    <row r="327" spans="4:12" x14ac:dyDescent="0.3">
      <c r="D327" s="25">
        <v>307</v>
      </c>
      <c r="E327" s="2">
        <f t="shared" ca="1" si="35"/>
        <v>145</v>
      </c>
      <c r="F327" s="15">
        <f t="shared" si="32"/>
        <v>40</v>
      </c>
      <c r="G327" s="15">
        <f t="shared" ca="1" si="33"/>
        <v>0</v>
      </c>
      <c r="H327" s="13">
        <f t="shared" ca="1" si="29"/>
        <v>0.15890410958904111</v>
      </c>
      <c r="I327" s="29">
        <f t="shared" ca="1" si="34"/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30"/>
        <v>0</v>
      </c>
      <c r="L327" s="26">
        <f t="shared" ca="1" si="31"/>
        <v>0</v>
      </c>
    </row>
    <row r="328" spans="4:12" x14ac:dyDescent="0.3">
      <c r="D328" s="25">
        <v>308</v>
      </c>
      <c r="E328" s="2">
        <f t="shared" ca="1" si="35"/>
        <v>105</v>
      </c>
      <c r="F328" s="15">
        <f t="shared" si="32"/>
        <v>40</v>
      </c>
      <c r="G328" s="15">
        <f t="shared" ca="1" si="33"/>
        <v>280</v>
      </c>
      <c r="H328" s="13">
        <f t="shared" ca="1" si="29"/>
        <v>0.11506849315068494</v>
      </c>
      <c r="I328" s="29">
        <f t="shared" ca="1" si="34"/>
        <v>200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30"/>
        <v>0</v>
      </c>
      <c r="L328" s="26">
        <f t="shared" ca="1" si="31"/>
        <v>0</v>
      </c>
    </row>
    <row r="329" spans="4:12" x14ac:dyDescent="0.3">
      <c r="D329" s="25">
        <v>309</v>
      </c>
      <c r="E329" s="2">
        <f t="shared" ca="1" si="35"/>
        <v>345</v>
      </c>
      <c r="F329" s="15">
        <f t="shared" si="32"/>
        <v>40</v>
      </c>
      <c r="G329" s="15">
        <f t="shared" ca="1" si="33"/>
        <v>0</v>
      </c>
      <c r="H329" s="13">
        <f t="shared" ca="1" si="29"/>
        <v>0.37808219178082197</v>
      </c>
      <c r="I329" s="29">
        <f t="shared" ca="1" si="34"/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30"/>
        <v>0</v>
      </c>
      <c r="L329" s="26">
        <f t="shared" ca="1" si="31"/>
        <v>0</v>
      </c>
    </row>
    <row r="330" spans="4:12" x14ac:dyDescent="0.3">
      <c r="D330" s="25">
        <v>310</v>
      </c>
      <c r="E330" s="2">
        <f t="shared" ca="1" si="35"/>
        <v>305</v>
      </c>
      <c r="F330" s="15">
        <f t="shared" si="32"/>
        <v>40</v>
      </c>
      <c r="G330" s="15">
        <f t="shared" ca="1" si="33"/>
        <v>0</v>
      </c>
      <c r="H330" s="13">
        <f t="shared" ca="1" si="29"/>
        <v>0.33424657534246577</v>
      </c>
      <c r="I330" s="29">
        <f t="shared" ca="1" si="34"/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30"/>
        <v>0</v>
      </c>
      <c r="L330" s="26">
        <f t="shared" ca="1" si="31"/>
        <v>0</v>
      </c>
    </row>
    <row r="331" spans="4:12" x14ac:dyDescent="0.3">
      <c r="D331" s="25">
        <v>311</v>
      </c>
      <c r="E331" s="2">
        <f t="shared" ca="1" si="35"/>
        <v>265</v>
      </c>
      <c r="F331" s="15">
        <f t="shared" si="32"/>
        <v>40</v>
      </c>
      <c r="G331" s="15">
        <f t="shared" ca="1" si="33"/>
        <v>0</v>
      </c>
      <c r="H331" s="13">
        <f t="shared" ca="1" si="29"/>
        <v>0.29041095890410962</v>
      </c>
      <c r="I331" s="29">
        <f t="shared" ca="1" si="34"/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30"/>
        <v>0</v>
      </c>
      <c r="L331" s="26">
        <f t="shared" ca="1" si="31"/>
        <v>0</v>
      </c>
    </row>
    <row r="332" spans="4:12" x14ac:dyDescent="0.3">
      <c r="D332" s="25">
        <v>312</v>
      </c>
      <c r="E332" s="2">
        <f t="shared" ca="1" si="35"/>
        <v>225</v>
      </c>
      <c r="F332" s="15">
        <f t="shared" si="32"/>
        <v>40</v>
      </c>
      <c r="G332" s="15">
        <f t="shared" ca="1" si="33"/>
        <v>0</v>
      </c>
      <c r="H332" s="13">
        <f t="shared" ca="1" si="29"/>
        <v>0.24657534246575347</v>
      </c>
      <c r="I332" s="29">
        <f t="shared" ca="1" si="34"/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30"/>
        <v>0</v>
      </c>
      <c r="L332" s="26">
        <f t="shared" ca="1" si="31"/>
        <v>0</v>
      </c>
    </row>
    <row r="333" spans="4:12" x14ac:dyDescent="0.3">
      <c r="D333" s="25">
        <v>313</v>
      </c>
      <c r="E333" s="2">
        <f t="shared" ca="1" si="35"/>
        <v>185</v>
      </c>
      <c r="F333" s="15">
        <f t="shared" si="32"/>
        <v>40</v>
      </c>
      <c r="G333" s="15">
        <f t="shared" ca="1" si="33"/>
        <v>0</v>
      </c>
      <c r="H333" s="13">
        <f t="shared" ca="1" si="29"/>
        <v>0.20273972602739729</v>
      </c>
      <c r="I333" s="29">
        <f t="shared" ca="1" si="34"/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30"/>
        <v>0</v>
      </c>
      <c r="L333" s="26">
        <f t="shared" ca="1" si="31"/>
        <v>0</v>
      </c>
    </row>
    <row r="334" spans="4:12" x14ac:dyDescent="0.3">
      <c r="D334" s="25">
        <v>314</v>
      </c>
      <c r="E334" s="2">
        <f t="shared" ca="1" si="35"/>
        <v>145</v>
      </c>
      <c r="F334" s="15">
        <f t="shared" si="32"/>
        <v>40</v>
      </c>
      <c r="G334" s="15">
        <f t="shared" ca="1" si="33"/>
        <v>0</v>
      </c>
      <c r="H334" s="13">
        <f t="shared" ca="1" si="29"/>
        <v>0.15890410958904111</v>
      </c>
      <c r="I334" s="29">
        <f t="shared" ca="1" si="34"/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30"/>
        <v>0</v>
      </c>
      <c r="L334" s="26">
        <f t="shared" ca="1" si="31"/>
        <v>0</v>
      </c>
    </row>
    <row r="335" spans="4:12" x14ac:dyDescent="0.3">
      <c r="D335" s="25">
        <v>315</v>
      </c>
      <c r="E335" s="2">
        <f t="shared" ca="1" si="35"/>
        <v>105</v>
      </c>
      <c r="F335" s="15">
        <f t="shared" si="32"/>
        <v>40</v>
      </c>
      <c r="G335" s="15">
        <f t="shared" ca="1" si="33"/>
        <v>280</v>
      </c>
      <c r="H335" s="13">
        <f t="shared" ca="1" si="29"/>
        <v>0.11506849315068494</v>
      </c>
      <c r="I335" s="29">
        <f t="shared" ca="1" si="34"/>
        <v>200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30"/>
        <v>0</v>
      </c>
      <c r="L335" s="26">
        <f t="shared" ca="1" si="31"/>
        <v>0</v>
      </c>
    </row>
    <row r="336" spans="4:12" x14ac:dyDescent="0.3">
      <c r="D336" s="25">
        <v>316</v>
      </c>
      <c r="E336" s="2">
        <f t="shared" ca="1" si="35"/>
        <v>345</v>
      </c>
      <c r="F336" s="15">
        <f t="shared" si="32"/>
        <v>40</v>
      </c>
      <c r="G336" s="15">
        <f t="shared" ca="1" si="33"/>
        <v>0</v>
      </c>
      <c r="H336" s="13">
        <f t="shared" ca="1" si="29"/>
        <v>0.37808219178082197</v>
      </c>
      <c r="I336" s="29">
        <f t="shared" ca="1" si="34"/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30"/>
        <v>0</v>
      </c>
      <c r="L336" s="26">
        <f t="shared" ca="1" si="31"/>
        <v>0</v>
      </c>
    </row>
    <row r="337" spans="4:12" x14ac:dyDescent="0.3">
      <c r="D337" s="25">
        <v>317</v>
      </c>
      <c r="E337" s="2">
        <f t="shared" ca="1" si="35"/>
        <v>305</v>
      </c>
      <c r="F337" s="15">
        <f t="shared" si="32"/>
        <v>40</v>
      </c>
      <c r="G337" s="15">
        <f t="shared" ca="1" si="33"/>
        <v>0</v>
      </c>
      <c r="H337" s="13">
        <f t="shared" ca="1" si="29"/>
        <v>0.33424657534246577</v>
      </c>
      <c r="I337" s="29">
        <f t="shared" ca="1" si="34"/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30"/>
        <v>0</v>
      </c>
      <c r="L337" s="26">
        <f t="shared" ca="1" si="31"/>
        <v>0</v>
      </c>
    </row>
    <row r="338" spans="4:12" x14ac:dyDescent="0.3">
      <c r="D338" s="25">
        <v>318</v>
      </c>
      <c r="E338" s="2">
        <f t="shared" ca="1" si="35"/>
        <v>265</v>
      </c>
      <c r="F338" s="15">
        <f t="shared" si="32"/>
        <v>40</v>
      </c>
      <c r="G338" s="15">
        <f t="shared" ca="1" si="33"/>
        <v>0</v>
      </c>
      <c r="H338" s="13">
        <f t="shared" ca="1" si="29"/>
        <v>0.29041095890410962</v>
      </c>
      <c r="I338" s="29">
        <f t="shared" ca="1" si="34"/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30"/>
        <v>0</v>
      </c>
      <c r="L338" s="26">
        <f t="shared" ca="1" si="31"/>
        <v>0</v>
      </c>
    </row>
    <row r="339" spans="4:12" x14ac:dyDescent="0.3">
      <c r="D339" s="25">
        <v>319</v>
      </c>
      <c r="E339" s="2">
        <f t="shared" ca="1" si="35"/>
        <v>225</v>
      </c>
      <c r="F339" s="15">
        <f t="shared" si="32"/>
        <v>40</v>
      </c>
      <c r="G339" s="15">
        <f t="shared" ca="1" si="33"/>
        <v>0</v>
      </c>
      <c r="H339" s="13">
        <f t="shared" ca="1" si="29"/>
        <v>0.24657534246575347</v>
      </c>
      <c r="I339" s="29">
        <f t="shared" ca="1" si="34"/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30"/>
        <v>0</v>
      </c>
      <c r="L339" s="26">
        <f t="shared" ca="1" si="31"/>
        <v>0</v>
      </c>
    </row>
    <row r="340" spans="4:12" x14ac:dyDescent="0.3">
      <c r="D340" s="25">
        <v>320</v>
      </c>
      <c r="E340" s="2">
        <f t="shared" ca="1" si="35"/>
        <v>185</v>
      </c>
      <c r="F340" s="15">
        <f t="shared" si="32"/>
        <v>40</v>
      </c>
      <c r="G340" s="15">
        <f t="shared" ca="1" si="33"/>
        <v>0</v>
      </c>
      <c r="H340" s="13">
        <f t="shared" ca="1" si="29"/>
        <v>0.20273972602739729</v>
      </c>
      <c r="I340" s="29">
        <f t="shared" ca="1" si="34"/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30"/>
        <v>0</v>
      </c>
      <c r="L340" s="26">
        <f t="shared" ca="1" si="31"/>
        <v>0</v>
      </c>
    </row>
    <row r="341" spans="4:12" x14ac:dyDescent="0.3">
      <c r="D341" s="25">
        <v>321</v>
      </c>
      <c r="E341" s="2">
        <f t="shared" ca="1" si="35"/>
        <v>145</v>
      </c>
      <c r="F341" s="15">
        <f t="shared" si="32"/>
        <v>40</v>
      </c>
      <c r="G341" s="15">
        <f t="shared" ca="1" si="33"/>
        <v>0</v>
      </c>
      <c r="H341" s="13">
        <f t="shared" ref="H341:H385" ca="1" si="36">IF(E341&gt;0,E341*($E$12/365),0)</f>
        <v>0.15890410958904111</v>
      </c>
      <c r="I341" s="29">
        <f t="shared" ca="1" si="34"/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7">IF(ISNUMBER(J341),J341*$E$13,0)</f>
        <v>0</v>
      </c>
      <c r="L341" s="26">
        <f t="shared" ref="L341:L385" ca="1" si="38">IF(D341&gt;1,IF(E341&lt;0,$E$14,0),0)</f>
        <v>0</v>
      </c>
    </row>
    <row r="342" spans="4:12" x14ac:dyDescent="0.3">
      <c r="D342" s="25">
        <v>322</v>
      </c>
      <c r="E342" s="2">
        <f t="shared" ca="1" si="35"/>
        <v>105</v>
      </c>
      <c r="F342" s="15">
        <f t="shared" ref="F342:F386" si="39">ROUND($E$15/7,0)</f>
        <v>40</v>
      </c>
      <c r="G342" s="15">
        <f t="shared" ref="G342:G385" ca="1" si="40">IF(D342=1,$E$4,IF(E342&lt;0,$E$4-E342,IF(MOD(D342,$E$5)=0,$E$4-E342,0)))</f>
        <v>280</v>
      </c>
      <c r="H342" s="13">
        <f t="shared" ca="1" si="36"/>
        <v>0.11506849315068494</v>
      </c>
      <c r="I342" s="29">
        <f t="shared" ref="I342:I385" ca="1" si="41">IF(G342&lt;&gt;0,IF(E342&lt;0,0,200),0)</f>
        <v>200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7"/>
        <v>0</v>
      </c>
      <c r="L342" s="26">
        <f t="shared" ca="1" si="38"/>
        <v>0</v>
      </c>
    </row>
    <row r="343" spans="4:12" x14ac:dyDescent="0.3">
      <c r="D343" s="25">
        <v>323</v>
      </c>
      <c r="E343" s="2">
        <f t="shared" ca="1" si="35"/>
        <v>345</v>
      </c>
      <c r="F343" s="15">
        <f t="shared" si="39"/>
        <v>40</v>
      </c>
      <c r="G343" s="15">
        <f t="shared" ca="1" si="40"/>
        <v>0</v>
      </c>
      <c r="H343" s="13">
        <f t="shared" ca="1" si="36"/>
        <v>0.37808219178082197</v>
      </c>
      <c r="I343" s="29">
        <f t="shared" ca="1" si="41"/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7"/>
        <v>0</v>
      </c>
      <c r="L343" s="26">
        <f t="shared" ca="1" si="38"/>
        <v>0</v>
      </c>
    </row>
    <row r="344" spans="4:12" x14ac:dyDescent="0.3">
      <c r="D344" s="25">
        <v>324</v>
      </c>
      <c r="E344" s="2">
        <f t="shared" ca="1" si="35"/>
        <v>305</v>
      </c>
      <c r="F344" s="15">
        <f t="shared" si="39"/>
        <v>40</v>
      </c>
      <c r="G344" s="15">
        <f t="shared" ca="1" si="40"/>
        <v>0</v>
      </c>
      <c r="H344" s="13">
        <f t="shared" ca="1" si="36"/>
        <v>0.33424657534246577</v>
      </c>
      <c r="I344" s="29">
        <f t="shared" ca="1" si="41"/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7"/>
        <v>0</v>
      </c>
      <c r="L344" s="26">
        <f t="shared" ca="1" si="38"/>
        <v>0</v>
      </c>
    </row>
    <row r="345" spans="4:12" x14ac:dyDescent="0.3">
      <c r="D345" s="25">
        <v>325</v>
      </c>
      <c r="E345" s="2">
        <f t="shared" ca="1" si="35"/>
        <v>265</v>
      </c>
      <c r="F345" s="15">
        <f t="shared" si="39"/>
        <v>40</v>
      </c>
      <c r="G345" s="15">
        <f t="shared" ca="1" si="40"/>
        <v>0</v>
      </c>
      <c r="H345" s="13">
        <f t="shared" ca="1" si="36"/>
        <v>0.29041095890410962</v>
      </c>
      <c r="I345" s="29">
        <f t="shared" ca="1" si="41"/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7"/>
        <v>0</v>
      </c>
      <c r="L345" s="26">
        <f t="shared" ca="1" si="38"/>
        <v>0</v>
      </c>
    </row>
    <row r="346" spans="4:12" x14ac:dyDescent="0.3">
      <c r="D346" s="25">
        <v>326</v>
      </c>
      <c r="E346" s="2">
        <f t="shared" ca="1" si="35"/>
        <v>225</v>
      </c>
      <c r="F346" s="15">
        <f t="shared" si="39"/>
        <v>40</v>
      </c>
      <c r="G346" s="15">
        <f t="shared" ca="1" si="40"/>
        <v>0</v>
      </c>
      <c r="H346" s="13">
        <f t="shared" ca="1" si="36"/>
        <v>0.24657534246575347</v>
      </c>
      <c r="I346" s="29">
        <f t="shared" ca="1" si="41"/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7"/>
        <v>0</v>
      </c>
      <c r="L346" s="26">
        <f t="shared" ca="1" si="38"/>
        <v>0</v>
      </c>
    </row>
    <row r="347" spans="4:12" x14ac:dyDescent="0.3">
      <c r="D347" s="25">
        <v>327</v>
      </c>
      <c r="E347" s="2">
        <f t="shared" ca="1" si="35"/>
        <v>185</v>
      </c>
      <c r="F347" s="15">
        <f t="shared" si="39"/>
        <v>40</v>
      </c>
      <c r="G347" s="15">
        <f t="shared" ca="1" si="40"/>
        <v>0</v>
      </c>
      <c r="H347" s="13">
        <f t="shared" ca="1" si="36"/>
        <v>0.20273972602739729</v>
      </c>
      <c r="I347" s="29">
        <f t="shared" ca="1" si="41"/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7"/>
        <v>0</v>
      </c>
      <c r="L347" s="26">
        <f t="shared" ca="1" si="38"/>
        <v>0</v>
      </c>
    </row>
    <row r="348" spans="4:12" x14ac:dyDescent="0.3">
      <c r="D348" s="25">
        <v>328</v>
      </c>
      <c r="E348" s="2">
        <f t="shared" ref="E348:E385" ca="1" si="42">E347-F348+G347-IF(ISNUMBER(J347),J347,0)</f>
        <v>145</v>
      </c>
      <c r="F348" s="15">
        <f t="shared" si="39"/>
        <v>40</v>
      </c>
      <c r="G348" s="15">
        <f t="shared" ca="1" si="40"/>
        <v>0</v>
      </c>
      <c r="H348" s="13">
        <f t="shared" ca="1" si="36"/>
        <v>0.15890410958904111</v>
      </c>
      <c r="I348" s="29">
        <f t="shared" ca="1" si="41"/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7"/>
        <v>0</v>
      </c>
      <c r="L348" s="26">
        <f t="shared" ca="1" si="38"/>
        <v>0</v>
      </c>
    </row>
    <row r="349" spans="4:12" x14ac:dyDescent="0.3">
      <c r="D349" s="25">
        <v>329</v>
      </c>
      <c r="E349" s="2">
        <f t="shared" ca="1" si="42"/>
        <v>105</v>
      </c>
      <c r="F349" s="15">
        <f t="shared" si="39"/>
        <v>40</v>
      </c>
      <c r="G349" s="15">
        <f t="shared" ca="1" si="40"/>
        <v>280</v>
      </c>
      <c r="H349" s="13">
        <f t="shared" ca="1" si="36"/>
        <v>0.11506849315068494</v>
      </c>
      <c r="I349" s="29">
        <f t="shared" ca="1" si="41"/>
        <v>200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7"/>
        <v>0</v>
      </c>
      <c r="L349" s="26">
        <f t="shared" ca="1" si="38"/>
        <v>0</v>
      </c>
    </row>
    <row r="350" spans="4:12" x14ac:dyDescent="0.3">
      <c r="D350" s="25">
        <v>330</v>
      </c>
      <c r="E350" s="2">
        <f t="shared" ca="1" si="42"/>
        <v>345</v>
      </c>
      <c r="F350" s="15">
        <f t="shared" si="39"/>
        <v>40</v>
      </c>
      <c r="G350" s="15">
        <f t="shared" ca="1" si="40"/>
        <v>0</v>
      </c>
      <c r="H350" s="13">
        <f t="shared" ca="1" si="36"/>
        <v>0.37808219178082197</v>
      </c>
      <c r="I350" s="29">
        <f t="shared" ca="1" si="41"/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7"/>
        <v>0</v>
      </c>
      <c r="L350" s="26">
        <f t="shared" ca="1" si="38"/>
        <v>0</v>
      </c>
    </row>
    <row r="351" spans="4:12" x14ac:dyDescent="0.3">
      <c r="D351" s="25">
        <v>331</v>
      </c>
      <c r="E351" s="2">
        <f t="shared" ca="1" si="42"/>
        <v>305</v>
      </c>
      <c r="F351" s="15">
        <f t="shared" si="39"/>
        <v>40</v>
      </c>
      <c r="G351" s="15">
        <f t="shared" ca="1" si="40"/>
        <v>0</v>
      </c>
      <c r="H351" s="13">
        <f t="shared" ca="1" si="36"/>
        <v>0.33424657534246577</v>
      </c>
      <c r="I351" s="29">
        <f t="shared" ca="1" si="41"/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7"/>
        <v>0</v>
      </c>
      <c r="L351" s="26">
        <f t="shared" ca="1" si="38"/>
        <v>0</v>
      </c>
    </row>
    <row r="352" spans="4:12" x14ac:dyDescent="0.3">
      <c r="D352" s="25">
        <v>332</v>
      </c>
      <c r="E352" s="2">
        <f t="shared" ca="1" si="42"/>
        <v>265</v>
      </c>
      <c r="F352" s="15">
        <f t="shared" si="39"/>
        <v>40</v>
      </c>
      <c r="G352" s="15">
        <f t="shared" ca="1" si="40"/>
        <v>0</v>
      </c>
      <c r="H352" s="13">
        <f t="shared" ca="1" si="36"/>
        <v>0.29041095890410962</v>
      </c>
      <c r="I352" s="29">
        <f t="shared" ca="1" si="41"/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7"/>
        <v>0</v>
      </c>
      <c r="L352" s="26">
        <f t="shared" ca="1" si="38"/>
        <v>0</v>
      </c>
    </row>
    <row r="353" spans="4:12" x14ac:dyDescent="0.3">
      <c r="D353" s="25">
        <v>333</v>
      </c>
      <c r="E353" s="2">
        <f t="shared" ca="1" si="42"/>
        <v>225</v>
      </c>
      <c r="F353" s="15">
        <f t="shared" si="39"/>
        <v>40</v>
      </c>
      <c r="G353" s="15">
        <f t="shared" ca="1" si="40"/>
        <v>0</v>
      </c>
      <c r="H353" s="13">
        <f t="shared" ca="1" si="36"/>
        <v>0.24657534246575347</v>
      </c>
      <c r="I353" s="29">
        <f t="shared" ca="1" si="41"/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7"/>
        <v>0</v>
      </c>
      <c r="L353" s="26">
        <f t="shared" ca="1" si="38"/>
        <v>0</v>
      </c>
    </row>
    <row r="354" spans="4:12" x14ac:dyDescent="0.3">
      <c r="D354" s="25">
        <v>334</v>
      </c>
      <c r="E354" s="2">
        <f t="shared" ca="1" si="42"/>
        <v>185</v>
      </c>
      <c r="F354" s="15">
        <f t="shared" si="39"/>
        <v>40</v>
      </c>
      <c r="G354" s="15">
        <f t="shared" ca="1" si="40"/>
        <v>0</v>
      </c>
      <c r="H354" s="13">
        <f t="shared" ca="1" si="36"/>
        <v>0.20273972602739729</v>
      </c>
      <c r="I354" s="29">
        <f t="shared" ca="1" si="41"/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7"/>
        <v>0</v>
      </c>
      <c r="L354" s="26">
        <f t="shared" ca="1" si="38"/>
        <v>0</v>
      </c>
    </row>
    <row r="355" spans="4:12" x14ac:dyDescent="0.3">
      <c r="D355" s="25">
        <v>335</v>
      </c>
      <c r="E355" s="2">
        <f t="shared" ca="1" si="42"/>
        <v>145</v>
      </c>
      <c r="F355" s="15">
        <f t="shared" si="39"/>
        <v>40</v>
      </c>
      <c r="G355" s="15">
        <f t="shared" ca="1" si="40"/>
        <v>0</v>
      </c>
      <c r="H355" s="13">
        <f t="shared" ca="1" si="36"/>
        <v>0.15890410958904111</v>
      </c>
      <c r="I355" s="29">
        <f t="shared" ca="1" si="41"/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7"/>
        <v>0</v>
      </c>
      <c r="L355" s="26">
        <f t="shared" ca="1" si="38"/>
        <v>0</v>
      </c>
    </row>
    <row r="356" spans="4:12" x14ac:dyDescent="0.3">
      <c r="D356" s="25">
        <v>336</v>
      </c>
      <c r="E356" s="2">
        <f t="shared" ca="1" si="42"/>
        <v>105</v>
      </c>
      <c r="F356" s="15">
        <f t="shared" si="39"/>
        <v>40</v>
      </c>
      <c r="G356" s="15">
        <f t="shared" ca="1" si="40"/>
        <v>280</v>
      </c>
      <c r="H356" s="13">
        <f t="shared" ca="1" si="36"/>
        <v>0.11506849315068494</v>
      </c>
      <c r="I356" s="29">
        <f t="shared" ca="1" si="41"/>
        <v>200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7"/>
        <v>0</v>
      </c>
      <c r="L356" s="26">
        <f t="shared" ca="1" si="38"/>
        <v>0</v>
      </c>
    </row>
    <row r="357" spans="4:12" x14ac:dyDescent="0.3">
      <c r="D357" s="25">
        <v>337</v>
      </c>
      <c r="E357" s="2">
        <f t="shared" ca="1" si="42"/>
        <v>345</v>
      </c>
      <c r="F357" s="15">
        <f t="shared" si="39"/>
        <v>40</v>
      </c>
      <c r="G357" s="15">
        <f t="shared" ca="1" si="40"/>
        <v>0</v>
      </c>
      <c r="H357" s="13">
        <f t="shared" ca="1" si="36"/>
        <v>0.37808219178082197</v>
      </c>
      <c r="I357" s="29">
        <f t="shared" ca="1" si="41"/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7"/>
        <v>0</v>
      </c>
      <c r="L357" s="26">
        <f t="shared" ca="1" si="38"/>
        <v>0</v>
      </c>
    </row>
    <row r="358" spans="4:12" x14ac:dyDescent="0.3">
      <c r="D358" s="25">
        <v>338</v>
      </c>
      <c r="E358" s="2">
        <f t="shared" ca="1" si="42"/>
        <v>305</v>
      </c>
      <c r="F358" s="15">
        <f t="shared" si="39"/>
        <v>40</v>
      </c>
      <c r="G358" s="15">
        <f t="shared" ca="1" si="40"/>
        <v>0</v>
      </c>
      <c r="H358" s="13">
        <f t="shared" ca="1" si="36"/>
        <v>0.33424657534246577</v>
      </c>
      <c r="I358" s="29">
        <f t="shared" ca="1" si="41"/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7"/>
        <v>0</v>
      </c>
      <c r="L358" s="26">
        <f t="shared" ca="1" si="38"/>
        <v>0</v>
      </c>
    </row>
    <row r="359" spans="4:12" x14ac:dyDescent="0.3">
      <c r="D359" s="25">
        <v>339</v>
      </c>
      <c r="E359" s="2">
        <f t="shared" ca="1" si="42"/>
        <v>265</v>
      </c>
      <c r="F359" s="15">
        <f t="shared" si="39"/>
        <v>40</v>
      </c>
      <c r="G359" s="15">
        <f t="shared" ca="1" si="40"/>
        <v>0</v>
      </c>
      <c r="H359" s="13">
        <f t="shared" ca="1" si="36"/>
        <v>0.29041095890410962</v>
      </c>
      <c r="I359" s="29">
        <f t="shared" ca="1" si="41"/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7"/>
        <v>0</v>
      </c>
      <c r="L359" s="26">
        <f t="shared" ca="1" si="38"/>
        <v>0</v>
      </c>
    </row>
    <row r="360" spans="4:12" x14ac:dyDescent="0.3">
      <c r="D360" s="25">
        <v>340</v>
      </c>
      <c r="E360" s="2">
        <f t="shared" ca="1" si="42"/>
        <v>225</v>
      </c>
      <c r="F360" s="15">
        <f t="shared" si="39"/>
        <v>40</v>
      </c>
      <c r="G360" s="15">
        <f t="shared" ca="1" si="40"/>
        <v>0</v>
      </c>
      <c r="H360" s="13">
        <f t="shared" ca="1" si="36"/>
        <v>0.24657534246575347</v>
      </c>
      <c r="I360" s="29">
        <f t="shared" ca="1" si="41"/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7"/>
        <v>0</v>
      </c>
      <c r="L360" s="26">
        <f t="shared" ca="1" si="38"/>
        <v>0</v>
      </c>
    </row>
    <row r="361" spans="4:12" x14ac:dyDescent="0.3">
      <c r="D361" s="25">
        <v>341</v>
      </c>
      <c r="E361" s="2">
        <f t="shared" ca="1" si="42"/>
        <v>185</v>
      </c>
      <c r="F361" s="15">
        <f t="shared" si="39"/>
        <v>40</v>
      </c>
      <c r="G361" s="15">
        <f t="shared" ca="1" si="40"/>
        <v>0</v>
      </c>
      <c r="H361" s="13">
        <f t="shared" ca="1" si="36"/>
        <v>0.20273972602739729</v>
      </c>
      <c r="I361" s="29">
        <f t="shared" ca="1" si="41"/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7"/>
        <v>0</v>
      </c>
      <c r="L361" s="26">
        <f t="shared" ca="1" si="38"/>
        <v>0</v>
      </c>
    </row>
    <row r="362" spans="4:12" x14ac:dyDescent="0.3">
      <c r="D362" s="25">
        <v>342</v>
      </c>
      <c r="E362" s="2">
        <f t="shared" ca="1" si="42"/>
        <v>145</v>
      </c>
      <c r="F362" s="15">
        <f t="shared" si="39"/>
        <v>40</v>
      </c>
      <c r="G362" s="15">
        <f t="shared" ca="1" si="40"/>
        <v>0</v>
      </c>
      <c r="H362" s="13">
        <f t="shared" ca="1" si="36"/>
        <v>0.15890410958904111</v>
      </c>
      <c r="I362" s="29">
        <f t="shared" ca="1" si="41"/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7"/>
        <v>0</v>
      </c>
      <c r="L362" s="26">
        <f t="shared" ca="1" si="38"/>
        <v>0</v>
      </c>
    </row>
    <row r="363" spans="4:12" x14ac:dyDescent="0.3">
      <c r="D363" s="25">
        <v>343</v>
      </c>
      <c r="E363" s="2">
        <f t="shared" ca="1" si="42"/>
        <v>105</v>
      </c>
      <c r="F363" s="15">
        <f t="shared" si="39"/>
        <v>40</v>
      </c>
      <c r="G363" s="15">
        <f t="shared" ca="1" si="40"/>
        <v>280</v>
      </c>
      <c r="H363" s="13">
        <f t="shared" ca="1" si="36"/>
        <v>0.11506849315068494</v>
      </c>
      <c r="I363" s="29">
        <f t="shared" ca="1" si="41"/>
        <v>200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7"/>
        <v>0</v>
      </c>
      <c r="L363" s="26">
        <f t="shared" ca="1" si="38"/>
        <v>0</v>
      </c>
    </row>
    <row r="364" spans="4:12" x14ac:dyDescent="0.3">
      <c r="D364" s="25">
        <v>344</v>
      </c>
      <c r="E364" s="2">
        <f t="shared" ca="1" si="42"/>
        <v>345</v>
      </c>
      <c r="F364" s="15">
        <f t="shared" si="39"/>
        <v>40</v>
      </c>
      <c r="G364" s="15">
        <f t="shared" ca="1" si="40"/>
        <v>0</v>
      </c>
      <c r="H364" s="13">
        <f t="shared" ca="1" si="36"/>
        <v>0.37808219178082197</v>
      </c>
      <c r="I364" s="29">
        <f t="shared" ca="1" si="41"/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7"/>
        <v>0</v>
      </c>
      <c r="L364" s="26">
        <f t="shared" ca="1" si="38"/>
        <v>0</v>
      </c>
    </row>
    <row r="365" spans="4:12" x14ac:dyDescent="0.3">
      <c r="D365" s="25">
        <v>345</v>
      </c>
      <c r="E365" s="2">
        <f t="shared" ca="1" si="42"/>
        <v>305</v>
      </c>
      <c r="F365" s="15">
        <f t="shared" si="39"/>
        <v>40</v>
      </c>
      <c r="G365" s="15">
        <f t="shared" ca="1" si="40"/>
        <v>0</v>
      </c>
      <c r="H365" s="13">
        <f t="shared" ca="1" si="36"/>
        <v>0.33424657534246577</v>
      </c>
      <c r="I365" s="29">
        <f t="shared" ca="1" si="41"/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7"/>
        <v>0</v>
      </c>
      <c r="L365" s="26">
        <f t="shared" ca="1" si="38"/>
        <v>0</v>
      </c>
    </row>
    <row r="366" spans="4:12" x14ac:dyDescent="0.3">
      <c r="D366" s="25">
        <v>346</v>
      </c>
      <c r="E366" s="2">
        <f t="shared" ca="1" si="42"/>
        <v>265</v>
      </c>
      <c r="F366" s="15">
        <f t="shared" si="39"/>
        <v>40</v>
      </c>
      <c r="G366" s="15">
        <f t="shared" ca="1" si="40"/>
        <v>0</v>
      </c>
      <c r="H366" s="13">
        <f t="shared" ca="1" si="36"/>
        <v>0.29041095890410962</v>
      </c>
      <c r="I366" s="29">
        <f t="shared" ca="1" si="41"/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7"/>
        <v>0</v>
      </c>
      <c r="L366" s="26">
        <f t="shared" ca="1" si="38"/>
        <v>0</v>
      </c>
    </row>
    <row r="367" spans="4:12" x14ac:dyDescent="0.3">
      <c r="D367" s="25">
        <v>347</v>
      </c>
      <c r="E367" s="2">
        <f t="shared" ca="1" si="42"/>
        <v>225</v>
      </c>
      <c r="F367" s="15">
        <f t="shared" si="39"/>
        <v>40</v>
      </c>
      <c r="G367" s="15">
        <f t="shared" ca="1" si="40"/>
        <v>0</v>
      </c>
      <c r="H367" s="13">
        <f t="shared" ca="1" si="36"/>
        <v>0.24657534246575347</v>
      </c>
      <c r="I367" s="29">
        <f t="shared" ca="1" si="41"/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7"/>
        <v>0</v>
      </c>
      <c r="L367" s="26">
        <f t="shared" ca="1" si="38"/>
        <v>0</v>
      </c>
    </row>
    <row r="368" spans="4:12" x14ac:dyDescent="0.3">
      <c r="D368" s="25">
        <v>348</v>
      </c>
      <c r="E368" s="2">
        <f t="shared" ca="1" si="42"/>
        <v>185</v>
      </c>
      <c r="F368" s="15">
        <f t="shared" si="39"/>
        <v>40</v>
      </c>
      <c r="G368" s="15">
        <f t="shared" ca="1" si="40"/>
        <v>0</v>
      </c>
      <c r="H368" s="13">
        <f t="shared" ca="1" si="36"/>
        <v>0.20273972602739729</v>
      </c>
      <c r="I368" s="29">
        <f t="shared" ca="1" si="41"/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7"/>
        <v>0</v>
      </c>
      <c r="L368" s="26">
        <f t="shared" ca="1" si="38"/>
        <v>0</v>
      </c>
    </row>
    <row r="369" spans="4:12" x14ac:dyDescent="0.3">
      <c r="D369" s="25">
        <v>349</v>
      </c>
      <c r="E369" s="2">
        <f t="shared" ca="1" si="42"/>
        <v>145</v>
      </c>
      <c r="F369" s="15">
        <f t="shared" si="39"/>
        <v>40</v>
      </c>
      <c r="G369" s="15">
        <f t="shared" ca="1" si="40"/>
        <v>0</v>
      </c>
      <c r="H369" s="13">
        <f t="shared" ca="1" si="36"/>
        <v>0.15890410958904111</v>
      </c>
      <c r="I369" s="29">
        <f t="shared" ca="1" si="41"/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7"/>
        <v>0</v>
      </c>
      <c r="L369" s="26">
        <f t="shared" ca="1" si="38"/>
        <v>0</v>
      </c>
    </row>
    <row r="370" spans="4:12" x14ac:dyDescent="0.3">
      <c r="D370" s="25">
        <v>350</v>
      </c>
      <c r="E370" s="2">
        <f t="shared" ca="1" si="42"/>
        <v>105</v>
      </c>
      <c r="F370" s="15">
        <f t="shared" si="39"/>
        <v>40</v>
      </c>
      <c r="G370" s="15">
        <f t="shared" ca="1" si="40"/>
        <v>280</v>
      </c>
      <c r="H370" s="13">
        <f t="shared" ca="1" si="36"/>
        <v>0.11506849315068494</v>
      </c>
      <c r="I370" s="29">
        <f t="shared" ca="1" si="41"/>
        <v>200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7"/>
        <v>0</v>
      </c>
      <c r="L370" s="26">
        <f t="shared" ca="1" si="38"/>
        <v>0</v>
      </c>
    </row>
    <row r="371" spans="4:12" x14ac:dyDescent="0.3">
      <c r="D371" s="25">
        <v>351</v>
      </c>
      <c r="E371" s="2">
        <f t="shared" ca="1" si="42"/>
        <v>345</v>
      </c>
      <c r="F371" s="15">
        <f t="shared" si="39"/>
        <v>40</v>
      </c>
      <c r="G371" s="15">
        <f t="shared" ca="1" si="40"/>
        <v>0</v>
      </c>
      <c r="H371" s="13">
        <f t="shared" ca="1" si="36"/>
        <v>0.37808219178082197</v>
      </c>
      <c r="I371" s="29">
        <f t="shared" ca="1" si="41"/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7"/>
        <v>0</v>
      </c>
      <c r="L371" s="26">
        <f t="shared" ca="1" si="38"/>
        <v>0</v>
      </c>
    </row>
    <row r="372" spans="4:12" x14ac:dyDescent="0.3">
      <c r="D372" s="25">
        <v>352</v>
      </c>
      <c r="E372" s="2">
        <f t="shared" ca="1" si="42"/>
        <v>305</v>
      </c>
      <c r="F372" s="15">
        <f t="shared" si="39"/>
        <v>40</v>
      </c>
      <c r="G372" s="15">
        <f t="shared" ca="1" si="40"/>
        <v>0</v>
      </c>
      <c r="H372" s="13">
        <f t="shared" ca="1" si="36"/>
        <v>0.33424657534246577</v>
      </c>
      <c r="I372" s="29">
        <f t="shared" ca="1" si="41"/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7"/>
        <v>0</v>
      </c>
      <c r="L372" s="26">
        <f t="shared" ca="1" si="38"/>
        <v>0</v>
      </c>
    </row>
    <row r="373" spans="4:12" x14ac:dyDescent="0.3">
      <c r="D373" s="25">
        <v>353</v>
      </c>
      <c r="E373" s="2">
        <f t="shared" ca="1" si="42"/>
        <v>265</v>
      </c>
      <c r="F373" s="15">
        <f t="shared" si="39"/>
        <v>40</v>
      </c>
      <c r="G373" s="15">
        <f t="shared" ca="1" si="40"/>
        <v>0</v>
      </c>
      <c r="H373" s="13">
        <f t="shared" ca="1" si="36"/>
        <v>0.29041095890410962</v>
      </c>
      <c r="I373" s="29">
        <f t="shared" ca="1" si="41"/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7"/>
        <v>0</v>
      </c>
      <c r="L373" s="26">
        <f t="shared" ca="1" si="38"/>
        <v>0</v>
      </c>
    </row>
    <row r="374" spans="4:12" x14ac:dyDescent="0.3">
      <c r="D374" s="25">
        <v>354</v>
      </c>
      <c r="E374" s="2">
        <f t="shared" ca="1" si="42"/>
        <v>225</v>
      </c>
      <c r="F374" s="15">
        <f t="shared" si="39"/>
        <v>40</v>
      </c>
      <c r="G374" s="15">
        <f t="shared" ca="1" si="40"/>
        <v>0</v>
      </c>
      <c r="H374" s="13">
        <f t="shared" ca="1" si="36"/>
        <v>0.24657534246575347</v>
      </c>
      <c r="I374" s="29">
        <f t="shared" ca="1" si="41"/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7"/>
        <v>0</v>
      </c>
      <c r="L374" s="26">
        <f t="shared" ca="1" si="38"/>
        <v>0</v>
      </c>
    </row>
    <row r="375" spans="4:12" x14ac:dyDescent="0.3">
      <c r="D375" s="25">
        <v>355</v>
      </c>
      <c r="E375" s="2">
        <f t="shared" ca="1" si="42"/>
        <v>185</v>
      </c>
      <c r="F375" s="15">
        <f t="shared" si="39"/>
        <v>40</v>
      </c>
      <c r="G375" s="15">
        <f t="shared" ca="1" si="40"/>
        <v>0</v>
      </c>
      <c r="H375" s="13">
        <f t="shared" ca="1" si="36"/>
        <v>0.20273972602739729</v>
      </c>
      <c r="I375" s="29">
        <f t="shared" ca="1" si="41"/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7"/>
        <v>0</v>
      </c>
      <c r="L375" s="26">
        <f t="shared" ca="1" si="38"/>
        <v>0</v>
      </c>
    </row>
    <row r="376" spans="4:12" x14ac:dyDescent="0.3">
      <c r="D376" s="25">
        <v>356</v>
      </c>
      <c r="E376" s="2">
        <f t="shared" ca="1" si="42"/>
        <v>145</v>
      </c>
      <c r="F376" s="15">
        <f t="shared" si="39"/>
        <v>40</v>
      </c>
      <c r="G376" s="15">
        <f t="shared" ca="1" si="40"/>
        <v>0</v>
      </c>
      <c r="H376" s="13">
        <f t="shared" ca="1" si="36"/>
        <v>0.15890410958904111</v>
      </c>
      <c r="I376" s="29">
        <f t="shared" ca="1" si="41"/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7"/>
        <v>0</v>
      </c>
      <c r="L376" s="26">
        <f t="shared" ca="1" si="38"/>
        <v>0</v>
      </c>
    </row>
    <row r="377" spans="4:12" x14ac:dyDescent="0.3">
      <c r="D377" s="25">
        <v>357</v>
      </c>
      <c r="E377" s="2">
        <f t="shared" ca="1" si="42"/>
        <v>105</v>
      </c>
      <c r="F377" s="15">
        <f t="shared" si="39"/>
        <v>40</v>
      </c>
      <c r="G377" s="15">
        <f t="shared" ca="1" si="40"/>
        <v>280</v>
      </c>
      <c r="H377" s="13">
        <f t="shared" ca="1" si="36"/>
        <v>0.11506849315068494</v>
      </c>
      <c r="I377" s="29">
        <f t="shared" ca="1" si="41"/>
        <v>200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7"/>
        <v>0</v>
      </c>
      <c r="L377" s="26">
        <f t="shared" ca="1" si="38"/>
        <v>0</v>
      </c>
    </row>
    <row r="378" spans="4:12" x14ac:dyDescent="0.3">
      <c r="D378" s="25">
        <v>358</v>
      </c>
      <c r="E378" s="2">
        <f t="shared" ca="1" si="42"/>
        <v>345</v>
      </c>
      <c r="F378" s="15">
        <f t="shared" si="39"/>
        <v>40</v>
      </c>
      <c r="G378" s="15">
        <f t="shared" ca="1" si="40"/>
        <v>0</v>
      </c>
      <c r="H378" s="13">
        <f t="shared" ca="1" si="36"/>
        <v>0.37808219178082197</v>
      </c>
      <c r="I378" s="29">
        <f t="shared" ca="1" si="41"/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7"/>
        <v>0</v>
      </c>
      <c r="L378" s="26">
        <f t="shared" ca="1" si="38"/>
        <v>0</v>
      </c>
    </row>
    <row r="379" spans="4:12" x14ac:dyDescent="0.3">
      <c r="D379" s="25">
        <v>359</v>
      </c>
      <c r="E379" s="2">
        <f t="shared" ca="1" si="42"/>
        <v>305</v>
      </c>
      <c r="F379" s="15">
        <f t="shared" si="39"/>
        <v>40</v>
      </c>
      <c r="G379" s="15">
        <f t="shared" ca="1" si="40"/>
        <v>0</v>
      </c>
      <c r="H379" s="13">
        <f t="shared" ca="1" si="36"/>
        <v>0.33424657534246577</v>
      </c>
      <c r="I379" s="29">
        <f t="shared" ca="1" si="41"/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7"/>
        <v>0</v>
      </c>
      <c r="L379" s="26">
        <f t="shared" ca="1" si="38"/>
        <v>0</v>
      </c>
    </row>
    <row r="380" spans="4:12" x14ac:dyDescent="0.3">
      <c r="D380" s="25">
        <v>360</v>
      </c>
      <c r="E380" s="2">
        <f t="shared" ca="1" si="42"/>
        <v>265</v>
      </c>
      <c r="F380" s="15">
        <f t="shared" si="39"/>
        <v>40</v>
      </c>
      <c r="G380" s="15">
        <f t="shared" ca="1" si="40"/>
        <v>0</v>
      </c>
      <c r="H380" s="13">
        <f t="shared" ca="1" si="36"/>
        <v>0.29041095890410962</v>
      </c>
      <c r="I380" s="29">
        <f t="shared" ca="1" si="41"/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7"/>
        <v>0</v>
      </c>
      <c r="L380" s="26">
        <f t="shared" ca="1" si="38"/>
        <v>0</v>
      </c>
    </row>
    <row r="381" spans="4:12" x14ac:dyDescent="0.3">
      <c r="D381" s="25">
        <v>361</v>
      </c>
      <c r="E381" s="2">
        <f t="shared" ca="1" si="42"/>
        <v>225</v>
      </c>
      <c r="F381" s="15">
        <f t="shared" si="39"/>
        <v>40</v>
      </c>
      <c r="G381" s="15">
        <f t="shared" ca="1" si="40"/>
        <v>0</v>
      </c>
      <c r="H381" s="13">
        <f t="shared" ca="1" si="36"/>
        <v>0.24657534246575347</v>
      </c>
      <c r="I381" s="29">
        <f t="shared" ca="1" si="41"/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7"/>
        <v>0</v>
      </c>
      <c r="L381" s="26">
        <f t="shared" ca="1" si="38"/>
        <v>0</v>
      </c>
    </row>
    <row r="382" spans="4:12" x14ac:dyDescent="0.3">
      <c r="D382" s="25">
        <v>362</v>
      </c>
      <c r="E382" s="2">
        <f t="shared" ca="1" si="42"/>
        <v>185</v>
      </c>
      <c r="F382" s="15">
        <f t="shared" si="39"/>
        <v>40</v>
      </c>
      <c r="G382" s="15">
        <f t="shared" ca="1" si="40"/>
        <v>0</v>
      </c>
      <c r="H382" s="13">
        <f t="shared" ca="1" si="36"/>
        <v>0.20273972602739729</v>
      </c>
      <c r="I382" s="29">
        <f t="shared" ca="1" si="41"/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7"/>
        <v>0</v>
      </c>
      <c r="L382" s="26">
        <f t="shared" ca="1" si="38"/>
        <v>0</v>
      </c>
    </row>
    <row r="383" spans="4:12" x14ac:dyDescent="0.3">
      <c r="D383" s="25">
        <v>363</v>
      </c>
      <c r="E383" s="2">
        <f t="shared" ca="1" si="42"/>
        <v>145</v>
      </c>
      <c r="F383" s="15">
        <f t="shared" si="39"/>
        <v>40</v>
      </c>
      <c r="G383" s="15">
        <f t="shared" ca="1" si="40"/>
        <v>0</v>
      </c>
      <c r="H383" s="13">
        <f t="shared" ca="1" si="36"/>
        <v>0.15890410958904111</v>
      </c>
      <c r="I383" s="29">
        <f t="shared" ca="1" si="41"/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7"/>
        <v>0</v>
      </c>
      <c r="L383" s="26">
        <f t="shared" ca="1" si="38"/>
        <v>0</v>
      </c>
    </row>
    <row r="384" spans="4:12" x14ac:dyDescent="0.3">
      <c r="D384" s="25">
        <v>364</v>
      </c>
      <c r="E384" s="2">
        <f t="shared" ca="1" si="42"/>
        <v>105</v>
      </c>
      <c r="F384" s="15">
        <f t="shared" si="39"/>
        <v>40</v>
      </c>
      <c r="G384" s="15">
        <f t="shared" ca="1" si="40"/>
        <v>280</v>
      </c>
      <c r="H384" s="13">
        <f t="shared" ca="1" si="36"/>
        <v>0.11506849315068494</v>
      </c>
      <c r="I384" s="29">
        <f t="shared" ca="1" si="41"/>
        <v>200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7"/>
        <v>0</v>
      </c>
      <c r="L384" s="26">
        <f t="shared" ca="1" si="38"/>
        <v>0</v>
      </c>
    </row>
    <row r="385" spans="4:12" ht="15" thickBot="1" x14ac:dyDescent="0.35">
      <c r="D385" s="25">
        <v>365</v>
      </c>
      <c r="E385" s="2">
        <f t="shared" ca="1" si="42"/>
        <v>345</v>
      </c>
      <c r="F385" s="15">
        <f t="shared" si="39"/>
        <v>40</v>
      </c>
      <c r="G385" s="15">
        <f t="shared" ca="1" si="40"/>
        <v>0</v>
      </c>
      <c r="H385" s="13">
        <f t="shared" ca="1" si="36"/>
        <v>0.37808219178082197</v>
      </c>
      <c r="I385" s="29">
        <f t="shared" ca="1" si="41"/>
        <v>0</v>
      </c>
      <c r="J385" s="2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13">
        <f t="shared" ca="1" si="37"/>
        <v>0</v>
      </c>
      <c r="L385" s="26">
        <f t="shared" ca="1" si="38"/>
        <v>0</v>
      </c>
    </row>
    <row r="386" spans="4:12" ht="15" thickBot="1" x14ac:dyDescent="0.35">
      <c r="D386" s="50" t="s">
        <v>115</v>
      </c>
      <c r="E386" s="53">
        <f ca="1">AVERAGE(E21:E385)</f>
        <v>222.72602739726028</v>
      </c>
      <c r="F386" s="15">
        <f t="shared" si="39"/>
        <v>40</v>
      </c>
      <c r="G386" s="53">
        <f ca="1">AVERAGEIF(G21:G385,"&lt;&gt;0")</f>
        <v>283.67924528301887</v>
      </c>
      <c r="H386" s="51">
        <f ca="1">SUM(H21:H385)</f>
        <v>89.134246575342402</v>
      </c>
      <c r="I386" s="51">
        <f ca="1">SUM(I21:I385)</f>
        <v>10400</v>
      </c>
      <c r="J386" s="54">
        <f t="shared" ref="J386:L386" ca="1" si="43">SUM(J21:J385)</f>
        <v>90</v>
      </c>
      <c r="K386" s="51">
        <f t="shared" ca="1" si="43"/>
        <v>77.400000000000006</v>
      </c>
      <c r="L386" s="52">
        <f t="shared" ca="1" si="43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19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7830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6</xdr:row>
                <xdr:rowOff>0</xdr:rowOff>
              </to>
            </anchor>
          </controlPr>
        </control>
      </mc:Choice>
      <mc:Fallback>
        <control shapeId="77830" r:id="rId4" name="CommandButton1"/>
      </mc:Fallback>
    </mc:AlternateContent>
    <mc:AlternateContent xmlns:mc="http://schemas.openxmlformats.org/markup-compatibility/2006">
      <mc:Choice Requires="x14">
        <control shapeId="77829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60960</xdr:rowOff>
              </to>
            </anchor>
          </controlPr>
        </control>
      </mc:Choice>
      <mc:Fallback>
        <control shapeId="77829" r:id="rId6" name="CommandButton2"/>
      </mc:Fallback>
    </mc:AlternateContent>
    <mc:AlternateContent xmlns:mc="http://schemas.openxmlformats.org/markup-compatibility/2006">
      <mc:Choice Requires="x14">
        <control shapeId="77828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77828" r:id="rId8" name="CommandButton3"/>
      </mc:Fallback>
    </mc:AlternateContent>
    <mc:AlternateContent xmlns:mc="http://schemas.openxmlformats.org/markup-compatibility/2006">
      <mc:Choice Requires="x14">
        <control shapeId="77827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77827" r:id="rId10" name="CommandButton4"/>
      </mc:Fallback>
    </mc:AlternateContent>
    <mc:AlternateContent xmlns:mc="http://schemas.openxmlformats.org/markup-compatibility/2006">
      <mc:Choice Requires="x14">
        <control shapeId="77826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77826" r:id="rId12" name="CommandButton5"/>
      </mc:Fallback>
    </mc:AlternateContent>
    <mc:AlternateContent xmlns:mc="http://schemas.openxmlformats.org/markup-compatibility/2006">
      <mc:Choice Requires="x14">
        <control shapeId="77825" r:id="rId14" name="CommandButton6">
          <controlPr defaultSize="0" autoLine="0" autoPict="0" r:id="rId15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213360</xdr:colOff>
                <xdr:row>39</xdr:row>
                <xdr:rowOff>99060</xdr:rowOff>
              </to>
            </anchor>
          </controlPr>
        </control>
      </mc:Choice>
      <mc:Fallback>
        <control shapeId="77825" r:id="rId14" name="CommandButton6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AC74E-84E9-4CDD-AD55-E9519E25C430}">
  <sheetPr codeName="Sheet10">
    <tabColor rgb="FF7030A0"/>
  </sheetPr>
  <dimension ref="D1:L388"/>
  <sheetViews>
    <sheetView showGridLines="0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15.21875" style="2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2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179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35</v>
      </c>
      <c r="F5" s="17"/>
      <c r="G5"/>
      <c r="H5"/>
      <c r="I5"/>
      <c r="J5"/>
      <c r="K5" s="1"/>
      <c r="L5" s="1"/>
    </row>
    <row r="6" spans="4:12" x14ac:dyDescent="0.3">
      <c r="D6" s="23" t="s">
        <v>99</v>
      </c>
      <c r="E6" s="62" t="str" cm="1">
        <f t="array" ref="E6">_xlfn.ARRAYTOTEXT(_xlfn._xlws.FILTER(Table2!A:A,Table2!D:D=E2),0)</f>
        <v>Spanakopita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100.60054794520551</v>
      </c>
      <c r="F8" s="57"/>
      <c r="G8"/>
      <c r="H8"/>
      <c r="I8"/>
      <c r="J8"/>
      <c r="K8" s="1"/>
      <c r="L8" s="1"/>
    </row>
    <row r="9" spans="4:12" x14ac:dyDescent="0.3">
      <c r="D9" s="23" t="s">
        <v>108</v>
      </c>
      <c r="E9" s="33" t="str" cm="1">
        <f t="array" aca="1" ref="E9" ca="1">_xlfn.ARRAYTOTEXT(_xlfn._xlws.FILTER(OFFSET(D20,E18,0):D385,OFFSET(J20,E18,0):J385&gt;0,"0"))</f>
        <v>0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3.33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104.17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20.415201098489995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3.3235386509431826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84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0.99937849949106916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-3</v>
      </c>
      <c r="F21" s="15">
        <f>ROUND($E$15/7,0)</f>
        <v>3</v>
      </c>
      <c r="G21" s="15">
        <f>IF(D21=1,$E$4,IF(E21&lt;0,$E$4-E21,IF(MOD(D21,$E$5)=0,$E$4-E21,0)))</f>
        <v>179</v>
      </c>
      <c r="H21" s="29">
        <f t="shared" ref="H21:H84" si="0">IF(E21&gt;0,E21*($E$12/365),0)</f>
        <v>0</v>
      </c>
      <c r="I21" s="29">
        <f>IF(G21&lt;&gt;0,IF(E21&lt;0,0,IF(OR('Marinated Chicken'!I21&gt;0,Squid!I21&gt;0),0,IF(OR(Pita!I21&gt;0,'Green Pepper'!I21&gt;0,'House Salad'!I21&gt;0,Mushrooms!I21&gt;0,Mushrooms!I21&gt;0,Lemon!I21&gt;0,Tzatziki!I21&gt;0,'Monterey Jack'!I21&gt;0,Onions!I21&gt;0),50,200))),0)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173</v>
      </c>
      <c r="F22" s="15">
        <f t="shared" ref="F22:F85" si="4">ROUND($E$15/7,0)</f>
        <v>3</v>
      </c>
      <c r="G22" s="15">
        <f t="shared" ref="G22:G85" ca="1" si="5">IF(D22=1,$E$4,IF(E22&lt;0,$E$4-E22,IF(MOD(D22,$E$5)=0,$E$4-E22,0)))</f>
        <v>0</v>
      </c>
      <c r="H22" s="13">
        <f t="shared" ca="1" si="0"/>
        <v>0.18958904109589045</v>
      </c>
      <c r="I22" s="29">
        <f ca="1">IF(G22&lt;&gt;0,IF(E22&lt;0,0,IF(OR('Marinated Chicken'!I22&gt;0,Squid!I22&gt;0),0,IF(OR(Pita!I22&gt;0,'Green Pepper'!I22&gt;0,'House Salad'!I22&gt;0,Mushrooms!I22&gt;0,Mushrooms!I22&gt;0,Lemon!I22&gt;0,Tzatziki!I22&gt;0,'Monterey Jack'!I22&gt;0,Onions!I22&gt;0),50,200))),0)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170</v>
      </c>
      <c r="F23" s="15">
        <f t="shared" si="4"/>
        <v>3</v>
      </c>
      <c r="G23" s="15">
        <f t="shared" ca="1" si="5"/>
        <v>0</v>
      </c>
      <c r="H23" s="13">
        <f t="shared" ca="1" si="0"/>
        <v>0.18630136986301371</v>
      </c>
      <c r="I23" s="29">
        <f ca="1">IF(G23&lt;&gt;0,IF(E23&lt;0,0,IF(OR('Marinated Chicken'!I23&gt;0,Squid!I23&gt;0),0,IF(OR(Pita!I23&gt;0,'Green Pepper'!I23&gt;0,'House Salad'!I23&gt;0,Mushrooms!I23&gt;0,Mushrooms!I23&gt;0,Lemon!I23&gt;0,Tzatziki!I23&gt;0,'Monterey Jack'!I23&gt;0,Onions!I23&gt;0),50,200))),0)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167</v>
      </c>
      <c r="F24" s="15">
        <f t="shared" si="4"/>
        <v>3</v>
      </c>
      <c r="G24" s="15">
        <f t="shared" ca="1" si="5"/>
        <v>0</v>
      </c>
      <c r="H24" s="13">
        <f t="shared" ca="1" si="0"/>
        <v>0.183013698630137</v>
      </c>
      <c r="I24" s="29">
        <f ca="1">IF(G24&lt;&gt;0,IF(E24&lt;0,0,IF(OR('Marinated Chicken'!I24&gt;0,Squid!I24&gt;0),0,IF(OR(Pita!I24&gt;0,'Green Pepper'!I24&gt;0,'House Salad'!I24&gt;0,Mushrooms!I24&gt;0,Mushrooms!I24&gt;0,Lemon!I24&gt;0,Tzatziki!I24&gt;0,'Monterey Jack'!I24&gt;0,Onions!I24&gt;0),50,200))),0)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164</v>
      </c>
      <c r="F25" s="15">
        <f t="shared" si="4"/>
        <v>3</v>
      </c>
      <c r="G25" s="15">
        <f t="shared" ca="1" si="5"/>
        <v>0</v>
      </c>
      <c r="H25" s="13">
        <f t="shared" ca="1" si="0"/>
        <v>0.17972602739726029</v>
      </c>
      <c r="I25" s="29">
        <f ca="1">IF(G25&lt;&gt;0,IF(E25&lt;0,0,IF(OR('Marinated Chicken'!I25&gt;0,Squid!I25&gt;0),0,IF(OR(Pita!I25&gt;0,'Green Pepper'!I25&gt;0,'House Salad'!I25&gt;0,Mushrooms!I25&gt;0,Mushrooms!I25&gt;0,Lemon!I25&gt;0,Tzatziki!I25&gt;0,'Monterey Jack'!I25&gt;0,Onions!I25&gt;0),50,200))),0)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161</v>
      </c>
      <c r="F26" s="15">
        <f t="shared" si="4"/>
        <v>3</v>
      </c>
      <c r="G26" s="15">
        <f t="shared" ca="1" si="5"/>
        <v>0</v>
      </c>
      <c r="H26" s="13">
        <f t="shared" ca="1" si="0"/>
        <v>0.17643835616438358</v>
      </c>
      <c r="I26" s="29">
        <f ca="1">IF(G26&lt;&gt;0,IF(E26&lt;0,0,IF(OR('Marinated Chicken'!I26&gt;0,Squid!I26&gt;0),0,IF(OR(Pita!I26&gt;0,'Green Pepper'!I26&gt;0,'House Salad'!I26&gt;0,Mushrooms!I26&gt;0,Mushrooms!I26&gt;0,Lemon!I26&gt;0,Tzatziki!I26&gt;0,'Monterey Jack'!I26&gt;0,Onions!I26&gt;0),50,200))),0)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158</v>
      </c>
      <c r="F27" s="15">
        <f t="shared" si="4"/>
        <v>3</v>
      </c>
      <c r="G27" s="15">
        <f t="shared" ca="1" si="5"/>
        <v>0</v>
      </c>
      <c r="H27" s="13">
        <f t="shared" ca="1" si="0"/>
        <v>0.17315068493150687</v>
      </c>
      <c r="I27" s="29">
        <f ca="1">IF(G27&lt;&gt;0,IF(E27&lt;0,0,IF(OR('Marinated Chicken'!I27&gt;0,Squid!I27&gt;0),0,IF(OR(Pita!I27&gt;0,'Green Pepper'!I27&gt;0,'House Salad'!I27&gt;0,Mushrooms!I27&gt;0,Mushrooms!I27&gt;0,Lemon!I27&gt;0,Tzatziki!I27&gt;0,'Monterey Jack'!I27&gt;0,Onions!I27&gt;0),50,200))),0)</f>
        <v>0</v>
      </c>
      <c r="J27" s="2" t="str">
        <f ca="1">IF(D27&lt;$E$18,"N/A",IF(D27=$E$18,IF($E$7-SUM(OFFSET(F27,-$E$18,0):F27)&gt;0,$E$7-SUM(OFFSET(F27,-$E$18,0):F27),0),IF(OFFSET(G27,-$E$18,0)-SUM(OFFSET(F27,-$E$18,0):F27)&gt;0,OFFSET(G27,-$E$18,0)-SUM(OFFSET(F27,-$E$18,0):F27),0)))</f>
        <v>N/A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155</v>
      </c>
      <c r="F28" s="15">
        <f t="shared" si="4"/>
        <v>3</v>
      </c>
      <c r="G28" s="15">
        <f t="shared" ca="1" si="5"/>
        <v>0</v>
      </c>
      <c r="H28" s="13">
        <f t="shared" ca="1" si="0"/>
        <v>0.16986301369863016</v>
      </c>
      <c r="I28" s="29">
        <f ca="1">IF(G28&lt;&gt;0,IF(E28&lt;0,0,IF(OR('Marinated Chicken'!I28&gt;0,Squid!I28&gt;0),0,IF(OR(Pita!I28&gt;0,'Green Pepper'!I28&gt;0,'House Salad'!I28&gt;0,Mushrooms!I28&gt;0,Mushrooms!I28&gt;0,Lemon!I28&gt;0,Tzatziki!I28&gt;0,'Monterey Jack'!I28&gt;0,Onions!I28&gt;0),50,200))),0)</f>
        <v>0</v>
      </c>
      <c r="J28" s="2" t="str">
        <f ca="1">IF(D28&lt;$E$18,"N/A",IF(D28=$E$18,IF($E$7-SUM(OFFSET(F28,-$E$18,0):F28)&gt;0,$E$7-SUM(OFFSET(F28,-$E$18,0):F28),0),IF(OFFSET(G28,-$E$18,0)-SUM(OFFSET(F28,-$E$18,0):F28)&gt;0,OFFSET(G28,-$E$18,0)-SUM(OFFSET(F28,-$E$18,0):F28),0)))</f>
        <v>N/A</v>
      </c>
      <c r="K28" s="13">
        <f t="shared" ca="1" si="1"/>
        <v>0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152</v>
      </c>
      <c r="F29" s="15">
        <f t="shared" si="4"/>
        <v>3</v>
      </c>
      <c r="G29" s="15">
        <f t="shared" ca="1" si="5"/>
        <v>0</v>
      </c>
      <c r="H29" s="13">
        <f t="shared" ca="1" si="0"/>
        <v>0.16657534246575345</v>
      </c>
      <c r="I29" s="29">
        <f ca="1">IF(G29&lt;&gt;0,IF(E29&lt;0,0,IF(OR('Marinated Chicken'!I29&gt;0,Squid!I29&gt;0),0,IF(OR(Pita!I29&gt;0,'Green Pepper'!I29&gt;0,'House Salad'!I29&gt;0,Mushrooms!I29&gt;0,Mushrooms!I29&gt;0,Lemon!I29&gt;0,Tzatziki!I29&gt;0,'Monterey Jack'!I29&gt;0,Onions!I29&gt;0),50,200))),0)</f>
        <v>0</v>
      </c>
      <c r="J29" s="2" t="str">
        <f ca="1">IF(D29&lt;$E$18,"N/A",IF(D29=$E$18,IF($E$7-SUM(OFFSET(F29,-$E$18,0):F29)&gt;0,$E$7-SUM(OFFSET(F29,-$E$18,0):F29),0),IF(OFFSET(G29,-$E$18,0)-SUM(OFFSET(F29,-$E$18,0):F29)&gt;0,OFFSET(G29,-$E$18,0)-SUM(OFFSET(F29,-$E$18,0):F29),0)))</f>
        <v>N/A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149</v>
      </c>
      <c r="F30" s="15">
        <f t="shared" si="4"/>
        <v>3</v>
      </c>
      <c r="G30" s="15">
        <f t="shared" ca="1" si="5"/>
        <v>0</v>
      </c>
      <c r="H30" s="13">
        <f t="shared" ca="1" si="0"/>
        <v>0.16328767123287674</v>
      </c>
      <c r="I30" s="29">
        <f ca="1">IF(G30&lt;&gt;0,IF(E30&lt;0,0,IF(OR('Marinated Chicken'!I30&gt;0,Squid!I30&gt;0),0,IF(OR(Pita!I30&gt;0,'Green Pepper'!I30&gt;0,'House Salad'!I30&gt;0,Mushrooms!I30&gt;0,Mushrooms!I30&gt;0,Lemon!I30&gt;0,Tzatziki!I30&gt;0,'Monterey Jack'!I30&gt;0,Onions!I30&gt;0),50,200))),0)</f>
        <v>0</v>
      </c>
      <c r="J30" s="2" t="str">
        <f ca="1">IF(D30&lt;$E$18,"N/A",IF(D30=$E$18,IF($E$7-SUM(OFFSET(F30,-$E$18,0):F30)&gt;0,$E$7-SUM(OFFSET(F30,-$E$18,0):F30),0),IF(OFFSET(G30,-$E$18,0)-SUM(OFFSET(F30,-$E$18,0):F30)&gt;0,OFFSET(G30,-$E$18,0)-SUM(OFFSET(F30,-$E$18,0):F30),0)))</f>
        <v>N/A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146</v>
      </c>
      <c r="F31" s="15">
        <f t="shared" si="4"/>
        <v>3</v>
      </c>
      <c r="G31" s="15">
        <f t="shared" ca="1" si="5"/>
        <v>0</v>
      </c>
      <c r="H31" s="13">
        <f t="shared" ca="1" si="0"/>
        <v>0.16000000000000003</v>
      </c>
      <c r="I31" s="29">
        <f ca="1">IF(G31&lt;&gt;0,IF(E31&lt;0,0,IF(OR('Marinated Chicken'!I31&gt;0,Squid!I31&gt;0),0,IF(OR(Pita!I31&gt;0,'Green Pepper'!I31&gt;0,'House Salad'!I31&gt;0,Mushrooms!I31&gt;0,Mushrooms!I31&gt;0,Lemon!I31&gt;0,Tzatziki!I31&gt;0,'Monterey Jack'!I31&gt;0,Onions!I31&gt;0),50,200))),0)</f>
        <v>0</v>
      </c>
      <c r="J31" s="2" t="str">
        <f ca="1">IF(D31&lt;$E$18,"N/A",IF(D31=$E$18,IF($E$7-SUM(OFFSET(F31,-$E$18,0):F31)&gt;0,$E$7-SUM(OFFSET(F31,-$E$18,0):F31),0),IF(OFFSET(G31,-$E$18,0)-SUM(OFFSET(F31,-$E$18,0):F31)&gt;0,OFFSET(G31,-$E$18,0)-SUM(OFFSET(F31,-$E$18,0):F31),0)))</f>
        <v>N/A</v>
      </c>
      <c r="K31" s="13">
        <f t="shared" ca="1" si="1"/>
        <v>0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143</v>
      </c>
      <c r="F32" s="15">
        <f t="shared" si="4"/>
        <v>3</v>
      </c>
      <c r="G32" s="15">
        <f t="shared" ca="1" si="5"/>
        <v>0</v>
      </c>
      <c r="H32" s="13">
        <f t="shared" ca="1" si="0"/>
        <v>0.15671232876712332</v>
      </c>
      <c r="I32" s="29">
        <f ca="1">IF(G32&lt;&gt;0,IF(E32&lt;0,0,IF(OR('Marinated Chicken'!I32&gt;0,Squid!I32&gt;0),0,IF(OR(Pita!I32&gt;0,'Green Pepper'!I32&gt;0,'House Salad'!I32&gt;0,Mushrooms!I32&gt;0,Mushrooms!I32&gt;0,Lemon!I32&gt;0,Tzatziki!I32&gt;0,'Monterey Jack'!I32&gt;0,Onions!I32&gt;0),50,200))),0)</f>
        <v>0</v>
      </c>
      <c r="J32" s="2" t="str">
        <f ca="1">IF(D32&lt;$E$18,"N/A",IF(D32=$E$18,IF($E$7-SUM(OFFSET(F32,-$E$18,0):F32)&gt;0,$E$7-SUM(OFFSET(F32,-$E$18,0):F32),0),IF(OFFSET(G32,-$E$18,0)-SUM(OFFSET(F32,-$E$18,0):F32)&gt;0,OFFSET(G32,-$E$18,0)-SUM(OFFSET(F32,-$E$18,0):F32),0)))</f>
        <v>N/A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140</v>
      </c>
      <c r="F33" s="15">
        <f t="shared" si="4"/>
        <v>3</v>
      </c>
      <c r="G33" s="15">
        <f t="shared" ca="1" si="5"/>
        <v>0</v>
      </c>
      <c r="H33" s="13">
        <f t="shared" ca="1" si="0"/>
        <v>0.15342465753424658</v>
      </c>
      <c r="I33" s="29">
        <f ca="1">IF(G33&lt;&gt;0,IF(E33&lt;0,0,IF(OR('Marinated Chicken'!I33&gt;0,Squid!I33&gt;0),0,IF(OR(Pita!I33&gt;0,'Green Pepper'!I33&gt;0,'House Salad'!I33&gt;0,Mushrooms!I33&gt;0,Mushrooms!I33&gt;0,Lemon!I33&gt;0,Tzatziki!I33&gt;0,'Monterey Jack'!I33&gt;0,Onions!I33&gt;0),50,200))),0)</f>
        <v>0</v>
      </c>
      <c r="J33" s="2" t="str">
        <f ca="1">IF(D33&lt;$E$18,"N/A",IF(D33=$E$18,IF($E$7-SUM(OFFSET(F33,-$E$18,0):F33)&gt;0,$E$7-SUM(OFFSET(F33,-$E$18,0):F33),0),IF(OFFSET(G33,-$E$18,0)-SUM(OFFSET(F33,-$E$18,0):F33)&gt;0,OFFSET(G33,-$E$18,0)-SUM(OFFSET(F33,-$E$18,0):F33),0)))</f>
        <v>N/A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137</v>
      </c>
      <c r="F34" s="15">
        <f t="shared" si="4"/>
        <v>3</v>
      </c>
      <c r="G34" s="15">
        <f t="shared" ca="1" si="5"/>
        <v>0</v>
      </c>
      <c r="H34" s="13">
        <f t="shared" ca="1" si="0"/>
        <v>0.15013698630136987</v>
      </c>
      <c r="I34" s="29">
        <f ca="1">IF(G34&lt;&gt;0,IF(E34&lt;0,0,IF(OR('Marinated Chicken'!I34&gt;0,Squid!I34&gt;0),0,IF(OR(Pita!I34&gt;0,'Green Pepper'!I34&gt;0,'House Salad'!I34&gt;0,Mushrooms!I34&gt;0,Mushrooms!I34&gt;0,Lemon!I34&gt;0,Tzatziki!I34&gt;0,'Monterey Jack'!I34&gt;0,Onions!I34&gt;0),50,200))),0)</f>
        <v>0</v>
      </c>
      <c r="J34" s="2" t="str">
        <f ca="1">IF(D34&lt;$E$18,"N/A",IF(D34=$E$18,IF($E$7-SUM(OFFSET(F34,-$E$18,0):F34)&gt;0,$E$7-SUM(OFFSET(F34,-$E$18,0):F34),0),IF(OFFSET(G34,-$E$18,0)-SUM(OFFSET(F34,-$E$18,0):F34)&gt;0,OFFSET(G34,-$E$18,0)-SUM(OFFSET(F34,-$E$18,0):F34),0)))</f>
        <v>N/A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134</v>
      </c>
      <c r="F35" s="15">
        <f t="shared" si="4"/>
        <v>3</v>
      </c>
      <c r="G35" s="15">
        <f t="shared" ca="1" si="5"/>
        <v>0</v>
      </c>
      <c r="H35" s="13">
        <f t="shared" ca="1" si="0"/>
        <v>0.14684931506849316</v>
      </c>
      <c r="I35" s="29">
        <f ca="1">IF(G35&lt;&gt;0,IF(E35&lt;0,0,IF(OR('Marinated Chicken'!I35&gt;0,Squid!I35&gt;0),0,IF(OR(Pita!I35&gt;0,'Green Pepper'!I35&gt;0,'House Salad'!I35&gt;0,Mushrooms!I35&gt;0,Mushrooms!I35&gt;0,Lemon!I35&gt;0,Tzatziki!I35&gt;0,'Monterey Jack'!I35&gt;0,Onions!I35&gt;0),50,200))),0)</f>
        <v>0</v>
      </c>
      <c r="J35" s="2" t="str">
        <f ca="1">IF(D35&lt;$E$18,"N/A",IF(D35=$E$18,IF($E$7-SUM(OFFSET(F35,-$E$18,0):F35)&gt;0,$E$7-SUM(OFFSET(F35,-$E$18,0):F35),0),IF(OFFSET(G35,-$E$18,0)-SUM(OFFSET(F35,-$E$18,0):F35)&gt;0,OFFSET(G35,-$E$18,0)-SUM(OFFSET(F35,-$E$18,0):F35),0)))</f>
        <v>N/A</v>
      </c>
      <c r="K35" s="13">
        <f t="shared" ca="1" si="1"/>
        <v>0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131</v>
      </c>
      <c r="F36" s="15">
        <f t="shared" si="4"/>
        <v>3</v>
      </c>
      <c r="G36" s="15">
        <f t="shared" ca="1" si="5"/>
        <v>0</v>
      </c>
      <c r="H36" s="13">
        <f t="shared" ca="1" si="0"/>
        <v>0.14356164383561645</v>
      </c>
      <c r="I36" s="29">
        <f ca="1">IF(G36&lt;&gt;0,IF(E36&lt;0,0,IF(OR('Marinated Chicken'!I36&gt;0,Squid!I36&gt;0),0,IF(OR(Pita!I36&gt;0,'Green Pepper'!I36&gt;0,'House Salad'!I36&gt;0,Mushrooms!I36&gt;0,Mushrooms!I36&gt;0,Lemon!I36&gt;0,Tzatziki!I36&gt;0,'Monterey Jack'!I36&gt;0,Onions!I36&gt;0),50,200))),0)</f>
        <v>0</v>
      </c>
      <c r="J36" s="2" t="str">
        <f ca="1">IF(D36&lt;$E$18,"N/A",IF(D36=$E$18,IF($E$7-SUM(OFFSET(F36,-$E$18,0):F36)&gt;0,$E$7-SUM(OFFSET(F36,-$E$18,0):F36),0),IF(OFFSET(G36,-$E$18,0)-SUM(OFFSET(F36,-$E$18,0):F36)&gt;0,OFFSET(G36,-$E$18,0)-SUM(OFFSET(F36,-$E$18,0):F36),0)))</f>
        <v>N/A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128</v>
      </c>
      <c r="F37" s="15">
        <f t="shared" si="4"/>
        <v>3</v>
      </c>
      <c r="G37" s="15">
        <f t="shared" ca="1" si="5"/>
        <v>0</v>
      </c>
      <c r="H37" s="13">
        <f t="shared" ca="1" si="0"/>
        <v>0.14027397260273974</v>
      </c>
      <c r="I37" s="29">
        <f ca="1">IF(G37&lt;&gt;0,IF(E37&lt;0,0,IF(OR('Marinated Chicken'!I37&gt;0,Squid!I37&gt;0),0,IF(OR(Pita!I37&gt;0,'Green Pepper'!I37&gt;0,'House Salad'!I37&gt;0,Mushrooms!I37&gt;0,Mushrooms!I37&gt;0,Lemon!I37&gt;0,Tzatziki!I37&gt;0,'Monterey Jack'!I37&gt;0,Onions!I37&gt;0),50,200))),0)</f>
        <v>0</v>
      </c>
      <c r="J37" s="2" t="str">
        <f ca="1">IF(D37&lt;$E$18,"N/A",IF(D37=$E$18,IF($E$7-SUM(OFFSET(F37,-$E$18,0):F37)&gt;0,$E$7-SUM(OFFSET(F37,-$E$18,0):F37),0),IF(OFFSET(G37,-$E$18,0)-SUM(OFFSET(F37,-$E$18,0):F37)&gt;0,OFFSET(G37,-$E$18,0)-SUM(OFFSET(F37,-$E$18,0):F37),0)))</f>
        <v>N/A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125</v>
      </c>
      <c r="F38" s="15">
        <f t="shared" si="4"/>
        <v>3</v>
      </c>
      <c r="G38" s="15">
        <f t="shared" ca="1" si="5"/>
        <v>0</v>
      </c>
      <c r="H38" s="13">
        <f t="shared" ca="1" si="0"/>
        <v>0.13698630136986303</v>
      </c>
      <c r="I38" s="29">
        <f ca="1">IF(G38&lt;&gt;0,IF(E38&lt;0,0,IF(OR('Marinated Chicken'!I38&gt;0,Squid!I38&gt;0),0,IF(OR(Pita!I38&gt;0,'Green Pepper'!I38&gt;0,'House Salad'!I38&gt;0,Mushrooms!I38&gt;0,Mushrooms!I38&gt;0,Lemon!I38&gt;0,Tzatziki!I38&gt;0,'Monterey Jack'!I38&gt;0,Onions!I38&gt;0),50,200))),0)</f>
        <v>0</v>
      </c>
      <c r="J38" s="2" t="str">
        <f ca="1">IF(D38&lt;$E$18,"N/A",IF(D38=$E$18,IF($E$7-SUM(OFFSET(F38,-$E$18,0):F38)&gt;0,$E$7-SUM(OFFSET(F38,-$E$18,0):F38),0),IF(OFFSET(G38,-$E$18,0)-SUM(OFFSET(F38,-$E$18,0):F38)&gt;0,OFFSET(G38,-$E$18,0)-SUM(OFFSET(F38,-$E$18,0):F38),0)))</f>
        <v>N/A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122</v>
      </c>
      <c r="F39" s="15">
        <f t="shared" si="4"/>
        <v>3</v>
      </c>
      <c r="G39" s="15">
        <f t="shared" ca="1" si="5"/>
        <v>0</v>
      </c>
      <c r="H39" s="13">
        <f t="shared" ca="1" si="0"/>
        <v>0.13369863013698632</v>
      </c>
      <c r="I39" s="29">
        <f ca="1">IF(G39&lt;&gt;0,IF(E39&lt;0,0,IF(OR('Marinated Chicken'!I39&gt;0,Squid!I39&gt;0),0,IF(OR(Pita!I39&gt;0,'Green Pepper'!I39&gt;0,'House Salad'!I39&gt;0,Mushrooms!I39&gt;0,Mushrooms!I39&gt;0,Lemon!I39&gt;0,Tzatziki!I39&gt;0,'Monterey Jack'!I39&gt;0,Onions!I39&gt;0),50,200))),0)</f>
        <v>0</v>
      </c>
      <c r="J39" s="2" t="str">
        <f ca="1">IF(D39&lt;$E$18,"N/A",IF(D39=$E$18,IF($E$7-SUM(OFFSET(F39,-$E$18,0):F39)&gt;0,$E$7-SUM(OFFSET(F39,-$E$18,0):F39),0),IF(OFFSET(G39,-$E$18,0)-SUM(OFFSET(F39,-$E$18,0):F39)&gt;0,OFFSET(G39,-$E$18,0)-SUM(OFFSET(F39,-$E$18,0):F39),0)))</f>
        <v>N/A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119</v>
      </c>
      <c r="F40" s="15">
        <f t="shared" si="4"/>
        <v>3</v>
      </c>
      <c r="G40" s="15">
        <f t="shared" ca="1" si="5"/>
        <v>0</v>
      </c>
      <c r="H40" s="13">
        <f t="shared" ca="1" si="0"/>
        <v>0.13041095890410961</v>
      </c>
      <c r="I40" s="29">
        <f ca="1">IF(G40&lt;&gt;0,IF(E40&lt;0,0,IF(OR('Marinated Chicken'!I40&gt;0,Squid!I40&gt;0),0,IF(OR(Pita!I40&gt;0,'Green Pepper'!I40&gt;0,'House Salad'!I40&gt;0,Mushrooms!I40&gt;0,Mushrooms!I40&gt;0,Lemon!I40&gt;0,Tzatziki!I40&gt;0,'Monterey Jack'!I40&gt;0,Onions!I40&gt;0),50,200))),0)</f>
        <v>0</v>
      </c>
      <c r="J40" s="2" t="str">
        <f ca="1">IF(D40&lt;$E$18,"N/A",IF(D40=$E$18,IF($E$7-SUM(OFFSET(F40,-$E$18,0):F40)&gt;0,$E$7-SUM(OFFSET(F40,-$E$18,0):F40),0),IF(OFFSET(G40,-$E$18,0)-SUM(OFFSET(F40,-$E$18,0):F40)&gt;0,OFFSET(G40,-$E$18,0)-SUM(OFFSET(F40,-$E$18,0):F40),0)))</f>
        <v>N/A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116</v>
      </c>
      <c r="F41" s="15">
        <f t="shared" si="4"/>
        <v>3</v>
      </c>
      <c r="G41" s="15">
        <f t="shared" ca="1" si="5"/>
        <v>0</v>
      </c>
      <c r="H41" s="13">
        <f t="shared" ca="1" si="0"/>
        <v>0.1271232876712329</v>
      </c>
      <c r="I41" s="29">
        <f ca="1">IF(G41&lt;&gt;0,IF(E41&lt;0,0,IF(OR('Marinated Chicken'!I41&gt;0,Squid!I41&gt;0),0,IF(OR(Pita!I41&gt;0,'Green Pepper'!I41&gt;0,'House Salad'!I41&gt;0,Mushrooms!I41&gt;0,Mushrooms!I41&gt;0,Lemon!I41&gt;0,Tzatziki!I41&gt;0,'Monterey Jack'!I41&gt;0,Onions!I41&gt;0),50,200))),0)</f>
        <v>0</v>
      </c>
      <c r="J41" s="2" t="str">
        <f ca="1">IF(D41&lt;$E$18,"N/A",IF(D41=$E$18,IF($E$7-SUM(OFFSET(F41,-$E$18,0):F41)&gt;0,$E$7-SUM(OFFSET(F41,-$E$18,0):F41),0),IF(OFFSET(G41,-$E$18,0)-SUM(OFFSET(F41,-$E$18,0):F41)&gt;0,OFFSET(G41,-$E$18,0)-SUM(OFFSET(F41,-$E$18,0):F41),0)))</f>
        <v>N/A</v>
      </c>
      <c r="K41" s="13">
        <f t="shared" ca="1" si="1"/>
        <v>0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113</v>
      </c>
      <c r="F42" s="15">
        <f t="shared" si="4"/>
        <v>3</v>
      </c>
      <c r="G42" s="15">
        <f t="shared" ca="1" si="5"/>
        <v>0</v>
      </c>
      <c r="H42" s="13">
        <f t="shared" ca="1" si="0"/>
        <v>0.12383561643835618</v>
      </c>
      <c r="I42" s="29">
        <f ca="1">IF(G42&lt;&gt;0,IF(E42&lt;0,0,IF(OR('Marinated Chicken'!I42&gt;0,Squid!I42&gt;0),0,IF(OR(Pita!I42&gt;0,'Green Pepper'!I42&gt;0,'House Salad'!I42&gt;0,Mushrooms!I42&gt;0,Mushrooms!I42&gt;0,Lemon!I42&gt;0,Tzatziki!I42&gt;0,'Monterey Jack'!I42&gt;0,Onions!I42&gt;0),50,200))),0)</f>
        <v>0</v>
      </c>
      <c r="J42" s="2" t="str">
        <f ca="1">IF(D42&lt;$E$18,"N/A",IF(D42=$E$18,IF($E$7-SUM(OFFSET(F42,-$E$18,0):F42)&gt;0,$E$7-SUM(OFFSET(F42,-$E$18,0):F42),0),IF(OFFSET(G42,-$E$18,0)-SUM(OFFSET(F42,-$E$18,0):F42)&gt;0,OFFSET(G42,-$E$18,0)-SUM(OFFSET(F42,-$E$18,0):F42),0)))</f>
        <v>N/A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110</v>
      </c>
      <c r="F43" s="15">
        <f t="shared" si="4"/>
        <v>3</v>
      </c>
      <c r="G43" s="15">
        <f t="shared" ca="1" si="5"/>
        <v>0</v>
      </c>
      <c r="H43" s="13">
        <f t="shared" ca="1" si="0"/>
        <v>0.12054794520547947</v>
      </c>
      <c r="I43" s="29">
        <f ca="1">IF(G43&lt;&gt;0,IF(E43&lt;0,0,IF(OR('Marinated Chicken'!I43&gt;0,Squid!I43&gt;0),0,IF(OR(Pita!I43&gt;0,'Green Pepper'!I43&gt;0,'House Salad'!I43&gt;0,Mushrooms!I43&gt;0,Mushrooms!I43&gt;0,Lemon!I43&gt;0,Tzatziki!I43&gt;0,'Monterey Jack'!I43&gt;0,Onions!I43&gt;0),50,200))),0)</f>
        <v>0</v>
      </c>
      <c r="J43" s="2" t="str">
        <f ca="1">IF(D43&lt;$E$18,"N/A",IF(D43=$E$18,IF($E$7-SUM(OFFSET(F43,-$E$18,0):F43)&gt;0,$E$7-SUM(OFFSET(F43,-$E$18,0):F43),0),IF(OFFSET(G43,-$E$18,0)-SUM(OFFSET(F43,-$E$18,0):F43)&gt;0,OFFSET(G43,-$E$18,0)-SUM(OFFSET(F43,-$E$18,0):F43),0)))</f>
        <v>N/A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107</v>
      </c>
      <c r="F44" s="15">
        <f t="shared" si="4"/>
        <v>3</v>
      </c>
      <c r="G44" s="15">
        <f t="shared" ca="1" si="5"/>
        <v>0</v>
      </c>
      <c r="H44" s="13">
        <f t="shared" ca="1" si="0"/>
        <v>0.11726027397260276</v>
      </c>
      <c r="I44" s="29">
        <f ca="1">IF(G44&lt;&gt;0,IF(E44&lt;0,0,IF(OR('Marinated Chicken'!I44&gt;0,Squid!I44&gt;0),0,IF(OR(Pita!I44&gt;0,'Green Pepper'!I44&gt;0,'House Salad'!I44&gt;0,Mushrooms!I44&gt;0,Mushrooms!I44&gt;0,Lemon!I44&gt;0,Tzatziki!I44&gt;0,'Monterey Jack'!I44&gt;0,Onions!I44&gt;0),50,200))),0)</f>
        <v>0</v>
      </c>
      <c r="J44" s="2" t="str">
        <f ca="1">IF(D44&lt;$E$18,"N/A",IF(D44=$E$18,IF($E$7-SUM(OFFSET(F44,-$E$18,0):F44)&gt;0,$E$7-SUM(OFFSET(F44,-$E$18,0):F44),0),IF(OFFSET(G44,-$E$18,0)-SUM(OFFSET(F44,-$E$18,0):F44)&gt;0,OFFSET(G44,-$E$18,0)-SUM(OFFSET(F44,-$E$18,0):F44),0)))</f>
        <v>N/A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104</v>
      </c>
      <c r="F45" s="15">
        <f t="shared" si="4"/>
        <v>3</v>
      </c>
      <c r="G45" s="15">
        <f t="shared" ca="1" si="5"/>
        <v>0</v>
      </c>
      <c r="H45" s="13">
        <f t="shared" ca="1" si="0"/>
        <v>0.11397260273972604</v>
      </c>
      <c r="I45" s="29">
        <f ca="1">IF(G45&lt;&gt;0,IF(E45&lt;0,0,IF(OR('Marinated Chicken'!I45&gt;0,Squid!I45&gt;0),0,IF(OR(Pita!I45&gt;0,'Green Pepper'!I45&gt;0,'House Salad'!I45&gt;0,Mushrooms!I45&gt;0,Mushrooms!I45&gt;0,Lemon!I45&gt;0,Tzatziki!I45&gt;0,'Monterey Jack'!I45&gt;0,Onions!I45&gt;0),50,200))),0)</f>
        <v>0</v>
      </c>
      <c r="J45" s="2" t="str">
        <f ca="1">IF(D45&lt;$E$18,"N/A",IF(D45=$E$18,IF($E$7-SUM(OFFSET(F45,-$E$18,0):F45)&gt;0,$E$7-SUM(OFFSET(F45,-$E$18,0):F45),0),IF(OFFSET(G45,-$E$18,0)-SUM(OFFSET(F45,-$E$18,0):F45)&gt;0,OFFSET(G45,-$E$18,0)-SUM(OFFSET(F45,-$E$18,0):F45),0)))</f>
        <v>N/A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101</v>
      </c>
      <c r="F46" s="15">
        <f t="shared" si="4"/>
        <v>3</v>
      </c>
      <c r="G46" s="15">
        <f t="shared" ca="1" si="5"/>
        <v>0</v>
      </c>
      <c r="H46" s="13">
        <f t="shared" ca="1" si="0"/>
        <v>0.11068493150684933</v>
      </c>
      <c r="I46" s="29">
        <f ca="1">IF(G46&lt;&gt;0,IF(E46&lt;0,0,IF(OR('Marinated Chicken'!I46&gt;0,Squid!I46&gt;0),0,IF(OR(Pita!I46&gt;0,'Green Pepper'!I46&gt;0,'House Salad'!I46&gt;0,Mushrooms!I46&gt;0,Mushrooms!I46&gt;0,Lemon!I46&gt;0,Tzatziki!I46&gt;0,'Monterey Jack'!I46&gt;0,Onions!I46&gt;0),50,200))),0)</f>
        <v>0</v>
      </c>
      <c r="J46" s="2" t="str">
        <f ca="1">IF(D46&lt;$E$18,"N/A",IF(D46=$E$18,IF($E$7-SUM(OFFSET(F46,-$E$18,0):F46)&gt;0,$E$7-SUM(OFFSET(F46,-$E$18,0):F46),0),IF(OFFSET(G46,-$E$18,0)-SUM(OFFSET(F46,-$E$18,0):F46)&gt;0,OFFSET(G46,-$E$18,0)-SUM(OFFSET(F46,-$E$18,0):F46),0)))</f>
        <v>N/A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98</v>
      </c>
      <c r="F47" s="15">
        <f t="shared" si="4"/>
        <v>3</v>
      </c>
      <c r="G47" s="15">
        <f t="shared" ca="1" si="5"/>
        <v>0</v>
      </c>
      <c r="H47" s="13">
        <f t="shared" ca="1" si="0"/>
        <v>0.10739726027397262</v>
      </c>
      <c r="I47" s="29">
        <f ca="1">IF(G47&lt;&gt;0,IF(E47&lt;0,0,IF(OR('Marinated Chicken'!I47&gt;0,Squid!I47&gt;0),0,IF(OR(Pita!I47&gt;0,'Green Pepper'!I47&gt;0,'House Salad'!I47&gt;0,Mushrooms!I47&gt;0,Mushrooms!I47&gt;0,Lemon!I47&gt;0,Tzatziki!I47&gt;0,'Monterey Jack'!I47&gt;0,Onions!I47&gt;0),50,200))),0)</f>
        <v>0</v>
      </c>
      <c r="J47" s="2" t="str">
        <f ca="1">IF(D47&lt;$E$18,"N/A",IF(D47=$E$18,IF($E$7-SUM(OFFSET(F47,-$E$18,0):F47)&gt;0,$E$7-SUM(OFFSET(F47,-$E$18,0):F47),0),IF(OFFSET(G47,-$E$18,0)-SUM(OFFSET(F47,-$E$18,0):F47)&gt;0,OFFSET(G47,-$E$18,0)-SUM(OFFSET(F47,-$E$18,0):F47),0)))</f>
        <v>N/A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95</v>
      </c>
      <c r="F48" s="15">
        <f t="shared" si="4"/>
        <v>3</v>
      </c>
      <c r="G48" s="15">
        <f t="shared" ca="1" si="5"/>
        <v>0</v>
      </c>
      <c r="H48" s="13">
        <f t="shared" ca="1" si="0"/>
        <v>0.10410958904109591</v>
      </c>
      <c r="I48" s="29">
        <f ca="1">IF(G48&lt;&gt;0,IF(E48&lt;0,0,IF(OR('Marinated Chicken'!I48&gt;0,Squid!I48&gt;0),0,IF(OR(Pita!I48&gt;0,'Green Pepper'!I48&gt;0,'House Salad'!I48&gt;0,Mushrooms!I48&gt;0,Mushrooms!I48&gt;0,Lemon!I48&gt;0,Tzatziki!I48&gt;0,'Monterey Jack'!I48&gt;0,Onions!I48&gt;0),50,200))),0)</f>
        <v>0</v>
      </c>
      <c r="J48" s="2" t="str">
        <f ca="1">IF(D48&lt;$E$18,"N/A",IF(D48=$E$18,IF($E$7-SUM(OFFSET(F48,-$E$18,0):F48)&gt;0,$E$7-SUM(OFFSET(F48,-$E$18,0):F48),0),IF(OFFSET(G48,-$E$18,0)-SUM(OFFSET(F48,-$E$18,0):F48)&gt;0,OFFSET(G48,-$E$18,0)-SUM(OFFSET(F48,-$E$18,0):F48),0)))</f>
        <v>N/A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92</v>
      </c>
      <c r="F49" s="15">
        <f t="shared" si="4"/>
        <v>3</v>
      </c>
      <c r="G49" s="15">
        <f t="shared" ca="1" si="5"/>
        <v>0</v>
      </c>
      <c r="H49" s="13">
        <f t="shared" ca="1" si="0"/>
        <v>0.1008219178082192</v>
      </c>
      <c r="I49" s="29">
        <f ca="1">IF(G49&lt;&gt;0,IF(E49&lt;0,0,IF(OR('Marinated Chicken'!I49&gt;0,Squid!I49&gt;0),0,IF(OR(Pita!I49&gt;0,'Green Pepper'!I49&gt;0,'House Salad'!I49&gt;0,Mushrooms!I49&gt;0,Mushrooms!I49&gt;0,Lemon!I49&gt;0,Tzatziki!I49&gt;0,'Monterey Jack'!I49&gt;0,Onions!I49&gt;0),50,200))),0)</f>
        <v>0</v>
      </c>
      <c r="J49" s="2" t="str">
        <f ca="1">IF(D49&lt;$E$18,"N/A",IF(D49=$E$18,IF($E$7-SUM(OFFSET(F49,-$E$18,0):F49)&gt;0,$E$7-SUM(OFFSET(F49,-$E$18,0):F49),0),IF(OFFSET(G49,-$E$18,0)-SUM(OFFSET(F49,-$E$18,0):F49)&gt;0,OFFSET(G49,-$E$18,0)-SUM(OFFSET(F49,-$E$18,0):F49),0)))</f>
        <v>N/A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89</v>
      </c>
      <c r="F50" s="15">
        <f t="shared" si="4"/>
        <v>3</v>
      </c>
      <c r="G50" s="15">
        <f t="shared" ca="1" si="5"/>
        <v>0</v>
      </c>
      <c r="H50" s="13">
        <f t="shared" ca="1" si="0"/>
        <v>9.7534246575342473E-2</v>
      </c>
      <c r="I50" s="29">
        <f ca="1">IF(G50&lt;&gt;0,IF(E50&lt;0,0,IF(OR('Marinated Chicken'!I50&gt;0,Squid!I50&gt;0),0,IF(OR(Pita!I50&gt;0,'Green Pepper'!I50&gt;0,'House Salad'!I50&gt;0,Mushrooms!I50&gt;0,Mushrooms!I50&gt;0,Lemon!I50&gt;0,Tzatziki!I50&gt;0,'Monterey Jack'!I50&gt;0,Onions!I50&gt;0),50,200))),0)</f>
        <v>0</v>
      </c>
      <c r="J50" s="2" t="str">
        <f ca="1">IF(D50&lt;$E$18,"N/A",IF(D50=$E$18,IF($E$7-SUM(OFFSET(F50,-$E$18,0):F50)&gt;0,$E$7-SUM(OFFSET(F50,-$E$18,0):F50),0),IF(OFFSET(G50,-$E$18,0)-SUM(OFFSET(F50,-$E$18,0):F50)&gt;0,OFFSET(G50,-$E$18,0)-SUM(OFFSET(F50,-$E$18,0):F50),0)))</f>
        <v>N/A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86</v>
      </c>
      <c r="F51" s="15">
        <f t="shared" si="4"/>
        <v>3</v>
      </c>
      <c r="G51" s="15">
        <f t="shared" ca="1" si="5"/>
        <v>0</v>
      </c>
      <c r="H51" s="13">
        <f t="shared" ca="1" si="0"/>
        <v>9.4246575342465763E-2</v>
      </c>
      <c r="I51" s="29">
        <f ca="1">IF(G51&lt;&gt;0,IF(E51&lt;0,0,IF(OR('Marinated Chicken'!I51&gt;0,Squid!I51&gt;0),0,IF(OR(Pita!I51&gt;0,'Green Pepper'!I51&gt;0,'House Salad'!I51&gt;0,Mushrooms!I51&gt;0,Mushrooms!I51&gt;0,Lemon!I51&gt;0,Tzatziki!I51&gt;0,'Monterey Jack'!I51&gt;0,Onions!I51&gt;0),50,200))),0)</f>
        <v>0</v>
      </c>
      <c r="J51" s="2" t="str">
        <f ca="1">IF(D51&lt;$E$18,"N/A",IF(D51=$E$18,IF($E$7-SUM(OFFSET(F51,-$E$18,0):F51)&gt;0,$E$7-SUM(OFFSET(F51,-$E$18,0):F51),0),IF(OFFSET(G51,-$E$18,0)-SUM(OFFSET(F51,-$E$18,0):F51)&gt;0,OFFSET(G51,-$E$18,0)-SUM(OFFSET(F51,-$E$18,0):F51),0)))</f>
        <v>N/A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83</v>
      </c>
      <c r="F52" s="15">
        <f t="shared" si="4"/>
        <v>3</v>
      </c>
      <c r="G52" s="15">
        <f t="shared" ca="1" si="5"/>
        <v>0</v>
      </c>
      <c r="H52" s="13">
        <f t="shared" ca="1" si="0"/>
        <v>9.0958904109589053E-2</v>
      </c>
      <c r="I52" s="29">
        <f ca="1">IF(G52&lt;&gt;0,IF(E52&lt;0,0,IF(OR('Marinated Chicken'!I52&gt;0,Squid!I52&gt;0),0,IF(OR(Pita!I52&gt;0,'Green Pepper'!I52&gt;0,'House Salad'!I52&gt;0,Mushrooms!I52&gt;0,Mushrooms!I52&gt;0,Lemon!I52&gt;0,Tzatziki!I52&gt;0,'Monterey Jack'!I52&gt;0,Onions!I52&gt;0),50,200))),0)</f>
        <v>0</v>
      </c>
      <c r="J52" s="2" t="str">
        <f ca="1">IF(D52&lt;$E$18,"N/A",IF(D52=$E$18,IF($E$7-SUM(OFFSET(F52,-$E$18,0):F52)&gt;0,$E$7-SUM(OFFSET(F52,-$E$18,0):F52),0),IF(OFFSET(G52,-$E$18,0)-SUM(OFFSET(F52,-$E$18,0):F52)&gt;0,OFFSET(G52,-$E$18,0)-SUM(OFFSET(F52,-$E$18,0):F52),0)))</f>
        <v>N/A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80</v>
      </c>
      <c r="F53" s="15">
        <f t="shared" si="4"/>
        <v>3</v>
      </c>
      <c r="G53" s="15">
        <f t="shared" ca="1" si="5"/>
        <v>0</v>
      </c>
      <c r="H53" s="13">
        <f t="shared" ca="1" si="0"/>
        <v>8.7671232876712343E-2</v>
      </c>
      <c r="I53" s="29">
        <f ca="1">IF(G53&lt;&gt;0,IF(E53&lt;0,0,IF(OR('Marinated Chicken'!I53&gt;0,Squid!I53&gt;0),0,IF(OR(Pita!I53&gt;0,'Green Pepper'!I53&gt;0,'House Salad'!I53&gt;0,Mushrooms!I53&gt;0,Mushrooms!I53&gt;0,Lemon!I53&gt;0,Tzatziki!I53&gt;0,'Monterey Jack'!I53&gt;0,Onions!I53&gt;0),50,200))),0)</f>
        <v>0</v>
      </c>
      <c r="J53" s="2" t="str">
        <f ca="1">IF(D53&lt;$E$18,"N/A",IF(D53=$E$18,IF($E$7-SUM(OFFSET(F53,-$E$18,0):F53)&gt;0,$E$7-SUM(OFFSET(F53,-$E$18,0):F53),0),IF(OFFSET(G53,-$E$18,0)-SUM(OFFSET(F53,-$E$18,0):F53)&gt;0,OFFSET(G53,-$E$18,0)-SUM(OFFSET(F53,-$E$18,0):F53),0)))</f>
        <v>N/A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77</v>
      </c>
      <c r="F54" s="15">
        <f t="shared" si="4"/>
        <v>3</v>
      </c>
      <c r="G54" s="15">
        <f t="shared" ca="1" si="5"/>
        <v>0</v>
      </c>
      <c r="H54" s="13">
        <f t="shared" ca="1" si="0"/>
        <v>8.4383561643835633E-2</v>
      </c>
      <c r="I54" s="29">
        <f ca="1">IF(G54&lt;&gt;0,IF(E54&lt;0,0,IF(OR('Marinated Chicken'!I54&gt;0,Squid!I54&gt;0),0,IF(OR(Pita!I54&gt;0,'Green Pepper'!I54&gt;0,'House Salad'!I54&gt;0,Mushrooms!I54&gt;0,Mushrooms!I54&gt;0,Lemon!I54&gt;0,Tzatziki!I54&gt;0,'Monterey Jack'!I54&gt;0,Onions!I54&gt;0),50,200))),0)</f>
        <v>0</v>
      </c>
      <c r="J54" s="2" t="str">
        <f ca="1">IF(D54&lt;$E$18,"N/A",IF(D54=$E$18,IF($E$7-SUM(OFFSET(F54,-$E$18,0):F54)&gt;0,$E$7-SUM(OFFSET(F54,-$E$18,0):F54),0),IF(OFFSET(G54,-$E$18,0)-SUM(OFFSET(F54,-$E$18,0):F54)&gt;0,OFFSET(G54,-$E$18,0)-SUM(OFFSET(F54,-$E$18,0):F54),0)))</f>
        <v>N/A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74</v>
      </c>
      <c r="F55" s="15">
        <f t="shared" si="4"/>
        <v>3</v>
      </c>
      <c r="G55" s="15">
        <f t="shared" ca="1" si="5"/>
        <v>105</v>
      </c>
      <c r="H55" s="13">
        <f t="shared" ca="1" si="0"/>
        <v>8.109589041095891E-2</v>
      </c>
      <c r="I55" s="29">
        <f ca="1">IF(G55&lt;&gt;0,IF(E55&lt;0,0,IF(OR('Marinated Chicken'!I55&gt;0,Squid!I55&gt;0),0,IF(OR(Pita!I55&gt;0,'Green Pepper'!I55&gt;0,'House Salad'!I55&gt;0,Mushrooms!I55&gt;0,Mushrooms!I55&gt;0,Lemon!I55&gt;0,Tzatziki!I55&gt;0,'Monterey Jack'!I55&gt;0,Onions!I55&gt;0),50,200))),0)</f>
        <v>0</v>
      </c>
      <c r="J55" s="2" t="str">
        <f ca="1">IF(D55&lt;$E$18,"N/A",IF(D55=$E$18,IF($E$7-SUM(OFFSET(F55,-$E$18,0):F55)&gt;0,$E$7-SUM(OFFSET(F55,-$E$18,0):F55),0),IF(OFFSET(G55,-$E$18,0)-SUM(OFFSET(F55,-$E$18,0):F55)&gt;0,OFFSET(G55,-$E$18,0)-SUM(OFFSET(F55,-$E$18,0):F55),0)))</f>
        <v>N/A</v>
      </c>
      <c r="K55" s="13">
        <f t="shared" ca="1" si="1"/>
        <v>0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176</v>
      </c>
      <c r="F56" s="15">
        <f t="shared" si="4"/>
        <v>3</v>
      </c>
      <c r="G56" s="15">
        <f t="shared" ca="1" si="5"/>
        <v>0</v>
      </c>
      <c r="H56" s="13">
        <f t="shared" ca="1" si="0"/>
        <v>0.19287671232876716</v>
      </c>
      <c r="I56" s="29">
        <f ca="1">IF(G56&lt;&gt;0,IF(E56&lt;0,0,IF(OR('Marinated Chicken'!I56&gt;0,Squid!I56&gt;0),0,IF(OR(Pita!I56&gt;0,'Green Pepper'!I56&gt;0,'House Salad'!I56&gt;0,Mushrooms!I56&gt;0,Mushrooms!I56&gt;0,Lemon!I56&gt;0,Tzatziki!I56&gt;0,'Monterey Jack'!I56&gt;0,Onions!I56&gt;0),50,200))),0)</f>
        <v>0</v>
      </c>
      <c r="J56" s="2" t="str">
        <f ca="1">IF(D56&lt;$E$18,"N/A",IF(D56=$E$18,IF($E$7-SUM(OFFSET(F56,-$E$18,0):F56)&gt;0,$E$7-SUM(OFFSET(F56,-$E$18,0):F56),0),IF(OFFSET(G56,-$E$18,0)-SUM(OFFSET(F56,-$E$18,0):F56)&gt;0,OFFSET(G56,-$E$18,0)-SUM(OFFSET(F56,-$E$18,0):F56),0)))</f>
        <v>N/A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173</v>
      </c>
      <c r="F57" s="15">
        <f t="shared" si="4"/>
        <v>3</v>
      </c>
      <c r="G57" s="15">
        <f t="shared" ca="1" si="5"/>
        <v>0</v>
      </c>
      <c r="H57" s="13">
        <f t="shared" ca="1" si="0"/>
        <v>0.18958904109589045</v>
      </c>
      <c r="I57" s="29">
        <f ca="1">IF(G57&lt;&gt;0,IF(E57&lt;0,0,IF(OR('Marinated Chicken'!I57&gt;0,Squid!I57&gt;0),0,IF(OR(Pita!I57&gt;0,'Green Pepper'!I57&gt;0,'House Salad'!I57&gt;0,Mushrooms!I57&gt;0,Mushrooms!I57&gt;0,Lemon!I57&gt;0,Tzatziki!I57&gt;0,'Monterey Jack'!I57&gt;0,Onions!I57&gt;0),50,200))),0)</f>
        <v>0</v>
      </c>
      <c r="J57" s="2" t="str">
        <f ca="1">IF(D57&lt;$E$18,"N/A",IF(D57=$E$18,IF($E$7-SUM(OFFSET(F57,-$E$18,0):F57)&gt;0,$E$7-SUM(OFFSET(F57,-$E$18,0):F57),0),IF(OFFSET(G57,-$E$18,0)-SUM(OFFSET(F57,-$E$18,0):F57)&gt;0,OFFSET(G57,-$E$18,0)-SUM(OFFSET(F57,-$E$18,0):F57),0)))</f>
        <v>N/A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170</v>
      </c>
      <c r="F58" s="15">
        <f t="shared" si="4"/>
        <v>3</v>
      </c>
      <c r="G58" s="15">
        <f t="shared" ca="1" si="5"/>
        <v>0</v>
      </c>
      <c r="H58" s="13">
        <f t="shared" ca="1" si="0"/>
        <v>0.18630136986301371</v>
      </c>
      <c r="I58" s="29">
        <f ca="1">IF(G58&lt;&gt;0,IF(E58&lt;0,0,IF(OR('Marinated Chicken'!I58&gt;0,Squid!I58&gt;0),0,IF(OR(Pita!I58&gt;0,'Green Pepper'!I58&gt;0,'House Salad'!I58&gt;0,Mushrooms!I58&gt;0,Mushrooms!I58&gt;0,Lemon!I58&gt;0,Tzatziki!I58&gt;0,'Monterey Jack'!I58&gt;0,Onions!I58&gt;0),50,200))),0)</f>
        <v>0</v>
      </c>
      <c r="J58" s="2" t="str">
        <f ca="1">IF(D58&lt;$E$18,"N/A",IF(D58=$E$18,IF($E$7-SUM(OFFSET(F58,-$E$18,0):F58)&gt;0,$E$7-SUM(OFFSET(F58,-$E$18,0):F58),0),IF(OFFSET(G58,-$E$18,0)-SUM(OFFSET(F58,-$E$18,0):F58)&gt;0,OFFSET(G58,-$E$18,0)-SUM(OFFSET(F58,-$E$18,0):F58),0)))</f>
        <v>N/A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167</v>
      </c>
      <c r="F59" s="15">
        <f t="shared" si="4"/>
        <v>3</v>
      </c>
      <c r="G59" s="15">
        <f t="shared" ca="1" si="5"/>
        <v>0</v>
      </c>
      <c r="H59" s="13">
        <f t="shared" ca="1" si="0"/>
        <v>0.183013698630137</v>
      </c>
      <c r="I59" s="29">
        <f ca="1">IF(G59&lt;&gt;0,IF(E59&lt;0,0,IF(OR('Marinated Chicken'!I59&gt;0,Squid!I59&gt;0),0,IF(OR(Pita!I59&gt;0,'Green Pepper'!I59&gt;0,'House Salad'!I59&gt;0,Mushrooms!I59&gt;0,Mushrooms!I59&gt;0,Lemon!I59&gt;0,Tzatziki!I59&gt;0,'Monterey Jack'!I59&gt;0,Onions!I59&gt;0),50,200))),0)</f>
        <v>0</v>
      </c>
      <c r="J59" s="2" t="str">
        <f ca="1">IF(D59&lt;$E$18,"N/A",IF(D59=$E$18,IF($E$7-SUM(OFFSET(F59,-$E$18,0):F59)&gt;0,$E$7-SUM(OFFSET(F59,-$E$18,0):F59),0),IF(OFFSET(G59,-$E$18,0)-SUM(OFFSET(F59,-$E$18,0):F59)&gt;0,OFFSET(G59,-$E$18,0)-SUM(OFFSET(F59,-$E$18,0):F59),0)))</f>
        <v>N/A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164</v>
      </c>
      <c r="F60" s="15">
        <f t="shared" si="4"/>
        <v>3</v>
      </c>
      <c r="G60" s="15">
        <f t="shared" ca="1" si="5"/>
        <v>0</v>
      </c>
      <c r="H60" s="13">
        <f t="shared" ca="1" si="0"/>
        <v>0.17972602739726029</v>
      </c>
      <c r="I60" s="29">
        <f ca="1">IF(G60&lt;&gt;0,IF(E60&lt;0,0,IF(OR('Marinated Chicken'!I60&gt;0,Squid!I60&gt;0),0,IF(OR(Pita!I60&gt;0,'Green Pepper'!I60&gt;0,'House Salad'!I60&gt;0,Mushrooms!I60&gt;0,Mushrooms!I60&gt;0,Lemon!I60&gt;0,Tzatziki!I60&gt;0,'Monterey Jack'!I60&gt;0,Onions!I60&gt;0),50,200))),0)</f>
        <v>0</v>
      </c>
      <c r="J60" s="2" t="str">
        <f ca="1">IF(D60&lt;$E$18,"N/A",IF(D60=$E$18,IF($E$7-SUM(OFFSET(F60,-$E$18,0):F60)&gt;0,$E$7-SUM(OFFSET(F60,-$E$18,0):F60),0),IF(OFFSET(G60,-$E$18,0)-SUM(OFFSET(F60,-$E$18,0):F60)&gt;0,OFFSET(G60,-$E$18,0)-SUM(OFFSET(F60,-$E$18,0):F60),0)))</f>
        <v>N/A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161</v>
      </c>
      <c r="F61" s="15">
        <f t="shared" si="4"/>
        <v>3</v>
      </c>
      <c r="G61" s="15">
        <f t="shared" ca="1" si="5"/>
        <v>0</v>
      </c>
      <c r="H61" s="13">
        <f t="shared" ca="1" si="0"/>
        <v>0.17643835616438358</v>
      </c>
      <c r="I61" s="29">
        <f ca="1">IF(G61&lt;&gt;0,IF(E61&lt;0,0,IF(OR('Marinated Chicken'!I61&gt;0,Squid!I61&gt;0),0,IF(OR(Pita!I61&gt;0,'Green Pepper'!I61&gt;0,'House Salad'!I61&gt;0,Mushrooms!I61&gt;0,Mushrooms!I61&gt;0,Lemon!I61&gt;0,Tzatziki!I61&gt;0,'Monterey Jack'!I61&gt;0,Onions!I61&gt;0),50,200))),0)</f>
        <v>0</v>
      </c>
      <c r="J61" s="2" t="str">
        <f ca="1">IF(D61&lt;$E$18,"N/A",IF(D61=$E$18,IF($E$7-SUM(OFFSET(F61,-$E$18,0):F61)&gt;0,$E$7-SUM(OFFSET(F61,-$E$18,0):F61),0),IF(OFFSET(G61,-$E$18,0)-SUM(OFFSET(F61,-$E$18,0):F61)&gt;0,OFFSET(G61,-$E$18,0)-SUM(OFFSET(F61,-$E$18,0):F61),0)))</f>
        <v>N/A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158</v>
      </c>
      <c r="F62" s="15">
        <f t="shared" si="4"/>
        <v>3</v>
      </c>
      <c r="G62" s="15">
        <f t="shared" ca="1" si="5"/>
        <v>0</v>
      </c>
      <c r="H62" s="13">
        <f t="shared" ca="1" si="0"/>
        <v>0.17315068493150687</v>
      </c>
      <c r="I62" s="29">
        <f ca="1">IF(G62&lt;&gt;0,IF(E62&lt;0,0,IF(OR('Marinated Chicken'!I62&gt;0,Squid!I62&gt;0),0,IF(OR(Pita!I62&gt;0,'Green Pepper'!I62&gt;0,'House Salad'!I62&gt;0,Mushrooms!I62&gt;0,Mushrooms!I62&gt;0,Lemon!I62&gt;0,Tzatziki!I62&gt;0,'Monterey Jack'!I62&gt;0,Onions!I62&gt;0),50,200))),0)</f>
        <v>0</v>
      </c>
      <c r="J62" s="2" t="str">
        <f ca="1">IF(D62&lt;$E$18,"N/A",IF(D62=$E$18,IF($E$7-SUM(OFFSET(F62,-$E$18,0):F62)&gt;0,$E$7-SUM(OFFSET(F62,-$E$18,0):F62),0),IF(OFFSET(G62,-$E$18,0)-SUM(OFFSET(F62,-$E$18,0):F62)&gt;0,OFFSET(G62,-$E$18,0)-SUM(OFFSET(F62,-$E$18,0):F62),0)))</f>
        <v>N/A</v>
      </c>
      <c r="K62" s="13">
        <f t="shared" ca="1" si="1"/>
        <v>0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155</v>
      </c>
      <c r="F63" s="15">
        <f t="shared" si="4"/>
        <v>3</v>
      </c>
      <c r="G63" s="15">
        <f t="shared" ca="1" si="5"/>
        <v>0</v>
      </c>
      <c r="H63" s="13">
        <f t="shared" ca="1" si="0"/>
        <v>0.16986301369863016</v>
      </c>
      <c r="I63" s="29">
        <f ca="1">IF(G63&lt;&gt;0,IF(E63&lt;0,0,IF(OR('Marinated Chicken'!I63&gt;0,Squid!I63&gt;0),0,IF(OR(Pita!I63&gt;0,'Green Pepper'!I63&gt;0,'House Salad'!I63&gt;0,Mushrooms!I63&gt;0,Mushrooms!I63&gt;0,Lemon!I63&gt;0,Tzatziki!I63&gt;0,'Monterey Jack'!I63&gt;0,Onions!I63&gt;0),50,200))),0)</f>
        <v>0</v>
      </c>
      <c r="J63" s="2" t="str">
        <f ca="1">IF(D63&lt;$E$18,"N/A",IF(D63=$E$18,IF($E$7-SUM(OFFSET(F63,-$E$18,0):F63)&gt;0,$E$7-SUM(OFFSET(F63,-$E$18,0):F63),0),IF(OFFSET(G63,-$E$18,0)-SUM(OFFSET(F63,-$E$18,0):F63)&gt;0,OFFSET(G63,-$E$18,0)-SUM(OFFSET(F63,-$E$18,0):F63),0)))</f>
        <v>N/A</v>
      </c>
      <c r="K63" s="13">
        <f t="shared" ca="1" si="1"/>
        <v>0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152</v>
      </c>
      <c r="F64" s="15">
        <f t="shared" si="4"/>
        <v>3</v>
      </c>
      <c r="G64" s="15">
        <f t="shared" ca="1" si="5"/>
        <v>0</v>
      </c>
      <c r="H64" s="13">
        <f t="shared" ca="1" si="0"/>
        <v>0.16657534246575345</v>
      </c>
      <c r="I64" s="29">
        <f ca="1">IF(G64&lt;&gt;0,IF(E64&lt;0,0,IF(OR('Marinated Chicken'!I64&gt;0,Squid!I64&gt;0),0,IF(OR(Pita!I64&gt;0,'Green Pepper'!I64&gt;0,'House Salad'!I64&gt;0,Mushrooms!I64&gt;0,Mushrooms!I64&gt;0,Lemon!I64&gt;0,Tzatziki!I64&gt;0,'Monterey Jack'!I64&gt;0,Onions!I64&gt;0),50,200))),0)</f>
        <v>0</v>
      </c>
      <c r="J64" s="2" t="str">
        <f ca="1">IF(D64&lt;$E$18,"N/A",IF(D64=$E$18,IF($E$7-SUM(OFFSET(F64,-$E$18,0):F64)&gt;0,$E$7-SUM(OFFSET(F64,-$E$18,0):F64),0),IF(OFFSET(G64,-$E$18,0)-SUM(OFFSET(F64,-$E$18,0):F64)&gt;0,OFFSET(G64,-$E$18,0)-SUM(OFFSET(F64,-$E$18,0):F64),0)))</f>
        <v>N/A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149</v>
      </c>
      <c r="F65" s="15">
        <f t="shared" si="4"/>
        <v>3</v>
      </c>
      <c r="G65" s="15">
        <f t="shared" ca="1" si="5"/>
        <v>0</v>
      </c>
      <c r="H65" s="13">
        <f t="shared" ca="1" si="0"/>
        <v>0.16328767123287674</v>
      </c>
      <c r="I65" s="29">
        <f ca="1">IF(G65&lt;&gt;0,IF(E65&lt;0,0,IF(OR('Marinated Chicken'!I65&gt;0,Squid!I65&gt;0),0,IF(OR(Pita!I65&gt;0,'Green Pepper'!I65&gt;0,'House Salad'!I65&gt;0,Mushrooms!I65&gt;0,Mushrooms!I65&gt;0,Lemon!I65&gt;0,Tzatziki!I65&gt;0,'Monterey Jack'!I65&gt;0,Onions!I65&gt;0),50,200))),0)</f>
        <v>0</v>
      </c>
      <c r="J65" s="2" t="str">
        <f ca="1">IF(D65&lt;$E$18,"N/A",IF(D65=$E$18,IF($E$7-SUM(OFFSET(F65,-$E$18,0):F65)&gt;0,$E$7-SUM(OFFSET(F65,-$E$18,0):F65),0),IF(OFFSET(G65,-$E$18,0)-SUM(OFFSET(F65,-$E$18,0):F65)&gt;0,OFFSET(G65,-$E$18,0)-SUM(OFFSET(F65,-$E$18,0):F65),0)))</f>
        <v>N/A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146</v>
      </c>
      <c r="F66" s="15">
        <f t="shared" si="4"/>
        <v>3</v>
      </c>
      <c r="G66" s="15">
        <f t="shared" ca="1" si="5"/>
        <v>0</v>
      </c>
      <c r="H66" s="13">
        <f t="shared" ca="1" si="0"/>
        <v>0.16000000000000003</v>
      </c>
      <c r="I66" s="29">
        <f ca="1">IF(G66&lt;&gt;0,IF(E66&lt;0,0,IF(OR('Marinated Chicken'!I66&gt;0,Squid!I66&gt;0),0,IF(OR(Pita!I66&gt;0,'Green Pepper'!I66&gt;0,'House Salad'!I66&gt;0,Mushrooms!I66&gt;0,Mushrooms!I66&gt;0,Lemon!I66&gt;0,Tzatziki!I66&gt;0,'Monterey Jack'!I66&gt;0,Onions!I66&gt;0),50,200))),0)</f>
        <v>0</v>
      </c>
      <c r="J66" s="2" t="str">
        <f ca="1">IF(D66&lt;$E$18,"N/A",IF(D66=$E$18,IF($E$7-SUM(OFFSET(F66,-$E$18,0):F66)&gt;0,$E$7-SUM(OFFSET(F66,-$E$18,0):F66),0),IF(OFFSET(G66,-$E$18,0)-SUM(OFFSET(F66,-$E$18,0):F66)&gt;0,OFFSET(G66,-$E$18,0)-SUM(OFFSET(F66,-$E$18,0):F66),0)))</f>
        <v>N/A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143</v>
      </c>
      <c r="F67" s="15">
        <f t="shared" si="4"/>
        <v>3</v>
      </c>
      <c r="G67" s="15">
        <f t="shared" ca="1" si="5"/>
        <v>0</v>
      </c>
      <c r="H67" s="13">
        <f t="shared" ca="1" si="0"/>
        <v>0.15671232876712332</v>
      </c>
      <c r="I67" s="29">
        <f ca="1">IF(G67&lt;&gt;0,IF(E67&lt;0,0,IF(OR('Marinated Chicken'!I67&gt;0,Squid!I67&gt;0),0,IF(OR(Pita!I67&gt;0,'Green Pepper'!I67&gt;0,'House Salad'!I67&gt;0,Mushrooms!I67&gt;0,Mushrooms!I67&gt;0,Lemon!I67&gt;0,Tzatziki!I67&gt;0,'Monterey Jack'!I67&gt;0,Onions!I67&gt;0),50,200))),0)</f>
        <v>0</v>
      </c>
      <c r="J67" s="2" t="str">
        <f ca="1">IF(D67&lt;$E$18,"N/A",IF(D67=$E$18,IF($E$7-SUM(OFFSET(F67,-$E$18,0):F67)&gt;0,$E$7-SUM(OFFSET(F67,-$E$18,0):F67),0),IF(OFFSET(G67,-$E$18,0)-SUM(OFFSET(F67,-$E$18,0):F67)&gt;0,OFFSET(G67,-$E$18,0)-SUM(OFFSET(F67,-$E$18,0):F67),0)))</f>
        <v>N/A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140</v>
      </c>
      <c r="F68" s="15">
        <f t="shared" si="4"/>
        <v>3</v>
      </c>
      <c r="G68" s="15">
        <f t="shared" ca="1" si="5"/>
        <v>0</v>
      </c>
      <c r="H68" s="13">
        <f t="shared" ca="1" si="0"/>
        <v>0.15342465753424658</v>
      </c>
      <c r="I68" s="29">
        <f ca="1">IF(G68&lt;&gt;0,IF(E68&lt;0,0,IF(OR('Marinated Chicken'!I68&gt;0,Squid!I68&gt;0),0,IF(OR(Pita!I68&gt;0,'Green Pepper'!I68&gt;0,'House Salad'!I68&gt;0,Mushrooms!I68&gt;0,Mushrooms!I68&gt;0,Lemon!I68&gt;0,Tzatziki!I68&gt;0,'Monterey Jack'!I68&gt;0,Onions!I68&gt;0),50,200))),0)</f>
        <v>0</v>
      </c>
      <c r="J68" s="2" t="str">
        <f ca="1">IF(D68&lt;$E$18,"N/A",IF(D68=$E$18,IF($E$7-SUM(OFFSET(F68,-$E$18,0):F68)&gt;0,$E$7-SUM(OFFSET(F68,-$E$18,0):F68),0),IF(OFFSET(G68,-$E$18,0)-SUM(OFFSET(F68,-$E$18,0):F68)&gt;0,OFFSET(G68,-$E$18,0)-SUM(OFFSET(F68,-$E$18,0):F68),0)))</f>
        <v>N/A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137</v>
      </c>
      <c r="F69" s="15">
        <f t="shared" si="4"/>
        <v>3</v>
      </c>
      <c r="G69" s="15">
        <f t="shared" ca="1" si="5"/>
        <v>0</v>
      </c>
      <c r="H69" s="13">
        <f t="shared" ca="1" si="0"/>
        <v>0.15013698630136987</v>
      </c>
      <c r="I69" s="29">
        <f ca="1">IF(G69&lt;&gt;0,IF(E69&lt;0,0,IF(OR('Marinated Chicken'!I69&gt;0,Squid!I69&gt;0),0,IF(OR(Pita!I69&gt;0,'Green Pepper'!I69&gt;0,'House Salad'!I69&gt;0,Mushrooms!I69&gt;0,Mushrooms!I69&gt;0,Lemon!I69&gt;0,Tzatziki!I69&gt;0,'Monterey Jack'!I69&gt;0,Onions!I69&gt;0),50,200))),0)</f>
        <v>0</v>
      </c>
      <c r="J69" s="2" t="str">
        <f ca="1">IF(D69&lt;$E$18,"N/A",IF(D69=$E$18,IF($E$7-SUM(OFFSET(F69,-$E$18,0):F69)&gt;0,$E$7-SUM(OFFSET(F69,-$E$18,0):F69),0),IF(OFFSET(G69,-$E$18,0)-SUM(OFFSET(F69,-$E$18,0):F69)&gt;0,OFFSET(G69,-$E$18,0)-SUM(OFFSET(F69,-$E$18,0):F69),0)))</f>
        <v>N/A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134</v>
      </c>
      <c r="F70" s="15">
        <f t="shared" si="4"/>
        <v>3</v>
      </c>
      <c r="G70" s="15">
        <f t="shared" ca="1" si="5"/>
        <v>0</v>
      </c>
      <c r="H70" s="13">
        <f t="shared" ca="1" si="0"/>
        <v>0.14684931506849316</v>
      </c>
      <c r="I70" s="29">
        <f ca="1">IF(G70&lt;&gt;0,IF(E70&lt;0,0,IF(OR('Marinated Chicken'!I70&gt;0,Squid!I70&gt;0),0,IF(OR(Pita!I70&gt;0,'Green Pepper'!I70&gt;0,'House Salad'!I70&gt;0,Mushrooms!I70&gt;0,Mushrooms!I70&gt;0,Lemon!I70&gt;0,Tzatziki!I70&gt;0,'Monterey Jack'!I70&gt;0,Onions!I70&gt;0),50,200))),0)</f>
        <v>0</v>
      </c>
      <c r="J70" s="2" t="str">
        <f ca="1">IF(D70&lt;$E$18,"N/A",IF(D70=$E$18,IF($E$7-SUM(OFFSET(F70,-$E$18,0):F70)&gt;0,$E$7-SUM(OFFSET(F70,-$E$18,0):F70),0),IF(OFFSET(G70,-$E$18,0)-SUM(OFFSET(F70,-$E$18,0):F70)&gt;0,OFFSET(G70,-$E$18,0)-SUM(OFFSET(F70,-$E$18,0):F70),0)))</f>
        <v>N/A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131</v>
      </c>
      <c r="F71" s="15">
        <f t="shared" si="4"/>
        <v>3</v>
      </c>
      <c r="G71" s="15">
        <f t="shared" ca="1" si="5"/>
        <v>0</v>
      </c>
      <c r="H71" s="13">
        <f t="shared" ca="1" si="0"/>
        <v>0.14356164383561645</v>
      </c>
      <c r="I71" s="29">
        <f ca="1">IF(G71&lt;&gt;0,IF(E71&lt;0,0,IF(OR('Marinated Chicken'!I71&gt;0,Squid!I71&gt;0),0,IF(OR(Pita!I71&gt;0,'Green Pepper'!I71&gt;0,'House Salad'!I71&gt;0,Mushrooms!I71&gt;0,Mushrooms!I71&gt;0,Lemon!I71&gt;0,Tzatziki!I71&gt;0,'Monterey Jack'!I71&gt;0,Onions!I71&gt;0),50,200))),0)</f>
        <v>0</v>
      </c>
      <c r="J71" s="2" t="str">
        <f ca="1">IF(D71&lt;$E$18,"N/A",IF(D71=$E$18,IF($E$7-SUM(OFFSET(F71,-$E$18,0):F71)&gt;0,$E$7-SUM(OFFSET(F71,-$E$18,0):F71),0),IF(OFFSET(G71,-$E$18,0)-SUM(OFFSET(F71,-$E$18,0):F71)&gt;0,OFFSET(G71,-$E$18,0)-SUM(OFFSET(F71,-$E$18,0):F71),0)))</f>
        <v>N/A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128</v>
      </c>
      <c r="F72" s="15">
        <f t="shared" si="4"/>
        <v>3</v>
      </c>
      <c r="G72" s="15">
        <f t="shared" ca="1" si="5"/>
        <v>0</v>
      </c>
      <c r="H72" s="13">
        <f t="shared" ca="1" si="0"/>
        <v>0.14027397260273974</v>
      </c>
      <c r="I72" s="29">
        <f ca="1">IF(G72&lt;&gt;0,IF(E72&lt;0,0,IF(OR('Marinated Chicken'!I72&gt;0,Squid!I72&gt;0),0,IF(OR(Pita!I72&gt;0,'Green Pepper'!I72&gt;0,'House Salad'!I72&gt;0,Mushrooms!I72&gt;0,Mushrooms!I72&gt;0,Lemon!I72&gt;0,Tzatziki!I72&gt;0,'Monterey Jack'!I72&gt;0,Onions!I72&gt;0),50,200))),0)</f>
        <v>0</v>
      </c>
      <c r="J72" s="2" t="str">
        <f ca="1">IF(D72&lt;$E$18,"N/A",IF(D72=$E$18,IF($E$7-SUM(OFFSET(F72,-$E$18,0):F72)&gt;0,$E$7-SUM(OFFSET(F72,-$E$18,0):F72),0),IF(OFFSET(G72,-$E$18,0)-SUM(OFFSET(F72,-$E$18,0):F72)&gt;0,OFFSET(G72,-$E$18,0)-SUM(OFFSET(F72,-$E$18,0):F72),0)))</f>
        <v>N/A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125</v>
      </c>
      <c r="F73" s="15">
        <f t="shared" si="4"/>
        <v>3</v>
      </c>
      <c r="G73" s="15">
        <f t="shared" ca="1" si="5"/>
        <v>0</v>
      </c>
      <c r="H73" s="13">
        <f t="shared" ca="1" si="0"/>
        <v>0.13698630136986303</v>
      </c>
      <c r="I73" s="29">
        <f ca="1">IF(G73&lt;&gt;0,IF(E73&lt;0,0,IF(OR('Marinated Chicken'!I73&gt;0,Squid!I73&gt;0),0,IF(OR(Pita!I73&gt;0,'Green Pepper'!I73&gt;0,'House Salad'!I73&gt;0,Mushrooms!I73&gt;0,Mushrooms!I73&gt;0,Lemon!I73&gt;0,Tzatziki!I73&gt;0,'Monterey Jack'!I73&gt;0,Onions!I73&gt;0),50,200))),0)</f>
        <v>0</v>
      </c>
      <c r="J73" s="2" t="str">
        <f ca="1">IF(D73&lt;$E$18,"N/A",IF(D73=$E$18,IF($E$7-SUM(OFFSET(F73,-$E$18,0):F73)&gt;0,$E$7-SUM(OFFSET(F73,-$E$18,0):F73),0),IF(OFFSET(G73,-$E$18,0)-SUM(OFFSET(F73,-$E$18,0):F73)&gt;0,OFFSET(G73,-$E$18,0)-SUM(OFFSET(F73,-$E$18,0):F73),0)))</f>
        <v>N/A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122</v>
      </c>
      <c r="F74" s="15">
        <f t="shared" si="4"/>
        <v>3</v>
      </c>
      <c r="G74" s="15">
        <f t="shared" ca="1" si="5"/>
        <v>0</v>
      </c>
      <c r="H74" s="13">
        <f t="shared" ca="1" si="0"/>
        <v>0.13369863013698632</v>
      </c>
      <c r="I74" s="29">
        <f ca="1">IF(G74&lt;&gt;0,IF(E74&lt;0,0,IF(OR('Marinated Chicken'!I74&gt;0,Squid!I74&gt;0),0,IF(OR(Pita!I74&gt;0,'Green Pepper'!I74&gt;0,'House Salad'!I74&gt;0,Mushrooms!I74&gt;0,Mushrooms!I74&gt;0,Lemon!I74&gt;0,Tzatziki!I74&gt;0,'Monterey Jack'!I74&gt;0,Onions!I74&gt;0),50,200))),0)</f>
        <v>0</v>
      </c>
      <c r="J74" s="2" t="str">
        <f ca="1">IF(D74&lt;$E$18,"N/A",IF(D74=$E$18,IF($E$7-SUM(OFFSET(F74,-$E$18,0):F74)&gt;0,$E$7-SUM(OFFSET(F74,-$E$18,0):F74),0),IF(OFFSET(G74,-$E$18,0)-SUM(OFFSET(F74,-$E$18,0):F74)&gt;0,OFFSET(G74,-$E$18,0)-SUM(OFFSET(F74,-$E$18,0):F74),0)))</f>
        <v>N/A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119</v>
      </c>
      <c r="F75" s="15">
        <f t="shared" si="4"/>
        <v>3</v>
      </c>
      <c r="G75" s="15">
        <f t="shared" ca="1" si="5"/>
        <v>0</v>
      </c>
      <c r="H75" s="13">
        <f t="shared" ca="1" si="0"/>
        <v>0.13041095890410961</v>
      </c>
      <c r="I75" s="29">
        <f ca="1">IF(G75&lt;&gt;0,IF(E75&lt;0,0,IF(OR('Marinated Chicken'!I75&gt;0,Squid!I75&gt;0),0,IF(OR(Pita!I75&gt;0,'Green Pepper'!I75&gt;0,'House Salad'!I75&gt;0,Mushrooms!I75&gt;0,Mushrooms!I75&gt;0,Lemon!I75&gt;0,Tzatziki!I75&gt;0,'Monterey Jack'!I75&gt;0,Onions!I75&gt;0),50,200))),0)</f>
        <v>0</v>
      </c>
      <c r="J75" s="2" t="str">
        <f ca="1">IF(D75&lt;$E$18,"N/A",IF(D75=$E$18,IF($E$7-SUM(OFFSET(F75,-$E$18,0):F75)&gt;0,$E$7-SUM(OFFSET(F75,-$E$18,0):F75),0),IF(OFFSET(G75,-$E$18,0)-SUM(OFFSET(F75,-$E$18,0):F75)&gt;0,OFFSET(G75,-$E$18,0)-SUM(OFFSET(F75,-$E$18,0):F75),0)))</f>
        <v>N/A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116</v>
      </c>
      <c r="F76" s="15">
        <f t="shared" si="4"/>
        <v>3</v>
      </c>
      <c r="G76" s="15">
        <f t="shared" ca="1" si="5"/>
        <v>0</v>
      </c>
      <c r="H76" s="13">
        <f t="shared" ca="1" si="0"/>
        <v>0.1271232876712329</v>
      </c>
      <c r="I76" s="29">
        <f ca="1">IF(G76&lt;&gt;0,IF(E76&lt;0,0,IF(OR('Marinated Chicken'!I76&gt;0,Squid!I76&gt;0),0,IF(OR(Pita!I76&gt;0,'Green Pepper'!I76&gt;0,'House Salad'!I76&gt;0,Mushrooms!I76&gt;0,Mushrooms!I76&gt;0,Lemon!I76&gt;0,Tzatziki!I76&gt;0,'Monterey Jack'!I76&gt;0,Onions!I76&gt;0),50,200))),0)</f>
        <v>0</v>
      </c>
      <c r="J76" s="2" t="str">
        <f ca="1">IF(D76&lt;$E$18,"N/A",IF(D76=$E$18,IF($E$7-SUM(OFFSET(F76,-$E$18,0):F76)&gt;0,$E$7-SUM(OFFSET(F76,-$E$18,0):F76),0),IF(OFFSET(G76,-$E$18,0)-SUM(OFFSET(F76,-$E$18,0):F76)&gt;0,OFFSET(G76,-$E$18,0)-SUM(OFFSET(F76,-$E$18,0):F76),0)))</f>
        <v>N/A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113</v>
      </c>
      <c r="F77" s="15">
        <f t="shared" si="4"/>
        <v>3</v>
      </c>
      <c r="G77" s="15">
        <f t="shared" ca="1" si="5"/>
        <v>0</v>
      </c>
      <c r="H77" s="13">
        <f t="shared" ca="1" si="0"/>
        <v>0.12383561643835618</v>
      </c>
      <c r="I77" s="29">
        <f ca="1">IF(G77&lt;&gt;0,IF(E77&lt;0,0,IF(OR('Marinated Chicken'!I77&gt;0,Squid!I77&gt;0),0,IF(OR(Pita!I77&gt;0,'Green Pepper'!I77&gt;0,'House Salad'!I77&gt;0,Mushrooms!I77&gt;0,Mushrooms!I77&gt;0,Lemon!I77&gt;0,Tzatziki!I77&gt;0,'Monterey Jack'!I77&gt;0,Onions!I77&gt;0),50,200))),0)</f>
        <v>0</v>
      </c>
      <c r="J77" s="2" t="str">
        <f ca="1">IF(D77&lt;$E$18,"N/A",IF(D77=$E$18,IF($E$7-SUM(OFFSET(F77,-$E$18,0):F77)&gt;0,$E$7-SUM(OFFSET(F77,-$E$18,0):F77),0),IF(OFFSET(G77,-$E$18,0)-SUM(OFFSET(F77,-$E$18,0):F77)&gt;0,OFFSET(G77,-$E$18,0)-SUM(OFFSET(F77,-$E$18,0):F77),0)))</f>
        <v>N/A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110</v>
      </c>
      <c r="F78" s="15">
        <f t="shared" si="4"/>
        <v>3</v>
      </c>
      <c r="G78" s="15">
        <f t="shared" ca="1" si="5"/>
        <v>0</v>
      </c>
      <c r="H78" s="13">
        <f t="shared" ca="1" si="0"/>
        <v>0.12054794520547947</v>
      </c>
      <c r="I78" s="29">
        <f ca="1">IF(G78&lt;&gt;0,IF(E78&lt;0,0,IF(OR('Marinated Chicken'!I78&gt;0,Squid!I78&gt;0),0,IF(OR(Pita!I78&gt;0,'Green Pepper'!I78&gt;0,'House Salad'!I78&gt;0,Mushrooms!I78&gt;0,Mushrooms!I78&gt;0,Lemon!I78&gt;0,Tzatziki!I78&gt;0,'Monterey Jack'!I78&gt;0,Onions!I78&gt;0),50,200))),0)</f>
        <v>0</v>
      </c>
      <c r="J78" s="2" t="str">
        <f ca="1">IF(D78&lt;$E$18,"N/A",IF(D78=$E$18,IF($E$7-SUM(OFFSET(F78,-$E$18,0):F78)&gt;0,$E$7-SUM(OFFSET(F78,-$E$18,0):F78),0),IF(OFFSET(G78,-$E$18,0)-SUM(OFFSET(F78,-$E$18,0):F78)&gt;0,OFFSET(G78,-$E$18,0)-SUM(OFFSET(F78,-$E$18,0):F78),0)))</f>
        <v>N/A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107</v>
      </c>
      <c r="F79" s="15">
        <f t="shared" si="4"/>
        <v>3</v>
      </c>
      <c r="G79" s="15">
        <f t="shared" ca="1" si="5"/>
        <v>0</v>
      </c>
      <c r="H79" s="13">
        <f t="shared" ca="1" si="0"/>
        <v>0.11726027397260276</v>
      </c>
      <c r="I79" s="29">
        <f ca="1">IF(G79&lt;&gt;0,IF(E79&lt;0,0,IF(OR('Marinated Chicken'!I79&gt;0,Squid!I79&gt;0),0,IF(OR(Pita!I79&gt;0,'Green Pepper'!I79&gt;0,'House Salad'!I79&gt;0,Mushrooms!I79&gt;0,Mushrooms!I79&gt;0,Lemon!I79&gt;0,Tzatziki!I79&gt;0,'Monterey Jack'!I79&gt;0,Onions!I79&gt;0),50,200))),0)</f>
        <v>0</v>
      </c>
      <c r="J79" s="2" t="str">
        <f ca="1">IF(D79&lt;$E$18,"N/A",IF(D79=$E$18,IF($E$7-SUM(OFFSET(F79,-$E$18,0):F79)&gt;0,$E$7-SUM(OFFSET(F79,-$E$18,0):F79),0),IF(OFFSET(G79,-$E$18,0)-SUM(OFFSET(F79,-$E$18,0):F79)&gt;0,OFFSET(G79,-$E$18,0)-SUM(OFFSET(F79,-$E$18,0):F79),0)))</f>
        <v>N/A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104</v>
      </c>
      <c r="F80" s="15">
        <f t="shared" si="4"/>
        <v>3</v>
      </c>
      <c r="G80" s="15">
        <f t="shared" ca="1" si="5"/>
        <v>0</v>
      </c>
      <c r="H80" s="13">
        <f t="shared" ca="1" si="0"/>
        <v>0.11397260273972604</v>
      </c>
      <c r="I80" s="29">
        <f ca="1">IF(G80&lt;&gt;0,IF(E80&lt;0,0,IF(OR('Marinated Chicken'!I80&gt;0,Squid!I80&gt;0),0,IF(OR(Pita!I80&gt;0,'Green Pepper'!I80&gt;0,'House Salad'!I80&gt;0,Mushrooms!I80&gt;0,Mushrooms!I80&gt;0,Lemon!I80&gt;0,Tzatziki!I80&gt;0,'Monterey Jack'!I80&gt;0,Onions!I80&gt;0),50,200))),0)</f>
        <v>0</v>
      </c>
      <c r="J80" s="2" t="str">
        <f ca="1">IF(D80&lt;$E$18,"N/A",IF(D80=$E$18,IF($E$7-SUM(OFFSET(F80,-$E$18,0):F80)&gt;0,$E$7-SUM(OFFSET(F80,-$E$18,0):F80),0),IF(OFFSET(G80,-$E$18,0)-SUM(OFFSET(F80,-$E$18,0):F80)&gt;0,OFFSET(G80,-$E$18,0)-SUM(OFFSET(F80,-$E$18,0):F80),0)))</f>
        <v>N/A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101</v>
      </c>
      <c r="F81" s="15">
        <f t="shared" si="4"/>
        <v>3</v>
      </c>
      <c r="G81" s="15">
        <f t="shared" ca="1" si="5"/>
        <v>0</v>
      </c>
      <c r="H81" s="13">
        <f t="shared" ca="1" si="0"/>
        <v>0.11068493150684933</v>
      </c>
      <c r="I81" s="29">
        <f ca="1">IF(G81&lt;&gt;0,IF(E81&lt;0,0,IF(OR('Marinated Chicken'!I81&gt;0,Squid!I81&gt;0),0,IF(OR(Pita!I81&gt;0,'Green Pepper'!I81&gt;0,'House Salad'!I81&gt;0,Mushrooms!I81&gt;0,Mushrooms!I81&gt;0,Lemon!I81&gt;0,Tzatziki!I81&gt;0,'Monterey Jack'!I81&gt;0,Onions!I81&gt;0),50,200))),0)</f>
        <v>0</v>
      </c>
      <c r="J81" s="2" t="str">
        <f ca="1">IF(D81&lt;$E$18,"N/A",IF(D81=$E$18,IF($E$7-SUM(OFFSET(F81,-$E$18,0):F81)&gt;0,$E$7-SUM(OFFSET(F81,-$E$18,0):F81),0),IF(OFFSET(G81,-$E$18,0)-SUM(OFFSET(F81,-$E$18,0):F81)&gt;0,OFFSET(G81,-$E$18,0)-SUM(OFFSET(F81,-$E$18,0):F81),0)))</f>
        <v>N/A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98</v>
      </c>
      <c r="F82" s="15">
        <f t="shared" si="4"/>
        <v>3</v>
      </c>
      <c r="G82" s="15">
        <f t="shared" ca="1" si="5"/>
        <v>0</v>
      </c>
      <c r="H82" s="13">
        <f t="shared" ca="1" si="0"/>
        <v>0.10739726027397262</v>
      </c>
      <c r="I82" s="29">
        <f ca="1">IF(G82&lt;&gt;0,IF(E82&lt;0,0,IF(OR('Marinated Chicken'!I82&gt;0,Squid!I82&gt;0),0,IF(OR(Pita!I82&gt;0,'Green Pepper'!I82&gt;0,'House Salad'!I82&gt;0,Mushrooms!I82&gt;0,Mushrooms!I82&gt;0,Lemon!I82&gt;0,Tzatziki!I82&gt;0,'Monterey Jack'!I82&gt;0,Onions!I82&gt;0),50,200))),0)</f>
        <v>0</v>
      </c>
      <c r="J82" s="2" t="str">
        <f ca="1">IF(D82&lt;$E$18,"N/A",IF(D82=$E$18,IF($E$7-SUM(OFFSET(F82,-$E$18,0):F82)&gt;0,$E$7-SUM(OFFSET(F82,-$E$18,0):F82),0),IF(OFFSET(G82,-$E$18,0)-SUM(OFFSET(F82,-$E$18,0):F82)&gt;0,OFFSET(G82,-$E$18,0)-SUM(OFFSET(F82,-$E$18,0):F82),0)))</f>
        <v>N/A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95</v>
      </c>
      <c r="F83" s="15">
        <f t="shared" si="4"/>
        <v>3</v>
      </c>
      <c r="G83" s="15">
        <f t="shared" ca="1" si="5"/>
        <v>0</v>
      </c>
      <c r="H83" s="13">
        <f t="shared" ca="1" si="0"/>
        <v>0.10410958904109591</v>
      </c>
      <c r="I83" s="29">
        <f ca="1">IF(G83&lt;&gt;0,IF(E83&lt;0,0,IF(OR('Marinated Chicken'!I83&gt;0,Squid!I83&gt;0),0,IF(OR(Pita!I83&gt;0,'Green Pepper'!I83&gt;0,'House Salad'!I83&gt;0,Mushrooms!I83&gt;0,Mushrooms!I83&gt;0,Lemon!I83&gt;0,Tzatziki!I83&gt;0,'Monterey Jack'!I83&gt;0,Onions!I83&gt;0),50,200))),0)</f>
        <v>0</v>
      </c>
      <c r="J83" s="2" t="str">
        <f ca="1">IF(D83&lt;$E$18,"N/A",IF(D83=$E$18,IF($E$7-SUM(OFFSET(F83,-$E$18,0):F83)&gt;0,$E$7-SUM(OFFSET(F83,-$E$18,0):F83),0),IF(OFFSET(G83,-$E$18,0)-SUM(OFFSET(F83,-$E$18,0):F83)&gt;0,OFFSET(G83,-$E$18,0)-SUM(OFFSET(F83,-$E$18,0):F83),0)))</f>
        <v>N/A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92</v>
      </c>
      <c r="F84" s="15">
        <f t="shared" si="4"/>
        <v>3</v>
      </c>
      <c r="G84" s="15">
        <f t="shared" ca="1" si="5"/>
        <v>0</v>
      </c>
      <c r="H84" s="13">
        <f t="shared" ca="1" si="0"/>
        <v>0.1008219178082192</v>
      </c>
      <c r="I84" s="29">
        <f ca="1">IF(G84&lt;&gt;0,IF(E84&lt;0,0,IF(OR('Marinated Chicken'!I84&gt;0,Squid!I84&gt;0),0,IF(OR(Pita!I84&gt;0,'Green Pepper'!I84&gt;0,'House Salad'!I84&gt;0,Mushrooms!I84&gt;0,Mushrooms!I84&gt;0,Lemon!I84&gt;0,Tzatziki!I84&gt;0,'Monterey Jack'!I84&gt;0,Onions!I84&gt;0),50,200))),0)</f>
        <v>0</v>
      </c>
      <c r="J84" s="2" t="str">
        <f ca="1">IF(D84&lt;$E$18,"N/A",IF(D84=$E$18,IF($E$7-SUM(OFFSET(F84,-$E$18,0):F84)&gt;0,$E$7-SUM(OFFSET(F84,-$E$18,0):F84),0),IF(OFFSET(G84,-$E$18,0)-SUM(OFFSET(F84,-$E$18,0):F84)&gt;0,OFFSET(G84,-$E$18,0)-SUM(OFFSET(F84,-$E$18,0):F84),0)))</f>
        <v>N/A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89</v>
      </c>
      <c r="F85" s="15">
        <f t="shared" si="4"/>
        <v>3</v>
      </c>
      <c r="G85" s="15">
        <f t="shared" ca="1" si="5"/>
        <v>0</v>
      </c>
      <c r="H85" s="13">
        <f t="shared" ref="H85:H148" ca="1" si="7">IF(E85&gt;0,E85*($E$12/365),0)</f>
        <v>9.7534246575342473E-2</v>
      </c>
      <c r="I85" s="29">
        <f ca="1">IF(G85&lt;&gt;0,IF(E85&lt;0,0,IF(OR('Marinated Chicken'!I85&gt;0,Squid!I85&gt;0),0,IF(OR(Pita!I85&gt;0,'Green Pepper'!I85&gt;0,'House Salad'!I85&gt;0,Mushrooms!I85&gt;0,Mushrooms!I85&gt;0,Lemon!I85&gt;0,Tzatziki!I85&gt;0,'Monterey Jack'!I85&gt;0,Onions!I85&gt;0),50,200))),0)</f>
        <v>0</v>
      </c>
      <c r="J85" s="2" t="str">
        <f ca="1">IF(D85&lt;$E$18,"N/A",IF(D85=$E$18,IF($E$7-SUM(OFFSET(F85,-$E$18,0):F85)&gt;0,$E$7-SUM(OFFSET(F85,-$E$18,0):F85),0),IF(OFFSET(G85,-$E$18,0)-SUM(OFFSET(F85,-$E$18,0):F85)&gt;0,OFFSET(G85,-$E$18,0)-SUM(OFFSET(F85,-$E$18,0):F85),0)))</f>
        <v>N/A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86</v>
      </c>
      <c r="F86" s="15">
        <f t="shared" ref="F86:F149" si="10">ROUND($E$15/7,0)</f>
        <v>3</v>
      </c>
      <c r="G86" s="15">
        <f t="shared" ref="G86:G149" ca="1" si="11">IF(D86=1,$E$4,IF(E86&lt;0,$E$4-E86,IF(MOD(D86,$E$5)=0,$E$4-E86,0)))</f>
        <v>0</v>
      </c>
      <c r="H86" s="13">
        <f t="shared" ca="1" si="7"/>
        <v>9.4246575342465763E-2</v>
      </c>
      <c r="I86" s="29">
        <f ca="1">IF(G86&lt;&gt;0,IF(E86&lt;0,0,IF(OR('Marinated Chicken'!I86&gt;0,Squid!I86&gt;0),0,IF(OR(Pita!I86&gt;0,'Green Pepper'!I86&gt;0,'House Salad'!I86&gt;0,Mushrooms!I86&gt;0,Mushrooms!I86&gt;0,Lemon!I86&gt;0,Tzatziki!I86&gt;0,'Monterey Jack'!I86&gt;0,Onions!I86&gt;0),50,200))),0)</f>
        <v>0</v>
      </c>
      <c r="J86" s="2" t="str">
        <f ca="1">IF(D86&lt;$E$18,"N/A",IF(D86=$E$18,IF($E$7-SUM(OFFSET(F86,-$E$18,0):F86)&gt;0,$E$7-SUM(OFFSET(F86,-$E$18,0):F86),0),IF(OFFSET(G86,-$E$18,0)-SUM(OFFSET(F86,-$E$18,0):F86)&gt;0,OFFSET(G86,-$E$18,0)-SUM(OFFSET(F86,-$E$18,0):F86),0)))</f>
        <v>N/A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83</v>
      </c>
      <c r="F87" s="15">
        <f t="shared" si="10"/>
        <v>3</v>
      </c>
      <c r="G87" s="15">
        <f t="shared" ca="1" si="11"/>
        <v>0</v>
      </c>
      <c r="H87" s="13">
        <f t="shared" ca="1" si="7"/>
        <v>9.0958904109589053E-2</v>
      </c>
      <c r="I87" s="29">
        <f ca="1">IF(G87&lt;&gt;0,IF(E87&lt;0,0,IF(OR('Marinated Chicken'!I87&gt;0,Squid!I87&gt;0),0,IF(OR(Pita!I87&gt;0,'Green Pepper'!I87&gt;0,'House Salad'!I87&gt;0,Mushrooms!I87&gt;0,Mushrooms!I87&gt;0,Lemon!I87&gt;0,Tzatziki!I87&gt;0,'Monterey Jack'!I87&gt;0,Onions!I87&gt;0),50,200))),0)</f>
        <v>0</v>
      </c>
      <c r="J87" s="2" t="str">
        <f ca="1">IF(D87&lt;$E$18,"N/A",IF(D87=$E$18,IF($E$7-SUM(OFFSET(F87,-$E$18,0):F87)&gt;0,$E$7-SUM(OFFSET(F87,-$E$18,0):F87),0),IF(OFFSET(G87,-$E$18,0)-SUM(OFFSET(F87,-$E$18,0):F87)&gt;0,OFFSET(G87,-$E$18,0)-SUM(OFFSET(F87,-$E$18,0):F87),0)))</f>
        <v>N/A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80</v>
      </c>
      <c r="F88" s="15">
        <f t="shared" si="10"/>
        <v>3</v>
      </c>
      <c r="G88" s="15">
        <f t="shared" ca="1" si="11"/>
        <v>0</v>
      </c>
      <c r="H88" s="13">
        <f t="shared" ca="1" si="7"/>
        <v>8.7671232876712343E-2</v>
      </c>
      <c r="I88" s="29">
        <f ca="1">IF(G88&lt;&gt;0,IF(E88&lt;0,0,IF(OR('Marinated Chicken'!I88&gt;0,Squid!I88&gt;0),0,IF(OR(Pita!I88&gt;0,'Green Pepper'!I88&gt;0,'House Salad'!I88&gt;0,Mushrooms!I88&gt;0,Mushrooms!I88&gt;0,Lemon!I88&gt;0,Tzatziki!I88&gt;0,'Monterey Jack'!I88&gt;0,Onions!I88&gt;0),50,200))),0)</f>
        <v>0</v>
      </c>
      <c r="J88" s="2" t="str">
        <f ca="1">IF(D88&lt;$E$18,"N/A",IF(D88=$E$18,IF($E$7-SUM(OFFSET(F88,-$E$18,0):F88)&gt;0,$E$7-SUM(OFFSET(F88,-$E$18,0):F88),0),IF(OFFSET(G88,-$E$18,0)-SUM(OFFSET(F88,-$E$18,0):F88)&gt;0,OFFSET(G88,-$E$18,0)-SUM(OFFSET(F88,-$E$18,0):F88),0)))</f>
        <v>N/A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77</v>
      </c>
      <c r="F89" s="15">
        <f t="shared" si="10"/>
        <v>3</v>
      </c>
      <c r="G89" s="15">
        <f t="shared" ca="1" si="11"/>
        <v>0</v>
      </c>
      <c r="H89" s="13">
        <f t="shared" ca="1" si="7"/>
        <v>8.4383561643835633E-2</v>
      </c>
      <c r="I89" s="29">
        <f ca="1">IF(G89&lt;&gt;0,IF(E89&lt;0,0,IF(OR('Marinated Chicken'!I89&gt;0,Squid!I89&gt;0),0,IF(OR(Pita!I89&gt;0,'Green Pepper'!I89&gt;0,'House Salad'!I89&gt;0,Mushrooms!I89&gt;0,Mushrooms!I89&gt;0,Lemon!I89&gt;0,Tzatziki!I89&gt;0,'Monterey Jack'!I89&gt;0,Onions!I89&gt;0),50,200))),0)</f>
        <v>0</v>
      </c>
      <c r="J89" s="2" t="str">
        <f ca="1">IF(D89&lt;$E$18,"N/A",IF(D89=$E$18,IF($E$7-SUM(OFFSET(F89,-$E$18,0):F89)&gt;0,$E$7-SUM(OFFSET(F89,-$E$18,0):F89),0),IF(OFFSET(G89,-$E$18,0)-SUM(OFFSET(F89,-$E$18,0):F89)&gt;0,OFFSET(G89,-$E$18,0)-SUM(OFFSET(F89,-$E$18,0):F89),0)))</f>
        <v>N/A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74</v>
      </c>
      <c r="F90" s="15">
        <f t="shared" si="10"/>
        <v>3</v>
      </c>
      <c r="G90" s="15">
        <f t="shared" ca="1" si="11"/>
        <v>105</v>
      </c>
      <c r="H90" s="13">
        <f t="shared" ca="1" si="7"/>
        <v>8.109589041095891E-2</v>
      </c>
      <c r="I90" s="29">
        <f ca="1">IF(G90&lt;&gt;0,IF(E90&lt;0,0,IF(OR('Marinated Chicken'!I90&gt;0,Squid!I90&gt;0),0,IF(OR(Pita!I90&gt;0,'Green Pepper'!I90&gt;0,'House Salad'!I90&gt;0,Mushrooms!I90&gt;0,Mushrooms!I90&gt;0,Lemon!I90&gt;0,Tzatziki!I90&gt;0,'Monterey Jack'!I90&gt;0,Onions!I90&gt;0),50,200))),0)</f>
        <v>0</v>
      </c>
      <c r="J90" s="2" t="str">
        <f ca="1">IF(D90&lt;$E$18,"N/A",IF(D90=$E$18,IF($E$7-SUM(OFFSET(F90,-$E$18,0):F90)&gt;0,$E$7-SUM(OFFSET(F90,-$E$18,0):F90),0),IF(OFFSET(G90,-$E$18,0)-SUM(OFFSET(F90,-$E$18,0):F90)&gt;0,OFFSET(G90,-$E$18,0)-SUM(OFFSET(F90,-$E$18,0):F90),0)))</f>
        <v>N/A</v>
      </c>
      <c r="K90" s="13">
        <f t="shared" ca="1" si="8"/>
        <v>0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176</v>
      </c>
      <c r="F91" s="15">
        <f t="shared" si="10"/>
        <v>3</v>
      </c>
      <c r="G91" s="15">
        <f t="shared" ca="1" si="11"/>
        <v>0</v>
      </c>
      <c r="H91" s="13">
        <f t="shared" ca="1" si="7"/>
        <v>0.19287671232876716</v>
      </c>
      <c r="I91" s="29">
        <f ca="1">IF(G91&lt;&gt;0,IF(E91&lt;0,0,IF(OR('Marinated Chicken'!I91&gt;0,Squid!I91&gt;0),0,IF(OR(Pita!I91&gt;0,'Green Pepper'!I91&gt;0,'House Salad'!I91&gt;0,Mushrooms!I91&gt;0,Mushrooms!I91&gt;0,Lemon!I91&gt;0,Tzatziki!I91&gt;0,'Monterey Jack'!I91&gt;0,Onions!I91&gt;0),50,200))),0)</f>
        <v>0</v>
      </c>
      <c r="J91" s="2" t="str">
        <f ca="1">IF(D91&lt;$E$18,"N/A",IF(D91=$E$18,IF($E$7-SUM(OFFSET(F91,-$E$18,0):F91)&gt;0,$E$7-SUM(OFFSET(F91,-$E$18,0):F91),0),IF(OFFSET(G91,-$E$18,0)-SUM(OFFSET(F91,-$E$18,0):F91)&gt;0,OFFSET(G91,-$E$18,0)-SUM(OFFSET(F91,-$E$18,0):F91),0)))</f>
        <v>N/A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173</v>
      </c>
      <c r="F92" s="15">
        <f t="shared" si="10"/>
        <v>3</v>
      </c>
      <c r="G92" s="15">
        <f t="shared" ca="1" si="11"/>
        <v>0</v>
      </c>
      <c r="H92" s="13">
        <f t="shared" ca="1" si="7"/>
        <v>0.18958904109589045</v>
      </c>
      <c r="I92" s="29">
        <f ca="1">IF(G92&lt;&gt;0,IF(E92&lt;0,0,IF(OR('Marinated Chicken'!I92&gt;0,Squid!I92&gt;0),0,IF(OR(Pita!I92&gt;0,'Green Pepper'!I92&gt;0,'House Salad'!I92&gt;0,Mushrooms!I92&gt;0,Mushrooms!I92&gt;0,Lemon!I92&gt;0,Tzatziki!I92&gt;0,'Monterey Jack'!I92&gt;0,Onions!I92&gt;0),50,200))),0)</f>
        <v>0</v>
      </c>
      <c r="J92" s="2" t="str">
        <f ca="1">IF(D92&lt;$E$18,"N/A",IF(D92=$E$18,IF($E$7-SUM(OFFSET(F92,-$E$18,0):F92)&gt;0,$E$7-SUM(OFFSET(F92,-$E$18,0):F92),0),IF(OFFSET(G92,-$E$18,0)-SUM(OFFSET(F92,-$E$18,0):F92)&gt;0,OFFSET(G92,-$E$18,0)-SUM(OFFSET(F92,-$E$18,0):F92),0)))</f>
        <v>N/A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170</v>
      </c>
      <c r="F93" s="15">
        <f t="shared" si="10"/>
        <v>3</v>
      </c>
      <c r="G93" s="15">
        <f t="shared" ca="1" si="11"/>
        <v>0</v>
      </c>
      <c r="H93" s="13">
        <f t="shared" ca="1" si="7"/>
        <v>0.18630136986301371</v>
      </c>
      <c r="I93" s="29">
        <f ca="1">IF(G93&lt;&gt;0,IF(E93&lt;0,0,IF(OR('Marinated Chicken'!I93&gt;0,Squid!I93&gt;0),0,IF(OR(Pita!I93&gt;0,'Green Pepper'!I93&gt;0,'House Salad'!I93&gt;0,Mushrooms!I93&gt;0,Mushrooms!I93&gt;0,Lemon!I93&gt;0,Tzatziki!I93&gt;0,'Monterey Jack'!I93&gt;0,Onions!I93&gt;0),50,200))),0)</f>
        <v>0</v>
      </c>
      <c r="J93" s="2" t="str">
        <f ca="1">IF(D93&lt;$E$18,"N/A",IF(D93=$E$18,IF($E$7-SUM(OFFSET(F93,-$E$18,0):F93)&gt;0,$E$7-SUM(OFFSET(F93,-$E$18,0):F93),0),IF(OFFSET(G93,-$E$18,0)-SUM(OFFSET(F93,-$E$18,0):F93)&gt;0,OFFSET(G93,-$E$18,0)-SUM(OFFSET(F93,-$E$18,0):F93),0)))</f>
        <v>N/A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167</v>
      </c>
      <c r="F94" s="15">
        <f t="shared" si="10"/>
        <v>3</v>
      </c>
      <c r="G94" s="15">
        <f t="shared" ca="1" si="11"/>
        <v>0</v>
      </c>
      <c r="H94" s="13">
        <f t="shared" ca="1" si="7"/>
        <v>0.183013698630137</v>
      </c>
      <c r="I94" s="29">
        <f ca="1">IF(G94&lt;&gt;0,IF(E94&lt;0,0,IF(OR('Marinated Chicken'!I94&gt;0,Squid!I94&gt;0),0,IF(OR(Pita!I94&gt;0,'Green Pepper'!I94&gt;0,'House Salad'!I94&gt;0,Mushrooms!I94&gt;0,Mushrooms!I94&gt;0,Lemon!I94&gt;0,Tzatziki!I94&gt;0,'Monterey Jack'!I94&gt;0,Onions!I94&gt;0),50,200))),0)</f>
        <v>0</v>
      </c>
      <c r="J94" s="2" t="str">
        <f ca="1">IF(D94&lt;$E$18,"N/A",IF(D94=$E$18,IF($E$7-SUM(OFFSET(F94,-$E$18,0):F94)&gt;0,$E$7-SUM(OFFSET(F94,-$E$18,0):F94),0),IF(OFFSET(G94,-$E$18,0)-SUM(OFFSET(F94,-$E$18,0):F94)&gt;0,OFFSET(G94,-$E$18,0)-SUM(OFFSET(F94,-$E$18,0):F94),0)))</f>
        <v>N/A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164</v>
      </c>
      <c r="F95" s="15">
        <f t="shared" si="10"/>
        <v>3</v>
      </c>
      <c r="G95" s="15">
        <f t="shared" ca="1" si="11"/>
        <v>0</v>
      </c>
      <c r="H95" s="13">
        <f t="shared" ca="1" si="7"/>
        <v>0.17972602739726029</v>
      </c>
      <c r="I95" s="29">
        <f ca="1">IF(G95&lt;&gt;0,IF(E95&lt;0,0,IF(OR('Marinated Chicken'!I95&gt;0,Squid!I95&gt;0),0,IF(OR(Pita!I95&gt;0,'Green Pepper'!I95&gt;0,'House Salad'!I95&gt;0,Mushrooms!I95&gt;0,Mushrooms!I95&gt;0,Lemon!I95&gt;0,Tzatziki!I95&gt;0,'Monterey Jack'!I95&gt;0,Onions!I95&gt;0),50,200))),0)</f>
        <v>0</v>
      </c>
      <c r="J95" s="2" t="str">
        <f ca="1">IF(D95&lt;$E$18,"N/A",IF(D95=$E$18,IF($E$7-SUM(OFFSET(F95,-$E$18,0):F95)&gt;0,$E$7-SUM(OFFSET(F95,-$E$18,0):F95),0),IF(OFFSET(G95,-$E$18,0)-SUM(OFFSET(F95,-$E$18,0):F95)&gt;0,OFFSET(G95,-$E$18,0)-SUM(OFFSET(F95,-$E$18,0):F95),0)))</f>
        <v>N/A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161</v>
      </c>
      <c r="F96" s="15">
        <f t="shared" si="10"/>
        <v>3</v>
      </c>
      <c r="G96" s="15">
        <f t="shared" ca="1" si="11"/>
        <v>0</v>
      </c>
      <c r="H96" s="13">
        <f t="shared" ca="1" si="7"/>
        <v>0.17643835616438358</v>
      </c>
      <c r="I96" s="29">
        <f ca="1">IF(G96&lt;&gt;0,IF(E96&lt;0,0,IF(OR('Marinated Chicken'!I96&gt;0,Squid!I96&gt;0),0,IF(OR(Pita!I96&gt;0,'Green Pepper'!I96&gt;0,'House Salad'!I96&gt;0,Mushrooms!I96&gt;0,Mushrooms!I96&gt;0,Lemon!I96&gt;0,Tzatziki!I96&gt;0,'Monterey Jack'!I96&gt;0,Onions!I96&gt;0),50,200))),0)</f>
        <v>0</v>
      </c>
      <c r="J96" s="2" t="str">
        <f ca="1">IF(D96&lt;$E$18,"N/A",IF(D96=$E$18,IF($E$7-SUM(OFFSET(F96,-$E$18,0):F96)&gt;0,$E$7-SUM(OFFSET(F96,-$E$18,0):F96),0),IF(OFFSET(G96,-$E$18,0)-SUM(OFFSET(F96,-$E$18,0):F96)&gt;0,OFFSET(G96,-$E$18,0)-SUM(OFFSET(F96,-$E$18,0):F96),0)))</f>
        <v>N/A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158</v>
      </c>
      <c r="F97" s="15">
        <f t="shared" si="10"/>
        <v>3</v>
      </c>
      <c r="G97" s="15">
        <f t="shared" ca="1" si="11"/>
        <v>0</v>
      </c>
      <c r="H97" s="13">
        <f t="shared" ca="1" si="7"/>
        <v>0.17315068493150687</v>
      </c>
      <c r="I97" s="29">
        <f ca="1">IF(G97&lt;&gt;0,IF(E97&lt;0,0,IF(OR('Marinated Chicken'!I97&gt;0,Squid!I97&gt;0),0,IF(OR(Pita!I97&gt;0,'Green Pepper'!I97&gt;0,'House Salad'!I97&gt;0,Mushrooms!I97&gt;0,Mushrooms!I97&gt;0,Lemon!I97&gt;0,Tzatziki!I97&gt;0,'Monterey Jack'!I97&gt;0,Onions!I97&gt;0),50,200))),0)</f>
        <v>0</v>
      </c>
      <c r="J97" s="2" t="str">
        <f ca="1">IF(D97&lt;$E$18,"N/A",IF(D97=$E$18,IF($E$7-SUM(OFFSET(F97,-$E$18,0):F97)&gt;0,$E$7-SUM(OFFSET(F97,-$E$18,0):F97),0),IF(OFFSET(G97,-$E$18,0)-SUM(OFFSET(F97,-$E$18,0):F97)&gt;0,OFFSET(G97,-$E$18,0)-SUM(OFFSET(F97,-$E$18,0):F97),0)))</f>
        <v>N/A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155</v>
      </c>
      <c r="F98" s="15">
        <f t="shared" si="10"/>
        <v>3</v>
      </c>
      <c r="G98" s="15">
        <f t="shared" ca="1" si="11"/>
        <v>0</v>
      </c>
      <c r="H98" s="13">
        <f t="shared" ca="1" si="7"/>
        <v>0.16986301369863016</v>
      </c>
      <c r="I98" s="29">
        <f ca="1">IF(G98&lt;&gt;0,IF(E98&lt;0,0,IF(OR('Marinated Chicken'!I98&gt;0,Squid!I98&gt;0),0,IF(OR(Pita!I98&gt;0,'Green Pepper'!I98&gt;0,'House Salad'!I98&gt;0,Mushrooms!I98&gt;0,Mushrooms!I98&gt;0,Lemon!I98&gt;0,Tzatziki!I98&gt;0,'Monterey Jack'!I98&gt;0,Onions!I98&gt;0),50,200))),0)</f>
        <v>0</v>
      </c>
      <c r="J98" s="2" t="str">
        <f ca="1">IF(D98&lt;$E$18,"N/A",IF(D98=$E$18,IF($E$7-SUM(OFFSET(F98,-$E$18,0):F98)&gt;0,$E$7-SUM(OFFSET(F98,-$E$18,0):F98),0),IF(OFFSET(G98,-$E$18,0)-SUM(OFFSET(F98,-$E$18,0):F98)&gt;0,OFFSET(G98,-$E$18,0)-SUM(OFFSET(F98,-$E$18,0):F98),0)))</f>
        <v>N/A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152</v>
      </c>
      <c r="F99" s="15">
        <f t="shared" si="10"/>
        <v>3</v>
      </c>
      <c r="G99" s="15">
        <f t="shared" ca="1" si="11"/>
        <v>0</v>
      </c>
      <c r="H99" s="13">
        <f t="shared" ca="1" si="7"/>
        <v>0.16657534246575345</v>
      </c>
      <c r="I99" s="29">
        <f ca="1">IF(G99&lt;&gt;0,IF(E99&lt;0,0,IF(OR('Marinated Chicken'!I99&gt;0,Squid!I99&gt;0),0,IF(OR(Pita!I99&gt;0,'Green Pepper'!I99&gt;0,'House Salad'!I99&gt;0,Mushrooms!I99&gt;0,Mushrooms!I99&gt;0,Lemon!I99&gt;0,Tzatziki!I99&gt;0,'Monterey Jack'!I99&gt;0,Onions!I99&gt;0),50,200))),0)</f>
        <v>0</v>
      </c>
      <c r="J99" s="2" t="str">
        <f ca="1">IF(D99&lt;$E$18,"N/A",IF(D99=$E$18,IF($E$7-SUM(OFFSET(F99,-$E$18,0):F99)&gt;0,$E$7-SUM(OFFSET(F99,-$E$18,0):F99),0),IF(OFFSET(G99,-$E$18,0)-SUM(OFFSET(F99,-$E$18,0):F99)&gt;0,OFFSET(G99,-$E$18,0)-SUM(OFFSET(F99,-$E$18,0):F99),0)))</f>
        <v>N/A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149</v>
      </c>
      <c r="F100" s="15">
        <f t="shared" si="10"/>
        <v>3</v>
      </c>
      <c r="G100" s="15">
        <f t="shared" ca="1" si="11"/>
        <v>0</v>
      </c>
      <c r="H100" s="13">
        <f t="shared" ca="1" si="7"/>
        <v>0.16328767123287674</v>
      </c>
      <c r="I100" s="29">
        <f ca="1">IF(G100&lt;&gt;0,IF(E100&lt;0,0,IF(OR('Marinated Chicken'!I100&gt;0,Squid!I100&gt;0),0,IF(OR(Pita!I100&gt;0,'Green Pepper'!I100&gt;0,'House Salad'!I100&gt;0,Mushrooms!I100&gt;0,Mushrooms!I100&gt;0,Lemon!I100&gt;0,Tzatziki!I100&gt;0,'Monterey Jack'!I100&gt;0,Onions!I100&gt;0),50,200))),0)</f>
        <v>0</v>
      </c>
      <c r="J100" s="2" t="str">
        <f ca="1">IF(D100&lt;$E$18,"N/A",IF(D100=$E$18,IF($E$7-SUM(OFFSET(F100,-$E$18,0):F100)&gt;0,$E$7-SUM(OFFSET(F100,-$E$18,0):F100),0),IF(OFFSET(G100,-$E$18,0)-SUM(OFFSET(F100,-$E$18,0):F100)&gt;0,OFFSET(G100,-$E$18,0)-SUM(OFFSET(F100,-$E$18,0):F100),0)))</f>
        <v>N/A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146</v>
      </c>
      <c r="F101" s="15">
        <f t="shared" si="10"/>
        <v>3</v>
      </c>
      <c r="G101" s="15">
        <f t="shared" ca="1" si="11"/>
        <v>0</v>
      </c>
      <c r="H101" s="13">
        <f t="shared" ca="1" si="7"/>
        <v>0.16000000000000003</v>
      </c>
      <c r="I101" s="29">
        <f ca="1">IF(G101&lt;&gt;0,IF(E101&lt;0,0,IF(OR('Marinated Chicken'!I101&gt;0,Squid!I101&gt;0),0,IF(OR(Pita!I101&gt;0,'Green Pepper'!I101&gt;0,'House Salad'!I101&gt;0,Mushrooms!I101&gt;0,Mushrooms!I101&gt;0,Lemon!I101&gt;0,Tzatziki!I101&gt;0,'Monterey Jack'!I101&gt;0,Onions!I101&gt;0),50,200))),0)</f>
        <v>0</v>
      </c>
      <c r="J101" s="2" t="str">
        <f ca="1">IF(D101&lt;$E$18,"N/A",IF(D101=$E$18,IF($E$7-SUM(OFFSET(F101,-$E$18,0):F101)&gt;0,$E$7-SUM(OFFSET(F101,-$E$18,0):F101),0),IF(OFFSET(G101,-$E$18,0)-SUM(OFFSET(F101,-$E$18,0):F101)&gt;0,OFFSET(G101,-$E$18,0)-SUM(OFFSET(F101,-$E$18,0):F101),0)))</f>
        <v>N/A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143</v>
      </c>
      <c r="F102" s="15">
        <f t="shared" si="10"/>
        <v>3</v>
      </c>
      <c r="G102" s="15">
        <f t="shared" ca="1" si="11"/>
        <v>0</v>
      </c>
      <c r="H102" s="13">
        <f t="shared" ca="1" si="7"/>
        <v>0.15671232876712332</v>
      </c>
      <c r="I102" s="29">
        <f ca="1">IF(G102&lt;&gt;0,IF(E102&lt;0,0,IF(OR('Marinated Chicken'!I102&gt;0,Squid!I102&gt;0),0,IF(OR(Pita!I102&gt;0,'Green Pepper'!I102&gt;0,'House Salad'!I102&gt;0,Mushrooms!I102&gt;0,Mushrooms!I102&gt;0,Lemon!I102&gt;0,Tzatziki!I102&gt;0,'Monterey Jack'!I102&gt;0,Onions!I102&gt;0),50,200))),0)</f>
        <v>0</v>
      </c>
      <c r="J102" s="2" t="str">
        <f ca="1">IF(D102&lt;$E$18,"N/A",IF(D102=$E$18,IF($E$7-SUM(OFFSET(F102,-$E$18,0):F102)&gt;0,$E$7-SUM(OFFSET(F102,-$E$18,0):F102),0),IF(OFFSET(G102,-$E$18,0)-SUM(OFFSET(F102,-$E$18,0):F102)&gt;0,OFFSET(G102,-$E$18,0)-SUM(OFFSET(F102,-$E$18,0):F102),0)))</f>
        <v>N/A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140</v>
      </c>
      <c r="F103" s="15">
        <f t="shared" si="10"/>
        <v>3</v>
      </c>
      <c r="G103" s="15">
        <f t="shared" ca="1" si="11"/>
        <v>0</v>
      </c>
      <c r="H103" s="13">
        <f t="shared" ca="1" si="7"/>
        <v>0.15342465753424658</v>
      </c>
      <c r="I103" s="29">
        <f ca="1">IF(G103&lt;&gt;0,IF(E103&lt;0,0,IF(OR('Marinated Chicken'!I103&gt;0,Squid!I103&gt;0),0,IF(OR(Pita!I103&gt;0,'Green Pepper'!I103&gt;0,'House Salad'!I103&gt;0,Mushrooms!I103&gt;0,Mushrooms!I103&gt;0,Lemon!I103&gt;0,Tzatziki!I103&gt;0,'Monterey Jack'!I103&gt;0,Onions!I103&gt;0),50,200))),0)</f>
        <v>0</v>
      </c>
      <c r="J103" s="2" t="str">
        <f ca="1">IF(D103&lt;$E$18,"N/A",IF(D103=$E$18,IF($E$7-SUM(OFFSET(F103,-$E$18,0):F103)&gt;0,$E$7-SUM(OFFSET(F103,-$E$18,0):F103),0),IF(OFFSET(G103,-$E$18,0)-SUM(OFFSET(F103,-$E$18,0):F103)&gt;0,OFFSET(G103,-$E$18,0)-SUM(OFFSET(F103,-$E$18,0):F103),0)))</f>
        <v>N/A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137</v>
      </c>
      <c r="F104" s="15">
        <f t="shared" si="10"/>
        <v>3</v>
      </c>
      <c r="G104" s="15">
        <f t="shared" ca="1" si="11"/>
        <v>0</v>
      </c>
      <c r="H104" s="13">
        <f t="shared" ca="1" si="7"/>
        <v>0.15013698630136987</v>
      </c>
      <c r="I104" s="29">
        <f ca="1">IF(G104&lt;&gt;0,IF(E104&lt;0,0,IF(OR('Marinated Chicken'!I104&gt;0,Squid!I104&gt;0),0,IF(OR(Pita!I104&gt;0,'Green Pepper'!I104&gt;0,'House Salad'!I104&gt;0,Mushrooms!I104&gt;0,Mushrooms!I104&gt;0,Lemon!I104&gt;0,Tzatziki!I104&gt;0,'Monterey Jack'!I104&gt;0,Onions!I104&gt;0),50,200))),0)</f>
        <v>0</v>
      </c>
      <c r="J104" s="2">
        <f ca="1">IF(D104&lt;$E$18,"N/A",IF(D104=$E$18,IF($E$7-SUM(OFFSET(F104,-$E$18,0):F104)&gt;0,$E$7-SUM(OFFSET(F104,-$E$18,0):F104),0),IF(OFFSET(G104,-$E$18,0)-SUM(OFFSET(F104,-$E$18,0):F104)&gt;0,OFFSET(G104,-$E$18,0)-SUM(OFFSET(F104,-$E$18,0):F104),0)))</f>
        <v>0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134</v>
      </c>
      <c r="F105" s="15">
        <f t="shared" si="10"/>
        <v>3</v>
      </c>
      <c r="G105" s="15">
        <f t="shared" ca="1" si="11"/>
        <v>0</v>
      </c>
      <c r="H105" s="13">
        <f t="shared" ca="1" si="7"/>
        <v>0.14684931506849316</v>
      </c>
      <c r="I105" s="29">
        <f ca="1">IF(G105&lt;&gt;0,IF(E105&lt;0,0,IF(OR('Marinated Chicken'!I105&gt;0,Squid!I105&gt;0),0,IF(OR(Pita!I105&gt;0,'Green Pepper'!I105&gt;0,'House Salad'!I105&gt;0,Mushrooms!I105&gt;0,Mushrooms!I105&gt;0,Lemon!I105&gt;0,Tzatziki!I105&gt;0,'Monterey Jack'!I105&gt;0,Onions!I105&gt;0),50,200))),0)</f>
        <v>0</v>
      </c>
      <c r="J105" s="2">
        <f ca="1">IF(D105&lt;$E$18,"N/A",IF(D105=$E$18,IF($E$7-SUM(OFFSET(F105,-$E$18,0):F105)&gt;0,$E$7-SUM(OFFSET(F105,-$E$18,0):F105),0),IF(OFFSET(G105,-$E$18,0)-SUM(OFFSET(F105,-$E$18,0):F105)&gt;0,OFFSET(G105,-$E$18,0)-SUM(OFFSET(F105,-$E$18,0):F105),0)))</f>
        <v>0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131</v>
      </c>
      <c r="F106" s="15">
        <f t="shared" si="10"/>
        <v>3</v>
      </c>
      <c r="G106" s="15">
        <f t="shared" ca="1" si="11"/>
        <v>0</v>
      </c>
      <c r="H106" s="13">
        <f t="shared" ca="1" si="7"/>
        <v>0.14356164383561645</v>
      </c>
      <c r="I106" s="29">
        <f ca="1">IF(G106&lt;&gt;0,IF(E106&lt;0,0,IF(OR('Marinated Chicken'!I106&gt;0,Squid!I106&gt;0),0,IF(OR(Pita!I106&gt;0,'Green Pepper'!I106&gt;0,'House Salad'!I106&gt;0,Mushrooms!I106&gt;0,Mushrooms!I106&gt;0,Lemon!I106&gt;0,Tzatziki!I106&gt;0,'Monterey Jack'!I106&gt;0,Onions!I106&gt;0),50,200))),0)</f>
        <v>0</v>
      </c>
      <c r="J106" s="2">
        <f ca="1">IF(D106&lt;$E$18,"N/A",IF(D106=$E$18,IF($E$7-SUM(OFFSET(F106,-$E$18,0):F106)&gt;0,$E$7-SUM(OFFSET(F106,-$E$18,0):F106),0),IF(OFFSET(G106,-$E$18,0)-SUM(OFFSET(F106,-$E$18,0):F106)&gt;0,OFFSET(G106,-$E$18,0)-SUM(OFFSET(F106,-$E$18,0):F106),0)))</f>
        <v>0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128</v>
      </c>
      <c r="F107" s="15">
        <f t="shared" si="10"/>
        <v>3</v>
      </c>
      <c r="G107" s="15">
        <f t="shared" ca="1" si="11"/>
        <v>0</v>
      </c>
      <c r="H107" s="13">
        <f t="shared" ca="1" si="7"/>
        <v>0.14027397260273974</v>
      </c>
      <c r="I107" s="29">
        <f ca="1">IF(G107&lt;&gt;0,IF(E107&lt;0,0,IF(OR('Marinated Chicken'!I107&gt;0,Squid!I107&gt;0),0,IF(OR(Pita!I107&gt;0,'Green Pepper'!I107&gt;0,'House Salad'!I107&gt;0,Mushrooms!I107&gt;0,Mushrooms!I107&gt;0,Lemon!I107&gt;0,Tzatziki!I107&gt;0,'Monterey Jack'!I107&gt;0,Onions!I107&gt;0),50,200))),0)</f>
        <v>0</v>
      </c>
      <c r="J107" s="2">
        <f ca="1">IF(D107&lt;$E$18,"N/A",IF(D107=$E$18,IF($E$7-SUM(OFFSET(F107,-$E$18,0):F107)&gt;0,$E$7-SUM(OFFSET(F107,-$E$18,0):F107),0),IF(OFFSET(G107,-$E$18,0)-SUM(OFFSET(F107,-$E$18,0):F107)&gt;0,OFFSET(G107,-$E$18,0)-SUM(OFFSET(F107,-$E$18,0):F107),0)))</f>
        <v>0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125</v>
      </c>
      <c r="F108" s="15">
        <f t="shared" si="10"/>
        <v>3</v>
      </c>
      <c r="G108" s="15">
        <f t="shared" ca="1" si="11"/>
        <v>0</v>
      </c>
      <c r="H108" s="13">
        <f t="shared" ca="1" si="7"/>
        <v>0.13698630136986303</v>
      </c>
      <c r="I108" s="29">
        <f ca="1">IF(G108&lt;&gt;0,IF(E108&lt;0,0,IF(OR('Marinated Chicken'!I108&gt;0,Squid!I108&gt;0),0,IF(OR(Pita!I108&gt;0,'Green Pepper'!I108&gt;0,'House Salad'!I108&gt;0,Mushrooms!I108&gt;0,Mushrooms!I108&gt;0,Lemon!I108&gt;0,Tzatziki!I108&gt;0,'Monterey Jack'!I108&gt;0,Onions!I108&gt;0),50,200))),0)</f>
        <v>0</v>
      </c>
      <c r="J108" s="2">
        <f ca="1">IF(D108&lt;$E$18,"N/A",IF(D108=$E$18,IF($E$7-SUM(OFFSET(F108,-$E$18,0):F108)&gt;0,$E$7-SUM(OFFSET(F108,-$E$18,0):F108),0),IF(OFFSET(G108,-$E$18,0)-SUM(OFFSET(F108,-$E$18,0):F108)&gt;0,OFFSET(G108,-$E$18,0)-SUM(OFFSET(F108,-$E$18,0):F108),0)))</f>
        <v>0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122</v>
      </c>
      <c r="F109" s="15">
        <f t="shared" si="10"/>
        <v>3</v>
      </c>
      <c r="G109" s="15">
        <f t="shared" ca="1" si="11"/>
        <v>0</v>
      </c>
      <c r="H109" s="13">
        <f t="shared" ca="1" si="7"/>
        <v>0.13369863013698632</v>
      </c>
      <c r="I109" s="29">
        <f ca="1">IF(G109&lt;&gt;0,IF(E109&lt;0,0,IF(OR('Marinated Chicken'!I109&gt;0,Squid!I109&gt;0),0,IF(OR(Pita!I109&gt;0,'Green Pepper'!I109&gt;0,'House Salad'!I109&gt;0,Mushrooms!I109&gt;0,Mushrooms!I109&gt;0,Lemon!I109&gt;0,Tzatziki!I109&gt;0,'Monterey Jack'!I109&gt;0,Onions!I109&gt;0),50,200))),0)</f>
        <v>0</v>
      </c>
      <c r="J109" s="2">
        <f ca="1">IF(D109&lt;$E$18,"N/A",IF(D109=$E$18,IF($E$7-SUM(OFFSET(F109,-$E$18,0):F109)&gt;0,$E$7-SUM(OFFSET(F109,-$E$18,0):F109),0),IF(OFFSET(G109,-$E$18,0)-SUM(OFFSET(F109,-$E$18,0):F109)&gt;0,OFFSET(G109,-$E$18,0)-SUM(OFFSET(F109,-$E$18,0):F109),0)))</f>
        <v>0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119</v>
      </c>
      <c r="F110" s="15">
        <f t="shared" si="10"/>
        <v>3</v>
      </c>
      <c r="G110" s="15">
        <f t="shared" ca="1" si="11"/>
        <v>0</v>
      </c>
      <c r="H110" s="13">
        <f t="shared" ca="1" si="7"/>
        <v>0.13041095890410961</v>
      </c>
      <c r="I110" s="29">
        <f ca="1">IF(G110&lt;&gt;0,IF(E110&lt;0,0,IF(OR('Marinated Chicken'!I110&gt;0,Squid!I110&gt;0),0,IF(OR(Pita!I110&gt;0,'Green Pepper'!I110&gt;0,'House Salad'!I110&gt;0,Mushrooms!I110&gt;0,Mushrooms!I110&gt;0,Lemon!I110&gt;0,Tzatziki!I110&gt;0,'Monterey Jack'!I110&gt;0,Onions!I110&gt;0),50,200))),0)</f>
        <v>0</v>
      </c>
      <c r="J110" s="2">
        <f ca="1">IF(D110&lt;$E$18,"N/A",IF(D110=$E$18,IF($E$7-SUM(OFFSET(F110,-$E$18,0):F110)&gt;0,$E$7-SUM(OFFSET(F110,-$E$18,0):F110),0),IF(OFFSET(G110,-$E$18,0)-SUM(OFFSET(F110,-$E$18,0):F110)&gt;0,OFFSET(G110,-$E$18,0)-SUM(OFFSET(F110,-$E$18,0):F110),0)))</f>
        <v>0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116</v>
      </c>
      <c r="F111" s="15">
        <f t="shared" si="10"/>
        <v>3</v>
      </c>
      <c r="G111" s="15">
        <f t="shared" ca="1" si="11"/>
        <v>0</v>
      </c>
      <c r="H111" s="13">
        <f t="shared" ca="1" si="7"/>
        <v>0.1271232876712329</v>
      </c>
      <c r="I111" s="29">
        <f ca="1">IF(G111&lt;&gt;0,IF(E111&lt;0,0,IF(OR('Marinated Chicken'!I111&gt;0,Squid!I111&gt;0),0,IF(OR(Pita!I111&gt;0,'Green Pepper'!I111&gt;0,'House Salad'!I111&gt;0,Mushrooms!I111&gt;0,Mushrooms!I111&gt;0,Lemon!I111&gt;0,Tzatziki!I111&gt;0,'Monterey Jack'!I111&gt;0,Onions!I111&gt;0),50,200))),0)</f>
        <v>0</v>
      </c>
      <c r="J111" s="2">
        <f ca="1">IF(D111&lt;$E$18,"N/A",IF(D111=$E$18,IF($E$7-SUM(OFFSET(F111,-$E$18,0):F111)&gt;0,$E$7-SUM(OFFSET(F111,-$E$18,0):F111),0),IF(OFFSET(G111,-$E$18,0)-SUM(OFFSET(F111,-$E$18,0):F111)&gt;0,OFFSET(G111,-$E$18,0)-SUM(OFFSET(F111,-$E$18,0):F111),0)))</f>
        <v>0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113</v>
      </c>
      <c r="F112" s="15">
        <f t="shared" si="10"/>
        <v>3</v>
      </c>
      <c r="G112" s="15">
        <f t="shared" ca="1" si="11"/>
        <v>0</v>
      </c>
      <c r="H112" s="13">
        <f t="shared" ca="1" si="7"/>
        <v>0.12383561643835618</v>
      </c>
      <c r="I112" s="29">
        <f ca="1">IF(G112&lt;&gt;0,IF(E112&lt;0,0,IF(OR('Marinated Chicken'!I112&gt;0,Squid!I112&gt;0),0,IF(OR(Pita!I112&gt;0,'Green Pepper'!I112&gt;0,'House Salad'!I112&gt;0,Mushrooms!I112&gt;0,Mushrooms!I112&gt;0,Lemon!I112&gt;0,Tzatziki!I112&gt;0,'Monterey Jack'!I112&gt;0,Onions!I112&gt;0),50,200))),0)</f>
        <v>0</v>
      </c>
      <c r="J112" s="2">
        <f ca="1">IF(D112&lt;$E$18,"N/A",IF(D112=$E$18,IF($E$7-SUM(OFFSET(F112,-$E$18,0):F112)&gt;0,$E$7-SUM(OFFSET(F112,-$E$18,0):F112),0),IF(OFFSET(G112,-$E$18,0)-SUM(OFFSET(F112,-$E$18,0):F112)&gt;0,OFFSET(G112,-$E$18,0)-SUM(OFFSET(F112,-$E$18,0):F112),0)))</f>
        <v>0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110</v>
      </c>
      <c r="F113" s="15">
        <f t="shared" si="10"/>
        <v>3</v>
      </c>
      <c r="G113" s="15">
        <f t="shared" ca="1" si="11"/>
        <v>0</v>
      </c>
      <c r="H113" s="13">
        <f t="shared" ca="1" si="7"/>
        <v>0.12054794520547947</v>
      </c>
      <c r="I113" s="29">
        <f ca="1">IF(G113&lt;&gt;0,IF(E113&lt;0,0,IF(OR('Marinated Chicken'!I113&gt;0,Squid!I113&gt;0),0,IF(OR(Pita!I113&gt;0,'Green Pepper'!I113&gt;0,'House Salad'!I113&gt;0,Mushrooms!I113&gt;0,Mushrooms!I113&gt;0,Lemon!I113&gt;0,Tzatziki!I113&gt;0,'Monterey Jack'!I113&gt;0,Onions!I113&gt;0),50,200))),0)</f>
        <v>0</v>
      </c>
      <c r="J113" s="2">
        <f ca="1">IF(D113&lt;$E$18,"N/A",IF(D113=$E$18,IF($E$7-SUM(OFFSET(F113,-$E$18,0):F113)&gt;0,$E$7-SUM(OFFSET(F113,-$E$18,0):F113),0),IF(OFFSET(G113,-$E$18,0)-SUM(OFFSET(F113,-$E$18,0):F113)&gt;0,OFFSET(G113,-$E$18,0)-SUM(OFFSET(F113,-$E$18,0):F113),0)))</f>
        <v>0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107</v>
      </c>
      <c r="F114" s="15">
        <f t="shared" si="10"/>
        <v>3</v>
      </c>
      <c r="G114" s="15">
        <f t="shared" ca="1" si="11"/>
        <v>0</v>
      </c>
      <c r="H114" s="13">
        <f t="shared" ca="1" si="7"/>
        <v>0.11726027397260276</v>
      </c>
      <c r="I114" s="29">
        <f ca="1">IF(G114&lt;&gt;0,IF(E114&lt;0,0,IF(OR('Marinated Chicken'!I114&gt;0,Squid!I114&gt;0),0,IF(OR(Pita!I114&gt;0,'Green Pepper'!I114&gt;0,'House Salad'!I114&gt;0,Mushrooms!I114&gt;0,Mushrooms!I114&gt;0,Lemon!I114&gt;0,Tzatziki!I114&gt;0,'Monterey Jack'!I114&gt;0,Onions!I114&gt;0),50,200))),0)</f>
        <v>0</v>
      </c>
      <c r="J114" s="2">
        <f ca="1">IF(D114&lt;$E$18,"N/A",IF(D114=$E$18,IF($E$7-SUM(OFFSET(F114,-$E$18,0):F114)&gt;0,$E$7-SUM(OFFSET(F114,-$E$18,0):F114),0),IF(OFFSET(G114,-$E$18,0)-SUM(OFFSET(F114,-$E$18,0):F114)&gt;0,OFFSET(G114,-$E$18,0)-SUM(OFFSET(F114,-$E$18,0):F114),0)))</f>
        <v>0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104</v>
      </c>
      <c r="F115" s="15">
        <f t="shared" si="10"/>
        <v>3</v>
      </c>
      <c r="G115" s="15">
        <f t="shared" ca="1" si="11"/>
        <v>0</v>
      </c>
      <c r="H115" s="13">
        <f t="shared" ca="1" si="7"/>
        <v>0.11397260273972604</v>
      </c>
      <c r="I115" s="29">
        <f ca="1">IF(G115&lt;&gt;0,IF(E115&lt;0,0,IF(OR('Marinated Chicken'!I115&gt;0,Squid!I115&gt;0),0,IF(OR(Pita!I115&gt;0,'Green Pepper'!I115&gt;0,'House Salad'!I115&gt;0,Mushrooms!I115&gt;0,Mushrooms!I115&gt;0,Lemon!I115&gt;0,Tzatziki!I115&gt;0,'Monterey Jack'!I115&gt;0,Onions!I115&gt;0),50,200))),0)</f>
        <v>0</v>
      </c>
      <c r="J115" s="2">
        <f ca="1">IF(D115&lt;$E$18,"N/A",IF(D115=$E$18,IF($E$7-SUM(OFFSET(F115,-$E$18,0):F115)&gt;0,$E$7-SUM(OFFSET(F115,-$E$18,0):F115),0),IF(OFFSET(G115,-$E$18,0)-SUM(OFFSET(F115,-$E$18,0):F115)&gt;0,OFFSET(G115,-$E$18,0)-SUM(OFFSET(F115,-$E$18,0):F115),0)))</f>
        <v>0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101</v>
      </c>
      <c r="F116" s="15">
        <f t="shared" si="10"/>
        <v>3</v>
      </c>
      <c r="G116" s="15">
        <f t="shared" ca="1" si="11"/>
        <v>0</v>
      </c>
      <c r="H116" s="13">
        <f t="shared" ca="1" si="7"/>
        <v>0.11068493150684933</v>
      </c>
      <c r="I116" s="29">
        <f ca="1">IF(G116&lt;&gt;0,IF(E116&lt;0,0,IF(OR('Marinated Chicken'!I116&gt;0,Squid!I116&gt;0),0,IF(OR(Pita!I116&gt;0,'Green Pepper'!I116&gt;0,'House Salad'!I116&gt;0,Mushrooms!I116&gt;0,Mushrooms!I116&gt;0,Lemon!I116&gt;0,Tzatziki!I116&gt;0,'Monterey Jack'!I116&gt;0,Onions!I116&gt;0),50,200))),0)</f>
        <v>0</v>
      </c>
      <c r="J116" s="2">
        <f ca="1">IF(D116&lt;$E$18,"N/A",IF(D116=$E$18,IF($E$7-SUM(OFFSET(F116,-$E$18,0):F116)&gt;0,$E$7-SUM(OFFSET(F116,-$E$18,0):F116),0),IF(OFFSET(G116,-$E$18,0)-SUM(OFFSET(F116,-$E$18,0):F116)&gt;0,OFFSET(G116,-$E$18,0)-SUM(OFFSET(F116,-$E$18,0):F116),0)))</f>
        <v>0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98</v>
      </c>
      <c r="F117" s="15">
        <f t="shared" si="10"/>
        <v>3</v>
      </c>
      <c r="G117" s="15">
        <f t="shared" ca="1" si="11"/>
        <v>0</v>
      </c>
      <c r="H117" s="13">
        <f t="shared" ca="1" si="7"/>
        <v>0.10739726027397262</v>
      </c>
      <c r="I117" s="29">
        <f ca="1">IF(G117&lt;&gt;0,IF(E117&lt;0,0,IF(OR('Marinated Chicken'!I117&gt;0,Squid!I117&gt;0),0,IF(OR(Pita!I117&gt;0,'Green Pepper'!I117&gt;0,'House Salad'!I117&gt;0,Mushrooms!I117&gt;0,Mushrooms!I117&gt;0,Lemon!I117&gt;0,Tzatziki!I117&gt;0,'Monterey Jack'!I117&gt;0,Onions!I117&gt;0),50,200))),0)</f>
        <v>0</v>
      </c>
      <c r="J117" s="2">
        <f ca="1">IF(D117&lt;$E$18,"N/A",IF(D117=$E$18,IF($E$7-SUM(OFFSET(F117,-$E$18,0):F117)&gt;0,$E$7-SUM(OFFSET(F117,-$E$18,0):F117),0),IF(OFFSET(G117,-$E$18,0)-SUM(OFFSET(F117,-$E$18,0):F117)&gt;0,OFFSET(G117,-$E$18,0)-SUM(OFFSET(F117,-$E$18,0):F117),0)))</f>
        <v>0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95</v>
      </c>
      <c r="F118" s="15">
        <f t="shared" si="10"/>
        <v>3</v>
      </c>
      <c r="G118" s="15">
        <f t="shared" ca="1" si="11"/>
        <v>0</v>
      </c>
      <c r="H118" s="13">
        <f t="shared" ca="1" si="7"/>
        <v>0.10410958904109591</v>
      </c>
      <c r="I118" s="29">
        <f ca="1">IF(G118&lt;&gt;0,IF(E118&lt;0,0,IF(OR('Marinated Chicken'!I118&gt;0,Squid!I118&gt;0),0,IF(OR(Pita!I118&gt;0,'Green Pepper'!I118&gt;0,'House Salad'!I118&gt;0,Mushrooms!I118&gt;0,Mushrooms!I118&gt;0,Lemon!I118&gt;0,Tzatziki!I118&gt;0,'Monterey Jack'!I118&gt;0,Onions!I118&gt;0),50,200))),0)</f>
        <v>0</v>
      </c>
      <c r="J118" s="2">
        <f ca="1">IF(D118&lt;$E$18,"N/A",IF(D118=$E$18,IF($E$7-SUM(OFFSET(F118,-$E$18,0):F118)&gt;0,$E$7-SUM(OFFSET(F118,-$E$18,0):F118),0),IF(OFFSET(G118,-$E$18,0)-SUM(OFFSET(F118,-$E$18,0):F118)&gt;0,OFFSET(G118,-$E$18,0)-SUM(OFFSET(F118,-$E$18,0):F118),0)))</f>
        <v>0</v>
      </c>
      <c r="K118" s="13">
        <f t="shared" ca="1" si="8"/>
        <v>0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92</v>
      </c>
      <c r="F119" s="15">
        <f t="shared" si="10"/>
        <v>3</v>
      </c>
      <c r="G119" s="15">
        <f t="shared" ca="1" si="11"/>
        <v>0</v>
      </c>
      <c r="H119" s="13">
        <f t="shared" ca="1" si="7"/>
        <v>0.1008219178082192</v>
      </c>
      <c r="I119" s="29">
        <f ca="1">IF(G119&lt;&gt;0,IF(E119&lt;0,0,IF(OR('Marinated Chicken'!I119&gt;0,Squid!I119&gt;0),0,IF(OR(Pita!I119&gt;0,'Green Pepper'!I119&gt;0,'House Salad'!I119&gt;0,Mushrooms!I119&gt;0,Mushrooms!I119&gt;0,Lemon!I119&gt;0,Tzatziki!I119&gt;0,'Monterey Jack'!I119&gt;0,Onions!I119&gt;0),50,200))),0)</f>
        <v>0</v>
      </c>
      <c r="J119" s="2">
        <f ca="1">IF(D119&lt;$E$18,"N/A",IF(D119=$E$18,IF($E$7-SUM(OFFSET(F119,-$E$18,0):F119)&gt;0,$E$7-SUM(OFFSET(F119,-$E$18,0):F119),0),IF(OFFSET(G119,-$E$18,0)-SUM(OFFSET(F119,-$E$18,0):F119)&gt;0,OFFSET(G119,-$E$18,0)-SUM(OFFSET(F119,-$E$18,0):F119),0)))</f>
        <v>0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89</v>
      </c>
      <c r="F120" s="15">
        <f t="shared" si="10"/>
        <v>3</v>
      </c>
      <c r="G120" s="15">
        <f t="shared" ca="1" si="11"/>
        <v>0</v>
      </c>
      <c r="H120" s="13">
        <f t="shared" ca="1" si="7"/>
        <v>9.7534246575342473E-2</v>
      </c>
      <c r="I120" s="29">
        <f ca="1">IF(G120&lt;&gt;0,IF(E120&lt;0,0,IF(OR('Marinated Chicken'!I120&gt;0,Squid!I120&gt;0),0,IF(OR(Pita!I120&gt;0,'Green Pepper'!I120&gt;0,'House Salad'!I120&gt;0,Mushrooms!I120&gt;0,Mushrooms!I120&gt;0,Lemon!I120&gt;0,Tzatziki!I120&gt;0,'Monterey Jack'!I120&gt;0,Onions!I120&gt;0),50,200))),0)</f>
        <v>0</v>
      </c>
      <c r="J120" s="2">
        <f ca="1">IF(D120&lt;$E$18,"N/A",IF(D120=$E$18,IF($E$7-SUM(OFFSET(F120,-$E$18,0):F120)&gt;0,$E$7-SUM(OFFSET(F120,-$E$18,0):F120),0),IF(OFFSET(G120,-$E$18,0)-SUM(OFFSET(F120,-$E$18,0):F120)&gt;0,OFFSET(G120,-$E$18,0)-SUM(OFFSET(F120,-$E$18,0):F120),0)))</f>
        <v>0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86</v>
      </c>
      <c r="F121" s="15">
        <f t="shared" si="10"/>
        <v>3</v>
      </c>
      <c r="G121" s="15">
        <f t="shared" ca="1" si="11"/>
        <v>0</v>
      </c>
      <c r="H121" s="13">
        <f t="shared" ca="1" si="7"/>
        <v>9.4246575342465763E-2</v>
      </c>
      <c r="I121" s="29">
        <f ca="1">IF(G121&lt;&gt;0,IF(E121&lt;0,0,IF(OR('Marinated Chicken'!I121&gt;0,Squid!I121&gt;0),0,IF(OR(Pita!I121&gt;0,'Green Pepper'!I121&gt;0,'House Salad'!I121&gt;0,Mushrooms!I121&gt;0,Mushrooms!I121&gt;0,Lemon!I121&gt;0,Tzatziki!I121&gt;0,'Monterey Jack'!I121&gt;0,Onions!I121&gt;0),50,200))),0)</f>
        <v>0</v>
      </c>
      <c r="J121" s="2">
        <f ca="1">IF(D121&lt;$E$18,"N/A",IF(D121=$E$18,IF($E$7-SUM(OFFSET(F121,-$E$18,0):F121)&gt;0,$E$7-SUM(OFFSET(F121,-$E$18,0):F121),0),IF(OFFSET(G121,-$E$18,0)-SUM(OFFSET(F121,-$E$18,0):F121)&gt;0,OFFSET(G121,-$E$18,0)-SUM(OFFSET(F121,-$E$18,0):F121),0)))</f>
        <v>0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83</v>
      </c>
      <c r="F122" s="15">
        <f t="shared" si="10"/>
        <v>3</v>
      </c>
      <c r="G122" s="15">
        <f t="shared" ca="1" si="11"/>
        <v>0</v>
      </c>
      <c r="H122" s="13">
        <f t="shared" ca="1" si="7"/>
        <v>9.0958904109589053E-2</v>
      </c>
      <c r="I122" s="29">
        <f ca="1">IF(G122&lt;&gt;0,IF(E122&lt;0,0,IF(OR('Marinated Chicken'!I122&gt;0,Squid!I122&gt;0),0,IF(OR(Pita!I122&gt;0,'Green Pepper'!I122&gt;0,'House Salad'!I122&gt;0,Mushrooms!I122&gt;0,Mushrooms!I122&gt;0,Lemon!I122&gt;0,Tzatziki!I122&gt;0,'Monterey Jack'!I122&gt;0,Onions!I122&gt;0),50,200))),0)</f>
        <v>0</v>
      </c>
      <c r="J122" s="2">
        <f ca="1">IF(D122&lt;$E$18,"N/A",IF(D122=$E$18,IF($E$7-SUM(OFFSET(F122,-$E$18,0):F122)&gt;0,$E$7-SUM(OFFSET(F122,-$E$18,0):F122),0),IF(OFFSET(G122,-$E$18,0)-SUM(OFFSET(F122,-$E$18,0):F122)&gt;0,OFFSET(G122,-$E$18,0)-SUM(OFFSET(F122,-$E$18,0):F122),0)))</f>
        <v>0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80</v>
      </c>
      <c r="F123" s="15">
        <f t="shared" si="10"/>
        <v>3</v>
      </c>
      <c r="G123" s="15">
        <f t="shared" ca="1" si="11"/>
        <v>0</v>
      </c>
      <c r="H123" s="13">
        <f t="shared" ca="1" si="7"/>
        <v>8.7671232876712343E-2</v>
      </c>
      <c r="I123" s="29">
        <f ca="1">IF(G123&lt;&gt;0,IF(E123&lt;0,0,IF(OR('Marinated Chicken'!I123&gt;0,Squid!I123&gt;0),0,IF(OR(Pita!I123&gt;0,'Green Pepper'!I123&gt;0,'House Salad'!I123&gt;0,Mushrooms!I123&gt;0,Mushrooms!I123&gt;0,Lemon!I123&gt;0,Tzatziki!I123&gt;0,'Monterey Jack'!I123&gt;0,Onions!I123&gt;0),50,200))),0)</f>
        <v>0</v>
      </c>
      <c r="J123" s="2">
        <f ca="1">IF(D123&lt;$E$18,"N/A",IF(D123=$E$18,IF($E$7-SUM(OFFSET(F123,-$E$18,0):F123)&gt;0,$E$7-SUM(OFFSET(F123,-$E$18,0):F123),0),IF(OFFSET(G123,-$E$18,0)-SUM(OFFSET(F123,-$E$18,0):F123)&gt;0,OFFSET(G123,-$E$18,0)-SUM(OFFSET(F123,-$E$18,0):F123),0)))</f>
        <v>0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77</v>
      </c>
      <c r="F124" s="15">
        <f t="shared" si="10"/>
        <v>3</v>
      </c>
      <c r="G124" s="15">
        <f t="shared" ca="1" si="11"/>
        <v>0</v>
      </c>
      <c r="H124" s="13">
        <f t="shared" ca="1" si="7"/>
        <v>8.4383561643835633E-2</v>
      </c>
      <c r="I124" s="29">
        <f ca="1">IF(G124&lt;&gt;0,IF(E124&lt;0,0,IF(OR('Marinated Chicken'!I124&gt;0,Squid!I124&gt;0),0,IF(OR(Pita!I124&gt;0,'Green Pepper'!I124&gt;0,'House Salad'!I124&gt;0,Mushrooms!I124&gt;0,Mushrooms!I124&gt;0,Lemon!I124&gt;0,Tzatziki!I124&gt;0,'Monterey Jack'!I124&gt;0,Onions!I124&gt;0),50,200))),0)</f>
        <v>0</v>
      </c>
      <c r="J124" s="2">
        <f ca="1">IF(D124&lt;$E$18,"N/A",IF(D124=$E$18,IF($E$7-SUM(OFFSET(F124,-$E$18,0):F124)&gt;0,$E$7-SUM(OFFSET(F124,-$E$18,0):F124),0),IF(OFFSET(G124,-$E$18,0)-SUM(OFFSET(F124,-$E$18,0):F124)&gt;0,OFFSET(G124,-$E$18,0)-SUM(OFFSET(F124,-$E$18,0):F124),0)))</f>
        <v>0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74</v>
      </c>
      <c r="F125" s="15">
        <f t="shared" si="10"/>
        <v>3</v>
      </c>
      <c r="G125" s="15">
        <f t="shared" ca="1" si="11"/>
        <v>105</v>
      </c>
      <c r="H125" s="13">
        <f t="shared" ca="1" si="7"/>
        <v>8.109589041095891E-2</v>
      </c>
      <c r="I125" s="29">
        <f ca="1">IF(G125&lt;&gt;0,IF(E125&lt;0,0,IF(OR('Marinated Chicken'!I125&gt;0,Squid!I125&gt;0),0,IF(OR(Pita!I125&gt;0,'Green Pepper'!I125&gt;0,'House Salad'!I125&gt;0,Mushrooms!I125&gt;0,Mushrooms!I125&gt;0,Lemon!I125&gt;0,Tzatziki!I125&gt;0,'Monterey Jack'!I125&gt;0,Onions!I125&gt;0),50,200))),0)</f>
        <v>0</v>
      </c>
      <c r="J125" s="2">
        <f ca="1">IF(D125&lt;$E$18,"N/A",IF(D125=$E$18,IF($E$7-SUM(OFFSET(F125,-$E$18,0):F125)&gt;0,$E$7-SUM(OFFSET(F125,-$E$18,0):F125),0),IF(OFFSET(G125,-$E$18,0)-SUM(OFFSET(F125,-$E$18,0):F125)&gt;0,OFFSET(G125,-$E$18,0)-SUM(OFFSET(F125,-$E$18,0):F125),0)))</f>
        <v>0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176</v>
      </c>
      <c r="F126" s="15">
        <f t="shared" si="10"/>
        <v>3</v>
      </c>
      <c r="G126" s="15">
        <f t="shared" ca="1" si="11"/>
        <v>0</v>
      </c>
      <c r="H126" s="13">
        <f t="shared" ca="1" si="7"/>
        <v>0.19287671232876716</v>
      </c>
      <c r="I126" s="29">
        <f ca="1">IF(G126&lt;&gt;0,IF(E126&lt;0,0,IF(OR('Marinated Chicken'!I126&gt;0,Squid!I126&gt;0),0,IF(OR(Pita!I126&gt;0,'Green Pepper'!I126&gt;0,'House Salad'!I126&gt;0,Mushrooms!I126&gt;0,Mushrooms!I126&gt;0,Lemon!I126&gt;0,Tzatziki!I126&gt;0,'Monterey Jack'!I126&gt;0,Onions!I126&gt;0),50,200))),0)</f>
        <v>0</v>
      </c>
      <c r="J126" s="2">
        <f ca="1">IF(D126&lt;$E$18,"N/A",IF(D126=$E$18,IF($E$7-SUM(OFFSET(F126,-$E$18,0):F126)&gt;0,$E$7-SUM(OFFSET(F126,-$E$18,0):F126),0),IF(OFFSET(G126,-$E$18,0)-SUM(OFFSET(F126,-$E$18,0):F126)&gt;0,OFFSET(G126,-$E$18,0)-SUM(OFFSET(F126,-$E$18,0):F126),0)))</f>
        <v>0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173</v>
      </c>
      <c r="F127" s="15">
        <f t="shared" si="10"/>
        <v>3</v>
      </c>
      <c r="G127" s="15">
        <f t="shared" ca="1" si="11"/>
        <v>0</v>
      </c>
      <c r="H127" s="13">
        <f t="shared" ca="1" si="7"/>
        <v>0.18958904109589045</v>
      </c>
      <c r="I127" s="29">
        <f ca="1">IF(G127&lt;&gt;0,IF(E127&lt;0,0,IF(OR('Marinated Chicken'!I127&gt;0,Squid!I127&gt;0),0,IF(OR(Pita!I127&gt;0,'Green Pepper'!I127&gt;0,'House Salad'!I127&gt;0,Mushrooms!I127&gt;0,Mushrooms!I127&gt;0,Lemon!I127&gt;0,Tzatziki!I127&gt;0,'Monterey Jack'!I127&gt;0,Onions!I127&gt;0),50,200))),0)</f>
        <v>0</v>
      </c>
      <c r="J127" s="2">
        <f ca="1">IF(D127&lt;$E$18,"N/A",IF(D127=$E$18,IF($E$7-SUM(OFFSET(F127,-$E$18,0):F127)&gt;0,$E$7-SUM(OFFSET(F127,-$E$18,0):F127),0),IF(OFFSET(G127,-$E$18,0)-SUM(OFFSET(F127,-$E$18,0):F127)&gt;0,OFFSET(G127,-$E$18,0)-SUM(OFFSET(F127,-$E$18,0):F127),0)))</f>
        <v>0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170</v>
      </c>
      <c r="F128" s="15">
        <f t="shared" si="10"/>
        <v>3</v>
      </c>
      <c r="G128" s="15">
        <f t="shared" ca="1" si="11"/>
        <v>0</v>
      </c>
      <c r="H128" s="13">
        <f t="shared" ca="1" si="7"/>
        <v>0.18630136986301371</v>
      </c>
      <c r="I128" s="29">
        <f ca="1">IF(G128&lt;&gt;0,IF(E128&lt;0,0,IF(OR('Marinated Chicken'!I128&gt;0,Squid!I128&gt;0),0,IF(OR(Pita!I128&gt;0,'Green Pepper'!I128&gt;0,'House Salad'!I128&gt;0,Mushrooms!I128&gt;0,Mushrooms!I128&gt;0,Lemon!I128&gt;0,Tzatziki!I128&gt;0,'Monterey Jack'!I128&gt;0,Onions!I128&gt;0),50,200))),0)</f>
        <v>0</v>
      </c>
      <c r="J128" s="2">
        <f ca="1">IF(D128&lt;$E$18,"N/A",IF(D128=$E$18,IF($E$7-SUM(OFFSET(F128,-$E$18,0):F128)&gt;0,$E$7-SUM(OFFSET(F128,-$E$18,0):F128),0),IF(OFFSET(G128,-$E$18,0)-SUM(OFFSET(F128,-$E$18,0):F128)&gt;0,OFFSET(G128,-$E$18,0)-SUM(OFFSET(F128,-$E$18,0):F128),0)))</f>
        <v>0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167</v>
      </c>
      <c r="F129" s="15">
        <f t="shared" si="10"/>
        <v>3</v>
      </c>
      <c r="G129" s="15">
        <f t="shared" ca="1" si="11"/>
        <v>0</v>
      </c>
      <c r="H129" s="13">
        <f t="shared" ca="1" si="7"/>
        <v>0.183013698630137</v>
      </c>
      <c r="I129" s="29">
        <f ca="1">IF(G129&lt;&gt;0,IF(E129&lt;0,0,IF(OR('Marinated Chicken'!I129&gt;0,Squid!I129&gt;0),0,IF(OR(Pita!I129&gt;0,'Green Pepper'!I129&gt;0,'House Salad'!I129&gt;0,Mushrooms!I129&gt;0,Mushrooms!I129&gt;0,Lemon!I129&gt;0,Tzatziki!I129&gt;0,'Monterey Jack'!I129&gt;0,Onions!I129&gt;0),50,200))),0)</f>
        <v>0</v>
      </c>
      <c r="J129" s="2">
        <f ca="1">IF(D129&lt;$E$18,"N/A",IF(D129=$E$18,IF($E$7-SUM(OFFSET(F129,-$E$18,0):F129)&gt;0,$E$7-SUM(OFFSET(F129,-$E$18,0):F129),0),IF(OFFSET(G129,-$E$18,0)-SUM(OFFSET(F129,-$E$18,0):F129)&gt;0,OFFSET(G129,-$E$18,0)-SUM(OFFSET(F129,-$E$18,0):F129),0)))</f>
        <v>0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164</v>
      </c>
      <c r="F130" s="15">
        <f t="shared" si="10"/>
        <v>3</v>
      </c>
      <c r="G130" s="15">
        <f t="shared" ca="1" si="11"/>
        <v>0</v>
      </c>
      <c r="H130" s="13">
        <f t="shared" ca="1" si="7"/>
        <v>0.17972602739726029</v>
      </c>
      <c r="I130" s="29">
        <f ca="1">IF(G130&lt;&gt;0,IF(E130&lt;0,0,IF(OR('Marinated Chicken'!I130&gt;0,Squid!I130&gt;0),0,IF(OR(Pita!I130&gt;0,'Green Pepper'!I130&gt;0,'House Salad'!I130&gt;0,Mushrooms!I130&gt;0,Mushrooms!I130&gt;0,Lemon!I130&gt;0,Tzatziki!I130&gt;0,'Monterey Jack'!I130&gt;0,Onions!I130&gt;0),50,200))),0)</f>
        <v>0</v>
      </c>
      <c r="J130" s="2">
        <f ca="1">IF(D130&lt;$E$18,"N/A",IF(D130=$E$18,IF($E$7-SUM(OFFSET(F130,-$E$18,0):F130)&gt;0,$E$7-SUM(OFFSET(F130,-$E$18,0):F130),0),IF(OFFSET(G130,-$E$18,0)-SUM(OFFSET(F130,-$E$18,0):F130)&gt;0,OFFSET(G130,-$E$18,0)-SUM(OFFSET(F130,-$E$18,0):F130),0)))</f>
        <v>0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161</v>
      </c>
      <c r="F131" s="15">
        <f t="shared" si="10"/>
        <v>3</v>
      </c>
      <c r="G131" s="15">
        <f t="shared" ca="1" si="11"/>
        <v>0</v>
      </c>
      <c r="H131" s="13">
        <f t="shared" ca="1" si="7"/>
        <v>0.17643835616438358</v>
      </c>
      <c r="I131" s="29">
        <f ca="1">IF(G131&lt;&gt;0,IF(E131&lt;0,0,IF(OR('Marinated Chicken'!I131&gt;0,Squid!I131&gt;0),0,IF(OR(Pita!I131&gt;0,'Green Pepper'!I131&gt;0,'House Salad'!I131&gt;0,Mushrooms!I131&gt;0,Mushrooms!I131&gt;0,Lemon!I131&gt;0,Tzatziki!I131&gt;0,'Monterey Jack'!I131&gt;0,Onions!I131&gt;0),50,200))),0)</f>
        <v>0</v>
      </c>
      <c r="J131" s="2">
        <f ca="1">IF(D131&lt;$E$18,"N/A",IF(D131=$E$18,IF($E$7-SUM(OFFSET(F131,-$E$18,0):F131)&gt;0,$E$7-SUM(OFFSET(F131,-$E$18,0):F131),0),IF(OFFSET(G131,-$E$18,0)-SUM(OFFSET(F131,-$E$18,0):F131)&gt;0,OFFSET(G131,-$E$18,0)-SUM(OFFSET(F131,-$E$18,0):F131),0)))</f>
        <v>0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158</v>
      </c>
      <c r="F132" s="15">
        <f t="shared" si="10"/>
        <v>3</v>
      </c>
      <c r="G132" s="15">
        <f t="shared" ca="1" si="11"/>
        <v>0</v>
      </c>
      <c r="H132" s="13">
        <f t="shared" ca="1" si="7"/>
        <v>0.17315068493150687</v>
      </c>
      <c r="I132" s="29">
        <f ca="1">IF(G132&lt;&gt;0,IF(E132&lt;0,0,IF(OR('Marinated Chicken'!I132&gt;0,Squid!I132&gt;0),0,IF(OR(Pita!I132&gt;0,'Green Pepper'!I132&gt;0,'House Salad'!I132&gt;0,Mushrooms!I132&gt;0,Mushrooms!I132&gt;0,Lemon!I132&gt;0,Tzatziki!I132&gt;0,'Monterey Jack'!I132&gt;0,Onions!I132&gt;0),50,200))),0)</f>
        <v>0</v>
      </c>
      <c r="J132" s="2">
        <f ca="1">IF(D132&lt;$E$18,"N/A",IF(D132=$E$18,IF($E$7-SUM(OFFSET(F132,-$E$18,0):F132)&gt;0,$E$7-SUM(OFFSET(F132,-$E$18,0):F132),0),IF(OFFSET(G132,-$E$18,0)-SUM(OFFSET(F132,-$E$18,0):F132)&gt;0,OFFSET(G132,-$E$18,0)-SUM(OFFSET(F132,-$E$18,0):F132),0)))</f>
        <v>0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155</v>
      </c>
      <c r="F133" s="15">
        <f t="shared" si="10"/>
        <v>3</v>
      </c>
      <c r="G133" s="15">
        <f t="shared" ca="1" si="11"/>
        <v>0</v>
      </c>
      <c r="H133" s="13">
        <f t="shared" ca="1" si="7"/>
        <v>0.16986301369863016</v>
      </c>
      <c r="I133" s="29">
        <f ca="1">IF(G133&lt;&gt;0,IF(E133&lt;0,0,IF(OR('Marinated Chicken'!I133&gt;0,Squid!I133&gt;0),0,IF(OR(Pita!I133&gt;0,'Green Pepper'!I133&gt;0,'House Salad'!I133&gt;0,Mushrooms!I133&gt;0,Mushrooms!I133&gt;0,Lemon!I133&gt;0,Tzatziki!I133&gt;0,'Monterey Jack'!I133&gt;0,Onions!I133&gt;0),50,200))),0)</f>
        <v>0</v>
      </c>
      <c r="J133" s="2">
        <f ca="1">IF(D133&lt;$E$18,"N/A",IF(D133=$E$18,IF($E$7-SUM(OFFSET(F133,-$E$18,0):F133)&gt;0,$E$7-SUM(OFFSET(F133,-$E$18,0):F133),0),IF(OFFSET(G133,-$E$18,0)-SUM(OFFSET(F133,-$E$18,0):F133)&gt;0,OFFSET(G133,-$E$18,0)-SUM(OFFSET(F133,-$E$18,0):F133),0)))</f>
        <v>0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152</v>
      </c>
      <c r="F134" s="15">
        <f t="shared" si="10"/>
        <v>3</v>
      </c>
      <c r="G134" s="15">
        <f t="shared" ca="1" si="11"/>
        <v>0</v>
      </c>
      <c r="H134" s="13">
        <f t="shared" ca="1" si="7"/>
        <v>0.16657534246575345</v>
      </c>
      <c r="I134" s="29">
        <f ca="1">IF(G134&lt;&gt;0,IF(E134&lt;0,0,IF(OR('Marinated Chicken'!I134&gt;0,Squid!I134&gt;0),0,IF(OR(Pita!I134&gt;0,'Green Pepper'!I134&gt;0,'House Salad'!I134&gt;0,Mushrooms!I134&gt;0,Mushrooms!I134&gt;0,Lemon!I134&gt;0,Tzatziki!I134&gt;0,'Monterey Jack'!I134&gt;0,Onions!I134&gt;0),50,200))),0)</f>
        <v>0</v>
      </c>
      <c r="J134" s="2">
        <f ca="1">IF(D134&lt;$E$18,"N/A",IF(D134=$E$18,IF($E$7-SUM(OFFSET(F134,-$E$18,0):F134)&gt;0,$E$7-SUM(OFFSET(F134,-$E$18,0):F134),0),IF(OFFSET(G134,-$E$18,0)-SUM(OFFSET(F134,-$E$18,0):F134)&gt;0,OFFSET(G134,-$E$18,0)-SUM(OFFSET(F134,-$E$18,0):F134),0)))</f>
        <v>0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149</v>
      </c>
      <c r="F135" s="15">
        <f t="shared" si="10"/>
        <v>3</v>
      </c>
      <c r="G135" s="15">
        <f t="shared" ca="1" si="11"/>
        <v>0</v>
      </c>
      <c r="H135" s="13">
        <f t="shared" ca="1" si="7"/>
        <v>0.16328767123287674</v>
      </c>
      <c r="I135" s="29">
        <f ca="1">IF(G135&lt;&gt;0,IF(E135&lt;0,0,IF(OR('Marinated Chicken'!I135&gt;0,Squid!I135&gt;0),0,IF(OR(Pita!I135&gt;0,'Green Pepper'!I135&gt;0,'House Salad'!I135&gt;0,Mushrooms!I135&gt;0,Mushrooms!I135&gt;0,Lemon!I135&gt;0,Tzatziki!I135&gt;0,'Monterey Jack'!I135&gt;0,Onions!I135&gt;0),50,200))),0)</f>
        <v>0</v>
      </c>
      <c r="J135" s="2">
        <f ca="1">IF(D135&lt;$E$18,"N/A",IF(D135=$E$18,IF($E$7-SUM(OFFSET(F135,-$E$18,0):F135)&gt;0,$E$7-SUM(OFFSET(F135,-$E$18,0):F135),0),IF(OFFSET(G135,-$E$18,0)-SUM(OFFSET(F135,-$E$18,0):F135)&gt;0,OFFSET(G135,-$E$18,0)-SUM(OFFSET(F135,-$E$18,0):F135),0)))</f>
        <v>0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146</v>
      </c>
      <c r="F136" s="15">
        <f t="shared" si="10"/>
        <v>3</v>
      </c>
      <c r="G136" s="15">
        <f t="shared" ca="1" si="11"/>
        <v>0</v>
      </c>
      <c r="H136" s="13">
        <f t="shared" ca="1" si="7"/>
        <v>0.16000000000000003</v>
      </c>
      <c r="I136" s="29">
        <f ca="1">IF(G136&lt;&gt;0,IF(E136&lt;0,0,IF(OR('Marinated Chicken'!I136&gt;0,Squid!I136&gt;0),0,IF(OR(Pita!I136&gt;0,'Green Pepper'!I136&gt;0,'House Salad'!I136&gt;0,Mushrooms!I136&gt;0,Mushrooms!I136&gt;0,Lemon!I136&gt;0,Tzatziki!I136&gt;0,'Monterey Jack'!I136&gt;0,Onions!I136&gt;0),50,200))),0)</f>
        <v>0</v>
      </c>
      <c r="J136" s="2">
        <f ca="1">IF(D136&lt;$E$18,"N/A",IF(D136=$E$18,IF($E$7-SUM(OFFSET(F136,-$E$18,0):F136)&gt;0,$E$7-SUM(OFFSET(F136,-$E$18,0):F136),0),IF(OFFSET(G136,-$E$18,0)-SUM(OFFSET(F136,-$E$18,0):F136)&gt;0,OFFSET(G136,-$E$18,0)-SUM(OFFSET(F136,-$E$18,0):F136),0)))</f>
        <v>0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143</v>
      </c>
      <c r="F137" s="15">
        <f t="shared" si="10"/>
        <v>3</v>
      </c>
      <c r="G137" s="15">
        <f t="shared" ca="1" si="11"/>
        <v>0</v>
      </c>
      <c r="H137" s="13">
        <f t="shared" ca="1" si="7"/>
        <v>0.15671232876712332</v>
      </c>
      <c r="I137" s="29">
        <f ca="1">IF(G137&lt;&gt;0,IF(E137&lt;0,0,IF(OR('Marinated Chicken'!I137&gt;0,Squid!I137&gt;0),0,IF(OR(Pita!I137&gt;0,'Green Pepper'!I137&gt;0,'House Salad'!I137&gt;0,Mushrooms!I137&gt;0,Mushrooms!I137&gt;0,Lemon!I137&gt;0,Tzatziki!I137&gt;0,'Monterey Jack'!I137&gt;0,Onions!I137&gt;0),50,200))),0)</f>
        <v>0</v>
      </c>
      <c r="J137" s="2">
        <f ca="1">IF(D137&lt;$E$18,"N/A",IF(D137=$E$18,IF($E$7-SUM(OFFSET(F137,-$E$18,0):F137)&gt;0,$E$7-SUM(OFFSET(F137,-$E$18,0):F137),0),IF(OFFSET(G137,-$E$18,0)-SUM(OFFSET(F137,-$E$18,0):F137)&gt;0,OFFSET(G137,-$E$18,0)-SUM(OFFSET(F137,-$E$18,0):F137),0)))</f>
        <v>0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140</v>
      </c>
      <c r="F138" s="15">
        <f t="shared" si="10"/>
        <v>3</v>
      </c>
      <c r="G138" s="15">
        <f t="shared" ca="1" si="11"/>
        <v>0</v>
      </c>
      <c r="H138" s="13">
        <f t="shared" ca="1" si="7"/>
        <v>0.15342465753424658</v>
      </c>
      <c r="I138" s="29">
        <f ca="1">IF(G138&lt;&gt;0,IF(E138&lt;0,0,IF(OR('Marinated Chicken'!I138&gt;0,Squid!I138&gt;0),0,IF(OR(Pita!I138&gt;0,'Green Pepper'!I138&gt;0,'House Salad'!I138&gt;0,Mushrooms!I138&gt;0,Mushrooms!I138&gt;0,Lemon!I138&gt;0,Tzatziki!I138&gt;0,'Monterey Jack'!I138&gt;0,Onions!I138&gt;0),50,200))),0)</f>
        <v>0</v>
      </c>
      <c r="J138" s="2">
        <f ca="1">IF(D138&lt;$E$18,"N/A",IF(D138=$E$18,IF($E$7-SUM(OFFSET(F138,-$E$18,0):F138)&gt;0,$E$7-SUM(OFFSET(F138,-$E$18,0):F138),0),IF(OFFSET(G138,-$E$18,0)-SUM(OFFSET(F138,-$E$18,0):F138)&gt;0,OFFSET(G138,-$E$18,0)-SUM(OFFSET(F138,-$E$18,0):F138),0)))</f>
        <v>0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137</v>
      </c>
      <c r="F139" s="15">
        <f t="shared" si="10"/>
        <v>3</v>
      </c>
      <c r="G139" s="15">
        <f t="shared" ca="1" si="11"/>
        <v>0</v>
      </c>
      <c r="H139" s="13">
        <f t="shared" ca="1" si="7"/>
        <v>0.15013698630136987</v>
      </c>
      <c r="I139" s="29">
        <f ca="1">IF(G139&lt;&gt;0,IF(E139&lt;0,0,IF(OR('Marinated Chicken'!I139&gt;0,Squid!I139&gt;0),0,IF(OR(Pita!I139&gt;0,'Green Pepper'!I139&gt;0,'House Salad'!I139&gt;0,Mushrooms!I139&gt;0,Mushrooms!I139&gt;0,Lemon!I139&gt;0,Tzatziki!I139&gt;0,'Monterey Jack'!I139&gt;0,Onions!I139&gt;0),50,200))),0)</f>
        <v>0</v>
      </c>
      <c r="J139" s="2">
        <f ca="1">IF(D139&lt;$E$18,"N/A",IF(D139=$E$18,IF($E$7-SUM(OFFSET(F139,-$E$18,0):F139)&gt;0,$E$7-SUM(OFFSET(F139,-$E$18,0):F139),0),IF(OFFSET(G139,-$E$18,0)-SUM(OFFSET(F139,-$E$18,0):F139)&gt;0,OFFSET(G139,-$E$18,0)-SUM(OFFSET(F139,-$E$18,0):F139),0)))</f>
        <v>0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134</v>
      </c>
      <c r="F140" s="15">
        <f t="shared" si="10"/>
        <v>3</v>
      </c>
      <c r="G140" s="15">
        <f t="shared" ca="1" si="11"/>
        <v>0</v>
      </c>
      <c r="H140" s="13">
        <f t="shared" ca="1" si="7"/>
        <v>0.14684931506849316</v>
      </c>
      <c r="I140" s="29">
        <f ca="1">IF(G140&lt;&gt;0,IF(E140&lt;0,0,IF(OR('Marinated Chicken'!I140&gt;0,Squid!I140&gt;0),0,IF(OR(Pita!I140&gt;0,'Green Pepper'!I140&gt;0,'House Salad'!I140&gt;0,Mushrooms!I140&gt;0,Mushrooms!I140&gt;0,Lemon!I140&gt;0,Tzatziki!I140&gt;0,'Monterey Jack'!I140&gt;0,Onions!I140&gt;0),50,200))),0)</f>
        <v>0</v>
      </c>
      <c r="J140" s="2">
        <f ca="1">IF(D140&lt;$E$18,"N/A",IF(D140=$E$18,IF($E$7-SUM(OFFSET(F140,-$E$18,0):F140)&gt;0,$E$7-SUM(OFFSET(F140,-$E$18,0):F140),0),IF(OFFSET(G140,-$E$18,0)-SUM(OFFSET(F140,-$E$18,0):F140)&gt;0,OFFSET(G140,-$E$18,0)-SUM(OFFSET(F140,-$E$18,0):F140),0)))</f>
        <v>0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131</v>
      </c>
      <c r="F141" s="15">
        <f t="shared" si="10"/>
        <v>3</v>
      </c>
      <c r="G141" s="15">
        <f t="shared" ca="1" si="11"/>
        <v>0</v>
      </c>
      <c r="H141" s="13">
        <f t="shared" ca="1" si="7"/>
        <v>0.14356164383561645</v>
      </c>
      <c r="I141" s="29">
        <f ca="1">IF(G141&lt;&gt;0,IF(E141&lt;0,0,IF(OR('Marinated Chicken'!I141&gt;0,Squid!I141&gt;0),0,IF(OR(Pita!I141&gt;0,'Green Pepper'!I141&gt;0,'House Salad'!I141&gt;0,Mushrooms!I141&gt;0,Mushrooms!I141&gt;0,Lemon!I141&gt;0,Tzatziki!I141&gt;0,'Monterey Jack'!I141&gt;0,Onions!I141&gt;0),50,200))),0)</f>
        <v>0</v>
      </c>
      <c r="J141" s="2">
        <f ca="1">IF(D141&lt;$E$18,"N/A",IF(D141=$E$18,IF($E$7-SUM(OFFSET(F141,-$E$18,0):F141)&gt;0,$E$7-SUM(OFFSET(F141,-$E$18,0):F141),0),IF(OFFSET(G141,-$E$18,0)-SUM(OFFSET(F141,-$E$18,0):F141)&gt;0,OFFSET(G141,-$E$18,0)-SUM(OFFSET(F141,-$E$18,0):F141),0)))</f>
        <v>0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128</v>
      </c>
      <c r="F142" s="15">
        <f t="shared" si="10"/>
        <v>3</v>
      </c>
      <c r="G142" s="15">
        <f t="shared" ca="1" si="11"/>
        <v>0</v>
      </c>
      <c r="H142" s="13">
        <f t="shared" ca="1" si="7"/>
        <v>0.14027397260273974</v>
      </c>
      <c r="I142" s="29">
        <f ca="1">IF(G142&lt;&gt;0,IF(E142&lt;0,0,IF(OR('Marinated Chicken'!I142&gt;0,Squid!I142&gt;0),0,IF(OR(Pita!I142&gt;0,'Green Pepper'!I142&gt;0,'House Salad'!I142&gt;0,Mushrooms!I142&gt;0,Mushrooms!I142&gt;0,Lemon!I142&gt;0,Tzatziki!I142&gt;0,'Monterey Jack'!I142&gt;0,Onions!I142&gt;0),50,200))),0)</f>
        <v>0</v>
      </c>
      <c r="J142" s="2">
        <f ca="1">IF(D142&lt;$E$18,"N/A",IF(D142=$E$18,IF($E$7-SUM(OFFSET(F142,-$E$18,0):F142)&gt;0,$E$7-SUM(OFFSET(F142,-$E$18,0):F142),0),IF(OFFSET(G142,-$E$18,0)-SUM(OFFSET(F142,-$E$18,0):F142)&gt;0,OFFSET(G142,-$E$18,0)-SUM(OFFSET(F142,-$E$18,0):F142),0)))</f>
        <v>0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125</v>
      </c>
      <c r="F143" s="15">
        <f t="shared" si="10"/>
        <v>3</v>
      </c>
      <c r="G143" s="15">
        <f t="shared" ca="1" si="11"/>
        <v>0</v>
      </c>
      <c r="H143" s="13">
        <f t="shared" ca="1" si="7"/>
        <v>0.13698630136986303</v>
      </c>
      <c r="I143" s="29">
        <f ca="1">IF(G143&lt;&gt;0,IF(E143&lt;0,0,IF(OR('Marinated Chicken'!I143&gt;0,Squid!I143&gt;0),0,IF(OR(Pita!I143&gt;0,'Green Pepper'!I143&gt;0,'House Salad'!I143&gt;0,Mushrooms!I143&gt;0,Mushrooms!I143&gt;0,Lemon!I143&gt;0,Tzatziki!I143&gt;0,'Monterey Jack'!I143&gt;0,Onions!I143&gt;0),50,200))),0)</f>
        <v>0</v>
      </c>
      <c r="J143" s="2">
        <f ca="1">IF(D143&lt;$E$18,"N/A",IF(D143=$E$18,IF($E$7-SUM(OFFSET(F143,-$E$18,0):F143)&gt;0,$E$7-SUM(OFFSET(F143,-$E$18,0):F143),0),IF(OFFSET(G143,-$E$18,0)-SUM(OFFSET(F143,-$E$18,0):F143)&gt;0,OFFSET(G143,-$E$18,0)-SUM(OFFSET(F143,-$E$18,0):F143),0)))</f>
        <v>0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122</v>
      </c>
      <c r="F144" s="15">
        <f t="shared" si="10"/>
        <v>3</v>
      </c>
      <c r="G144" s="15">
        <f t="shared" ca="1" si="11"/>
        <v>0</v>
      </c>
      <c r="H144" s="13">
        <f t="shared" ca="1" si="7"/>
        <v>0.13369863013698632</v>
      </c>
      <c r="I144" s="29">
        <f ca="1">IF(G144&lt;&gt;0,IF(E144&lt;0,0,IF(OR('Marinated Chicken'!I144&gt;0,Squid!I144&gt;0),0,IF(OR(Pita!I144&gt;0,'Green Pepper'!I144&gt;0,'House Salad'!I144&gt;0,Mushrooms!I144&gt;0,Mushrooms!I144&gt;0,Lemon!I144&gt;0,Tzatziki!I144&gt;0,'Monterey Jack'!I144&gt;0,Onions!I144&gt;0),50,200))),0)</f>
        <v>0</v>
      </c>
      <c r="J144" s="2">
        <f ca="1">IF(D144&lt;$E$18,"N/A",IF(D144=$E$18,IF($E$7-SUM(OFFSET(F144,-$E$18,0):F144)&gt;0,$E$7-SUM(OFFSET(F144,-$E$18,0):F144),0),IF(OFFSET(G144,-$E$18,0)-SUM(OFFSET(F144,-$E$18,0):F144)&gt;0,OFFSET(G144,-$E$18,0)-SUM(OFFSET(F144,-$E$18,0):F144),0)))</f>
        <v>0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119</v>
      </c>
      <c r="F145" s="15">
        <f t="shared" si="10"/>
        <v>3</v>
      </c>
      <c r="G145" s="15">
        <f t="shared" ca="1" si="11"/>
        <v>0</v>
      </c>
      <c r="H145" s="13">
        <f t="shared" ca="1" si="7"/>
        <v>0.13041095890410961</v>
      </c>
      <c r="I145" s="29">
        <f ca="1">IF(G145&lt;&gt;0,IF(E145&lt;0,0,IF(OR('Marinated Chicken'!I145&gt;0,Squid!I145&gt;0),0,IF(OR(Pita!I145&gt;0,'Green Pepper'!I145&gt;0,'House Salad'!I145&gt;0,Mushrooms!I145&gt;0,Mushrooms!I145&gt;0,Lemon!I145&gt;0,Tzatziki!I145&gt;0,'Monterey Jack'!I145&gt;0,Onions!I145&gt;0),50,200))),0)</f>
        <v>0</v>
      </c>
      <c r="J145" s="2">
        <f ca="1">IF(D145&lt;$E$18,"N/A",IF(D145=$E$18,IF($E$7-SUM(OFFSET(F145,-$E$18,0):F145)&gt;0,$E$7-SUM(OFFSET(F145,-$E$18,0):F145),0),IF(OFFSET(G145,-$E$18,0)-SUM(OFFSET(F145,-$E$18,0):F145)&gt;0,OFFSET(G145,-$E$18,0)-SUM(OFFSET(F145,-$E$18,0):F145),0)))</f>
        <v>0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116</v>
      </c>
      <c r="F146" s="15">
        <f t="shared" si="10"/>
        <v>3</v>
      </c>
      <c r="G146" s="15">
        <f t="shared" ca="1" si="11"/>
        <v>0</v>
      </c>
      <c r="H146" s="13">
        <f t="shared" ca="1" si="7"/>
        <v>0.1271232876712329</v>
      </c>
      <c r="I146" s="29">
        <f ca="1">IF(G146&lt;&gt;0,IF(E146&lt;0,0,IF(OR('Marinated Chicken'!I146&gt;0,Squid!I146&gt;0),0,IF(OR(Pita!I146&gt;0,'Green Pepper'!I146&gt;0,'House Salad'!I146&gt;0,Mushrooms!I146&gt;0,Mushrooms!I146&gt;0,Lemon!I146&gt;0,Tzatziki!I146&gt;0,'Monterey Jack'!I146&gt;0,Onions!I146&gt;0),50,200))),0)</f>
        <v>0</v>
      </c>
      <c r="J146" s="2">
        <f ca="1">IF(D146&lt;$E$18,"N/A",IF(D146=$E$18,IF($E$7-SUM(OFFSET(F146,-$E$18,0):F146)&gt;0,$E$7-SUM(OFFSET(F146,-$E$18,0):F146),0),IF(OFFSET(G146,-$E$18,0)-SUM(OFFSET(F146,-$E$18,0):F146)&gt;0,OFFSET(G146,-$E$18,0)-SUM(OFFSET(F146,-$E$18,0):F146),0)))</f>
        <v>0</v>
      </c>
      <c r="K146" s="13">
        <f t="shared" ca="1" si="8"/>
        <v>0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113</v>
      </c>
      <c r="F147" s="15">
        <f t="shared" si="10"/>
        <v>3</v>
      </c>
      <c r="G147" s="15">
        <f t="shared" ca="1" si="11"/>
        <v>0</v>
      </c>
      <c r="H147" s="13">
        <f t="shared" ca="1" si="7"/>
        <v>0.12383561643835618</v>
      </c>
      <c r="I147" s="29">
        <f ca="1">IF(G147&lt;&gt;0,IF(E147&lt;0,0,IF(OR('Marinated Chicken'!I147&gt;0,Squid!I147&gt;0),0,IF(OR(Pita!I147&gt;0,'Green Pepper'!I147&gt;0,'House Salad'!I147&gt;0,Mushrooms!I147&gt;0,Mushrooms!I147&gt;0,Lemon!I147&gt;0,Tzatziki!I147&gt;0,'Monterey Jack'!I147&gt;0,Onions!I147&gt;0),50,200))),0)</f>
        <v>0</v>
      </c>
      <c r="J147" s="2">
        <f ca="1">IF(D147&lt;$E$18,"N/A",IF(D147=$E$18,IF($E$7-SUM(OFFSET(F147,-$E$18,0):F147)&gt;0,$E$7-SUM(OFFSET(F147,-$E$18,0):F147),0),IF(OFFSET(G147,-$E$18,0)-SUM(OFFSET(F147,-$E$18,0):F147)&gt;0,OFFSET(G147,-$E$18,0)-SUM(OFFSET(F147,-$E$18,0):F147),0)))</f>
        <v>0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110</v>
      </c>
      <c r="F148" s="15">
        <f t="shared" si="10"/>
        <v>3</v>
      </c>
      <c r="G148" s="15">
        <f t="shared" ca="1" si="11"/>
        <v>0</v>
      </c>
      <c r="H148" s="13">
        <f t="shared" ca="1" si="7"/>
        <v>0.12054794520547947</v>
      </c>
      <c r="I148" s="29">
        <f ca="1">IF(G148&lt;&gt;0,IF(E148&lt;0,0,IF(OR('Marinated Chicken'!I148&gt;0,Squid!I148&gt;0),0,IF(OR(Pita!I148&gt;0,'Green Pepper'!I148&gt;0,'House Salad'!I148&gt;0,Mushrooms!I148&gt;0,Mushrooms!I148&gt;0,Lemon!I148&gt;0,Tzatziki!I148&gt;0,'Monterey Jack'!I148&gt;0,Onions!I148&gt;0),50,200))),0)</f>
        <v>0</v>
      </c>
      <c r="J148" s="2">
        <f ca="1">IF(D148&lt;$E$18,"N/A",IF(D148=$E$18,IF($E$7-SUM(OFFSET(F148,-$E$18,0):F148)&gt;0,$E$7-SUM(OFFSET(F148,-$E$18,0):F148),0),IF(OFFSET(G148,-$E$18,0)-SUM(OFFSET(F148,-$E$18,0):F148)&gt;0,OFFSET(G148,-$E$18,0)-SUM(OFFSET(F148,-$E$18,0):F148),0)))</f>
        <v>0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107</v>
      </c>
      <c r="F149" s="15">
        <f t="shared" si="10"/>
        <v>3</v>
      </c>
      <c r="G149" s="15">
        <f t="shared" ca="1" si="11"/>
        <v>0</v>
      </c>
      <c r="H149" s="13">
        <f t="shared" ref="H149:H212" ca="1" si="13">IF(E149&gt;0,E149*($E$12/365),0)</f>
        <v>0.11726027397260276</v>
      </c>
      <c r="I149" s="29">
        <f ca="1">IF(G149&lt;&gt;0,IF(E149&lt;0,0,IF(OR('Marinated Chicken'!I149&gt;0,Squid!I149&gt;0),0,IF(OR(Pita!I149&gt;0,'Green Pepper'!I149&gt;0,'House Salad'!I149&gt;0,Mushrooms!I149&gt;0,Mushrooms!I149&gt;0,Lemon!I149&gt;0,Tzatziki!I149&gt;0,'Monterey Jack'!I149&gt;0,Onions!I149&gt;0),50,200))),0)</f>
        <v>0</v>
      </c>
      <c r="J149" s="2">
        <f ca="1">IF(D149&lt;$E$18,"N/A",IF(D149=$E$18,IF($E$7-SUM(OFFSET(F149,-$E$18,0):F149)&gt;0,$E$7-SUM(OFFSET(F149,-$E$18,0):F149),0),IF(OFFSET(G149,-$E$18,0)-SUM(OFFSET(F149,-$E$18,0):F149)&gt;0,OFFSET(G149,-$E$18,0)-SUM(OFFSET(F149,-$E$18,0):F149),0)))</f>
        <v>0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104</v>
      </c>
      <c r="F150" s="15">
        <f t="shared" ref="F150:F213" si="16">ROUND($E$15/7,0)</f>
        <v>3</v>
      </c>
      <c r="G150" s="15">
        <f t="shared" ref="G150:G213" ca="1" si="17">IF(D150=1,$E$4,IF(E150&lt;0,$E$4-E150,IF(MOD(D150,$E$5)=0,$E$4-E150,0)))</f>
        <v>0</v>
      </c>
      <c r="H150" s="13">
        <f t="shared" ca="1" si="13"/>
        <v>0.11397260273972604</v>
      </c>
      <c r="I150" s="29">
        <f ca="1">IF(G150&lt;&gt;0,IF(E150&lt;0,0,IF(OR('Marinated Chicken'!I150&gt;0,Squid!I150&gt;0),0,IF(OR(Pita!I150&gt;0,'Green Pepper'!I150&gt;0,'House Salad'!I150&gt;0,Mushrooms!I150&gt;0,Mushrooms!I150&gt;0,Lemon!I150&gt;0,Tzatziki!I150&gt;0,'Monterey Jack'!I150&gt;0,Onions!I150&gt;0),50,200))),0)</f>
        <v>0</v>
      </c>
      <c r="J150" s="2">
        <f ca="1">IF(D150&lt;$E$18,"N/A",IF(D150=$E$18,IF($E$7-SUM(OFFSET(F150,-$E$18,0):F150)&gt;0,$E$7-SUM(OFFSET(F150,-$E$18,0):F150),0),IF(OFFSET(G150,-$E$18,0)-SUM(OFFSET(F150,-$E$18,0):F150)&gt;0,OFFSET(G150,-$E$18,0)-SUM(OFFSET(F150,-$E$18,0):F150),0)))</f>
        <v>0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101</v>
      </c>
      <c r="F151" s="15">
        <f t="shared" si="16"/>
        <v>3</v>
      </c>
      <c r="G151" s="15">
        <f t="shared" ca="1" si="17"/>
        <v>0</v>
      </c>
      <c r="H151" s="13">
        <f t="shared" ca="1" si="13"/>
        <v>0.11068493150684933</v>
      </c>
      <c r="I151" s="29">
        <f ca="1">IF(G151&lt;&gt;0,IF(E151&lt;0,0,IF(OR('Marinated Chicken'!I151&gt;0,Squid!I151&gt;0),0,IF(OR(Pita!I151&gt;0,'Green Pepper'!I151&gt;0,'House Salad'!I151&gt;0,Mushrooms!I151&gt;0,Mushrooms!I151&gt;0,Lemon!I151&gt;0,Tzatziki!I151&gt;0,'Monterey Jack'!I151&gt;0,Onions!I151&gt;0),50,200))),0)</f>
        <v>0</v>
      </c>
      <c r="J151" s="2">
        <f ca="1">IF(D151&lt;$E$18,"N/A",IF(D151=$E$18,IF($E$7-SUM(OFFSET(F151,-$E$18,0):F151)&gt;0,$E$7-SUM(OFFSET(F151,-$E$18,0):F151),0),IF(OFFSET(G151,-$E$18,0)-SUM(OFFSET(F151,-$E$18,0):F151)&gt;0,OFFSET(G151,-$E$18,0)-SUM(OFFSET(F151,-$E$18,0):F151),0)))</f>
        <v>0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98</v>
      </c>
      <c r="F152" s="15">
        <f t="shared" si="16"/>
        <v>3</v>
      </c>
      <c r="G152" s="15">
        <f t="shared" ca="1" si="17"/>
        <v>0</v>
      </c>
      <c r="H152" s="13">
        <f t="shared" ca="1" si="13"/>
        <v>0.10739726027397262</v>
      </c>
      <c r="I152" s="29">
        <f ca="1">IF(G152&lt;&gt;0,IF(E152&lt;0,0,IF(OR('Marinated Chicken'!I152&gt;0,Squid!I152&gt;0),0,IF(OR(Pita!I152&gt;0,'Green Pepper'!I152&gt;0,'House Salad'!I152&gt;0,Mushrooms!I152&gt;0,Mushrooms!I152&gt;0,Lemon!I152&gt;0,Tzatziki!I152&gt;0,'Monterey Jack'!I152&gt;0,Onions!I152&gt;0),50,200))),0)</f>
        <v>0</v>
      </c>
      <c r="J152" s="2">
        <f ca="1">IF(D152&lt;$E$18,"N/A",IF(D152=$E$18,IF($E$7-SUM(OFFSET(F152,-$E$18,0):F152)&gt;0,$E$7-SUM(OFFSET(F152,-$E$18,0):F152),0),IF(OFFSET(G152,-$E$18,0)-SUM(OFFSET(F152,-$E$18,0):F152)&gt;0,OFFSET(G152,-$E$18,0)-SUM(OFFSET(F152,-$E$18,0):F152),0)))</f>
        <v>0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95</v>
      </c>
      <c r="F153" s="15">
        <f t="shared" si="16"/>
        <v>3</v>
      </c>
      <c r="G153" s="15">
        <f t="shared" ca="1" si="17"/>
        <v>0</v>
      </c>
      <c r="H153" s="13">
        <f t="shared" ca="1" si="13"/>
        <v>0.10410958904109591</v>
      </c>
      <c r="I153" s="29">
        <f ca="1">IF(G153&lt;&gt;0,IF(E153&lt;0,0,IF(OR('Marinated Chicken'!I153&gt;0,Squid!I153&gt;0),0,IF(OR(Pita!I153&gt;0,'Green Pepper'!I153&gt;0,'House Salad'!I153&gt;0,Mushrooms!I153&gt;0,Mushrooms!I153&gt;0,Lemon!I153&gt;0,Tzatziki!I153&gt;0,'Monterey Jack'!I153&gt;0,Onions!I153&gt;0),50,200))),0)</f>
        <v>0</v>
      </c>
      <c r="J153" s="2">
        <f ca="1">IF(D153&lt;$E$18,"N/A",IF(D153=$E$18,IF($E$7-SUM(OFFSET(F153,-$E$18,0):F153)&gt;0,$E$7-SUM(OFFSET(F153,-$E$18,0):F153),0),IF(OFFSET(G153,-$E$18,0)-SUM(OFFSET(F153,-$E$18,0):F153)&gt;0,OFFSET(G153,-$E$18,0)-SUM(OFFSET(F153,-$E$18,0):F153),0)))</f>
        <v>0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92</v>
      </c>
      <c r="F154" s="15">
        <f t="shared" si="16"/>
        <v>3</v>
      </c>
      <c r="G154" s="15">
        <f t="shared" ca="1" si="17"/>
        <v>0</v>
      </c>
      <c r="H154" s="13">
        <f t="shared" ca="1" si="13"/>
        <v>0.1008219178082192</v>
      </c>
      <c r="I154" s="29">
        <f ca="1">IF(G154&lt;&gt;0,IF(E154&lt;0,0,IF(OR('Marinated Chicken'!I154&gt;0,Squid!I154&gt;0),0,IF(OR(Pita!I154&gt;0,'Green Pepper'!I154&gt;0,'House Salad'!I154&gt;0,Mushrooms!I154&gt;0,Mushrooms!I154&gt;0,Lemon!I154&gt;0,Tzatziki!I154&gt;0,'Monterey Jack'!I154&gt;0,Onions!I154&gt;0),50,200))),0)</f>
        <v>0</v>
      </c>
      <c r="J154" s="2">
        <f ca="1">IF(D154&lt;$E$18,"N/A",IF(D154=$E$18,IF($E$7-SUM(OFFSET(F154,-$E$18,0):F154)&gt;0,$E$7-SUM(OFFSET(F154,-$E$18,0):F154),0),IF(OFFSET(G154,-$E$18,0)-SUM(OFFSET(F154,-$E$18,0):F154)&gt;0,OFFSET(G154,-$E$18,0)-SUM(OFFSET(F154,-$E$18,0):F154),0)))</f>
        <v>0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89</v>
      </c>
      <c r="F155" s="15">
        <f t="shared" si="16"/>
        <v>3</v>
      </c>
      <c r="G155" s="15">
        <f t="shared" ca="1" si="17"/>
        <v>0</v>
      </c>
      <c r="H155" s="13">
        <f t="shared" ca="1" si="13"/>
        <v>9.7534246575342473E-2</v>
      </c>
      <c r="I155" s="29">
        <f ca="1">IF(G155&lt;&gt;0,IF(E155&lt;0,0,IF(OR('Marinated Chicken'!I155&gt;0,Squid!I155&gt;0),0,IF(OR(Pita!I155&gt;0,'Green Pepper'!I155&gt;0,'House Salad'!I155&gt;0,Mushrooms!I155&gt;0,Mushrooms!I155&gt;0,Lemon!I155&gt;0,Tzatziki!I155&gt;0,'Monterey Jack'!I155&gt;0,Onions!I155&gt;0),50,200))),0)</f>
        <v>0</v>
      </c>
      <c r="J155" s="2">
        <f ca="1">IF(D155&lt;$E$18,"N/A",IF(D155=$E$18,IF($E$7-SUM(OFFSET(F155,-$E$18,0):F155)&gt;0,$E$7-SUM(OFFSET(F155,-$E$18,0):F155),0),IF(OFFSET(G155,-$E$18,0)-SUM(OFFSET(F155,-$E$18,0):F155)&gt;0,OFFSET(G155,-$E$18,0)-SUM(OFFSET(F155,-$E$18,0):F155),0)))</f>
        <v>0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86</v>
      </c>
      <c r="F156" s="15">
        <f t="shared" si="16"/>
        <v>3</v>
      </c>
      <c r="G156" s="15">
        <f t="shared" ca="1" si="17"/>
        <v>0</v>
      </c>
      <c r="H156" s="13">
        <f t="shared" ca="1" si="13"/>
        <v>9.4246575342465763E-2</v>
      </c>
      <c r="I156" s="29">
        <f ca="1">IF(G156&lt;&gt;0,IF(E156&lt;0,0,IF(OR('Marinated Chicken'!I156&gt;0,Squid!I156&gt;0),0,IF(OR(Pita!I156&gt;0,'Green Pepper'!I156&gt;0,'House Salad'!I156&gt;0,Mushrooms!I156&gt;0,Mushrooms!I156&gt;0,Lemon!I156&gt;0,Tzatziki!I156&gt;0,'Monterey Jack'!I156&gt;0,Onions!I156&gt;0),50,200))),0)</f>
        <v>0</v>
      </c>
      <c r="J156" s="2">
        <f ca="1">IF(D156&lt;$E$18,"N/A",IF(D156=$E$18,IF($E$7-SUM(OFFSET(F156,-$E$18,0):F156)&gt;0,$E$7-SUM(OFFSET(F156,-$E$18,0):F156),0),IF(OFFSET(G156,-$E$18,0)-SUM(OFFSET(F156,-$E$18,0):F156)&gt;0,OFFSET(G156,-$E$18,0)-SUM(OFFSET(F156,-$E$18,0):F156),0)))</f>
        <v>0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83</v>
      </c>
      <c r="F157" s="15">
        <f t="shared" si="16"/>
        <v>3</v>
      </c>
      <c r="G157" s="15">
        <f t="shared" ca="1" si="17"/>
        <v>0</v>
      </c>
      <c r="H157" s="13">
        <f t="shared" ca="1" si="13"/>
        <v>9.0958904109589053E-2</v>
      </c>
      <c r="I157" s="29">
        <f ca="1">IF(G157&lt;&gt;0,IF(E157&lt;0,0,IF(OR('Marinated Chicken'!I157&gt;0,Squid!I157&gt;0),0,IF(OR(Pita!I157&gt;0,'Green Pepper'!I157&gt;0,'House Salad'!I157&gt;0,Mushrooms!I157&gt;0,Mushrooms!I157&gt;0,Lemon!I157&gt;0,Tzatziki!I157&gt;0,'Monterey Jack'!I157&gt;0,Onions!I157&gt;0),50,200))),0)</f>
        <v>0</v>
      </c>
      <c r="J157" s="2">
        <f ca="1">IF(D157&lt;$E$18,"N/A",IF(D157=$E$18,IF($E$7-SUM(OFFSET(F157,-$E$18,0):F157)&gt;0,$E$7-SUM(OFFSET(F157,-$E$18,0):F157),0),IF(OFFSET(G157,-$E$18,0)-SUM(OFFSET(F157,-$E$18,0):F157)&gt;0,OFFSET(G157,-$E$18,0)-SUM(OFFSET(F157,-$E$18,0):F157),0)))</f>
        <v>0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80</v>
      </c>
      <c r="F158" s="15">
        <f t="shared" si="16"/>
        <v>3</v>
      </c>
      <c r="G158" s="15">
        <f t="shared" ca="1" si="17"/>
        <v>0</v>
      </c>
      <c r="H158" s="13">
        <f t="shared" ca="1" si="13"/>
        <v>8.7671232876712343E-2</v>
      </c>
      <c r="I158" s="29">
        <f ca="1">IF(G158&lt;&gt;0,IF(E158&lt;0,0,IF(OR('Marinated Chicken'!I158&gt;0,Squid!I158&gt;0),0,IF(OR(Pita!I158&gt;0,'Green Pepper'!I158&gt;0,'House Salad'!I158&gt;0,Mushrooms!I158&gt;0,Mushrooms!I158&gt;0,Lemon!I158&gt;0,Tzatziki!I158&gt;0,'Monterey Jack'!I158&gt;0,Onions!I158&gt;0),50,200))),0)</f>
        <v>0</v>
      </c>
      <c r="J158" s="2">
        <f ca="1">IF(D158&lt;$E$18,"N/A",IF(D158=$E$18,IF($E$7-SUM(OFFSET(F158,-$E$18,0):F158)&gt;0,$E$7-SUM(OFFSET(F158,-$E$18,0):F158),0),IF(OFFSET(G158,-$E$18,0)-SUM(OFFSET(F158,-$E$18,0):F158)&gt;0,OFFSET(G158,-$E$18,0)-SUM(OFFSET(F158,-$E$18,0):F158),0)))</f>
        <v>0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77</v>
      </c>
      <c r="F159" s="15">
        <f t="shared" si="16"/>
        <v>3</v>
      </c>
      <c r="G159" s="15">
        <f t="shared" ca="1" si="17"/>
        <v>0</v>
      </c>
      <c r="H159" s="13">
        <f t="shared" ca="1" si="13"/>
        <v>8.4383561643835633E-2</v>
      </c>
      <c r="I159" s="29">
        <f ca="1">IF(G159&lt;&gt;0,IF(E159&lt;0,0,IF(OR('Marinated Chicken'!I159&gt;0,Squid!I159&gt;0),0,IF(OR(Pita!I159&gt;0,'Green Pepper'!I159&gt;0,'House Salad'!I159&gt;0,Mushrooms!I159&gt;0,Mushrooms!I159&gt;0,Lemon!I159&gt;0,Tzatziki!I159&gt;0,'Monterey Jack'!I159&gt;0,Onions!I159&gt;0),50,200))),0)</f>
        <v>0</v>
      </c>
      <c r="J159" s="2">
        <f ca="1">IF(D159&lt;$E$18,"N/A",IF(D159=$E$18,IF($E$7-SUM(OFFSET(F159,-$E$18,0):F159)&gt;0,$E$7-SUM(OFFSET(F159,-$E$18,0):F159),0),IF(OFFSET(G159,-$E$18,0)-SUM(OFFSET(F159,-$E$18,0):F159)&gt;0,OFFSET(G159,-$E$18,0)-SUM(OFFSET(F159,-$E$18,0):F159),0)))</f>
        <v>0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74</v>
      </c>
      <c r="F160" s="15">
        <f t="shared" si="16"/>
        <v>3</v>
      </c>
      <c r="G160" s="15">
        <f t="shared" ca="1" si="17"/>
        <v>105</v>
      </c>
      <c r="H160" s="13">
        <f t="shared" ca="1" si="13"/>
        <v>8.109589041095891E-2</v>
      </c>
      <c r="I160" s="29">
        <f ca="1">IF(G160&lt;&gt;0,IF(E160&lt;0,0,IF(OR('Marinated Chicken'!I160&gt;0,Squid!I160&gt;0),0,IF(OR(Pita!I160&gt;0,'Green Pepper'!I160&gt;0,'House Salad'!I160&gt;0,Mushrooms!I160&gt;0,Mushrooms!I160&gt;0,Lemon!I160&gt;0,Tzatziki!I160&gt;0,'Monterey Jack'!I160&gt;0,Onions!I160&gt;0),50,200))),0)</f>
        <v>0</v>
      </c>
      <c r="J160" s="2">
        <f ca="1">IF(D160&lt;$E$18,"N/A",IF(D160=$E$18,IF($E$7-SUM(OFFSET(F160,-$E$18,0):F160)&gt;0,$E$7-SUM(OFFSET(F160,-$E$18,0):F160),0),IF(OFFSET(G160,-$E$18,0)-SUM(OFFSET(F160,-$E$18,0):F160)&gt;0,OFFSET(G160,-$E$18,0)-SUM(OFFSET(F160,-$E$18,0):F160),0)))</f>
        <v>0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176</v>
      </c>
      <c r="F161" s="15">
        <f t="shared" si="16"/>
        <v>3</v>
      </c>
      <c r="G161" s="15">
        <f t="shared" ca="1" si="17"/>
        <v>0</v>
      </c>
      <c r="H161" s="13">
        <f t="shared" ca="1" si="13"/>
        <v>0.19287671232876716</v>
      </c>
      <c r="I161" s="29">
        <f ca="1">IF(G161&lt;&gt;0,IF(E161&lt;0,0,IF(OR('Marinated Chicken'!I161&gt;0,Squid!I161&gt;0),0,IF(OR(Pita!I161&gt;0,'Green Pepper'!I161&gt;0,'House Salad'!I161&gt;0,Mushrooms!I161&gt;0,Mushrooms!I161&gt;0,Lemon!I161&gt;0,Tzatziki!I161&gt;0,'Monterey Jack'!I161&gt;0,Onions!I161&gt;0),50,200))),0)</f>
        <v>0</v>
      </c>
      <c r="J161" s="2">
        <f ca="1">IF(D161&lt;$E$18,"N/A",IF(D161=$E$18,IF($E$7-SUM(OFFSET(F161,-$E$18,0):F161)&gt;0,$E$7-SUM(OFFSET(F161,-$E$18,0):F161),0),IF(OFFSET(G161,-$E$18,0)-SUM(OFFSET(F161,-$E$18,0):F161)&gt;0,OFFSET(G161,-$E$18,0)-SUM(OFFSET(F161,-$E$18,0):F161),0)))</f>
        <v>0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173</v>
      </c>
      <c r="F162" s="15">
        <f t="shared" si="16"/>
        <v>3</v>
      </c>
      <c r="G162" s="15">
        <f t="shared" ca="1" si="17"/>
        <v>0</v>
      </c>
      <c r="H162" s="13">
        <f t="shared" ca="1" si="13"/>
        <v>0.18958904109589045</v>
      </c>
      <c r="I162" s="29">
        <f ca="1">IF(G162&lt;&gt;0,IF(E162&lt;0,0,IF(OR('Marinated Chicken'!I162&gt;0,Squid!I162&gt;0),0,IF(OR(Pita!I162&gt;0,'Green Pepper'!I162&gt;0,'House Salad'!I162&gt;0,Mushrooms!I162&gt;0,Mushrooms!I162&gt;0,Lemon!I162&gt;0,Tzatziki!I162&gt;0,'Monterey Jack'!I162&gt;0,Onions!I162&gt;0),50,200))),0)</f>
        <v>0</v>
      </c>
      <c r="J162" s="2">
        <f ca="1">IF(D162&lt;$E$18,"N/A",IF(D162=$E$18,IF($E$7-SUM(OFFSET(F162,-$E$18,0):F162)&gt;0,$E$7-SUM(OFFSET(F162,-$E$18,0):F162),0),IF(OFFSET(G162,-$E$18,0)-SUM(OFFSET(F162,-$E$18,0):F162)&gt;0,OFFSET(G162,-$E$18,0)-SUM(OFFSET(F162,-$E$18,0):F162),0)))</f>
        <v>0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170</v>
      </c>
      <c r="F163" s="15">
        <f t="shared" si="16"/>
        <v>3</v>
      </c>
      <c r="G163" s="15">
        <f t="shared" ca="1" si="17"/>
        <v>0</v>
      </c>
      <c r="H163" s="13">
        <f t="shared" ca="1" si="13"/>
        <v>0.18630136986301371</v>
      </c>
      <c r="I163" s="29">
        <f ca="1">IF(G163&lt;&gt;0,IF(E163&lt;0,0,IF(OR('Marinated Chicken'!I163&gt;0,Squid!I163&gt;0),0,IF(OR(Pita!I163&gt;0,'Green Pepper'!I163&gt;0,'House Salad'!I163&gt;0,Mushrooms!I163&gt;0,Mushrooms!I163&gt;0,Lemon!I163&gt;0,Tzatziki!I163&gt;0,'Monterey Jack'!I163&gt;0,Onions!I163&gt;0),50,200))),0)</f>
        <v>0</v>
      </c>
      <c r="J163" s="2">
        <f ca="1">IF(D163&lt;$E$18,"N/A",IF(D163=$E$18,IF($E$7-SUM(OFFSET(F163,-$E$18,0):F163)&gt;0,$E$7-SUM(OFFSET(F163,-$E$18,0):F163),0),IF(OFFSET(G163,-$E$18,0)-SUM(OFFSET(F163,-$E$18,0):F163)&gt;0,OFFSET(G163,-$E$18,0)-SUM(OFFSET(F163,-$E$18,0):F163),0)))</f>
        <v>0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167</v>
      </c>
      <c r="F164" s="15">
        <f t="shared" si="16"/>
        <v>3</v>
      </c>
      <c r="G164" s="15">
        <f t="shared" ca="1" si="17"/>
        <v>0</v>
      </c>
      <c r="H164" s="13">
        <f t="shared" ca="1" si="13"/>
        <v>0.183013698630137</v>
      </c>
      <c r="I164" s="29">
        <f ca="1">IF(G164&lt;&gt;0,IF(E164&lt;0,0,IF(OR('Marinated Chicken'!I164&gt;0,Squid!I164&gt;0),0,IF(OR(Pita!I164&gt;0,'Green Pepper'!I164&gt;0,'House Salad'!I164&gt;0,Mushrooms!I164&gt;0,Mushrooms!I164&gt;0,Lemon!I164&gt;0,Tzatziki!I164&gt;0,'Monterey Jack'!I164&gt;0,Onions!I164&gt;0),50,200))),0)</f>
        <v>0</v>
      </c>
      <c r="J164" s="2">
        <f ca="1">IF(D164&lt;$E$18,"N/A",IF(D164=$E$18,IF($E$7-SUM(OFFSET(F164,-$E$18,0):F164)&gt;0,$E$7-SUM(OFFSET(F164,-$E$18,0):F164),0),IF(OFFSET(G164,-$E$18,0)-SUM(OFFSET(F164,-$E$18,0):F164)&gt;0,OFFSET(G164,-$E$18,0)-SUM(OFFSET(F164,-$E$18,0):F164),0)))</f>
        <v>0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164</v>
      </c>
      <c r="F165" s="15">
        <f t="shared" si="16"/>
        <v>3</v>
      </c>
      <c r="G165" s="15">
        <f t="shared" ca="1" si="17"/>
        <v>0</v>
      </c>
      <c r="H165" s="13">
        <f t="shared" ca="1" si="13"/>
        <v>0.17972602739726029</v>
      </c>
      <c r="I165" s="29">
        <f ca="1">IF(G165&lt;&gt;0,IF(E165&lt;0,0,IF(OR('Marinated Chicken'!I165&gt;0,Squid!I165&gt;0),0,IF(OR(Pita!I165&gt;0,'Green Pepper'!I165&gt;0,'House Salad'!I165&gt;0,Mushrooms!I165&gt;0,Mushrooms!I165&gt;0,Lemon!I165&gt;0,Tzatziki!I165&gt;0,'Monterey Jack'!I165&gt;0,Onions!I165&gt;0),50,200))),0)</f>
        <v>0</v>
      </c>
      <c r="J165" s="2">
        <f ca="1">IF(D165&lt;$E$18,"N/A",IF(D165=$E$18,IF($E$7-SUM(OFFSET(F165,-$E$18,0):F165)&gt;0,$E$7-SUM(OFFSET(F165,-$E$18,0):F165),0),IF(OFFSET(G165,-$E$18,0)-SUM(OFFSET(F165,-$E$18,0):F165)&gt;0,OFFSET(G165,-$E$18,0)-SUM(OFFSET(F165,-$E$18,0):F165),0)))</f>
        <v>0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161</v>
      </c>
      <c r="F166" s="15">
        <f t="shared" si="16"/>
        <v>3</v>
      </c>
      <c r="G166" s="15">
        <f t="shared" ca="1" si="17"/>
        <v>0</v>
      </c>
      <c r="H166" s="13">
        <f t="shared" ca="1" si="13"/>
        <v>0.17643835616438358</v>
      </c>
      <c r="I166" s="29">
        <f ca="1">IF(G166&lt;&gt;0,IF(E166&lt;0,0,IF(OR('Marinated Chicken'!I166&gt;0,Squid!I166&gt;0),0,IF(OR(Pita!I166&gt;0,'Green Pepper'!I166&gt;0,'House Salad'!I166&gt;0,Mushrooms!I166&gt;0,Mushrooms!I166&gt;0,Lemon!I166&gt;0,Tzatziki!I166&gt;0,'Monterey Jack'!I166&gt;0,Onions!I166&gt;0),50,200))),0)</f>
        <v>0</v>
      </c>
      <c r="J166" s="2">
        <f ca="1">IF(D166&lt;$E$18,"N/A",IF(D166=$E$18,IF($E$7-SUM(OFFSET(F166,-$E$18,0):F166)&gt;0,$E$7-SUM(OFFSET(F166,-$E$18,0):F166),0),IF(OFFSET(G166,-$E$18,0)-SUM(OFFSET(F166,-$E$18,0):F166)&gt;0,OFFSET(G166,-$E$18,0)-SUM(OFFSET(F166,-$E$18,0):F166),0)))</f>
        <v>0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158</v>
      </c>
      <c r="F167" s="15">
        <f t="shared" si="16"/>
        <v>3</v>
      </c>
      <c r="G167" s="15">
        <f t="shared" ca="1" si="17"/>
        <v>0</v>
      </c>
      <c r="H167" s="13">
        <f t="shared" ca="1" si="13"/>
        <v>0.17315068493150687</v>
      </c>
      <c r="I167" s="29">
        <f ca="1">IF(G167&lt;&gt;0,IF(E167&lt;0,0,IF(OR('Marinated Chicken'!I167&gt;0,Squid!I167&gt;0),0,IF(OR(Pita!I167&gt;0,'Green Pepper'!I167&gt;0,'House Salad'!I167&gt;0,Mushrooms!I167&gt;0,Mushrooms!I167&gt;0,Lemon!I167&gt;0,Tzatziki!I167&gt;0,'Monterey Jack'!I167&gt;0,Onions!I167&gt;0),50,200))),0)</f>
        <v>0</v>
      </c>
      <c r="J167" s="2">
        <f ca="1">IF(D167&lt;$E$18,"N/A",IF(D167=$E$18,IF($E$7-SUM(OFFSET(F167,-$E$18,0):F167)&gt;0,$E$7-SUM(OFFSET(F167,-$E$18,0):F167),0),IF(OFFSET(G167,-$E$18,0)-SUM(OFFSET(F167,-$E$18,0):F167)&gt;0,OFFSET(G167,-$E$18,0)-SUM(OFFSET(F167,-$E$18,0):F167),0)))</f>
        <v>0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155</v>
      </c>
      <c r="F168" s="15">
        <f t="shared" si="16"/>
        <v>3</v>
      </c>
      <c r="G168" s="15">
        <f t="shared" ca="1" si="17"/>
        <v>0</v>
      </c>
      <c r="H168" s="13">
        <f t="shared" ca="1" si="13"/>
        <v>0.16986301369863016</v>
      </c>
      <c r="I168" s="29">
        <f ca="1">IF(G168&lt;&gt;0,IF(E168&lt;0,0,IF(OR('Marinated Chicken'!I168&gt;0,Squid!I168&gt;0),0,IF(OR(Pita!I168&gt;0,'Green Pepper'!I168&gt;0,'House Salad'!I168&gt;0,Mushrooms!I168&gt;0,Mushrooms!I168&gt;0,Lemon!I168&gt;0,Tzatziki!I168&gt;0,'Monterey Jack'!I168&gt;0,Onions!I168&gt;0),50,200))),0)</f>
        <v>0</v>
      </c>
      <c r="J168" s="2">
        <f ca="1">IF(D168&lt;$E$18,"N/A",IF(D168=$E$18,IF($E$7-SUM(OFFSET(F168,-$E$18,0):F168)&gt;0,$E$7-SUM(OFFSET(F168,-$E$18,0):F168),0),IF(OFFSET(G168,-$E$18,0)-SUM(OFFSET(F168,-$E$18,0):F168)&gt;0,OFFSET(G168,-$E$18,0)-SUM(OFFSET(F168,-$E$18,0):F168),0)))</f>
        <v>0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152</v>
      </c>
      <c r="F169" s="15">
        <f t="shared" si="16"/>
        <v>3</v>
      </c>
      <c r="G169" s="15">
        <f t="shared" ca="1" si="17"/>
        <v>0</v>
      </c>
      <c r="H169" s="13">
        <f t="shared" ca="1" si="13"/>
        <v>0.16657534246575345</v>
      </c>
      <c r="I169" s="29">
        <f ca="1">IF(G169&lt;&gt;0,IF(E169&lt;0,0,IF(OR('Marinated Chicken'!I169&gt;0,Squid!I169&gt;0),0,IF(OR(Pita!I169&gt;0,'Green Pepper'!I169&gt;0,'House Salad'!I169&gt;0,Mushrooms!I169&gt;0,Mushrooms!I169&gt;0,Lemon!I169&gt;0,Tzatziki!I169&gt;0,'Monterey Jack'!I169&gt;0,Onions!I169&gt;0),50,200))),0)</f>
        <v>0</v>
      </c>
      <c r="J169" s="2">
        <f ca="1">IF(D169&lt;$E$18,"N/A",IF(D169=$E$18,IF($E$7-SUM(OFFSET(F169,-$E$18,0):F169)&gt;0,$E$7-SUM(OFFSET(F169,-$E$18,0):F169),0),IF(OFFSET(G169,-$E$18,0)-SUM(OFFSET(F169,-$E$18,0):F169)&gt;0,OFFSET(G169,-$E$18,0)-SUM(OFFSET(F169,-$E$18,0):F169),0)))</f>
        <v>0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149</v>
      </c>
      <c r="F170" s="15">
        <f t="shared" si="16"/>
        <v>3</v>
      </c>
      <c r="G170" s="15">
        <f t="shared" ca="1" si="17"/>
        <v>0</v>
      </c>
      <c r="H170" s="13">
        <f t="shared" ca="1" si="13"/>
        <v>0.16328767123287674</v>
      </c>
      <c r="I170" s="29">
        <f ca="1">IF(G170&lt;&gt;0,IF(E170&lt;0,0,IF(OR('Marinated Chicken'!I170&gt;0,Squid!I170&gt;0),0,IF(OR(Pita!I170&gt;0,'Green Pepper'!I170&gt;0,'House Salad'!I170&gt;0,Mushrooms!I170&gt;0,Mushrooms!I170&gt;0,Lemon!I170&gt;0,Tzatziki!I170&gt;0,'Monterey Jack'!I170&gt;0,Onions!I170&gt;0),50,200))),0)</f>
        <v>0</v>
      </c>
      <c r="J170" s="2">
        <f ca="1">IF(D170&lt;$E$18,"N/A",IF(D170=$E$18,IF($E$7-SUM(OFFSET(F170,-$E$18,0):F170)&gt;0,$E$7-SUM(OFFSET(F170,-$E$18,0):F170),0),IF(OFFSET(G170,-$E$18,0)-SUM(OFFSET(F170,-$E$18,0):F170)&gt;0,OFFSET(G170,-$E$18,0)-SUM(OFFSET(F170,-$E$18,0):F170),0)))</f>
        <v>0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146</v>
      </c>
      <c r="F171" s="15">
        <f t="shared" si="16"/>
        <v>3</v>
      </c>
      <c r="G171" s="15">
        <f t="shared" ca="1" si="17"/>
        <v>0</v>
      </c>
      <c r="H171" s="13">
        <f t="shared" ca="1" si="13"/>
        <v>0.16000000000000003</v>
      </c>
      <c r="I171" s="29">
        <f ca="1">IF(G171&lt;&gt;0,IF(E171&lt;0,0,IF(OR('Marinated Chicken'!I171&gt;0,Squid!I171&gt;0),0,IF(OR(Pita!I171&gt;0,'Green Pepper'!I171&gt;0,'House Salad'!I171&gt;0,Mushrooms!I171&gt;0,Mushrooms!I171&gt;0,Lemon!I171&gt;0,Tzatziki!I171&gt;0,'Monterey Jack'!I171&gt;0,Onions!I171&gt;0),50,200))),0)</f>
        <v>0</v>
      </c>
      <c r="J171" s="2">
        <f ca="1">IF(D171&lt;$E$18,"N/A",IF(D171=$E$18,IF($E$7-SUM(OFFSET(F171,-$E$18,0):F171)&gt;0,$E$7-SUM(OFFSET(F171,-$E$18,0):F171),0),IF(OFFSET(G171,-$E$18,0)-SUM(OFFSET(F171,-$E$18,0):F171)&gt;0,OFFSET(G171,-$E$18,0)-SUM(OFFSET(F171,-$E$18,0):F171),0)))</f>
        <v>0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143</v>
      </c>
      <c r="F172" s="15">
        <f t="shared" si="16"/>
        <v>3</v>
      </c>
      <c r="G172" s="15">
        <f t="shared" ca="1" si="17"/>
        <v>0</v>
      </c>
      <c r="H172" s="13">
        <f t="shared" ca="1" si="13"/>
        <v>0.15671232876712332</v>
      </c>
      <c r="I172" s="29">
        <f ca="1">IF(G172&lt;&gt;0,IF(E172&lt;0,0,IF(OR('Marinated Chicken'!I172&gt;0,Squid!I172&gt;0),0,IF(OR(Pita!I172&gt;0,'Green Pepper'!I172&gt;0,'House Salad'!I172&gt;0,Mushrooms!I172&gt;0,Mushrooms!I172&gt;0,Lemon!I172&gt;0,Tzatziki!I172&gt;0,'Monterey Jack'!I172&gt;0,Onions!I172&gt;0),50,200))),0)</f>
        <v>0</v>
      </c>
      <c r="J172" s="2">
        <f ca="1">IF(D172&lt;$E$18,"N/A",IF(D172=$E$18,IF($E$7-SUM(OFFSET(F172,-$E$18,0):F172)&gt;0,$E$7-SUM(OFFSET(F172,-$E$18,0):F172),0),IF(OFFSET(G172,-$E$18,0)-SUM(OFFSET(F172,-$E$18,0):F172)&gt;0,OFFSET(G172,-$E$18,0)-SUM(OFFSET(F172,-$E$18,0):F172),0)))</f>
        <v>0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140</v>
      </c>
      <c r="F173" s="15">
        <f t="shared" si="16"/>
        <v>3</v>
      </c>
      <c r="G173" s="15">
        <f t="shared" ca="1" si="17"/>
        <v>0</v>
      </c>
      <c r="H173" s="13">
        <f t="shared" ca="1" si="13"/>
        <v>0.15342465753424658</v>
      </c>
      <c r="I173" s="29">
        <f ca="1">IF(G173&lt;&gt;0,IF(E173&lt;0,0,IF(OR('Marinated Chicken'!I173&gt;0,Squid!I173&gt;0),0,IF(OR(Pita!I173&gt;0,'Green Pepper'!I173&gt;0,'House Salad'!I173&gt;0,Mushrooms!I173&gt;0,Mushrooms!I173&gt;0,Lemon!I173&gt;0,Tzatziki!I173&gt;0,'Monterey Jack'!I173&gt;0,Onions!I173&gt;0),50,200))),0)</f>
        <v>0</v>
      </c>
      <c r="J173" s="2">
        <f ca="1">IF(D173&lt;$E$18,"N/A",IF(D173=$E$18,IF($E$7-SUM(OFFSET(F173,-$E$18,0):F173)&gt;0,$E$7-SUM(OFFSET(F173,-$E$18,0):F173),0),IF(OFFSET(G173,-$E$18,0)-SUM(OFFSET(F173,-$E$18,0):F173)&gt;0,OFFSET(G173,-$E$18,0)-SUM(OFFSET(F173,-$E$18,0):F173),0)))</f>
        <v>0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137</v>
      </c>
      <c r="F174" s="15">
        <f t="shared" si="16"/>
        <v>3</v>
      </c>
      <c r="G174" s="15">
        <f t="shared" ca="1" si="17"/>
        <v>0</v>
      </c>
      <c r="H174" s="13">
        <f t="shared" ca="1" si="13"/>
        <v>0.15013698630136987</v>
      </c>
      <c r="I174" s="29">
        <f ca="1">IF(G174&lt;&gt;0,IF(E174&lt;0,0,IF(OR('Marinated Chicken'!I174&gt;0,Squid!I174&gt;0),0,IF(OR(Pita!I174&gt;0,'Green Pepper'!I174&gt;0,'House Salad'!I174&gt;0,Mushrooms!I174&gt;0,Mushrooms!I174&gt;0,Lemon!I174&gt;0,Tzatziki!I174&gt;0,'Monterey Jack'!I174&gt;0,Onions!I174&gt;0),50,200))),0)</f>
        <v>0</v>
      </c>
      <c r="J174" s="2">
        <f ca="1">IF(D174&lt;$E$18,"N/A",IF(D174=$E$18,IF($E$7-SUM(OFFSET(F174,-$E$18,0):F174)&gt;0,$E$7-SUM(OFFSET(F174,-$E$18,0):F174),0),IF(OFFSET(G174,-$E$18,0)-SUM(OFFSET(F174,-$E$18,0):F174)&gt;0,OFFSET(G174,-$E$18,0)-SUM(OFFSET(F174,-$E$18,0):F174),0)))</f>
        <v>0</v>
      </c>
      <c r="K174" s="13">
        <f t="shared" ca="1" si="14"/>
        <v>0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134</v>
      </c>
      <c r="F175" s="15">
        <f t="shared" si="16"/>
        <v>3</v>
      </c>
      <c r="G175" s="15">
        <f t="shared" ca="1" si="17"/>
        <v>0</v>
      </c>
      <c r="H175" s="13">
        <f t="shared" ca="1" si="13"/>
        <v>0.14684931506849316</v>
      </c>
      <c r="I175" s="29">
        <f ca="1">IF(G175&lt;&gt;0,IF(E175&lt;0,0,IF(OR('Marinated Chicken'!I175&gt;0,Squid!I175&gt;0),0,IF(OR(Pita!I175&gt;0,'Green Pepper'!I175&gt;0,'House Salad'!I175&gt;0,Mushrooms!I175&gt;0,Mushrooms!I175&gt;0,Lemon!I175&gt;0,Tzatziki!I175&gt;0,'Monterey Jack'!I175&gt;0,Onions!I175&gt;0),50,200))),0)</f>
        <v>0</v>
      </c>
      <c r="J175" s="2">
        <f ca="1">IF(D175&lt;$E$18,"N/A",IF(D175=$E$18,IF($E$7-SUM(OFFSET(F175,-$E$18,0):F175)&gt;0,$E$7-SUM(OFFSET(F175,-$E$18,0):F175),0),IF(OFFSET(G175,-$E$18,0)-SUM(OFFSET(F175,-$E$18,0):F175)&gt;0,OFFSET(G175,-$E$18,0)-SUM(OFFSET(F175,-$E$18,0):F175),0)))</f>
        <v>0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131</v>
      </c>
      <c r="F176" s="15">
        <f t="shared" si="16"/>
        <v>3</v>
      </c>
      <c r="G176" s="15">
        <f t="shared" ca="1" si="17"/>
        <v>0</v>
      </c>
      <c r="H176" s="13">
        <f t="shared" ca="1" si="13"/>
        <v>0.14356164383561645</v>
      </c>
      <c r="I176" s="29">
        <f ca="1">IF(G176&lt;&gt;0,IF(E176&lt;0,0,IF(OR('Marinated Chicken'!I176&gt;0,Squid!I176&gt;0),0,IF(OR(Pita!I176&gt;0,'Green Pepper'!I176&gt;0,'House Salad'!I176&gt;0,Mushrooms!I176&gt;0,Mushrooms!I176&gt;0,Lemon!I176&gt;0,Tzatziki!I176&gt;0,'Monterey Jack'!I176&gt;0,Onions!I176&gt;0),50,200))),0)</f>
        <v>0</v>
      </c>
      <c r="J176" s="2">
        <f ca="1">IF(D176&lt;$E$18,"N/A",IF(D176=$E$18,IF($E$7-SUM(OFFSET(F176,-$E$18,0):F176)&gt;0,$E$7-SUM(OFFSET(F176,-$E$18,0):F176),0),IF(OFFSET(G176,-$E$18,0)-SUM(OFFSET(F176,-$E$18,0):F176)&gt;0,OFFSET(G176,-$E$18,0)-SUM(OFFSET(F176,-$E$18,0):F176),0)))</f>
        <v>0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128</v>
      </c>
      <c r="F177" s="15">
        <f t="shared" si="16"/>
        <v>3</v>
      </c>
      <c r="G177" s="15">
        <f t="shared" ca="1" si="17"/>
        <v>0</v>
      </c>
      <c r="H177" s="13">
        <f t="shared" ca="1" si="13"/>
        <v>0.14027397260273974</v>
      </c>
      <c r="I177" s="29">
        <f ca="1">IF(G177&lt;&gt;0,IF(E177&lt;0,0,IF(OR('Marinated Chicken'!I177&gt;0,Squid!I177&gt;0),0,IF(OR(Pita!I177&gt;0,'Green Pepper'!I177&gt;0,'House Salad'!I177&gt;0,Mushrooms!I177&gt;0,Mushrooms!I177&gt;0,Lemon!I177&gt;0,Tzatziki!I177&gt;0,'Monterey Jack'!I177&gt;0,Onions!I177&gt;0),50,200))),0)</f>
        <v>0</v>
      </c>
      <c r="J177" s="2">
        <f ca="1">IF(D177&lt;$E$18,"N/A",IF(D177=$E$18,IF($E$7-SUM(OFFSET(F177,-$E$18,0):F177)&gt;0,$E$7-SUM(OFFSET(F177,-$E$18,0):F177),0),IF(OFFSET(G177,-$E$18,0)-SUM(OFFSET(F177,-$E$18,0):F177)&gt;0,OFFSET(G177,-$E$18,0)-SUM(OFFSET(F177,-$E$18,0):F177),0)))</f>
        <v>0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125</v>
      </c>
      <c r="F178" s="15">
        <f t="shared" si="16"/>
        <v>3</v>
      </c>
      <c r="G178" s="15">
        <f t="shared" ca="1" si="17"/>
        <v>0</v>
      </c>
      <c r="H178" s="13">
        <f t="shared" ca="1" si="13"/>
        <v>0.13698630136986303</v>
      </c>
      <c r="I178" s="29">
        <f ca="1">IF(G178&lt;&gt;0,IF(E178&lt;0,0,IF(OR('Marinated Chicken'!I178&gt;0,Squid!I178&gt;0),0,IF(OR(Pita!I178&gt;0,'Green Pepper'!I178&gt;0,'House Salad'!I178&gt;0,Mushrooms!I178&gt;0,Mushrooms!I178&gt;0,Lemon!I178&gt;0,Tzatziki!I178&gt;0,'Monterey Jack'!I178&gt;0,Onions!I178&gt;0),50,200))),0)</f>
        <v>0</v>
      </c>
      <c r="J178" s="2">
        <f ca="1">IF(D178&lt;$E$18,"N/A",IF(D178=$E$18,IF($E$7-SUM(OFFSET(F178,-$E$18,0):F178)&gt;0,$E$7-SUM(OFFSET(F178,-$E$18,0):F178),0),IF(OFFSET(G178,-$E$18,0)-SUM(OFFSET(F178,-$E$18,0):F178)&gt;0,OFFSET(G178,-$E$18,0)-SUM(OFFSET(F178,-$E$18,0):F178),0)))</f>
        <v>0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122</v>
      </c>
      <c r="F179" s="15">
        <f t="shared" si="16"/>
        <v>3</v>
      </c>
      <c r="G179" s="15">
        <f t="shared" ca="1" si="17"/>
        <v>0</v>
      </c>
      <c r="H179" s="13">
        <f t="shared" ca="1" si="13"/>
        <v>0.13369863013698632</v>
      </c>
      <c r="I179" s="29">
        <f ca="1">IF(G179&lt;&gt;0,IF(E179&lt;0,0,IF(OR('Marinated Chicken'!I179&gt;0,Squid!I179&gt;0),0,IF(OR(Pita!I179&gt;0,'Green Pepper'!I179&gt;0,'House Salad'!I179&gt;0,Mushrooms!I179&gt;0,Mushrooms!I179&gt;0,Lemon!I179&gt;0,Tzatziki!I179&gt;0,'Monterey Jack'!I179&gt;0,Onions!I179&gt;0),50,200))),0)</f>
        <v>0</v>
      </c>
      <c r="J179" s="2">
        <f ca="1">IF(D179&lt;$E$18,"N/A",IF(D179=$E$18,IF($E$7-SUM(OFFSET(F179,-$E$18,0):F179)&gt;0,$E$7-SUM(OFFSET(F179,-$E$18,0):F179),0),IF(OFFSET(G179,-$E$18,0)-SUM(OFFSET(F179,-$E$18,0):F179)&gt;0,OFFSET(G179,-$E$18,0)-SUM(OFFSET(F179,-$E$18,0):F179),0)))</f>
        <v>0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119</v>
      </c>
      <c r="F180" s="15">
        <f t="shared" si="16"/>
        <v>3</v>
      </c>
      <c r="G180" s="15">
        <f t="shared" ca="1" si="17"/>
        <v>0</v>
      </c>
      <c r="H180" s="13">
        <f t="shared" ca="1" si="13"/>
        <v>0.13041095890410961</v>
      </c>
      <c r="I180" s="29">
        <f ca="1">IF(G180&lt;&gt;0,IF(E180&lt;0,0,IF(OR('Marinated Chicken'!I180&gt;0,Squid!I180&gt;0),0,IF(OR(Pita!I180&gt;0,'Green Pepper'!I180&gt;0,'House Salad'!I180&gt;0,Mushrooms!I180&gt;0,Mushrooms!I180&gt;0,Lemon!I180&gt;0,Tzatziki!I180&gt;0,'Monterey Jack'!I180&gt;0,Onions!I180&gt;0),50,200))),0)</f>
        <v>0</v>
      </c>
      <c r="J180" s="2">
        <f ca="1">IF(D180&lt;$E$18,"N/A",IF(D180=$E$18,IF($E$7-SUM(OFFSET(F180,-$E$18,0):F180)&gt;0,$E$7-SUM(OFFSET(F180,-$E$18,0):F180),0),IF(OFFSET(G180,-$E$18,0)-SUM(OFFSET(F180,-$E$18,0):F180)&gt;0,OFFSET(G180,-$E$18,0)-SUM(OFFSET(F180,-$E$18,0):F180),0)))</f>
        <v>0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116</v>
      </c>
      <c r="F181" s="15">
        <f t="shared" si="16"/>
        <v>3</v>
      </c>
      <c r="G181" s="15">
        <f t="shared" ca="1" si="17"/>
        <v>0</v>
      </c>
      <c r="H181" s="13">
        <f t="shared" ca="1" si="13"/>
        <v>0.1271232876712329</v>
      </c>
      <c r="I181" s="29">
        <f ca="1">IF(G181&lt;&gt;0,IF(E181&lt;0,0,IF(OR('Marinated Chicken'!I181&gt;0,Squid!I181&gt;0),0,IF(OR(Pita!I181&gt;0,'Green Pepper'!I181&gt;0,'House Salad'!I181&gt;0,Mushrooms!I181&gt;0,Mushrooms!I181&gt;0,Lemon!I181&gt;0,Tzatziki!I181&gt;0,'Monterey Jack'!I181&gt;0,Onions!I181&gt;0),50,200))),0)</f>
        <v>0</v>
      </c>
      <c r="J181" s="2">
        <f ca="1">IF(D181&lt;$E$18,"N/A",IF(D181=$E$18,IF($E$7-SUM(OFFSET(F181,-$E$18,0):F181)&gt;0,$E$7-SUM(OFFSET(F181,-$E$18,0):F181),0),IF(OFFSET(G181,-$E$18,0)-SUM(OFFSET(F181,-$E$18,0):F181)&gt;0,OFFSET(G181,-$E$18,0)-SUM(OFFSET(F181,-$E$18,0):F181),0)))</f>
        <v>0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113</v>
      </c>
      <c r="F182" s="15">
        <f t="shared" si="16"/>
        <v>3</v>
      </c>
      <c r="G182" s="15">
        <f t="shared" ca="1" si="17"/>
        <v>0</v>
      </c>
      <c r="H182" s="13">
        <f t="shared" ca="1" si="13"/>
        <v>0.12383561643835618</v>
      </c>
      <c r="I182" s="29">
        <f ca="1">IF(G182&lt;&gt;0,IF(E182&lt;0,0,IF(OR('Marinated Chicken'!I182&gt;0,Squid!I182&gt;0),0,IF(OR(Pita!I182&gt;0,'Green Pepper'!I182&gt;0,'House Salad'!I182&gt;0,Mushrooms!I182&gt;0,Mushrooms!I182&gt;0,Lemon!I182&gt;0,Tzatziki!I182&gt;0,'Monterey Jack'!I182&gt;0,Onions!I182&gt;0),50,200))),0)</f>
        <v>0</v>
      </c>
      <c r="J182" s="2">
        <f ca="1">IF(D182&lt;$E$18,"N/A",IF(D182=$E$18,IF($E$7-SUM(OFFSET(F182,-$E$18,0):F182)&gt;0,$E$7-SUM(OFFSET(F182,-$E$18,0):F182),0),IF(OFFSET(G182,-$E$18,0)-SUM(OFFSET(F182,-$E$18,0):F182)&gt;0,OFFSET(G182,-$E$18,0)-SUM(OFFSET(F182,-$E$18,0):F182),0)))</f>
        <v>0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110</v>
      </c>
      <c r="F183" s="15">
        <f t="shared" si="16"/>
        <v>3</v>
      </c>
      <c r="G183" s="15">
        <f t="shared" ca="1" si="17"/>
        <v>0</v>
      </c>
      <c r="H183" s="13">
        <f t="shared" ca="1" si="13"/>
        <v>0.12054794520547947</v>
      </c>
      <c r="I183" s="29">
        <f ca="1">IF(G183&lt;&gt;0,IF(E183&lt;0,0,IF(OR('Marinated Chicken'!I183&gt;0,Squid!I183&gt;0),0,IF(OR(Pita!I183&gt;0,'Green Pepper'!I183&gt;0,'House Salad'!I183&gt;0,Mushrooms!I183&gt;0,Mushrooms!I183&gt;0,Lemon!I183&gt;0,Tzatziki!I183&gt;0,'Monterey Jack'!I183&gt;0,Onions!I183&gt;0),50,200))),0)</f>
        <v>0</v>
      </c>
      <c r="J183" s="2">
        <f ca="1">IF(D183&lt;$E$18,"N/A",IF(D183=$E$18,IF($E$7-SUM(OFFSET(F183,-$E$18,0):F183)&gt;0,$E$7-SUM(OFFSET(F183,-$E$18,0):F183),0),IF(OFFSET(G183,-$E$18,0)-SUM(OFFSET(F183,-$E$18,0):F183)&gt;0,OFFSET(G183,-$E$18,0)-SUM(OFFSET(F183,-$E$18,0):F183),0)))</f>
        <v>0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107</v>
      </c>
      <c r="F184" s="15">
        <f t="shared" si="16"/>
        <v>3</v>
      </c>
      <c r="G184" s="15">
        <f t="shared" ca="1" si="17"/>
        <v>0</v>
      </c>
      <c r="H184" s="13">
        <f t="shared" ca="1" si="13"/>
        <v>0.11726027397260276</v>
      </c>
      <c r="I184" s="29">
        <f ca="1">IF(G184&lt;&gt;0,IF(E184&lt;0,0,IF(OR('Marinated Chicken'!I184&gt;0,Squid!I184&gt;0),0,IF(OR(Pita!I184&gt;0,'Green Pepper'!I184&gt;0,'House Salad'!I184&gt;0,Mushrooms!I184&gt;0,Mushrooms!I184&gt;0,Lemon!I184&gt;0,Tzatziki!I184&gt;0,'Monterey Jack'!I184&gt;0,Onions!I184&gt;0),50,200))),0)</f>
        <v>0</v>
      </c>
      <c r="J184" s="2">
        <f ca="1">IF(D184&lt;$E$18,"N/A",IF(D184=$E$18,IF($E$7-SUM(OFFSET(F184,-$E$18,0):F184)&gt;0,$E$7-SUM(OFFSET(F184,-$E$18,0):F184),0),IF(OFFSET(G184,-$E$18,0)-SUM(OFFSET(F184,-$E$18,0):F184)&gt;0,OFFSET(G184,-$E$18,0)-SUM(OFFSET(F184,-$E$18,0):F184),0)))</f>
        <v>0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104</v>
      </c>
      <c r="F185" s="15">
        <f t="shared" si="16"/>
        <v>3</v>
      </c>
      <c r="G185" s="15">
        <f t="shared" ca="1" si="17"/>
        <v>0</v>
      </c>
      <c r="H185" s="13">
        <f t="shared" ca="1" si="13"/>
        <v>0.11397260273972604</v>
      </c>
      <c r="I185" s="29">
        <f ca="1">IF(G185&lt;&gt;0,IF(E185&lt;0,0,IF(OR('Marinated Chicken'!I185&gt;0,Squid!I185&gt;0),0,IF(OR(Pita!I185&gt;0,'Green Pepper'!I185&gt;0,'House Salad'!I185&gt;0,Mushrooms!I185&gt;0,Mushrooms!I185&gt;0,Lemon!I185&gt;0,Tzatziki!I185&gt;0,'Monterey Jack'!I185&gt;0,Onions!I185&gt;0),50,200))),0)</f>
        <v>0</v>
      </c>
      <c r="J185" s="2">
        <f ca="1">IF(D185&lt;$E$18,"N/A",IF(D185=$E$18,IF($E$7-SUM(OFFSET(F185,-$E$18,0):F185)&gt;0,$E$7-SUM(OFFSET(F185,-$E$18,0):F185),0),IF(OFFSET(G185,-$E$18,0)-SUM(OFFSET(F185,-$E$18,0):F185)&gt;0,OFFSET(G185,-$E$18,0)-SUM(OFFSET(F185,-$E$18,0):F185),0)))</f>
        <v>0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101</v>
      </c>
      <c r="F186" s="15">
        <f t="shared" si="16"/>
        <v>3</v>
      </c>
      <c r="G186" s="15">
        <f t="shared" ca="1" si="17"/>
        <v>0</v>
      </c>
      <c r="H186" s="13">
        <f t="shared" ca="1" si="13"/>
        <v>0.11068493150684933</v>
      </c>
      <c r="I186" s="29">
        <f ca="1">IF(G186&lt;&gt;0,IF(E186&lt;0,0,IF(OR('Marinated Chicken'!I186&gt;0,Squid!I186&gt;0),0,IF(OR(Pita!I186&gt;0,'Green Pepper'!I186&gt;0,'House Salad'!I186&gt;0,Mushrooms!I186&gt;0,Mushrooms!I186&gt;0,Lemon!I186&gt;0,Tzatziki!I186&gt;0,'Monterey Jack'!I186&gt;0,Onions!I186&gt;0),50,200))),0)</f>
        <v>0</v>
      </c>
      <c r="J186" s="2">
        <f ca="1">IF(D186&lt;$E$18,"N/A",IF(D186=$E$18,IF($E$7-SUM(OFFSET(F186,-$E$18,0):F186)&gt;0,$E$7-SUM(OFFSET(F186,-$E$18,0):F186),0),IF(OFFSET(G186,-$E$18,0)-SUM(OFFSET(F186,-$E$18,0):F186)&gt;0,OFFSET(G186,-$E$18,0)-SUM(OFFSET(F186,-$E$18,0):F186),0)))</f>
        <v>0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98</v>
      </c>
      <c r="F187" s="15">
        <f t="shared" si="16"/>
        <v>3</v>
      </c>
      <c r="G187" s="15">
        <f t="shared" ca="1" si="17"/>
        <v>0</v>
      </c>
      <c r="H187" s="13">
        <f t="shared" ca="1" si="13"/>
        <v>0.10739726027397262</v>
      </c>
      <c r="I187" s="29">
        <f ca="1">IF(G187&lt;&gt;0,IF(E187&lt;0,0,IF(OR('Marinated Chicken'!I187&gt;0,Squid!I187&gt;0),0,IF(OR(Pita!I187&gt;0,'Green Pepper'!I187&gt;0,'House Salad'!I187&gt;0,Mushrooms!I187&gt;0,Mushrooms!I187&gt;0,Lemon!I187&gt;0,Tzatziki!I187&gt;0,'Monterey Jack'!I187&gt;0,Onions!I187&gt;0),50,200))),0)</f>
        <v>0</v>
      </c>
      <c r="J187" s="2">
        <f ca="1">IF(D187&lt;$E$18,"N/A",IF(D187=$E$18,IF($E$7-SUM(OFFSET(F187,-$E$18,0):F187)&gt;0,$E$7-SUM(OFFSET(F187,-$E$18,0):F187),0),IF(OFFSET(G187,-$E$18,0)-SUM(OFFSET(F187,-$E$18,0):F187)&gt;0,OFFSET(G187,-$E$18,0)-SUM(OFFSET(F187,-$E$18,0):F187),0)))</f>
        <v>0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95</v>
      </c>
      <c r="F188" s="15">
        <f t="shared" si="16"/>
        <v>3</v>
      </c>
      <c r="G188" s="15">
        <f t="shared" ca="1" si="17"/>
        <v>0</v>
      </c>
      <c r="H188" s="13">
        <f t="shared" ca="1" si="13"/>
        <v>0.10410958904109591</v>
      </c>
      <c r="I188" s="29">
        <f ca="1">IF(G188&lt;&gt;0,IF(E188&lt;0,0,IF(OR('Marinated Chicken'!I188&gt;0,Squid!I188&gt;0),0,IF(OR(Pita!I188&gt;0,'Green Pepper'!I188&gt;0,'House Salad'!I188&gt;0,Mushrooms!I188&gt;0,Mushrooms!I188&gt;0,Lemon!I188&gt;0,Tzatziki!I188&gt;0,'Monterey Jack'!I188&gt;0,Onions!I188&gt;0),50,200))),0)</f>
        <v>0</v>
      </c>
      <c r="J188" s="2">
        <f ca="1">IF(D188&lt;$E$18,"N/A",IF(D188=$E$18,IF($E$7-SUM(OFFSET(F188,-$E$18,0):F188)&gt;0,$E$7-SUM(OFFSET(F188,-$E$18,0):F188),0),IF(OFFSET(G188,-$E$18,0)-SUM(OFFSET(F188,-$E$18,0):F188)&gt;0,OFFSET(G188,-$E$18,0)-SUM(OFFSET(F188,-$E$18,0):F188),0)))</f>
        <v>0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92</v>
      </c>
      <c r="F189" s="15">
        <f t="shared" si="16"/>
        <v>3</v>
      </c>
      <c r="G189" s="15">
        <f t="shared" ca="1" si="17"/>
        <v>0</v>
      </c>
      <c r="H189" s="13">
        <f t="shared" ca="1" si="13"/>
        <v>0.1008219178082192</v>
      </c>
      <c r="I189" s="29">
        <f ca="1">IF(G189&lt;&gt;0,IF(E189&lt;0,0,IF(OR('Marinated Chicken'!I189&gt;0,Squid!I189&gt;0),0,IF(OR(Pita!I189&gt;0,'Green Pepper'!I189&gt;0,'House Salad'!I189&gt;0,Mushrooms!I189&gt;0,Mushrooms!I189&gt;0,Lemon!I189&gt;0,Tzatziki!I189&gt;0,'Monterey Jack'!I189&gt;0,Onions!I189&gt;0),50,200))),0)</f>
        <v>0</v>
      </c>
      <c r="J189" s="2">
        <f ca="1">IF(D189&lt;$E$18,"N/A",IF(D189=$E$18,IF($E$7-SUM(OFFSET(F189,-$E$18,0):F189)&gt;0,$E$7-SUM(OFFSET(F189,-$E$18,0):F189),0),IF(OFFSET(G189,-$E$18,0)-SUM(OFFSET(F189,-$E$18,0):F189)&gt;0,OFFSET(G189,-$E$18,0)-SUM(OFFSET(F189,-$E$18,0):F189),0)))</f>
        <v>0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89</v>
      </c>
      <c r="F190" s="15">
        <f t="shared" si="16"/>
        <v>3</v>
      </c>
      <c r="G190" s="15">
        <f t="shared" ca="1" si="17"/>
        <v>0</v>
      </c>
      <c r="H190" s="13">
        <f t="shared" ca="1" si="13"/>
        <v>9.7534246575342473E-2</v>
      </c>
      <c r="I190" s="29">
        <f ca="1">IF(G190&lt;&gt;0,IF(E190&lt;0,0,IF(OR('Marinated Chicken'!I190&gt;0,Squid!I190&gt;0),0,IF(OR(Pita!I190&gt;0,'Green Pepper'!I190&gt;0,'House Salad'!I190&gt;0,Mushrooms!I190&gt;0,Mushrooms!I190&gt;0,Lemon!I190&gt;0,Tzatziki!I190&gt;0,'Monterey Jack'!I190&gt;0,Onions!I190&gt;0),50,200))),0)</f>
        <v>0</v>
      </c>
      <c r="J190" s="2">
        <f ca="1">IF(D190&lt;$E$18,"N/A",IF(D190=$E$18,IF($E$7-SUM(OFFSET(F190,-$E$18,0):F190)&gt;0,$E$7-SUM(OFFSET(F190,-$E$18,0):F190),0),IF(OFFSET(G190,-$E$18,0)-SUM(OFFSET(F190,-$E$18,0):F190)&gt;0,OFFSET(G190,-$E$18,0)-SUM(OFFSET(F190,-$E$18,0):F190),0)))</f>
        <v>0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86</v>
      </c>
      <c r="F191" s="15">
        <f t="shared" si="16"/>
        <v>3</v>
      </c>
      <c r="G191" s="15">
        <f t="shared" ca="1" si="17"/>
        <v>0</v>
      </c>
      <c r="H191" s="13">
        <f t="shared" ca="1" si="13"/>
        <v>9.4246575342465763E-2</v>
      </c>
      <c r="I191" s="29">
        <f ca="1">IF(G191&lt;&gt;0,IF(E191&lt;0,0,IF(OR('Marinated Chicken'!I191&gt;0,Squid!I191&gt;0),0,IF(OR(Pita!I191&gt;0,'Green Pepper'!I191&gt;0,'House Salad'!I191&gt;0,Mushrooms!I191&gt;0,Mushrooms!I191&gt;0,Lemon!I191&gt;0,Tzatziki!I191&gt;0,'Monterey Jack'!I191&gt;0,Onions!I191&gt;0),50,200))),0)</f>
        <v>0</v>
      </c>
      <c r="J191" s="2">
        <f ca="1">IF(D191&lt;$E$18,"N/A",IF(D191=$E$18,IF($E$7-SUM(OFFSET(F191,-$E$18,0):F191)&gt;0,$E$7-SUM(OFFSET(F191,-$E$18,0):F191),0),IF(OFFSET(G191,-$E$18,0)-SUM(OFFSET(F191,-$E$18,0):F191)&gt;0,OFFSET(G191,-$E$18,0)-SUM(OFFSET(F191,-$E$18,0):F191),0)))</f>
        <v>0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83</v>
      </c>
      <c r="F192" s="15">
        <f t="shared" si="16"/>
        <v>3</v>
      </c>
      <c r="G192" s="15">
        <f t="shared" ca="1" si="17"/>
        <v>0</v>
      </c>
      <c r="H192" s="13">
        <f t="shared" ca="1" si="13"/>
        <v>9.0958904109589053E-2</v>
      </c>
      <c r="I192" s="29">
        <f ca="1">IF(G192&lt;&gt;0,IF(E192&lt;0,0,IF(OR('Marinated Chicken'!I192&gt;0,Squid!I192&gt;0),0,IF(OR(Pita!I192&gt;0,'Green Pepper'!I192&gt;0,'House Salad'!I192&gt;0,Mushrooms!I192&gt;0,Mushrooms!I192&gt;0,Lemon!I192&gt;0,Tzatziki!I192&gt;0,'Monterey Jack'!I192&gt;0,Onions!I192&gt;0),50,200))),0)</f>
        <v>0</v>
      </c>
      <c r="J192" s="2">
        <f ca="1">IF(D192&lt;$E$18,"N/A",IF(D192=$E$18,IF($E$7-SUM(OFFSET(F192,-$E$18,0):F192)&gt;0,$E$7-SUM(OFFSET(F192,-$E$18,0):F192),0),IF(OFFSET(G192,-$E$18,0)-SUM(OFFSET(F192,-$E$18,0):F192)&gt;0,OFFSET(G192,-$E$18,0)-SUM(OFFSET(F192,-$E$18,0):F192),0)))</f>
        <v>0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80</v>
      </c>
      <c r="F193" s="15">
        <f t="shared" si="16"/>
        <v>3</v>
      </c>
      <c r="G193" s="15">
        <f t="shared" ca="1" si="17"/>
        <v>0</v>
      </c>
      <c r="H193" s="13">
        <f t="shared" ca="1" si="13"/>
        <v>8.7671232876712343E-2</v>
      </c>
      <c r="I193" s="29">
        <f ca="1">IF(G193&lt;&gt;0,IF(E193&lt;0,0,IF(OR('Marinated Chicken'!I193&gt;0,Squid!I193&gt;0),0,IF(OR(Pita!I193&gt;0,'Green Pepper'!I193&gt;0,'House Salad'!I193&gt;0,Mushrooms!I193&gt;0,Mushrooms!I193&gt;0,Lemon!I193&gt;0,Tzatziki!I193&gt;0,'Monterey Jack'!I193&gt;0,Onions!I193&gt;0),50,200))),0)</f>
        <v>0</v>
      </c>
      <c r="J193" s="2">
        <f ca="1">IF(D193&lt;$E$18,"N/A",IF(D193=$E$18,IF($E$7-SUM(OFFSET(F193,-$E$18,0):F193)&gt;0,$E$7-SUM(OFFSET(F193,-$E$18,0):F193),0),IF(OFFSET(G193,-$E$18,0)-SUM(OFFSET(F193,-$E$18,0):F193)&gt;0,OFFSET(G193,-$E$18,0)-SUM(OFFSET(F193,-$E$18,0):F193),0)))</f>
        <v>0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77</v>
      </c>
      <c r="F194" s="15">
        <f t="shared" si="16"/>
        <v>3</v>
      </c>
      <c r="G194" s="15">
        <f t="shared" ca="1" si="17"/>
        <v>0</v>
      </c>
      <c r="H194" s="13">
        <f t="shared" ca="1" si="13"/>
        <v>8.4383561643835633E-2</v>
      </c>
      <c r="I194" s="29">
        <f ca="1">IF(G194&lt;&gt;0,IF(E194&lt;0,0,IF(OR('Marinated Chicken'!I194&gt;0,Squid!I194&gt;0),0,IF(OR(Pita!I194&gt;0,'Green Pepper'!I194&gt;0,'House Salad'!I194&gt;0,Mushrooms!I194&gt;0,Mushrooms!I194&gt;0,Lemon!I194&gt;0,Tzatziki!I194&gt;0,'Monterey Jack'!I194&gt;0,Onions!I194&gt;0),50,200))),0)</f>
        <v>0</v>
      </c>
      <c r="J194" s="2">
        <f ca="1">IF(D194&lt;$E$18,"N/A",IF(D194=$E$18,IF($E$7-SUM(OFFSET(F194,-$E$18,0):F194)&gt;0,$E$7-SUM(OFFSET(F194,-$E$18,0):F194),0),IF(OFFSET(G194,-$E$18,0)-SUM(OFFSET(F194,-$E$18,0):F194)&gt;0,OFFSET(G194,-$E$18,0)-SUM(OFFSET(F194,-$E$18,0):F194),0)))</f>
        <v>0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74</v>
      </c>
      <c r="F195" s="15">
        <f t="shared" si="16"/>
        <v>3</v>
      </c>
      <c r="G195" s="15">
        <f t="shared" ca="1" si="17"/>
        <v>105</v>
      </c>
      <c r="H195" s="13">
        <f t="shared" ca="1" si="13"/>
        <v>8.109589041095891E-2</v>
      </c>
      <c r="I195" s="29">
        <f ca="1">IF(G195&lt;&gt;0,IF(E195&lt;0,0,IF(OR('Marinated Chicken'!I195&gt;0,Squid!I195&gt;0),0,IF(OR(Pita!I195&gt;0,'Green Pepper'!I195&gt;0,'House Salad'!I195&gt;0,Mushrooms!I195&gt;0,Mushrooms!I195&gt;0,Lemon!I195&gt;0,Tzatziki!I195&gt;0,'Monterey Jack'!I195&gt;0,Onions!I195&gt;0),50,200))),0)</f>
        <v>0</v>
      </c>
      <c r="J195" s="2">
        <f ca="1">IF(D195&lt;$E$18,"N/A",IF(D195=$E$18,IF($E$7-SUM(OFFSET(F195,-$E$18,0):F195)&gt;0,$E$7-SUM(OFFSET(F195,-$E$18,0):F195),0),IF(OFFSET(G195,-$E$18,0)-SUM(OFFSET(F195,-$E$18,0):F195)&gt;0,OFFSET(G195,-$E$18,0)-SUM(OFFSET(F195,-$E$18,0):F195),0)))</f>
        <v>0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176</v>
      </c>
      <c r="F196" s="15">
        <f t="shared" si="16"/>
        <v>3</v>
      </c>
      <c r="G196" s="15">
        <f t="shared" ca="1" si="17"/>
        <v>0</v>
      </c>
      <c r="H196" s="13">
        <f t="shared" ca="1" si="13"/>
        <v>0.19287671232876716</v>
      </c>
      <c r="I196" s="29">
        <f ca="1">IF(G196&lt;&gt;0,IF(E196&lt;0,0,IF(OR('Marinated Chicken'!I196&gt;0,Squid!I196&gt;0),0,IF(OR(Pita!I196&gt;0,'Green Pepper'!I196&gt;0,'House Salad'!I196&gt;0,Mushrooms!I196&gt;0,Mushrooms!I196&gt;0,Lemon!I196&gt;0,Tzatziki!I196&gt;0,'Monterey Jack'!I196&gt;0,Onions!I196&gt;0),50,200))),0)</f>
        <v>0</v>
      </c>
      <c r="J196" s="2">
        <f ca="1">IF(D196&lt;$E$18,"N/A",IF(D196=$E$18,IF($E$7-SUM(OFFSET(F196,-$E$18,0):F196)&gt;0,$E$7-SUM(OFFSET(F196,-$E$18,0):F196),0),IF(OFFSET(G196,-$E$18,0)-SUM(OFFSET(F196,-$E$18,0):F196)&gt;0,OFFSET(G196,-$E$18,0)-SUM(OFFSET(F196,-$E$18,0):F196),0)))</f>
        <v>0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173</v>
      </c>
      <c r="F197" s="15">
        <f t="shared" si="16"/>
        <v>3</v>
      </c>
      <c r="G197" s="15">
        <f t="shared" ca="1" si="17"/>
        <v>0</v>
      </c>
      <c r="H197" s="13">
        <f t="shared" ca="1" si="13"/>
        <v>0.18958904109589045</v>
      </c>
      <c r="I197" s="29">
        <f ca="1">IF(G197&lt;&gt;0,IF(E197&lt;0,0,IF(OR('Marinated Chicken'!I197&gt;0,Squid!I197&gt;0),0,IF(OR(Pita!I197&gt;0,'Green Pepper'!I197&gt;0,'House Salad'!I197&gt;0,Mushrooms!I197&gt;0,Mushrooms!I197&gt;0,Lemon!I197&gt;0,Tzatziki!I197&gt;0,'Monterey Jack'!I197&gt;0,Onions!I197&gt;0),50,200))),0)</f>
        <v>0</v>
      </c>
      <c r="J197" s="2">
        <f ca="1">IF(D197&lt;$E$18,"N/A",IF(D197=$E$18,IF($E$7-SUM(OFFSET(F197,-$E$18,0):F197)&gt;0,$E$7-SUM(OFFSET(F197,-$E$18,0):F197),0),IF(OFFSET(G197,-$E$18,0)-SUM(OFFSET(F197,-$E$18,0):F197)&gt;0,OFFSET(G197,-$E$18,0)-SUM(OFFSET(F197,-$E$18,0):F197),0)))</f>
        <v>0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170</v>
      </c>
      <c r="F198" s="15">
        <f t="shared" si="16"/>
        <v>3</v>
      </c>
      <c r="G198" s="15">
        <f t="shared" ca="1" si="17"/>
        <v>0</v>
      </c>
      <c r="H198" s="13">
        <f t="shared" ca="1" si="13"/>
        <v>0.18630136986301371</v>
      </c>
      <c r="I198" s="29">
        <f ca="1">IF(G198&lt;&gt;0,IF(E198&lt;0,0,IF(OR('Marinated Chicken'!I198&gt;0,Squid!I198&gt;0),0,IF(OR(Pita!I198&gt;0,'Green Pepper'!I198&gt;0,'House Salad'!I198&gt;0,Mushrooms!I198&gt;0,Mushrooms!I198&gt;0,Lemon!I198&gt;0,Tzatziki!I198&gt;0,'Monterey Jack'!I198&gt;0,Onions!I198&gt;0),50,200))),0)</f>
        <v>0</v>
      </c>
      <c r="J198" s="2">
        <f ca="1">IF(D198&lt;$E$18,"N/A",IF(D198=$E$18,IF($E$7-SUM(OFFSET(F198,-$E$18,0):F198)&gt;0,$E$7-SUM(OFFSET(F198,-$E$18,0):F198),0),IF(OFFSET(G198,-$E$18,0)-SUM(OFFSET(F198,-$E$18,0):F198)&gt;0,OFFSET(G198,-$E$18,0)-SUM(OFFSET(F198,-$E$18,0):F198),0)))</f>
        <v>0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167</v>
      </c>
      <c r="F199" s="15">
        <f t="shared" si="16"/>
        <v>3</v>
      </c>
      <c r="G199" s="15">
        <f t="shared" ca="1" si="17"/>
        <v>0</v>
      </c>
      <c r="H199" s="13">
        <f t="shared" ca="1" si="13"/>
        <v>0.183013698630137</v>
      </c>
      <c r="I199" s="29">
        <f ca="1">IF(G199&lt;&gt;0,IF(E199&lt;0,0,IF(OR('Marinated Chicken'!I199&gt;0,Squid!I199&gt;0),0,IF(OR(Pita!I199&gt;0,'Green Pepper'!I199&gt;0,'House Salad'!I199&gt;0,Mushrooms!I199&gt;0,Mushrooms!I199&gt;0,Lemon!I199&gt;0,Tzatziki!I199&gt;0,'Monterey Jack'!I199&gt;0,Onions!I199&gt;0),50,200))),0)</f>
        <v>0</v>
      </c>
      <c r="J199" s="2">
        <f ca="1">IF(D199&lt;$E$18,"N/A",IF(D199=$E$18,IF($E$7-SUM(OFFSET(F199,-$E$18,0):F199)&gt;0,$E$7-SUM(OFFSET(F199,-$E$18,0):F199),0),IF(OFFSET(G199,-$E$18,0)-SUM(OFFSET(F199,-$E$18,0):F199)&gt;0,OFFSET(G199,-$E$18,0)-SUM(OFFSET(F199,-$E$18,0):F199),0)))</f>
        <v>0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164</v>
      </c>
      <c r="F200" s="15">
        <f t="shared" si="16"/>
        <v>3</v>
      </c>
      <c r="G200" s="15">
        <f t="shared" ca="1" si="17"/>
        <v>0</v>
      </c>
      <c r="H200" s="13">
        <f t="shared" ca="1" si="13"/>
        <v>0.17972602739726029</v>
      </c>
      <c r="I200" s="29">
        <f ca="1">IF(G200&lt;&gt;0,IF(E200&lt;0,0,IF(OR('Marinated Chicken'!I200&gt;0,Squid!I200&gt;0),0,IF(OR(Pita!I200&gt;0,'Green Pepper'!I200&gt;0,'House Salad'!I200&gt;0,Mushrooms!I200&gt;0,Mushrooms!I200&gt;0,Lemon!I200&gt;0,Tzatziki!I200&gt;0,'Monterey Jack'!I200&gt;0,Onions!I200&gt;0),50,200))),0)</f>
        <v>0</v>
      </c>
      <c r="J200" s="2">
        <f ca="1">IF(D200&lt;$E$18,"N/A",IF(D200=$E$18,IF($E$7-SUM(OFFSET(F200,-$E$18,0):F200)&gt;0,$E$7-SUM(OFFSET(F200,-$E$18,0):F200),0),IF(OFFSET(G200,-$E$18,0)-SUM(OFFSET(F200,-$E$18,0):F200)&gt;0,OFFSET(G200,-$E$18,0)-SUM(OFFSET(F200,-$E$18,0):F200),0)))</f>
        <v>0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161</v>
      </c>
      <c r="F201" s="15">
        <f t="shared" si="16"/>
        <v>3</v>
      </c>
      <c r="G201" s="15">
        <f t="shared" ca="1" si="17"/>
        <v>0</v>
      </c>
      <c r="H201" s="13">
        <f t="shared" ca="1" si="13"/>
        <v>0.17643835616438358</v>
      </c>
      <c r="I201" s="29">
        <f ca="1">IF(G201&lt;&gt;0,IF(E201&lt;0,0,IF(OR('Marinated Chicken'!I201&gt;0,Squid!I201&gt;0),0,IF(OR(Pita!I201&gt;0,'Green Pepper'!I201&gt;0,'House Salad'!I201&gt;0,Mushrooms!I201&gt;0,Mushrooms!I201&gt;0,Lemon!I201&gt;0,Tzatziki!I201&gt;0,'Monterey Jack'!I201&gt;0,Onions!I201&gt;0),50,200))),0)</f>
        <v>0</v>
      </c>
      <c r="J201" s="2">
        <f ca="1">IF(D201&lt;$E$18,"N/A",IF(D201=$E$18,IF($E$7-SUM(OFFSET(F201,-$E$18,0):F201)&gt;0,$E$7-SUM(OFFSET(F201,-$E$18,0):F201),0),IF(OFFSET(G201,-$E$18,0)-SUM(OFFSET(F201,-$E$18,0):F201)&gt;0,OFFSET(G201,-$E$18,0)-SUM(OFFSET(F201,-$E$18,0):F201),0)))</f>
        <v>0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158</v>
      </c>
      <c r="F202" s="15">
        <f t="shared" si="16"/>
        <v>3</v>
      </c>
      <c r="G202" s="15">
        <f t="shared" ca="1" si="17"/>
        <v>0</v>
      </c>
      <c r="H202" s="13">
        <f t="shared" ca="1" si="13"/>
        <v>0.17315068493150687</v>
      </c>
      <c r="I202" s="29">
        <f ca="1">IF(G202&lt;&gt;0,IF(E202&lt;0,0,IF(OR('Marinated Chicken'!I202&gt;0,Squid!I202&gt;0),0,IF(OR(Pita!I202&gt;0,'Green Pepper'!I202&gt;0,'House Salad'!I202&gt;0,Mushrooms!I202&gt;0,Mushrooms!I202&gt;0,Lemon!I202&gt;0,Tzatziki!I202&gt;0,'Monterey Jack'!I202&gt;0,Onions!I202&gt;0),50,200))),0)</f>
        <v>0</v>
      </c>
      <c r="J202" s="2">
        <f ca="1">IF(D202&lt;$E$18,"N/A",IF(D202=$E$18,IF($E$7-SUM(OFFSET(F202,-$E$18,0):F202)&gt;0,$E$7-SUM(OFFSET(F202,-$E$18,0):F202),0),IF(OFFSET(G202,-$E$18,0)-SUM(OFFSET(F202,-$E$18,0):F202)&gt;0,OFFSET(G202,-$E$18,0)-SUM(OFFSET(F202,-$E$18,0):F202),0)))</f>
        <v>0</v>
      </c>
      <c r="K202" s="13">
        <f t="shared" ca="1" si="14"/>
        <v>0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155</v>
      </c>
      <c r="F203" s="15">
        <f t="shared" si="16"/>
        <v>3</v>
      </c>
      <c r="G203" s="15">
        <f t="shared" ca="1" si="17"/>
        <v>0</v>
      </c>
      <c r="H203" s="13">
        <f t="shared" ca="1" si="13"/>
        <v>0.16986301369863016</v>
      </c>
      <c r="I203" s="29">
        <f ca="1">IF(G203&lt;&gt;0,IF(E203&lt;0,0,IF(OR('Marinated Chicken'!I203&gt;0,Squid!I203&gt;0),0,IF(OR(Pita!I203&gt;0,'Green Pepper'!I203&gt;0,'House Salad'!I203&gt;0,Mushrooms!I203&gt;0,Mushrooms!I203&gt;0,Lemon!I203&gt;0,Tzatziki!I203&gt;0,'Monterey Jack'!I203&gt;0,Onions!I203&gt;0),50,200))),0)</f>
        <v>0</v>
      </c>
      <c r="J203" s="2">
        <f ca="1">IF(D203&lt;$E$18,"N/A",IF(D203=$E$18,IF($E$7-SUM(OFFSET(F203,-$E$18,0):F203)&gt;0,$E$7-SUM(OFFSET(F203,-$E$18,0):F203),0),IF(OFFSET(G203,-$E$18,0)-SUM(OFFSET(F203,-$E$18,0):F203)&gt;0,OFFSET(G203,-$E$18,0)-SUM(OFFSET(F203,-$E$18,0):F203),0)))</f>
        <v>0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152</v>
      </c>
      <c r="F204" s="15">
        <f t="shared" si="16"/>
        <v>3</v>
      </c>
      <c r="G204" s="15">
        <f t="shared" ca="1" si="17"/>
        <v>0</v>
      </c>
      <c r="H204" s="13">
        <f t="shared" ca="1" si="13"/>
        <v>0.16657534246575345</v>
      </c>
      <c r="I204" s="29">
        <f ca="1">IF(G204&lt;&gt;0,IF(E204&lt;0,0,IF(OR('Marinated Chicken'!I204&gt;0,Squid!I204&gt;0),0,IF(OR(Pita!I204&gt;0,'Green Pepper'!I204&gt;0,'House Salad'!I204&gt;0,Mushrooms!I204&gt;0,Mushrooms!I204&gt;0,Lemon!I204&gt;0,Tzatziki!I204&gt;0,'Monterey Jack'!I204&gt;0,Onions!I204&gt;0),50,200))),0)</f>
        <v>0</v>
      </c>
      <c r="J204" s="2">
        <f ca="1">IF(D204&lt;$E$18,"N/A",IF(D204=$E$18,IF($E$7-SUM(OFFSET(F204,-$E$18,0):F204)&gt;0,$E$7-SUM(OFFSET(F204,-$E$18,0):F204),0),IF(OFFSET(G204,-$E$18,0)-SUM(OFFSET(F204,-$E$18,0):F204)&gt;0,OFFSET(G204,-$E$18,0)-SUM(OFFSET(F204,-$E$18,0):F204),0)))</f>
        <v>0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149</v>
      </c>
      <c r="F205" s="15">
        <f t="shared" si="16"/>
        <v>3</v>
      </c>
      <c r="G205" s="15">
        <f t="shared" ca="1" si="17"/>
        <v>0</v>
      </c>
      <c r="H205" s="13">
        <f t="shared" ca="1" si="13"/>
        <v>0.16328767123287674</v>
      </c>
      <c r="I205" s="29">
        <f ca="1">IF(G205&lt;&gt;0,IF(E205&lt;0,0,IF(OR('Marinated Chicken'!I205&gt;0,Squid!I205&gt;0),0,IF(OR(Pita!I205&gt;0,'Green Pepper'!I205&gt;0,'House Salad'!I205&gt;0,Mushrooms!I205&gt;0,Mushrooms!I205&gt;0,Lemon!I205&gt;0,Tzatziki!I205&gt;0,'Monterey Jack'!I205&gt;0,Onions!I205&gt;0),50,200))),0)</f>
        <v>0</v>
      </c>
      <c r="J205" s="2">
        <f ca="1">IF(D205&lt;$E$18,"N/A",IF(D205=$E$18,IF($E$7-SUM(OFFSET(F205,-$E$18,0):F205)&gt;0,$E$7-SUM(OFFSET(F205,-$E$18,0):F205),0),IF(OFFSET(G205,-$E$18,0)-SUM(OFFSET(F205,-$E$18,0):F205)&gt;0,OFFSET(G205,-$E$18,0)-SUM(OFFSET(F205,-$E$18,0):F205),0)))</f>
        <v>0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146</v>
      </c>
      <c r="F206" s="15">
        <f t="shared" si="16"/>
        <v>3</v>
      </c>
      <c r="G206" s="15">
        <f t="shared" ca="1" si="17"/>
        <v>0</v>
      </c>
      <c r="H206" s="13">
        <f t="shared" ca="1" si="13"/>
        <v>0.16000000000000003</v>
      </c>
      <c r="I206" s="29">
        <f ca="1">IF(G206&lt;&gt;0,IF(E206&lt;0,0,IF(OR('Marinated Chicken'!I206&gt;0,Squid!I206&gt;0),0,IF(OR(Pita!I206&gt;0,'Green Pepper'!I206&gt;0,'House Salad'!I206&gt;0,Mushrooms!I206&gt;0,Mushrooms!I206&gt;0,Lemon!I206&gt;0,Tzatziki!I206&gt;0,'Monterey Jack'!I206&gt;0,Onions!I206&gt;0),50,200))),0)</f>
        <v>0</v>
      </c>
      <c r="J206" s="2">
        <f ca="1">IF(D206&lt;$E$18,"N/A",IF(D206=$E$18,IF($E$7-SUM(OFFSET(F206,-$E$18,0):F206)&gt;0,$E$7-SUM(OFFSET(F206,-$E$18,0):F206),0),IF(OFFSET(G206,-$E$18,0)-SUM(OFFSET(F206,-$E$18,0):F206)&gt;0,OFFSET(G206,-$E$18,0)-SUM(OFFSET(F206,-$E$18,0):F206),0)))</f>
        <v>0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143</v>
      </c>
      <c r="F207" s="15">
        <f t="shared" si="16"/>
        <v>3</v>
      </c>
      <c r="G207" s="15">
        <f t="shared" ca="1" si="17"/>
        <v>0</v>
      </c>
      <c r="H207" s="13">
        <f t="shared" ca="1" si="13"/>
        <v>0.15671232876712332</v>
      </c>
      <c r="I207" s="29">
        <f ca="1">IF(G207&lt;&gt;0,IF(E207&lt;0,0,IF(OR('Marinated Chicken'!I207&gt;0,Squid!I207&gt;0),0,IF(OR(Pita!I207&gt;0,'Green Pepper'!I207&gt;0,'House Salad'!I207&gt;0,Mushrooms!I207&gt;0,Mushrooms!I207&gt;0,Lemon!I207&gt;0,Tzatziki!I207&gt;0,'Monterey Jack'!I207&gt;0,Onions!I207&gt;0),50,200))),0)</f>
        <v>0</v>
      </c>
      <c r="J207" s="2">
        <f ca="1">IF(D207&lt;$E$18,"N/A",IF(D207=$E$18,IF($E$7-SUM(OFFSET(F207,-$E$18,0):F207)&gt;0,$E$7-SUM(OFFSET(F207,-$E$18,0):F207),0),IF(OFFSET(G207,-$E$18,0)-SUM(OFFSET(F207,-$E$18,0):F207)&gt;0,OFFSET(G207,-$E$18,0)-SUM(OFFSET(F207,-$E$18,0):F207),0)))</f>
        <v>0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140</v>
      </c>
      <c r="F208" s="15">
        <f t="shared" si="16"/>
        <v>3</v>
      </c>
      <c r="G208" s="15">
        <f t="shared" ca="1" si="17"/>
        <v>0</v>
      </c>
      <c r="H208" s="13">
        <f t="shared" ca="1" si="13"/>
        <v>0.15342465753424658</v>
      </c>
      <c r="I208" s="29">
        <f ca="1">IF(G208&lt;&gt;0,IF(E208&lt;0,0,IF(OR('Marinated Chicken'!I208&gt;0,Squid!I208&gt;0),0,IF(OR(Pita!I208&gt;0,'Green Pepper'!I208&gt;0,'House Salad'!I208&gt;0,Mushrooms!I208&gt;0,Mushrooms!I208&gt;0,Lemon!I208&gt;0,Tzatziki!I208&gt;0,'Monterey Jack'!I208&gt;0,Onions!I208&gt;0),50,200))),0)</f>
        <v>0</v>
      </c>
      <c r="J208" s="2">
        <f ca="1">IF(D208&lt;$E$18,"N/A",IF(D208=$E$18,IF($E$7-SUM(OFFSET(F208,-$E$18,0):F208)&gt;0,$E$7-SUM(OFFSET(F208,-$E$18,0):F208),0),IF(OFFSET(G208,-$E$18,0)-SUM(OFFSET(F208,-$E$18,0):F208)&gt;0,OFFSET(G208,-$E$18,0)-SUM(OFFSET(F208,-$E$18,0):F208),0)))</f>
        <v>0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137</v>
      </c>
      <c r="F209" s="15">
        <f t="shared" si="16"/>
        <v>3</v>
      </c>
      <c r="G209" s="15">
        <f t="shared" ca="1" si="17"/>
        <v>0</v>
      </c>
      <c r="H209" s="13">
        <f t="shared" ca="1" si="13"/>
        <v>0.15013698630136987</v>
      </c>
      <c r="I209" s="29">
        <f ca="1">IF(G209&lt;&gt;0,IF(E209&lt;0,0,IF(OR('Marinated Chicken'!I209&gt;0,Squid!I209&gt;0),0,IF(OR(Pita!I209&gt;0,'Green Pepper'!I209&gt;0,'House Salad'!I209&gt;0,Mushrooms!I209&gt;0,Mushrooms!I209&gt;0,Lemon!I209&gt;0,Tzatziki!I209&gt;0,'Monterey Jack'!I209&gt;0,Onions!I209&gt;0),50,200))),0)</f>
        <v>0</v>
      </c>
      <c r="J209" s="2">
        <f ca="1">IF(D209&lt;$E$18,"N/A",IF(D209=$E$18,IF($E$7-SUM(OFFSET(F209,-$E$18,0):F209)&gt;0,$E$7-SUM(OFFSET(F209,-$E$18,0):F209),0),IF(OFFSET(G209,-$E$18,0)-SUM(OFFSET(F209,-$E$18,0):F209)&gt;0,OFFSET(G209,-$E$18,0)-SUM(OFFSET(F209,-$E$18,0):F209),0)))</f>
        <v>0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134</v>
      </c>
      <c r="F210" s="15">
        <f t="shared" si="16"/>
        <v>3</v>
      </c>
      <c r="G210" s="15">
        <f t="shared" ca="1" si="17"/>
        <v>0</v>
      </c>
      <c r="H210" s="13">
        <f t="shared" ca="1" si="13"/>
        <v>0.14684931506849316</v>
      </c>
      <c r="I210" s="29">
        <f ca="1">IF(G210&lt;&gt;0,IF(E210&lt;0,0,IF(OR('Marinated Chicken'!I210&gt;0,Squid!I210&gt;0),0,IF(OR(Pita!I210&gt;0,'Green Pepper'!I210&gt;0,'House Salad'!I210&gt;0,Mushrooms!I210&gt;0,Mushrooms!I210&gt;0,Lemon!I210&gt;0,Tzatziki!I210&gt;0,'Monterey Jack'!I210&gt;0,Onions!I210&gt;0),50,200))),0)</f>
        <v>0</v>
      </c>
      <c r="J210" s="2">
        <f ca="1">IF(D210&lt;$E$18,"N/A",IF(D210=$E$18,IF($E$7-SUM(OFFSET(F210,-$E$18,0):F210)&gt;0,$E$7-SUM(OFFSET(F210,-$E$18,0):F210),0),IF(OFFSET(G210,-$E$18,0)-SUM(OFFSET(F210,-$E$18,0):F210)&gt;0,OFFSET(G210,-$E$18,0)-SUM(OFFSET(F210,-$E$18,0):F210),0)))</f>
        <v>0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131</v>
      </c>
      <c r="F211" s="15">
        <f t="shared" si="16"/>
        <v>3</v>
      </c>
      <c r="G211" s="15">
        <f t="shared" ca="1" si="17"/>
        <v>0</v>
      </c>
      <c r="H211" s="13">
        <f t="shared" ca="1" si="13"/>
        <v>0.14356164383561645</v>
      </c>
      <c r="I211" s="29">
        <f ca="1">IF(G211&lt;&gt;0,IF(E211&lt;0,0,IF(OR('Marinated Chicken'!I211&gt;0,Squid!I211&gt;0),0,IF(OR(Pita!I211&gt;0,'Green Pepper'!I211&gt;0,'House Salad'!I211&gt;0,Mushrooms!I211&gt;0,Mushrooms!I211&gt;0,Lemon!I211&gt;0,Tzatziki!I211&gt;0,'Monterey Jack'!I211&gt;0,Onions!I211&gt;0),50,200))),0)</f>
        <v>0</v>
      </c>
      <c r="J211" s="2">
        <f ca="1">IF(D211&lt;$E$18,"N/A",IF(D211=$E$18,IF($E$7-SUM(OFFSET(F211,-$E$18,0):F211)&gt;0,$E$7-SUM(OFFSET(F211,-$E$18,0):F211),0),IF(OFFSET(G211,-$E$18,0)-SUM(OFFSET(F211,-$E$18,0):F211)&gt;0,OFFSET(G211,-$E$18,0)-SUM(OFFSET(F211,-$E$18,0):F211),0)))</f>
        <v>0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128</v>
      </c>
      <c r="F212" s="15">
        <f t="shared" si="16"/>
        <v>3</v>
      </c>
      <c r="G212" s="15">
        <f t="shared" ca="1" si="17"/>
        <v>0</v>
      </c>
      <c r="H212" s="13">
        <f t="shared" ca="1" si="13"/>
        <v>0.14027397260273974</v>
      </c>
      <c r="I212" s="29">
        <f ca="1">IF(G212&lt;&gt;0,IF(E212&lt;0,0,IF(OR('Marinated Chicken'!I212&gt;0,Squid!I212&gt;0),0,IF(OR(Pita!I212&gt;0,'Green Pepper'!I212&gt;0,'House Salad'!I212&gt;0,Mushrooms!I212&gt;0,Mushrooms!I212&gt;0,Lemon!I212&gt;0,Tzatziki!I212&gt;0,'Monterey Jack'!I212&gt;0,Onions!I212&gt;0),50,200))),0)</f>
        <v>0</v>
      </c>
      <c r="J212" s="2">
        <f ca="1">IF(D212&lt;$E$18,"N/A",IF(D212=$E$18,IF($E$7-SUM(OFFSET(F212,-$E$18,0):F212)&gt;0,$E$7-SUM(OFFSET(F212,-$E$18,0):F212),0),IF(OFFSET(G212,-$E$18,0)-SUM(OFFSET(F212,-$E$18,0):F212)&gt;0,OFFSET(G212,-$E$18,0)-SUM(OFFSET(F212,-$E$18,0):F212),0)))</f>
        <v>0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125</v>
      </c>
      <c r="F213" s="15">
        <f t="shared" si="16"/>
        <v>3</v>
      </c>
      <c r="G213" s="15">
        <f t="shared" ca="1" si="17"/>
        <v>0</v>
      </c>
      <c r="H213" s="13">
        <f t="shared" ref="H213:H276" ca="1" si="19">IF(E213&gt;0,E213*($E$12/365),0)</f>
        <v>0.13698630136986303</v>
      </c>
      <c r="I213" s="29">
        <f ca="1">IF(G213&lt;&gt;0,IF(E213&lt;0,0,IF(OR('Marinated Chicken'!I213&gt;0,Squid!I213&gt;0),0,IF(OR(Pita!I213&gt;0,'Green Pepper'!I213&gt;0,'House Salad'!I213&gt;0,Mushrooms!I213&gt;0,Mushrooms!I213&gt;0,Lemon!I213&gt;0,Tzatziki!I213&gt;0,'Monterey Jack'!I213&gt;0,Onions!I213&gt;0),50,200))),0)</f>
        <v>0</v>
      </c>
      <c r="J213" s="2">
        <f ca="1">IF(D213&lt;$E$18,"N/A",IF(D213=$E$18,IF($E$7-SUM(OFFSET(F213,-$E$18,0):F213)&gt;0,$E$7-SUM(OFFSET(F213,-$E$18,0):F213),0),IF(OFFSET(G213,-$E$18,0)-SUM(OFFSET(F213,-$E$18,0):F213)&gt;0,OFFSET(G213,-$E$18,0)-SUM(OFFSET(F213,-$E$18,0):F213),0)))</f>
        <v>0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122</v>
      </c>
      <c r="F214" s="15">
        <f t="shared" ref="F214:F277" si="22">ROUND($E$15/7,0)</f>
        <v>3</v>
      </c>
      <c r="G214" s="15">
        <f t="shared" ref="G214:G277" ca="1" si="23">IF(D214=1,$E$4,IF(E214&lt;0,$E$4-E214,IF(MOD(D214,$E$5)=0,$E$4-E214,0)))</f>
        <v>0</v>
      </c>
      <c r="H214" s="13">
        <f t="shared" ca="1" si="19"/>
        <v>0.13369863013698632</v>
      </c>
      <c r="I214" s="29">
        <f ca="1">IF(G214&lt;&gt;0,IF(E214&lt;0,0,IF(OR('Marinated Chicken'!I214&gt;0,Squid!I214&gt;0),0,IF(OR(Pita!I214&gt;0,'Green Pepper'!I214&gt;0,'House Salad'!I214&gt;0,Mushrooms!I214&gt;0,Mushrooms!I214&gt;0,Lemon!I214&gt;0,Tzatziki!I214&gt;0,'Monterey Jack'!I214&gt;0,Onions!I214&gt;0),50,200))),0)</f>
        <v>0</v>
      </c>
      <c r="J214" s="2">
        <f ca="1">IF(D214&lt;$E$18,"N/A",IF(D214=$E$18,IF($E$7-SUM(OFFSET(F214,-$E$18,0):F214)&gt;0,$E$7-SUM(OFFSET(F214,-$E$18,0):F214),0),IF(OFFSET(G214,-$E$18,0)-SUM(OFFSET(F214,-$E$18,0):F214)&gt;0,OFFSET(G214,-$E$18,0)-SUM(OFFSET(F214,-$E$18,0):F214),0)))</f>
        <v>0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119</v>
      </c>
      <c r="F215" s="15">
        <f t="shared" si="22"/>
        <v>3</v>
      </c>
      <c r="G215" s="15">
        <f t="shared" ca="1" si="23"/>
        <v>0</v>
      </c>
      <c r="H215" s="13">
        <f t="shared" ca="1" si="19"/>
        <v>0.13041095890410961</v>
      </c>
      <c r="I215" s="29">
        <f ca="1">IF(G215&lt;&gt;0,IF(E215&lt;0,0,IF(OR('Marinated Chicken'!I215&gt;0,Squid!I215&gt;0),0,IF(OR(Pita!I215&gt;0,'Green Pepper'!I215&gt;0,'House Salad'!I215&gt;0,Mushrooms!I215&gt;0,Mushrooms!I215&gt;0,Lemon!I215&gt;0,Tzatziki!I215&gt;0,'Monterey Jack'!I215&gt;0,Onions!I215&gt;0),50,200))),0)</f>
        <v>0</v>
      </c>
      <c r="J215" s="2">
        <f ca="1">IF(D215&lt;$E$18,"N/A",IF(D215=$E$18,IF($E$7-SUM(OFFSET(F215,-$E$18,0):F215)&gt;0,$E$7-SUM(OFFSET(F215,-$E$18,0):F215),0),IF(OFFSET(G215,-$E$18,0)-SUM(OFFSET(F215,-$E$18,0):F215)&gt;0,OFFSET(G215,-$E$18,0)-SUM(OFFSET(F215,-$E$18,0):F215),0)))</f>
        <v>0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116</v>
      </c>
      <c r="F216" s="15">
        <f t="shared" si="22"/>
        <v>3</v>
      </c>
      <c r="G216" s="15">
        <f t="shared" ca="1" si="23"/>
        <v>0</v>
      </c>
      <c r="H216" s="13">
        <f t="shared" ca="1" si="19"/>
        <v>0.1271232876712329</v>
      </c>
      <c r="I216" s="29">
        <f ca="1">IF(G216&lt;&gt;0,IF(E216&lt;0,0,IF(OR('Marinated Chicken'!I216&gt;0,Squid!I216&gt;0),0,IF(OR(Pita!I216&gt;0,'Green Pepper'!I216&gt;0,'House Salad'!I216&gt;0,Mushrooms!I216&gt;0,Mushrooms!I216&gt;0,Lemon!I216&gt;0,Tzatziki!I216&gt;0,'Monterey Jack'!I216&gt;0,Onions!I216&gt;0),50,200))),0)</f>
        <v>0</v>
      </c>
      <c r="J216" s="2">
        <f ca="1">IF(D216&lt;$E$18,"N/A",IF(D216=$E$18,IF($E$7-SUM(OFFSET(F216,-$E$18,0):F216)&gt;0,$E$7-SUM(OFFSET(F216,-$E$18,0):F216),0),IF(OFFSET(G216,-$E$18,0)-SUM(OFFSET(F216,-$E$18,0):F216)&gt;0,OFFSET(G216,-$E$18,0)-SUM(OFFSET(F216,-$E$18,0):F216),0)))</f>
        <v>0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113</v>
      </c>
      <c r="F217" s="15">
        <f t="shared" si="22"/>
        <v>3</v>
      </c>
      <c r="G217" s="15">
        <f t="shared" ca="1" si="23"/>
        <v>0</v>
      </c>
      <c r="H217" s="13">
        <f t="shared" ca="1" si="19"/>
        <v>0.12383561643835618</v>
      </c>
      <c r="I217" s="29">
        <f ca="1">IF(G217&lt;&gt;0,IF(E217&lt;0,0,IF(OR('Marinated Chicken'!I217&gt;0,Squid!I217&gt;0),0,IF(OR(Pita!I217&gt;0,'Green Pepper'!I217&gt;0,'House Salad'!I217&gt;0,Mushrooms!I217&gt;0,Mushrooms!I217&gt;0,Lemon!I217&gt;0,Tzatziki!I217&gt;0,'Monterey Jack'!I217&gt;0,Onions!I217&gt;0),50,200))),0)</f>
        <v>0</v>
      </c>
      <c r="J217" s="2">
        <f ca="1">IF(D217&lt;$E$18,"N/A",IF(D217=$E$18,IF($E$7-SUM(OFFSET(F217,-$E$18,0):F217)&gt;0,$E$7-SUM(OFFSET(F217,-$E$18,0):F217),0),IF(OFFSET(G217,-$E$18,0)-SUM(OFFSET(F217,-$E$18,0):F217)&gt;0,OFFSET(G217,-$E$18,0)-SUM(OFFSET(F217,-$E$18,0):F217),0)))</f>
        <v>0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110</v>
      </c>
      <c r="F218" s="15">
        <f t="shared" si="22"/>
        <v>3</v>
      </c>
      <c r="G218" s="15">
        <f t="shared" ca="1" si="23"/>
        <v>0</v>
      </c>
      <c r="H218" s="13">
        <f t="shared" ca="1" si="19"/>
        <v>0.12054794520547947</v>
      </c>
      <c r="I218" s="29">
        <f ca="1">IF(G218&lt;&gt;0,IF(E218&lt;0,0,IF(OR('Marinated Chicken'!I218&gt;0,Squid!I218&gt;0),0,IF(OR(Pita!I218&gt;0,'Green Pepper'!I218&gt;0,'House Salad'!I218&gt;0,Mushrooms!I218&gt;0,Mushrooms!I218&gt;0,Lemon!I218&gt;0,Tzatziki!I218&gt;0,'Monterey Jack'!I218&gt;0,Onions!I218&gt;0),50,200))),0)</f>
        <v>0</v>
      </c>
      <c r="J218" s="2">
        <f ca="1">IF(D218&lt;$E$18,"N/A",IF(D218=$E$18,IF($E$7-SUM(OFFSET(F218,-$E$18,0):F218)&gt;0,$E$7-SUM(OFFSET(F218,-$E$18,0):F218),0),IF(OFFSET(G218,-$E$18,0)-SUM(OFFSET(F218,-$E$18,0):F218)&gt;0,OFFSET(G218,-$E$18,0)-SUM(OFFSET(F218,-$E$18,0):F218),0)))</f>
        <v>0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107</v>
      </c>
      <c r="F219" s="15">
        <f t="shared" si="22"/>
        <v>3</v>
      </c>
      <c r="G219" s="15">
        <f t="shared" ca="1" si="23"/>
        <v>0</v>
      </c>
      <c r="H219" s="13">
        <f t="shared" ca="1" si="19"/>
        <v>0.11726027397260276</v>
      </c>
      <c r="I219" s="29">
        <f ca="1">IF(G219&lt;&gt;0,IF(E219&lt;0,0,IF(OR('Marinated Chicken'!I219&gt;0,Squid!I219&gt;0),0,IF(OR(Pita!I219&gt;0,'Green Pepper'!I219&gt;0,'House Salad'!I219&gt;0,Mushrooms!I219&gt;0,Mushrooms!I219&gt;0,Lemon!I219&gt;0,Tzatziki!I219&gt;0,'Monterey Jack'!I219&gt;0,Onions!I219&gt;0),50,200))),0)</f>
        <v>0</v>
      </c>
      <c r="J219" s="2">
        <f ca="1">IF(D219&lt;$E$18,"N/A",IF(D219=$E$18,IF($E$7-SUM(OFFSET(F219,-$E$18,0):F219)&gt;0,$E$7-SUM(OFFSET(F219,-$E$18,0):F219),0),IF(OFFSET(G219,-$E$18,0)-SUM(OFFSET(F219,-$E$18,0):F219)&gt;0,OFFSET(G219,-$E$18,0)-SUM(OFFSET(F219,-$E$18,0):F219),0)))</f>
        <v>0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104</v>
      </c>
      <c r="F220" s="15">
        <f t="shared" si="22"/>
        <v>3</v>
      </c>
      <c r="G220" s="15">
        <f t="shared" ca="1" si="23"/>
        <v>0</v>
      </c>
      <c r="H220" s="13">
        <f t="shared" ca="1" si="19"/>
        <v>0.11397260273972604</v>
      </c>
      <c r="I220" s="29">
        <f ca="1">IF(G220&lt;&gt;0,IF(E220&lt;0,0,IF(OR('Marinated Chicken'!I220&gt;0,Squid!I220&gt;0),0,IF(OR(Pita!I220&gt;0,'Green Pepper'!I220&gt;0,'House Salad'!I220&gt;0,Mushrooms!I220&gt;0,Mushrooms!I220&gt;0,Lemon!I220&gt;0,Tzatziki!I220&gt;0,'Monterey Jack'!I220&gt;0,Onions!I220&gt;0),50,200))),0)</f>
        <v>0</v>
      </c>
      <c r="J220" s="2">
        <f ca="1">IF(D220&lt;$E$18,"N/A",IF(D220=$E$18,IF($E$7-SUM(OFFSET(F220,-$E$18,0):F220)&gt;0,$E$7-SUM(OFFSET(F220,-$E$18,0):F220),0),IF(OFFSET(G220,-$E$18,0)-SUM(OFFSET(F220,-$E$18,0):F220)&gt;0,OFFSET(G220,-$E$18,0)-SUM(OFFSET(F220,-$E$18,0):F220),0)))</f>
        <v>0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101</v>
      </c>
      <c r="F221" s="15">
        <f t="shared" si="22"/>
        <v>3</v>
      </c>
      <c r="G221" s="15">
        <f t="shared" ca="1" si="23"/>
        <v>0</v>
      </c>
      <c r="H221" s="13">
        <f t="shared" ca="1" si="19"/>
        <v>0.11068493150684933</v>
      </c>
      <c r="I221" s="29">
        <f ca="1">IF(G221&lt;&gt;0,IF(E221&lt;0,0,IF(OR('Marinated Chicken'!I221&gt;0,Squid!I221&gt;0),0,IF(OR(Pita!I221&gt;0,'Green Pepper'!I221&gt;0,'House Salad'!I221&gt;0,Mushrooms!I221&gt;0,Mushrooms!I221&gt;0,Lemon!I221&gt;0,Tzatziki!I221&gt;0,'Monterey Jack'!I221&gt;0,Onions!I221&gt;0),50,200))),0)</f>
        <v>0</v>
      </c>
      <c r="J221" s="2">
        <f ca="1">IF(D221&lt;$E$18,"N/A",IF(D221=$E$18,IF($E$7-SUM(OFFSET(F221,-$E$18,0):F221)&gt;0,$E$7-SUM(OFFSET(F221,-$E$18,0):F221),0),IF(OFFSET(G221,-$E$18,0)-SUM(OFFSET(F221,-$E$18,0):F221)&gt;0,OFFSET(G221,-$E$18,0)-SUM(OFFSET(F221,-$E$18,0):F221),0)))</f>
        <v>0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98</v>
      </c>
      <c r="F222" s="15">
        <f t="shared" si="22"/>
        <v>3</v>
      </c>
      <c r="G222" s="15">
        <f t="shared" ca="1" si="23"/>
        <v>0</v>
      </c>
      <c r="H222" s="13">
        <f t="shared" ca="1" si="19"/>
        <v>0.10739726027397262</v>
      </c>
      <c r="I222" s="29">
        <f ca="1">IF(G222&lt;&gt;0,IF(E222&lt;0,0,IF(OR('Marinated Chicken'!I222&gt;0,Squid!I222&gt;0),0,IF(OR(Pita!I222&gt;0,'Green Pepper'!I222&gt;0,'House Salad'!I222&gt;0,Mushrooms!I222&gt;0,Mushrooms!I222&gt;0,Lemon!I222&gt;0,Tzatziki!I222&gt;0,'Monterey Jack'!I222&gt;0,Onions!I222&gt;0),50,200))),0)</f>
        <v>0</v>
      </c>
      <c r="J222" s="2">
        <f ca="1">IF(D222&lt;$E$18,"N/A",IF(D222=$E$18,IF($E$7-SUM(OFFSET(F222,-$E$18,0):F222)&gt;0,$E$7-SUM(OFFSET(F222,-$E$18,0):F222),0),IF(OFFSET(G222,-$E$18,0)-SUM(OFFSET(F222,-$E$18,0):F222)&gt;0,OFFSET(G222,-$E$18,0)-SUM(OFFSET(F222,-$E$18,0):F222),0)))</f>
        <v>0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95</v>
      </c>
      <c r="F223" s="15">
        <f t="shared" si="22"/>
        <v>3</v>
      </c>
      <c r="G223" s="15">
        <f t="shared" ca="1" si="23"/>
        <v>0</v>
      </c>
      <c r="H223" s="13">
        <f t="shared" ca="1" si="19"/>
        <v>0.10410958904109591</v>
      </c>
      <c r="I223" s="29">
        <f ca="1">IF(G223&lt;&gt;0,IF(E223&lt;0,0,IF(OR('Marinated Chicken'!I223&gt;0,Squid!I223&gt;0),0,IF(OR(Pita!I223&gt;0,'Green Pepper'!I223&gt;0,'House Salad'!I223&gt;0,Mushrooms!I223&gt;0,Mushrooms!I223&gt;0,Lemon!I223&gt;0,Tzatziki!I223&gt;0,'Monterey Jack'!I223&gt;0,Onions!I223&gt;0),50,200))),0)</f>
        <v>0</v>
      </c>
      <c r="J223" s="2">
        <f ca="1">IF(D223&lt;$E$18,"N/A",IF(D223=$E$18,IF($E$7-SUM(OFFSET(F223,-$E$18,0):F223)&gt;0,$E$7-SUM(OFFSET(F223,-$E$18,0):F223),0),IF(OFFSET(G223,-$E$18,0)-SUM(OFFSET(F223,-$E$18,0):F223)&gt;0,OFFSET(G223,-$E$18,0)-SUM(OFFSET(F223,-$E$18,0):F223),0)))</f>
        <v>0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92</v>
      </c>
      <c r="F224" s="15">
        <f t="shared" si="22"/>
        <v>3</v>
      </c>
      <c r="G224" s="15">
        <f t="shared" ca="1" si="23"/>
        <v>0</v>
      </c>
      <c r="H224" s="13">
        <f t="shared" ca="1" si="19"/>
        <v>0.1008219178082192</v>
      </c>
      <c r="I224" s="29">
        <f ca="1">IF(G224&lt;&gt;0,IF(E224&lt;0,0,IF(OR('Marinated Chicken'!I224&gt;0,Squid!I224&gt;0),0,IF(OR(Pita!I224&gt;0,'Green Pepper'!I224&gt;0,'House Salad'!I224&gt;0,Mushrooms!I224&gt;0,Mushrooms!I224&gt;0,Lemon!I224&gt;0,Tzatziki!I224&gt;0,'Monterey Jack'!I224&gt;0,Onions!I224&gt;0),50,200))),0)</f>
        <v>0</v>
      </c>
      <c r="J224" s="2">
        <f ca="1">IF(D224&lt;$E$18,"N/A",IF(D224=$E$18,IF($E$7-SUM(OFFSET(F224,-$E$18,0):F224)&gt;0,$E$7-SUM(OFFSET(F224,-$E$18,0):F224),0),IF(OFFSET(G224,-$E$18,0)-SUM(OFFSET(F224,-$E$18,0):F224)&gt;0,OFFSET(G224,-$E$18,0)-SUM(OFFSET(F224,-$E$18,0):F224),0)))</f>
        <v>0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89</v>
      </c>
      <c r="F225" s="15">
        <f t="shared" si="22"/>
        <v>3</v>
      </c>
      <c r="G225" s="15">
        <f t="shared" ca="1" si="23"/>
        <v>0</v>
      </c>
      <c r="H225" s="13">
        <f t="shared" ca="1" si="19"/>
        <v>9.7534246575342473E-2</v>
      </c>
      <c r="I225" s="29">
        <f ca="1">IF(G225&lt;&gt;0,IF(E225&lt;0,0,IF(OR('Marinated Chicken'!I225&gt;0,Squid!I225&gt;0),0,IF(OR(Pita!I225&gt;0,'Green Pepper'!I225&gt;0,'House Salad'!I225&gt;0,Mushrooms!I225&gt;0,Mushrooms!I225&gt;0,Lemon!I225&gt;0,Tzatziki!I225&gt;0,'Monterey Jack'!I225&gt;0,Onions!I225&gt;0),50,200))),0)</f>
        <v>0</v>
      </c>
      <c r="J225" s="2">
        <f ca="1">IF(D225&lt;$E$18,"N/A",IF(D225=$E$18,IF($E$7-SUM(OFFSET(F225,-$E$18,0):F225)&gt;0,$E$7-SUM(OFFSET(F225,-$E$18,0):F225),0),IF(OFFSET(G225,-$E$18,0)-SUM(OFFSET(F225,-$E$18,0):F225)&gt;0,OFFSET(G225,-$E$18,0)-SUM(OFFSET(F225,-$E$18,0):F225),0)))</f>
        <v>0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86</v>
      </c>
      <c r="F226" s="15">
        <f t="shared" si="22"/>
        <v>3</v>
      </c>
      <c r="G226" s="15">
        <f t="shared" ca="1" si="23"/>
        <v>0</v>
      </c>
      <c r="H226" s="13">
        <f t="shared" ca="1" si="19"/>
        <v>9.4246575342465763E-2</v>
      </c>
      <c r="I226" s="29">
        <f ca="1">IF(G226&lt;&gt;0,IF(E226&lt;0,0,IF(OR('Marinated Chicken'!I226&gt;0,Squid!I226&gt;0),0,IF(OR(Pita!I226&gt;0,'Green Pepper'!I226&gt;0,'House Salad'!I226&gt;0,Mushrooms!I226&gt;0,Mushrooms!I226&gt;0,Lemon!I226&gt;0,Tzatziki!I226&gt;0,'Monterey Jack'!I226&gt;0,Onions!I226&gt;0),50,200))),0)</f>
        <v>0</v>
      </c>
      <c r="J226" s="2">
        <f ca="1">IF(D226&lt;$E$18,"N/A",IF(D226=$E$18,IF($E$7-SUM(OFFSET(F226,-$E$18,0):F226)&gt;0,$E$7-SUM(OFFSET(F226,-$E$18,0):F226),0),IF(OFFSET(G226,-$E$18,0)-SUM(OFFSET(F226,-$E$18,0):F226)&gt;0,OFFSET(G226,-$E$18,0)-SUM(OFFSET(F226,-$E$18,0):F226),0)))</f>
        <v>0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83</v>
      </c>
      <c r="F227" s="15">
        <f t="shared" si="22"/>
        <v>3</v>
      </c>
      <c r="G227" s="15">
        <f t="shared" ca="1" si="23"/>
        <v>0</v>
      </c>
      <c r="H227" s="13">
        <f t="shared" ca="1" si="19"/>
        <v>9.0958904109589053E-2</v>
      </c>
      <c r="I227" s="29">
        <f ca="1">IF(G227&lt;&gt;0,IF(E227&lt;0,0,IF(OR('Marinated Chicken'!I227&gt;0,Squid!I227&gt;0),0,IF(OR(Pita!I227&gt;0,'Green Pepper'!I227&gt;0,'House Salad'!I227&gt;0,Mushrooms!I227&gt;0,Mushrooms!I227&gt;0,Lemon!I227&gt;0,Tzatziki!I227&gt;0,'Monterey Jack'!I227&gt;0,Onions!I227&gt;0),50,200))),0)</f>
        <v>0</v>
      </c>
      <c r="J227" s="2">
        <f ca="1">IF(D227&lt;$E$18,"N/A",IF(D227=$E$18,IF($E$7-SUM(OFFSET(F227,-$E$18,0):F227)&gt;0,$E$7-SUM(OFFSET(F227,-$E$18,0):F227),0),IF(OFFSET(G227,-$E$18,0)-SUM(OFFSET(F227,-$E$18,0):F227)&gt;0,OFFSET(G227,-$E$18,0)-SUM(OFFSET(F227,-$E$18,0):F227),0)))</f>
        <v>0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80</v>
      </c>
      <c r="F228" s="15">
        <f t="shared" si="22"/>
        <v>3</v>
      </c>
      <c r="G228" s="15">
        <f t="shared" ca="1" si="23"/>
        <v>0</v>
      </c>
      <c r="H228" s="13">
        <f t="shared" ca="1" si="19"/>
        <v>8.7671232876712343E-2</v>
      </c>
      <c r="I228" s="29">
        <f ca="1">IF(G228&lt;&gt;0,IF(E228&lt;0,0,IF(OR('Marinated Chicken'!I228&gt;0,Squid!I228&gt;0),0,IF(OR(Pita!I228&gt;0,'Green Pepper'!I228&gt;0,'House Salad'!I228&gt;0,Mushrooms!I228&gt;0,Mushrooms!I228&gt;0,Lemon!I228&gt;0,Tzatziki!I228&gt;0,'Monterey Jack'!I228&gt;0,Onions!I228&gt;0),50,200))),0)</f>
        <v>0</v>
      </c>
      <c r="J228" s="2">
        <f ca="1">IF(D228&lt;$E$18,"N/A",IF(D228=$E$18,IF($E$7-SUM(OFFSET(F228,-$E$18,0):F228)&gt;0,$E$7-SUM(OFFSET(F228,-$E$18,0):F228),0),IF(OFFSET(G228,-$E$18,0)-SUM(OFFSET(F228,-$E$18,0):F228)&gt;0,OFFSET(G228,-$E$18,0)-SUM(OFFSET(F228,-$E$18,0):F228),0)))</f>
        <v>0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77</v>
      </c>
      <c r="F229" s="15">
        <f t="shared" si="22"/>
        <v>3</v>
      </c>
      <c r="G229" s="15">
        <f t="shared" ca="1" si="23"/>
        <v>0</v>
      </c>
      <c r="H229" s="13">
        <f t="shared" ca="1" si="19"/>
        <v>8.4383561643835633E-2</v>
      </c>
      <c r="I229" s="29">
        <f ca="1">IF(G229&lt;&gt;0,IF(E229&lt;0,0,IF(OR('Marinated Chicken'!I229&gt;0,Squid!I229&gt;0),0,IF(OR(Pita!I229&gt;0,'Green Pepper'!I229&gt;0,'House Salad'!I229&gt;0,Mushrooms!I229&gt;0,Mushrooms!I229&gt;0,Lemon!I229&gt;0,Tzatziki!I229&gt;0,'Monterey Jack'!I229&gt;0,Onions!I229&gt;0),50,200))),0)</f>
        <v>0</v>
      </c>
      <c r="J229" s="2">
        <f ca="1">IF(D229&lt;$E$18,"N/A",IF(D229=$E$18,IF($E$7-SUM(OFFSET(F229,-$E$18,0):F229)&gt;0,$E$7-SUM(OFFSET(F229,-$E$18,0):F229),0),IF(OFFSET(G229,-$E$18,0)-SUM(OFFSET(F229,-$E$18,0):F229)&gt;0,OFFSET(G229,-$E$18,0)-SUM(OFFSET(F229,-$E$18,0):F229),0)))</f>
        <v>0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74</v>
      </c>
      <c r="F230" s="15">
        <f t="shared" si="22"/>
        <v>3</v>
      </c>
      <c r="G230" s="15">
        <f t="shared" ca="1" si="23"/>
        <v>105</v>
      </c>
      <c r="H230" s="13">
        <f t="shared" ca="1" si="19"/>
        <v>8.109589041095891E-2</v>
      </c>
      <c r="I230" s="29">
        <f ca="1">IF(G230&lt;&gt;0,IF(E230&lt;0,0,IF(OR('Marinated Chicken'!I230&gt;0,Squid!I230&gt;0),0,IF(OR(Pita!I230&gt;0,'Green Pepper'!I230&gt;0,'House Salad'!I230&gt;0,Mushrooms!I230&gt;0,Mushrooms!I230&gt;0,Lemon!I230&gt;0,Tzatziki!I230&gt;0,'Monterey Jack'!I230&gt;0,Onions!I230&gt;0),50,200))),0)</f>
        <v>0</v>
      </c>
      <c r="J230" s="2">
        <f ca="1">IF(D230&lt;$E$18,"N/A",IF(D230=$E$18,IF($E$7-SUM(OFFSET(F230,-$E$18,0):F230)&gt;0,$E$7-SUM(OFFSET(F230,-$E$18,0):F230),0),IF(OFFSET(G230,-$E$18,0)-SUM(OFFSET(F230,-$E$18,0):F230)&gt;0,OFFSET(G230,-$E$18,0)-SUM(OFFSET(F230,-$E$18,0):F230),0)))</f>
        <v>0</v>
      </c>
      <c r="K230" s="13">
        <f t="shared" ca="1" si="20"/>
        <v>0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176</v>
      </c>
      <c r="F231" s="15">
        <f t="shared" si="22"/>
        <v>3</v>
      </c>
      <c r="G231" s="15">
        <f t="shared" ca="1" si="23"/>
        <v>0</v>
      </c>
      <c r="H231" s="13">
        <f t="shared" ca="1" si="19"/>
        <v>0.19287671232876716</v>
      </c>
      <c r="I231" s="29">
        <f ca="1">IF(G231&lt;&gt;0,IF(E231&lt;0,0,IF(OR('Marinated Chicken'!I231&gt;0,Squid!I231&gt;0),0,IF(OR(Pita!I231&gt;0,'Green Pepper'!I231&gt;0,'House Salad'!I231&gt;0,Mushrooms!I231&gt;0,Mushrooms!I231&gt;0,Lemon!I231&gt;0,Tzatziki!I231&gt;0,'Monterey Jack'!I231&gt;0,Onions!I231&gt;0),50,200))),0)</f>
        <v>0</v>
      </c>
      <c r="J231" s="2">
        <f ca="1">IF(D231&lt;$E$18,"N/A",IF(D231=$E$18,IF($E$7-SUM(OFFSET(F231,-$E$18,0):F231)&gt;0,$E$7-SUM(OFFSET(F231,-$E$18,0):F231),0),IF(OFFSET(G231,-$E$18,0)-SUM(OFFSET(F231,-$E$18,0):F231)&gt;0,OFFSET(G231,-$E$18,0)-SUM(OFFSET(F231,-$E$18,0):F231),0)))</f>
        <v>0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173</v>
      </c>
      <c r="F232" s="15">
        <f t="shared" si="22"/>
        <v>3</v>
      </c>
      <c r="G232" s="15">
        <f t="shared" ca="1" si="23"/>
        <v>0</v>
      </c>
      <c r="H232" s="13">
        <f t="shared" ca="1" si="19"/>
        <v>0.18958904109589045</v>
      </c>
      <c r="I232" s="29">
        <f ca="1">IF(G232&lt;&gt;0,IF(E232&lt;0,0,IF(OR('Marinated Chicken'!I232&gt;0,Squid!I232&gt;0),0,IF(OR(Pita!I232&gt;0,'Green Pepper'!I232&gt;0,'House Salad'!I232&gt;0,Mushrooms!I232&gt;0,Mushrooms!I232&gt;0,Lemon!I232&gt;0,Tzatziki!I232&gt;0,'Monterey Jack'!I232&gt;0,Onions!I232&gt;0),50,200))),0)</f>
        <v>0</v>
      </c>
      <c r="J232" s="2">
        <f ca="1">IF(D232&lt;$E$18,"N/A",IF(D232=$E$18,IF($E$7-SUM(OFFSET(F232,-$E$18,0):F232)&gt;0,$E$7-SUM(OFFSET(F232,-$E$18,0):F232),0),IF(OFFSET(G232,-$E$18,0)-SUM(OFFSET(F232,-$E$18,0):F232)&gt;0,OFFSET(G232,-$E$18,0)-SUM(OFFSET(F232,-$E$18,0):F232),0)))</f>
        <v>0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170</v>
      </c>
      <c r="F233" s="15">
        <f t="shared" si="22"/>
        <v>3</v>
      </c>
      <c r="G233" s="15">
        <f t="shared" ca="1" si="23"/>
        <v>0</v>
      </c>
      <c r="H233" s="13">
        <f t="shared" ca="1" si="19"/>
        <v>0.18630136986301371</v>
      </c>
      <c r="I233" s="29">
        <f ca="1">IF(G233&lt;&gt;0,IF(E233&lt;0,0,IF(OR('Marinated Chicken'!I233&gt;0,Squid!I233&gt;0),0,IF(OR(Pita!I233&gt;0,'Green Pepper'!I233&gt;0,'House Salad'!I233&gt;0,Mushrooms!I233&gt;0,Mushrooms!I233&gt;0,Lemon!I233&gt;0,Tzatziki!I233&gt;0,'Monterey Jack'!I233&gt;0,Onions!I233&gt;0),50,200))),0)</f>
        <v>0</v>
      </c>
      <c r="J233" s="2">
        <f ca="1">IF(D233&lt;$E$18,"N/A",IF(D233=$E$18,IF($E$7-SUM(OFFSET(F233,-$E$18,0):F233)&gt;0,$E$7-SUM(OFFSET(F233,-$E$18,0):F233),0),IF(OFFSET(G233,-$E$18,0)-SUM(OFFSET(F233,-$E$18,0):F233)&gt;0,OFFSET(G233,-$E$18,0)-SUM(OFFSET(F233,-$E$18,0):F233),0)))</f>
        <v>0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167</v>
      </c>
      <c r="F234" s="15">
        <f t="shared" si="22"/>
        <v>3</v>
      </c>
      <c r="G234" s="15">
        <f t="shared" ca="1" si="23"/>
        <v>0</v>
      </c>
      <c r="H234" s="13">
        <f t="shared" ca="1" si="19"/>
        <v>0.183013698630137</v>
      </c>
      <c r="I234" s="29">
        <f ca="1">IF(G234&lt;&gt;0,IF(E234&lt;0,0,IF(OR('Marinated Chicken'!I234&gt;0,Squid!I234&gt;0),0,IF(OR(Pita!I234&gt;0,'Green Pepper'!I234&gt;0,'House Salad'!I234&gt;0,Mushrooms!I234&gt;0,Mushrooms!I234&gt;0,Lemon!I234&gt;0,Tzatziki!I234&gt;0,'Monterey Jack'!I234&gt;0,Onions!I234&gt;0),50,200))),0)</f>
        <v>0</v>
      </c>
      <c r="J234" s="2">
        <f ca="1">IF(D234&lt;$E$18,"N/A",IF(D234=$E$18,IF($E$7-SUM(OFFSET(F234,-$E$18,0):F234)&gt;0,$E$7-SUM(OFFSET(F234,-$E$18,0):F234),0),IF(OFFSET(G234,-$E$18,0)-SUM(OFFSET(F234,-$E$18,0):F234)&gt;0,OFFSET(G234,-$E$18,0)-SUM(OFFSET(F234,-$E$18,0):F234),0)))</f>
        <v>0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164</v>
      </c>
      <c r="F235" s="15">
        <f t="shared" si="22"/>
        <v>3</v>
      </c>
      <c r="G235" s="15">
        <f t="shared" ca="1" si="23"/>
        <v>0</v>
      </c>
      <c r="H235" s="13">
        <f t="shared" ca="1" si="19"/>
        <v>0.17972602739726029</v>
      </c>
      <c r="I235" s="29">
        <f ca="1">IF(G235&lt;&gt;0,IF(E235&lt;0,0,IF(OR('Marinated Chicken'!I235&gt;0,Squid!I235&gt;0),0,IF(OR(Pita!I235&gt;0,'Green Pepper'!I235&gt;0,'House Salad'!I235&gt;0,Mushrooms!I235&gt;0,Mushrooms!I235&gt;0,Lemon!I235&gt;0,Tzatziki!I235&gt;0,'Monterey Jack'!I235&gt;0,Onions!I235&gt;0),50,200))),0)</f>
        <v>0</v>
      </c>
      <c r="J235" s="2">
        <f ca="1">IF(D235&lt;$E$18,"N/A",IF(D235=$E$18,IF($E$7-SUM(OFFSET(F235,-$E$18,0):F235)&gt;0,$E$7-SUM(OFFSET(F235,-$E$18,0):F235),0),IF(OFFSET(G235,-$E$18,0)-SUM(OFFSET(F235,-$E$18,0):F235)&gt;0,OFFSET(G235,-$E$18,0)-SUM(OFFSET(F235,-$E$18,0):F235),0)))</f>
        <v>0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161</v>
      </c>
      <c r="F236" s="15">
        <f t="shared" si="22"/>
        <v>3</v>
      </c>
      <c r="G236" s="15">
        <f t="shared" ca="1" si="23"/>
        <v>0</v>
      </c>
      <c r="H236" s="13">
        <f t="shared" ca="1" si="19"/>
        <v>0.17643835616438358</v>
      </c>
      <c r="I236" s="29">
        <f ca="1">IF(G236&lt;&gt;0,IF(E236&lt;0,0,IF(OR('Marinated Chicken'!I236&gt;0,Squid!I236&gt;0),0,IF(OR(Pita!I236&gt;0,'Green Pepper'!I236&gt;0,'House Salad'!I236&gt;0,Mushrooms!I236&gt;0,Mushrooms!I236&gt;0,Lemon!I236&gt;0,Tzatziki!I236&gt;0,'Monterey Jack'!I236&gt;0,Onions!I236&gt;0),50,200))),0)</f>
        <v>0</v>
      </c>
      <c r="J236" s="2">
        <f ca="1">IF(D236&lt;$E$18,"N/A",IF(D236=$E$18,IF($E$7-SUM(OFFSET(F236,-$E$18,0):F236)&gt;0,$E$7-SUM(OFFSET(F236,-$E$18,0):F236),0),IF(OFFSET(G236,-$E$18,0)-SUM(OFFSET(F236,-$E$18,0):F236)&gt;0,OFFSET(G236,-$E$18,0)-SUM(OFFSET(F236,-$E$18,0):F236),0)))</f>
        <v>0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158</v>
      </c>
      <c r="F237" s="15">
        <f t="shared" si="22"/>
        <v>3</v>
      </c>
      <c r="G237" s="15">
        <f t="shared" ca="1" si="23"/>
        <v>0</v>
      </c>
      <c r="H237" s="13">
        <f t="shared" ca="1" si="19"/>
        <v>0.17315068493150687</v>
      </c>
      <c r="I237" s="29">
        <f ca="1">IF(G237&lt;&gt;0,IF(E237&lt;0,0,IF(OR('Marinated Chicken'!I237&gt;0,Squid!I237&gt;0),0,IF(OR(Pita!I237&gt;0,'Green Pepper'!I237&gt;0,'House Salad'!I237&gt;0,Mushrooms!I237&gt;0,Mushrooms!I237&gt;0,Lemon!I237&gt;0,Tzatziki!I237&gt;0,'Monterey Jack'!I237&gt;0,Onions!I237&gt;0),50,200))),0)</f>
        <v>0</v>
      </c>
      <c r="J237" s="2">
        <f ca="1">IF(D237&lt;$E$18,"N/A",IF(D237=$E$18,IF($E$7-SUM(OFFSET(F237,-$E$18,0):F237)&gt;0,$E$7-SUM(OFFSET(F237,-$E$18,0):F237),0),IF(OFFSET(G237,-$E$18,0)-SUM(OFFSET(F237,-$E$18,0):F237)&gt;0,OFFSET(G237,-$E$18,0)-SUM(OFFSET(F237,-$E$18,0):F237),0)))</f>
        <v>0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155</v>
      </c>
      <c r="F238" s="15">
        <f t="shared" si="22"/>
        <v>3</v>
      </c>
      <c r="G238" s="15">
        <f t="shared" ca="1" si="23"/>
        <v>0</v>
      </c>
      <c r="H238" s="13">
        <f t="shared" ca="1" si="19"/>
        <v>0.16986301369863016</v>
      </c>
      <c r="I238" s="29">
        <f ca="1">IF(G238&lt;&gt;0,IF(E238&lt;0,0,IF(OR('Marinated Chicken'!I238&gt;0,Squid!I238&gt;0),0,IF(OR(Pita!I238&gt;0,'Green Pepper'!I238&gt;0,'House Salad'!I238&gt;0,Mushrooms!I238&gt;0,Mushrooms!I238&gt;0,Lemon!I238&gt;0,Tzatziki!I238&gt;0,'Monterey Jack'!I238&gt;0,Onions!I238&gt;0),50,200))),0)</f>
        <v>0</v>
      </c>
      <c r="J238" s="2">
        <f ca="1">IF(D238&lt;$E$18,"N/A",IF(D238=$E$18,IF($E$7-SUM(OFFSET(F238,-$E$18,0):F238)&gt;0,$E$7-SUM(OFFSET(F238,-$E$18,0):F238),0),IF(OFFSET(G238,-$E$18,0)-SUM(OFFSET(F238,-$E$18,0):F238)&gt;0,OFFSET(G238,-$E$18,0)-SUM(OFFSET(F238,-$E$18,0):F238),0)))</f>
        <v>0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152</v>
      </c>
      <c r="F239" s="15">
        <f t="shared" si="22"/>
        <v>3</v>
      </c>
      <c r="G239" s="15">
        <f t="shared" ca="1" si="23"/>
        <v>0</v>
      </c>
      <c r="H239" s="13">
        <f t="shared" ca="1" si="19"/>
        <v>0.16657534246575345</v>
      </c>
      <c r="I239" s="29">
        <f ca="1">IF(G239&lt;&gt;0,IF(E239&lt;0,0,IF(OR('Marinated Chicken'!I239&gt;0,Squid!I239&gt;0),0,IF(OR(Pita!I239&gt;0,'Green Pepper'!I239&gt;0,'House Salad'!I239&gt;0,Mushrooms!I239&gt;0,Mushrooms!I239&gt;0,Lemon!I239&gt;0,Tzatziki!I239&gt;0,'Monterey Jack'!I239&gt;0,Onions!I239&gt;0),50,200))),0)</f>
        <v>0</v>
      </c>
      <c r="J239" s="2">
        <f ca="1">IF(D239&lt;$E$18,"N/A",IF(D239=$E$18,IF($E$7-SUM(OFFSET(F239,-$E$18,0):F239)&gt;0,$E$7-SUM(OFFSET(F239,-$E$18,0):F239),0),IF(OFFSET(G239,-$E$18,0)-SUM(OFFSET(F239,-$E$18,0):F239)&gt;0,OFFSET(G239,-$E$18,0)-SUM(OFFSET(F239,-$E$18,0):F239),0)))</f>
        <v>0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149</v>
      </c>
      <c r="F240" s="15">
        <f t="shared" si="22"/>
        <v>3</v>
      </c>
      <c r="G240" s="15">
        <f t="shared" ca="1" si="23"/>
        <v>0</v>
      </c>
      <c r="H240" s="13">
        <f t="shared" ca="1" si="19"/>
        <v>0.16328767123287674</v>
      </c>
      <c r="I240" s="29">
        <f ca="1">IF(G240&lt;&gt;0,IF(E240&lt;0,0,IF(OR('Marinated Chicken'!I240&gt;0,Squid!I240&gt;0),0,IF(OR(Pita!I240&gt;0,'Green Pepper'!I240&gt;0,'House Salad'!I240&gt;0,Mushrooms!I240&gt;0,Mushrooms!I240&gt;0,Lemon!I240&gt;0,Tzatziki!I240&gt;0,'Monterey Jack'!I240&gt;0,Onions!I240&gt;0),50,200))),0)</f>
        <v>0</v>
      </c>
      <c r="J240" s="2">
        <f ca="1">IF(D240&lt;$E$18,"N/A",IF(D240=$E$18,IF($E$7-SUM(OFFSET(F240,-$E$18,0):F240)&gt;0,$E$7-SUM(OFFSET(F240,-$E$18,0):F240),0),IF(OFFSET(G240,-$E$18,0)-SUM(OFFSET(F240,-$E$18,0):F240)&gt;0,OFFSET(G240,-$E$18,0)-SUM(OFFSET(F240,-$E$18,0):F240),0)))</f>
        <v>0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146</v>
      </c>
      <c r="F241" s="15">
        <f t="shared" si="22"/>
        <v>3</v>
      </c>
      <c r="G241" s="15">
        <f t="shared" ca="1" si="23"/>
        <v>0</v>
      </c>
      <c r="H241" s="13">
        <f t="shared" ca="1" si="19"/>
        <v>0.16000000000000003</v>
      </c>
      <c r="I241" s="29">
        <f ca="1">IF(G241&lt;&gt;0,IF(E241&lt;0,0,IF(OR('Marinated Chicken'!I241&gt;0,Squid!I241&gt;0),0,IF(OR(Pita!I241&gt;0,'Green Pepper'!I241&gt;0,'House Salad'!I241&gt;0,Mushrooms!I241&gt;0,Mushrooms!I241&gt;0,Lemon!I241&gt;0,Tzatziki!I241&gt;0,'Monterey Jack'!I241&gt;0,Onions!I241&gt;0),50,200))),0)</f>
        <v>0</v>
      </c>
      <c r="J241" s="2">
        <f ca="1">IF(D241&lt;$E$18,"N/A",IF(D241=$E$18,IF($E$7-SUM(OFFSET(F241,-$E$18,0):F241)&gt;0,$E$7-SUM(OFFSET(F241,-$E$18,0):F241),0),IF(OFFSET(G241,-$E$18,0)-SUM(OFFSET(F241,-$E$18,0):F241)&gt;0,OFFSET(G241,-$E$18,0)-SUM(OFFSET(F241,-$E$18,0):F241),0)))</f>
        <v>0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143</v>
      </c>
      <c r="F242" s="15">
        <f t="shared" si="22"/>
        <v>3</v>
      </c>
      <c r="G242" s="15">
        <f t="shared" ca="1" si="23"/>
        <v>0</v>
      </c>
      <c r="H242" s="13">
        <f t="shared" ca="1" si="19"/>
        <v>0.15671232876712332</v>
      </c>
      <c r="I242" s="29">
        <f ca="1">IF(G242&lt;&gt;0,IF(E242&lt;0,0,IF(OR('Marinated Chicken'!I242&gt;0,Squid!I242&gt;0),0,IF(OR(Pita!I242&gt;0,'Green Pepper'!I242&gt;0,'House Salad'!I242&gt;0,Mushrooms!I242&gt;0,Mushrooms!I242&gt;0,Lemon!I242&gt;0,Tzatziki!I242&gt;0,'Monterey Jack'!I242&gt;0,Onions!I242&gt;0),50,200))),0)</f>
        <v>0</v>
      </c>
      <c r="J242" s="2">
        <f ca="1">IF(D242&lt;$E$18,"N/A",IF(D242=$E$18,IF($E$7-SUM(OFFSET(F242,-$E$18,0):F242)&gt;0,$E$7-SUM(OFFSET(F242,-$E$18,0):F242),0),IF(OFFSET(G242,-$E$18,0)-SUM(OFFSET(F242,-$E$18,0):F242)&gt;0,OFFSET(G242,-$E$18,0)-SUM(OFFSET(F242,-$E$18,0):F242),0)))</f>
        <v>0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140</v>
      </c>
      <c r="F243" s="15">
        <f t="shared" si="22"/>
        <v>3</v>
      </c>
      <c r="G243" s="15">
        <f t="shared" ca="1" si="23"/>
        <v>0</v>
      </c>
      <c r="H243" s="13">
        <f t="shared" ca="1" si="19"/>
        <v>0.15342465753424658</v>
      </c>
      <c r="I243" s="29">
        <f ca="1">IF(G243&lt;&gt;0,IF(E243&lt;0,0,IF(OR('Marinated Chicken'!I243&gt;0,Squid!I243&gt;0),0,IF(OR(Pita!I243&gt;0,'Green Pepper'!I243&gt;0,'House Salad'!I243&gt;0,Mushrooms!I243&gt;0,Mushrooms!I243&gt;0,Lemon!I243&gt;0,Tzatziki!I243&gt;0,'Monterey Jack'!I243&gt;0,Onions!I243&gt;0),50,200))),0)</f>
        <v>0</v>
      </c>
      <c r="J243" s="2">
        <f ca="1">IF(D243&lt;$E$18,"N/A",IF(D243=$E$18,IF($E$7-SUM(OFFSET(F243,-$E$18,0):F243)&gt;0,$E$7-SUM(OFFSET(F243,-$E$18,0):F243),0),IF(OFFSET(G243,-$E$18,0)-SUM(OFFSET(F243,-$E$18,0):F243)&gt;0,OFFSET(G243,-$E$18,0)-SUM(OFFSET(F243,-$E$18,0):F243),0)))</f>
        <v>0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137</v>
      </c>
      <c r="F244" s="15">
        <f t="shared" si="22"/>
        <v>3</v>
      </c>
      <c r="G244" s="15">
        <f t="shared" ca="1" si="23"/>
        <v>0</v>
      </c>
      <c r="H244" s="13">
        <f t="shared" ca="1" si="19"/>
        <v>0.15013698630136987</v>
      </c>
      <c r="I244" s="29">
        <f ca="1">IF(G244&lt;&gt;0,IF(E244&lt;0,0,IF(OR('Marinated Chicken'!I244&gt;0,Squid!I244&gt;0),0,IF(OR(Pita!I244&gt;0,'Green Pepper'!I244&gt;0,'House Salad'!I244&gt;0,Mushrooms!I244&gt;0,Mushrooms!I244&gt;0,Lemon!I244&gt;0,Tzatziki!I244&gt;0,'Monterey Jack'!I244&gt;0,Onions!I244&gt;0),50,200))),0)</f>
        <v>0</v>
      </c>
      <c r="J244" s="2">
        <f ca="1">IF(D244&lt;$E$18,"N/A",IF(D244=$E$18,IF($E$7-SUM(OFFSET(F244,-$E$18,0):F244)&gt;0,$E$7-SUM(OFFSET(F244,-$E$18,0):F244),0),IF(OFFSET(G244,-$E$18,0)-SUM(OFFSET(F244,-$E$18,0):F244)&gt;0,OFFSET(G244,-$E$18,0)-SUM(OFFSET(F244,-$E$18,0):F244),0)))</f>
        <v>0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134</v>
      </c>
      <c r="F245" s="15">
        <f t="shared" si="22"/>
        <v>3</v>
      </c>
      <c r="G245" s="15">
        <f t="shared" ca="1" si="23"/>
        <v>0</v>
      </c>
      <c r="H245" s="13">
        <f t="shared" ca="1" si="19"/>
        <v>0.14684931506849316</v>
      </c>
      <c r="I245" s="29">
        <f ca="1">IF(G245&lt;&gt;0,IF(E245&lt;0,0,IF(OR('Marinated Chicken'!I245&gt;0,Squid!I245&gt;0),0,IF(OR(Pita!I245&gt;0,'Green Pepper'!I245&gt;0,'House Salad'!I245&gt;0,Mushrooms!I245&gt;0,Mushrooms!I245&gt;0,Lemon!I245&gt;0,Tzatziki!I245&gt;0,'Monterey Jack'!I245&gt;0,Onions!I245&gt;0),50,200))),0)</f>
        <v>0</v>
      </c>
      <c r="J245" s="2">
        <f ca="1">IF(D245&lt;$E$18,"N/A",IF(D245=$E$18,IF($E$7-SUM(OFFSET(F245,-$E$18,0):F245)&gt;0,$E$7-SUM(OFFSET(F245,-$E$18,0):F245),0),IF(OFFSET(G245,-$E$18,0)-SUM(OFFSET(F245,-$E$18,0):F245)&gt;0,OFFSET(G245,-$E$18,0)-SUM(OFFSET(F245,-$E$18,0):F245),0)))</f>
        <v>0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131</v>
      </c>
      <c r="F246" s="15">
        <f t="shared" si="22"/>
        <v>3</v>
      </c>
      <c r="G246" s="15">
        <f t="shared" ca="1" si="23"/>
        <v>0</v>
      </c>
      <c r="H246" s="13">
        <f t="shared" ca="1" si="19"/>
        <v>0.14356164383561645</v>
      </c>
      <c r="I246" s="29">
        <f ca="1">IF(G246&lt;&gt;0,IF(E246&lt;0,0,IF(OR('Marinated Chicken'!I246&gt;0,Squid!I246&gt;0),0,IF(OR(Pita!I246&gt;0,'Green Pepper'!I246&gt;0,'House Salad'!I246&gt;0,Mushrooms!I246&gt;0,Mushrooms!I246&gt;0,Lemon!I246&gt;0,Tzatziki!I246&gt;0,'Monterey Jack'!I246&gt;0,Onions!I246&gt;0),50,200))),0)</f>
        <v>0</v>
      </c>
      <c r="J246" s="2">
        <f ca="1">IF(D246&lt;$E$18,"N/A",IF(D246=$E$18,IF($E$7-SUM(OFFSET(F246,-$E$18,0):F246)&gt;0,$E$7-SUM(OFFSET(F246,-$E$18,0):F246),0),IF(OFFSET(G246,-$E$18,0)-SUM(OFFSET(F246,-$E$18,0):F246)&gt;0,OFFSET(G246,-$E$18,0)-SUM(OFFSET(F246,-$E$18,0):F246),0)))</f>
        <v>0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128</v>
      </c>
      <c r="F247" s="15">
        <f t="shared" si="22"/>
        <v>3</v>
      </c>
      <c r="G247" s="15">
        <f t="shared" ca="1" si="23"/>
        <v>0</v>
      </c>
      <c r="H247" s="13">
        <f t="shared" ca="1" si="19"/>
        <v>0.14027397260273974</v>
      </c>
      <c r="I247" s="29">
        <f ca="1">IF(G247&lt;&gt;0,IF(E247&lt;0,0,IF(OR('Marinated Chicken'!I247&gt;0,Squid!I247&gt;0),0,IF(OR(Pita!I247&gt;0,'Green Pepper'!I247&gt;0,'House Salad'!I247&gt;0,Mushrooms!I247&gt;0,Mushrooms!I247&gt;0,Lemon!I247&gt;0,Tzatziki!I247&gt;0,'Monterey Jack'!I247&gt;0,Onions!I247&gt;0),50,200))),0)</f>
        <v>0</v>
      </c>
      <c r="J247" s="2">
        <f ca="1">IF(D247&lt;$E$18,"N/A",IF(D247=$E$18,IF($E$7-SUM(OFFSET(F247,-$E$18,0):F247)&gt;0,$E$7-SUM(OFFSET(F247,-$E$18,0):F247),0),IF(OFFSET(G247,-$E$18,0)-SUM(OFFSET(F247,-$E$18,0):F247)&gt;0,OFFSET(G247,-$E$18,0)-SUM(OFFSET(F247,-$E$18,0):F247),0)))</f>
        <v>0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125</v>
      </c>
      <c r="F248" s="15">
        <f t="shared" si="22"/>
        <v>3</v>
      </c>
      <c r="G248" s="15">
        <f t="shared" ca="1" si="23"/>
        <v>0</v>
      </c>
      <c r="H248" s="13">
        <f t="shared" ca="1" si="19"/>
        <v>0.13698630136986303</v>
      </c>
      <c r="I248" s="29">
        <f ca="1">IF(G248&lt;&gt;0,IF(E248&lt;0,0,IF(OR('Marinated Chicken'!I248&gt;0,Squid!I248&gt;0),0,IF(OR(Pita!I248&gt;0,'Green Pepper'!I248&gt;0,'House Salad'!I248&gt;0,Mushrooms!I248&gt;0,Mushrooms!I248&gt;0,Lemon!I248&gt;0,Tzatziki!I248&gt;0,'Monterey Jack'!I248&gt;0,Onions!I248&gt;0),50,200))),0)</f>
        <v>0</v>
      </c>
      <c r="J248" s="2">
        <f ca="1">IF(D248&lt;$E$18,"N/A",IF(D248=$E$18,IF($E$7-SUM(OFFSET(F248,-$E$18,0):F248)&gt;0,$E$7-SUM(OFFSET(F248,-$E$18,0):F248),0),IF(OFFSET(G248,-$E$18,0)-SUM(OFFSET(F248,-$E$18,0):F248)&gt;0,OFFSET(G248,-$E$18,0)-SUM(OFFSET(F248,-$E$18,0):F248),0)))</f>
        <v>0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122</v>
      </c>
      <c r="F249" s="15">
        <f t="shared" si="22"/>
        <v>3</v>
      </c>
      <c r="G249" s="15">
        <f t="shared" ca="1" si="23"/>
        <v>0</v>
      </c>
      <c r="H249" s="13">
        <f t="shared" ca="1" si="19"/>
        <v>0.13369863013698632</v>
      </c>
      <c r="I249" s="29">
        <f ca="1">IF(G249&lt;&gt;0,IF(E249&lt;0,0,IF(OR('Marinated Chicken'!I249&gt;0,Squid!I249&gt;0),0,IF(OR(Pita!I249&gt;0,'Green Pepper'!I249&gt;0,'House Salad'!I249&gt;0,Mushrooms!I249&gt;0,Mushrooms!I249&gt;0,Lemon!I249&gt;0,Tzatziki!I249&gt;0,'Monterey Jack'!I249&gt;0,Onions!I249&gt;0),50,200))),0)</f>
        <v>0</v>
      </c>
      <c r="J249" s="2">
        <f ca="1">IF(D249&lt;$E$18,"N/A",IF(D249=$E$18,IF($E$7-SUM(OFFSET(F249,-$E$18,0):F249)&gt;0,$E$7-SUM(OFFSET(F249,-$E$18,0):F249),0),IF(OFFSET(G249,-$E$18,0)-SUM(OFFSET(F249,-$E$18,0):F249)&gt;0,OFFSET(G249,-$E$18,0)-SUM(OFFSET(F249,-$E$18,0):F249),0)))</f>
        <v>0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119</v>
      </c>
      <c r="F250" s="15">
        <f t="shared" si="22"/>
        <v>3</v>
      </c>
      <c r="G250" s="15">
        <f t="shared" ca="1" si="23"/>
        <v>0</v>
      </c>
      <c r="H250" s="13">
        <f t="shared" ca="1" si="19"/>
        <v>0.13041095890410961</v>
      </c>
      <c r="I250" s="29">
        <f ca="1">IF(G250&lt;&gt;0,IF(E250&lt;0,0,IF(OR('Marinated Chicken'!I250&gt;0,Squid!I250&gt;0),0,IF(OR(Pita!I250&gt;0,'Green Pepper'!I250&gt;0,'House Salad'!I250&gt;0,Mushrooms!I250&gt;0,Mushrooms!I250&gt;0,Lemon!I250&gt;0,Tzatziki!I250&gt;0,'Monterey Jack'!I250&gt;0,Onions!I250&gt;0),50,200))),0)</f>
        <v>0</v>
      </c>
      <c r="J250" s="2">
        <f ca="1">IF(D250&lt;$E$18,"N/A",IF(D250=$E$18,IF($E$7-SUM(OFFSET(F250,-$E$18,0):F250)&gt;0,$E$7-SUM(OFFSET(F250,-$E$18,0):F250),0),IF(OFFSET(G250,-$E$18,0)-SUM(OFFSET(F250,-$E$18,0):F250)&gt;0,OFFSET(G250,-$E$18,0)-SUM(OFFSET(F250,-$E$18,0):F250),0)))</f>
        <v>0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116</v>
      </c>
      <c r="F251" s="15">
        <f t="shared" si="22"/>
        <v>3</v>
      </c>
      <c r="G251" s="15">
        <f t="shared" ca="1" si="23"/>
        <v>0</v>
      </c>
      <c r="H251" s="13">
        <f t="shared" ca="1" si="19"/>
        <v>0.1271232876712329</v>
      </c>
      <c r="I251" s="29">
        <f ca="1">IF(G251&lt;&gt;0,IF(E251&lt;0,0,IF(OR('Marinated Chicken'!I251&gt;0,Squid!I251&gt;0),0,IF(OR(Pita!I251&gt;0,'Green Pepper'!I251&gt;0,'House Salad'!I251&gt;0,Mushrooms!I251&gt;0,Mushrooms!I251&gt;0,Lemon!I251&gt;0,Tzatziki!I251&gt;0,'Monterey Jack'!I251&gt;0,Onions!I251&gt;0),50,200))),0)</f>
        <v>0</v>
      </c>
      <c r="J251" s="2">
        <f ca="1">IF(D251&lt;$E$18,"N/A",IF(D251=$E$18,IF($E$7-SUM(OFFSET(F251,-$E$18,0):F251)&gt;0,$E$7-SUM(OFFSET(F251,-$E$18,0):F251),0),IF(OFFSET(G251,-$E$18,0)-SUM(OFFSET(F251,-$E$18,0):F251)&gt;0,OFFSET(G251,-$E$18,0)-SUM(OFFSET(F251,-$E$18,0):F251),0)))</f>
        <v>0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113</v>
      </c>
      <c r="F252" s="15">
        <f t="shared" si="22"/>
        <v>3</v>
      </c>
      <c r="G252" s="15">
        <f t="shared" ca="1" si="23"/>
        <v>0</v>
      </c>
      <c r="H252" s="13">
        <f t="shared" ca="1" si="19"/>
        <v>0.12383561643835618</v>
      </c>
      <c r="I252" s="29">
        <f ca="1">IF(G252&lt;&gt;0,IF(E252&lt;0,0,IF(OR('Marinated Chicken'!I252&gt;0,Squid!I252&gt;0),0,IF(OR(Pita!I252&gt;0,'Green Pepper'!I252&gt;0,'House Salad'!I252&gt;0,Mushrooms!I252&gt;0,Mushrooms!I252&gt;0,Lemon!I252&gt;0,Tzatziki!I252&gt;0,'Monterey Jack'!I252&gt;0,Onions!I252&gt;0),50,200))),0)</f>
        <v>0</v>
      </c>
      <c r="J252" s="2">
        <f ca="1">IF(D252&lt;$E$18,"N/A",IF(D252=$E$18,IF($E$7-SUM(OFFSET(F252,-$E$18,0):F252)&gt;0,$E$7-SUM(OFFSET(F252,-$E$18,0):F252),0),IF(OFFSET(G252,-$E$18,0)-SUM(OFFSET(F252,-$E$18,0):F252)&gt;0,OFFSET(G252,-$E$18,0)-SUM(OFFSET(F252,-$E$18,0):F252),0)))</f>
        <v>0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110</v>
      </c>
      <c r="F253" s="15">
        <f t="shared" si="22"/>
        <v>3</v>
      </c>
      <c r="G253" s="15">
        <f t="shared" ca="1" si="23"/>
        <v>0</v>
      </c>
      <c r="H253" s="13">
        <f t="shared" ca="1" si="19"/>
        <v>0.12054794520547947</v>
      </c>
      <c r="I253" s="29">
        <f ca="1">IF(G253&lt;&gt;0,IF(E253&lt;0,0,IF(OR('Marinated Chicken'!I253&gt;0,Squid!I253&gt;0),0,IF(OR(Pita!I253&gt;0,'Green Pepper'!I253&gt;0,'House Salad'!I253&gt;0,Mushrooms!I253&gt;0,Mushrooms!I253&gt;0,Lemon!I253&gt;0,Tzatziki!I253&gt;0,'Monterey Jack'!I253&gt;0,Onions!I253&gt;0),50,200))),0)</f>
        <v>0</v>
      </c>
      <c r="J253" s="2">
        <f ca="1">IF(D253&lt;$E$18,"N/A",IF(D253=$E$18,IF($E$7-SUM(OFFSET(F253,-$E$18,0):F253)&gt;0,$E$7-SUM(OFFSET(F253,-$E$18,0):F253),0),IF(OFFSET(G253,-$E$18,0)-SUM(OFFSET(F253,-$E$18,0):F253)&gt;0,OFFSET(G253,-$E$18,0)-SUM(OFFSET(F253,-$E$18,0):F253),0)))</f>
        <v>0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107</v>
      </c>
      <c r="F254" s="15">
        <f t="shared" si="22"/>
        <v>3</v>
      </c>
      <c r="G254" s="15">
        <f t="shared" ca="1" si="23"/>
        <v>0</v>
      </c>
      <c r="H254" s="13">
        <f t="shared" ca="1" si="19"/>
        <v>0.11726027397260276</v>
      </c>
      <c r="I254" s="29">
        <f ca="1">IF(G254&lt;&gt;0,IF(E254&lt;0,0,IF(OR('Marinated Chicken'!I254&gt;0,Squid!I254&gt;0),0,IF(OR(Pita!I254&gt;0,'Green Pepper'!I254&gt;0,'House Salad'!I254&gt;0,Mushrooms!I254&gt;0,Mushrooms!I254&gt;0,Lemon!I254&gt;0,Tzatziki!I254&gt;0,'Monterey Jack'!I254&gt;0,Onions!I254&gt;0),50,200))),0)</f>
        <v>0</v>
      </c>
      <c r="J254" s="2">
        <f ca="1">IF(D254&lt;$E$18,"N/A",IF(D254=$E$18,IF($E$7-SUM(OFFSET(F254,-$E$18,0):F254)&gt;0,$E$7-SUM(OFFSET(F254,-$E$18,0):F254),0),IF(OFFSET(G254,-$E$18,0)-SUM(OFFSET(F254,-$E$18,0):F254)&gt;0,OFFSET(G254,-$E$18,0)-SUM(OFFSET(F254,-$E$18,0):F254),0)))</f>
        <v>0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104</v>
      </c>
      <c r="F255" s="15">
        <f t="shared" si="22"/>
        <v>3</v>
      </c>
      <c r="G255" s="15">
        <f t="shared" ca="1" si="23"/>
        <v>0</v>
      </c>
      <c r="H255" s="13">
        <f t="shared" ca="1" si="19"/>
        <v>0.11397260273972604</v>
      </c>
      <c r="I255" s="29">
        <f ca="1">IF(G255&lt;&gt;0,IF(E255&lt;0,0,IF(OR('Marinated Chicken'!I255&gt;0,Squid!I255&gt;0),0,IF(OR(Pita!I255&gt;0,'Green Pepper'!I255&gt;0,'House Salad'!I255&gt;0,Mushrooms!I255&gt;0,Mushrooms!I255&gt;0,Lemon!I255&gt;0,Tzatziki!I255&gt;0,'Monterey Jack'!I255&gt;0,Onions!I255&gt;0),50,200))),0)</f>
        <v>0</v>
      </c>
      <c r="J255" s="2">
        <f ca="1">IF(D255&lt;$E$18,"N/A",IF(D255=$E$18,IF($E$7-SUM(OFFSET(F255,-$E$18,0):F255)&gt;0,$E$7-SUM(OFFSET(F255,-$E$18,0):F255),0),IF(OFFSET(G255,-$E$18,0)-SUM(OFFSET(F255,-$E$18,0):F255)&gt;0,OFFSET(G255,-$E$18,0)-SUM(OFFSET(F255,-$E$18,0):F255),0)))</f>
        <v>0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101</v>
      </c>
      <c r="F256" s="15">
        <f t="shared" si="22"/>
        <v>3</v>
      </c>
      <c r="G256" s="15">
        <f t="shared" ca="1" si="23"/>
        <v>0</v>
      </c>
      <c r="H256" s="13">
        <f t="shared" ca="1" si="19"/>
        <v>0.11068493150684933</v>
      </c>
      <c r="I256" s="29">
        <f ca="1">IF(G256&lt;&gt;0,IF(E256&lt;0,0,IF(OR('Marinated Chicken'!I256&gt;0,Squid!I256&gt;0),0,IF(OR(Pita!I256&gt;0,'Green Pepper'!I256&gt;0,'House Salad'!I256&gt;0,Mushrooms!I256&gt;0,Mushrooms!I256&gt;0,Lemon!I256&gt;0,Tzatziki!I256&gt;0,'Monterey Jack'!I256&gt;0,Onions!I256&gt;0),50,200))),0)</f>
        <v>0</v>
      </c>
      <c r="J256" s="2">
        <f ca="1">IF(D256&lt;$E$18,"N/A",IF(D256=$E$18,IF($E$7-SUM(OFFSET(F256,-$E$18,0):F256)&gt;0,$E$7-SUM(OFFSET(F256,-$E$18,0):F256),0),IF(OFFSET(G256,-$E$18,0)-SUM(OFFSET(F256,-$E$18,0):F256)&gt;0,OFFSET(G256,-$E$18,0)-SUM(OFFSET(F256,-$E$18,0):F256),0)))</f>
        <v>0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98</v>
      </c>
      <c r="F257" s="15">
        <f t="shared" si="22"/>
        <v>3</v>
      </c>
      <c r="G257" s="15">
        <f t="shared" ca="1" si="23"/>
        <v>0</v>
      </c>
      <c r="H257" s="13">
        <f t="shared" ca="1" si="19"/>
        <v>0.10739726027397262</v>
      </c>
      <c r="I257" s="29">
        <f ca="1">IF(G257&lt;&gt;0,IF(E257&lt;0,0,IF(OR('Marinated Chicken'!I257&gt;0,Squid!I257&gt;0),0,IF(OR(Pita!I257&gt;0,'Green Pepper'!I257&gt;0,'House Salad'!I257&gt;0,Mushrooms!I257&gt;0,Mushrooms!I257&gt;0,Lemon!I257&gt;0,Tzatziki!I257&gt;0,'Monterey Jack'!I257&gt;0,Onions!I257&gt;0),50,200))),0)</f>
        <v>0</v>
      </c>
      <c r="J257" s="2">
        <f ca="1">IF(D257&lt;$E$18,"N/A",IF(D257=$E$18,IF($E$7-SUM(OFFSET(F257,-$E$18,0):F257)&gt;0,$E$7-SUM(OFFSET(F257,-$E$18,0):F257),0),IF(OFFSET(G257,-$E$18,0)-SUM(OFFSET(F257,-$E$18,0):F257)&gt;0,OFFSET(G257,-$E$18,0)-SUM(OFFSET(F257,-$E$18,0):F257),0)))</f>
        <v>0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95</v>
      </c>
      <c r="F258" s="15">
        <f t="shared" si="22"/>
        <v>3</v>
      </c>
      <c r="G258" s="15">
        <f t="shared" ca="1" si="23"/>
        <v>0</v>
      </c>
      <c r="H258" s="13">
        <f t="shared" ca="1" si="19"/>
        <v>0.10410958904109591</v>
      </c>
      <c r="I258" s="29">
        <f ca="1">IF(G258&lt;&gt;0,IF(E258&lt;0,0,IF(OR('Marinated Chicken'!I258&gt;0,Squid!I258&gt;0),0,IF(OR(Pita!I258&gt;0,'Green Pepper'!I258&gt;0,'House Salad'!I258&gt;0,Mushrooms!I258&gt;0,Mushrooms!I258&gt;0,Lemon!I258&gt;0,Tzatziki!I258&gt;0,'Monterey Jack'!I258&gt;0,Onions!I258&gt;0),50,200))),0)</f>
        <v>0</v>
      </c>
      <c r="J258" s="2">
        <f ca="1">IF(D258&lt;$E$18,"N/A",IF(D258=$E$18,IF($E$7-SUM(OFFSET(F258,-$E$18,0):F258)&gt;0,$E$7-SUM(OFFSET(F258,-$E$18,0):F258),0),IF(OFFSET(G258,-$E$18,0)-SUM(OFFSET(F258,-$E$18,0):F258)&gt;0,OFFSET(G258,-$E$18,0)-SUM(OFFSET(F258,-$E$18,0):F258),0)))</f>
        <v>0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92</v>
      </c>
      <c r="F259" s="15">
        <f t="shared" si="22"/>
        <v>3</v>
      </c>
      <c r="G259" s="15">
        <f t="shared" ca="1" si="23"/>
        <v>0</v>
      </c>
      <c r="H259" s="13">
        <f t="shared" ca="1" si="19"/>
        <v>0.1008219178082192</v>
      </c>
      <c r="I259" s="29">
        <f ca="1">IF(G259&lt;&gt;0,IF(E259&lt;0,0,IF(OR('Marinated Chicken'!I259&gt;0,Squid!I259&gt;0),0,IF(OR(Pita!I259&gt;0,'Green Pepper'!I259&gt;0,'House Salad'!I259&gt;0,Mushrooms!I259&gt;0,Mushrooms!I259&gt;0,Lemon!I259&gt;0,Tzatziki!I259&gt;0,'Monterey Jack'!I259&gt;0,Onions!I259&gt;0),50,200))),0)</f>
        <v>0</v>
      </c>
      <c r="J259" s="2">
        <f ca="1">IF(D259&lt;$E$18,"N/A",IF(D259=$E$18,IF($E$7-SUM(OFFSET(F259,-$E$18,0):F259)&gt;0,$E$7-SUM(OFFSET(F259,-$E$18,0):F259),0),IF(OFFSET(G259,-$E$18,0)-SUM(OFFSET(F259,-$E$18,0):F259)&gt;0,OFFSET(G259,-$E$18,0)-SUM(OFFSET(F259,-$E$18,0):F259),0)))</f>
        <v>0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89</v>
      </c>
      <c r="F260" s="15">
        <f t="shared" si="22"/>
        <v>3</v>
      </c>
      <c r="G260" s="15">
        <f t="shared" ca="1" si="23"/>
        <v>0</v>
      </c>
      <c r="H260" s="13">
        <f t="shared" ca="1" si="19"/>
        <v>9.7534246575342473E-2</v>
      </c>
      <c r="I260" s="29">
        <f ca="1">IF(G260&lt;&gt;0,IF(E260&lt;0,0,IF(OR('Marinated Chicken'!I260&gt;0,Squid!I260&gt;0),0,IF(OR(Pita!I260&gt;0,'Green Pepper'!I260&gt;0,'House Salad'!I260&gt;0,Mushrooms!I260&gt;0,Mushrooms!I260&gt;0,Lemon!I260&gt;0,Tzatziki!I260&gt;0,'Monterey Jack'!I260&gt;0,Onions!I260&gt;0),50,200))),0)</f>
        <v>0</v>
      </c>
      <c r="J260" s="2">
        <f ca="1">IF(D260&lt;$E$18,"N/A",IF(D260=$E$18,IF($E$7-SUM(OFFSET(F260,-$E$18,0):F260)&gt;0,$E$7-SUM(OFFSET(F260,-$E$18,0):F260),0),IF(OFFSET(G260,-$E$18,0)-SUM(OFFSET(F260,-$E$18,0):F260)&gt;0,OFFSET(G260,-$E$18,0)-SUM(OFFSET(F260,-$E$18,0):F260),0)))</f>
        <v>0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86</v>
      </c>
      <c r="F261" s="15">
        <f t="shared" si="22"/>
        <v>3</v>
      </c>
      <c r="G261" s="15">
        <f t="shared" ca="1" si="23"/>
        <v>0</v>
      </c>
      <c r="H261" s="13">
        <f t="shared" ca="1" si="19"/>
        <v>9.4246575342465763E-2</v>
      </c>
      <c r="I261" s="29">
        <f ca="1">IF(G261&lt;&gt;0,IF(E261&lt;0,0,IF(OR('Marinated Chicken'!I261&gt;0,Squid!I261&gt;0),0,IF(OR(Pita!I261&gt;0,'Green Pepper'!I261&gt;0,'House Salad'!I261&gt;0,Mushrooms!I261&gt;0,Mushrooms!I261&gt;0,Lemon!I261&gt;0,Tzatziki!I261&gt;0,'Monterey Jack'!I261&gt;0,Onions!I261&gt;0),50,200))),0)</f>
        <v>0</v>
      </c>
      <c r="J261" s="2">
        <f ca="1">IF(D261&lt;$E$18,"N/A",IF(D261=$E$18,IF($E$7-SUM(OFFSET(F261,-$E$18,0):F261)&gt;0,$E$7-SUM(OFFSET(F261,-$E$18,0):F261),0),IF(OFFSET(G261,-$E$18,0)-SUM(OFFSET(F261,-$E$18,0):F261)&gt;0,OFFSET(G261,-$E$18,0)-SUM(OFFSET(F261,-$E$18,0):F261),0)))</f>
        <v>0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83</v>
      </c>
      <c r="F262" s="15">
        <f t="shared" si="22"/>
        <v>3</v>
      </c>
      <c r="G262" s="15">
        <f t="shared" ca="1" si="23"/>
        <v>0</v>
      </c>
      <c r="H262" s="13">
        <f t="shared" ca="1" si="19"/>
        <v>9.0958904109589053E-2</v>
      </c>
      <c r="I262" s="29">
        <f ca="1">IF(G262&lt;&gt;0,IF(E262&lt;0,0,IF(OR('Marinated Chicken'!I262&gt;0,Squid!I262&gt;0),0,IF(OR(Pita!I262&gt;0,'Green Pepper'!I262&gt;0,'House Salad'!I262&gt;0,Mushrooms!I262&gt;0,Mushrooms!I262&gt;0,Lemon!I262&gt;0,Tzatziki!I262&gt;0,'Monterey Jack'!I262&gt;0,Onions!I262&gt;0),50,200))),0)</f>
        <v>0</v>
      </c>
      <c r="J262" s="2">
        <f ca="1">IF(D262&lt;$E$18,"N/A",IF(D262=$E$18,IF($E$7-SUM(OFFSET(F262,-$E$18,0):F262)&gt;0,$E$7-SUM(OFFSET(F262,-$E$18,0):F262),0),IF(OFFSET(G262,-$E$18,0)-SUM(OFFSET(F262,-$E$18,0):F262)&gt;0,OFFSET(G262,-$E$18,0)-SUM(OFFSET(F262,-$E$18,0):F262),0)))</f>
        <v>0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80</v>
      </c>
      <c r="F263" s="15">
        <f t="shared" si="22"/>
        <v>3</v>
      </c>
      <c r="G263" s="15">
        <f t="shared" ca="1" si="23"/>
        <v>0</v>
      </c>
      <c r="H263" s="13">
        <f t="shared" ca="1" si="19"/>
        <v>8.7671232876712343E-2</v>
      </c>
      <c r="I263" s="29">
        <f ca="1">IF(G263&lt;&gt;0,IF(E263&lt;0,0,IF(OR('Marinated Chicken'!I263&gt;0,Squid!I263&gt;0),0,IF(OR(Pita!I263&gt;0,'Green Pepper'!I263&gt;0,'House Salad'!I263&gt;0,Mushrooms!I263&gt;0,Mushrooms!I263&gt;0,Lemon!I263&gt;0,Tzatziki!I263&gt;0,'Monterey Jack'!I263&gt;0,Onions!I263&gt;0),50,200))),0)</f>
        <v>0</v>
      </c>
      <c r="J263" s="2">
        <f ca="1">IF(D263&lt;$E$18,"N/A",IF(D263=$E$18,IF($E$7-SUM(OFFSET(F263,-$E$18,0):F263)&gt;0,$E$7-SUM(OFFSET(F263,-$E$18,0):F263),0),IF(OFFSET(G263,-$E$18,0)-SUM(OFFSET(F263,-$E$18,0):F263)&gt;0,OFFSET(G263,-$E$18,0)-SUM(OFFSET(F263,-$E$18,0):F263),0)))</f>
        <v>0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77</v>
      </c>
      <c r="F264" s="15">
        <f t="shared" si="22"/>
        <v>3</v>
      </c>
      <c r="G264" s="15">
        <f t="shared" ca="1" si="23"/>
        <v>0</v>
      </c>
      <c r="H264" s="13">
        <f t="shared" ca="1" si="19"/>
        <v>8.4383561643835633E-2</v>
      </c>
      <c r="I264" s="29">
        <f ca="1">IF(G264&lt;&gt;0,IF(E264&lt;0,0,IF(OR('Marinated Chicken'!I264&gt;0,Squid!I264&gt;0),0,IF(OR(Pita!I264&gt;0,'Green Pepper'!I264&gt;0,'House Salad'!I264&gt;0,Mushrooms!I264&gt;0,Mushrooms!I264&gt;0,Lemon!I264&gt;0,Tzatziki!I264&gt;0,'Monterey Jack'!I264&gt;0,Onions!I264&gt;0),50,200))),0)</f>
        <v>0</v>
      </c>
      <c r="J264" s="2">
        <f ca="1">IF(D264&lt;$E$18,"N/A",IF(D264=$E$18,IF($E$7-SUM(OFFSET(F264,-$E$18,0):F264)&gt;0,$E$7-SUM(OFFSET(F264,-$E$18,0):F264),0),IF(OFFSET(G264,-$E$18,0)-SUM(OFFSET(F264,-$E$18,0):F264)&gt;0,OFFSET(G264,-$E$18,0)-SUM(OFFSET(F264,-$E$18,0):F264),0)))</f>
        <v>0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74</v>
      </c>
      <c r="F265" s="15">
        <f t="shared" si="22"/>
        <v>3</v>
      </c>
      <c r="G265" s="15">
        <f t="shared" ca="1" si="23"/>
        <v>105</v>
      </c>
      <c r="H265" s="13">
        <f t="shared" ca="1" si="19"/>
        <v>8.109589041095891E-2</v>
      </c>
      <c r="I265" s="29">
        <f ca="1">IF(G265&lt;&gt;0,IF(E265&lt;0,0,IF(OR('Marinated Chicken'!I265&gt;0,Squid!I265&gt;0),0,IF(OR(Pita!I265&gt;0,'Green Pepper'!I265&gt;0,'House Salad'!I265&gt;0,Mushrooms!I265&gt;0,Mushrooms!I265&gt;0,Lemon!I265&gt;0,Tzatziki!I265&gt;0,'Monterey Jack'!I265&gt;0,Onions!I265&gt;0),50,200))),0)</f>
        <v>0</v>
      </c>
      <c r="J265" s="2">
        <f ca="1">IF(D265&lt;$E$18,"N/A",IF(D265=$E$18,IF($E$7-SUM(OFFSET(F265,-$E$18,0):F265)&gt;0,$E$7-SUM(OFFSET(F265,-$E$18,0):F265),0),IF(OFFSET(G265,-$E$18,0)-SUM(OFFSET(F265,-$E$18,0):F265)&gt;0,OFFSET(G265,-$E$18,0)-SUM(OFFSET(F265,-$E$18,0):F265),0)))</f>
        <v>0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176</v>
      </c>
      <c r="F266" s="15">
        <f t="shared" si="22"/>
        <v>3</v>
      </c>
      <c r="G266" s="15">
        <f t="shared" ca="1" si="23"/>
        <v>0</v>
      </c>
      <c r="H266" s="13">
        <f t="shared" ca="1" si="19"/>
        <v>0.19287671232876716</v>
      </c>
      <c r="I266" s="29">
        <f ca="1">IF(G266&lt;&gt;0,IF(E266&lt;0,0,IF(OR('Marinated Chicken'!I266&gt;0,Squid!I266&gt;0),0,IF(OR(Pita!I266&gt;0,'Green Pepper'!I266&gt;0,'House Salad'!I266&gt;0,Mushrooms!I266&gt;0,Mushrooms!I266&gt;0,Lemon!I266&gt;0,Tzatziki!I266&gt;0,'Monterey Jack'!I266&gt;0,Onions!I266&gt;0),50,200))),0)</f>
        <v>0</v>
      </c>
      <c r="J266" s="2">
        <f ca="1">IF(D266&lt;$E$18,"N/A",IF(D266=$E$18,IF($E$7-SUM(OFFSET(F266,-$E$18,0):F266)&gt;0,$E$7-SUM(OFFSET(F266,-$E$18,0):F266),0),IF(OFFSET(G266,-$E$18,0)-SUM(OFFSET(F266,-$E$18,0):F266)&gt;0,OFFSET(G266,-$E$18,0)-SUM(OFFSET(F266,-$E$18,0):F266),0)))</f>
        <v>0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173</v>
      </c>
      <c r="F267" s="15">
        <f t="shared" si="22"/>
        <v>3</v>
      </c>
      <c r="G267" s="15">
        <f t="shared" ca="1" si="23"/>
        <v>0</v>
      </c>
      <c r="H267" s="13">
        <f t="shared" ca="1" si="19"/>
        <v>0.18958904109589045</v>
      </c>
      <c r="I267" s="29">
        <f ca="1">IF(G267&lt;&gt;0,IF(E267&lt;0,0,IF(OR('Marinated Chicken'!I267&gt;0,Squid!I267&gt;0),0,IF(OR(Pita!I267&gt;0,'Green Pepper'!I267&gt;0,'House Salad'!I267&gt;0,Mushrooms!I267&gt;0,Mushrooms!I267&gt;0,Lemon!I267&gt;0,Tzatziki!I267&gt;0,'Monterey Jack'!I267&gt;0,Onions!I267&gt;0),50,200))),0)</f>
        <v>0</v>
      </c>
      <c r="J267" s="2">
        <f ca="1">IF(D267&lt;$E$18,"N/A",IF(D267=$E$18,IF($E$7-SUM(OFFSET(F267,-$E$18,0):F267)&gt;0,$E$7-SUM(OFFSET(F267,-$E$18,0):F267),0),IF(OFFSET(G267,-$E$18,0)-SUM(OFFSET(F267,-$E$18,0):F267)&gt;0,OFFSET(G267,-$E$18,0)-SUM(OFFSET(F267,-$E$18,0):F267),0)))</f>
        <v>0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170</v>
      </c>
      <c r="F268" s="15">
        <f t="shared" si="22"/>
        <v>3</v>
      </c>
      <c r="G268" s="15">
        <f t="shared" ca="1" si="23"/>
        <v>0</v>
      </c>
      <c r="H268" s="13">
        <f t="shared" ca="1" si="19"/>
        <v>0.18630136986301371</v>
      </c>
      <c r="I268" s="29">
        <f ca="1">IF(G268&lt;&gt;0,IF(E268&lt;0,0,IF(OR('Marinated Chicken'!I268&gt;0,Squid!I268&gt;0),0,IF(OR(Pita!I268&gt;0,'Green Pepper'!I268&gt;0,'House Salad'!I268&gt;0,Mushrooms!I268&gt;0,Mushrooms!I268&gt;0,Lemon!I268&gt;0,Tzatziki!I268&gt;0,'Monterey Jack'!I268&gt;0,Onions!I268&gt;0),50,200))),0)</f>
        <v>0</v>
      </c>
      <c r="J268" s="2">
        <f ca="1">IF(D268&lt;$E$18,"N/A",IF(D268=$E$18,IF($E$7-SUM(OFFSET(F268,-$E$18,0):F268)&gt;0,$E$7-SUM(OFFSET(F268,-$E$18,0):F268),0),IF(OFFSET(G268,-$E$18,0)-SUM(OFFSET(F268,-$E$18,0):F268)&gt;0,OFFSET(G268,-$E$18,0)-SUM(OFFSET(F268,-$E$18,0):F268),0)))</f>
        <v>0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167</v>
      </c>
      <c r="F269" s="15">
        <f t="shared" si="22"/>
        <v>3</v>
      </c>
      <c r="G269" s="15">
        <f t="shared" ca="1" si="23"/>
        <v>0</v>
      </c>
      <c r="H269" s="13">
        <f t="shared" ca="1" si="19"/>
        <v>0.183013698630137</v>
      </c>
      <c r="I269" s="29">
        <f ca="1">IF(G269&lt;&gt;0,IF(E269&lt;0,0,IF(OR('Marinated Chicken'!I269&gt;0,Squid!I269&gt;0),0,IF(OR(Pita!I269&gt;0,'Green Pepper'!I269&gt;0,'House Salad'!I269&gt;0,Mushrooms!I269&gt;0,Mushrooms!I269&gt;0,Lemon!I269&gt;0,Tzatziki!I269&gt;0,'Monterey Jack'!I269&gt;0,Onions!I269&gt;0),50,200))),0)</f>
        <v>0</v>
      </c>
      <c r="J269" s="2">
        <f ca="1">IF(D269&lt;$E$18,"N/A",IF(D269=$E$18,IF($E$7-SUM(OFFSET(F269,-$E$18,0):F269)&gt;0,$E$7-SUM(OFFSET(F269,-$E$18,0):F269),0),IF(OFFSET(G269,-$E$18,0)-SUM(OFFSET(F269,-$E$18,0):F269)&gt;0,OFFSET(G269,-$E$18,0)-SUM(OFFSET(F269,-$E$18,0):F269),0)))</f>
        <v>0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164</v>
      </c>
      <c r="F270" s="15">
        <f t="shared" si="22"/>
        <v>3</v>
      </c>
      <c r="G270" s="15">
        <f t="shared" ca="1" si="23"/>
        <v>0</v>
      </c>
      <c r="H270" s="13">
        <f t="shared" ca="1" si="19"/>
        <v>0.17972602739726029</v>
      </c>
      <c r="I270" s="29">
        <f ca="1">IF(G270&lt;&gt;0,IF(E270&lt;0,0,IF(OR('Marinated Chicken'!I270&gt;0,Squid!I270&gt;0),0,IF(OR(Pita!I270&gt;0,'Green Pepper'!I270&gt;0,'House Salad'!I270&gt;0,Mushrooms!I270&gt;0,Mushrooms!I270&gt;0,Lemon!I270&gt;0,Tzatziki!I270&gt;0,'Monterey Jack'!I270&gt;0,Onions!I270&gt;0),50,200))),0)</f>
        <v>0</v>
      </c>
      <c r="J270" s="2">
        <f ca="1">IF(D270&lt;$E$18,"N/A",IF(D270=$E$18,IF($E$7-SUM(OFFSET(F270,-$E$18,0):F270)&gt;0,$E$7-SUM(OFFSET(F270,-$E$18,0):F270),0),IF(OFFSET(G270,-$E$18,0)-SUM(OFFSET(F270,-$E$18,0):F270)&gt;0,OFFSET(G270,-$E$18,0)-SUM(OFFSET(F270,-$E$18,0):F270),0)))</f>
        <v>0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161</v>
      </c>
      <c r="F271" s="15">
        <f t="shared" si="22"/>
        <v>3</v>
      </c>
      <c r="G271" s="15">
        <f t="shared" ca="1" si="23"/>
        <v>0</v>
      </c>
      <c r="H271" s="13">
        <f t="shared" ca="1" si="19"/>
        <v>0.17643835616438358</v>
      </c>
      <c r="I271" s="29">
        <f ca="1">IF(G271&lt;&gt;0,IF(E271&lt;0,0,IF(OR('Marinated Chicken'!I271&gt;0,Squid!I271&gt;0),0,IF(OR(Pita!I271&gt;0,'Green Pepper'!I271&gt;0,'House Salad'!I271&gt;0,Mushrooms!I271&gt;0,Mushrooms!I271&gt;0,Lemon!I271&gt;0,Tzatziki!I271&gt;0,'Monterey Jack'!I271&gt;0,Onions!I271&gt;0),50,200))),0)</f>
        <v>0</v>
      </c>
      <c r="J271" s="2">
        <f ca="1">IF(D271&lt;$E$18,"N/A",IF(D271=$E$18,IF($E$7-SUM(OFFSET(F271,-$E$18,0):F271)&gt;0,$E$7-SUM(OFFSET(F271,-$E$18,0):F271),0),IF(OFFSET(G271,-$E$18,0)-SUM(OFFSET(F271,-$E$18,0):F271)&gt;0,OFFSET(G271,-$E$18,0)-SUM(OFFSET(F271,-$E$18,0):F271),0)))</f>
        <v>0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158</v>
      </c>
      <c r="F272" s="15">
        <f t="shared" si="22"/>
        <v>3</v>
      </c>
      <c r="G272" s="15">
        <f t="shared" ca="1" si="23"/>
        <v>0</v>
      </c>
      <c r="H272" s="13">
        <f t="shared" ca="1" si="19"/>
        <v>0.17315068493150687</v>
      </c>
      <c r="I272" s="29">
        <f ca="1">IF(G272&lt;&gt;0,IF(E272&lt;0,0,IF(OR('Marinated Chicken'!I272&gt;0,Squid!I272&gt;0),0,IF(OR(Pita!I272&gt;0,'Green Pepper'!I272&gt;0,'House Salad'!I272&gt;0,Mushrooms!I272&gt;0,Mushrooms!I272&gt;0,Lemon!I272&gt;0,Tzatziki!I272&gt;0,'Monterey Jack'!I272&gt;0,Onions!I272&gt;0),50,200))),0)</f>
        <v>0</v>
      </c>
      <c r="J272" s="2">
        <f ca="1">IF(D272&lt;$E$18,"N/A",IF(D272=$E$18,IF($E$7-SUM(OFFSET(F272,-$E$18,0):F272)&gt;0,$E$7-SUM(OFFSET(F272,-$E$18,0):F272),0),IF(OFFSET(G272,-$E$18,0)-SUM(OFFSET(F272,-$E$18,0):F272)&gt;0,OFFSET(G272,-$E$18,0)-SUM(OFFSET(F272,-$E$18,0):F272),0)))</f>
        <v>0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155</v>
      </c>
      <c r="F273" s="15">
        <f t="shared" si="22"/>
        <v>3</v>
      </c>
      <c r="G273" s="15">
        <f t="shared" ca="1" si="23"/>
        <v>0</v>
      </c>
      <c r="H273" s="13">
        <f t="shared" ca="1" si="19"/>
        <v>0.16986301369863016</v>
      </c>
      <c r="I273" s="29">
        <f ca="1">IF(G273&lt;&gt;0,IF(E273&lt;0,0,IF(OR('Marinated Chicken'!I273&gt;0,Squid!I273&gt;0),0,IF(OR(Pita!I273&gt;0,'Green Pepper'!I273&gt;0,'House Salad'!I273&gt;0,Mushrooms!I273&gt;0,Mushrooms!I273&gt;0,Lemon!I273&gt;0,Tzatziki!I273&gt;0,'Monterey Jack'!I273&gt;0,Onions!I273&gt;0),50,200))),0)</f>
        <v>0</v>
      </c>
      <c r="J273" s="2">
        <f ca="1">IF(D273&lt;$E$18,"N/A",IF(D273=$E$18,IF($E$7-SUM(OFFSET(F273,-$E$18,0):F273)&gt;0,$E$7-SUM(OFFSET(F273,-$E$18,0):F273),0),IF(OFFSET(G273,-$E$18,0)-SUM(OFFSET(F273,-$E$18,0):F273)&gt;0,OFFSET(G273,-$E$18,0)-SUM(OFFSET(F273,-$E$18,0):F273),0)))</f>
        <v>0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152</v>
      </c>
      <c r="F274" s="15">
        <f t="shared" si="22"/>
        <v>3</v>
      </c>
      <c r="G274" s="15">
        <f t="shared" ca="1" si="23"/>
        <v>0</v>
      </c>
      <c r="H274" s="13">
        <f t="shared" ca="1" si="19"/>
        <v>0.16657534246575345</v>
      </c>
      <c r="I274" s="29">
        <f ca="1">IF(G274&lt;&gt;0,IF(E274&lt;0,0,IF(OR('Marinated Chicken'!I274&gt;0,Squid!I274&gt;0),0,IF(OR(Pita!I274&gt;0,'Green Pepper'!I274&gt;0,'House Salad'!I274&gt;0,Mushrooms!I274&gt;0,Mushrooms!I274&gt;0,Lemon!I274&gt;0,Tzatziki!I274&gt;0,'Monterey Jack'!I274&gt;0,Onions!I274&gt;0),50,200))),0)</f>
        <v>0</v>
      </c>
      <c r="J274" s="2">
        <f ca="1">IF(D274&lt;$E$18,"N/A",IF(D274=$E$18,IF($E$7-SUM(OFFSET(F274,-$E$18,0):F274)&gt;0,$E$7-SUM(OFFSET(F274,-$E$18,0):F274),0),IF(OFFSET(G274,-$E$18,0)-SUM(OFFSET(F274,-$E$18,0):F274)&gt;0,OFFSET(G274,-$E$18,0)-SUM(OFFSET(F274,-$E$18,0):F274),0)))</f>
        <v>0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149</v>
      </c>
      <c r="F275" s="15">
        <f t="shared" si="22"/>
        <v>3</v>
      </c>
      <c r="G275" s="15">
        <f t="shared" ca="1" si="23"/>
        <v>0</v>
      </c>
      <c r="H275" s="13">
        <f t="shared" ca="1" si="19"/>
        <v>0.16328767123287674</v>
      </c>
      <c r="I275" s="29">
        <f ca="1">IF(G275&lt;&gt;0,IF(E275&lt;0,0,IF(OR('Marinated Chicken'!I275&gt;0,Squid!I275&gt;0),0,IF(OR(Pita!I275&gt;0,'Green Pepper'!I275&gt;0,'House Salad'!I275&gt;0,Mushrooms!I275&gt;0,Mushrooms!I275&gt;0,Lemon!I275&gt;0,Tzatziki!I275&gt;0,'Monterey Jack'!I275&gt;0,Onions!I275&gt;0),50,200))),0)</f>
        <v>0</v>
      </c>
      <c r="J275" s="2">
        <f ca="1">IF(D275&lt;$E$18,"N/A",IF(D275=$E$18,IF($E$7-SUM(OFFSET(F275,-$E$18,0):F275)&gt;0,$E$7-SUM(OFFSET(F275,-$E$18,0):F275),0),IF(OFFSET(G275,-$E$18,0)-SUM(OFFSET(F275,-$E$18,0):F275)&gt;0,OFFSET(G275,-$E$18,0)-SUM(OFFSET(F275,-$E$18,0):F275),0)))</f>
        <v>0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146</v>
      </c>
      <c r="F276" s="15">
        <f t="shared" si="22"/>
        <v>3</v>
      </c>
      <c r="G276" s="15">
        <f t="shared" ca="1" si="23"/>
        <v>0</v>
      </c>
      <c r="H276" s="13">
        <f t="shared" ca="1" si="19"/>
        <v>0.16000000000000003</v>
      </c>
      <c r="I276" s="29">
        <f ca="1">IF(G276&lt;&gt;0,IF(E276&lt;0,0,IF(OR('Marinated Chicken'!I276&gt;0,Squid!I276&gt;0),0,IF(OR(Pita!I276&gt;0,'Green Pepper'!I276&gt;0,'House Salad'!I276&gt;0,Mushrooms!I276&gt;0,Mushrooms!I276&gt;0,Lemon!I276&gt;0,Tzatziki!I276&gt;0,'Monterey Jack'!I276&gt;0,Onions!I276&gt;0),50,200))),0)</f>
        <v>0</v>
      </c>
      <c r="J276" s="2">
        <f ca="1">IF(D276&lt;$E$18,"N/A",IF(D276=$E$18,IF($E$7-SUM(OFFSET(F276,-$E$18,0):F276)&gt;0,$E$7-SUM(OFFSET(F276,-$E$18,0):F276),0),IF(OFFSET(G276,-$E$18,0)-SUM(OFFSET(F276,-$E$18,0):F276)&gt;0,OFFSET(G276,-$E$18,0)-SUM(OFFSET(F276,-$E$18,0):F276),0)))</f>
        <v>0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143</v>
      </c>
      <c r="F277" s="15">
        <f t="shared" si="22"/>
        <v>3</v>
      </c>
      <c r="G277" s="15">
        <f t="shared" ca="1" si="23"/>
        <v>0</v>
      </c>
      <c r="H277" s="13">
        <f t="shared" ref="H277:H340" ca="1" si="25">IF(E277&gt;0,E277*($E$12/365),0)</f>
        <v>0.15671232876712332</v>
      </c>
      <c r="I277" s="29">
        <f ca="1">IF(G277&lt;&gt;0,IF(E277&lt;0,0,IF(OR('Marinated Chicken'!I277&gt;0,Squid!I277&gt;0),0,IF(OR(Pita!I277&gt;0,'Green Pepper'!I277&gt;0,'House Salad'!I277&gt;0,Mushrooms!I277&gt;0,Mushrooms!I277&gt;0,Lemon!I277&gt;0,Tzatziki!I277&gt;0,'Monterey Jack'!I277&gt;0,Onions!I277&gt;0),50,200))),0)</f>
        <v>0</v>
      </c>
      <c r="J277" s="2">
        <f ca="1">IF(D277&lt;$E$18,"N/A",IF(D277=$E$18,IF($E$7-SUM(OFFSET(F277,-$E$18,0):F277)&gt;0,$E$7-SUM(OFFSET(F277,-$E$18,0):F277),0),IF(OFFSET(G277,-$E$18,0)-SUM(OFFSET(F277,-$E$18,0):F277)&gt;0,OFFSET(G277,-$E$18,0)-SUM(OFFSET(F277,-$E$18,0):F277),0)))</f>
        <v>0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140</v>
      </c>
      <c r="F278" s="15">
        <f t="shared" ref="F278:F341" si="28">ROUND($E$15/7,0)</f>
        <v>3</v>
      </c>
      <c r="G278" s="15">
        <f t="shared" ref="G278:G341" ca="1" si="29">IF(D278=1,$E$4,IF(E278&lt;0,$E$4-E278,IF(MOD(D278,$E$5)=0,$E$4-E278,0)))</f>
        <v>0</v>
      </c>
      <c r="H278" s="13">
        <f t="shared" ca="1" si="25"/>
        <v>0.15342465753424658</v>
      </c>
      <c r="I278" s="29">
        <f ca="1">IF(G278&lt;&gt;0,IF(E278&lt;0,0,IF(OR('Marinated Chicken'!I278&gt;0,Squid!I278&gt;0),0,IF(OR(Pita!I278&gt;0,'Green Pepper'!I278&gt;0,'House Salad'!I278&gt;0,Mushrooms!I278&gt;0,Mushrooms!I278&gt;0,Lemon!I278&gt;0,Tzatziki!I278&gt;0,'Monterey Jack'!I278&gt;0,Onions!I278&gt;0),50,200))),0)</f>
        <v>0</v>
      </c>
      <c r="J278" s="2">
        <f ca="1">IF(D278&lt;$E$18,"N/A",IF(D278=$E$18,IF($E$7-SUM(OFFSET(F278,-$E$18,0):F278)&gt;0,$E$7-SUM(OFFSET(F278,-$E$18,0):F278),0),IF(OFFSET(G278,-$E$18,0)-SUM(OFFSET(F278,-$E$18,0):F278)&gt;0,OFFSET(G278,-$E$18,0)-SUM(OFFSET(F278,-$E$18,0):F278),0)))</f>
        <v>0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137</v>
      </c>
      <c r="F279" s="15">
        <f t="shared" si="28"/>
        <v>3</v>
      </c>
      <c r="G279" s="15">
        <f t="shared" ca="1" si="29"/>
        <v>0</v>
      </c>
      <c r="H279" s="13">
        <f t="shared" ca="1" si="25"/>
        <v>0.15013698630136987</v>
      </c>
      <c r="I279" s="29">
        <f ca="1">IF(G279&lt;&gt;0,IF(E279&lt;0,0,IF(OR('Marinated Chicken'!I279&gt;0,Squid!I279&gt;0),0,IF(OR(Pita!I279&gt;0,'Green Pepper'!I279&gt;0,'House Salad'!I279&gt;0,Mushrooms!I279&gt;0,Mushrooms!I279&gt;0,Lemon!I279&gt;0,Tzatziki!I279&gt;0,'Monterey Jack'!I279&gt;0,Onions!I279&gt;0),50,200))),0)</f>
        <v>0</v>
      </c>
      <c r="J279" s="2">
        <f ca="1">IF(D279&lt;$E$18,"N/A",IF(D279=$E$18,IF($E$7-SUM(OFFSET(F279,-$E$18,0):F279)&gt;0,$E$7-SUM(OFFSET(F279,-$E$18,0):F279),0),IF(OFFSET(G279,-$E$18,0)-SUM(OFFSET(F279,-$E$18,0):F279)&gt;0,OFFSET(G279,-$E$18,0)-SUM(OFFSET(F279,-$E$18,0):F279),0)))</f>
        <v>0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134</v>
      </c>
      <c r="F280" s="15">
        <f t="shared" si="28"/>
        <v>3</v>
      </c>
      <c r="G280" s="15">
        <f t="shared" ca="1" si="29"/>
        <v>0</v>
      </c>
      <c r="H280" s="13">
        <f t="shared" ca="1" si="25"/>
        <v>0.14684931506849316</v>
      </c>
      <c r="I280" s="29">
        <f ca="1">IF(G280&lt;&gt;0,IF(E280&lt;0,0,IF(OR('Marinated Chicken'!I280&gt;0,Squid!I280&gt;0),0,IF(OR(Pita!I280&gt;0,'Green Pepper'!I280&gt;0,'House Salad'!I280&gt;0,Mushrooms!I280&gt;0,Mushrooms!I280&gt;0,Lemon!I280&gt;0,Tzatziki!I280&gt;0,'Monterey Jack'!I280&gt;0,Onions!I280&gt;0),50,200))),0)</f>
        <v>0</v>
      </c>
      <c r="J280" s="2">
        <f ca="1">IF(D280&lt;$E$18,"N/A",IF(D280=$E$18,IF($E$7-SUM(OFFSET(F280,-$E$18,0):F280)&gt;0,$E$7-SUM(OFFSET(F280,-$E$18,0):F280),0),IF(OFFSET(G280,-$E$18,0)-SUM(OFFSET(F280,-$E$18,0):F280)&gt;0,OFFSET(G280,-$E$18,0)-SUM(OFFSET(F280,-$E$18,0):F280),0)))</f>
        <v>0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131</v>
      </c>
      <c r="F281" s="15">
        <f t="shared" si="28"/>
        <v>3</v>
      </c>
      <c r="G281" s="15">
        <f t="shared" ca="1" si="29"/>
        <v>0</v>
      </c>
      <c r="H281" s="13">
        <f t="shared" ca="1" si="25"/>
        <v>0.14356164383561645</v>
      </c>
      <c r="I281" s="29">
        <f ca="1">IF(G281&lt;&gt;0,IF(E281&lt;0,0,IF(OR('Marinated Chicken'!I281&gt;0,Squid!I281&gt;0),0,IF(OR(Pita!I281&gt;0,'Green Pepper'!I281&gt;0,'House Salad'!I281&gt;0,Mushrooms!I281&gt;0,Mushrooms!I281&gt;0,Lemon!I281&gt;0,Tzatziki!I281&gt;0,'Monterey Jack'!I281&gt;0,Onions!I281&gt;0),50,200))),0)</f>
        <v>0</v>
      </c>
      <c r="J281" s="2">
        <f ca="1">IF(D281&lt;$E$18,"N/A",IF(D281=$E$18,IF($E$7-SUM(OFFSET(F281,-$E$18,0):F281)&gt;0,$E$7-SUM(OFFSET(F281,-$E$18,0):F281),0),IF(OFFSET(G281,-$E$18,0)-SUM(OFFSET(F281,-$E$18,0):F281)&gt;0,OFFSET(G281,-$E$18,0)-SUM(OFFSET(F281,-$E$18,0):F281),0)))</f>
        <v>0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128</v>
      </c>
      <c r="F282" s="15">
        <f t="shared" si="28"/>
        <v>3</v>
      </c>
      <c r="G282" s="15">
        <f t="shared" ca="1" si="29"/>
        <v>0</v>
      </c>
      <c r="H282" s="13">
        <f t="shared" ca="1" si="25"/>
        <v>0.14027397260273974</v>
      </c>
      <c r="I282" s="29">
        <f ca="1">IF(G282&lt;&gt;0,IF(E282&lt;0,0,IF(OR('Marinated Chicken'!I282&gt;0,Squid!I282&gt;0),0,IF(OR(Pita!I282&gt;0,'Green Pepper'!I282&gt;0,'House Salad'!I282&gt;0,Mushrooms!I282&gt;0,Mushrooms!I282&gt;0,Lemon!I282&gt;0,Tzatziki!I282&gt;0,'Monterey Jack'!I282&gt;0,Onions!I282&gt;0),50,200))),0)</f>
        <v>0</v>
      </c>
      <c r="J282" s="2">
        <f ca="1">IF(D282&lt;$E$18,"N/A",IF(D282=$E$18,IF($E$7-SUM(OFFSET(F282,-$E$18,0):F282)&gt;0,$E$7-SUM(OFFSET(F282,-$E$18,0):F282),0),IF(OFFSET(G282,-$E$18,0)-SUM(OFFSET(F282,-$E$18,0):F282)&gt;0,OFFSET(G282,-$E$18,0)-SUM(OFFSET(F282,-$E$18,0):F282),0)))</f>
        <v>0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125</v>
      </c>
      <c r="F283" s="15">
        <f t="shared" si="28"/>
        <v>3</v>
      </c>
      <c r="G283" s="15">
        <f t="shared" ca="1" si="29"/>
        <v>0</v>
      </c>
      <c r="H283" s="13">
        <f t="shared" ca="1" si="25"/>
        <v>0.13698630136986303</v>
      </c>
      <c r="I283" s="29">
        <f ca="1">IF(G283&lt;&gt;0,IF(E283&lt;0,0,IF(OR('Marinated Chicken'!I283&gt;0,Squid!I283&gt;0),0,IF(OR(Pita!I283&gt;0,'Green Pepper'!I283&gt;0,'House Salad'!I283&gt;0,Mushrooms!I283&gt;0,Mushrooms!I283&gt;0,Lemon!I283&gt;0,Tzatziki!I283&gt;0,'Monterey Jack'!I283&gt;0,Onions!I283&gt;0),50,200))),0)</f>
        <v>0</v>
      </c>
      <c r="J283" s="2">
        <f ca="1">IF(D283&lt;$E$18,"N/A",IF(D283=$E$18,IF($E$7-SUM(OFFSET(F283,-$E$18,0):F283)&gt;0,$E$7-SUM(OFFSET(F283,-$E$18,0):F283),0),IF(OFFSET(G283,-$E$18,0)-SUM(OFFSET(F283,-$E$18,0):F283)&gt;0,OFFSET(G283,-$E$18,0)-SUM(OFFSET(F283,-$E$18,0):F283),0)))</f>
        <v>0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122</v>
      </c>
      <c r="F284" s="15">
        <f t="shared" si="28"/>
        <v>3</v>
      </c>
      <c r="G284" s="15">
        <f t="shared" ca="1" si="29"/>
        <v>0</v>
      </c>
      <c r="H284" s="13">
        <f t="shared" ca="1" si="25"/>
        <v>0.13369863013698632</v>
      </c>
      <c r="I284" s="29">
        <f ca="1">IF(G284&lt;&gt;0,IF(E284&lt;0,0,IF(OR('Marinated Chicken'!I284&gt;0,Squid!I284&gt;0),0,IF(OR(Pita!I284&gt;0,'Green Pepper'!I284&gt;0,'House Salad'!I284&gt;0,Mushrooms!I284&gt;0,Mushrooms!I284&gt;0,Lemon!I284&gt;0,Tzatziki!I284&gt;0,'Monterey Jack'!I284&gt;0,Onions!I284&gt;0),50,200))),0)</f>
        <v>0</v>
      </c>
      <c r="J284" s="2">
        <f ca="1">IF(D284&lt;$E$18,"N/A",IF(D284=$E$18,IF($E$7-SUM(OFFSET(F284,-$E$18,0):F284)&gt;0,$E$7-SUM(OFFSET(F284,-$E$18,0):F284),0),IF(OFFSET(G284,-$E$18,0)-SUM(OFFSET(F284,-$E$18,0):F284)&gt;0,OFFSET(G284,-$E$18,0)-SUM(OFFSET(F284,-$E$18,0):F284),0)))</f>
        <v>0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119</v>
      </c>
      <c r="F285" s="15">
        <f t="shared" si="28"/>
        <v>3</v>
      </c>
      <c r="G285" s="15">
        <f t="shared" ca="1" si="29"/>
        <v>0</v>
      </c>
      <c r="H285" s="13">
        <f t="shared" ca="1" si="25"/>
        <v>0.13041095890410961</v>
      </c>
      <c r="I285" s="29">
        <f ca="1">IF(G285&lt;&gt;0,IF(E285&lt;0,0,IF(OR('Marinated Chicken'!I285&gt;0,Squid!I285&gt;0),0,IF(OR(Pita!I285&gt;0,'Green Pepper'!I285&gt;0,'House Salad'!I285&gt;0,Mushrooms!I285&gt;0,Mushrooms!I285&gt;0,Lemon!I285&gt;0,Tzatziki!I285&gt;0,'Monterey Jack'!I285&gt;0,Onions!I285&gt;0),50,200))),0)</f>
        <v>0</v>
      </c>
      <c r="J285" s="2">
        <f ca="1">IF(D285&lt;$E$18,"N/A",IF(D285=$E$18,IF($E$7-SUM(OFFSET(F285,-$E$18,0):F285)&gt;0,$E$7-SUM(OFFSET(F285,-$E$18,0):F285),0),IF(OFFSET(G285,-$E$18,0)-SUM(OFFSET(F285,-$E$18,0):F285)&gt;0,OFFSET(G285,-$E$18,0)-SUM(OFFSET(F285,-$E$18,0):F285),0)))</f>
        <v>0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116</v>
      </c>
      <c r="F286" s="15">
        <f t="shared" si="28"/>
        <v>3</v>
      </c>
      <c r="G286" s="15">
        <f t="shared" ca="1" si="29"/>
        <v>0</v>
      </c>
      <c r="H286" s="13">
        <f t="shared" ca="1" si="25"/>
        <v>0.1271232876712329</v>
      </c>
      <c r="I286" s="29">
        <f ca="1">IF(G286&lt;&gt;0,IF(E286&lt;0,0,IF(OR('Marinated Chicken'!I286&gt;0,Squid!I286&gt;0),0,IF(OR(Pita!I286&gt;0,'Green Pepper'!I286&gt;0,'House Salad'!I286&gt;0,Mushrooms!I286&gt;0,Mushrooms!I286&gt;0,Lemon!I286&gt;0,Tzatziki!I286&gt;0,'Monterey Jack'!I286&gt;0,Onions!I286&gt;0),50,200))),0)</f>
        <v>0</v>
      </c>
      <c r="J286" s="2">
        <f ca="1">IF(D286&lt;$E$18,"N/A",IF(D286=$E$18,IF($E$7-SUM(OFFSET(F286,-$E$18,0):F286)&gt;0,$E$7-SUM(OFFSET(F286,-$E$18,0):F286),0),IF(OFFSET(G286,-$E$18,0)-SUM(OFFSET(F286,-$E$18,0):F286)&gt;0,OFFSET(G286,-$E$18,0)-SUM(OFFSET(F286,-$E$18,0):F286),0)))</f>
        <v>0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113</v>
      </c>
      <c r="F287" s="15">
        <f t="shared" si="28"/>
        <v>3</v>
      </c>
      <c r="G287" s="15">
        <f t="shared" ca="1" si="29"/>
        <v>0</v>
      </c>
      <c r="H287" s="13">
        <f t="shared" ca="1" si="25"/>
        <v>0.12383561643835618</v>
      </c>
      <c r="I287" s="29">
        <f ca="1">IF(G287&lt;&gt;0,IF(E287&lt;0,0,IF(OR('Marinated Chicken'!I287&gt;0,Squid!I287&gt;0),0,IF(OR(Pita!I287&gt;0,'Green Pepper'!I287&gt;0,'House Salad'!I287&gt;0,Mushrooms!I287&gt;0,Mushrooms!I287&gt;0,Lemon!I287&gt;0,Tzatziki!I287&gt;0,'Monterey Jack'!I287&gt;0,Onions!I287&gt;0),50,200))),0)</f>
        <v>0</v>
      </c>
      <c r="J287" s="2">
        <f ca="1">IF(D287&lt;$E$18,"N/A",IF(D287=$E$18,IF($E$7-SUM(OFFSET(F287,-$E$18,0):F287)&gt;0,$E$7-SUM(OFFSET(F287,-$E$18,0):F287),0),IF(OFFSET(G287,-$E$18,0)-SUM(OFFSET(F287,-$E$18,0):F287)&gt;0,OFFSET(G287,-$E$18,0)-SUM(OFFSET(F287,-$E$18,0):F287),0)))</f>
        <v>0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110</v>
      </c>
      <c r="F288" s="15">
        <f t="shared" si="28"/>
        <v>3</v>
      </c>
      <c r="G288" s="15">
        <f t="shared" ca="1" si="29"/>
        <v>0</v>
      </c>
      <c r="H288" s="13">
        <f t="shared" ca="1" si="25"/>
        <v>0.12054794520547947</v>
      </c>
      <c r="I288" s="29">
        <f ca="1">IF(G288&lt;&gt;0,IF(E288&lt;0,0,IF(OR('Marinated Chicken'!I288&gt;0,Squid!I288&gt;0),0,IF(OR(Pita!I288&gt;0,'Green Pepper'!I288&gt;0,'House Salad'!I288&gt;0,Mushrooms!I288&gt;0,Mushrooms!I288&gt;0,Lemon!I288&gt;0,Tzatziki!I288&gt;0,'Monterey Jack'!I288&gt;0,Onions!I288&gt;0),50,200))),0)</f>
        <v>0</v>
      </c>
      <c r="J288" s="2">
        <f ca="1">IF(D288&lt;$E$18,"N/A",IF(D288=$E$18,IF($E$7-SUM(OFFSET(F288,-$E$18,0):F288)&gt;0,$E$7-SUM(OFFSET(F288,-$E$18,0):F288),0),IF(OFFSET(G288,-$E$18,0)-SUM(OFFSET(F288,-$E$18,0):F288)&gt;0,OFFSET(G288,-$E$18,0)-SUM(OFFSET(F288,-$E$18,0):F288),0)))</f>
        <v>0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107</v>
      </c>
      <c r="F289" s="15">
        <f t="shared" si="28"/>
        <v>3</v>
      </c>
      <c r="G289" s="15">
        <f t="shared" ca="1" si="29"/>
        <v>0</v>
      </c>
      <c r="H289" s="13">
        <f t="shared" ca="1" si="25"/>
        <v>0.11726027397260276</v>
      </c>
      <c r="I289" s="29">
        <f ca="1">IF(G289&lt;&gt;0,IF(E289&lt;0,0,IF(OR('Marinated Chicken'!I289&gt;0,Squid!I289&gt;0),0,IF(OR(Pita!I289&gt;0,'Green Pepper'!I289&gt;0,'House Salad'!I289&gt;0,Mushrooms!I289&gt;0,Mushrooms!I289&gt;0,Lemon!I289&gt;0,Tzatziki!I289&gt;0,'Monterey Jack'!I289&gt;0,Onions!I289&gt;0),50,200))),0)</f>
        <v>0</v>
      </c>
      <c r="J289" s="2">
        <f ca="1">IF(D289&lt;$E$18,"N/A",IF(D289=$E$18,IF($E$7-SUM(OFFSET(F289,-$E$18,0):F289)&gt;0,$E$7-SUM(OFFSET(F289,-$E$18,0):F289),0),IF(OFFSET(G289,-$E$18,0)-SUM(OFFSET(F289,-$E$18,0):F289)&gt;0,OFFSET(G289,-$E$18,0)-SUM(OFFSET(F289,-$E$18,0):F289),0)))</f>
        <v>0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104</v>
      </c>
      <c r="F290" s="15">
        <f t="shared" si="28"/>
        <v>3</v>
      </c>
      <c r="G290" s="15">
        <f t="shared" ca="1" si="29"/>
        <v>0</v>
      </c>
      <c r="H290" s="13">
        <f t="shared" ca="1" si="25"/>
        <v>0.11397260273972604</v>
      </c>
      <c r="I290" s="29">
        <f ca="1">IF(G290&lt;&gt;0,IF(E290&lt;0,0,IF(OR('Marinated Chicken'!I290&gt;0,Squid!I290&gt;0),0,IF(OR(Pita!I290&gt;0,'Green Pepper'!I290&gt;0,'House Salad'!I290&gt;0,Mushrooms!I290&gt;0,Mushrooms!I290&gt;0,Lemon!I290&gt;0,Tzatziki!I290&gt;0,'Monterey Jack'!I290&gt;0,Onions!I290&gt;0),50,200))),0)</f>
        <v>0</v>
      </c>
      <c r="J290" s="2">
        <f ca="1">IF(D290&lt;$E$18,"N/A",IF(D290=$E$18,IF($E$7-SUM(OFFSET(F290,-$E$18,0):F290)&gt;0,$E$7-SUM(OFFSET(F290,-$E$18,0):F290),0),IF(OFFSET(G290,-$E$18,0)-SUM(OFFSET(F290,-$E$18,0):F290)&gt;0,OFFSET(G290,-$E$18,0)-SUM(OFFSET(F290,-$E$18,0):F290),0)))</f>
        <v>0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101</v>
      </c>
      <c r="F291" s="15">
        <f t="shared" si="28"/>
        <v>3</v>
      </c>
      <c r="G291" s="15">
        <f t="shared" ca="1" si="29"/>
        <v>0</v>
      </c>
      <c r="H291" s="13">
        <f t="shared" ca="1" si="25"/>
        <v>0.11068493150684933</v>
      </c>
      <c r="I291" s="29">
        <f ca="1">IF(G291&lt;&gt;0,IF(E291&lt;0,0,IF(OR('Marinated Chicken'!I291&gt;0,Squid!I291&gt;0),0,IF(OR(Pita!I291&gt;0,'Green Pepper'!I291&gt;0,'House Salad'!I291&gt;0,Mushrooms!I291&gt;0,Mushrooms!I291&gt;0,Lemon!I291&gt;0,Tzatziki!I291&gt;0,'Monterey Jack'!I291&gt;0,Onions!I291&gt;0),50,200))),0)</f>
        <v>0</v>
      </c>
      <c r="J291" s="2">
        <f ca="1">IF(D291&lt;$E$18,"N/A",IF(D291=$E$18,IF($E$7-SUM(OFFSET(F291,-$E$18,0):F291)&gt;0,$E$7-SUM(OFFSET(F291,-$E$18,0):F291),0),IF(OFFSET(G291,-$E$18,0)-SUM(OFFSET(F291,-$E$18,0):F291)&gt;0,OFFSET(G291,-$E$18,0)-SUM(OFFSET(F291,-$E$18,0):F291),0)))</f>
        <v>0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98</v>
      </c>
      <c r="F292" s="15">
        <f t="shared" si="28"/>
        <v>3</v>
      </c>
      <c r="G292" s="15">
        <f t="shared" ca="1" si="29"/>
        <v>0</v>
      </c>
      <c r="H292" s="13">
        <f t="shared" ca="1" si="25"/>
        <v>0.10739726027397262</v>
      </c>
      <c r="I292" s="29">
        <f ca="1">IF(G292&lt;&gt;0,IF(E292&lt;0,0,IF(OR('Marinated Chicken'!I292&gt;0,Squid!I292&gt;0),0,IF(OR(Pita!I292&gt;0,'Green Pepper'!I292&gt;0,'House Salad'!I292&gt;0,Mushrooms!I292&gt;0,Mushrooms!I292&gt;0,Lemon!I292&gt;0,Tzatziki!I292&gt;0,'Monterey Jack'!I292&gt;0,Onions!I292&gt;0),50,200))),0)</f>
        <v>0</v>
      </c>
      <c r="J292" s="2">
        <f ca="1">IF(D292&lt;$E$18,"N/A",IF(D292=$E$18,IF($E$7-SUM(OFFSET(F292,-$E$18,0):F292)&gt;0,$E$7-SUM(OFFSET(F292,-$E$18,0):F292),0),IF(OFFSET(G292,-$E$18,0)-SUM(OFFSET(F292,-$E$18,0):F292)&gt;0,OFFSET(G292,-$E$18,0)-SUM(OFFSET(F292,-$E$18,0):F292),0)))</f>
        <v>0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95</v>
      </c>
      <c r="F293" s="15">
        <f t="shared" si="28"/>
        <v>3</v>
      </c>
      <c r="G293" s="15">
        <f t="shared" ca="1" si="29"/>
        <v>0</v>
      </c>
      <c r="H293" s="13">
        <f t="shared" ca="1" si="25"/>
        <v>0.10410958904109591</v>
      </c>
      <c r="I293" s="29">
        <f ca="1">IF(G293&lt;&gt;0,IF(E293&lt;0,0,IF(OR('Marinated Chicken'!I293&gt;0,Squid!I293&gt;0),0,IF(OR(Pita!I293&gt;0,'Green Pepper'!I293&gt;0,'House Salad'!I293&gt;0,Mushrooms!I293&gt;0,Mushrooms!I293&gt;0,Lemon!I293&gt;0,Tzatziki!I293&gt;0,'Monterey Jack'!I293&gt;0,Onions!I293&gt;0),50,200))),0)</f>
        <v>0</v>
      </c>
      <c r="J293" s="2">
        <f ca="1">IF(D293&lt;$E$18,"N/A",IF(D293=$E$18,IF($E$7-SUM(OFFSET(F293,-$E$18,0):F293)&gt;0,$E$7-SUM(OFFSET(F293,-$E$18,0):F293),0),IF(OFFSET(G293,-$E$18,0)-SUM(OFFSET(F293,-$E$18,0):F293)&gt;0,OFFSET(G293,-$E$18,0)-SUM(OFFSET(F293,-$E$18,0):F293),0)))</f>
        <v>0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92</v>
      </c>
      <c r="F294" s="15">
        <f t="shared" si="28"/>
        <v>3</v>
      </c>
      <c r="G294" s="15">
        <f t="shared" ca="1" si="29"/>
        <v>0</v>
      </c>
      <c r="H294" s="13">
        <f t="shared" ca="1" si="25"/>
        <v>0.1008219178082192</v>
      </c>
      <c r="I294" s="29">
        <f ca="1">IF(G294&lt;&gt;0,IF(E294&lt;0,0,IF(OR('Marinated Chicken'!I294&gt;0,Squid!I294&gt;0),0,IF(OR(Pita!I294&gt;0,'Green Pepper'!I294&gt;0,'House Salad'!I294&gt;0,Mushrooms!I294&gt;0,Mushrooms!I294&gt;0,Lemon!I294&gt;0,Tzatziki!I294&gt;0,'Monterey Jack'!I294&gt;0,Onions!I294&gt;0),50,200))),0)</f>
        <v>0</v>
      </c>
      <c r="J294" s="2">
        <f ca="1">IF(D294&lt;$E$18,"N/A",IF(D294=$E$18,IF($E$7-SUM(OFFSET(F294,-$E$18,0):F294)&gt;0,$E$7-SUM(OFFSET(F294,-$E$18,0):F294),0),IF(OFFSET(G294,-$E$18,0)-SUM(OFFSET(F294,-$E$18,0):F294)&gt;0,OFFSET(G294,-$E$18,0)-SUM(OFFSET(F294,-$E$18,0):F294),0)))</f>
        <v>0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89</v>
      </c>
      <c r="F295" s="15">
        <f t="shared" si="28"/>
        <v>3</v>
      </c>
      <c r="G295" s="15">
        <f t="shared" ca="1" si="29"/>
        <v>0</v>
      </c>
      <c r="H295" s="13">
        <f t="shared" ca="1" si="25"/>
        <v>9.7534246575342473E-2</v>
      </c>
      <c r="I295" s="29">
        <f ca="1">IF(G295&lt;&gt;0,IF(E295&lt;0,0,IF(OR('Marinated Chicken'!I295&gt;0,Squid!I295&gt;0),0,IF(OR(Pita!I295&gt;0,'Green Pepper'!I295&gt;0,'House Salad'!I295&gt;0,Mushrooms!I295&gt;0,Mushrooms!I295&gt;0,Lemon!I295&gt;0,Tzatziki!I295&gt;0,'Monterey Jack'!I295&gt;0,Onions!I295&gt;0),50,200))),0)</f>
        <v>0</v>
      </c>
      <c r="J295" s="2">
        <f ca="1">IF(D295&lt;$E$18,"N/A",IF(D295=$E$18,IF($E$7-SUM(OFFSET(F295,-$E$18,0):F295)&gt;0,$E$7-SUM(OFFSET(F295,-$E$18,0):F295),0),IF(OFFSET(G295,-$E$18,0)-SUM(OFFSET(F295,-$E$18,0):F295)&gt;0,OFFSET(G295,-$E$18,0)-SUM(OFFSET(F295,-$E$18,0):F295),0)))</f>
        <v>0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86</v>
      </c>
      <c r="F296" s="15">
        <f t="shared" si="28"/>
        <v>3</v>
      </c>
      <c r="G296" s="15">
        <f t="shared" ca="1" si="29"/>
        <v>0</v>
      </c>
      <c r="H296" s="13">
        <f t="shared" ca="1" si="25"/>
        <v>9.4246575342465763E-2</v>
      </c>
      <c r="I296" s="29">
        <f ca="1">IF(G296&lt;&gt;0,IF(E296&lt;0,0,IF(OR('Marinated Chicken'!I296&gt;0,Squid!I296&gt;0),0,IF(OR(Pita!I296&gt;0,'Green Pepper'!I296&gt;0,'House Salad'!I296&gt;0,Mushrooms!I296&gt;0,Mushrooms!I296&gt;0,Lemon!I296&gt;0,Tzatziki!I296&gt;0,'Monterey Jack'!I296&gt;0,Onions!I296&gt;0),50,200))),0)</f>
        <v>0</v>
      </c>
      <c r="J296" s="2">
        <f ca="1">IF(D296&lt;$E$18,"N/A",IF(D296=$E$18,IF($E$7-SUM(OFFSET(F296,-$E$18,0):F296)&gt;0,$E$7-SUM(OFFSET(F296,-$E$18,0):F296),0),IF(OFFSET(G296,-$E$18,0)-SUM(OFFSET(F296,-$E$18,0):F296)&gt;0,OFFSET(G296,-$E$18,0)-SUM(OFFSET(F296,-$E$18,0):F296),0)))</f>
        <v>0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83</v>
      </c>
      <c r="F297" s="15">
        <f t="shared" si="28"/>
        <v>3</v>
      </c>
      <c r="G297" s="15">
        <f t="shared" ca="1" si="29"/>
        <v>0</v>
      </c>
      <c r="H297" s="13">
        <f t="shared" ca="1" si="25"/>
        <v>9.0958904109589053E-2</v>
      </c>
      <c r="I297" s="29">
        <f ca="1">IF(G297&lt;&gt;0,IF(E297&lt;0,0,IF(OR('Marinated Chicken'!I297&gt;0,Squid!I297&gt;0),0,IF(OR(Pita!I297&gt;0,'Green Pepper'!I297&gt;0,'House Salad'!I297&gt;0,Mushrooms!I297&gt;0,Mushrooms!I297&gt;0,Lemon!I297&gt;0,Tzatziki!I297&gt;0,'Monterey Jack'!I297&gt;0,Onions!I297&gt;0),50,200))),0)</f>
        <v>0</v>
      </c>
      <c r="J297" s="2">
        <f ca="1">IF(D297&lt;$E$18,"N/A",IF(D297=$E$18,IF($E$7-SUM(OFFSET(F297,-$E$18,0):F297)&gt;0,$E$7-SUM(OFFSET(F297,-$E$18,0):F297),0),IF(OFFSET(G297,-$E$18,0)-SUM(OFFSET(F297,-$E$18,0):F297)&gt;0,OFFSET(G297,-$E$18,0)-SUM(OFFSET(F297,-$E$18,0):F297),0)))</f>
        <v>0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80</v>
      </c>
      <c r="F298" s="15">
        <f t="shared" si="28"/>
        <v>3</v>
      </c>
      <c r="G298" s="15">
        <f t="shared" ca="1" si="29"/>
        <v>0</v>
      </c>
      <c r="H298" s="13">
        <f t="shared" ca="1" si="25"/>
        <v>8.7671232876712343E-2</v>
      </c>
      <c r="I298" s="29">
        <f ca="1">IF(G298&lt;&gt;0,IF(E298&lt;0,0,IF(OR('Marinated Chicken'!I298&gt;0,Squid!I298&gt;0),0,IF(OR(Pita!I298&gt;0,'Green Pepper'!I298&gt;0,'House Salad'!I298&gt;0,Mushrooms!I298&gt;0,Mushrooms!I298&gt;0,Lemon!I298&gt;0,Tzatziki!I298&gt;0,'Monterey Jack'!I298&gt;0,Onions!I298&gt;0),50,200))),0)</f>
        <v>0</v>
      </c>
      <c r="J298" s="2">
        <f ca="1">IF(D298&lt;$E$18,"N/A",IF(D298=$E$18,IF($E$7-SUM(OFFSET(F298,-$E$18,0):F298)&gt;0,$E$7-SUM(OFFSET(F298,-$E$18,0):F298),0),IF(OFFSET(G298,-$E$18,0)-SUM(OFFSET(F298,-$E$18,0):F298)&gt;0,OFFSET(G298,-$E$18,0)-SUM(OFFSET(F298,-$E$18,0):F298),0)))</f>
        <v>0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77</v>
      </c>
      <c r="F299" s="15">
        <f t="shared" si="28"/>
        <v>3</v>
      </c>
      <c r="G299" s="15">
        <f t="shared" ca="1" si="29"/>
        <v>0</v>
      </c>
      <c r="H299" s="13">
        <f t="shared" ca="1" si="25"/>
        <v>8.4383561643835633E-2</v>
      </c>
      <c r="I299" s="29">
        <f ca="1">IF(G299&lt;&gt;0,IF(E299&lt;0,0,IF(OR('Marinated Chicken'!I299&gt;0,Squid!I299&gt;0),0,IF(OR(Pita!I299&gt;0,'Green Pepper'!I299&gt;0,'House Salad'!I299&gt;0,Mushrooms!I299&gt;0,Mushrooms!I299&gt;0,Lemon!I299&gt;0,Tzatziki!I299&gt;0,'Monterey Jack'!I299&gt;0,Onions!I299&gt;0),50,200))),0)</f>
        <v>0</v>
      </c>
      <c r="J299" s="2">
        <f ca="1">IF(D299&lt;$E$18,"N/A",IF(D299=$E$18,IF($E$7-SUM(OFFSET(F299,-$E$18,0):F299)&gt;0,$E$7-SUM(OFFSET(F299,-$E$18,0):F299),0),IF(OFFSET(G299,-$E$18,0)-SUM(OFFSET(F299,-$E$18,0):F299)&gt;0,OFFSET(G299,-$E$18,0)-SUM(OFFSET(F299,-$E$18,0):F299),0)))</f>
        <v>0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74</v>
      </c>
      <c r="F300" s="15">
        <f t="shared" si="28"/>
        <v>3</v>
      </c>
      <c r="G300" s="15">
        <f t="shared" ca="1" si="29"/>
        <v>105</v>
      </c>
      <c r="H300" s="13">
        <f t="shared" ca="1" si="25"/>
        <v>8.109589041095891E-2</v>
      </c>
      <c r="I300" s="29">
        <f ca="1">IF(G300&lt;&gt;0,IF(E300&lt;0,0,IF(OR('Marinated Chicken'!I300&gt;0,Squid!I300&gt;0),0,IF(OR(Pita!I300&gt;0,'Green Pepper'!I300&gt;0,'House Salad'!I300&gt;0,Mushrooms!I300&gt;0,Mushrooms!I300&gt;0,Lemon!I300&gt;0,Tzatziki!I300&gt;0,'Monterey Jack'!I300&gt;0,Onions!I300&gt;0),50,200))),0)</f>
        <v>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176</v>
      </c>
      <c r="F301" s="15">
        <f t="shared" si="28"/>
        <v>3</v>
      </c>
      <c r="G301" s="15">
        <f t="shared" ca="1" si="29"/>
        <v>0</v>
      </c>
      <c r="H301" s="13">
        <f t="shared" ca="1" si="25"/>
        <v>0.19287671232876716</v>
      </c>
      <c r="I301" s="29">
        <f ca="1">IF(G301&lt;&gt;0,IF(E301&lt;0,0,IF(OR('Marinated Chicken'!I301&gt;0,Squid!I301&gt;0),0,IF(OR(Pita!I301&gt;0,'Green Pepper'!I301&gt;0,'House Salad'!I301&gt;0,Mushrooms!I301&gt;0,Mushrooms!I301&gt;0,Lemon!I301&gt;0,Tzatziki!I301&gt;0,'Monterey Jack'!I301&gt;0,Onions!I301&gt;0),50,200))),0)</f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173</v>
      </c>
      <c r="F302" s="15">
        <f t="shared" si="28"/>
        <v>3</v>
      </c>
      <c r="G302" s="15">
        <f t="shared" ca="1" si="29"/>
        <v>0</v>
      </c>
      <c r="H302" s="13">
        <f t="shared" ca="1" si="25"/>
        <v>0.18958904109589045</v>
      </c>
      <c r="I302" s="29">
        <f ca="1">IF(G302&lt;&gt;0,IF(E302&lt;0,0,IF(OR('Marinated Chicken'!I302&gt;0,Squid!I302&gt;0),0,IF(OR(Pita!I302&gt;0,'Green Pepper'!I302&gt;0,'House Salad'!I302&gt;0,Mushrooms!I302&gt;0,Mushrooms!I302&gt;0,Lemon!I302&gt;0,Tzatziki!I302&gt;0,'Monterey Jack'!I302&gt;0,Onions!I302&gt;0),50,200))),0)</f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170</v>
      </c>
      <c r="F303" s="15">
        <f t="shared" si="28"/>
        <v>3</v>
      </c>
      <c r="G303" s="15">
        <f t="shared" ca="1" si="29"/>
        <v>0</v>
      </c>
      <c r="H303" s="13">
        <f t="shared" ca="1" si="25"/>
        <v>0.18630136986301371</v>
      </c>
      <c r="I303" s="29">
        <f ca="1">IF(G303&lt;&gt;0,IF(E303&lt;0,0,IF(OR('Marinated Chicken'!I303&gt;0,Squid!I303&gt;0),0,IF(OR(Pita!I303&gt;0,'Green Pepper'!I303&gt;0,'House Salad'!I303&gt;0,Mushrooms!I303&gt;0,Mushrooms!I303&gt;0,Lemon!I303&gt;0,Tzatziki!I303&gt;0,'Monterey Jack'!I303&gt;0,Onions!I303&gt;0),50,200))),0)</f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167</v>
      </c>
      <c r="F304" s="15">
        <f t="shared" si="28"/>
        <v>3</v>
      </c>
      <c r="G304" s="15">
        <f t="shared" ca="1" si="29"/>
        <v>0</v>
      </c>
      <c r="H304" s="13">
        <f t="shared" ca="1" si="25"/>
        <v>0.183013698630137</v>
      </c>
      <c r="I304" s="29">
        <f ca="1">IF(G304&lt;&gt;0,IF(E304&lt;0,0,IF(OR('Marinated Chicken'!I304&gt;0,Squid!I304&gt;0),0,IF(OR(Pita!I304&gt;0,'Green Pepper'!I304&gt;0,'House Salad'!I304&gt;0,Mushrooms!I304&gt;0,Mushrooms!I304&gt;0,Lemon!I304&gt;0,Tzatziki!I304&gt;0,'Monterey Jack'!I304&gt;0,Onions!I304&gt;0),50,200))),0)</f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164</v>
      </c>
      <c r="F305" s="15">
        <f t="shared" si="28"/>
        <v>3</v>
      </c>
      <c r="G305" s="15">
        <f t="shared" ca="1" si="29"/>
        <v>0</v>
      </c>
      <c r="H305" s="13">
        <f t="shared" ca="1" si="25"/>
        <v>0.17972602739726029</v>
      </c>
      <c r="I305" s="29">
        <f ca="1">IF(G305&lt;&gt;0,IF(E305&lt;0,0,IF(OR('Marinated Chicken'!I305&gt;0,Squid!I305&gt;0),0,IF(OR(Pita!I305&gt;0,'Green Pepper'!I305&gt;0,'House Salad'!I305&gt;0,Mushrooms!I305&gt;0,Mushrooms!I305&gt;0,Lemon!I305&gt;0,Tzatziki!I305&gt;0,'Monterey Jack'!I305&gt;0,Onions!I305&gt;0),50,200))),0)</f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161</v>
      </c>
      <c r="F306" s="15">
        <f t="shared" si="28"/>
        <v>3</v>
      </c>
      <c r="G306" s="15">
        <f t="shared" ca="1" si="29"/>
        <v>0</v>
      </c>
      <c r="H306" s="13">
        <f t="shared" ca="1" si="25"/>
        <v>0.17643835616438358</v>
      </c>
      <c r="I306" s="29">
        <f ca="1">IF(G306&lt;&gt;0,IF(E306&lt;0,0,IF(OR('Marinated Chicken'!I306&gt;0,Squid!I306&gt;0),0,IF(OR(Pita!I306&gt;0,'Green Pepper'!I306&gt;0,'House Salad'!I306&gt;0,Mushrooms!I306&gt;0,Mushrooms!I306&gt;0,Lemon!I306&gt;0,Tzatziki!I306&gt;0,'Monterey Jack'!I306&gt;0,Onions!I306&gt;0),50,200))),0)</f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158</v>
      </c>
      <c r="F307" s="15">
        <f t="shared" si="28"/>
        <v>3</v>
      </c>
      <c r="G307" s="15">
        <f t="shared" ca="1" si="29"/>
        <v>0</v>
      </c>
      <c r="H307" s="13">
        <f t="shared" ca="1" si="25"/>
        <v>0.17315068493150687</v>
      </c>
      <c r="I307" s="29">
        <f ca="1">IF(G307&lt;&gt;0,IF(E307&lt;0,0,IF(OR('Marinated Chicken'!I307&gt;0,Squid!I307&gt;0),0,IF(OR(Pita!I307&gt;0,'Green Pepper'!I307&gt;0,'House Salad'!I307&gt;0,Mushrooms!I307&gt;0,Mushrooms!I307&gt;0,Lemon!I307&gt;0,Tzatziki!I307&gt;0,'Monterey Jack'!I307&gt;0,Onions!I307&gt;0),50,200))),0)</f>
        <v>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155</v>
      </c>
      <c r="F308" s="15">
        <f t="shared" si="28"/>
        <v>3</v>
      </c>
      <c r="G308" s="15">
        <f t="shared" ca="1" si="29"/>
        <v>0</v>
      </c>
      <c r="H308" s="13">
        <f t="shared" ca="1" si="25"/>
        <v>0.16986301369863016</v>
      </c>
      <c r="I308" s="29">
        <f ca="1">IF(G308&lt;&gt;0,IF(E308&lt;0,0,IF(OR('Marinated Chicken'!I308&gt;0,Squid!I308&gt;0),0,IF(OR(Pita!I308&gt;0,'Green Pepper'!I308&gt;0,'House Salad'!I308&gt;0,Mushrooms!I308&gt;0,Mushrooms!I308&gt;0,Lemon!I308&gt;0,Tzatziki!I308&gt;0,'Monterey Jack'!I308&gt;0,Onions!I308&gt;0),50,200))),0)</f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152</v>
      </c>
      <c r="F309" s="15">
        <f t="shared" si="28"/>
        <v>3</v>
      </c>
      <c r="G309" s="15">
        <f t="shared" ca="1" si="29"/>
        <v>0</v>
      </c>
      <c r="H309" s="13">
        <f t="shared" ca="1" si="25"/>
        <v>0.16657534246575345</v>
      </c>
      <c r="I309" s="29">
        <f ca="1">IF(G309&lt;&gt;0,IF(E309&lt;0,0,IF(OR('Marinated Chicken'!I309&gt;0,Squid!I309&gt;0),0,IF(OR(Pita!I309&gt;0,'Green Pepper'!I309&gt;0,'House Salad'!I309&gt;0,Mushrooms!I309&gt;0,Mushrooms!I309&gt;0,Lemon!I309&gt;0,Tzatziki!I309&gt;0,'Monterey Jack'!I309&gt;0,Onions!I309&gt;0),50,200))),0)</f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149</v>
      </c>
      <c r="F310" s="15">
        <f t="shared" si="28"/>
        <v>3</v>
      </c>
      <c r="G310" s="15">
        <f t="shared" ca="1" si="29"/>
        <v>0</v>
      </c>
      <c r="H310" s="13">
        <f t="shared" ca="1" si="25"/>
        <v>0.16328767123287674</v>
      </c>
      <c r="I310" s="29">
        <f ca="1">IF(G310&lt;&gt;0,IF(E310&lt;0,0,IF(OR('Marinated Chicken'!I310&gt;0,Squid!I310&gt;0),0,IF(OR(Pita!I310&gt;0,'Green Pepper'!I310&gt;0,'House Salad'!I310&gt;0,Mushrooms!I310&gt;0,Mushrooms!I310&gt;0,Lemon!I310&gt;0,Tzatziki!I310&gt;0,'Monterey Jack'!I310&gt;0,Onions!I310&gt;0),50,200))),0)</f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146</v>
      </c>
      <c r="F311" s="15">
        <f t="shared" si="28"/>
        <v>3</v>
      </c>
      <c r="G311" s="15">
        <f t="shared" ca="1" si="29"/>
        <v>0</v>
      </c>
      <c r="H311" s="13">
        <f t="shared" ca="1" si="25"/>
        <v>0.16000000000000003</v>
      </c>
      <c r="I311" s="29">
        <f ca="1">IF(G311&lt;&gt;0,IF(E311&lt;0,0,IF(OR('Marinated Chicken'!I311&gt;0,Squid!I311&gt;0),0,IF(OR(Pita!I311&gt;0,'Green Pepper'!I311&gt;0,'House Salad'!I311&gt;0,Mushrooms!I311&gt;0,Mushrooms!I311&gt;0,Lemon!I311&gt;0,Tzatziki!I311&gt;0,'Monterey Jack'!I311&gt;0,Onions!I311&gt;0),50,200))),0)</f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143</v>
      </c>
      <c r="F312" s="15">
        <f t="shared" si="28"/>
        <v>3</v>
      </c>
      <c r="G312" s="15">
        <f t="shared" ca="1" si="29"/>
        <v>0</v>
      </c>
      <c r="H312" s="13">
        <f t="shared" ca="1" si="25"/>
        <v>0.15671232876712332</v>
      </c>
      <c r="I312" s="29">
        <f ca="1">IF(G312&lt;&gt;0,IF(E312&lt;0,0,IF(OR('Marinated Chicken'!I312&gt;0,Squid!I312&gt;0),0,IF(OR(Pita!I312&gt;0,'Green Pepper'!I312&gt;0,'House Salad'!I312&gt;0,Mushrooms!I312&gt;0,Mushrooms!I312&gt;0,Lemon!I312&gt;0,Tzatziki!I312&gt;0,'Monterey Jack'!I312&gt;0,Onions!I312&gt;0),50,200))),0)</f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140</v>
      </c>
      <c r="F313" s="15">
        <f t="shared" si="28"/>
        <v>3</v>
      </c>
      <c r="G313" s="15">
        <f t="shared" ca="1" si="29"/>
        <v>0</v>
      </c>
      <c r="H313" s="13">
        <f t="shared" ca="1" si="25"/>
        <v>0.15342465753424658</v>
      </c>
      <c r="I313" s="29">
        <f ca="1">IF(G313&lt;&gt;0,IF(E313&lt;0,0,IF(OR('Marinated Chicken'!I313&gt;0,Squid!I313&gt;0),0,IF(OR(Pita!I313&gt;0,'Green Pepper'!I313&gt;0,'House Salad'!I313&gt;0,Mushrooms!I313&gt;0,Mushrooms!I313&gt;0,Lemon!I313&gt;0,Tzatziki!I313&gt;0,'Monterey Jack'!I313&gt;0,Onions!I313&gt;0),50,200))),0)</f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137</v>
      </c>
      <c r="F314" s="15">
        <f t="shared" si="28"/>
        <v>3</v>
      </c>
      <c r="G314" s="15">
        <f t="shared" ca="1" si="29"/>
        <v>0</v>
      </c>
      <c r="H314" s="13">
        <f t="shared" ca="1" si="25"/>
        <v>0.15013698630136987</v>
      </c>
      <c r="I314" s="29">
        <f ca="1">IF(G314&lt;&gt;0,IF(E314&lt;0,0,IF(OR('Marinated Chicken'!I314&gt;0,Squid!I314&gt;0),0,IF(OR(Pita!I314&gt;0,'Green Pepper'!I314&gt;0,'House Salad'!I314&gt;0,Mushrooms!I314&gt;0,Mushrooms!I314&gt;0,Lemon!I314&gt;0,Tzatziki!I314&gt;0,'Monterey Jack'!I314&gt;0,Onions!I314&gt;0),50,200))),0)</f>
        <v>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134</v>
      </c>
      <c r="F315" s="15">
        <f t="shared" si="28"/>
        <v>3</v>
      </c>
      <c r="G315" s="15">
        <f t="shared" ca="1" si="29"/>
        <v>0</v>
      </c>
      <c r="H315" s="13">
        <f t="shared" ca="1" si="25"/>
        <v>0.14684931506849316</v>
      </c>
      <c r="I315" s="29">
        <f ca="1">IF(G315&lt;&gt;0,IF(E315&lt;0,0,IF(OR('Marinated Chicken'!I315&gt;0,Squid!I315&gt;0),0,IF(OR(Pita!I315&gt;0,'Green Pepper'!I315&gt;0,'House Salad'!I315&gt;0,Mushrooms!I315&gt;0,Mushrooms!I315&gt;0,Lemon!I315&gt;0,Tzatziki!I315&gt;0,'Monterey Jack'!I315&gt;0,Onions!I315&gt;0),50,200))),0)</f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131</v>
      </c>
      <c r="F316" s="15">
        <f t="shared" si="28"/>
        <v>3</v>
      </c>
      <c r="G316" s="15">
        <f t="shared" ca="1" si="29"/>
        <v>0</v>
      </c>
      <c r="H316" s="13">
        <f t="shared" ca="1" si="25"/>
        <v>0.14356164383561645</v>
      </c>
      <c r="I316" s="29">
        <f ca="1">IF(G316&lt;&gt;0,IF(E316&lt;0,0,IF(OR('Marinated Chicken'!I316&gt;0,Squid!I316&gt;0),0,IF(OR(Pita!I316&gt;0,'Green Pepper'!I316&gt;0,'House Salad'!I316&gt;0,Mushrooms!I316&gt;0,Mushrooms!I316&gt;0,Lemon!I316&gt;0,Tzatziki!I316&gt;0,'Monterey Jack'!I316&gt;0,Onions!I316&gt;0),50,200))),0)</f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128</v>
      </c>
      <c r="F317" s="15">
        <f t="shared" si="28"/>
        <v>3</v>
      </c>
      <c r="G317" s="15">
        <f t="shared" ca="1" si="29"/>
        <v>0</v>
      </c>
      <c r="H317" s="13">
        <f t="shared" ca="1" si="25"/>
        <v>0.14027397260273974</v>
      </c>
      <c r="I317" s="29">
        <f ca="1">IF(G317&lt;&gt;0,IF(E317&lt;0,0,IF(OR('Marinated Chicken'!I317&gt;0,Squid!I317&gt;0),0,IF(OR(Pita!I317&gt;0,'Green Pepper'!I317&gt;0,'House Salad'!I317&gt;0,Mushrooms!I317&gt;0,Mushrooms!I317&gt;0,Lemon!I317&gt;0,Tzatziki!I317&gt;0,'Monterey Jack'!I317&gt;0,Onions!I317&gt;0),50,200))),0)</f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125</v>
      </c>
      <c r="F318" s="15">
        <f t="shared" si="28"/>
        <v>3</v>
      </c>
      <c r="G318" s="15">
        <f t="shared" ca="1" si="29"/>
        <v>0</v>
      </c>
      <c r="H318" s="13">
        <f t="shared" ca="1" si="25"/>
        <v>0.13698630136986303</v>
      </c>
      <c r="I318" s="29">
        <f ca="1">IF(G318&lt;&gt;0,IF(E318&lt;0,0,IF(OR('Marinated Chicken'!I318&gt;0,Squid!I318&gt;0),0,IF(OR(Pita!I318&gt;0,'Green Pepper'!I318&gt;0,'House Salad'!I318&gt;0,Mushrooms!I318&gt;0,Mushrooms!I318&gt;0,Lemon!I318&gt;0,Tzatziki!I318&gt;0,'Monterey Jack'!I318&gt;0,Onions!I318&gt;0),50,200))),0)</f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122</v>
      </c>
      <c r="F319" s="15">
        <f t="shared" si="28"/>
        <v>3</v>
      </c>
      <c r="G319" s="15">
        <f t="shared" ca="1" si="29"/>
        <v>0</v>
      </c>
      <c r="H319" s="13">
        <f t="shared" ca="1" si="25"/>
        <v>0.13369863013698632</v>
      </c>
      <c r="I319" s="29">
        <f ca="1">IF(G319&lt;&gt;0,IF(E319&lt;0,0,IF(OR('Marinated Chicken'!I319&gt;0,Squid!I319&gt;0),0,IF(OR(Pita!I319&gt;0,'Green Pepper'!I319&gt;0,'House Salad'!I319&gt;0,Mushrooms!I319&gt;0,Mushrooms!I319&gt;0,Lemon!I319&gt;0,Tzatziki!I319&gt;0,'Monterey Jack'!I319&gt;0,Onions!I319&gt;0),50,200))),0)</f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119</v>
      </c>
      <c r="F320" s="15">
        <f t="shared" si="28"/>
        <v>3</v>
      </c>
      <c r="G320" s="15">
        <f t="shared" ca="1" si="29"/>
        <v>0</v>
      </c>
      <c r="H320" s="13">
        <f t="shared" ca="1" si="25"/>
        <v>0.13041095890410961</v>
      </c>
      <c r="I320" s="29">
        <f ca="1">IF(G320&lt;&gt;0,IF(E320&lt;0,0,IF(OR('Marinated Chicken'!I320&gt;0,Squid!I320&gt;0),0,IF(OR(Pita!I320&gt;0,'Green Pepper'!I320&gt;0,'House Salad'!I320&gt;0,Mushrooms!I320&gt;0,Mushrooms!I320&gt;0,Lemon!I320&gt;0,Tzatziki!I320&gt;0,'Monterey Jack'!I320&gt;0,Onions!I320&gt;0),50,200))),0)</f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116</v>
      </c>
      <c r="F321" s="15">
        <f t="shared" si="28"/>
        <v>3</v>
      </c>
      <c r="G321" s="15">
        <f t="shared" ca="1" si="29"/>
        <v>0</v>
      </c>
      <c r="H321" s="13">
        <f t="shared" ca="1" si="25"/>
        <v>0.1271232876712329</v>
      </c>
      <c r="I321" s="29">
        <f ca="1">IF(G321&lt;&gt;0,IF(E321&lt;0,0,IF(OR('Marinated Chicken'!I321&gt;0,Squid!I321&gt;0),0,IF(OR(Pita!I321&gt;0,'Green Pepper'!I321&gt;0,'House Salad'!I321&gt;0,Mushrooms!I321&gt;0,Mushrooms!I321&gt;0,Lemon!I321&gt;0,Tzatziki!I321&gt;0,'Monterey Jack'!I321&gt;0,Onions!I321&gt;0),50,200))),0)</f>
        <v>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113</v>
      </c>
      <c r="F322" s="15">
        <f t="shared" si="28"/>
        <v>3</v>
      </c>
      <c r="G322" s="15">
        <f t="shared" ca="1" si="29"/>
        <v>0</v>
      </c>
      <c r="H322" s="13">
        <f t="shared" ca="1" si="25"/>
        <v>0.12383561643835618</v>
      </c>
      <c r="I322" s="29">
        <f ca="1">IF(G322&lt;&gt;0,IF(E322&lt;0,0,IF(OR('Marinated Chicken'!I322&gt;0,Squid!I322&gt;0),0,IF(OR(Pita!I322&gt;0,'Green Pepper'!I322&gt;0,'House Salad'!I322&gt;0,Mushrooms!I322&gt;0,Mushrooms!I322&gt;0,Lemon!I322&gt;0,Tzatziki!I322&gt;0,'Monterey Jack'!I322&gt;0,Onions!I322&gt;0),50,200))),0)</f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110</v>
      </c>
      <c r="F323" s="15">
        <f t="shared" si="28"/>
        <v>3</v>
      </c>
      <c r="G323" s="15">
        <f t="shared" ca="1" si="29"/>
        <v>0</v>
      </c>
      <c r="H323" s="13">
        <f t="shared" ca="1" si="25"/>
        <v>0.12054794520547947</v>
      </c>
      <c r="I323" s="29">
        <f ca="1">IF(G323&lt;&gt;0,IF(E323&lt;0,0,IF(OR('Marinated Chicken'!I323&gt;0,Squid!I323&gt;0),0,IF(OR(Pita!I323&gt;0,'Green Pepper'!I323&gt;0,'House Salad'!I323&gt;0,Mushrooms!I323&gt;0,Mushrooms!I323&gt;0,Lemon!I323&gt;0,Tzatziki!I323&gt;0,'Monterey Jack'!I323&gt;0,Onions!I323&gt;0),50,200))),0)</f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107</v>
      </c>
      <c r="F324" s="15">
        <f t="shared" si="28"/>
        <v>3</v>
      </c>
      <c r="G324" s="15">
        <f t="shared" ca="1" si="29"/>
        <v>0</v>
      </c>
      <c r="H324" s="13">
        <f t="shared" ca="1" si="25"/>
        <v>0.11726027397260276</v>
      </c>
      <c r="I324" s="29">
        <f ca="1">IF(G324&lt;&gt;0,IF(E324&lt;0,0,IF(OR('Marinated Chicken'!I324&gt;0,Squid!I324&gt;0),0,IF(OR(Pita!I324&gt;0,'Green Pepper'!I324&gt;0,'House Salad'!I324&gt;0,Mushrooms!I324&gt;0,Mushrooms!I324&gt;0,Lemon!I324&gt;0,Tzatziki!I324&gt;0,'Monterey Jack'!I324&gt;0,Onions!I324&gt;0),50,200))),0)</f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104</v>
      </c>
      <c r="F325" s="15">
        <f t="shared" si="28"/>
        <v>3</v>
      </c>
      <c r="G325" s="15">
        <f t="shared" ca="1" si="29"/>
        <v>0</v>
      </c>
      <c r="H325" s="13">
        <f t="shared" ca="1" si="25"/>
        <v>0.11397260273972604</v>
      </c>
      <c r="I325" s="29">
        <f ca="1">IF(G325&lt;&gt;0,IF(E325&lt;0,0,IF(OR('Marinated Chicken'!I325&gt;0,Squid!I325&gt;0),0,IF(OR(Pita!I325&gt;0,'Green Pepper'!I325&gt;0,'House Salad'!I325&gt;0,Mushrooms!I325&gt;0,Mushrooms!I325&gt;0,Lemon!I325&gt;0,Tzatziki!I325&gt;0,'Monterey Jack'!I325&gt;0,Onions!I325&gt;0),50,200))),0)</f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101</v>
      </c>
      <c r="F326" s="15">
        <f t="shared" si="28"/>
        <v>3</v>
      </c>
      <c r="G326" s="15">
        <f t="shared" ca="1" si="29"/>
        <v>0</v>
      </c>
      <c r="H326" s="13">
        <f t="shared" ca="1" si="25"/>
        <v>0.11068493150684933</v>
      </c>
      <c r="I326" s="29">
        <f ca="1">IF(G326&lt;&gt;0,IF(E326&lt;0,0,IF(OR('Marinated Chicken'!I326&gt;0,Squid!I326&gt;0),0,IF(OR(Pita!I326&gt;0,'Green Pepper'!I326&gt;0,'House Salad'!I326&gt;0,Mushrooms!I326&gt;0,Mushrooms!I326&gt;0,Lemon!I326&gt;0,Tzatziki!I326&gt;0,'Monterey Jack'!I326&gt;0,Onions!I326&gt;0),50,200))),0)</f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98</v>
      </c>
      <c r="F327" s="15">
        <f t="shared" si="28"/>
        <v>3</v>
      </c>
      <c r="G327" s="15">
        <f t="shared" ca="1" si="29"/>
        <v>0</v>
      </c>
      <c r="H327" s="13">
        <f t="shared" ca="1" si="25"/>
        <v>0.10739726027397262</v>
      </c>
      <c r="I327" s="29">
        <f ca="1">IF(G327&lt;&gt;0,IF(E327&lt;0,0,IF(OR('Marinated Chicken'!I327&gt;0,Squid!I327&gt;0),0,IF(OR(Pita!I327&gt;0,'Green Pepper'!I327&gt;0,'House Salad'!I327&gt;0,Mushrooms!I327&gt;0,Mushrooms!I327&gt;0,Lemon!I327&gt;0,Tzatziki!I327&gt;0,'Monterey Jack'!I327&gt;0,Onions!I327&gt;0),50,200))),0)</f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95</v>
      </c>
      <c r="F328" s="15">
        <f t="shared" si="28"/>
        <v>3</v>
      </c>
      <c r="G328" s="15">
        <f t="shared" ca="1" si="29"/>
        <v>0</v>
      </c>
      <c r="H328" s="13">
        <f t="shared" ca="1" si="25"/>
        <v>0.10410958904109591</v>
      </c>
      <c r="I328" s="29">
        <f ca="1">IF(G328&lt;&gt;0,IF(E328&lt;0,0,IF(OR('Marinated Chicken'!I328&gt;0,Squid!I328&gt;0),0,IF(OR(Pita!I328&gt;0,'Green Pepper'!I328&gt;0,'House Salad'!I328&gt;0,Mushrooms!I328&gt;0,Mushrooms!I328&gt;0,Lemon!I328&gt;0,Tzatziki!I328&gt;0,'Monterey Jack'!I328&gt;0,Onions!I328&gt;0),50,200))),0)</f>
        <v>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92</v>
      </c>
      <c r="F329" s="15">
        <f t="shared" si="28"/>
        <v>3</v>
      </c>
      <c r="G329" s="15">
        <f t="shared" ca="1" si="29"/>
        <v>0</v>
      </c>
      <c r="H329" s="13">
        <f t="shared" ca="1" si="25"/>
        <v>0.1008219178082192</v>
      </c>
      <c r="I329" s="29">
        <f ca="1">IF(G329&lt;&gt;0,IF(E329&lt;0,0,IF(OR('Marinated Chicken'!I329&gt;0,Squid!I329&gt;0),0,IF(OR(Pita!I329&gt;0,'Green Pepper'!I329&gt;0,'House Salad'!I329&gt;0,Mushrooms!I329&gt;0,Mushrooms!I329&gt;0,Lemon!I329&gt;0,Tzatziki!I329&gt;0,'Monterey Jack'!I329&gt;0,Onions!I329&gt;0),50,200))),0)</f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89</v>
      </c>
      <c r="F330" s="15">
        <f t="shared" si="28"/>
        <v>3</v>
      </c>
      <c r="G330" s="15">
        <f t="shared" ca="1" si="29"/>
        <v>0</v>
      </c>
      <c r="H330" s="13">
        <f t="shared" ca="1" si="25"/>
        <v>9.7534246575342473E-2</v>
      </c>
      <c r="I330" s="29">
        <f ca="1">IF(G330&lt;&gt;0,IF(E330&lt;0,0,IF(OR('Marinated Chicken'!I330&gt;0,Squid!I330&gt;0),0,IF(OR(Pita!I330&gt;0,'Green Pepper'!I330&gt;0,'House Salad'!I330&gt;0,Mushrooms!I330&gt;0,Mushrooms!I330&gt;0,Lemon!I330&gt;0,Tzatziki!I330&gt;0,'Monterey Jack'!I330&gt;0,Onions!I330&gt;0),50,200))),0)</f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86</v>
      </c>
      <c r="F331" s="15">
        <f t="shared" si="28"/>
        <v>3</v>
      </c>
      <c r="G331" s="15">
        <f t="shared" ca="1" si="29"/>
        <v>0</v>
      </c>
      <c r="H331" s="13">
        <f t="shared" ca="1" si="25"/>
        <v>9.4246575342465763E-2</v>
      </c>
      <c r="I331" s="29">
        <f ca="1">IF(G331&lt;&gt;0,IF(E331&lt;0,0,IF(OR('Marinated Chicken'!I331&gt;0,Squid!I331&gt;0),0,IF(OR(Pita!I331&gt;0,'Green Pepper'!I331&gt;0,'House Salad'!I331&gt;0,Mushrooms!I331&gt;0,Mushrooms!I331&gt;0,Lemon!I331&gt;0,Tzatziki!I331&gt;0,'Monterey Jack'!I331&gt;0,Onions!I331&gt;0),50,200))),0)</f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83</v>
      </c>
      <c r="F332" s="15">
        <f t="shared" si="28"/>
        <v>3</v>
      </c>
      <c r="G332" s="15">
        <f t="shared" ca="1" si="29"/>
        <v>0</v>
      </c>
      <c r="H332" s="13">
        <f t="shared" ca="1" si="25"/>
        <v>9.0958904109589053E-2</v>
      </c>
      <c r="I332" s="29">
        <f ca="1">IF(G332&lt;&gt;0,IF(E332&lt;0,0,IF(OR('Marinated Chicken'!I332&gt;0,Squid!I332&gt;0),0,IF(OR(Pita!I332&gt;0,'Green Pepper'!I332&gt;0,'House Salad'!I332&gt;0,Mushrooms!I332&gt;0,Mushrooms!I332&gt;0,Lemon!I332&gt;0,Tzatziki!I332&gt;0,'Monterey Jack'!I332&gt;0,Onions!I332&gt;0),50,200))),0)</f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80</v>
      </c>
      <c r="F333" s="15">
        <f t="shared" si="28"/>
        <v>3</v>
      </c>
      <c r="G333" s="15">
        <f t="shared" ca="1" si="29"/>
        <v>0</v>
      </c>
      <c r="H333" s="13">
        <f t="shared" ca="1" si="25"/>
        <v>8.7671232876712343E-2</v>
      </c>
      <c r="I333" s="29">
        <f ca="1">IF(G333&lt;&gt;0,IF(E333&lt;0,0,IF(OR('Marinated Chicken'!I333&gt;0,Squid!I333&gt;0),0,IF(OR(Pita!I333&gt;0,'Green Pepper'!I333&gt;0,'House Salad'!I333&gt;0,Mushrooms!I333&gt;0,Mushrooms!I333&gt;0,Lemon!I333&gt;0,Tzatziki!I333&gt;0,'Monterey Jack'!I333&gt;0,Onions!I333&gt;0),50,200))),0)</f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77</v>
      </c>
      <c r="F334" s="15">
        <f t="shared" si="28"/>
        <v>3</v>
      </c>
      <c r="G334" s="15">
        <f t="shared" ca="1" si="29"/>
        <v>0</v>
      </c>
      <c r="H334" s="13">
        <f t="shared" ca="1" si="25"/>
        <v>8.4383561643835633E-2</v>
      </c>
      <c r="I334" s="29">
        <f ca="1">IF(G334&lt;&gt;0,IF(E334&lt;0,0,IF(OR('Marinated Chicken'!I334&gt;0,Squid!I334&gt;0),0,IF(OR(Pita!I334&gt;0,'Green Pepper'!I334&gt;0,'House Salad'!I334&gt;0,Mushrooms!I334&gt;0,Mushrooms!I334&gt;0,Lemon!I334&gt;0,Tzatziki!I334&gt;0,'Monterey Jack'!I334&gt;0,Onions!I334&gt;0),50,200))),0)</f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74</v>
      </c>
      <c r="F335" s="15">
        <f t="shared" si="28"/>
        <v>3</v>
      </c>
      <c r="G335" s="15">
        <f t="shared" ca="1" si="29"/>
        <v>105</v>
      </c>
      <c r="H335" s="13">
        <f t="shared" ca="1" si="25"/>
        <v>8.109589041095891E-2</v>
      </c>
      <c r="I335" s="29">
        <f ca="1">IF(G335&lt;&gt;0,IF(E335&lt;0,0,IF(OR('Marinated Chicken'!I335&gt;0,Squid!I335&gt;0),0,IF(OR(Pita!I335&gt;0,'Green Pepper'!I335&gt;0,'House Salad'!I335&gt;0,Mushrooms!I335&gt;0,Mushrooms!I335&gt;0,Lemon!I335&gt;0,Tzatziki!I335&gt;0,'Monterey Jack'!I335&gt;0,Onions!I335&gt;0),50,200))),0)</f>
        <v>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176</v>
      </c>
      <c r="F336" s="15">
        <f t="shared" si="28"/>
        <v>3</v>
      </c>
      <c r="G336" s="15">
        <f t="shared" ca="1" si="29"/>
        <v>0</v>
      </c>
      <c r="H336" s="13">
        <f t="shared" ca="1" si="25"/>
        <v>0.19287671232876716</v>
      </c>
      <c r="I336" s="29">
        <f ca="1">IF(G336&lt;&gt;0,IF(E336&lt;0,0,IF(OR('Marinated Chicken'!I336&gt;0,Squid!I336&gt;0),0,IF(OR(Pita!I336&gt;0,'Green Pepper'!I336&gt;0,'House Salad'!I336&gt;0,Mushrooms!I336&gt;0,Mushrooms!I336&gt;0,Lemon!I336&gt;0,Tzatziki!I336&gt;0,'Monterey Jack'!I336&gt;0,Onions!I336&gt;0),50,200))),0)</f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173</v>
      </c>
      <c r="F337" s="15">
        <f t="shared" si="28"/>
        <v>3</v>
      </c>
      <c r="G337" s="15">
        <f t="shared" ca="1" si="29"/>
        <v>0</v>
      </c>
      <c r="H337" s="13">
        <f t="shared" ca="1" si="25"/>
        <v>0.18958904109589045</v>
      </c>
      <c r="I337" s="29">
        <f ca="1">IF(G337&lt;&gt;0,IF(E337&lt;0,0,IF(OR('Marinated Chicken'!I337&gt;0,Squid!I337&gt;0),0,IF(OR(Pita!I337&gt;0,'Green Pepper'!I337&gt;0,'House Salad'!I337&gt;0,Mushrooms!I337&gt;0,Mushrooms!I337&gt;0,Lemon!I337&gt;0,Tzatziki!I337&gt;0,'Monterey Jack'!I337&gt;0,Onions!I337&gt;0),50,200))),0)</f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170</v>
      </c>
      <c r="F338" s="15">
        <f t="shared" si="28"/>
        <v>3</v>
      </c>
      <c r="G338" s="15">
        <f t="shared" ca="1" si="29"/>
        <v>0</v>
      </c>
      <c r="H338" s="13">
        <f t="shared" ca="1" si="25"/>
        <v>0.18630136986301371</v>
      </c>
      <c r="I338" s="29">
        <f ca="1">IF(G338&lt;&gt;0,IF(E338&lt;0,0,IF(OR('Marinated Chicken'!I338&gt;0,Squid!I338&gt;0),0,IF(OR(Pita!I338&gt;0,'Green Pepper'!I338&gt;0,'House Salad'!I338&gt;0,Mushrooms!I338&gt;0,Mushrooms!I338&gt;0,Lemon!I338&gt;0,Tzatziki!I338&gt;0,'Monterey Jack'!I338&gt;0,Onions!I338&gt;0),50,200))),0)</f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167</v>
      </c>
      <c r="F339" s="15">
        <f t="shared" si="28"/>
        <v>3</v>
      </c>
      <c r="G339" s="15">
        <f t="shared" ca="1" si="29"/>
        <v>0</v>
      </c>
      <c r="H339" s="13">
        <f t="shared" ca="1" si="25"/>
        <v>0.183013698630137</v>
      </c>
      <c r="I339" s="29">
        <f ca="1">IF(G339&lt;&gt;0,IF(E339&lt;0,0,IF(OR('Marinated Chicken'!I339&gt;0,Squid!I339&gt;0),0,IF(OR(Pita!I339&gt;0,'Green Pepper'!I339&gt;0,'House Salad'!I339&gt;0,Mushrooms!I339&gt;0,Mushrooms!I339&gt;0,Lemon!I339&gt;0,Tzatziki!I339&gt;0,'Monterey Jack'!I339&gt;0,Onions!I339&gt;0),50,200))),0)</f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164</v>
      </c>
      <c r="F340" s="15">
        <f t="shared" si="28"/>
        <v>3</v>
      </c>
      <c r="G340" s="15">
        <f t="shared" ca="1" si="29"/>
        <v>0</v>
      </c>
      <c r="H340" s="13">
        <f t="shared" ca="1" si="25"/>
        <v>0.17972602739726029</v>
      </c>
      <c r="I340" s="29">
        <f ca="1">IF(G340&lt;&gt;0,IF(E340&lt;0,0,IF(OR('Marinated Chicken'!I340&gt;0,Squid!I340&gt;0),0,IF(OR(Pita!I340&gt;0,'Green Pepper'!I340&gt;0,'House Salad'!I340&gt;0,Mushrooms!I340&gt;0,Mushrooms!I340&gt;0,Lemon!I340&gt;0,Tzatziki!I340&gt;0,'Monterey Jack'!I340&gt;0,Onions!I340&gt;0),50,200))),0)</f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161</v>
      </c>
      <c r="F341" s="15">
        <f t="shared" si="28"/>
        <v>3</v>
      </c>
      <c r="G341" s="15">
        <f t="shared" ca="1" si="29"/>
        <v>0</v>
      </c>
      <c r="H341" s="13">
        <f t="shared" ref="H341:H385" ca="1" si="31">IF(E341&gt;0,E341*($E$12/365),0)</f>
        <v>0.17643835616438358</v>
      </c>
      <c r="I341" s="29">
        <f ca="1">IF(G341&lt;&gt;0,IF(E341&lt;0,0,IF(OR('Marinated Chicken'!I341&gt;0,Squid!I341&gt;0),0,IF(OR(Pita!I341&gt;0,'Green Pepper'!I341&gt;0,'House Salad'!I341&gt;0,Mushrooms!I341&gt;0,Mushrooms!I341&gt;0,Lemon!I341&gt;0,Tzatziki!I341&gt;0,'Monterey Jack'!I341&gt;0,Onions!I341&gt;0),50,200))),0)</f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158</v>
      </c>
      <c r="F342" s="15">
        <f t="shared" ref="F342:F386" si="34">ROUND($E$15/7,0)</f>
        <v>3</v>
      </c>
      <c r="G342" s="15">
        <f t="shared" ref="G342:G385" ca="1" si="35">IF(D342=1,$E$4,IF(E342&lt;0,$E$4-E342,IF(MOD(D342,$E$5)=0,$E$4-E342,0)))</f>
        <v>0</v>
      </c>
      <c r="H342" s="13">
        <f t="shared" ca="1" si="31"/>
        <v>0.17315068493150687</v>
      </c>
      <c r="I342" s="29">
        <f ca="1">IF(G342&lt;&gt;0,IF(E342&lt;0,0,IF(OR('Marinated Chicken'!I342&gt;0,Squid!I342&gt;0),0,IF(OR(Pita!I342&gt;0,'Green Pepper'!I342&gt;0,'House Salad'!I342&gt;0,Mushrooms!I342&gt;0,Mushrooms!I342&gt;0,Lemon!I342&gt;0,Tzatziki!I342&gt;0,'Monterey Jack'!I342&gt;0,Onions!I342&gt;0),50,200))),0)</f>
        <v>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155</v>
      </c>
      <c r="F343" s="15">
        <f t="shared" si="34"/>
        <v>3</v>
      </c>
      <c r="G343" s="15">
        <f t="shared" ca="1" si="35"/>
        <v>0</v>
      </c>
      <c r="H343" s="13">
        <f t="shared" ca="1" si="31"/>
        <v>0.16986301369863016</v>
      </c>
      <c r="I343" s="29">
        <f ca="1">IF(G343&lt;&gt;0,IF(E343&lt;0,0,IF(OR('Marinated Chicken'!I343&gt;0,Squid!I343&gt;0),0,IF(OR(Pita!I343&gt;0,'Green Pepper'!I343&gt;0,'House Salad'!I343&gt;0,Mushrooms!I343&gt;0,Mushrooms!I343&gt;0,Lemon!I343&gt;0,Tzatziki!I343&gt;0,'Monterey Jack'!I343&gt;0,Onions!I343&gt;0),50,200))),0)</f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152</v>
      </c>
      <c r="F344" s="15">
        <f t="shared" si="34"/>
        <v>3</v>
      </c>
      <c r="G344" s="15">
        <f t="shared" ca="1" si="35"/>
        <v>0</v>
      </c>
      <c r="H344" s="13">
        <f t="shared" ca="1" si="31"/>
        <v>0.16657534246575345</v>
      </c>
      <c r="I344" s="29">
        <f ca="1">IF(G344&lt;&gt;0,IF(E344&lt;0,0,IF(OR('Marinated Chicken'!I344&gt;0,Squid!I344&gt;0),0,IF(OR(Pita!I344&gt;0,'Green Pepper'!I344&gt;0,'House Salad'!I344&gt;0,Mushrooms!I344&gt;0,Mushrooms!I344&gt;0,Lemon!I344&gt;0,Tzatziki!I344&gt;0,'Monterey Jack'!I344&gt;0,Onions!I344&gt;0),50,200))),0)</f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149</v>
      </c>
      <c r="F345" s="15">
        <f t="shared" si="34"/>
        <v>3</v>
      </c>
      <c r="G345" s="15">
        <f t="shared" ca="1" si="35"/>
        <v>0</v>
      </c>
      <c r="H345" s="13">
        <f t="shared" ca="1" si="31"/>
        <v>0.16328767123287674</v>
      </c>
      <c r="I345" s="29">
        <f ca="1">IF(G345&lt;&gt;0,IF(E345&lt;0,0,IF(OR('Marinated Chicken'!I345&gt;0,Squid!I345&gt;0),0,IF(OR(Pita!I345&gt;0,'Green Pepper'!I345&gt;0,'House Salad'!I345&gt;0,Mushrooms!I345&gt;0,Mushrooms!I345&gt;0,Lemon!I345&gt;0,Tzatziki!I345&gt;0,'Monterey Jack'!I345&gt;0,Onions!I345&gt;0),50,200))),0)</f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146</v>
      </c>
      <c r="F346" s="15">
        <f t="shared" si="34"/>
        <v>3</v>
      </c>
      <c r="G346" s="15">
        <f t="shared" ca="1" si="35"/>
        <v>0</v>
      </c>
      <c r="H346" s="13">
        <f t="shared" ca="1" si="31"/>
        <v>0.16000000000000003</v>
      </c>
      <c r="I346" s="29">
        <f ca="1">IF(G346&lt;&gt;0,IF(E346&lt;0,0,IF(OR('Marinated Chicken'!I346&gt;0,Squid!I346&gt;0),0,IF(OR(Pita!I346&gt;0,'Green Pepper'!I346&gt;0,'House Salad'!I346&gt;0,Mushrooms!I346&gt;0,Mushrooms!I346&gt;0,Lemon!I346&gt;0,Tzatziki!I346&gt;0,'Monterey Jack'!I346&gt;0,Onions!I346&gt;0),50,200))),0)</f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143</v>
      </c>
      <c r="F347" s="15">
        <f t="shared" si="34"/>
        <v>3</v>
      </c>
      <c r="G347" s="15">
        <f t="shared" ca="1" si="35"/>
        <v>0</v>
      </c>
      <c r="H347" s="13">
        <f t="shared" ca="1" si="31"/>
        <v>0.15671232876712332</v>
      </c>
      <c r="I347" s="29">
        <f ca="1">IF(G347&lt;&gt;0,IF(E347&lt;0,0,IF(OR('Marinated Chicken'!I347&gt;0,Squid!I347&gt;0),0,IF(OR(Pita!I347&gt;0,'Green Pepper'!I347&gt;0,'House Salad'!I347&gt;0,Mushrooms!I347&gt;0,Mushrooms!I347&gt;0,Lemon!I347&gt;0,Tzatziki!I347&gt;0,'Monterey Jack'!I347&gt;0,Onions!I347&gt;0),50,200))),0)</f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140</v>
      </c>
      <c r="F348" s="15">
        <f t="shared" si="34"/>
        <v>3</v>
      </c>
      <c r="G348" s="15">
        <f t="shared" ca="1" si="35"/>
        <v>0</v>
      </c>
      <c r="H348" s="13">
        <f t="shared" ca="1" si="31"/>
        <v>0.15342465753424658</v>
      </c>
      <c r="I348" s="29">
        <f ca="1">IF(G348&lt;&gt;0,IF(E348&lt;0,0,IF(OR('Marinated Chicken'!I348&gt;0,Squid!I348&gt;0),0,IF(OR(Pita!I348&gt;0,'Green Pepper'!I348&gt;0,'House Salad'!I348&gt;0,Mushrooms!I348&gt;0,Mushrooms!I348&gt;0,Lemon!I348&gt;0,Tzatziki!I348&gt;0,'Monterey Jack'!I348&gt;0,Onions!I348&gt;0),50,200))),0)</f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137</v>
      </c>
      <c r="F349" s="15">
        <f t="shared" si="34"/>
        <v>3</v>
      </c>
      <c r="G349" s="15">
        <f t="shared" ca="1" si="35"/>
        <v>0</v>
      </c>
      <c r="H349" s="13">
        <f t="shared" ca="1" si="31"/>
        <v>0.15013698630136987</v>
      </c>
      <c r="I349" s="29">
        <f ca="1">IF(G349&lt;&gt;0,IF(E349&lt;0,0,IF(OR('Marinated Chicken'!I349&gt;0,Squid!I349&gt;0),0,IF(OR(Pita!I349&gt;0,'Green Pepper'!I349&gt;0,'House Salad'!I349&gt;0,Mushrooms!I349&gt;0,Mushrooms!I349&gt;0,Lemon!I349&gt;0,Tzatziki!I349&gt;0,'Monterey Jack'!I349&gt;0,Onions!I349&gt;0),50,200))),0)</f>
        <v>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134</v>
      </c>
      <c r="F350" s="15">
        <f t="shared" si="34"/>
        <v>3</v>
      </c>
      <c r="G350" s="15">
        <f t="shared" ca="1" si="35"/>
        <v>0</v>
      </c>
      <c r="H350" s="13">
        <f t="shared" ca="1" si="31"/>
        <v>0.14684931506849316</v>
      </c>
      <c r="I350" s="29">
        <f ca="1">IF(G350&lt;&gt;0,IF(E350&lt;0,0,IF(OR('Marinated Chicken'!I350&gt;0,Squid!I350&gt;0),0,IF(OR(Pita!I350&gt;0,'Green Pepper'!I350&gt;0,'House Salad'!I350&gt;0,Mushrooms!I350&gt;0,Mushrooms!I350&gt;0,Lemon!I350&gt;0,Tzatziki!I350&gt;0,'Monterey Jack'!I350&gt;0,Onions!I350&gt;0),50,200))),0)</f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131</v>
      </c>
      <c r="F351" s="15">
        <f t="shared" si="34"/>
        <v>3</v>
      </c>
      <c r="G351" s="15">
        <f t="shared" ca="1" si="35"/>
        <v>0</v>
      </c>
      <c r="H351" s="13">
        <f t="shared" ca="1" si="31"/>
        <v>0.14356164383561645</v>
      </c>
      <c r="I351" s="29">
        <f ca="1">IF(G351&lt;&gt;0,IF(E351&lt;0,0,IF(OR('Marinated Chicken'!I351&gt;0,Squid!I351&gt;0),0,IF(OR(Pita!I351&gt;0,'Green Pepper'!I351&gt;0,'House Salad'!I351&gt;0,Mushrooms!I351&gt;0,Mushrooms!I351&gt;0,Lemon!I351&gt;0,Tzatziki!I351&gt;0,'Monterey Jack'!I351&gt;0,Onions!I351&gt;0),50,200))),0)</f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128</v>
      </c>
      <c r="F352" s="15">
        <f t="shared" si="34"/>
        <v>3</v>
      </c>
      <c r="G352" s="15">
        <f t="shared" ca="1" si="35"/>
        <v>0</v>
      </c>
      <c r="H352" s="13">
        <f t="shared" ca="1" si="31"/>
        <v>0.14027397260273974</v>
      </c>
      <c r="I352" s="29">
        <f ca="1">IF(G352&lt;&gt;0,IF(E352&lt;0,0,IF(OR('Marinated Chicken'!I352&gt;0,Squid!I352&gt;0),0,IF(OR(Pita!I352&gt;0,'Green Pepper'!I352&gt;0,'House Salad'!I352&gt;0,Mushrooms!I352&gt;0,Mushrooms!I352&gt;0,Lemon!I352&gt;0,Tzatziki!I352&gt;0,'Monterey Jack'!I352&gt;0,Onions!I352&gt;0),50,200))),0)</f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125</v>
      </c>
      <c r="F353" s="15">
        <f t="shared" si="34"/>
        <v>3</v>
      </c>
      <c r="G353" s="15">
        <f t="shared" ca="1" si="35"/>
        <v>0</v>
      </c>
      <c r="H353" s="13">
        <f t="shared" ca="1" si="31"/>
        <v>0.13698630136986303</v>
      </c>
      <c r="I353" s="29">
        <f ca="1">IF(G353&lt;&gt;0,IF(E353&lt;0,0,IF(OR('Marinated Chicken'!I353&gt;0,Squid!I353&gt;0),0,IF(OR(Pita!I353&gt;0,'Green Pepper'!I353&gt;0,'House Salad'!I353&gt;0,Mushrooms!I353&gt;0,Mushrooms!I353&gt;0,Lemon!I353&gt;0,Tzatziki!I353&gt;0,'Monterey Jack'!I353&gt;0,Onions!I353&gt;0),50,200))),0)</f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122</v>
      </c>
      <c r="F354" s="15">
        <f t="shared" si="34"/>
        <v>3</v>
      </c>
      <c r="G354" s="15">
        <f t="shared" ca="1" si="35"/>
        <v>0</v>
      </c>
      <c r="H354" s="13">
        <f t="shared" ca="1" si="31"/>
        <v>0.13369863013698632</v>
      </c>
      <c r="I354" s="29">
        <f ca="1">IF(G354&lt;&gt;0,IF(E354&lt;0,0,IF(OR('Marinated Chicken'!I354&gt;0,Squid!I354&gt;0),0,IF(OR(Pita!I354&gt;0,'Green Pepper'!I354&gt;0,'House Salad'!I354&gt;0,Mushrooms!I354&gt;0,Mushrooms!I354&gt;0,Lemon!I354&gt;0,Tzatziki!I354&gt;0,'Monterey Jack'!I354&gt;0,Onions!I354&gt;0),50,200))),0)</f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119</v>
      </c>
      <c r="F355" s="15">
        <f t="shared" si="34"/>
        <v>3</v>
      </c>
      <c r="G355" s="15">
        <f t="shared" ca="1" si="35"/>
        <v>0</v>
      </c>
      <c r="H355" s="13">
        <f t="shared" ca="1" si="31"/>
        <v>0.13041095890410961</v>
      </c>
      <c r="I355" s="29">
        <f ca="1">IF(G355&lt;&gt;0,IF(E355&lt;0,0,IF(OR('Marinated Chicken'!I355&gt;0,Squid!I355&gt;0),0,IF(OR(Pita!I355&gt;0,'Green Pepper'!I355&gt;0,'House Salad'!I355&gt;0,Mushrooms!I355&gt;0,Mushrooms!I355&gt;0,Lemon!I355&gt;0,Tzatziki!I355&gt;0,'Monterey Jack'!I355&gt;0,Onions!I355&gt;0),50,200))),0)</f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116</v>
      </c>
      <c r="F356" s="15">
        <f t="shared" si="34"/>
        <v>3</v>
      </c>
      <c r="G356" s="15">
        <f t="shared" ca="1" si="35"/>
        <v>0</v>
      </c>
      <c r="H356" s="13">
        <f t="shared" ca="1" si="31"/>
        <v>0.1271232876712329</v>
      </c>
      <c r="I356" s="29">
        <f ca="1">IF(G356&lt;&gt;0,IF(E356&lt;0,0,IF(OR('Marinated Chicken'!I356&gt;0,Squid!I356&gt;0),0,IF(OR(Pita!I356&gt;0,'Green Pepper'!I356&gt;0,'House Salad'!I356&gt;0,Mushrooms!I356&gt;0,Mushrooms!I356&gt;0,Lemon!I356&gt;0,Tzatziki!I356&gt;0,'Monterey Jack'!I356&gt;0,Onions!I356&gt;0),50,200))),0)</f>
        <v>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113</v>
      </c>
      <c r="F357" s="15">
        <f t="shared" si="34"/>
        <v>3</v>
      </c>
      <c r="G357" s="15">
        <f t="shared" ca="1" si="35"/>
        <v>0</v>
      </c>
      <c r="H357" s="13">
        <f t="shared" ca="1" si="31"/>
        <v>0.12383561643835618</v>
      </c>
      <c r="I357" s="29">
        <f ca="1">IF(G357&lt;&gt;0,IF(E357&lt;0,0,IF(OR('Marinated Chicken'!I357&gt;0,Squid!I357&gt;0),0,IF(OR(Pita!I357&gt;0,'Green Pepper'!I357&gt;0,'House Salad'!I357&gt;0,Mushrooms!I357&gt;0,Mushrooms!I357&gt;0,Lemon!I357&gt;0,Tzatziki!I357&gt;0,'Monterey Jack'!I357&gt;0,Onions!I357&gt;0),50,200))),0)</f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110</v>
      </c>
      <c r="F358" s="15">
        <f t="shared" si="34"/>
        <v>3</v>
      </c>
      <c r="G358" s="15">
        <f t="shared" ca="1" si="35"/>
        <v>0</v>
      </c>
      <c r="H358" s="13">
        <f t="shared" ca="1" si="31"/>
        <v>0.12054794520547947</v>
      </c>
      <c r="I358" s="29">
        <f ca="1">IF(G358&lt;&gt;0,IF(E358&lt;0,0,IF(OR('Marinated Chicken'!I358&gt;0,Squid!I358&gt;0),0,IF(OR(Pita!I358&gt;0,'Green Pepper'!I358&gt;0,'House Salad'!I358&gt;0,Mushrooms!I358&gt;0,Mushrooms!I358&gt;0,Lemon!I358&gt;0,Tzatziki!I358&gt;0,'Monterey Jack'!I358&gt;0,Onions!I358&gt;0),50,200))),0)</f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107</v>
      </c>
      <c r="F359" s="15">
        <f t="shared" si="34"/>
        <v>3</v>
      </c>
      <c r="G359" s="15">
        <f t="shared" ca="1" si="35"/>
        <v>0</v>
      </c>
      <c r="H359" s="13">
        <f t="shared" ca="1" si="31"/>
        <v>0.11726027397260276</v>
      </c>
      <c r="I359" s="29">
        <f ca="1">IF(G359&lt;&gt;0,IF(E359&lt;0,0,IF(OR('Marinated Chicken'!I359&gt;0,Squid!I359&gt;0),0,IF(OR(Pita!I359&gt;0,'Green Pepper'!I359&gt;0,'House Salad'!I359&gt;0,Mushrooms!I359&gt;0,Mushrooms!I359&gt;0,Lemon!I359&gt;0,Tzatziki!I359&gt;0,'Monterey Jack'!I359&gt;0,Onions!I359&gt;0),50,200))),0)</f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104</v>
      </c>
      <c r="F360" s="15">
        <f t="shared" si="34"/>
        <v>3</v>
      </c>
      <c r="G360" s="15">
        <f t="shared" ca="1" si="35"/>
        <v>0</v>
      </c>
      <c r="H360" s="13">
        <f t="shared" ca="1" si="31"/>
        <v>0.11397260273972604</v>
      </c>
      <c r="I360" s="29">
        <f ca="1">IF(G360&lt;&gt;0,IF(E360&lt;0,0,IF(OR('Marinated Chicken'!I360&gt;0,Squid!I360&gt;0),0,IF(OR(Pita!I360&gt;0,'Green Pepper'!I360&gt;0,'House Salad'!I360&gt;0,Mushrooms!I360&gt;0,Mushrooms!I360&gt;0,Lemon!I360&gt;0,Tzatziki!I360&gt;0,'Monterey Jack'!I360&gt;0,Onions!I360&gt;0),50,200))),0)</f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101</v>
      </c>
      <c r="F361" s="15">
        <f t="shared" si="34"/>
        <v>3</v>
      </c>
      <c r="G361" s="15">
        <f t="shared" ca="1" si="35"/>
        <v>0</v>
      </c>
      <c r="H361" s="13">
        <f t="shared" ca="1" si="31"/>
        <v>0.11068493150684933</v>
      </c>
      <c r="I361" s="29">
        <f ca="1">IF(G361&lt;&gt;0,IF(E361&lt;0,0,IF(OR('Marinated Chicken'!I361&gt;0,Squid!I361&gt;0),0,IF(OR(Pita!I361&gt;0,'Green Pepper'!I361&gt;0,'House Salad'!I361&gt;0,Mushrooms!I361&gt;0,Mushrooms!I361&gt;0,Lemon!I361&gt;0,Tzatziki!I361&gt;0,'Monterey Jack'!I361&gt;0,Onions!I361&gt;0),50,200))),0)</f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98</v>
      </c>
      <c r="F362" s="15">
        <f t="shared" si="34"/>
        <v>3</v>
      </c>
      <c r="G362" s="15">
        <f t="shared" ca="1" si="35"/>
        <v>0</v>
      </c>
      <c r="H362" s="13">
        <f t="shared" ca="1" si="31"/>
        <v>0.10739726027397262</v>
      </c>
      <c r="I362" s="29">
        <f ca="1">IF(G362&lt;&gt;0,IF(E362&lt;0,0,IF(OR('Marinated Chicken'!I362&gt;0,Squid!I362&gt;0),0,IF(OR(Pita!I362&gt;0,'Green Pepper'!I362&gt;0,'House Salad'!I362&gt;0,Mushrooms!I362&gt;0,Mushrooms!I362&gt;0,Lemon!I362&gt;0,Tzatziki!I362&gt;0,'Monterey Jack'!I362&gt;0,Onions!I362&gt;0),50,200))),0)</f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95</v>
      </c>
      <c r="F363" s="15">
        <f t="shared" si="34"/>
        <v>3</v>
      </c>
      <c r="G363" s="15">
        <f t="shared" ca="1" si="35"/>
        <v>0</v>
      </c>
      <c r="H363" s="13">
        <f t="shared" ca="1" si="31"/>
        <v>0.10410958904109591</v>
      </c>
      <c r="I363" s="29">
        <f ca="1">IF(G363&lt;&gt;0,IF(E363&lt;0,0,IF(OR('Marinated Chicken'!I363&gt;0,Squid!I363&gt;0),0,IF(OR(Pita!I363&gt;0,'Green Pepper'!I363&gt;0,'House Salad'!I363&gt;0,Mushrooms!I363&gt;0,Mushrooms!I363&gt;0,Lemon!I363&gt;0,Tzatziki!I363&gt;0,'Monterey Jack'!I363&gt;0,Onions!I363&gt;0),50,200))),0)</f>
        <v>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92</v>
      </c>
      <c r="F364" s="15">
        <f t="shared" si="34"/>
        <v>3</v>
      </c>
      <c r="G364" s="15">
        <f t="shared" ca="1" si="35"/>
        <v>0</v>
      </c>
      <c r="H364" s="13">
        <f t="shared" ca="1" si="31"/>
        <v>0.1008219178082192</v>
      </c>
      <c r="I364" s="29">
        <f ca="1">IF(G364&lt;&gt;0,IF(E364&lt;0,0,IF(OR('Marinated Chicken'!I364&gt;0,Squid!I364&gt;0),0,IF(OR(Pita!I364&gt;0,'Green Pepper'!I364&gt;0,'House Salad'!I364&gt;0,Mushrooms!I364&gt;0,Mushrooms!I364&gt;0,Lemon!I364&gt;0,Tzatziki!I364&gt;0,'Monterey Jack'!I364&gt;0,Onions!I364&gt;0),50,200))),0)</f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89</v>
      </c>
      <c r="F365" s="15">
        <f t="shared" si="34"/>
        <v>3</v>
      </c>
      <c r="G365" s="15">
        <f t="shared" ca="1" si="35"/>
        <v>0</v>
      </c>
      <c r="H365" s="13">
        <f t="shared" ca="1" si="31"/>
        <v>9.7534246575342473E-2</v>
      </c>
      <c r="I365" s="29">
        <f ca="1">IF(G365&lt;&gt;0,IF(E365&lt;0,0,IF(OR('Marinated Chicken'!I365&gt;0,Squid!I365&gt;0),0,IF(OR(Pita!I365&gt;0,'Green Pepper'!I365&gt;0,'House Salad'!I365&gt;0,Mushrooms!I365&gt;0,Mushrooms!I365&gt;0,Lemon!I365&gt;0,Tzatziki!I365&gt;0,'Monterey Jack'!I365&gt;0,Onions!I365&gt;0),50,200))),0)</f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86</v>
      </c>
      <c r="F366" s="15">
        <f t="shared" si="34"/>
        <v>3</v>
      </c>
      <c r="G366" s="15">
        <f t="shared" ca="1" si="35"/>
        <v>0</v>
      </c>
      <c r="H366" s="13">
        <f t="shared" ca="1" si="31"/>
        <v>9.4246575342465763E-2</v>
      </c>
      <c r="I366" s="29">
        <f ca="1">IF(G366&lt;&gt;0,IF(E366&lt;0,0,IF(OR('Marinated Chicken'!I366&gt;0,Squid!I366&gt;0),0,IF(OR(Pita!I366&gt;0,'Green Pepper'!I366&gt;0,'House Salad'!I366&gt;0,Mushrooms!I366&gt;0,Mushrooms!I366&gt;0,Lemon!I366&gt;0,Tzatziki!I366&gt;0,'Monterey Jack'!I366&gt;0,Onions!I366&gt;0),50,200))),0)</f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83</v>
      </c>
      <c r="F367" s="15">
        <f t="shared" si="34"/>
        <v>3</v>
      </c>
      <c r="G367" s="15">
        <f t="shared" ca="1" si="35"/>
        <v>0</v>
      </c>
      <c r="H367" s="13">
        <f t="shared" ca="1" si="31"/>
        <v>9.0958904109589053E-2</v>
      </c>
      <c r="I367" s="29">
        <f ca="1">IF(G367&lt;&gt;0,IF(E367&lt;0,0,IF(OR('Marinated Chicken'!I367&gt;0,Squid!I367&gt;0),0,IF(OR(Pita!I367&gt;0,'Green Pepper'!I367&gt;0,'House Salad'!I367&gt;0,Mushrooms!I367&gt;0,Mushrooms!I367&gt;0,Lemon!I367&gt;0,Tzatziki!I367&gt;0,'Monterey Jack'!I367&gt;0,Onions!I367&gt;0),50,200))),0)</f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80</v>
      </c>
      <c r="F368" s="15">
        <f t="shared" si="34"/>
        <v>3</v>
      </c>
      <c r="G368" s="15">
        <f t="shared" ca="1" si="35"/>
        <v>0</v>
      </c>
      <c r="H368" s="13">
        <f t="shared" ca="1" si="31"/>
        <v>8.7671232876712343E-2</v>
      </c>
      <c r="I368" s="29">
        <f ca="1">IF(G368&lt;&gt;0,IF(E368&lt;0,0,IF(OR('Marinated Chicken'!I368&gt;0,Squid!I368&gt;0),0,IF(OR(Pita!I368&gt;0,'Green Pepper'!I368&gt;0,'House Salad'!I368&gt;0,Mushrooms!I368&gt;0,Mushrooms!I368&gt;0,Lemon!I368&gt;0,Tzatziki!I368&gt;0,'Monterey Jack'!I368&gt;0,Onions!I368&gt;0),50,200))),0)</f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77</v>
      </c>
      <c r="F369" s="15">
        <f t="shared" si="34"/>
        <v>3</v>
      </c>
      <c r="G369" s="15">
        <f t="shared" ca="1" si="35"/>
        <v>0</v>
      </c>
      <c r="H369" s="13">
        <f t="shared" ca="1" si="31"/>
        <v>8.4383561643835633E-2</v>
      </c>
      <c r="I369" s="29">
        <f ca="1">IF(G369&lt;&gt;0,IF(E369&lt;0,0,IF(OR('Marinated Chicken'!I369&gt;0,Squid!I369&gt;0),0,IF(OR(Pita!I369&gt;0,'Green Pepper'!I369&gt;0,'House Salad'!I369&gt;0,Mushrooms!I369&gt;0,Mushrooms!I369&gt;0,Lemon!I369&gt;0,Tzatziki!I369&gt;0,'Monterey Jack'!I369&gt;0,Onions!I369&gt;0),50,200))),0)</f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74</v>
      </c>
      <c r="F370" s="15">
        <f t="shared" si="34"/>
        <v>3</v>
      </c>
      <c r="G370" s="15">
        <f t="shared" ca="1" si="35"/>
        <v>105</v>
      </c>
      <c r="H370" s="13">
        <f t="shared" ca="1" si="31"/>
        <v>8.109589041095891E-2</v>
      </c>
      <c r="I370" s="29">
        <f ca="1">IF(G370&lt;&gt;0,IF(E370&lt;0,0,IF(OR('Marinated Chicken'!I370&gt;0,Squid!I370&gt;0),0,IF(OR(Pita!I370&gt;0,'Green Pepper'!I370&gt;0,'House Salad'!I370&gt;0,Mushrooms!I370&gt;0,Mushrooms!I370&gt;0,Lemon!I370&gt;0,Tzatziki!I370&gt;0,'Monterey Jack'!I370&gt;0,Onions!I370&gt;0),50,200))),0)</f>
        <v>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176</v>
      </c>
      <c r="F371" s="15">
        <f t="shared" si="34"/>
        <v>3</v>
      </c>
      <c r="G371" s="15">
        <f t="shared" ca="1" si="35"/>
        <v>0</v>
      </c>
      <c r="H371" s="13">
        <f t="shared" ca="1" si="31"/>
        <v>0.19287671232876716</v>
      </c>
      <c r="I371" s="29">
        <f ca="1">IF(G371&lt;&gt;0,IF(E371&lt;0,0,IF(OR('Marinated Chicken'!I371&gt;0,Squid!I371&gt;0),0,IF(OR(Pita!I371&gt;0,'Green Pepper'!I371&gt;0,'House Salad'!I371&gt;0,Mushrooms!I371&gt;0,Mushrooms!I371&gt;0,Lemon!I371&gt;0,Tzatziki!I371&gt;0,'Monterey Jack'!I371&gt;0,Onions!I371&gt;0),50,200))),0)</f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173</v>
      </c>
      <c r="F372" s="15">
        <f t="shared" si="34"/>
        <v>3</v>
      </c>
      <c r="G372" s="15">
        <f t="shared" ca="1" si="35"/>
        <v>0</v>
      </c>
      <c r="H372" s="13">
        <f t="shared" ca="1" si="31"/>
        <v>0.18958904109589045</v>
      </c>
      <c r="I372" s="29">
        <f ca="1">IF(G372&lt;&gt;0,IF(E372&lt;0,0,IF(OR('Marinated Chicken'!I372&gt;0,Squid!I372&gt;0),0,IF(OR(Pita!I372&gt;0,'Green Pepper'!I372&gt;0,'House Salad'!I372&gt;0,Mushrooms!I372&gt;0,Mushrooms!I372&gt;0,Lemon!I372&gt;0,Tzatziki!I372&gt;0,'Monterey Jack'!I372&gt;0,Onions!I372&gt;0),50,200))),0)</f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170</v>
      </c>
      <c r="F373" s="15">
        <f t="shared" si="34"/>
        <v>3</v>
      </c>
      <c r="G373" s="15">
        <f t="shared" ca="1" si="35"/>
        <v>0</v>
      </c>
      <c r="H373" s="13">
        <f t="shared" ca="1" si="31"/>
        <v>0.18630136986301371</v>
      </c>
      <c r="I373" s="29">
        <f ca="1">IF(G373&lt;&gt;0,IF(E373&lt;0,0,IF(OR('Marinated Chicken'!I373&gt;0,Squid!I373&gt;0),0,IF(OR(Pita!I373&gt;0,'Green Pepper'!I373&gt;0,'House Salad'!I373&gt;0,Mushrooms!I373&gt;0,Mushrooms!I373&gt;0,Lemon!I373&gt;0,Tzatziki!I373&gt;0,'Monterey Jack'!I373&gt;0,Onions!I373&gt;0),50,200))),0)</f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167</v>
      </c>
      <c r="F374" s="15">
        <f t="shared" si="34"/>
        <v>3</v>
      </c>
      <c r="G374" s="15">
        <f t="shared" ca="1" si="35"/>
        <v>0</v>
      </c>
      <c r="H374" s="13">
        <f t="shared" ca="1" si="31"/>
        <v>0.183013698630137</v>
      </c>
      <c r="I374" s="29">
        <f ca="1">IF(G374&lt;&gt;0,IF(E374&lt;0,0,IF(OR('Marinated Chicken'!I374&gt;0,Squid!I374&gt;0),0,IF(OR(Pita!I374&gt;0,'Green Pepper'!I374&gt;0,'House Salad'!I374&gt;0,Mushrooms!I374&gt;0,Mushrooms!I374&gt;0,Lemon!I374&gt;0,Tzatziki!I374&gt;0,'Monterey Jack'!I374&gt;0,Onions!I374&gt;0),50,200))),0)</f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164</v>
      </c>
      <c r="F375" s="15">
        <f t="shared" si="34"/>
        <v>3</v>
      </c>
      <c r="G375" s="15">
        <f t="shared" ca="1" si="35"/>
        <v>0</v>
      </c>
      <c r="H375" s="13">
        <f t="shared" ca="1" si="31"/>
        <v>0.17972602739726029</v>
      </c>
      <c r="I375" s="29">
        <f ca="1">IF(G375&lt;&gt;0,IF(E375&lt;0,0,IF(OR('Marinated Chicken'!I375&gt;0,Squid!I375&gt;0),0,IF(OR(Pita!I375&gt;0,'Green Pepper'!I375&gt;0,'House Salad'!I375&gt;0,Mushrooms!I375&gt;0,Mushrooms!I375&gt;0,Lemon!I375&gt;0,Tzatziki!I375&gt;0,'Monterey Jack'!I375&gt;0,Onions!I375&gt;0),50,200))),0)</f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161</v>
      </c>
      <c r="F376" s="15">
        <f t="shared" si="34"/>
        <v>3</v>
      </c>
      <c r="G376" s="15">
        <f t="shared" ca="1" si="35"/>
        <v>0</v>
      </c>
      <c r="H376" s="13">
        <f t="shared" ca="1" si="31"/>
        <v>0.17643835616438358</v>
      </c>
      <c r="I376" s="29">
        <f ca="1">IF(G376&lt;&gt;0,IF(E376&lt;0,0,IF(OR('Marinated Chicken'!I376&gt;0,Squid!I376&gt;0),0,IF(OR(Pita!I376&gt;0,'Green Pepper'!I376&gt;0,'House Salad'!I376&gt;0,Mushrooms!I376&gt;0,Mushrooms!I376&gt;0,Lemon!I376&gt;0,Tzatziki!I376&gt;0,'Monterey Jack'!I376&gt;0,Onions!I376&gt;0),50,200))),0)</f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158</v>
      </c>
      <c r="F377" s="15">
        <f t="shared" si="34"/>
        <v>3</v>
      </c>
      <c r="G377" s="15">
        <f t="shared" ca="1" si="35"/>
        <v>0</v>
      </c>
      <c r="H377" s="13">
        <f t="shared" ca="1" si="31"/>
        <v>0.17315068493150687</v>
      </c>
      <c r="I377" s="29">
        <f ca="1">IF(G377&lt;&gt;0,IF(E377&lt;0,0,IF(OR('Marinated Chicken'!I377&gt;0,Squid!I377&gt;0),0,IF(OR(Pita!I377&gt;0,'Green Pepper'!I377&gt;0,'House Salad'!I377&gt;0,Mushrooms!I377&gt;0,Mushrooms!I377&gt;0,Lemon!I377&gt;0,Tzatziki!I377&gt;0,'Monterey Jack'!I377&gt;0,Onions!I377&gt;0),50,200))),0)</f>
        <v>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155</v>
      </c>
      <c r="F378" s="15">
        <f t="shared" si="34"/>
        <v>3</v>
      </c>
      <c r="G378" s="15">
        <f t="shared" ca="1" si="35"/>
        <v>0</v>
      </c>
      <c r="H378" s="13">
        <f t="shared" ca="1" si="31"/>
        <v>0.16986301369863016</v>
      </c>
      <c r="I378" s="29">
        <f ca="1">IF(G378&lt;&gt;0,IF(E378&lt;0,0,IF(OR('Marinated Chicken'!I378&gt;0,Squid!I378&gt;0),0,IF(OR(Pita!I378&gt;0,'Green Pepper'!I378&gt;0,'House Salad'!I378&gt;0,Mushrooms!I378&gt;0,Mushrooms!I378&gt;0,Lemon!I378&gt;0,Tzatziki!I378&gt;0,'Monterey Jack'!I378&gt;0,Onions!I378&gt;0),50,200))),0)</f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152</v>
      </c>
      <c r="F379" s="15">
        <f t="shared" si="34"/>
        <v>3</v>
      </c>
      <c r="G379" s="15">
        <f t="shared" ca="1" si="35"/>
        <v>0</v>
      </c>
      <c r="H379" s="13">
        <f t="shared" ca="1" si="31"/>
        <v>0.16657534246575345</v>
      </c>
      <c r="I379" s="29">
        <f ca="1">IF(G379&lt;&gt;0,IF(E379&lt;0,0,IF(OR('Marinated Chicken'!I379&gt;0,Squid!I379&gt;0),0,IF(OR(Pita!I379&gt;0,'Green Pepper'!I379&gt;0,'House Salad'!I379&gt;0,Mushrooms!I379&gt;0,Mushrooms!I379&gt;0,Lemon!I379&gt;0,Tzatziki!I379&gt;0,'Monterey Jack'!I379&gt;0,Onions!I379&gt;0),50,200))),0)</f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149</v>
      </c>
      <c r="F380" s="15">
        <f t="shared" si="34"/>
        <v>3</v>
      </c>
      <c r="G380" s="15">
        <f t="shared" ca="1" si="35"/>
        <v>0</v>
      </c>
      <c r="H380" s="13">
        <f t="shared" ca="1" si="31"/>
        <v>0.16328767123287674</v>
      </c>
      <c r="I380" s="29">
        <f ca="1">IF(G380&lt;&gt;0,IF(E380&lt;0,0,IF(OR('Marinated Chicken'!I380&gt;0,Squid!I380&gt;0),0,IF(OR(Pita!I380&gt;0,'Green Pepper'!I380&gt;0,'House Salad'!I380&gt;0,Mushrooms!I380&gt;0,Mushrooms!I380&gt;0,Lemon!I380&gt;0,Tzatziki!I380&gt;0,'Monterey Jack'!I380&gt;0,Onions!I380&gt;0),50,200))),0)</f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146</v>
      </c>
      <c r="F381" s="15">
        <f t="shared" si="34"/>
        <v>3</v>
      </c>
      <c r="G381" s="15">
        <f t="shared" ca="1" si="35"/>
        <v>0</v>
      </c>
      <c r="H381" s="13">
        <f t="shared" ca="1" si="31"/>
        <v>0.16000000000000003</v>
      </c>
      <c r="I381" s="29">
        <f ca="1">IF(G381&lt;&gt;0,IF(E381&lt;0,0,IF(OR('Marinated Chicken'!I381&gt;0,Squid!I381&gt;0),0,IF(OR(Pita!I381&gt;0,'Green Pepper'!I381&gt;0,'House Salad'!I381&gt;0,Mushrooms!I381&gt;0,Mushrooms!I381&gt;0,Lemon!I381&gt;0,Tzatziki!I381&gt;0,'Monterey Jack'!I381&gt;0,Onions!I381&gt;0),50,200))),0)</f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143</v>
      </c>
      <c r="F382" s="15">
        <f t="shared" si="34"/>
        <v>3</v>
      </c>
      <c r="G382" s="15">
        <f t="shared" ca="1" si="35"/>
        <v>0</v>
      </c>
      <c r="H382" s="13">
        <f t="shared" ca="1" si="31"/>
        <v>0.15671232876712332</v>
      </c>
      <c r="I382" s="29">
        <f ca="1">IF(G382&lt;&gt;0,IF(E382&lt;0,0,IF(OR('Marinated Chicken'!I382&gt;0,Squid!I382&gt;0),0,IF(OR(Pita!I382&gt;0,'Green Pepper'!I382&gt;0,'House Salad'!I382&gt;0,Mushrooms!I382&gt;0,Mushrooms!I382&gt;0,Lemon!I382&gt;0,Tzatziki!I382&gt;0,'Monterey Jack'!I382&gt;0,Onions!I382&gt;0),50,200))),0)</f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140</v>
      </c>
      <c r="F383" s="15">
        <f t="shared" si="34"/>
        <v>3</v>
      </c>
      <c r="G383" s="15">
        <f t="shared" ca="1" si="35"/>
        <v>0</v>
      </c>
      <c r="H383" s="13">
        <f t="shared" ca="1" si="31"/>
        <v>0.15342465753424658</v>
      </c>
      <c r="I383" s="29">
        <f ca="1">IF(G383&lt;&gt;0,IF(E383&lt;0,0,IF(OR('Marinated Chicken'!I383&gt;0,Squid!I383&gt;0),0,IF(OR(Pita!I383&gt;0,'Green Pepper'!I383&gt;0,'House Salad'!I383&gt;0,Mushrooms!I383&gt;0,Mushrooms!I383&gt;0,Lemon!I383&gt;0,Tzatziki!I383&gt;0,'Monterey Jack'!I383&gt;0,Onions!I383&gt;0),50,200))),0)</f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137</v>
      </c>
      <c r="F384" s="15">
        <f t="shared" si="34"/>
        <v>3</v>
      </c>
      <c r="G384" s="15">
        <f t="shared" ca="1" si="35"/>
        <v>0</v>
      </c>
      <c r="H384" s="13">
        <f t="shared" ca="1" si="31"/>
        <v>0.15013698630136987</v>
      </c>
      <c r="I384" s="29">
        <f ca="1">IF(G384&lt;&gt;0,IF(E384&lt;0,0,IF(OR('Marinated Chicken'!I384&gt;0,Squid!I384&gt;0),0,IF(OR(Pita!I384&gt;0,'Green Pepper'!I384&gt;0,'House Salad'!I384&gt;0,Mushrooms!I384&gt;0,Mushrooms!I384&gt;0,Lemon!I384&gt;0,Tzatziki!I384&gt;0,'Monterey Jack'!I384&gt;0,Onions!I384&gt;0),50,200))),0)</f>
        <v>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25">
        <v>365</v>
      </c>
      <c r="E385" s="2">
        <f t="shared" ca="1" si="36"/>
        <v>134</v>
      </c>
      <c r="F385" s="15">
        <f t="shared" si="34"/>
        <v>3</v>
      </c>
      <c r="G385" s="15">
        <f t="shared" ca="1" si="35"/>
        <v>0</v>
      </c>
      <c r="H385" s="13">
        <f t="shared" ca="1" si="31"/>
        <v>0.14684931506849316</v>
      </c>
      <c r="I385" s="29">
        <f ca="1">IF(G385&lt;&gt;0,IF(E385&lt;0,0,IF(OR('Marinated Chicken'!I385&gt;0,Squid!I385&gt;0),0,IF(OR(Pita!I385&gt;0,'Green Pepper'!I385&gt;0,'House Salad'!I385&gt;0,Mushrooms!I385&gt;0,Mushrooms!I385&gt;0,Lemon!I385&gt;0,Tzatziki!I385&gt;0,'Monterey Jack'!I385&gt;0,Onions!I385&gt;0),50,200))),0)</f>
        <v>0</v>
      </c>
      <c r="J385" s="2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13">
        <f t="shared" ca="1" si="32"/>
        <v>0</v>
      </c>
      <c r="L385" s="26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125.74246575342465</v>
      </c>
      <c r="F386" s="15">
        <f t="shared" si="34"/>
        <v>3</v>
      </c>
      <c r="G386" s="53">
        <f ca="1">AVERAGEIF(G21:G385,"&lt;&gt;0")</f>
        <v>111.72727272727273</v>
      </c>
      <c r="H386" s="51">
        <f ca="1">SUM(H21:H385)</f>
        <v>50.300273972602753</v>
      </c>
      <c r="I386" s="51">
        <f ca="1">SUM(I21:I385)</f>
        <v>0</v>
      </c>
      <c r="J386" s="54">
        <f t="shared" ref="J386:L386" ca="1" si="37">SUM(J21:J385)</f>
        <v>0</v>
      </c>
      <c r="K386" s="51">
        <f t="shared" ca="1" si="37"/>
        <v>0</v>
      </c>
      <c r="L386" s="52">
        <f t="shared" ca="1" si="37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18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8854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5</xdr:row>
                <xdr:rowOff>175260</xdr:rowOff>
              </to>
            </anchor>
          </controlPr>
        </control>
      </mc:Choice>
      <mc:Fallback>
        <control shapeId="78854" r:id="rId4" name="CommandButton1"/>
      </mc:Fallback>
    </mc:AlternateContent>
    <mc:AlternateContent xmlns:mc="http://schemas.openxmlformats.org/markup-compatibility/2006">
      <mc:Choice Requires="x14">
        <control shapeId="78853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60960</xdr:rowOff>
              </to>
            </anchor>
          </controlPr>
        </control>
      </mc:Choice>
      <mc:Fallback>
        <control shapeId="78853" r:id="rId6" name="CommandButton2"/>
      </mc:Fallback>
    </mc:AlternateContent>
    <mc:AlternateContent xmlns:mc="http://schemas.openxmlformats.org/markup-compatibility/2006">
      <mc:Choice Requires="x14">
        <control shapeId="78852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78852" r:id="rId8" name="CommandButton3"/>
      </mc:Fallback>
    </mc:AlternateContent>
    <mc:AlternateContent xmlns:mc="http://schemas.openxmlformats.org/markup-compatibility/2006">
      <mc:Choice Requires="x14">
        <control shapeId="78851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78851" r:id="rId10" name="CommandButton4"/>
      </mc:Fallback>
    </mc:AlternateContent>
    <mc:AlternateContent xmlns:mc="http://schemas.openxmlformats.org/markup-compatibility/2006">
      <mc:Choice Requires="x14">
        <control shapeId="78850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78850" r:id="rId12" name="CommandButton5"/>
      </mc:Fallback>
    </mc:AlternateContent>
    <mc:AlternateContent xmlns:mc="http://schemas.openxmlformats.org/markup-compatibility/2006">
      <mc:Choice Requires="x14">
        <control shapeId="78849" r:id="rId14" name="CommandButton6">
          <controlPr defaultSize="0" autoLine="0" autoPict="0" r:id="rId9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205740</xdr:colOff>
                <xdr:row>39</xdr:row>
                <xdr:rowOff>99060</xdr:rowOff>
              </to>
            </anchor>
          </controlPr>
        </control>
      </mc:Choice>
      <mc:Fallback>
        <control shapeId="78849" r:id="rId14" name="CommandButton6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1B8EE-6B59-4584-853F-FF247B78E621}">
  <sheetPr codeName="Sheet11">
    <tabColor rgb="FF7030A0"/>
  </sheetPr>
  <dimension ref="D1:L388"/>
  <sheetViews>
    <sheetView showGridLines="0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12.44140625" style="2" bestFit="1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21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44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7</v>
      </c>
      <c r="F5" s="17"/>
      <c r="G5"/>
      <c r="H5"/>
      <c r="I5"/>
      <c r="J5"/>
      <c r="K5" s="1"/>
      <c r="L5" s="1"/>
    </row>
    <row r="6" spans="4:12" x14ac:dyDescent="0.3">
      <c r="D6" s="23" t="s">
        <v>99</v>
      </c>
      <c r="E6" s="62" t="str" cm="1">
        <f t="array" ref="E6">_xlfn.ARRAYTOTEXT(_xlfn._xlws.FILTER(Table2!A:A,Table2!D:D=E2),0)</f>
        <v>Tzatziki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5317.996712328767</v>
      </c>
      <c r="F8" s="57"/>
      <c r="G8"/>
      <c r="H8"/>
      <c r="I8"/>
      <c r="J8"/>
      <c r="K8" s="1"/>
      <c r="L8" s="1"/>
    </row>
    <row r="9" spans="4:12" x14ac:dyDescent="0.3">
      <c r="D9" s="23" t="s">
        <v>108</v>
      </c>
      <c r="E9" s="33" t="str" cm="1">
        <f t="array" aca="1" ref="E9" ca="1">_xlfn.ARRAYTOTEXT(_xlfn._xlws.FILTER(OFFSET(D20,E18,0):D385,OFFSET(J20,E18,0):J385&gt;0,"0"))</f>
        <v>8, 21, 35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2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103.99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26.672003399675006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2.7787611513352273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7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0.99798097324619894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-4</v>
      </c>
      <c r="F21" s="15">
        <f>ROUND($E$15/7,0)</f>
        <v>4</v>
      </c>
      <c r="G21" s="15">
        <f>IF(D21=1,$E$4,IF(E21&lt;0,$E$4-E21,IF(MOD(D21,$E$5)=0,$E$4-E21,0)))</f>
        <v>44</v>
      </c>
      <c r="H21" s="29">
        <f t="shared" ref="H21:H84" si="0">IF(E21&gt;0,E21*($E$12/365),0)</f>
        <v>0</v>
      </c>
      <c r="I21" s="29">
        <f>IF(G21&lt;&gt;0,IF(E21&lt;0,0,IF(OR('House Salad'!I21&gt;0,),50,200)),0)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36</v>
      </c>
      <c r="F22" s="15">
        <f t="shared" ref="F22:F85" si="4">ROUND($E$15/7,0)</f>
        <v>4</v>
      </c>
      <c r="G22" s="15">
        <f t="shared" ref="G22:G85" ca="1" si="5">IF(D22=1,$E$4,IF(E22&lt;0,$E$4-E22,IF(MOD(D22,$E$5)=0,$E$4-E22,0)))</f>
        <v>0</v>
      </c>
      <c r="H22" s="13">
        <f t="shared" ca="1" si="0"/>
        <v>3.9452054794520554E-2</v>
      </c>
      <c r="I22" s="29">
        <f ca="1">IF(G22&lt;&gt;0,IF(E22&lt;0,0,IF(OR('House Salad'!I22&gt;0,),50,200)),0)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32</v>
      </c>
      <c r="F23" s="15">
        <f t="shared" si="4"/>
        <v>4</v>
      </c>
      <c r="G23" s="15">
        <f t="shared" ca="1" si="5"/>
        <v>0</v>
      </c>
      <c r="H23" s="13">
        <f t="shared" ca="1" si="0"/>
        <v>3.5068493150684936E-2</v>
      </c>
      <c r="I23" s="29">
        <f ca="1">IF(G23&lt;&gt;0,IF(E23&lt;0,0,IF(OR('House Salad'!I23&gt;0,),50,200)),0)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28</v>
      </c>
      <c r="F24" s="15">
        <f t="shared" si="4"/>
        <v>4</v>
      </c>
      <c r="G24" s="15">
        <f t="shared" ca="1" si="5"/>
        <v>0</v>
      </c>
      <c r="H24" s="13">
        <f t="shared" ca="1" si="0"/>
        <v>3.0684931506849318E-2</v>
      </c>
      <c r="I24" s="29">
        <f ca="1">IF(G24&lt;&gt;0,IF(E24&lt;0,0,IF(OR('House Salad'!I24&gt;0,),50,200)),0)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24</v>
      </c>
      <c r="F25" s="15">
        <f t="shared" si="4"/>
        <v>4</v>
      </c>
      <c r="G25" s="15">
        <f t="shared" ca="1" si="5"/>
        <v>0</v>
      </c>
      <c r="H25" s="13">
        <f t="shared" ca="1" si="0"/>
        <v>2.63013698630137E-2</v>
      </c>
      <c r="I25" s="29">
        <f ca="1">IF(G25&lt;&gt;0,IF(E25&lt;0,0,IF(OR('House Salad'!I25&gt;0,),50,200)),0)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20</v>
      </c>
      <c r="F26" s="15">
        <f t="shared" si="4"/>
        <v>4</v>
      </c>
      <c r="G26" s="15">
        <f t="shared" ca="1" si="5"/>
        <v>0</v>
      </c>
      <c r="H26" s="13">
        <f t="shared" ca="1" si="0"/>
        <v>2.1917808219178086E-2</v>
      </c>
      <c r="I26" s="29">
        <f ca="1">IF(G26&lt;&gt;0,IF(E26&lt;0,0,IF(OR('House Salad'!I26&gt;0,),50,200)),0)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16</v>
      </c>
      <c r="F27" s="15">
        <f t="shared" si="4"/>
        <v>4</v>
      </c>
      <c r="G27" s="15">
        <f t="shared" ca="1" si="5"/>
        <v>28</v>
      </c>
      <c r="H27" s="13">
        <f t="shared" ca="1" si="0"/>
        <v>1.7534246575342468E-2</v>
      </c>
      <c r="I27" s="29">
        <f ca="1">IF(G27&lt;&gt;0,IF(E27&lt;0,0,IF(OR('House Salad'!I27&gt;0,),50,200)),0)</f>
        <v>50</v>
      </c>
      <c r="J27" s="2">
        <f ca="1">IF(D27&lt;$E$18,"N/A",IF(D27=$E$18,IF($E$7-SUM(OFFSET(F27,-$E$18,0):F27)&gt;0,$E$7-SUM(OFFSET(F27,-$E$18,0):F27),0),IF(OFFSET(G27,-$E$18,0)-SUM(OFFSET(F27,-$E$18,0):F27)&gt;0,OFFSET(G27,-$E$18,0)-SUM(OFFSET(F27,-$E$18,0):F27),0)))</f>
        <v>0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40</v>
      </c>
      <c r="F28" s="15">
        <f t="shared" si="4"/>
        <v>4</v>
      </c>
      <c r="G28" s="15">
        <f t="shared" ca="1" si="5"/>
        <v>0</v>
      </c>
      <c r="H28" s="13">
        <f t="shared" ca="1" si="0"/>
        <v>4.3835616438356172E-2</v>
      </c>
      <c r="I28" s="29">
        <f ca="1">IF(G28&lt;&gt;0,IF(E28&lt;0,0,IF(OR('House Salad'!I28&gt;0,),50,200)),0)</f>
        <v>0</v>
      </c>
      <c r="J28" s="2">
        <f ca="1">IF(D28&lt;$E$18,"N/A",IF(D28=$E$18,IF($E$7-SUM(OFFSET(F28,-$E$18,0):F28)&gt;0,$E$7-SUM(OFFSET(F28,-$E$18,0):F28),0),IF(OFFSET(G28,-$E$18,0)-SUM(OFFSET(F28,-$E$18,0):F28)&gt;0,OFFSET(G28,-$E$18,0)-SUM(OFFSET(F28,-$E$18,0):F28),0)))</f>
        <v>12</v>
      </c>
      <c r="K28" s="13">
        <f t="shared" ca="1" si="1"/>
        <v>24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24</v>
      </c>
      <c r="F29" s="15">
        <f t="shared" si="4"/>
        <v>4</v>
      </c>
      <c r="G29" s="15">
        <f t="shared" ca="1" si="5"/>
        <v>0</v>
      </c>
      <c r="H29" s="13">
        <f t="shared" ca="1" si="0"/>
        <v>2.63013698630137E-2</v>
      </c>
      <c r="I29" s="29">
        <f ca="1">IF(G29&lt;&gt;0,IF(E29&lt;0,0,IF(OR('House Salad'!I29&gt;0,),50,200)),0)</f>
        <v>0</v>
      </c>
      <c r="J29" s="2">
        <f ca="1">IF(D29&lt;$E$18,"N/A",IF(D29=$E$18,IF($E$7-SUM(OFFSET(F29,-$E$18,0):F29)&gt;0,$E$7-SUM(OFFSET(F29,-$E$18,0):F29),0),IF(OFFSET(G29,-$E$18,0)-SUM(OFFSET(F29,-$E$18,0):F29)&gt;0,OFFSET(G29,-$E$18,0)-SUM(OFFSET(F29,-$E$18,0):F29),0)))</f>
        <v>0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20</v>
      </c>
      <c r="F30" s="15">
        <f t="shared" si="4"/>
        <v>4</v>
      </c>
      <c r="G30" s="15">
        <f t="shared" ca="1" si="5"/>
        <v>0</v>
      </c>
      <c r="H30" s="13">
        <f t="shared" ca="1" si="0"/>
        <v>2.1917808219178086E-2</v>
      </c>
      <c r="I30" s="29">
        <f ca="1">IF(G30&lt;&gt;0,IF(E30&lt;0,0,IF(OR('House Salad'!I30&gt;0,),50,200)),0)</f>
        <v>0</v>
      </c>
      <c r="J30" s="2">
        <f ca="1">IF(D30&lt;$E$18,"N/A",IF(D30=$E$18,IF($E$7-SUM(OFFSET(F30,-$E$18,0):F30)&gt;0,$E$7-SUM(OFFSET(F30,-$E$18,0):F30),0),IF(OFFSET(G30,-$E$18,0)-SUM(OFFSET(F30,-$E$18,0):F30)&gt;0,OFFSET(G30,-$E$18,0)-SUM(OFFSET(F30,-$E$18,0):F30),0)))</f>
        <v>0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16</v>
      </c>
      <c r="F31" s="15">
        <f t="shared" si="4"/>
        <v>4</v>
      </c>
      <c r="G31" s="15">
        <f t="shared" ca="1" si="5"/>
        <v>0</v>
      </c>
      <c r="H31" s="13">
        <f t="shared" ca="1" si="0"/>
        <v>1.7534246575342468E-2</v>
      </c>
      <c r="I31" s="29">
        <f ca="1">IF(G31&lt;&gt;0,IF(E31&lt;0,0,IF(OR('House Salad'!I31&gt;0,),50,200)),0)</f>
        <v>0</v>
      </c>
      <c r="J31" s="2">
        <f ca="1">IF(D31&lt;$E$18,"N/A",IF(D31=$E$18,IF($E$7-SUM(OFFSET(F31,-$E$18,0):F31)&gt;0,$E$7-SUM(OFFSET(F31,-$E$18,0):F31),0),IF(OFFSET(G31,-$E$18,0)-SUM(OFFSET(F31,-$E$18,0):F31)&gt;0,OFFSET(G31,-$E$18,0)-SUM(OFFSET(F31,-$E$18,0):F31),0)))</f>
        <v>0</v>
      </c>
      <c r="K31" s="13">
        <f t="shared" ca="1" si="1"/>
        <v>0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12</v>
      </c>
      <c r="F32" s="15">
        <f t="shared" si="4"/>
        <v>4</v>
      </c>
      <c r="G32" s="15">
        <f t="shared" ca="1" si="5"/>
        <v>0</v>
      </c>
      <c r="H32" s="13">
        <f t="shared" ca="1" si="0"/>
        <v>1.315068493150685E-2</v>
      </c>
      <c r="I32" s="29">
        <f ca="1">IF(G32&lt;&gt;0,IF(E32&lt;0,0,IF(OR('House Salad'!I32&gt;0,),50,200)),0)</f>
        <v>0</v>
      </c>
      <c r="J32" s="2">
        <f ca="1">IF(D32&lt;$E$18,"N/A",IF(D32=$E$18,IF($E$7-SUM(OFFSET(F32,-$E$18,0):F32)&gt;0,$E$7-SUM(OFFSET(F32,-$E$18,0):F32),0),IF(OFFSET(G32,-$E$18,0)-SUM(OFFSET(F32,-$E$18,0):F32)&gt;0,OFFSET(G32,-$E$18,0)-SUM(OFFSET(F32,-$E$18,0):F32),0)))</f>
        <v>0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8</v>
      </c>
      <c r="F33" s="15">
        <f t="shared" si="4"/>
        <v>4</v>
      </c>
      <c r="G33" s="15">
        <f t="shared" ca="1" si="5"/>
        <v>0</v>
      </c>
      <c r="H33" s="13">
        <f t="shared" ca="1" si="0"/>
        <v>8.767123287671234E-3</v>
      </c>
      <c r="I33" s="29">
        <f ca="1">IF(G33&lt;&gt;0,IF(E33&lt;0,0,IF(OR('House Salad'!I33&gt;0,),50,200)),0)</f>
        <v>0</v>
      </c>
      <c r="J33" s="2">
        <f ca="1">IF(D33&lt;$E$18,"N/A",IF(D33=$E$18,IF($E$7-SUM(OFFSET(F33,-$E$18,0):F33)&gt;0,$E$7-SUM(OFFSET(F33,-$E$18,0):F33),0),IF(OFFSET(G33,-$E$18,0)-SUM(OFFSET(F33,-$E$18,0):F33)&gt;0,OFFSET(G33,-$E$18,0)-SUM(OFFSET(F33,-$E$18,0):F33),0)))</f>
        <v>0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4</v>
      </c>
      <c r="F34" s="15">
        <f t="shared" si="4"/>
        <v>4</v>
      </c>
      <c r="G34" s="15">
        <f t="shared" ca="1" si="5"/>
        <v>40</v>
      </c>
      <c r="H34" s="13">
        <f t="shared" ca="1" si="0"/>
        <v>4.383561643835617E-3</v>
      </c>
      <c r="I34" s="29">
        <f ca="1">IF(G34&lt;&gt;0,IF(E34&lt;0,0,IF(OR('House Salad'!I34&gt;0,),50,200)),0)</f>
        <v>50</v>
      </c>
      <c r="J34" s="2">
        <f ca="1">IF(D34&lt;$E$18,"N/A",IF(D34=$E$18,IF($E$7-SUM(OFFSET(F34,-$E$18,0):F34)&gt;0,$E$7-SUM(OFFSET(F34,-$E$18,0):F34),0),IF(OFFSET(G34,-$E$18,0)-SUM(OFFSET(F34,-$E$18,0):F34)&gt;0,OFFSET(G34,-$E$18,0)-SUM(OFFSET(F34,-$E$18,0):F34),0)))</f>
        <v>0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40</v>
      </c>
      <c r="F35" s="15">
        <f t="shared" si="4"/>
        <v>4</v>
      </c>
      <c r="G35" s="15">
        <f t="shared" ca="1" si="5"/>
        <v>0</v>
      </c>
      <c r="H35" s="13">
        <f t="shared" ca="1" si="0"/>
        <v>4.3835616438356172E-2</v>
      </c>
      <c r="I35" s="29">
        <f ca="1">IF(G35&lt;&gt;0,IF(E35&lt;0,0,IF(OR('House Salad'!I35&gt;0,),50,200)),0)</f>
        <v>0</v>
      </c>
      <c r="J35" s="2">
        <f ca="1">IF(D35&lt;$E$18,"N/A",IF(D35=$E$18,IF($E$7-SUM(OFFSET(F35,-$E$18,0):F35)&gt;0,$E$7-SUM(OFFSET(F35,-$E$18,0):F35),0),IF(OFFSET(G35,-$E$18,0)-SUM(OFFSET(F35,-$E$18,0):F35)&gt;0,OFFSET(G35,-$E$18,0)-SUM(OFFSET(F35,-$E$18,0):F35),0)))</f>
        <v>0</v>
      </c>
      <c r="K35" s="13">
        <f t="shared" ca="1" si="1"/>
        <v>0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36</v>
      </c>
      <c r="F36" s="15">
        <f t="shared" si="4"/>
        <v>4</v>
      </c>
      <c r="G36" s="15">
        <f t="shared" ca="1" si="5"/>
        <v>0</v>
      </c>
      <c r="H36" s="13">
        <f t="shared" ca="1" si="0"/>
        <v>3.9452054794520554E-2</v>
      </c>
      <c r="I36" s="29">
        <f ca="1">IF(G36&lt;&gt;0,IF(E36&lt;0,0,IF(OR('House Salad'!I36&gt;0,),50,200)),0)</f>
        <v>0</v>
      </c>
      <c r="J36" s="2">
        <f ca="1">IF(D36&lt;$E$18,"N/A",IF(D36=$E$18,IF($E$7-SUM(OFFSET(F36,-$E$18,0):F36)&gt;0,$E$7-SUM(OFFSET(F36,-$E$18,0):F36),0),IF(OFFSET(G36,-$E$18,0)-SUM(OFFSET(F36,-$E$18,0):F36)&gt;0,OFFSET(G36,-$E$18,0)-SUM(OFFSET(F36,-$E$18,0):F36),0)))</f>
        <v>0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32</v>
      </c>
      <c r="F37" s="15">
        <f t="shared" si="4"/>
        <v>4</v>
      </c>
      <c r="G37" s="15">
        <f t="shared" ca="1" si="5"/>
        <v>0</v>
      </c>
      <c r="H37" s="13">
        <f t="shared" ca="1" si="0"/>
        <v>3.5068493150684936E-2</v>
      </c>
      <c r="I37" s="29">
        <f ca="1">IF(G37&lt;&gt;0,IF(E37&lt;0,0,IF(OR('House Salad'!I37&gt;0,),50,200)),0)</f>
        <v>0</v>
      </c>
      <c r="J37" s="2">
        <f ca="1">IF(D37&lt;$E$18,"N/A",IF(D37=$E$18,IF($E$7-SUM(OFFSET(F37,-$E$18,0):F37)&gt;0,$E$7-SUM(OFFSET(F37,-$E$18,0):F37),0),IF(OFFSET(G37,-$E$18,0)-SUM(OFFSET(F37,-$E$18,0):F37)&gt;0,OFFSET(G37,-$E$18,0)-SUM(OFFSET(F37,-$E$18,0):F37),0)))</f>
        <v>0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28</v>
      </c>
      <c r="F38" s="15">
        <f t="shared" si="4"/>
        <v>4</v>
      </c>
      <c r="G38" s="15">
        <f t="shared" ca="1" si="5"/>
        <v>0</v>
      </c>
      <c r="H38" s="13">
        <f t="shared" ca="1" si="0"/>
        <v>3.0684931506849318E-2</v>
      </c>
      <c r="I38" s="29">
        <f ca="1">IF(G38&lt;&gt;0,IF(E38&lt;0,0,IF(OR('House Salad'!I38&gt;0,),50,200)),0)</f>
        <v>0</v>
      </c>
      <c r="J38" s="2">
        <f ca="1">IF(D38&lt;$E$18,"N/A",IF(D38=$E$18,IF($E$7-SUM(OFFSET(F38,-$E$18,0):F38)&gt;0,$E$7-SUM(OFFSET(F38,-$E$18,0):F38),0),IF(OFFSET(G38,-$E$18,0)-SUM(OFFSET(F38,-$E$18,0):F38)&gt;0,OFFSET(G38,-$E$18,0)-SUM(OFFSET(F38,-$E$18,0):F38),0)))</f>
        <v>0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24</v>
      </c>
      <c r="F39" s="15">
        <f t="shared" si="4"/>
        <v>4</v>
      </c>
      <c r="G39" s="15">
        <f t="shared" ca="1" si="5"/>
        <v>0</v>
      </c>
      <c r="H39" s="13">
        <f t="shared" ca="1" si="0"/>
        <v>2.63013698630137E-2</v>
      </c>
      <c r="I39" s="29">
        <f ca="1">IF(G39&lt;&gt;0,IF(E39&lt;0,0,IF(OR('House Salad'!I39&gt;0,),50,200)),0)</f>
        <v>0</v>
      </c>
      <c r="J39" s="2">
        <f ca="1">IF(D39&lt;$E$18,"N/A",IF(D39=$E$18,IF($E$7-SUM(OFFSET(F39,-$E$18,0):F39)&gt;0,$E$7-SUM(OFFSET(F39,-$E$18,0):F39),0),IF(OFFSET(G39,-$E$18,0)-SUM(OFFSET(F39,-$E$18,0):F39)&gt;0,OFFSET(G39,-$E$18,0)-SUM(OFFSET(F39,-$E$18,0):F39),0)))</f>
        <v>0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20</v>
      </c>
      <c r="F40" s="15">
        <f t="shared" si="4"/>
        <v>4</v>
      </c>
      <c r="G40" s="15">
        <f t="shared" ca="1" si="5"/>
        <v>0</v>
      </c>
      <c r="H40" s="13">
        <f t="shared" ca="1" si="0"/>
        <v>2.1917808219178086E-2</v>
      </c>
      <c r="I40" s="29">
        <f ca="1">IF(G40&lt;&gt;0,IF(E40&lt;0,0,IF(OR('House Salad'!I40&gt;0,),50,200)),0)</f>
        <v>0</v>
      </c>
      <c r="J40" s="2">
        <f ca="1">IF(D40&lt;$E$18,"N/A",IF(D40=$E$18,IF($E$7-SUM(OFFSET(F40,-$E$18,0):F40)&gt;0,$E$7-SUM(OFFSET(F40,-$E$18,0):F40),0),IF(OFFSET(G40,-$E$18,0)-SUM(OFFSET(F40,-$E$18,0):F40)&gt;0,OFFSET(G40,-$E$18,0)-SUM(OFFSET(F40,-$E$18,0):F40),0)))</f>
        <v>0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16</v>
      </c>
      <c r="F41" s="15">
        <f t="shared" si="4"/>
        <v>4</v>
      </c>
      <c r="G41" s="15">
        <f t="shared" ca="1" si="5"/>
        <v>28</v>
      </c>
      <c r="H41" s="13">
        <f t="shared" ca="1" si="0"/>
        <v>1.7534246575342468E-2</v>
      </c>
      <c r="I41" s="29">
        <f ca="1">IF(G41&lt;&gt;0,IF(E41&lt;0,0,IF(OR('House Salad'!I41&gt;0,),50,200)),0)</f>
        <v>50</v>
      </c>
      <c r="J41" s="2">
        <f ca="1">IF(D41&lt;$E$18,"N/A",IF(D41=$E$18,IF($E$7-SUM(OFFSET(F41,-$E$18,0):F41)&gt;0,$E$7-SUM(OFFSET(F41,-$E$18,0):F41),0),IF(OFFSET(G41,-$E$18,0)-SUM(OFFSET(F41,-$E$18,0):F41)&gt;0,OFFSET(G41,-$E$18,0)-SUM(OFFSET(F41,-$E$18,0):F41),0)))</f>
        <v>8</v>
      </c>
      <c r="K41" s="13">
        <f t="shared" ca="1" si="1"/>
        <v>16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32</v>
      </c>
      <c r="F42" s="15">
        <f t="shared" si="4"/>
        <v>4</v>
      </c>
      <c r="G42" s="15">
        <f t="shared" ca="1" si="5"/>
        <v>0</v>
      </c>
      <c r="H42" s="13">
        <f t="shared" ca="1" si="0"/>
        <v>3.5068493150684936E-2</v>
      </c>
      <c r="I42" s="29">
        <f ca="1">IF(G42&lt;&gt;0,IF(E42&lt;0,0,IF(OR('House Salad'!I42&gt;0,),50,200)),0)</f>
        <v>0</v>
      </c>
      <c r="J42" s="2">
        <f ca="1">IF(D42&lt;$E$18,"N/A",IF(D42=$E$18,IF($E$7-SUM(OFFSET(F42,-$E$18,0):F42)&gt;0,$E$7-SUM(OFFSET(F42,-$E$18,0):F42),0),IF(OFFSET(G42,-$E$18,0)-SUM(OFFSET(F42,-$E$18,0):F42)&gt;0,OFFSET(G42,-$E$18,0)-SUM(OFFSET(F42,-$E$18,0):F42),0)))</f>
        <v>0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28</v>
      </c>
      <c r="F43" s="15">
        <f t="shared" si="4"/>
        <v>4</v>
      </c>
      <c r="G43" s="15">
        <f t="shared" ca="1" si="5"/>
        <v>0</v>
      </c>
      <c r="H43" s="13">
        <f t="shared" ca="1" si="0"/>
        <v>3.0684931506849318E-2</v>
      </c>
      <c r="I43" s="29">
        <f ca="1">IF(G43&lt;&gt;0,IF(E43&lt;0,0,IF(OR('House Salad'!I43&gt;0,),50,200)),0)</f>
        <v>0</v>
      </c>
      <c r="J43" s="2">
        <f ca="1">IF(D43&lt;$E$18,"N/A",IF(D43=$E$18,IF($E$7-SUM(OFFSET(F43,-$E$18,0):F43)&gt;0,$E$7-SUM(OFFSET(F43,-$E$18,0):F43),0),IF(OFFSET(G43,-$E$18,0)-SUM(OFFSET(F43,-$E$18,0):F43)&gt;0,OFFSET(G43,-$E$18,0)-SUM(OFFSET(F43,-$E$18,0):F43),0)))</f>
        <v>0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24</v>
      </c>
      <c r="F44" s="15">
        <f t="shared" si="4"/>
        <v>4</v>
      </c>
      <c r="G44" s="15">
        <f t="shared" ca="1" si="5"/>
        <v>0</v>
      </c>
      <c r="H44" s="13">
        <f t="shared" ca="1" si="0"/>
        <v>2.63013698630137E-2</v>
      </c>
      <c r="I44" s="29">
        <f ca="1">IF(G44&lt;&gt;0,IF(E44&lt;0,0,IF(OR('House Salad'!I44&gt;0,),50,200)),0)</f>
        <v>0</v>
      </c>
      <c r="J44" s="2">
        <f ca="1">IF(D44&lt;$E$18,"N/A",IF(D44=$E$18,IF($E$7-SUM(OFFSET(F44,-$E$18,0):F44)&gt;0,$E$7-SUM(OFFSET(F44,-$E$18,0):F44),0),IF(OFFSET(G44,-$E$18,0)-SUM(OFFSET(F44,-$E$18,0):F44)&gt;0,OFFSET(G44,-$E$18,0)-SUM(OFFSET(F44,-$E$18,0):F44),0)))</f>
        <v>0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20</v>
      </c>
      <c r="F45" s="15">
        <f t="shared" si="4"/>
        <v>4</v>
      </c>
      <c r="G45" s="15">
        <f t="shared" ca="1" si="5"/>
        <v>0</v>
      </c>
      <c r="H45" s="13">
        <f t="shared" ca="1" si="0"/>
        <v>2.1917808219178086E-2</v>
      </c>
      <c r="I45" s="29">
        <f ca="1">IF(G45&lt;&gt;0,IF(E45&lt;0,0,IF(OR('House Salad'!I45&gt;0,),50,200)),0)</f>
        <v>0</v>
      </c>
      <c r="J45" s="2">
        <f ca="1">IF(D45&lt;$E$18,"N/A",IF(D45=$E$18,IF($E$7-SUM(OFFSET(F45,-$E$18,0):F45)&gt;0,$E$7-SUM(OFFSET(F45,-$E$18,0):F45),0),IF(OFFSET(G45,-$E$18,0)-SUM(OFFSET(F45,-$E$18,0):F45)&gt;0,OFFSET(G45,-$E$18,0)-SUM(OFFSET(F45,-$E$18,0):F45),0)))</f>
        <v>0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16</v>
      </c>
      <c r="F46" s="15">
        <f t="shared" si="4"/>
        <v>4</v>
      </c>
      <c r="G46" s="15">
        <f t="shared" ca="1" si="5"/>
        <v>0</v>
      </c>
      <c r="H46" s="13">
        <f t="shared" ca="1" si="0"/>
        <v>1.7534246575342468E-2</v>
      </c>
      <c r="I46" s="29">
        <f ca="1">IF(G46&lt;&gt;0,IF(E46&lt;0,0,IF(OR('House Salad'!I46&gt;0,),50,200)),0)</f>
        <v>0</v>
      </c>
      <c r="J46" s="2">
        <f ca="1">IF(D46&lt;$E$18,"N/A",IF(D46=$E$18,IF($E$7-SUM(OFFSET(F46,-$E$18,0):F46)&gt;0,$E$7-SUM(OFFSET(F46,-$E$18,0):F46),0),IF(OFFSET(G46,-$E$18,0)-SUM(OFFSET(F46,-$E$18,0):F46)&gt;0,OFFSET(G46,-$E$18,0)-SUM(OFFSET(F46,-$E$18,0):F46),0)))</f>
        <v>0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12</v>
      </c>
      <c r="F47" s="15">
        <f t="shared" si="4"/>
        <v>4</v>
      </c>
      <c r="G47" s="15">
        <f t="shared" ca="1" si="5"/>
        <v>0</v>
      </c>
      <c r="H47" s="13">
        <f t="shared" ca="1" si="0"/>
        <v>1.315068493150685E-2</v>
      </c>
      <c r="I47" s="29">
        <f ca="1">IF(G47&lt;&gt;0,IF(E47&lt;0,0,IF(OR('House Salad'!I47&gt;0,),50,200)),0)</f>
        <v>0</v>
      </c>
      <c r="J47" s="2">
        <f ca="1">IF(D47&lt;$E$18,"N/A",IF(D47=$E$18,IF($E$7-SUM(OFFSET(F47,-$E$18,0):F47)&gt;0,$E$7-SUM(OFFSET(F47,-$E$18,0):F47),0),IF(OFFSET(G47,-$E$18,0)-SUM(OFFSET(F47,-$E$18,0):F47)&gt;0,OFFSET(G47,-$E$18,0)-SUM(OFFSET(F47,-$E$18,0):F47),0)))</f>
        <v>0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8</v>
      </c>
      <c r="F48" s="15">
        <f t="shared" si="4"/>
        <v>4</v>
      </c>
      <c r="G48" s="15">
        <f t="shared" ca="1" si="5"/>
        <v>36</v>
      </c>
      <c r="H48" s="13">
        <f t="shared" ca="1" si="0"/>
        <v>8.767123287671234E-3</v>
      </c>
      <c r="I48" s="29">
        <f ca="1">IF(G48&lt;&gt;0,IF(E48&lt;0,0,IF(OR('House Salad'!I48&gt;0,),50,200)),0)</f>
        <v>50</v>
      </c>
      <c r="J48" s="2">
        <f ca="1">IF(D48&lt;$E$18,"N/A",IF(D48=$E$18,IF($E$7-SUM(OFFSET(F48,-$E$18,0):F48)&gt;0,$E$7-SUM(OFFSET(F48,-$E$18,0):F48),0),IF(OFFSET(G48,-$E$18,0)-SUM(OFFSET(F48,-$E$18,0):F48)&gt;0,OFFSET(G48,-$E$18,0)-SUM(OFFSET(F48,-$E$18,0):F48),0)))</f>
        <v>0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40</v>
      </c>
      <c r="F49" s="15">
        <f t="shared" si="4"/>
        <v>4</v>
      </c>
      <c r="G49" s="15">
        <f t="shared" ca="1" si="5"/>
        <v>0</v>
      </c>
      <c r="H49" s="13">
        <f t="shared" ca="1" si="0"/>
        <v>4.3835616438356172E-2</v>
      </c>
      <c r="I49" s="29">
        <f ca="1">IF(G49&lt;&gt;0,IF(E49&lt;0,0,IF(OR('House Salad'!I49&gt;0,),50,200)),0)</f>
        <v>0</v>
      </c>
      <c r="J49" s="2">
        <f ca="1">IF(D49&lt;$E$18,"N/A",IF(D49=$E$18,IF($E$7-SUM(OFFSET(F49,-$E$18,0):F49)&gt;0,$E$7-SUM(OFFSET(F49,-$E$18,0):F49),0),IF(OFFSET(G49,-$E$18,0)-SUM(OFFSET(F49,-$E$18,0):F49)&gt;0,OFFSET(G49,-$E$18,0)-SUM(OFFSET(F49,-$E$18,0):F49),0)))</f>
        <v>0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36</v>
      </c>
      <c r="F50" s="15">
        <f t="shared" si="4"/>
        <v>4</v>
      </c>
      <c r="G50" s="15">
        <f t="shared" ca="1" si="5"/>
        <v>0</v>
      </c>
      <c r="H50" s="13">
        <f t="shared" ca="1" si="0"/>
        <v>3.9452054794520554E-2</v>
      </c>
      <c r="I50" s="29">
        <f ca="1">IF(G50&lt;&gt;0,IF(E50&lt;0,0,IF(OR('House Salad'!I50&gt;0,),50,200)),0)</f>
        <v>0</v>
      </c>
      <c r="J50" s="2">
        <f ca="1">IF(D50&lt;$E$18,"N/A",IF(D50=$E$18,IF($E$7-SUM(OFFSET(F50,-$E$18,0):F50)&gt;0,$E$7-SUM(OFFSET(F50,-$E$18,0):F50),0),IF(OFFSET(G50,-$E$18,0)-SUM(OFFSET(F50,-$E$18,0):F50)&gt;0,OFFSET(G50,-$E$18,0)-SUM(OFFSET(F50,-$E$18,0):F50),0)))</f>
        <v>0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32</v>
      </c>
      <c r="F51" s="15">
        <f t="shared" si="4"/>
        <v>4</v>
      </c>
      <c r="G51" s="15">
        <f t="shared" ca="1" si="5"/>
        <v>0</v>
      </c>
      <c r="H51" s="13">
        <f t="shared" ca="1" si="0"/>
        <v>3.5068493150684936E-2</v>
      </c>
      <c r="I51" s="29">
        <f ca="1">IF(G51&lt;&gt;0,IF(E51&lt;0,0,IF(OR('House Salad'!I51&gt;0,),50,200)),0)</f>
        <v>0</v>
      </c>
      <c r="J51" s="2">
        <f ca="1">IF(D51&lt;$E$18,"N/A",IF(D51=$E$18,IF($E$7-SUM(OFFSET(F51,-$E$18,0):F51)&gt;0,$E$7-SUM(OFFSET(F51,-$E$18,0):F51),0),IF(OFFSET(G51,-$E$18,0)-SUM(OFFSET(F51,-$E$18,0):F51)&gt;0,OFFSET(G51,-$E$18,0)-SUM(OFFSET(F51,-$E$18,0):F51),0)))</f>
        <v>0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28</v>
      </c>
      <c r="F52" s="15">
        <f t="shared" si="4"/>
        <v>4</v>
      </c>
      <c r="G52" s="15">
        <f t="shared" ca="1" si="5"/>
        <v>0</v>
      </c>
      <c r="H52" s="13">
        <f t="shared" ca="1" si="0"/>
        <v>3.0684931506849318E-2</v>
      </c>
      <c r="I52" s="29">
        <f ca="1">IF(G52&lt;&gt;0,IF(E52&lt;0,0,IF(OR('House Salad'!I52&gt;0,),50,200)),0)</f>
        <v>0</v>
      </c>
      <c r="J52" s="2">
        <f ca="1">IF(D52&lt;$E$18,"N/A",IF(D52=$E$18,IF($E$7-SUM(OFFSET(F52,-$E$18,0):F52)&gt;0,$E$7-SUM(OFFSET(F52,-$E$18,0):F52),0),IF(OFFSET(G52,-$E$18,0)-SUM(OFFSET(F52,-$E$18,0):F52)&gt;0,OFFSET(G52,-$E$18,0)-SUM(OFFSET(F52,-$E$18,0):F52),0)))</f>
        <v>0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24</v>
      </c>
      <c r="F53" s="15">
        <f t="shared" si="4"/>
        <v>4</v>
      </c>
      <c r="G53" s="15">
        <f t="shared" ca="1" si="5"/>
        <v>0</v>
      </c>
      <c r="H53" s="13">
        <f t="shared" ca="1" si="0"/>
        <v>2.63013698630137E-2</v>
      </c>
      <c r="I53" s="29">
        <f ca="1">IF(G53&lt;&gt;0,IF(E53&lt;0,0,IF(OR('House Salad'!I53&gt;0,),50,200)),0)</f>
        <v>0</v>
      </c>
      <c r="J53" s="2">
        <f ca="1">IF(D53&lt;$E$18,"N/A",IF(D53=$E$18,IF($E$7-SUM(OFFSET(F53,-$E$18,0):F53)&gt;0,$E$7-SUM(OFFSET(F53,-$E$18,0):F53),0),IF(OFFSET(G53,-$E$18,0)-SUM(OFFSET(F53,-$E$18,0):F53)&gt;0,OFFSET(G53,-$E$18,0)-SUM(OFFSET(F53,-$E$18,0):F53),0)))</f>
        <v>0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20</v>
      </c>
      <c r="F54" s="15">
        <f t="shared" si="4"/>
        <v>4</v>
      </c>
      <c r="G54" s="15">
        <f t="shared" ca="1" si="5"/>
        <v>0</v>
      </c>
      <c r="H54" s="13">
        <f t="shared" ca="1" si="0"/>
        <v>2.1917808219178086E-2</v>
      </c>
      <c r="I54" s="29">
        <f ca="1">IF(G54&lt;&gt;0,IF(E54&lt;0,0,IF(OR('House Salad'!I54&gt;0,),50,200)),0)</f>
        <v>0</v>
      </c>
      <c r="J54" s="2">
        <f ca="1">IF(D54&lt;$E$18,"N/A",IF(D54=$E$18,IF($E$7-SUM(OFFSET(F54,-$E$18,0):F54)&gt;0,$E$7-SUM(OFFSET(F54,-$E$18,0):F54),0),IF(OFFSET(G54,-$E$18,0)-SUM(OFFSET(F54,-$E$18,0):F54)&gt;0,OFFSET(G54,-$E$18,0)-SUM(OFFSET(F54,-$E$18,0):F54),0)))</f>
        <v>0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16</v>
      </c>
      <c r="F55" s="15">
        <f t="shared" si="4"/>
        <v>4</v>
      </c>
      <c r="G55" s="15">
        <f t="shared" ca="1" si="5"/>
        <v>28</v>
      </c>
      <c r="H55" s="13">
        <f t="shared" ca="1" si="0"/>
        <v>1.7534246575342468E-2</v>
      </c>
      <c r="I55" s="29">
        <f ca="1">IF(G55&lt;&gt;0,IF(E55&lt;0,0,IF(OR('House Salad'!I55&gt;0,),50,200)),0)</f>
        <v>50</v>
      </c>
      <c r="J55" s="2">
        <f ca="1">IF(D55&lt;$E$18,"N/A",IF(D55=$E$18,IF($E$7-SUM(OFFSET(F55,-$E$18,0):F55)&gt;0,$E$7-SUM(OFFSET(F55,-$E$18,0):F55),0),IF(OFFSET(G55,-$E$18,0)-SUM(OFFSET(F55,-$E$18,0):F55)&gt;0,OFFSET(G55,-$E$18,0)-SUM(OFFSET(F55,-$E$18,0):F55),0)))</f>
        <v>4</v>
      </c>
      <c r="K55" s="13">
        <f t="shared" ca="1" si="1"/>
        <v>8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36</v>
      </c>
      <c r="F56" s="15">
        <f t="shared" si="4"/>
        <v>4</v>
      </c>
      <c r="G56" s="15">
        <f t="shared" ca="1" si="5"/>
        <v>0</v>
      </c>
      <c r="H56" s="13">
        <f t="shared" ca="1" si="0"/>
        <v>3.9452054794520554E-2</v>
      </c>
      <c r="I56" s="29">
        <f ca="1">IF(G56&lt;&gt;0,IF(E56&lt;0,0,IF(OR('House Salad'!I56&gt;0,),50,200)),0)</f>
        <v>0</v>
      </c>
      <c r="J56" s="2">
        <f ca="1">IF(D56&lt;$E$18,"N/A",IF(D56=$E$18,IF($E$7-SUM(OFFSET(F56,-$E$18,0):F56)&gt;0,$E$7-SUM(OFFSET(F56,-$E$18,0):F56),0),IF(OFFSET(G56,-$E$18,0)-SUM(OFFSET(F56,-$E$18,0):F56)&gt;0,OFFSET(G56,-$E$18,0)-SUM(OFFSET(F56,-$E$18,0):F56),0)))</f>
        <v>0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32</v>
      </c>
      <c r="F57" s="15">
        <f t="shared" si="4"/>
        <v>4</v>
      </c>
      <c r="G57" s="15">
        <f t="shared" ca="1" si="5"/>
        <v>0</v>
      </c>
      <c r="H57" s="13">
        <f t="shared" ca="1" si="0"/>
        <v>3.5068493150684936E-2</v>
      </c>
      <c r="I57" s="29">
        <f ca="1">IF(G57&lt;&gt;0,IF(E57&lt;0,0,IF(OR('House Salad'!I57&gt;0,),50,200)),0)</f>
        <v>0</v>
      </c>
      <c r="J57" s="2">
        <f ca="1">IF(D57&lt;$E$18,"N/A",IF(D57=$E$18,IF($E$7-SUM(OFFSET(F57,-$E$18,0):F57)&gt;0,$E$7-SUM(OFFSET(F57,-$E$18,0):F57),0),IF(OFFSET(G57,-$E$18,0)-SUM(OFFSET(F57,-$E$18,0):F57)&gt;0,OFFSET(G57,-$E$18,0)-SUM(OFFSET(F57,-$E$18,0):F57),0)))</f>
        <v>0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28</v>
      </c>
      <c r="F58" s="15">
        <f t="shared" si="4"/>
        <v>4</v>
      </c>
      <c r="G58" s="15">
        <f t="shared" ca="1" si="5"/>
        <v>0</v>
      </c>
      <c r="H58" s="13">
        <f t="shared" ca="1" si="0"/>
        <v>3.0684931506849318E-2</v>
      </c>
      <c r="I58" s="29">
        <f ca="1">IF(G58&lt;&gt;0,IF(E58&lt;0,0,IF(OR('House Salad'!I58&gt;0,),50,200)),0)</f>
        <v>0</v>
      </c>
      <c r="J58" s="2">
        <f ca="1">IF(D58&lt;$E$18,"N/A",IF(D58=$E$18,IF($E$7-SUM(OFFSET(F58,-$E$18,0):F58)&gt;0,$E$7-SUM(OFFSET(F58,-$E$18,0):F58),0),IF(OFFSET(G58,-$E$18,0)-SUM(OFFSET(F58,-$E$18,0):F58)&gt;0,OFFSET(G58,-$E$18,0)-SUM(OFFSET(F58,-$E$18,0):F58),0)))</f>
        <v>0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24</v>
      </c>
      <c r="F59" s="15">
        <f t="shared" si="4"/>
        <v>4</v>
      </c>
      <c r="G59" s="15">
        <f t="shared" ca="1" si="5"/>
        <v>0</v>
      </c>
      <c r="H59" s="13">
        <f t="shared" ca="1" si="0"/>
        <v>2.63013698630137E-2</v>
      </c>
      <c r="I59" s="29">
        <f ca="1">IF(G59&lt;&gt;0,IF(E59&lt;0,0,IF(OR('House Salad'!I59&gt;0,),50,200)),0)</f>
        <v>0</v>
      </c>
      <c r="J59" s="2">
        <f ca="1">IF(D59&lt;$E$18,"N/A",IF(D59=$E$18,IF($E$7-SUM(OFFSET(F59,-$E$18,0):F59)&gt;0,$E$7-SUM(OFFSET(F59,-$E$18,0):F59),0),IF(OFFSET(G59,-$E$18,0)-SUM(OFFSET(F59,-$E$18,0):F59)&gt;0,OFFSET(G59,-$E$18,0)-SUM(OFFSET(F59,-$E$18,0):F59),0)))</f>
        <v>0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20</v>
      </c>
      <c r="F60" s="15">
        <f t="shared" si="4"/>
        <v>4</v>
      </c>
      <c r="G60" s="15">
        <f t="shared" ca="1" si="5"/>
        <v>0</v>
      </c>
      <c r="H60" s="13">
        <f t="shared" ca="1" si="0"/>
        <v>2.1917808219178086E-2</v>
      </c>
      <c r="I60" s="29">
        <f ca="1">IF(G60&lt;&gt;0,IF(E60&lt;0,0,IF(OR('House Salad'!I60&gt;0,),50,200)),0)</f>
        <v>0</v>
      </c>
      <c r="J60" s="2">
        <f ca="1">IF(D60&lt;$E$18,"N/A",IF(D60=$E$18,IF($E$7-SUM(OFFSET(F60,-$E$18,0):F60)&gt;0,$E$7-SUM(OFFSET(F60,-$E$18,0):F60),0),IF(OFFSET(G60,-$E$18,0)-SUM(OFFSET(F60,-$E$18,0):F60)&gt;0,OFFSET(G60,-$E$18,0)-SUM(OFFSET(F60,-$E$18,0):F60),0)))</f>
        <v>0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16</v>
      </c>
      <c r="F61" s="15">
        <f t="shared" si="4"/>
        <v>4</v>
      </c>
      <c r="G61" s="15">
        <f t="shared" ca="1" si="5"/>
        <v>0</v>
      </c>
      <c r="H61" s="13">
        <f t="shared" ca="1" si="0"/>
        <v>1.7534246575342468E-2</v>
      </c>
      <c r="I61" s="29">
        <f ca="1">IF(G61&lt;&gt;0,IF(E61&lt;0,0,IF(OR('House Salad'!I61&gt;0,),50,200)),0)</f>
        <v>0</v>
      </c>
      <c r="J61" s="2">
        <f ca="1">IF(D61&lt;$E$18,"N/A",IF(D61=$E$18,IF($E$7-SUM(OFFSET(F61,-$E$18,0):F61)&gt;0,$E$7-SUM(OFFSET(F61,-$E$18,0):F61),0),IF(OFFSET(G61,-$E$18,0)-SUM(OFFSET(F61,-$E$18,0):F61)&gt;0,OFFSET(G61,-$E$18,0)-SUM(OFFSET(F61,-$E$18,0):F61),0)))</f>
        <v>0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12</v>
      </c>
      <c r="F62" s="15">
        <f t="shared" si="4"/>
        <v>4</v>
      </c>
      <c r="G62" s="15">
        <f t="shared" ca="1" si="5"/>
        <v>32</v>
      </c>
      <c r="H62" s="13">
        <f t="shared" ca="1" si="0"/>
        <v>1.315068493150685E-2</v>
      </c>
      <c r="I62" s="29">
        <f ca="1">IF(G62&lt;&gt;0,IF(E62&lt;0,0,IF(OR('House Salad'!I62&gt;0,),50,200)),0)</f>
        <v>50</v>
      </c>
      <c r="J62" s="2">
        <f ca="1">IF(D62&lt;$E$18,"N/A",IF(D62=$E$18,IF($E$7-SUM(OFFSET(F62,-$E$18,0):F62)&gt;0,$E$7-SUM(OFFSET(F62,-$E$18,0):F62),0),IF(OFFSET(G62,-$E$18,0)-SUM(OFFSET(F62,-$E$18,0):F62)&gt;0,OFFSET(G62,-$E$18,0)-SUM(OFFSET(F62,-$E$18,0):F62),0)))</f>
        <v>0</v>
      </c>
      <c r="K62" s="13">
        <f t="shared" ca="1" si="1"/>
        <v>0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40</v>
      </c>
      <c r="F63" s="15">
        <f t="shared" si="4"/>
        <v>4</v>
      </c>
      <c r="G63" s="15">
        <f t="shared" ca="1" si="5"/>
        <v>0</v>
      </c>
      <c r="H63" s="13">
        <f t="shared" ca="1" si="0"/>
        <v>4.3835616438356172E-2</v>
      </c>
      <c r="I63" s="29">
        <f ca="1">IF(G63&lt;&gt;0,IF(E63&lt;0,0,IF(OR('House Salad'!I63&gt;0,),50,200)),0)</f>
        <v>0</v>
      </c>
      <c r="J63" s="2">
        <f ca="1">IF(D63&lt;$E$18,"N/A",IF(D63=$E$18,IF($E$7-SUM(OFFSET(F63,-$E$18,0):F63)&gt;0,$E$7-SUM(OFFSET(F63,-$E$18,0):F63),0),IF(OFFSET(G63,-$E$18,0)-SUM(OFFSET(F63,-$E$18,0):F63)&gt;0,OFFSET(G63,-$E$18,0)-SUM(OFFSET(F63,-$E$18,0):F63),0)))</f>
        <v>0</v>
      </c>
      <c r="K63" s="13">
        <f t="shared" ca="1" si="1"/>
        <v>0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36</v>
      </c>
      <c r="F64" s="15">
        <f t="shared" si="4"/>
        <v>4</v>
      </c>
      <c r="G64" s="15">
        <f t="shared" ca="1" si="5"/>
        <v>0</v>
      </c>
      <c r="H64" s="13">
        <f t="shared" ca="1" si="0"/>
        <v>3.9452054794520554E-2</v>
      </c>
      <c r="I64" s="29">
        <f ca="1">IF(G64&lt;&gt;0,IF(E64&lt;0,0,IF(OR('House Salad'!I64&gt;0,),50,200)),0)</f>
        <v>0</v>
      </c>
      <c r="J64" s="2">
        <f ca="1">IF(D64&lt;$E$18,"N/A",IF(D64=$E$18,IF($E$7-SUM(OFFSET(F64,-$E$18,0):F64)&gt;0,$E$7-SUM(OFFSET(F64,-$E$18,0):F64),0),IF(OFFSET(G64,-$E$18,0)-SUM(OFFSET(F64,-$E$18,0):F64)&gt;0,OFFSET(G64,-$E$18,0)-SUM(OFFSET(F64,-$E$18,0):F64),0)))</f>
        <v>0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32</v>
      </c>
      <c r="F65" s="15">
        <f t="shared" si="4"/>
        <v>4</v>
      </c>
      <c r="G65" s="15">
        <f t="shared" ca="1" si="5"/>
        <v>0</v>
      </c>
      <c r="H65" s="13">
        <f t="shared" ca="1" si="0"/>
        <v>3.5068493150684936E-2</v>
      </c>
      <c r="I65" s="29">
        <f ca="1">IF(G65&lt;&gt;0,IF(E65&lt;0,0,IF(OR('House Salad'!I65&gt;0,),50,200)),0)</f>
        <v>0</v>
      </c>
      <c r="J65" s="2">
        <f ca="1">IF(D65&lt;$E$18,"N/A",IF(D65=$E$18,IF($E$7-SUM(OFFSET(F65,-$E$18,0):F65)&gt;0,$E$7-SUM(OFFSET(F65,-$E$18,0):F65),0),IF(OFFSET(G65,-$E$18,0)-SUM(OFFSET(F65,-$E$18,0):F65)&gt;0,OFFSET(G65,-$E$18,0)-SUM(OFFSET(F65,-$E$18,0):F65),0)))</f>
        <v>0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28</v>
      </c>
      <c r="F66" s="15">
        <f t="shared" si="4"/>
        <v>4</v>
      </c>
      <c r="G66" s="15">
        <f t="shared" ca="1" si="5"/>
        <v>0</v>
      </c>
      <c r="H66" s="13">
        <f t="shared" ca="1" si="0"/>
        <v>3.0684931506849318E-2</v>
      </c>
      <c r="I66" s="29">
        <f ca="1">IF(G66&lt;&gt;0,IF(E66&lt;0,0,IF(OR('House Salad'!I66&gt;0,),50,200)),0)</f>
        <v>0</v>
      </c>
      <c r="J66" s="2">
        <f ca="1">IF(D66&lt;$E$18,"N/A",IF(D66=$E$18,IF($E$7-SUM(OFFSET(F66,-$E$18,0):F66)&gt;0,$E$7-SUM(OFFSET(F66,-$E$18,0):F66),0),IF(OFFSET(G66,-$E$18,0)-SUM(OFFSET(F66,-$E$18,0):F66)&gt;0,OFFSET(G66,-$E$18,0)-SUM(OFFSET(F66,-$E$18,0):F66),0)))</f>
        <v>0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24</v>
      </c>
      <c r="F67" s="15">
        <f t="shared" si="4"/>
        <v>4</v>
      </c>
      <c r="G67" s="15">
        <f t="shared" ca="1" si="5"/>
        <v>0</v>
      </c>
      <c r="H67" s="13">
        <f t="shared" ca="1" si="0"/>
        <v>2.63013698630137E-2</v>
      </c>
      <c r="I67" s="29">
        <f ca="1">IF(G67&lt;&gt;0,IF(E67&lt;0,0,IF(OR('House Salad'!I67&gt;0,),50,200)),0)</f>
        <v>0</v>
      </c>
      <c r="J67" s="2">
        <f ca="1">IF(D67&lt;$E$18,"N/A",IF(D67=$E$18,IF($E$7-SUM(OFFSET(F67,-$E$18,0):F67)&gt;0,$E$7-SUM(OFFSET(F67,-$E$18,0):F67),0),IF(OFFSET(G67,-$E$18,0)-SUM(OFFSET(F67,-$E$18,0):F67)&gt;0,OFFSET(G67,-$E$18,0)-SUM(OFFSET(F67,-$E$18,0):F67),0)))</f>
        <v>0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20</v>
      </c>
      <c r="F68" s="15">
        <f t="shared" si="4"/>
        <v>4</v>
      </c>
      <c r="G68" s="15">
        <f t="shared" ca="1" si="5"/>
        <v>0</v>
      </c>
      <c r="H68" s="13">
        <f t="shared" ca="1" si="0"/>
        <v>2.1917808219178086E-2</v>
      </c>
      <c r="I68" s="29">
        <f ca="1">IF(G68&lt;&gt;0,IF(E68&lt;0,0,IF(OR('House Salad'!I68&gt;0,),50,200)),0)</f>
        <v>0</v>
      </c>
      <c r="J68" s="2">
        <f ca="1">IF(D68&lt;$E$18,"N/A",IF(D68=$E$18,IF($E$7-SUM(OFFSET(F68,-$E$18,0):F68)&gt;0,$E$7-SUM(OFFSET(F68,-$E$18,0):F68),0),IF(OFFSET(G68,-$E$18,0)-SUM(OFFSET(F68,-$E$18,0):F68)&gt;0,OFFSET(G68,-$E$18,0)-SUM(OFFSET(F68,-$E$18,0):F68),0)))</f>
        <v>0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16</v>
      </c>
      <c r="F69" s="15">
        <f t="shared" si="4"/>
        <v>4</v>
      </c>
      <c r="G69" s="15">
        <f t="shared" ca="1" si="5"/>
        <v>28</v>
      </c>
      <c r="H69" s="13">
        <f t="shared" ca="1" si="0"/>
        <v>1.7534246575342468E-2</v>
      </c>
      <c r="I69" s="29">
        <f ca="1">IF(G69&lt;&gt;0,IF(E69&lt;0,0,IF(OR('House Salad'!I69&gt;0,),50,200)),0)</f>
        <v>50</v>
      </c>
      <c r="J69" s="2">
        <f ca="1">IF(D69&lt;$E$18,"N/A",IF(D69=$E$18,IF($E$7-SUM(OFFSET(F69,-$E$18,0):F69)&gt;0,$E$7-SUM(OFFSET(F69,-$E$18,0):F69),0),IF(OFFSET(G69,-$E$18,0)-SUM(OFFSET(F69,-$E$18,0):F69)&gt;0,OFFSET(G69,-$E$18,0)-SUM(OFFSET(F69,-$E$18,0):F69),0)))</f>
        <v>0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40</v>
      </c>
      <c r="F70" s="15">
        <f t="shared" si="4"/>
        <v>4</v>
      </c>
      <c r="G70" s="15">
        <f t="shared" ca="1" si="5"/>
        <v>0</v>
      </c>
      <c r="H70" s="13">
        <f t="shared" ca="1" si="0"/>
        <v>4.3835616438356172E-2</v>
      </c>
      <c r="I70" s="29">
        <f ca="1">IF(G70&lt;&gt;0,IF(E70&lt;0,0,IF(OR('House Salad'!I70&gt;0,),50,200)),0)</f>
        <v>0</v>
      </c>
      <c r="J70" s="2">
        <f ca="1">IF(D70&lt;$E$18,"N/A",IF(D70=$E$18,IF($E$7-SUM(OFFSET(F70,-$E$18,0):F70)&gt;0,$E$7-SUM(OFFSET(F70,-$E$18,0):F70),0),IF(OFFSET(G70,-$E$18,0)-SUM(OFFSET(F70,-$E$18,0):F70)&gt;0,OFFSET(G70,-$E$18,0)-SUM(OFFSET(F70,-$E$18,0):F70),0)))</f>
        <v>0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36</v>
      </c>
      <c r="F71" s="15">
        <f t="shared" si="4"/>
        <v>4</v>
      </c>
      <c r="G71" s="15">
        <f t="shared" ca="1" si="5"/>
        <v>0</v>
      </c>
      <c r="H71" s="13">
        <f t="shared" ca="1" si="0"/>
        <v>3.9452054794520554E-2</v>
      </c>
      <c r="I71" s="29">
        <f ca="1">IF(G71&lt;&gt;0,IF(E71&lt;0,0,IF(OR('House Salad'!I71&gt;0,),50,200)),0)</f>
        <v>0</v>
      </c>
      <c r="J71" s="2">
        <f ca="1">IF(D71&lt;$E$18,"N/A",IF(D71=$E$18,IF($E$7-SUM(OFFSET(F71,-$E$18,0):F71)&gt;0,$E$7-SUM(OFFSET(F71,-$E$18,0):F71),0),IF(OFFSET(G71,-$E$18,0)-SUM(OFFSET(F71,-$E$18,0):F71)&gt;0,OFFSET(G71,-$E$18,0)-SUM(OFFSET(F71,-$E$18,0):F71),0)))</f>
        <v>0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32</v>
      </c>
      <c r="F72" s="15">
        <f t="shared" si="4"/>
        <v>4</v>
      </c>
      <c r="G72" s="15">
        <f t="shared" ca="1" si="5"/>
        <v>0</v>
      </c>
      <c r="H72" s="13">
        <f t="shared" ca="1" si="0"/>
        <v>3.5068493150684936E-2</v>
      </c>
      <c r="I72" s="29">
        <f ca="1">IF(G72&lt;&gt;0,IF(E72&lt;0,0,IF(OR('House Salad'!I72&gt;0,),50,200)),0)</f>
        <v>0</v>
      </c>
      <c r="J72" s="2">
        <f ca="1">IF(D72&lt;$E$18,"N/A",IF(D72=$E$18,IF($E$7-SUM(OFFSET(F72,-$E$18,0):F72)&gt;0,$E$7-SUM(OFFSET(F72,-$E$18,0):F72),0),IF(OFFSET(G72,-$E$18,0)-SUM(OFFSET(F72,-$E$18,0):F72)&gt;0,OFFSET(G72,-$E$18,0)-SUM(OFFSET(F72,-$E$18,0):F72),0)))</f>
        <v>0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28</v>
      </c>
      <c r="F73" s="15">
        <f t="shared" si="4"/>
        <v>4</v>
      </c>
      <c r="G73" s="15">
        <f t="shared" ca="1" si="5"/>
        <v>0</v>
      </c>
      <c r="H73" s="13">
        <f t="shared" ca="1" si="0"/>
        <v>3.0684931506849318E-2</v>
      </c>
      <c r="I73" s="29">
        <f ca="1">IF(G73&lt;&gt;0,IF(E73&lt;0,0,IF(OR('House Salad'!I73&gt;0,),50,200)),0)</f>
        <v>0</v>
      </c>
      <c r="J73" s="2">
        <f ca="1">IF(D73&lt;$E$18,"N/A",IF(D73=$E$18,IF($E$7-SUM(OFFSET(F73,-$E$18,0):F73)&gt;0,$E$7-SUM(OFFSET(F73,-$E$18,0):F73),0),IF(OFFSET(G73,-$E$18,0)-SUM(OFFSET(F73,-$E$18,0):F73)&gt;0,OFFSET(G73,-$E$18,0)-SUM(OFFSET(F73,-$E$18,0):F73),0)))</f>
        <v>0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24</v>
      </c>
      <c r="F74" s="15">
        <f t="shared" si="4"/>
        <v>4</v>
      </c>
      <c r="G74" s="15">
        <f t="shared" ca="1" si="5"/>
        <v>0</v>
      </c>
      <c r="H74" s="13">
        <f t="shared" ca="1" si="0"/>
        <v>2.63013698630137E-2</v>
      </c>
      <c r="I74" s="29">
        <f ca="1">IF(G74&lt;&gt;0,IF(E74&lt;0,0,IF(OR('House Salad'!I74&gt;0,),50,200)),0)</f>
        <v>0</v>
      </c>
      <c r="J74" s="2">
        <f ca="1">IF(D74&lt;$E$18,"N/A",IF(D74=$E$18,IF($E$7-SUM(OFFSET(F74,-$E$18,0):F74)&gt;0,$E$7-SUM(OFFSET(F74,-$E$18,0):F74),0),IF(OFFSET(G74,-$E$18,0)-SUM(OFFSET(F74,-$E$18,0):F74)&gt;0,OFFSET(G74,-$E$18,0)-SUM(OFFSET(F74,-$E$18,0):F74),0)))</f>
        <v>0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20</v>
      </c>
      <c r="F75" s="15">
        <f t="shared" si="4"/>
        <v>4</v>
      </c>
      <c r="G75" s="15">
        <f t="shared" ca="1" si="5"/>
        <v>0</v>
      </c>
      <c r="H75" s="13">
        <f t="shared" ca="1" si="0"/>
        <v>2.1917808219178086E-2</v>
      </c>
      <c r="I75" s="29">
        <f ca="1">IF(G75&lt;&gt;0,IF(E75&lt;0,0,IF(OR('House Salad'!I75&gt;0,),50,200)),0)</f>
        <v>0</v>
      </c>
      <c r="J75" s="2">
        <f ca="1">IF(D75&lt;$E$18,"N/A",IF(D75=$E$18,IF($E$7-SUM(OFFSET(F75,-$E$18,0):F75)&gt;0,$E$7-SUM(OFFSET(F75,-$E$18,0):F75),0),IF(OFFSET(G75,-$E$18,0)-SUM(OFFSET(F75,-$E$18,0):F75)&gt;0,OFFSET(G75,-$E$18,0)-SUM(OFFSET(F75,-$E$18,0):F75),0)))</f>
        <v>0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16</v>
      </c>
      <c r="F76" s="15">
        <f t="shared" si="4"/>
        <v>4</v>
      </c>
      <c r="G76" s="15">
        <f t="shared" ca="1" si="5"/>
        <v>28</v>
      </c>
      <c r="H76" s="13">
        <f t="shared" ca="1" si="0"/>
        <v>1.7534246575342468E-2</v>
      </c>
      <c r="I76" s="29">
        <f ca="1">IF(G76&lt;&gt;0,IF(E76&lt;0,0,IF(OR('House Salad'!I76&gt;0,),50,200)),0)</f>
        <v>50</v>
      </c>
      <c r="J76" s="2">
        <f ca="1">IF(D76&lt;$E$18,"N/A",IF(D76=$E$18,IF($E$7-SUM(OFFSET(F76,-$E$18,0):F76)&gt;0,$E$7-SUM(OFFSET(F76,-$E$18,0):F76),0),IF(OFFSET(G76,-$E$18,0)-SUM(OFFSET(F76,-$E$18,0):F76)&gt;0,OFFSET(G76,-$E$18,0)-SUM(OFFSET(F76,-$E$18,0):F76),0)))</f>
        <v>0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40</v>
      </c>
      <c r="F77" s="15">
        <f t="shared" si="4"/>
        <v>4</v>
      </c>
      <c r="G77" s="15">
        <f t="shared" ca="1" si="5"/>
        <v>0</v>
      </c>
      <c r="H77" s="13">
        <f t="shared" ca="1" si="0"/>
        <v>4.3835616438356172E-2</v>
      </c>
      <c r="I77" s="29">
        <f ca="1">IF(G77&lt;&gt;0,IF(E77&lt;0,0,IF(OR('House Salad'!I77&gt;0,),50,200)),0)</f>
        <v>0</v>
      </c>
      <c r="J77" s="2">
        <f ca="1">IF(D77&lt;$E$18,"N/A",IF(D77=$E$18,IF($E$7-SUM(OFFSET(F77,-$E$18,0):F77)&gt;0,$E$7-SUM(OFFSET(F77,-$E$18,0):F77),0),IF(OFFSET(G77,-$E$18,0)-SUM(OFFSET(F77,-$E$18,0):F77)&gt;0,OFFSET(G77,-$E$18,0)-SUM(OFFSET(F77,-$E$18,0):F77),0)))</f>
        <v>0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36</v>
      </c>
      <c r="F78" s="15">
        <f t="shared" si="4"/>
        <v>4</v>
      </c>
      <c r="G78" s="15">
        <f t="shared" ca="1" si="5"/>
        <v>0</v>
      </c>
      <c r="H78" s="13">
        <f t="shared" ca="1" si="0"/>
        <v>3.9452054794520554E-2</v>
      </c>
      <c r="I78" s="29">
        <f ca="1">IF(G78&lt;&gt;0,IF(E78&lt;0,0,IF(OR('House Salad'!I78&gt;0,),50,200)),0)</f>
        <v>0</v>
      </c>
      <c r="J78" s="2">
        <f ca="1">IF(D78&lt;$E$18,"N/A",IF(D78=$E$18,IF($E$7-SUM(OFFSET(F78,-$E$18,0):F78)&gt;0,$E$7-SUM(OFFSET(F78,-$E$18,0):F78),0),IF(OFFSET(G78,-$E$18,0)-SUM(OFFSET(F78,-$E$18,0):F78)&gt;0,OFFSET(G78,-$E$18,0)-SUM(OFFSET(F78,-$E$18,0):F78),0)))</f>
        <v>0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32</v>
      </c>
      <c r="F79" s="15">
        <f t="shared" si="4"/>
        <v>4</v>
      </c>
      <c r="G79" s="15">
        <f t="shared" ca="1" si="5"/>
        <v>0</v>
      </c>
      <c r="H79" s="13">
        <f t="shared" ca="1" si="0"/>
        <v>3.5068493150684936E-2</v>
      </c>
      <c r="I79" s="29">
        <f ca="1">IF(G79&lt;&gt;0,IF(E79&lt;0,0,IF(OR('House Salad'!I79&gt;0,),50,200)),0)</f>
        <v>0</v>
      </c>
      <c r="J79" s="2">
        <f ca="1">IF(D79&lt;$E$18,"N/A",IF(D79=$E$18,IF($E$7-SUM(OFFSET(F79,-$E$18,0):F79)&gt;0,$E$7-SUM(OFFSET(F79,-$E$18,0):F79),0),IF(OFFSET(G79,-$E$18,0)-SUM(OFFSET(F79,-$E$18,0):F79)&gt;0,OFFSET(G79,-$E$18,0)-SUM(OFFSET(F79,-$E$18,0):F79),0)))</f>
        <v>0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28</v>
      </c>
      <c r="F80" s="15">
        <f t="shared" si="4"/>
        <v>4</v>
      </c>
      <c r="G80" s="15">
        <f t="shared" ca="1" si="5"/>
        <v>0</v>
      </c>
      <c r="H80" s="13">
        <f t="shared" ca="1" si="0"/>
        <v>3.0684931506849318E-2</v>
      </c>
      <c r="I80" s="29">
        <f ca="1">IF(G80&lt;&gt;0,IF(E80&lt;0,0,IF(OR('House Salad'!I80&gt;0,),50,200)),0)</f>
        <v>0</v>
      </c>
      <c r="J80" s="2">
        <f ca="1">IF(D80&lt;$E$18,"N/A",IF(D80=$E$18,IF($E$7-SUM(OFFSET(F80,-$E$18,0):F80)&gt;0,$E$7-SUM(OFFSET(F80,-$E$18,0):F80),0),IF(OFFSET(G80,-$E$18,0)-SUM(OFFSET(F80,-$E$18,0):F80)&gt;0,OFFSET(G80,-$E$18,0)-SUM(OFFSET(F80,-$E$18,0):F80),0)))</f>
        <v>0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24</v>
      </c>
      <c r="F81" s="15">
        <f t="shared" si="4"/>
        <v>4</v>
      </c>
      <c r="G81" s="15">
        <f t="shared" ca="1" si="5"/>
        <v>0</v>
      </c>
      <c r="H81" s="13">
        <f t="shared" ca="1" si="0"/>
        <v>2.63013698630137E-2</v>
      </c>
      <c r="I81" s="29">
        <f ca="1">IF(G81&lt;&gt;0,IF(E81&lt;0,0,IF(OR('House Salad'!I81&gt;0,),50,200)),0)</f>
        <v>0</v>
      </c>
      <c r="J81" s="2">
        <f ca="1">IF(D81&lt;$E$18,"N/A",IF(D81=$E$18,IF($E$7-SUM(OFFSET(F81,-$E$18,0):F81)&gt;0,$E$7-SUM(OFFSET(F81,-$E$18,0):F81),0),IF(OFFSET(G81,-$E$18,0)-SUM(OFFSET(F81,-$E$18,0):F81)&gt;0,OFFSET(G81,-$E$18,0)-SUM(OFFSET(F81,-$E$18,0):F81),0)))</f>
        <v>0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20</v>
      </c>
      <c r="F82" s="15">
        <f t="shared" si="4"/>
        <v>4</v>
      </c>
      <c r="G82" s="15">
        <f t="shared" ca="1" si="5"/>
        <v>0</v>
      </c>
      <c r="H82" s="13">
        <f t="shared" ca="1" si="0"/>
        <v>2.1917808219178086E-2</v>
      </c>
      <c r="I82" s="29">
        <f ca="1">IF(G82&lt;&gt;0,IF(E82&lt;0,0,IF(OR('House Salad'!I82&gt;0,),50,200)),0)</f>
        <v>0</v>
      </c>
      <c r="J82" s="2">
        <f ca="1">IF(D82&lt;$E$18,"N/A",IF(D82=$E$18,IF($E$7-SUM(OFFSET(F82,-$E$18,0):F82)&gt;0,$E$7-SUM(OFFSET(F82,-$E$18,0):F82),0),IF(OFFSET(G82,-$E$18,0)-SUM(OFFSET(F82,-$E$18,0):F82)&gt;0,OFFSET(G82,-$E$18,0)-SUM(OFFSET(F82,-$E$18,0):F82),0)))</f>
        <v>0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16</v>
      </c>
      <c r="F83" s="15">
        <f t="shared" si="4"/>
        <v>4</v>
      </c>
      <c r="G83" s="15">
        <f t="shared" ca="1" si="5"/>
        <v>28</v>
      </c>
      <c r="H83" s="13">
        <f t="shared" ca="1" si="0"/>
        <v>1.7534246575342468E-2</v>
      </c>
      <c r="I83" s="29">
        <f ca="1">IF(G83&lt;&gt;0,IF(E83&lt;0,0,IF(OR('House Salad'!I83&gt;0,),50,200)),0)</f>
        <v>50</v>
      </c>
      <c r="J83" s="2">
        <f ca="1">IF(D83&lt;$E$18,"N/A",IF(D83=$E$18,IF($E$7-SUM(OFFSET(F83,-$E$18,0):F83)&gt;0,$E$7-SUM(OFFSET(F83,-$E$18,0):F83),0),IF(OFFSET(G83,-$E$18,0)-SUM(OFFSET(F83,-$E$18,0):F83)&gt;0,OFFSET(G83,-$E$18,0)-SUM(OFFSET(F83,-$E$18,0):F83),0)))</f>
        <v>0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40</v>
      </c>
      <c r="F84" s="15">
        <f t="shared" si="4"/>
        <v>4</v>
      </c>
      <c r="G84" s="15">
        <f t="shared" ca="1" si="5"/>
        <v>0</v>
      </c>
      <c r="H84" s="13">
        <f t="shared" ca="1" si="0"/>
        <v>4.3835616438356172E-2</v>
      </c>
      <c r="I84" s="29">
        <f ca="1">IF(G84&lt;&gt;0,IF(E84&lt;0,0,IF(OR('House Salad'!I84&gt;0,),50,200)),0)</f>
        <v>0</v>
      </c>
      <c r="J84" s="2">
        <f ca="1">IF(D84&lt;$E$18,"N/A",IF(D84=$E$18,IF($E$7-SUM(OFFSET(F84,-$E$18,0):F84)&gt;0,$E$7-SUM(OFFSET(F84,-$E$18,0):F84),0),IF(OFFSET(G84,-$E$18,0)-SUM(OFFSET(F84,-$E$18,0):F84)&gt;0,OFFSET(G84,-$E$18,0)-SUM(OFFSET(F84,-$E$18,0):F84),0)))</f>
        <v>0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36</v>
      </c>
      <c r="F85" s="15">
        <f t="shared" si="4"/>
        <v>4</v>
      </c>
      <c r="G85" s="15">
        <f t="shared" ca="1" si="5"/>
        <v>0</v>
      </c>
      <c r="H85" s="13">
        <f t="shared" ref="H85:H148" ca="1" si="7">IF(E85&gt;0,E85*($E$12/365),0)</f>
        <v>3.9452054794520554E-2</v>
      </c>
      <c r="I85" s="29">
        <f ca="1">IF(G85&lt;&gt;0,IF(E85&lt;0,0,IF(OR('House Salad'!I85&gt;0,),50,200)),0)</f>
        <v>0</v>
      </c>
      <c r="J85" s="2">
        <f ca="1">IF(D85&lt;$E$18,"N/A",IF(D85=$E$18,IF($E$7-SUM(OFFSET(F85,-$E$18,0):F85)&gt;0,$E$7-SUM(OFFSET(F85,-$E$18,0):F85),0),IF(OFFSET(G85,-$E$18,0)-SUM(OFFSET(F85,-$E$18,0):F85)&gt;0,OFFSET(G85,-$E$18,0)-SUM(OFFSET(F85,-$E$18,0):F85),0)))</f>
        <v>0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32</v>
      </c>
      <c r="F86" s="15">
        <f t="shared" ref="F86:F149" si="10">ROUND($E$15/7,0)</f>
        <v>4</v>
      </c>
      <c r="G86" s="15">
        <f t="shared" ref="G86:G149" ca="1" si="11">IF(D86=1,$E$4,IF(E86&lt;0,$E$4-E86,IF(MOD(D86,$E$5)=0,$E$4-E86,0)))</f>
        <v>0</v>
      </c>
      <c r="H86" s="13">
        <f t="shared" ca="1" si="7"/>
        <v>3.5068493150684936E-2</v>
      </c>
      <c r="I86" s="29">
        <f ca="1">IF(G86&lt;&gt;0,IF(E86&lt;0,0,IF(OR('House Salad'!I86&gt;0,),50,200)),0)</f>
        <v>0</v>
      </c>
      <c r="J86" s="2">
        <f ca="1">IF(D86&lt;$E$18,"N/A",IF(D86=$E$18,IF($E$7-SUM(OFFSET(F86,-$E$18,0):F86)&gt;0,$E$7-SUM(OFFSET(F86,-$E$18,0):F86),0),IF(OFFSET(G86,-$E$18,0)-SUM(OFFSET(F86,-$E$18,0):F86)&gt;0,OFFSET(G86,-$E$18,0)-SUM(OFFSET(F86,-$E$18,0):F86),0)))</f>
        <v>0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28</v>
      </c>
      <c r="F87" s="15">
        <f t="shared" si="10"/>
        <v>4</v>
      </c>
      <c r="G87" s="15">
        <f t="shared" ca="1" si="11"/>
        <v>0</v>
      </c>
      <c r="H87" s="13">
        <f t="shared" ca="1" si="7"/>
        <v>3.0684931506849318E-2</v>
      </c>
      <c r="I87" s="29">
        <f ca="1">IF(G87&lt;&gt;0,IF(E87&lt;0,0,IF(OR('House Salad'!I87&gt;0,),50,200)),0)</f>
        <v>0</v>
      </c>
      <c r="J87" s="2">
        <f ca="1">IF(D87&lt;$E$18,"N/A",IF(D87=$E$18,IF($E$7-SUM(OFFSET(F87,-$E$18,0):F87)&gt;0,$E$7-SUM(OFFSET(F87,-$E$18,0):F87),0),IF(OFFSET(G87,-$E$18,0)-SUM(OFFSET(F87,-$E$18,0):F87)&gt;0,OFFSET(G87,-$E$18,0)-SUM(OFFSET(F87,-$E$18,0):F87),0)))</f>
        <v>0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24</v>
      </c>
      <c r="F88" s="15">
        <f t="shared" si="10"/>
        <v>4</v>
      </c>
      <c r="G88" s="15">
        <f t="shared" ca="1" si="11"/>
        <v>0</v>
      </c>
      <c r="H88" s="13">
        <f t="shared" ca="1" si="7"/>
        <v>2.63013698630137E-2</v>
      </c>
      <c r="I88" s="29">
        <f ca="1">IF(G88&lt;&gt;0,IF(E88&lt;0,0,IF(OR('House Salad'!I88&gt;0,),50,200)),0)</f>
        <v>0</v>
      </c>
      <c r="J88" s="2">
        <f ca="1">IF(D88&lt;$E$18,"N/A",IF(D88=$E$18,IF($E$7-SUM(OFFSET(F88,-$E$18,0):F88)&gt;0,$E$7-SUM(OFFSET(F88,-$E$18,0):F88),0),IF(OFFSET(G88,-$E$18,0)-SUM(OFFSET(F88,-$E$18,0):F88)&gt;0,OFFSET(G88,-$E$18,0)-SUM(OFFSET(F88,-$E$18,0):F88),0)))</f>
        <v>0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20</v>
      </c>
      <c r="F89" s="15">
        <f t="shared" si="10"/>
        <v>4</v>
      </c>
      <c r="G89" s="15">
        <f t="shared" ca="1" si="11"/>
        <v>0</v>
      </c>
      <c r="H89" s="13">
        <f t="shared" ca="1" si="7"/>
        <v>2.1917808219178086E-2</v>
      </c>
      <c r="I89" s="29">
        <f ca="1">IF(G89&lt;&gt;0,IF(E89&lt;0,0,IF(OR('House Salad'!I89&gt;0,),50,200)),0)</f>
        <v>0</v>
      </c>
      <c r="J89" s="2">
        <f ca="1">IF(D89&lt;$E$18,"N/A",IF(D89=$E$18,IF($E$7-SUM(OFFSET(F89,-$E$18,0):F89)&gt;0,$E$7-SUM(OFFSET(F89,-$E$18,0):F89),0),IF(OFFSET(G89,-$E$18,0)-SUM(OFFSET(F89,-$E$18,0):F89)&gt;0,OFFSET(G89,-$E$18,0)-SUM(OFFSET(F89,-$E$18,0):F89),0)))</f>
        <v>0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16</v>
      </c>
      <c r="F90" s="15">
        <f t="shared" si="10"/>
        <v>4</v>
      </c>
      <c r="G90" s="15">
        <f t="shared" ca="1" si="11"/>
        <v>28</v>
      </c>
      <c r="H90" s="13">
        <f t="shared" ca="1" si="7"/>
        <v>1.7534246575342468E-2</v>
      </c>
      <c r="I90" s="29">
        <f ca="1">IF(G90&lt;&gt;0,IF(E90&lt;0,0,IF(OR('House Salad'!I90&gt;0,),50,200)),0)</f>
        <v>50</v>
      </c>
      <c r="J90" s="2">
        <f ca="1">IF(D90&lt;$E$18,"N/A",IF(D90=$E$18,IF($E$7-SUM(OFFSET(F90,-$E$18,0):F90)&gt;0,$E$7-SUM(OFFSET(F90,-$E$18,0):F90),0),IF(OFFSET(G90,-$E$18,0)-SUM(OFFSET(F90,-$E$18,0):F90)&gt;0,OFFSET(G90,-$E$18,0)-SUM(OFFSET(F90,-$E$18,0):F90),0)))</f>
        <v>0</v>
      </c>
      <c r="K90" s="13">
        <f t="shared" ca="1" si="8"/>
        <v>0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40</v>
      </c>
      <c r="F91" s="15">
        <f t="shared" si="10"/>
        <v>4</v>
      </c>
      <c r="G91" s="15">
        <f t="shared" ca="1" si="11"/>
        <v>0</v>
      </c>
      <c r="H91" s="13">
        <f t="shared" ca="1" si="7"/>
        <v>4.3835616438356172E-2</v>
      </c>
      <c r="I91" s="29">
        <f ca="1">IF(G91&lt;&gt;0,IF(E91&lt;0,0,IF(OR('House Salad'!I91&gt;0,),50,200)),0)</f>
        <v>0</v>
      </c>
      <c r="J91" s="2">
        <f ca="1">IF(D91&lt;$E$18,"N/A",IF(D91=$E$18,IF($E$7-SUM(OFFSET(F91,-$E$18,0):F91)&gt;0,$E$7-SUM(OFFSET(F91,-$E$18,0):F91),0),IF(OFFSET(G91,-$E$18,0)-SUM(OFFSET(F91,-$E$18,0):F91)&gt;0,OFFSET(G91,-$E$18,0)-SUM(OFFSET(F91,-$E$18,0):F91),0)))</f>
        <v>0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36</v>
      </c>
      <c r="F92" s="15">
        <f t="shared" si="10"/>
        <v>4</v>
      </c>
      <c r="G92" s="15">
        <f t="shared" ca="1" si="11"/>
        <v>0</v>
      </c>
      <c r="H92" s="13">
        <f t="shared" ca="1" si="7"/>
        <v>3.9452054794520554E-2</v>
      </c>
      <c r="I92" s="29">
        <f ca="1">IF(G92&lt;&gt;0,IF(E92&lt;0,0,IF(OR('House Salad'!I92&gt;0,),50,200)),0)</f>
        <v>0</v>
      </c>
      <c r="J92" s="2">
        <f ca="1">IF(D92&lt;$E$18,"N/A",IF(D92=$E$18,IF($E$7-SUM(OFFSET(F92,-$E$18,0):F92)&gt;0,$E$7-SUM(OFFSET(F92,-$E$18,0):F92),0),IF(OFFSET(G92,-$E$18,0)-SUM(OFFSET(F92,-$E$18,0):F92)&gt;0,OFFSET(G92,-$E$18,0)-SUM(OFFSET(F92,-$E$18,0):F92),0)))</f>
        <v>0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32</v>
      </c>
      <c r="F93" s="15">
        <f t="shared" si="10"/>
        <v>4</v>
      </c>
      <c r="G93" s="15">
        <f t="shared" ca="1" si="11"/>
        <v>0</v>
      </c>
      <c r="H93" s="13">
        <f t="shared" ca="1" si="7"/>
        <v>3.5068493150684936E-2</v>
      </c>
      <c r="I93" s="29">
        <f ca="1">IF(G93&lt;&gt;0,IF(E93&lt;0,0,IF(OR('House Salad'!I93&gt;0,),50,200)),0)</f>
        <v>0</v>
      </c>
      <c r="J93" s="2">
        <f ca="1">IF(D93&lt;$E$18,"N/A",IF(D93=$E$18,IF($E$7-SUM(OFFSET(F93,-$E$18,0):F93)&gt;0,$E$7-SUM(OFFSET(F93,-$E$18,0):F93),0),IF(OFFSET(G93,-$E$18,0)-SUM(OFFSET(F93,-$E$18,0):F93)&gt;0,OFFSET(G93,-$E$18,0)-SUM(OFFSET(F93,-$E$18,0):F93),0)))</f>
        <v>0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28</v>
      </c>
      <c r="F94" s="15">
        <f t="shared" si="10"/>
        <v>4</v>
      </c>
      <c r="G94" s="15">
        <f t="shared" ca="1" si="11"/>
        <v>0</v>
      </c>
      <c r="H94" s="13">
        <f t="shared" ca="1" si="7"/>
        <v>3.0684931506849318E-2</v>
      </c>
      <c r="I94" s="29">
        <f ca="1">IF(G94&lt;&gt;0,IF(E94&lt;0,0,IF(OR('House Salad'!I94&gt;0,),50,200)),0)</f>
        <v>0</v>
      </c>
      <c r="J94" s="2">
        <f ca="1">IF(D94&lt;$E$18,"N/A",IF(D94=$E$18,IF($E$7-SUM(OFFSET(F94,-$E$18,0):F94)&gt;0,$E$7-SUM(OFFSET(F94,-$E$18,0):F94),0),IF(OFFSET(G94,-$E$18,0)-SUM(OFFSET(F94,-$E$18,0):F94)&gt;0,OFFSET(G94,-$E$18,0)-SUM(OFFSET(F94,-$E$18,0):F94),0)))</f>
        <v>0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24</v>
      </c>
      <c r="F95" s="15">
        <f t="shared" si="10"/>
        <v>4</v>
      </c>
      <c r="G95" s="15">
        <f t="shared" ca="1" si="11"/>
        <v>0</v>
      </c>
      <c r="H95" s="13">
        <f t="shared" ca="1" si="7"/>
        <v>2.63013698630137E-2</v>
      </c>
      <c r="I95" s="29">
        <f ca="1">IF(G95&lt;&gt;0,IF(E95&lt;0,0,IF(OR('House Salad'!I95&gt;0,),50,200)),0)</f>
        <v>0</v>
      </c>
      <c r="J95" s="2">
        <f ca="1">IF(D95&lt;$E$18,"N/A",IF(D95=$E$18,IF($E$7-SUM(OFFSET(F95,-$E$18,0):F95)&gt;0,$E$7-SUM(OFFSET(F95,-$E$18,0):F95),0),IF(OFFSET(G95,-$E$18,0)-SUM(OFFSET(F95,-$E$18,0):F95)&gt;0,OFFSET(G95,-$E$18,0)-SUM(OFFSET(F95,-$E$18,0):F95),0)))</f>
        <v>0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20</v>
      </c>
      <c r="F96" s="15">
        <f t="shared" si="10"/>
        <v>4</v>
      </c>
      <c r="G96" s="15">
        <f t="shared" ca="1" si="11"/>
        <v>0</v>
      </c>
      <c r="H96" s="13">
        <f t="shared" ca="1" si="7"/>
        <v>2.1917808219178086E-2</v>
      </c>
      <c r="I96" s="29">
        <f ca="1">IF(G96&lt;&gt;0,IF(E96&lt;0,0,IF(OR('House Salad'!I96&gt;0,),50,200)),0)</f>
        <v>0</v>
      </c>
      <c r="J96" s="2">
        <f ca="1">IF(D96&lt;$E$18,"N/A",IF(D96=$E$18,IF($E$7-SUM(OFFSET(F96,-$E$18,0):F96)&gt;0,$E$7-SUM(OFFSET(F96,-$E$18,0):F96),0),IF(OFFSET(G96,-$E$18,0)-SUM(OFFSET(F96,-$E$18,0):F96)&gt;0,OFFSET(G96,-$E$18,0)-SUM(OFFSET(F96,-$E$18,0):F96),0)))</f>
        <v>0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16</v>
      </c>
      <c r="F97" s="15">
        <f t="shared" si="10"/>
        <v>4</v>
      </c>
      <c r="G97" s="15">
        <f t="shared" ca="1" si="11"/>
        <v>28</v>
      </c>
      <c r="H97" s="13">
        <f t="shared" ca="1" si="7"/>
        <v>1.7534246575342468E-2</v>
      </c>
      <c r="I97" s="29">
        <f ca="1">IF(G97&lt;&gt;0,IF(E97&lt;0,0,IF(OR('House Salad'!I97&gt;0,),50,200)),0)</f>
        <v>50</v>
      </c>
      <c r="J97" s="2">
        <f ca="1">IF(D97&lt;$E$18,"N/A",IF(D97=$E$18,IF($E$7-SUM(OFFSET(F97,-$E$18,0):F97)&gt;0,$E$7-SUM(OFFSET(F97,-$E$18,0):F97),0),IF(OFFSET(G97,-$E$18,0)-SUM(OFFSET(F97,-$E$18,0):F97)&gt;0,OFFSET(G97,-$E$18,0)-SUM(OFFSET(F97,-$E$18,0):F97),0)))</f>
        <v>0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40</v>
      </c>
      <c r="F98" s="15">
        <f t="shared" si="10"/>
        <v>4</v>
      </c>
      <c r="G98" s="15">
        <f t="shared" ca="1" si="11"/>
        <v>0</v>
      </c>
      <c r="H98" s="13">
        <f t="shared" ca="1" si="7"/>
        <v>4.3835616438356172E-2</v>
      </c>
      <c r="I98" s="29">
        <f ca="1">IF(G98&lt;&gt;0,IF(E98&lt;0,0,IF(OR('House Salad'!I98&gt;0,),50,200)),0)</f>
        <v>0</v>
      </c>
      <c r="J98" s="2">
        <f ca="1">IF(D98&lt;$E$18,"N/A",IF(D98=$E$18,IF($E$7-SUM(OFFSET(F98,-$E$18,0):F98)&gt;0,$E$7-SUM(OFFSET(F98,-$E$18,0):F98),0),IF(OFFSET(G98,-$E$18,0)-SUM(OFFSET(F98,-$E$18,0):F98)&gt;0,OFFSET(G98,-$E$18,0)-SUM(OFFSET(F98,-$E$18,0):F98),0)))</f>
        <v>0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36</v>
      </c>
      <c r="F99" s="15">
        <f t="shared" si="10"/>
        <v>4</v>
      </c>
      <c r="G99" s="15">
        <f t="shared" ca="1" si="11"/>
        <v>0</v>
      </c>
      <c r="H99" s="13">
        <f t="shared" ca="1" si="7"/>
        <v>3.9452054794520554E-2</v>
      </c>
      <c r="I99" s="29">
        <f ca="1">IF(G99&lt;&gt;0,IF(E99&lt;0,0,IF(OR('House Salad'!I99&gt;0,),50,200)),0)</f>
        <v>0</v>
      </c>
      <c r="J99" s="2">
        <f ca="1">IF(D99&lt;$E$18,"N/A",IF(D99=$E$18,IF($E$7-SUM(OFFSET(F99,-$E$18,0):F99)&gt;0,$E$7-SUM(OFFSET(F99,-$E$18,0):F99),0),IF(OFFSET(G99,-$E$18,0)-SUM(OFFSET(F99,-$E$18,0):F99)&gt;0,OFFSET(G99,-$E$18,0)-SUM(OFFSET(F99,-$E$18,0):F99),0)))</f>
        <v>0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32</v>
      </c>
      <c r="F100" s="15">
        <f t="shared" si="10"/>
        <v>4</v>
      </c>
      <c r="G100" s="15">
        <f t="shared" ca="1" si="11"/>
        <v>0</v>
      </c>
      <c r="H100" s="13">
        <f t="shared" ca="1" si="7"/>
        <v>3.5068493150684936E-2</v>
      </c>
      <c r="I100" s="29">
        <f ca="1">IF(G100&lt;&gt;0,IF(E100&lt;0,0,IF(OR('House Salad'!I100&gt;0,),50,200)),0)</f>
        <v>0</v>
      </c>
      <c r="J100" s="2">
        <f ca="1">IF(D100&lt;$E$18,"N/A",IF(D100=$E$18,IF($E$7-SUM(OFFSET(F100,-$E$18,0):F100)&gt;0,$E$7-SUM(OFFSET(F100,-$E$18,0):F100),0),IF(OFFSET(G100,-$E$18,0)-SUM(OFFSET(F100,-$E$18,0):F100)&gt;0,OFFSET(G100,-$E$18,0)-SUM(OFFSET(F100,-$E$18,0):F100),0)))</f>
        <v>0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28</v>
      </c>
      <c r="F101" s="15">
        <f t="shared" si="10"/>
        <v>4</v>
      </c>
      <c r="G101" s="15">
        <f t="shared" ca="1" si="11"/>
        <v>0</v>
      </c>
      <c r="H101" s="13">
        <f t="shared" ca="1" si="7"/>
        <v>3.0684931506849318E-2</v>
      </c>
      <c r="I101" s="29">
        <f ca="1">IF(G101&lt;&gt;0,IF(E101&lt;0,0,IF(OR('House Salad'!I101&gt;0,),50,200)),0)</f>
        <v>0</v>
      </c>
      <c r="J101" s="2">
        <f ca="1">IF(D101&lt;$E$18,"N/A",IF(D101=$E$18,IF($E$7-SUM(OFFSET(F101,-$E$18,0):F101)&gt;0,$E$7-SUM(OFFSET(F101,-$E$18,0):F101),0),IF(OFFSET(G101,-$E$18,0)-SUM(OFFSET(F101,-$E$18,0):F101)&gt;0,OFFSET(G101,-$E$18,0)-SUM(OFFSET(F101,-$E$18,0):F101),0)))</f>
        <v>0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24</v>
      </c>
      <c r="F102" s="15">
        <f t="shared" si="10"/>
        <v>4</v>
      </c>
      <c r="G102" s="15">
        <f t="shared" ca="1" si="11"/>
        <v>0</v>
      </c>
      <c r="H102" s="13">
        <f t="shared" ca="1" si="7"/>
        <v>2.63013698630137E-2</v>
      </c>
      <c r="I102" s="29">
        <f ca="1">IF(G102&lt;&gt;0,IF(E102&lt;0,0,IF(OR('House Salad'!I102&gt;0,),50,200)),0)</f>
        <v>0</v>
      </c>
      <c r="J102" s="2">
        <f ca="1">IF(D102&lt;$E$18,"N/A",IF(D102=$E$18,IF($E$7-SUM(OFFSET(F102,-$E$18,0):F102)&gt;0,$E$7-SUM(OFFSET(F102,-$E$18,0):F102),0),IF(OFFSET(G102,-$E$18,0)-SUM(OFFSET(F102,-$E$18,0):F102)&gt;0,OFFSET(G102,-$E$18,0)-SUM(OFFSET(F102,-$E$18,0):F102),0)))</f>
        <v>0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20</v>
      </c>
      <c r="F103" s="15">
        <f t="shared" si="10"/>
        <v>4</v>
      </c>
      <c r="G103" s="15">
        <f t="shared" ca="1" si="11"/>
        <v>0</v>
      </c>
      <c r="H103" s="13">
        <f t="shared" ca="1" si="7"/>
        <v>2.1917808219178086E-2</v>
      </c>
      <c r="I103" s="29">
        <f ca="1">IF(G103&lt;&gt;0,IF(E103&lt;0,0,IF(OR('House Salad'!I103&gt;0,),50,200)),0)</f>
        <v>0</v>
      </c>
      <c r="J103" s="2">
        <f ca="1">IF(D103&lt;$E$18,"N/A",IF(D103=$E$18,IF($E$7-SUM(OFFSET(F103,-$E$18,0):F103)&gt;0,$E$7-SUM(OFFSET(F103,-$E$18,0):F103),0),IF(OFFSET(G103,-$E$18,0)-SUM(OFFSET(F103,-$E$18,0):F103)&gt;0,OFFSET(G103,-$E$18,0)-SUM(OFFSET(F103,-$E$18,0):F103),0)))</f>
        <v>0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16</v>
      </c>
      <c r="F104" s="15">
        <f t="shared" si="10"/>
        <v>4</v>
      </c>
      <c r="G104" s="15">
        <f t="shared" ca="1" si="11"/>
        <v>28</v>
      </c>
      <c r="H104" s="13">
        <f t="shared" ca="1" si="7"/>
        <v>1.7534246575342468E-2</v>
      </c>
      <c r="I104" s="29">
        <f ca="1">IF(G104&lt;&gt;0,IF(E104&lt;0,0,IF(OR('House Salad'!I104&gt;0,),50,200)),0)</f>
        <v>50</v>
      </c>
      <c r="J104" s="2">
        <f ca="1">IF(D104&lt;$E$18,"N/A",IF(D104=$E$18,IF($E$7-SUM(OFFSET(F104,-$E$18,0):F104)&gt;0,$E$7-SUM(OFFSET(F104,-$E$18,0):F104),0),IF(OFFSET(G104,-$E$18,0)-SUM(OFFSET(F104,-$E$18,0):F104)&gt;0,OFFSET(G104,-$E$18,0)-SUM(OFFSET(F104,-$E$18,0):F104),0)))</f>
        <v>0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40</v>
      </c>
      <c r="F105" s="15">
        <f t="shared" si="10"/>
        <v>4</v>
      </c>
      <c r="G105" s="15">
        <f t="shared" ca="1" si="11"/>
        <v>0</v>
      </c>
      <c r="H105" s="13">
        <f t="shared" ca="1" si="7"/>
        <v>4.3835616438356172E-2</v>
      </c>
      <c r="I105" s="29">
        <f ca="1">IF(G105&lt;&gt;0,IF(E105&lt;0,0,IF(OR('House Salad'!I105&gt;0,),50,200)),0)</f>
        <v>0</v>
      </c>
      <c r="J105" s="2">
        <f ca="1">IF(D105&lt;$E$18,"N/A",IF(D105=$E$18,IF($E$7-SUM(OFFSET(F105,-$E$18,0):F105)&gt;0,$E$7-SUM(OFFSET(F105,-$E$18,0):F105),0),IF(OFFSET(G105,-$E$18,0)-SUM(OFFSET(F105,-$E$18,0):F105)&gt;0,OFFSET(G105,-$E$18,0)-SUM(OFFSET(F105,-$E$18,0):F105),0)))</f>
        <v>0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36</v>
      </c>
      <c r="F106" s="15">
        <f t="shared" si="10"/>
        <v>4</v>
      </c>
      <c r="G106" s="15">
        <f t="shared" ca="1" si="11"/>
        <v>0</v>
      </c>
      <c r="H106" s="13">
        <f t="shared" ca="1" si="7"/>
        <v>3.9452054794520554E-2</v>
      </c>
      <c r="I106" s="29">
        <f ca="1">IF(G106&lt;&gt;0,IF(E106&lt;0,0,IF(OR('House Salad'!I106&gt;0,),50,200)),0)</f>
        <v>0</v>
      </c>
      <c r="J106" s="2">
        <f ca="1">IF(D106&lt;$E$18,"N/A",IF(D106=$E$18,IF($E$7-SUM(OFFSET(F106,-$E$18,0):F106)&gt;0,$E$7-SUM(OFFSET(F106,-$E$18,0):F106),0),IF(OFFSET(G106,-$E$18,0)-SUM(OFFSET(F106,-$E$18,0):F106)&gt;0,OFFSET(G106,-$E$18,0)-SUM(OFFSET(F106,-$E$18,0):F106),0)))</f>
        <v>0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32</v>
      </c>
      <c r="F107" s="15">
        <f t="shared" si="10"/>
        <v>4</v>
      </c>
      <c r="G107" s="15">
        <f t="shared" ca="1" si="11"/>
        <v>0</v>
      </c>
      <c r="H107" s="13">
        <f t="shared" ca="1" si="7"/>
        <v>3.5068493150684936E-2</v>
      </c>
      <c r="I107" s="29">
        <f ca="1">IF(G107&lt;&gt;0,IF(E107&lt;0,0,IF(OR('House Salad'!I107&gt;0,),50,200)),0)</f>
        <v>0</v>
      </c>
      <c r="J107" s="2">
        <f ca="1">IF(D107&lt;$E$18,"N/A",IF(D107=$E$18,IF($E$7-SUM(OFFSET(F107,-$E$18,0):F107)&gt;0,$E$7-SUM(OFFSET(F107,-$E$18,0):F107),0),IF(OFFSET(G107,-$E$18,0)-SUM(OFFSET(F107,-$E$18,0):F107)&gt;0,OFFSET(G107,-$E$18,0)-SUM(OFFSET(F107,-$E$18,0):F107),0)))</f>
        <v>0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28</v>
      </c>
      <c r="F108" s="15">
        <f t="shared" si="10"/>
        <v>4</v>
      </c>
      <c r="G108" s="15">
        <f t="shared" ca="1" si="11"/>
        <v>0</v>
      </c>
      <c r="H108" s="13">
        <f t="shared" ca="1" si="7"/>
        <v>3.0684931506849318E-2</v>
      </c>
      <c r="I108" s="29">
        <f ca="1">IF(G108&lt;&gt;0,IF(E108&lt;0,0,IF(OR('House Salad'!I108&gt;0,),50,200)),0)</f>
        <v>0</v>
      </c>
      <c r="J108" s="2">
        <f ca="1">IF(D108&lt;$E$18,"N/A",IF(D108=$E$18,IF($E$7-SUM(OFFSET(F108,-$E$18,0):F108)&gt;0,$E$7-SUM(OFFSET(F108,-$E$18,0):F108),0),IF(OFFSET(G108,-$E$18,0)-SUM(OFFSET(F108,-$E$18,0):F108)&gt;0,OFFSET(G108,-$E$18,0)-SUM(OFFSET(F108,-$E$18,0):F108),0)))</f>
        <v>0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24</v>
      </c>
      <c r="F109" s="15">
        <f t="shared" si="10"/>
        <v>4</v>
      </c>
      <c r="G109" s="15">
        <f t="shared" ca="1" si="11"/>
        <v>0</v>
      </c>
      <c r="H109" s="13">
        <f t="shared" ca="1" si="7"/>
        <v>2.63013698630137E-2</v>
      </c>
      <c r="I109" s="29">
        <f ca="1">IF(G109&lt;&gt;0,IF(E109&lt;0,0,IF(OR('House Salad'!I109&gt;0,),50,200)),0)</f>
        <v>0</v>
      </c>
      <c r="J109" s="2">
        <f ca="1">IF(D109&lt;$E$18,"N/A",IF(D109=$E$18,IF($E$7-SUM(OFFSET(F109,-$E$18,0):F109)&gt;0,$E$7-SUM(OFFSET(F109,-$E$18,0):F109),0),IF(OFFSET(G109,-$E$18,0)-SUM(OFFSET(F109,-$E$18,0):F109)&gt;0,OFFSET(G109,-$E$18,0)-SUM(OFFSET(F109,-$E$18,0):F109),0)))</f>
        <v>0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20</v>
      </c>
      <c r="F110" s="15">
        <f t="shared" si="10"/>
        <v>4</v>
      </c>
      <c r="G110" s="15">
        <f t="shared" ca="1" si="11"/>
        <v>0</v>
      </c>
      <c r="H110" s="13">
        <f t="shared" ca="1" si="7"/>
        <v>2.1917808219178086E-2</v>
      </c>
      <c r="I110" s="29">
        <f ca="1">IF(G110&lt;&gt;0,IF(E110&lt;0,0,IF(OR('House Salad'!I110&gt;0,),50,200)),0)</f>
        <v>0</v>
      </c>
      <c r="J110" s="2">
        <f ca="1">IF(D110&lt;$E$18,"N/A",IF(D110=$E$18,IF($E$7-SUM(OFFSET(F110,-$E$18,0):F110)&gt;0,$E$7-SUM(OFFSET(F110,-$E$18,0):F110),0),IF(OFFSET(G110,-$E$18,0)-SUM(OFFSET(F110,-$E$18,0):F110)&gt;0,OFFSET(G110,-$E$18,0)-SUM(OFFSET(F110,-$E$18,0):F110),0)))</f>
        <v>0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16</v>
      </c>
      <c r="F111" s="15">
        <f t="shared" si="10"/>
        <v>4</v>
      </c>
      <c r="G111" s="15">
        <f t="shared" ca="1" si="11"/>
        <v>28</v>
      </c>
      <c r="H111" s="13">
        <f t="shared" ca="1" si="7"/>
        <v>1.7534246575342468E-2</v>
      </c>
      <c r="I111" s="29">
        <f ca="1">IF(G111&lt;&gt;0,IF(E111&lt;0,0,IF(OR('House Salad'!I111&gt;0,),50,200)),0)</f>
        <v>50</v>
      </c>
      <c r="J111" s="2">
        <f ca="1">IF(D111&lt;$E$18,"N/A",IF(D111=$E$18,IF($E$7-SUM(OFFSET(F111,-$E$18,0):F111)&gt;0,$E$7-SUM(OFFSET(F111,-$E$18,0):F111),0),IF(OFFSET(G111,-$E$18,0)-SUM(OFFSET(F111,-$E$18,0):F111)&gt;0,OFFSET(G111,-$E$18,0)-SUM(OFFSET(F111,-$E$18,0):F111),0)))</f>
        <v>0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40</v>
      </c>
      <c r="F112" s="15">
        <f t="shared" si="10"/>
        <v>4</v>
      </c>
      <c r="G112" s="15">
        <f t="shared" ca="1" si="11"/>
        <v>0</v>
      </c>
      <c r="H112" s="13">
        <f t="shared" ca="1" si="7"/>
        <v>4.3835616438356172E-2</v>
      </c>
      <c r="I112" s="29">
        <f ca="1">IF(G112&lt;&gt;0,IF(E112&lt;0,0,IF(OR('House Salad'!I112&gt;0,),50,200)),0)</f>
        <v>0</v>
      </c>
      <c r="J112" s="2">
        <f ca="1">IF(D112&lt;$E$18,"N/A",IF(D112=$E$18,IF($E$7-SUM(OFFSET(F112,-$E$18,0):F112)&gt;0,$E$7-SUM(OFFSET(F112,-$E$18,0):F112),0),IF(OFFSET(G112,-$E$18,0)-SUM(OFFSET(F112,-$E$18,0):F112)&gt;0,OFFSET(G112,-$E$18,0)-SUM(OFFSET(F112,-$E$18,0):F112),0)))</f>
        <v>0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36</v>
      </c>
      <c r="F113" s="15">
        <f t="shared" si="10"/>
        <v>4</v>
      </c>
      <c r="G113" s="15">
        <f t="shared" ca="1" si="11"/>
        <v>0</v>
      </c>
      <c r="H113" s="13">
        <f t="shared" ca="1" si="7"/>
        <v>3.9452054794520554E-2</v>
      </c>
      <c r="I113" s="29">
        <f ca="1">IF(G113&lt;&gt;0,IF(E113&lt;0,0,IF(OR('House Salad'!I113&gt;0,),50,200)),0)</f>
        <v>0</v>
      </c>
      <c r="J113" s="2">
        <f ca="1">IF(D113&lt;$E$18,"N/A",IF(D113=$E$18,IF($E$7-SUM(OFFSET(F113,-$E$18,0):F113)&gt;0,$E$7-SUM(OFFSET(F113,-$E$18,0):F113),0),IF(OFFSET(G113,-$E$18,0)-SUM(OFFSET(F113,-$E$18,0):F113)&gt;0,OFFSET(G113,-$E$18,0)-SUM(OFFSET(F113,-$E$18,0):F113),0)))</f>
        <v>0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32</v>
      </c>
      <c r="F114" s="15">
        <f t="shared" si="10"/>
        <v>4</v>
      </c>
      <c r="G114" s="15">
        <f t="shared" ca="1" si="11"/>
        <v>0</v>
      </c>
      <c r="H114" s="13">
        <f t="shared" ca="1" si="7"/>
        <v>3.5068493150684936E-2</v>
      </c>
      <c r="I114" s="29">
        <f ca="1">IF(G114&lt;&gt;0,IF(E114&lt;0,0,IF(OR('House Salad'!I114&gt;0,),50,200)),0)</f>
        <v>0</v>
      </c>
      <c r="J114" s="2">
        <f ca="1">IF(D114&lt;$E$18,"N/A",IF(D114=$E$18,IF($E$7-SUM(OFFSET(F114,-$E$18,0):F114)&gt;0,$E$7-SUM(OFFSET(F114,-$E$18,0):F114),0),IF(OFFSET(G114,-$E$18,0)-SUM(OFFSET(F114,-$E$18,0):F114)&gt;0,OFFSET(G114,-$E$18,0)-SUM(OFFSET(F114,-$E$18,0):F114),0)))</f>
        <v>0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28</v>
      </c>
      <c r="F115" s="15">
        <f t="shared" si="10"/>
        <v>4</v>
      </c>
      <c r="G115" s="15">
        <f t="shared" ca="1" si="11"/>
        <v>0</v>
      </c>
      <c r="H115" s="13">
        <f t="shared" ca="1" si="7"/>
        <v>3.0684931506849318E-2</v>
      </c>
      <c r="I115" s="29">
        <f ca="1">IF(G115&lt;&gt;0,IF(E115&lt;0,0,IF(OR('House Salad'!I115&gt;0,),50,200)),0)</f>
        <v>0</v>
      </c>
      <c r="J115" s="2">
        <f ca="1">IF(D115&lt;$E$18,"N/A",IF(D115=$E$18,IF($E$7-SUM(OFFSET(F115,-$E$18,0):F115)&gt;0,$E$7-SUM(OFFSET(F115,-$E$18,0):F115),0),IF(OFFSET(G115,-$E$18,0)-SUM(OFFSET(F115,-$E$18,0):F115)&gt;0,OFFSET(G115,-$E$18,0)-SUM(OFFSET(F115,-$E$18,0):F115),0)))</f>
        <v>0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24</v>
      </c>
      <c r="F116" s="15">
        <f t="shared" si="10"/>
        <v>4</v>
      </c>
      <c r="G116" s="15">
        <f t="shared" ca="1" si="11"/>
        <v>0</v>
      </c>
      <c r="H116" s="13">
        <f t="shared" ca="1" si="7"/>
        <v>2.63013698630137E-2</v>
      </c>
      <c r="I116" s="29">
        <f ca="1">IF(G116&lt;&gt;0,IF(E116&lt;0,0,IF(OR('House Salad'!I116&gt;0,),50,200)),0)</f>
        <v>0</v>
      </c>
      <c r="J116" s="2">
        <f ca="1">IF(D116&lt;$E$18,"N/A",IF(D116=$E$18,IF($E$7-SUM(OFFSET(F116,-$E$18,0):F116)&gt;0,$E$7-SUM(OFFSET(F116,-$E$18,0):F116),0),IF(OFFSET(G116,-$E$18,0)-SUM(OFFSET(F116,-$E$18,0):F116)&gt;0,OFFSET(G116,-$E$18,0)-SUM(OFFSET(F116,-$E$18,0):F116),0)))</f>
        <v>0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20</v>
      </c>
      <c r="F117" s="15">
        <f t="shared" si="10"/>
        <v>4</v>
      </c>
      <c r="G117" s="15">
        <f t="shared" ca="1" si="11"/>
        <v>0</v>
      </c>
      <c r="H117" s="13">
        <f t="shared" ca="1" si="7"/>
        <v>2.1917808219178086E-2</v>
      </c>
      <c r="I117" s="29">
        <f ca="1">IF(G117&lt;&gt;0,IF(E117&lt;0,0,IF(OR('House Salad'!I117&gt;0,),50,200)),0)</f>
        <v>0</v>
      </c>
      <c r="J117" s="2">
        <f ca="1">IF(D117&lt;$E$18,"N/A",IF(D117=$E$18,IF($E$7-SUM(OFFSET(F117,-$E$18,0):F117)&gt;0,$E$7-SUM(OFFSET(F117,-$E$18,0):F117),0),IF(OFFSET(G117,-$E$18,0)-SUM(OFFSET(F117,-$E$18,0):F117)&gt;0,OFFSET(G117,-$E$18,0)-SUM(OFFSET(F117,-$E$18,0):F117),0)))</f>
        <v>0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16</v>
      </c>
      <c r="F118" s="15">
        <f t="shared" si="10"/>
        <v>4</v>
      </c>
      <c r="G118" s="15">
        <f t="shared" ca="1" si="11"/>
        <v>28</v>
      </c>
      <c r="H118" s="13">
        <f t="shared" ca="1" si="7"/>
        <v>1.7534246575342468E-2</v>
      </c>
      <c r="I118" s="29">
        <f ca="1">IF(G118&lt;&gt;0,IF(E118&lt;0,0,IF(OR('House Salad'!I118&gt;0,),50,200)),0)</f>
        <v>50</v>
      </c>
      <c r="J118" s="2">
        <f ca="1">IF(D118&lt;$E$18,"N/A",IF(D118=$E$18,IF($E$7-SUM(OFFSET(F118,-$E$18,0):F118)&gt;0,$E$7-SUM(OFFSET(F118,-$E$18,0):F118),0),IF(OFFSET(G118,-$E$18,0)-SUM(OFFSET(F118,-$E$18,0):F118)&gt;0,OFFSET(G118,-$E$18,0)-SUM(OFFSET(F118,-$E$18,0):F118),0)))</f>
        <v>0</v>
      </c>
      <c r="K118" s="13">
        <f t="shared" ca="1" si="8"/>
        <v>0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40</v>
      </c>
      <c r="F119" s="15">
        <f t="shared" si="10"/>
        <v>4</v>
      </c>
      <c r="G119" s="15">
        <f t="shared" ca="1" si="11"/>
        <v>0</v>
      </c>
      <c r="H119" s="13">
        <f t="shared" ca="1" si="7"/>
        <v>4.3835616438356172E-2</v>
      </c>
      <c r="I119" s="29">
        <f ca="1">IF(G119&lt;&gt;0,IF(E119&lt;0,0,IF(OR('House Salad'!I119&gt;0,),50,200)),0)</f>
        <v>0</v>
      </c>
      <c r="J119" s="2">
        <f ca="1">IF(D119&lt;$E$18,"N/A",IF(D119=$E$18,IF($E$7-SUM(OFFSET(F119,-$E$18,0):F119)&gt;0,$E$7-SUM(OFFSET(F119,-$E$18,0):F119),0),IF(OFFSET(G119,-$E$18,0)-SUM(OFFSET(F119,-$E$18,0):F119)&gt;0,OFFSET(G119,-$E$18,0)-SUM(OFFSET(F119,-$E$18,0):F119),0)))</f>
        <v>0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36</v>
      </c>
      <c r="F120" s="15">
        <f t="shared" si="10"/>
        <v>4</v>
      </c>
      <c r="G120" s="15">
        <f t="shared" ca="1" si="11"/>
        <v>0</v>
      </c>
      <c r="H120" s="13">
        <f t="shared" ca="1" si="7"/>
        <v>3.9452054794520554E-2</v>
      </c>
      <c r="I120" s="29">
        <f ca="1">IF(G120&lt;&gt;0,IF(E120&lt;0,0,IF(OR('House Salad'!I120&gt;0,),50,200)),0)</f>
        <v>0</v>
      </c>
      <c r="J120" s="2">
        <f ca="1">IF(D120&lt;$E$18,"N/A",IF(D120=$E$18,IF($E$7-SUM(OFFSET(F120,-$E$18,0):F120)&gt;0,$E$7-SUM(OFFSET(F120,-$E$18,0):F120),0),IF(OFFSET(G120,-$E$18,0)-SUM(OFFSET(F120,-$E$18,0):F120)&gt;0,OFFSET(G120,-$E$18,0)-SUM(OFFSET(F120,-$E$18,0):F120),0)))</f>
        <v>0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32</v>
      </c>
      <c r="F121" s="15">
        <f t="shared" si="10"/>
        <v>4</v>
      </c>
      <c r="G121" s="15">
        <f t="shared" ca="1" si="11"/>
        <v>0</v>
      </c>
      <c r="H121" s="13">
        <f t="shared" ca="1" si="7"/>
        <v>3.5068493150684936E-2</v>
      </c>
      <c r="I121" s="29">
        <f ca="1">IF(G121&lt;&gt;0,IF(E121&lt;0,0,IF(OR('House Salad'!I121&gt;0,),50,200)),0)</f>
        <v>0</v>
      </c>
      <c r="J121" s="2">
        <f ca="1">IF(D121&lt;$E$18,"N/A",IF(D121=$E$18,IF($E$7-SUM(OFFSET(F121,-$E$18,0):F121)&gt;0,$E$7-SUM(OFFSET(F121,-$E$18,0):F121),0),IF(OFFSET(G121,-$E$18,0)-SUM(OFFSET(F121,-$E$18,0):F121)&gt;0,OFFSET(G121,-$E$18,0)-SUM(OFFSET(F121,-$E$18,0):F121),0)))</f>
        <v>0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28</v>
      </c>
      <c r="F122" s="15">
        <f t="shared" si="10"/>
        <v>4</v>
      </c>
      <c r="G122" s="15">
        <f t="shared" ca="1" si="11"/>
        <v>0</v>
      </c>
      <c r="H122" s="13">
        <f t="shared" ca="1" si="7"/>
        <v>3.0684931506849318E-2</v>
      </c>
      <c r="I122" s="29">
        <f ca="1">IF(G122&lt;&gt;0,IF(E122&lt;0,0,IF(OR('House Salad'!I122&gt;0,),50,200)),0)</f>
        <v>0</v>
      </c>
      <c r="J122" s="2">
        <f ca="1">IF(D122&lt;$E$18,"N/A",IF(D122=$E$18,IF($E$7-SUM(OFFSET(F122,-$E$18,0):F122)&gt;0,$E$7-SUM(OFFSET(F122,-$E$18,0):F122),0),IF(OFFSET(G122,-$E$18,0)-SUM(OFFSET(F122,-$E$18,0):F122)&gt;0,OFFSET(G122,-$E$18,0)-SUM(OFFSET(F122,-$E$18,0):F122),0)))</f>
        <v>0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24</v>
      </c>
      <c r="F123" s="15">
        <f t="shared" si="10"/>
        <v>4</v>
      </c>
      <c r="G123" s="15">
        <f t="shared" ca="1" si="11"/>
        <v>0</v>
      </c>
      <c r="H123" s="13">
        <f t="shared" ca="1" si="7"/>
        <v>2.63013698630137E-2</v>
      </c>
      <c r="I123" s="29">
        <f ca="1">IF(G123&lt;&gt;0,IF(E123&lt;0,0,IF(OR('House Salad'!I123&gt;0,),50,200)),0)</f>
        <v>0</v>
      </c>
      <c r="J123" s="2">
        <f ca="1">IF(D123&lt;$E$18,"N/A",IF(D123=$E$18,IF($E$7-SUM(OFFSET(F123,-$E$18,0):F123)&gt;0,$E$7-SUM(OFFSET(F123,-$E$18,0):F123),0),IF(OFFSET(G123,-$E$18,0)-SUM(OFFSET(F123,-$E$18,0):F123)&gt;0,OFFSET(G123,-$E$18,0)-SUM(OFFSET(F123,-$E$18,0):F123),0)))</f>
        <v>0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20</v>
      </c>
      <c r="F124" s="15">
        <f t="shared" si="10"/>
        <v>4</v>
      </c>
      <c r="G124" s="15">
        <f t="shared" ca="1" si="11"/>
        <v>0</v>
      </c>
      <c r="H124" s="13">
        <f t="shared" ca="1" si="7"/>
        <v>2.1917808219178086E-2</v>
      </c>
      <c r="I124" s="29">
        <f ca="1">IF(G124&lt;&gt;0,IF(E124&lt;0,0,IF(OR('House Salad'!I124&gt;0,),50,200)),0)</f>
        <v>0</v>
      </c>
      <c r="J124" s="2">
        <f ca="1">IF(D124&lt;$E$18,"N/A",IF(D124=$E$18,IF($E$7-SUM(OFFSET(F124,-$E$18,0):F124)&gt;0,$E$7-SUM(OFFSET(F124,-$E$18,0):F124),0),IF(OFFSET(G124,-$E$18,0)-SUM(OFFSET(F124,-$E$18,0):F124)&gt;0,OFFSET(G124,-$E$18,0)-SUM(OFFSET(F124,-$E$18,0):F124),0)))</f>
        <v>0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16</v>
      </c>
      <c r="F125" s="15">
        <f t="shared" si="10"/>
        <v>4</v>
      </c>
      <c r="G125" s="15">
        <f t="shared" ca="1" si="11"/>
        <v>28</v>
      </c>
      <c r="H125" s="13">
        <f t="shared" ca="1" si="7"/>
        <v>1.7534246575342468E-2</v>
      </c>
      <c r="I125" s="29">
        <f ca="1">IF(G125&lt;&gt;0,IF(E125&lt;0,0,IF(OR('House Salad'!I125&gt;0,),50,200)),0)</f>
        <v>50</v>
      </c>
      <c r="J125" s="2">
        <f ca="1">IF(D125&lt;$E$18,"N/A",IF(D125=$E$18,IF($E$7-SUM(OFFSET(F125,-$E$18,0):F125)&gt;0,$E$7-SUM(OFFSET(F125,-$E$18,0):F125),0),IF(OFFSET(G125,-$E$18,0)-SUM(OFFSET(F125,-$E$18,0):F125)&gt;0,OFFSET(G125,-$E$18,0)-SUM(OFFSET(F125,-$E$18,0):F125),0)))</f>
        <v>0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40</v>
      </c>
      <c r="F126" s="15">
        <f t="shared" si="10"/>
        <v>4</v>
      </c>
      <c r="G126" s="15">
        <f t="shared" ca="1" si="11"/>
        <v>0</v>
      </c>
      <c r="H126" s="13">
        <f t="shared" ca="1" si="7"/>
        <v>4.3835616438356172E-2</v>
      </c>
      <c r="I126" s="29">
        <f ca="1">IF(G126&lt;&gt;0,IF(E126&lt;0,0,IF(OR('House Salad'!I126&gt;0,),50,200)),0)</f>
        <v>0</v>
      </c>
      <c r="J126" s="2">
        <f ca="1">IF(D126&lt;$E$18,"N/A",IF(D126=$E$18,IF($E$7-SUM(OFFSET(F126,-$E$18,0):F126)&gt;0,$E$7-SUM(OFFSET(F126,-$E$18,0):F126),0),IF(OFFSET(G126,-$E$18,0)-SUM(OFFSET(F126,-$E$18,0):F126)&gt;0,OFFSET(G126,-$E$18,0)-SUM(OFFSET(F126,-$E$18,0):F126),0)))</f>
        <v>0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36</v>
      </c>
      <c r="F127" s="15">
        <f t="shared" si="10"/>
        <v>4</v>
      </c>
      <c r="G127" s="15">
        <f t="shared" ca="1" si="11"/>
        <v>0</v>
      </c>
      <c r="H127" s="13">
        <f t="shared" ca="1" si="7"/>
        <v>3.9452054794520554E-2</v>
      </c>
      <c r="I127" s="29">
        <f ca="1">IF(G127&lt;&gt;0,IF(E127&lt;0,0,IF(OR('House Salad'!I127&gt;0,),50,200)),0)</f>
        <v>0</v>
      </c>
      <c r="J127" s="2">
        <f ca="1">IF(D127&lt;$E$18,"N/A",IF(D127=$E$18,IF($E$7-SUM(OFFSET(F127,-$E$18,0):F127)&gt;0,$E$7-SUM(OFFSET(F127,-$E$18,0):F127),0),IF(OFFSET(G127,-$E$18,0)-SUM(OFFSET(F127,-$E$18,0):F127)&gt;0,OFFSET(G127,-$E$18,0)-SUM(OFFSET(F127,-$E$18,0):F127),0)))</f>
        <v>0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32</v>
      </c>
      <c r="F128" s="15">
        <f t="shared" si="10"/>
        <v>4</v>
      </c>
      <c r="G128" s="15">
        <f t="shared" ca="1" si="11"/>
        <v>0</v>
      </c>
      <c r="H128" s="13">
        <f t="shared" ca="1" si="7"/>
        <v>3.5068493150684936E-2</v>
      </c>
      <c r="I128" s="29">
        <f ca="1">IF(G128&lt;&gt;0,IF(E128&lt;0,0,IF(OR('House Salad'!I128&gt;0,),50,200)),0)</f>
        <v>0</v>
      </c>
      <c r="J128" s="2">
        <f ca="1">IF(D128&lt;$E$18,"N/A",IF(D128=$E$18,IF($E$7-SUM(OFFSET(F128,-$E$18,0):F128)&gt;0,$E$7-SUM(OFFSET(F128,-$E$18,0):F128),0),IF(OFFSET(G128,-$E$18,0)-SUM(OFFSET(F128,-$E$18,0):F128)&gt;0,OFFSET(G128,-$E$18,0)-SUM(OFFSET(F128,-$E$18,0):F128),0)))</f>
        <v>0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28</v>
      </c>
      <c r="F129" s="15">
        <f t="shared" si="10"/>
        <v>4</v>
      </c>
      <c r="G129" s="15">
        <f t="shared" ca="1" si="11"/>
        <v>0</v>
      </c>
      <c r="H129" s="13">
        <f t="shared" ca="1" si="7"/>
        <v>3.0684931506849318E-2</v>
      </c>
      <c r="I129" s="29">
        <f ca="1">IF(G129&lt;&gt;0,IF(E129&lt;0,0,IF(OR('House Salad'!I129&gt;0,),50,200)),0)</f>
        <v>0</v>
      </c>
      <c r="J129" s="2">
        <f ca="1">IF(D129&lt;$E$18,"N/A",IF(D129=$E$18,IF($E$7-SUM(OFFSET(F129,-$E$18,0):F129)&gt;0,$E$7-SUM(OFFSET(F129,-$E$18,0):F129),0),IF(OFFSET(G129,-$E$18,0)-SUM(OFFSET(F129,-$E$18,0):F129)&gt;0,OFFSET(G129,-$E$18,0)-SUM(OFFSET(F129,-$E$18,0):F129),0)))</f>
        <v>0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24</v>
      </c>
      <c r="F130" s="15">
        <f t="shared" si="10"/>
        <v>4</v>
      </c>
      <c r="G130" s="15">
        <f t="shared" ca="1" si="11"/>
        <v>0</v>
      </c>
      <c r="H130" s="13">
        <f t="shared" ca="1" si="7"/>
        <v>2.63013698630137E-2</v>
      </c>
      <c r="I130" s="29">
        <f ca="1">IF(G130&lt;&gt;0,IF(E130&lt;0,0,IF(OR('House Salad'!I130&gt;0,),50,200)),0)</f>
        <v>0</v>
      </c>
      <c r="J130" s="2">
        <f ca="1">IF(D130&lt;$E$18,"N/A",IF(D130=$E$18,IF($E$7-SUM(OFFSET(F130,-$E$18,0):F130)&gt;0,$E$7-SUM(OFFSET(F130,-$E$18,0):F130),0),IF(OFFSET(G130,-$E$18,0)-SUM(OFFSET(F130,-$E$18,0):F130)&gt;0,OFFSET(G130,-$E$18,0)-SUM(OFFSET(F130,-$E$18,0):F130),0)))</f>
        <v>0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20</v>
      </c>
      <c r="F131" s="15">
        <f t="shared" si="10"/>
        <v>4</v>
      </c>
      <c r="G131" s="15">
        <f t="shared" ca="1" si="11"/>
        <v>0</v>
      </c>
      <c r="H131" s="13">
        <f t="shared" ca="1" si="7"/>
        <v>2.1917808219178086E-2</v>
      </c>
      <c r="I131" s="29">
        <f ca="1">IF(G131&lt;&gt;0,IF(E131&lt;0,0,IF(OR('House Salad'!I131&gt;0,),50,200)),0)</f>
        <v>0</v>
      </c>
      <c r="J131" s="2">
        <f ca="1">IF(D131&lt;$E$18,"N/A",IF(D131=$E$18,IF($E$7-SUM(OFFSET(F131,-$E$18,0):F131)&gt;0,$E$7-SUM(OFFSET(F131,-$E$18,0):F131),0),IF(OFFSET(G131,-$E$18,0)-SUM(OFFSET(F131,-$E$18,0):F131)&gt;0,OFFSET(G131,-$E$18,0)-SUM(OFFSET(F131,-$E$18,0):F131),0)))</f>
        <v>0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16</v>
      </c>
      <c r="F132" s="15">
        <f t="shared" si="10"/>
        <v>4</v>
      </c>
      <c r="G132" s="15">
        <f t="shared" ca="1" si="11"/>
        <v>28</v>
      </c>
      <c r="H132" s="13">
        <f t="shared" ca="1" si="7"/>
        <v>1.7534246575342468E-2</v>
      </c>
      <c r="I132" s="29">
        <f ca="1">IF(G132&lt;&gt;0,IF(E132&lt;0,0,IF(OR('House Salad'!I132&gt;0,),50,200)),0)</f>
        <v>50</v>
      </c>
      <c r="J132" s="2">
        <f ca="1">IF(D132&lt;$E$18,"N/A",IF(D132=$E$18,IF($E$7-SUM(OFFSET(F132,-$E$18,0):F132)&gt;0,$E$7-SUM(OFFSET(F132,-$E$18,0):F132),0),IF(OFFSET(G132,-$E$18,0)-SUM(OFFSET(F132,-$E$18,0):F132)&gt;0,OFFSET(G132,-$E$18,0)-SUM(OFFSET(F132,-$E$18,0):F132),0)))</f>
        <v>0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40</v>
      </c>
      <c r="F133" s="15">
        <f t="shared" si="10"/>
        <v>4</v>
      </c>
      <c r="G133" s="15">
        <f t="shared" ca="1" si="11"/>
        <v>0</v>
      </c>
      <c r="H133" s="13">
        <f t="shared" ca="1" si="7"/>
        <v>4.3835616438356172E-2</v>
      </c>
      <c r="I133" s="29">
        <f ca="1">IF(G133&lt;&gt;0,IF(E133&lt;0,0,IF(OR('House Salad'!I133&gt;0,),50,200)),0)</f>
        <v>0</v>
      </c>
      <c r="J133" s="2">
        <f ca="1">IF(D133&lt;$E$18,"N/A",IF(D133=$E$18,IF($E$7-SUM(OFFSET(F133,-$E$18,0):F133)&gt;0,$E$7-SUM(OFFSET(F133,-$E$18,0):F133),0),IF(OFFSET(G133,-$E$18,0)-SUM(OFFSET(F133,-$E$18,0):F133)&gt;0,OFFSET(G133,-$E$18,0)-SUM(OFFSET(F133,-$E$18,0):F133),0)))</f>
        <v>0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36</v>
      </c>
      <c r="F134" s="15">
        <f t="shared" si="10"/>
        <v>4</v>
      </c>
      <c r="G134" s="15">
        <f t="shared" ca="1" si="11"/>
        <v>0</v>
      </c>
      <c r="H134" s="13">
        <f t="shared" ca="1" si="7"/>
        <v>3.9452054794520554E-2</v>
      </c>
      <c r="I134" s="29">
        <f ca="1">IF(G134&lt;&gt;0,IF(E134&lt;0,0,IF(OR('House Salad'!I134&gt;0,),50,200)),0)</f>
        <v>0</v>
      </c>
      <c r="J134" s="2">
        <f ca="1">IF(D134&lt;$E$18,"N/A",IF(D134=$E$18,IF($E$7-SUM(OFFSET(F134,-$E$18,0):F134)&gt;0,$E$7-SUM(OFFSET(F134,-$E$18,0):F134),0),IF(OFFSET(G134,-$E$18,0)-SUM(OFFSET(F134,-$E$18,0):F134)&gt;0,OFFSET(G134,-$E$18,0)-SUM(OFFSET(F134,-$E$18,0):F134),0)))</f>
        <v>0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32</v>
      </c>
      <c r="F135" s="15">
        <f t="shared" si="10"/>
        <v>4</v>
      </c>
      <c r="G135" s="15">
        <f t="shared" ca="1" si="11"/>
        <v>0</v>
      </c>
      <c r="H135" s="13">
        <f t="shared" ca="1" si="7"/>
        <v>3.5068493150684936E-2</v>
      </c>
      <c r="I135" s="29">
        <f ca="1">IF(G135&lt;&gt;0,IF(E135&lt;0,0,IF(OR('House Salad'!I135&gt;0,),50,200)),0)</f>
        <v>0</v>
      </c>
      <c r="J135" s="2">
        <f ca="1">IF(D135&lt;$E$18,"N/A",IF(D135=$E$18,IF($E$7-SUM(OFFSET(F135,-$E$18,0):F135)&gt;0,$E$7-SUM(OFFSET(F135,-$E$18,0):F135),0),IF(OFFSET(G135,-$E$18,0)-SUM(OFFSET(F135,-$E$18,0):F135)&gt;0,OFFSET(G135,-$E$18,0)-SUM(OFFSET(F135,-$E$18,0):F135),0)))</f>
        <v>0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28</v>
      </c>
      <c r="F136" s="15">
        <f t="shared" si="10"/>
        <v>4</v>
      </c>
      <c r="G136" s="15">
        <f t="shared" ca="1" si="11"/>
        <v>0</v>
      </c>
      <c r="H136" s="13">
        <f t="shared" ca="1" si="7"/>
        <v>3.0684931506849318E-2</v>
      </c>
      <c r="I136" s="29">
        <f ca="1">IF(G136&lt;&gt;0,IF(E136&lt;0,0,IF(OR('House Salad'!I136&gt;0,),50,200)),0)</f>
        <v>0</v>
      </c>
      <c r="J136" s="2">
        <f ca="1">IF(D136&lt;$E$18,"N/A",IF(D136=$E$18,IF($E$7-SUM(OFFSET(F136,-$E$18,0):F136)&gt;0,$E$7-SUM(OFFSET(F136,-$E$18,0):F136),0),IF(OFFSET(G136,-$E$18,0)-SUM(OFFSET(F136,-$E$18,0):F136)&gt;0,OFFSET(G136,-$E$18,0)-SUM(OFFSET(F136,-$E$18,0):F136),0)))</f>
        <v>0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24</v>
      </c>
      <c r="F137" s="15">
        <f t="shared" si="10"/>
        <v>4</v>
      </c>
      <c r="G137" s="15">
        <f t="shared" ca="1" si="11"/>
        <v>0</v>
      </c>
      <c r="H137" s="13">
        <f t="shared" ca="1" si="7"/>
        <v>2.63013698630137E-2</v>
      </c>
      <c r="I137" s="29">
        <f ca="1">IF(G137&lt;&gt;0,IF(E137&lt;0,0,IF(OR('House Salad'!I137&gt;0,),50,200)),0)</f>
        <v>0</v>
      </c>
      <c r="J137" s="2">
        <f ca="1">IF(D137&lt;$E$18,"N/A",IF(D137=$E$18,IF($E$7-SUM(OFFSET(F137,-$E$18,0):F137)&gt;0,$E$7-SUM(OFFSET(F137,-$E$18,0):F137),0),IF(OFFSET(G137,-$E$18,0)-SUM(OFFSET(F137,-$E$18,0):F137)&gt;0,OFFSET(G137,-$E$18,0)-SUM(OFFSET(F137,-$E$18,0):F137),0)))</f>
        <v>0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20</v>
      </c>
      <c r="F138" s="15">
        <f t="shared" si="10"/>
        <v>4</v>
      </c>
      <c r="G138" s="15">
        <f t="shared" ca="1" si="11"/>
        <v>0</v>
      </c>
      <c r="H138" s="13">
        <f t="shared" ca="1" si="7"/>
        <v>2.1917808219178086E-2</v>
      </c>
      <c r="I138" s="29">
        <f ca="1">IF(G138&lt;&gt;0,IF(E138&lt;0,0,IF(OR('House Salad'!I138&gt;0,),50,200)),0)</f>
        <v>0</v>
      </c>
      <c r="J138" s="2">
        <f ca="1">IF(D138&lt;$E$18,"N/A",IF(D138=$E$18,IF($E$7-SUM(OFFSET(F138,-$E$18,0):F138)&gt;0,$E$7-SUM(OFFSET(F138,-$E$18,0):F138),0),IF(OFFSET(G138,-$E$18,0)-SUM(OFFSET(F138,-$E$18,0):F138)&gt;0,OFFSET(G138,-$E$18,0)-SUM(OFFSET(F138,-$E$18,0):F138),0)))</f>
        <v>0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16</v>
      </c>
      <c r="F139" s="15">
        <f t="shared" si="10"/>
        <v>4</v>
      </c>
      <c r="G139" s="15">
        <f t="shared" ca="1" si="11"/>
        <v>28</v>
      </c>
      <c r="H139" s="13">
        <f t="shared" ca="1" si="7"/>
        <v>1.7534246575342468E-2</v>
      </c>
      <c r="I139" s="29">
        <f ca="1">IF(G139&lt;&gt;0,IF(E139&lt;0,0,IF(OR('House Salad'!I139&gt;0,),50,200)),0)</f>
        <v>50</v>
      </c>
      <c r="J139" s="2">
        <f ca="1">IF(D139&lt;$E$18,"N/A",IF(D139=$E$18,IF($E$7-SUM(OFFSET(F139,-$E$18,0):F139)&gt;0,$E$7-SUM(OFFSET(F139,-$E$18,0):F139),0),IF(OFFSET(G139,-$E$18,0)-SUM(OFFSET(F139,-$E$18,0):F139)&gt;0,OFFSET(G139,-$E$18,0)-SUM(OFFSET(F139,-$E$18,0):F139),0)))</f>
        <v>0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40</v>
      </c>
      <c r="F140" s="15">
        <f t="shared" si="10"/>
        <v>4</v>
      </c>
      <c r="G140" s="15">
        <f t="shared" ca="1" si="11"/>
        <v>0</v>
      </c>
      <c r="H140" s="13">
        <f t="shared" ca="1" si="7"/>
        <v>4.3835616438356172E-2</v>
      </c>
      <c r="I140" s="29">
        <f ca="1">IF(G140&lt;&gt;0,IF(E140&lt;0,0,IF(OR('House Salad'!I140&gt;0,),50,200)),0)</f>
        <v>0</v>
      </c>
      <c r="J140" s="2">
        <f ca="1">IF(D140&lt;$E$18,"N/A",IF(D140=$E$18,IF($E$7-SUM(OFFSET(F140,-$E$18,0):F140)&gt;0,$E$7-SUM(OFFSET(F140,-$E$18,0):F140),0),IF(OFFSET(G140,-$E$18,0)-SUM(OFFSET(F140,-$E$18,0):F140)&gt;0,OFFSET(G140,-$E$18,0)-SUM(OFFSET(F140,-$E$18,0):F140),0)))</f>
        <v>0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36</v>
      </c>
      <c r="F141" s="15">
        <f t="shared" si="10"/>
        <v>4</v>
      </c>
      <c r="G141" s="15">
        <f t="shared" ca="1" si="11"/>
        <v>0</v>
      </c>
      <c r="H141" s="13">
        <f t="shared" ca="1" si="7"/>
        <v>3.9452054794520554E-2</v>
      </c>
      <c r="I141" s="29">
        <f ca="1">IF(G141&lt;&gt;0,IF(E141&lt;0,0,IF(OR('House Salad'!I141&gt;0,),50,200)),0)</f>
        <v>0</v>
      </c>
      <c r="J141" s="2">
        <f ca="1">IF(D141&lt;$E$18,"N/A",IF(D141=$E$18,IF($E$7-SUM(OFFSET(F141,-$E$18,0):F141)&gt;0,$E$7-SUM(OFFSET(F141,-$E$18,0):F141),0),IF(OFFSET(G141,-$E$18,0)-SUM(OFFSET(F141,-$E$18,0):F141)&gt;0,OFFSET(G141,-$E$18,0)-SUM(OFFSET(F141,-$E$18,0):F141),0)))</f>
        <v>0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32</v>
      </c>
      <c r="F142" s="15">
        <f t="shared" si="10"/>
        <v>4</v>
      </c>
      <c r="G142" s="15">
        <f t="shared" ca="1" si="11"/>
        <v>0</v>
      </c>
      <c r="H142" s="13">
        <f t="shared" ca="1" si="7"/>
        <v>3.5068493150684936E-2</v>
      </c>
      <c r="I142" s="29">
        <f ca="1">IF(G142&lt;&gt;0,IF(E142&lt;0,0,IF(OR('House Salad'!I142&gt;0,),50,200)),0)</f>
        <v>0</v>
      </c>
      <c r="J142" s="2">
        <f ca="1">IF(D142&lt;$E$18,"N/A",IF(D142=$E$18,IF($E$7-SUM(OFFSET(F142,-$E$18,0):F142)&gt;0,$E$7-SUM(OFFSET(F142,-$E$18,0):F142),0),IF(OFFSET(G142,-$E$18,0)-SUM(OFFSET(F142,-$E$18,0):F142)&gt;0,OFFSET(G142,-$E$18,0)-SUM(OFFSET(F142,-$E$18,0):F142),0)))</f>
        <v>0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28</v>
      </c>
      <c r="F143" s="15">
        <f t="shared" si="10"/>
        <v>4</v>
      </c>
      <c r="G143" s="15">
        <f t="shared" ca="1" si="11"/>
        <v>0</v>
      </c>
      <c r="H143" s="13">
        <f t="shared" ca="1" si="7"/>
        <v>3.0684931506849318E-2</v>
      </c>
      <c r="I143" s="29">
        <f ca="1">IF(G143&lt;&gt;0,IF(E143&lt;0,0,IF(OR('House Salad'!I143&gt;0,),50,200)),0)</f>
        <v>0</v>
      </c>
      <c r="J143" s="2">
        <f ca="1">IF(D143&lt;$E$18,"N/A",IF(D143=$E$18,IF($E$7-SUM(OFFSET(F143,-$E$18,0):F143)&gt;0,$E$7-SUM(OFFSET(F143,-$E$18,0):F143),0),IF(OFFSET(G143,-$E$18,0)-SUM(OFFSET(F143,-$E$18,0):F143)&gt;0,OFFSET(G143,-$E$18,0)-SUM(OFFSET(F143,-$E$18,0):F143),0)))</f>
        <v>0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24</v>
      </c>
      <c r="F144" s="15">
        <f t="shared" si="10"/>
        <v>4</v>
      </c>
      <c r="G144" s="15">
        <f t="shared" ca="1" si="11"/>
        <v>0</v>
      </c>
      <c r="H144" s="13">
        <f t="shared" ca="1" si="7"/>
        <v>2.63013698630137E-2</v>
      </c>
      <c r="I144" s="29">
        <f ca="1">IF(G144&lt;&gt;0,IF(E144&lt;0,0,IF(OR('House Salad'!I144&gt;0,),50,200)),0)</f>
        <v>0</v>
      </c>
      <c r="J144" s="2">
        <f ca="1">IF(D144&lt;$E$18,"N/A",IF(D144=$E$18,IF($E$7-SUM(OFFSET(F144,-$E$18,0):F144)&gt;0,$E$7-SUM(OFFSET(F144,-$E$18,0):F144),0),IF(OFFSET(G144,-$E$18,0)-SUM(OFFSET(F144,-$E$18,0):F144)&gt;0,OFFSET(G144,-$E$18,0)-SUM(OFFSET(F144,-$E$18,0):F144),0)))</f>
        <v>0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20</v>
      </c>
      <c r="F145" s="15">
        <f t="shared" si="10"/>
        <v>4</v>
      </c>
      <c r="G145" s="15">
        <f t="shared" ca="1" si="11"/>
        <v>0</v>
      </c>
      <c r="H145" s="13">
        <f t="shared" ca="1" si="7"/>
        <v>2.1917808219178086E-2</v>
      </c>
      <c r="I145" s="29">
        <f ca="1">IF(G145&lt;&gt;0,IF(E145&lt;0,0,IF(OR('House Salad'!I145&gt;0,),50,200)),0)</f>
        <v>0</v>
      </c>
      <c r="J145" s="2">
        <f ca="1">IF(D145&lt;$E$18,"N/A",IF(D145=$E$18,IF($E$7-SUM(OFFSET(F145,-$E$18,0):F145)&gt;0,$E$7-SUM(OFFSET(F145,-$E$18,0):F145),0),IF(OFFSET(G145,-$E$18,0)-SUM(OFFSET(F145,-$E$18,0):F145)&gt;0,OFFSET(G145,-$E$18,0)-SUM(OFFSET(F145,-$E$18,0):F145),0)))</f>
        <v>0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16</v>
      </c>
      <c r="F146" s="15">
        <f t="shared" si="10"/>
        <v>4</v>
      </c>
      <c r="G146" s="15">
        <f t="shared" ca="1" si="11"/>
        <v>28</v>
      </c>
      <c r="H146" s="13">
        <f t="shared" ca="1" si="7"/>
        <v>1.7534246575342468E-2</v>
      </c>
      <c r="I146" s="29">
        <f ca="1">IF(G146&lt;&gt;0,IF(E146&lt;0,0,IF(OR('House Salad'!I146&gt;0,),50,200)),0)</f>
        <v>50</v>
      </c>
      <c r="J146" s="2">
        <f ca="1">IF(D146&lt;$E$18,"N/A",IF(D146=$E$18,IF($E$7-SUM(OFFSET(F146,-$E$18,0):F146)&gt;0,$E$7-SUM(OFFSET(F146,-$E$18,0):F146),0),IF(OFFSET(G146,-$E$18,0)-SUM(OFFSET(F146,-$E$18,0):F146)&gt;0,OFFSET(G146,-$E$18,0)-SUM(OFFSET(F146,-$E$18,0):F146),0)))</f>
        <v>0</v>
      </c>
      <c r="K146" s="13">
        <f t="shared" ca="1" si="8"/>
        <v>0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40</v>
      </c>
      <c r="F147" s="15">
        <f t="shared" si="10"/>
        <v>4</v>
      </c>
      <c r="G147" s="15">
        <f t="shared" ca="1" si="11"/>
        <v>0</v>
      </c>
      <c r="H147" s="13">
        <f t="shared" ca="1" si="7"/>
        <v>4.3835616438356172E-2</v>
      </c>
      <c r="I147" s="29">
        <f ca="1">IF(G147&lt;&gt;0,IF(E147&lt;0,0,IF(OR('House Salad'!I147&gt;0,),50,200)),0)</f>
        <v>0</v>
      </c>
      <c r="J147" s="2">
        <f ca="1">IF(D147&lt;$E$18,"N/A",IF(D147=$E$18,IF($E$7-SUM(OFFSET(F147,-$E$18,0):F147)&gt;0,$E$7-SUM(OFFSET(F147,-$E$18,0):F147),0),IF(OFFSET(G147,-$E$18,0)-SUM(OFFSET(F147,-$E$18,0):F147)&gt;0,OFFSET(G147,-$E$18,0)-SUM(OFFSET(F147,-$E$18,0):F147),0)))</f>
        <v>0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36</v>
      </c>
      <c r="F148" s="15">
        <f t="shared" si="10"/>
        <v>4</v>
      </c>
      <c r="G148" s="15">
        <f t="shared" ca="1" si="11"/>
        <v>0</v>
      </c>
      <c r="H148" s="13">
        <f t="shared" ca="1" si="7"/>
        <v>3.9452054794520554E-2</v>
      </c>
      <c r="I148" s="29">
        <f ca="1">IF(G148&lt;&gt;0,IF(E148&lt;0,0,IF(OR('House Salad'!I148&gt;0,),50,200)),0)</f>
        <v>0</v>
      </c>
      <c r="J148" s="2">
        <f ca="1">IF(D148&lt;$E$18,"N/A",IF(D148=$E$18,IF($E$7-SUM(OFFSET(F148,-$E$18,0):F148)&gt;0,$E$7-SUM(OFFSET(F148,-$E$18,0):F148),0),IF(OFFSET(G148,-$E$18,0)-SUM(OFFSET(F148,-$E$18,0):F148)&gt;0,OFFSET(G148,-$E$18,0)-SUM(OFFSET(F148,-$E$18,0):F148),0)))</f>
        <v>0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32</v>
      </c>
      <c r="F149" s="15">
        <f t="shared" si="10"/>
        <v>4</v>
      </c>
      <c r="G149" s="15">
        <f t="shared" ca="1" si="11"/>
        <v>0</v>
      </c>
      <c r="H149" s="13">
        <f t="shared" ref="H149:H212" ca="1" si="13">IF(E149&gt;0,E149*($E$12/365),0)</f>
        <v>3.5068493150684936E-2</v>
      </c>
      <c r="I149" s="29">
        <f ca="1">IF(G149&lt;&gt;0,IF(E149&lt;0,0,IF(OR('House Salad'!I149&gt;0,),50,200)),0)</f>
        <v>0</v>
      </c>
      <c r="J149" s="2">
        <f ca="1">IF(D149&lt;$E$18,"N/A",IF(D149=$E$18,IF($E$7-SUM(OFFSET(F149,-$E$18,0):F149)&gt;0,$E$7-SUM(OFFSET(F149,-$E$18,0):F149),0),IF(OFFSET(G149,-$E$18,0)-SUM(OFFSET(F149,-$E$18,0):F149)&gt;0,OFFSET(G149,-$E$18,0)-SUM(OFFSET(F149,-$E$18,0):F149),0)))</f>
        <v>0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28</v>
      </c>
      <c r="F150" s="15">
        <f t="shared" ref="F150:F213" si="16">ROUND($E$15/7,0)</f>
        <v>4</v>
      </c>
      <c r="G150" s="15">
        <f t="shared" ref="G150:G213" ca="1" si="17">IF(D150=1,$E$4,IF(E150&lt;0,$E$4-E150,IF(MOD(D150,$E$5)=0,$E$4-E150,0)))</f>
        <v>0</v>
      </c>
      <c r="H150" s="13">
        <f t="shared" ca="1" si="13"/>
        <v>3.0684931506849318E-2</v>
      </c>
      <c r="I150" s="29">
        <f ca="1">IF(G150&lt;&gt;0,IF(E150&lt;0,0,IF(OR('House Salad'!I150&gt;0,),50,200)),0)</f>
        <v>0</v>
      </c>
      <c r="J150" s="2">
        <f ca="1">IF(D150&lt;$E$18,"N/A",IF(D150=$E$18,IF($E$7-SUM(OFFSET(F150,-$E$18,0):F150)&gt;0,$E$7-SUM(OFFSET(F150,-$E$18,0):F150),0),IF(OFFSET(G150,-$E$18,0)-SUM(OFFSET(F150,-$E$18,0):F150)&gt;0,OFFSET(G150,-$E$18,0)-SUM(OFFSET(F150,-$E$18,0):F150),0)))</f>
        <v>0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24</v>
      </c>
      <c r="F151" s="15">
        <f t="shared" si="16"/>
        <v>4</v>
      </c>
      <c r="G151" s="15">
        <f t="shared" ca="1" si="17"/>
        <v>0</v>
      </c>
      <c r="H151" s="13">
        <f t="shared" ca="1" si="13"/>
        <v>2.63013698630137E-2</v>
      </c>
      <c r="I151" s="29">
        <f ca="1">IF(G151&lt;&gt;0,IF(E151&lt;0,0,IF(OR('House Salad'!I151&gt;0,),50,200)),0)</f>
        <v>0</v>
      </c>
      <c r="J151" s="2">
        <f ca="1">IF(D151&lt;$E$18,"N/A",IF(D151=$E$18,IF($E$7-SUM(OFFSET(F151,-$E$18,0):F151)&gt;0,$E$7-SUM(OFFSET(F151,-$E$18,0):F151),0),IF(OFFSET(G151,-$E$18,0)-SUM(OFFSET(F151,-$E$18,0):F151)&gt;0,OFFSET(G151,-$E$18,0)-SUM(OFFSET(F151,-$E$18,0):F151),0)))</f>
        <v>0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20</v>
      </c>
      <c r="F152" s="15">
        <f t="shared" si="16"/>
        <v>4</v>
      </c>
      <c r="G152" s="15">
        <f t="shared" ca="1" si="17"/>
        <v>0</v>
      </c>
      <c r="H152" s="13">
        <f t="shared" ca="1" si="13"/>
        <v>2.1917808219178086E-2</v>
      </c>
      <c r="I152" s="29">
        <f ca="1">IF(G152&lt;&gt;0,IF(E152&lt;0,0,IF(OR('House Salad'!I152&gt;0,),50,200)),0)</f>
        <v>0</v>
      </c>
      <c r="J152" s="2">
        <f ca="1">IF(D152&lt;$E$18,"N/A",IF(D152=$E$18,IF($E$7-SUM(OFFSET(F152,-$E$18,0):F152)&gt;0,$E$7-SUM(OFFSET(F152,-$E$18,0):F152),0),IF(OFFSET(G152,-$E$18,0)-SUM(OFFSET(F152,-$E$18,0):F152)&gt;0,OFFSET(G152,-$E$18,0)-SUM(OFFSET(F152,-$E$18,0):F152),0)))</f>
        <v>0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16</v>
      </c>
      <c r="F153" s="15">
        <f t="shared" si="16"/>
        <v>4</v>
      </c>
      <c r="G153" s="15">
        <f t="shared" ca="1" si="17"/>
        <v>28</v>
      </c>
      <c r="H153" s="13">
        <f t="shared" ca="1" si="13"/>
        <v>1.7534246575342468E-2</v>
      </c>
      <c r="I153" s="29">
        <f ca="1">IF(G153&lt;&gt;0,IF(E153&lt;0,0,IF(OR('House Salad'!I153&gt;0,),50,200)),0)</f>
        <v>50</v>
      </c>
      <c r="J153" s="2">
        <f ca="1">IF(D153&lt;$E$18,"N/A",IF(D153=$E$18,IF($E$7-SUM(OFFSET(F153,-$E$18,0):F153)&gt;0,$E$7-SUM(OFFSET(F153,-$E$18,0):F153),0),IF(OFFSET(G153,-$E$18,0)-SUM(OFFSET(F153,-$E$18,0):F153)&gt;0,OFFSET(G153,-$E$18,0)-SUM(OFFSET(F153,-$E$18,0):F153),0)))</f>
        <v>0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40</v>
      </c>
      <c r="F154" s="15">
        <f t="shared" si="16"/>
        <v>4</v>
      </c>
      <c r="G154" s="15">
        <f t="shared" ca="1" si="17"/>
        <v>0</v>
      </c>
      <c r="H154" s="13">
        <f t="shared" ca="1" si="13"/>
        <v>4.3835616438356172E-2</v>
      </c>
      <c r="I154" s="29">
        <f ca="1">IF(G154&lt;&gt;0,IF(E154&lt;0,0,IF(OR('House Salad'!I154&gt;0,),50,200)),0)</f>
        <v>0</v>
      </c>
      <c r="J154" s="2">
        <f ca="1">IF(D154&lt;$E$18,"N/A",IF(D154=$E$18,IF($E$7-SUM(OFFSET(F154,-$E$18,0):F154)&gt;0,$E$7-SUM(OFFSET(F154,-$E$18,0):F154),0),IF(OFFSET(G154,-$E$18,0)-SUM(OFFSET(F154,-$E$18,0):F154)&gt;0,OFFSET(G154,-$E$18,0)-SUM(OFFSET(F154,-$E$18,0):F154),0)))</f>
        <v>0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36</v>
      </c>
      <c r="F155" s="15">
        <f t="shared" si="16"/>
        <v>4</v>
      </c>
      <c r="G155" s="15">
        <f t="shared" ca="1" si="17"/>
        <v>0</v>
      </c>
      <c r="H155" s="13">
        <f t="shared" ca="1" si="13"/>
        <v>3.9452054794520554E-2</v>
      </c>
      <c r="I155" s="29">
        <f ca="1">IF(G155&lt;&gt;0,IF(E155&lt;0,0,IF(OR('House Salad'!I155&gt;0,),50,200)),0)</f>
        <v>0</v>
      </c>
      <c r="J155" s="2">
        <f ca="1">IF(D155&lt;$E$18,"N/A",IF(D155=$E$18,IF($E$7-SUM(OFFSET(F155,-$E$18,0):F155)&gt;0,$E$7-SUM(OFFSET(F155,-$E$18,0):F155),0),IF(OFFSET(G155,-$E$18,0)-SUM(OFFSET(F155,-$E$18,0):F155)&gt;0,OFFSET(G155,-$E$18,0)-SUM(OFFSET(F155,-$E$18,0):F155),0)))</f>
        <v>0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32</v>
      </c>
      <c r="F156" s="15">
        <f t="shared" si="16"/>
        <v>4</v>
      </c>
      <c r="G156" s="15">
        <f t="shared" ca="1" si="17"/>
        <v>0</v>
      </c>
      <c r="H156" s="13">
        <f t="shared" ca="1" si="13"/>
        <v>3.5068493150684936E-2</v>
      </c>
      <c r="I156" s="29">
        <f ca="1">IF(G156&lt;&gt;0,IF(E156&lt;0,0,IF(OR('House Salad'!I156&gt;0,),50,200)),0)</f>
        <v>0</v>
      </c>
      <c r="J156" s="2">
        <f ca="1">IF(D156&lt;$E$18,"N/A",IF(D156=$E$18,IF($E$7-SUM(OFFSET(F156,-$E$18,0):F156)&gt;0,$E$7-SUM(OFFSET(F156,-$E$18,0):F156),0),IF(OFFSET(G156,-$E$18,0)-SUM(OFFSET(F156,-$E$18,0):F156)&gt;0,OFFSET(G156,-$E$18,0)-SUM(OFFSET(F156,-$E$18,0):F156),0)))</f>
        <v>0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28</v>
      </c>
      <c r="F157" s="15">
        <f t="shared" si="16"/>
        <v>4</v>
      </c>
      <c r="G157" s="15">
        <f t="shared" ca="1" si="17"/>
        <v>0</v>
      </c>
      <c r="H157" s="13">
        <f t="shared" ca="1" si="13"/>
        <v>3.0684931506849318E-2</v>
      </c>
      <c r="I157" s="29">
        <f ca="1">IF(G157&lt;&gt;0,IF(E157&lt;0,0,IF(OR('House Salad'!I157&gt;0,),50,200)),0)</f>
        <v>0</v>
      </c>
      <c r="J157" s="2">
        <f ca="1">IF(D157&lt;$E$18,"N/A",IF(D157=$E$18,IF($E$7-SUM(OFFSET(F157,-$E$18,0):F157)&gt;0,$E$7-SUM(OFFSET(F157,-$E$18,0):F157),0),IF(OFFSET(G157,-$E$18,0)-SUM(OFFSET(F157,-$E$18,0):F157)&gt;0,OFFSET(G157,-$E$18,0)-SUM(OFFSET(F157,-$E$18,0):F157),0)))</f>
        <v>0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24</v>
      </c>
      <c r="F158" s="15">
        <f t="shared" si="16"/>
        <v>4</v>
      </c>
      <c r="G158" s="15">
        <f t="shared" ca="1" si="17"/>
        <v>0</v>
      </c>
      <c r="H158" s="13">
        <f t="shared" ca="1" si="13"/>
        <v>2.63013698630137E-2</v>
      </c>
      <c r="I158" s="29">
        <f ca="1">IF(G158&lt;&gt;0,IF(E158&lt;0,0,IF(OR('House Salad'!I158&gt;0,),50,200)),0)</f>
        <v>0</v>
      </c>
      <c r="J158" s="2">
        <f ca="1">IF(D158&lt;$E$18,"N/A",IF(D158=$E$18,IF($E$7-SUM(OFFSET(F158,-$E$18,0):F158)&gt;0,$E$7-SUM(OFFSET(F158,-$E$18,0):F158),0),IF(OFFSET(G158,-$E$18,0)-SUM(OFFSET(F158,-$E$18,0):F158)&gt;0,OFFSET(G158,-$E$18,0)-SUM(OFFSET(F158,-$E$18,0):F158),0)))</f>
        <v>0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20</v>
      </c>
      <c r="F159" s="15">
        <f t="shared" si="16"/>
        <v>4</v>
      </c>
      <c r="G159" s="15">
        <f t="shared" ca="1" si="17"/>
        <v>0</v>
      </c>
      <c r="H159" s="13">
        <f t="shared" ca="1" si="13"/>
        <v>2.1917808219178086E-2</v>
      </c>
      <c r="I159" s="29">
        <f ca="1">IF(G159&lt;&gt;0,IF(E159&lt;0,0,IF(OR('House Salad'!I159&gt;0,),50,200)),0)</f>
        <v>0</v>
      </c>
      <c r="J159" s="2">
        <f ca="1">IF(D159&lt;$E$18,"N/A",IF(D159=$E$18,IF($E$7-SUM(OFFSET(F159,-$E$18,0):F159)&gt;0,$E$7-SUM(OFFSET(F159,-$E$18,0):F159),0),IF(OFFSET(G159,-$E$18,0)-SUM(OFFSET(F159,-$E$18,0):F159)&gt;0,OFFSET(G159,-$E$18,0)-SUM(OFFSET(F159,-$E$18,0):F159),0)))</f>
        <v>0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16</v>
      </c>
      <c r="F160" s="15">
        <f t="shared" si="16"/>
        <v>4</v>
      </c>
      <c r="G160" s="15">
        <f t="shared" ca="1" si="17"/>
        <v>28</v>
      </c>
      <c r="H160" s="13">
        <f t="shared" ca="1" si="13"/>
        <v>1.7534246575342468E-2</v>
      </c>
      <c r="I160" s="29">
        <f ca="1">IF(G160&lt;&gt;0,IF(E160&lt;0,0,IF(OR('House Salad'!I160&gt;0,),50,200)),0)</f>
        <v>50</v>
      </c>
      <c r="J160" s="2">
        <f ca="1">IF(D160&lt;$E$18,"N/A",IF(D160=$E$18,IF($E$7-SUM(OFFSET(F160,-$E$18,0):F160)&gt;0,$E$7-SUM(OFFSET(F160,-$E$18,0):F160),0),IF(OFFSET(G160,-$E$18,0)-SUM(OFFSET(F160,-$E$18,0):F160)&gt;0,OFFSET(G160,-$E$18,0)-SUM(OFFSET(F160,-$E$18,0):F160),0)))</f>
        <v>0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40</v>
      </c>
      <c r="F161" s="15">
        <f t="shared" si="16"/>
        <v>4</v>
      </c>
      <c r="G161" s="15">
        <f t="shared" ca="1" si="17"/>
        <v>0</v>
      </c>
      <c r="H161" s="13">
        <f t="shared" ca="1" si="13"/>
        <v>4.3835616438356172E-2</v>
      </c>
      <c r="I161" s="29">
        <f ca="1">IF(G161&lt;&gt;0,IF(E161&lt;0,0,IF(OR('House Salad'!I161&gt;0,),50,200)),0)</f>
        <v>0</v>
      </c>
      <c r="J161" s="2">
        <f ca="1">IF(D161&lt;$E$18,"N/A",IF(D161=$E$18,IF($E$7-SUM(OFFSET(F161,-$E$18,0):F161)&gt;0,$E$7-SUM(OFFSET(F161,-$E$18,0):F161),0),IF(OFFSET(G161,-$E$18,0)-SUM(OFFSET(F161,-$E$18,0):F161)&gt;0,OFFSET(G161,-$E$18,0)-SUM(OFFSET(F161,-$E$18,0):F161),0)))</f>
        <v>0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36</v>
      </c>
      <c r="F162" s="15">
        <f t="shared" si="16"/>
        <v>4</v>
      </c>
      <c r="G162" s="15">
        <f t="shared" ca="1" si="17"/>
        <v>0</v>
      </c>
      <c r="H162" s="13">
        <f t="shared" ca="1" si="13"/>
        <v>3.9452054794520554E-2</v>
      </c>
      <c r="I162" s="29">
        <f ca="1">IF(G162&lt;&gt;0,IF(E162&lt;0,0,IF(OR('House Salad'!I162&gt;0,),50,200)),0)</f>
        <v>0</v>
      </c>
      <c r="J162" s="2">
        <f ca="1">IF(D162&lt;$E$18,"N/A",IF(D162=$E$18,IF($E$7-SUM(OFFSET(F162,-$E$18,0):F162)&gt;0,$E$7-SUM(OFFSET(F162,-$E$18,0):F162),0),IF(OFFSET(G162,-$E$18,0)-SUM(OFFSET(F162,-$E$18,0):F162)&gt;0,OFFSET(G162,-$E$18,0)-SUM(OFFSET(F162,-$E$18,0):F162),0)))</f>
        <v>0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32</v>
      </c>
      <c r="F163" s="15">
        <f t="shared" si="16"/>
        <v>4</v>
      </c>
      <c r="G163" s="15">
        <f t="shared" ca="1" si="17"/>
        <v>0</v>
      </c>
      <c r="H163" s="13">
        <f t="shared" ca="1" si="13"/>
        <v>3.5068493150684936E-2</v>
      </c>
      <c r="I163" s="29">
        <f ca="1">IF(G163&lt;&gt;0,IF(E163&lt;0,0,IF(OR('House Salad'!I163&gt;0,),50,200)),0)</f>
        <v>0</v>
      </c>
      <c r="J163" s="2">
        <f ca="1">IF(D163&lt;$E$18,"N/A",IF(D163=$E$18,IF($E$7-SUM(OFFSET(F163,-$E$18,0):F163)&gt;0,$E$7-SUM(OFFSET(F163,-$E$18,0):F163),0),IF(OFFSET(G163,-$E$18,0)-SUM(OFFSET(F163,-$E$18,0):F163)&gt;0,OFFSET(G163,-$E$18,0)-SUM(OFFSET(F163,-$E$18,0):F163),0)))</f>
        <v>0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28</v>
      </c>
      <c r="F164" s="15">
        <f t="shared" si="16"/>
        <v>4</v>
      </c>
      <c r="G164" s="15">
        <f t="shared" ca="1" si="17"/>
        <v>0</v>
      </c>
      <c r="H164" s="13">
        <f t="shared" ca="1" si="13"/>
        <v>3.0684931506849318E-2</v>
      </c>
      <c r="I164" s="29">
        <f ca="1">IF(G164&lt;&gt;0,IF(E164&lt;0,0,IF(OR('House Salad'!I164&gt;0,),50,200)),0)</f>
        <v>0</v>
      </c>
      <c r="J164" s="2">
        <f ca="1">IF(D164&lt;$E$18,"N/A",IF(D164=$E$18,IF($E$7-SUM(OFFSET(F164,-$E$18,0):F164)&gt;0,$E$7-SUM(OFFSET(F164,-$E$18,0):F164),0),IF(OFFSET(G164,-$E$18,0)-SUM(OFFSET(F164,-$E$18,0):F164)&gt;0,OFFSET(G164,-$E$18,0)-SUM(OFFSET(F164,-$E$18,0):F164),0)))</f>
        <v>0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24</v>
      </c>
      <c r="F165" s="15">
        <f t="shared" si="16"/>
        <v>4</v>
      </c>
      <c r="G165" s="15">
        <f t="shared" ca="1" si="17"/>
        <v>0</v>
      </c>
      <c r="H165" s="13">
        <f t="shared" ca="1" si="13"/>
        <v>2.63013698630137E-2</v>
      </c>
      <c r="I165" s="29">
        <f ca="1">IF(G165&lt;&gt;0,IF(E165&lt;0,0,IF(OR('House Salad'!I165&gt;0,),50,200)),0)</f>
        <v>0</v>
      </c>
      <c r="J165" s="2">
        <f ca="1">IF(D165&lt;$E$18,"N/A",IF(D165=$E$18,IF($E$7-SUM(OFFSET(F165,-$E$18,0):F165)&gt;0,$E$7-SUM(OFFSET(F165,-$E$18,0):F165),0),IF(OFFSET(G165,-$E$18,0)-SUM(OFFSET(F165,-$E$18,0):F165)&gt;0,OFFSET(G165,-$E$18,0)-SUM(OFFSET(F165,-$E$18,0):F165),0)))</f>
        <v>0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20</v>
      </c>
      <c r="F166" s="15">
        <f t="shared" si="16"/>
        <v>4</v>
      </c>
      <c r="G166" s="15">
        <f t="shared" ca="1" si="17"/>
        <v>0</v>
      </c>
      <c r="H166" s="13">
        <f t="shared" ca="1" si="13"/>
        <v>2.1917808219178086E-2</v>
      </c>
      <c r="I166" s="29">
        <f ca="1">IF(G166&lt;&gt;0,IF(E166&lt;0,0,IF(OR('House Salad'!I166&gt;0,),50,200)),0)</f>
        <v>0</v>
      </c>
      <c r="J166" s="2">
        <f ca="1">IF(D166&lt;$E$18,"N/A",IF(D166=$E$18,IF($E$7-SUM(OFFSET(F166,-$E$18,0):F166)&gt;0,$E$7-SUM(OFFSET(F166,-$E$18,0):F166),0),IF(OFFSET(G166,-$E$18,0)-SUM(OFFSET(F166,-$E$18,0):F166)&gt;0,OFFSET(G166,-$E$18,0)-SUM(OFFSET(F166,-$E$18,0):F166),0)))</f>
        <v>0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16</v>
      </c>
      <c r="F167" s="15">
        <f t="shared" si="16"/>
        <v>4</v>
      </c>
      <c r="G167" s="15">
        <f t="shared" ca="1" si="17"/>
        <v>28</v>
      </c>
      <c r="H167" s="13">
        <f t="shared" ca="1" si="13"/>
        <v>1.7534246575342468E-2</v>
      </c>
      <c r="I167" s="29">
        <f ca="1">IF(G167&lt;&gt;0,IF(E167&lt;0,0,IF(OR('House Salad'!I167&gt;0,),50,200)),0)</f>
        <v>50</v>
      </c>
      <c r="J167" s="2">
        <f ca="1">IF(D167&lt;$E$18,"N/A",IF(D167=$E$18,IF($E$7-SUM(OFFSET(F167,-$E$18,0):F167)&gt;0,$E$7-SUM(OFFSET(F167,-$E$18,0):F167),0),IF(OFFSET(G167,-$E$18,0)-SUM(OFFSET(F167,-$E$18,0):F167)&gt;0,OFFSET(G167,-$E$18,0)-SUM(OFFSET(F167,-$E$18,0):F167),0)))</f>
        <v>0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40</v>
      </c>
      <c r="F168" s="15">
        <f t="shared" si="16"/>
        <v>4</v>
      </c>
      <c r="G168" s="15">
        <f t="shared" ca="1" si="17"/>
        <v>0</v>
      </c>
      <c r="H168" s="13">
        <f t="shared" ca="1" si="13"/>
        <v>4.3835616438356172E-2</v>
      </c>
      <c r="I168" s="29">
        <f ca="1">IF(G168&lt;&gt;0,IF(E168&lt;0,0,IF(OR('House Salad'!I168&gt;0,),50,200)),0)</f>
        <v>0</v>
      </c>
      <c r="J168" s="2">
        <f ca="1">IF(D168&lt;$E$18,"N/A",IF(D168=$E$18,IF($E$7-SUM(OFFSET(F168,-$E$18,0):F168)&gt;0,$E$7-SUM(OFFSET(F168,-$E$18,0):F168),0),IF(OFFSET(G168,-$E$18,0)-SUM(OFFSET(F168,-$E$18,0):F168)&gt;0,OFFSET(G168,-$E$18,0)-SUM(OFFSET(F168,-$E$18,0):F168),0)))</f>
        <v>0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36</v>
      </c>
      <c r="F169" s="15">
        <f t="shared" si="16"/>
        <v>4</v>
      </c>
      <c r="G169" s="15">
        <f t="shared" ca="1" si="17"/>
        <v>0</v>
      </c>
      <c r="H169" s="13">
        <f t="shared" ca="1" si="13"/>
        <v>3.9452054794520554E-2</v>
      </c>
      <c r="I169" s="29">
        <f ca="1">IF(G169&lt;&gt;0,IF(E169&lt;0,0,IF(OR('House Salad'!I169&gt;0,),50,200)),0)</f>
        <v>0</v>
      </c>
      <c r="J169" s="2">
        <f ca="1">IF(D169&lt;$E$18,"N/A",IF(D169=$E$18,IF($E$7-SUM(OFFSET(F169,-$E$18,0):F169)&gt;0,$E$7-SUM(OFFSET(F169,-$E$18,0):F169),0),IF(OFFSET(G169,-$E$18,0)-SUM(OFFSET(F169,-$E$18,0):F169)&gt;0,OFFSET(G169,-$E$18,0)-SUM(OFFSET(F169,-$E$18,0):F169),0)))</f>
        <v>0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32</v>
      </c>
      <c r="F170" s="15">
        <f t="shared" si="16"/>
        <v>4</v>
      </c>
      <c r="G170" s="15">
        <f t="shared" ca="1" si="17"/>
        <v>0</v>
      </c>
      <c r="H170" s="13">
        <f t="shared" ca="1" si="13"/>
        <v>3.5068493150684936E-2</v>
      </c>
      <c r="I170" s="29">
        <f ca="1">IF(G170&lt;&gt;0,IF(E170&lt;0,0,IF(OR('House Salad'!I170&gt;0,),50,200)),0)</f>
        <v>0</v>
      </c>
      <c r="J170" s="2">
        <f ca="1">IF(D170&lt;$E$18,"N/A",IF(D170=$E$18,IF($E$7-SUM(OFFSET(F170,-$E$18,0):F170)&gt;0,$E$7-SUM(OFFSET(F170,-$E$18,0):F170),0),IF(OFFSET(G170,-$E$18,0)-SUM(OFFSET(F170,-$E$18,0):F170)&gt;0,OFFSET(G170,-$E$18,0)-SUM(OFFSET(F170,-$E$18,0):F170),0)))</f>
        <v>0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28</v>
      </c>
      <c r="F171" s="15">
        <f t="shared" si="16"/>
        <v>4</v>
      </c>
      <c r="G171" s="15">
        <f t="shared" ca="1" si="17"/>
        <v>0</v>
      </c>
      <c r="H171" s="13">
        <f t="shared" ca="1" si="13"/>
        <v>3.0684931506849318E-2</v>
      </c>
      <c r="I171" s="29">
        <f ca="1">IF(G171&lt;&gt;0,IF(E171&lt;0,0,IF(OR('House Salad'!I171&gt;0,),50,200)),0)</f>
        <v>0</v>
      </c>
      <c r="J171" s="2">
        <f ca="1">IF(D171&lt;$E$18,"N/A",IF(D171=$E$18,IF($E$7-SUM(OFFSET(F171,-$E$18,0):F171)&gt;0,$E$7-SUM(OFFSET(F171,-$E$18,0):F171),0),IF(OFFSET(G171,-$E$18,0)-SUM(OFFSET(F171,-$E$18,0):F171)&gt;0,OFFSET(G171,-$E$18,0)-SUM(OFFSET(F171,-$E$18,0):F171),0)))</f>
        <v>0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24</v>
      </c>
      <c r="F172" s="15">
        <f t="shared" si="16"/>
        <v>4</v>
      </c>
      <c r="G172" s="15">
        <f t="shared" ca="1" si="17"/>
        <v>0</v>
      </c>
      <c r="H172" s="13">
        <f t="shared" ca="1" si="13"/>
        <v>2.63013698630137E-2</v>
      </c>
      <c r="I172" s="29">
        <f ca="1">IF(G172&lt;&gt;0,IF(E172&lt;0,0,IF(OR('House Salad'!I172&gt;0,),50,200)),0)</f>
        <v>0</v>
      </c>
      <c r="J172" s="2">
        <f ca="1">IF(D172&lt;$E$18,"N/A",IF(D172=$E$18,IF($E$7-SUM(OFFSET(F172,-$E$18,0):F172)&gt;0,$E$7-SUM(OFFSET(F172,-$E$18,0):F172),0),IF(OFFSET(G172,-$E$18,0)-SUM(OFFSET(F172,-$E$18,0):F172)&gt;0,OFFSET(G172,-$E$18,0)-SUM(OFFSET(F172,-$E$18,0):F172),0)))</f>
        <v>0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20</v>
      </c>
      <c r="F173" s="15">
        <f t="shared" si="16"/>
        <v>4</v>
      </c>
      <c r="G173" s="15">
        <f t="shared" ca="1" si="17"/>
        <v>0</v>
      </c>
      <c r="H173" s="13">
        <f t="shared" ca="1" si="13"/>
        <v>2.1917808219178086E-2</v>
      </c>
      <c r="I173" s="29">
        <f ca="1">IF(G173&lt;&gt;0,IF(E173&lt;0,0,IF(OR('House Salad'!I173&gt;0,),50,200)),0)</f>
        <v>0</v>
      </c>
      <c r="J173" s="2">
        <f ca="1">IF(D173&lt;$E$18,"N/A",IF(D173=$E$18,IF($E$7-SUM(OFFSET(F173,-$E$18,0):F173)&gt;0,$E$7-SUM(OFFSET(F173,-$E$18,0):F173),0),IF(OFFSET(G173,-$E$18,0)-SUM(OFFSET(F173,-$E$18,0):F173)&gt;0,OFFSET(G173,-$E$18,0)-SUM(OFFSET(F173,-$E$18,0):F173),0)))</f>
        <v>0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16</v>
      </c>
      <c r="F174" s="15">
        <f t="shared" si="16"/>
        <v>4</v>
      </c>
      <c r="G174" s="15">
        <f t="shared" ca="1" si="17"/>
        <v>28</v>
      </c>
      <c r="H174" s="13">
        <f t="shared" ca="1" si="13"/>
        <v>1.7534246575342468E-2</v>
      </c>
      <c r="I174" s="29">
        <f ca="1">IF(G174&lt;&gt;0,IF(E174&lt;0,0,IF(OR('House Salad'!I174&gt;0,),50,200)),0)</f>
        <v>50</v>
      </c>
      <c r="J174" s="2">
        <f ca="1">IF(D174&lt;$E$18,"N/A",IF(D174=$E$18,IF($E$7-SUM(OFFSET(F174,-$E$18,0):F174)&gt;0,$E$7-SUM(OFFSET(F174,-$E$18,0):F174),0),IF(OFFSET(G174,-$E$18,0)-SUM(OFFSET(F174,-$E$18,0):F174)&gt;0,OFFSET(G174,-$E$18,0)-SUM(OFFSET(F174,-$E$18,0):F174),0)))</f>
        <v>0</v>
      </c>
      <c r="K174" s="13">
        <f t="shared" ca="1" si="14"/>
        <v>0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40</v>
      </c>
      <c r="F175" s="15">
        <f t="shared" si="16"/>
        <v>4</v>
      </c>
      <c r="G175" s="15">
        <f t="shared" ca="1" si="17"/>
        <v>0</v>
      </c>
      <c r="H175" s="13">
        <f t="shared" ca="1" si="13"/>
        <v>4.3835616438356172E-2</v>
      </c>
      <c r="I175" s="29">
        <f ca="1">IF(G175&lt;&gt;0,IF(E175&lt;0,0,IF(OR('House Salad'!I175&gt;0,),50,200)),0)</f>
        <v>0</v>
      </c>
      <c r="J175" s="2">
        <f ca="1">IF(D175&lt;$E$18,"N/A",IF(D175=$E$18,IF($E$7-SUM(OFFSET(F175,-$E$18,0):F175)&gt;0,$E$7-SUM(OFFSET(F175,-$E$18,0):F175),0),IF(OFFSET(G175,-$E$18,0)-SUM(OFFSET(F175,-$E$18,0):F175)&gt;0,OFFSET(G175,-$E$18,0)-SUM(OFFSET(F175,-$E$18,0):F175),0)))</f>
        <v>0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36</v>
      </c>
      <c r="F176" s="15">
        <f t="shared" si="16"/>
        <v>4</v>
      </c>
      <c r="G176" s="15">
        <f t="shared" ca="1" si="17"/>
        <v>0</v>
      </c>
      <c r="H176" s="13">
        <f t="shared" ca="1" si="13"/>
        <v>3.9452054794520554E-2</v>
      </c>
      <c r="I176" s="29">
        <f ca="1">IF(G176&lt;&gt;0,IF(E176&lt;0,0,IF(OR('House Salad'!I176&gt;0,),50,200)),0)</f>
        <v>0</v>
      </c>
      <c r="J176" s="2">
        <f ca="1">IF(D176&lt;$E$18,"N/A",IF(D176=$E$18,IF($E$7-SUM(OFFSET(F176,-$E$18,0):F176)&gt;0,$E$7-SUM(OFFSET(F176,-$E$18,0):F176),0),IF(OFFSET(G176,-$E$18,0)-SUM(OFFSET(F176,-$E$18,0):F176)&gt;0,OFFSET(G176,-$E$18,0)-SUM(OFFSET(F176,-$E$18,0):F176),0)))</f>
        <v>0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32</v>
      </c>
      <c r="F177" s="15">
        <f t="shared" si="16"/>
        <v>4</v>
      </c>
      <c r="G177" s="15">
        <f t="shared" ca="1" si="17"/>
        <v>0</v>
      </c>
      <c r="H177" s="13">
        <f t="shared" ca="1" si="13"/>
        <v>3.5068493150684936E-2</v>
      </c>
      <c r="I177" s="29">
        <f ca="1">IF(G177&lt;&gt;0,IF(E177&lt;0,0,IF(OR('House Salad'!I177&gt;0,),50,200)),0)</f>
        <v>0</v>
      </c>
      <c r="J177" s="2">
        <f ca="1">IF(D177&lt;$E$18,"N/A",IF(D177=$E$18,IF($E$7-SUM(OFFSET(F177,-$E$18,0):F177)&gt;0,$E$7-SUM(OFFSET(F177,-$E$18,0):F177),0),IF(OFFSET(G177,-$E$18,0)-SUM(OFFSET(F177,-$E$18,0):F177)&gt;0,OFFSET(G177,-$E$18,0)-SUM(OFFSET(F177,-$E$18,0):F177),0)))</f>
        <v>0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28</v>
      </c>
      <c r="F178" s="15">
        <f t="shared" si="16"/>
        <v>4</v>
      </c>
      <c r="G178" s="15">
        <f t="shared" ca="1" si="17"/>
        <v>0</v>
      </c>
      <c r="H178" s="13">
        <f t="shared" ca="1" si="13"/>
        <v>3.0684931506849318E-2</v>
      </c>
      <c r="I178" s="29">
        <f ca="1">IF(G178&lt;&gt;0,IF(E178&lt;0,0,IF(OR('House Salad'!I178&gt;0,),50,200)),0)</f>
        <v>0</v>
      </c>
      <c r="J178" s="2">
        <f ca="1">IF(D178&lt;$E$18,"N/A",IF(D178=$E$18,IF($E$7-SUM(OFFSET(F178,-$E$18,0):F178)&gt;0,$E$7-SUM(OFFSET(F178,-$E$18,0):F178),0),IF(OFFSET(G178,-$E$18,0)-SUM(OFFSET(F178,-$E$18,0):F178)&gt;0,OFFSET(G178,-$E$18,0)-SUM(OFFSET(F178,-$E$18,0):F178),0)))</f>
        <v>0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24</v>
      </c>
      <c r="F179" s="15">
        <f t="shared" si="16"/>
        <v>4</v>
      </c>
      <c r="G179" s="15">
        <f t="shared" ca="1" si="17"/>
        <v>0</v>
      </c>
      <c r="H179" s="13">
        <f t="shared" ca="1" si="13"/>
        <v>2.63013698630137E-2</v>
      </c>
      <c r="I179" s="29">
        <f ca="1">IF(G179&lt;&gt;0,IF(E179&lt;0,0,IF(OR('House Salad'!I179&gt;0,),50,200)),0)</f>
        <v>0</v>
      </c>
      <c r="J179" s="2">
        <f ca="1">IF(D179&lt;$E$18,"N/A",IF(D179=$E$18,IF($E$7-SUM(OFFSET(F179,-$E$18,0):F179)&gt;0,$E$7-SUM(OFFSET(F179,-$E$18,0):F179),0),IF(OFFSET(G179,-$E$18,0)-SUM(OFFSET(F179,-$E$18,0):F179)&gt;0,OFFSET(G179,-$E$18,0)-SUM(OFFSET(F179,-$E$18,0):F179),0)))</f>
        <v>0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20</v>
      </c>
      <c r="F180" s="15">
        <f t="shared" si="16"/>
        <v>4</v>
      </c>
      <c r="G180" s="15">
        <f t="shared" ca="1" si="17"/>
        <v>0</v>
      </c>
      <c r="H180" s="13">
        <f t="shared" ca="1" si="13"/>
        <v>2.1917808219178086E-2</v>
      </c>
      <c r="I180" s="29">
        <f ca="1">IF(G180&lt;&gt;0,IF(E180&lt;0,0,IF(OR('House Salad'!I180&gt;0,),50,200)),0)</f>
        <v>0</v>
      </c>
      <c r="J180" s="2">
        <f ca="1">IF(D180&lt;$E$18,"N/A",IF(D180=$E$18,IF($E$7-SUM(OFFSET(F180,-$E$18,0):F180)&gt;0,$E$7-SUM(OFFSET(F180,-$E$18,0):F180),0),IF(OFFSET(G180,-$E$18,0)-SUM(OFFSET(F180,-$E$18,0):F180)&gt;0,OFFSET(G180,-$E$18,0)-SUM(OFFSET(F180,-$E$18,0):F180),0)))</f>
        <v>0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16</v>
      </c>
      <c r="F181" s="15">
        <f t="shared" si="16"/>
        <v>4</v>
      </c>
      <c r="G181" s="15">
        <f t="shared" ca="1" si="17"/>
        <v>28</v>
      </c>
      <c r="H181" s="13">
        <f t="shared" ca="1" si="13"/>
        <v>1.7534246575342468E-2</v>
      </c>
      <c r="I181" s="29">
        <f ca="1">IF(G181&lt;&gt;0,IF(E181&lt;0,0,IF(OR('House Salad'!I181&gt;0,),50,200)),0)</f>
        <v>50</v>
      </c>
      <c r="J181" s="2">
        <f ca="1">IF(D181&lt;$E$18,"N/A",IF(D181=$E$18,IF($E$7-SUM(OFFSET(F181,-$E$18,0):F181)&gt;0,$E$7-SUM(OFFSET(F181,-$E$18,0):F181),0),IF(OFFSET(G181,-$E$18,0)-SUM(OFFSET(F181,-$E$18,0):F181)&gt;0,OFFSET(G181,-$E$18,0)-SUM(OFFSET(F181,-$E$18,0):F181),0)))</f>
        <v>0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40</v>
      </c>
      <c r="F182" s="15">
        <f t="shared" si="16"/>
        <v>4</v>
      </c>
      <c r="G182" s="15">
        <f t="shared" ca="1" si="17"/>
        <v>0</v>
      </c>
      <c r="H182" s="13">
        <f t="shared" ca="1" si="13"/>
        <v>4.3835616438356172E-2</v>
      </c>
      <c r="I182" s="29">
        <f ca="1">IF(G182&lt;&gt;0,IF(E182&lt;0,0,IF(OR('House Salad'!I182&gt;0,),50,200)),0)</f>
        <v>0</v>
      </c>
      <c r="J182" s="2">
        <f ca="1">IF(D182&lt;$E$18,"N/A",IF(D182=$E$18,IF($E$7-SUM(OFFSET(F182,-$E$18,0):F182)&gt;0,$E$7-SUM(OFFSET(F182,-$E$18,0):F182),0),IF(OFFSET(G182,-$E$18,0)-SUM(OFFSET(F182,-$E$18,0):F182)&gt;0,OFFSET(G182,-$E$18,0)-SUM(OFFSET(F182,-$E$18,0):F182),0)))</f>
        <v>0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36</v>
      </c>
      <c r="F183" s="15">
        <f t="shared" si="16"/>
        <v>4</v>
      </c>
      <c r="G183" s="15">
        <f t="shared" ca="1" si="17"/>
        <v>0</v>
      </c>
      <c r="H183" s="13">
        <f t="shared" ca="1" si="13"/>
        <v>3.9452054794520554E-2</v>
      </c>
      <c r="I183" s="29">
        <f ca="1">IF(G183&lt;&gt;0,IF(E183&lt;0,0,IF(OR('House Salad'!I183&gt;0,),50,200)),0)</f>
        <v>0</v>
      </c>
      <c r="J183" s="2">
        <f ca="1">IF(D183&lt;$E$18,"N/A",IF(D183=$E$18,IF($E$7-SUM(OFFSET(F183,-$E$18,0):F183)&gt;0,$E$7-SUM(OFFSET(F183,-$E$18,0):F183),0),IF(OFFSET(G183,-$E$18,0)-SUM(OFFSET(F183,-$E$18,0):F183)&gt;0,OFFSET(G183,-$E$18,0)-SUM(OFFSET(F183,-$E$18,0):F183),0)))</f>
        <v>0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32</v>
      </c>
      <c r="F184" s="15">
        <f t="shared" si="16"/>
        <v>4</v>
      </c>
      <c r="G184" s="15">
        <f t="shared" ca="1" si="17"/>
        <v>0</v>
      </c>
      <c r="H184" s="13">
        <f t="shared" ca="1" si="13"/>
        <v>3.5068493150684936E-2</v>
      </c>
      <c r="I184" s="29">
        <f ca="1">IF(G184&lt;&gt;0,IF(E184&lt;0,0,IF(OR('House Salad'!I184&gt;0,),50,200)),0)</f>
        <v>0</v>
      </c>
      <c r="J184" s="2">
        <f ca="1">IF(D184&lt;$E$18,"N/A",IF(D184=$E$18,IF($E$7-SUM(OFFSET(F184,-$E$18,0):F184)&gt;0,$E$7-SUM(OFFSET(F184,-$E$18,0):F184),0),IF(OFFSET(G184,-$E$18,0)-SUM(OFFSET(F184,-$E$18,0):F184)&gt;0,OFFSET(G184,-$E$18,0)-SUM(OFFSET(F184,-$E$18,0):F184),0)))</f>
        <v>0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28</v>
      </c>
      <c r="F185" s="15">
        <f t="shared" si="16"/>
        <v>4</v>
      </c>
      <c r="G185" s="15">
        <f t="shared" ca="1" si="17"/>
        <v>0</v>
      </c>
      <c r="H185" s="13">
        <f t="shared" ca="1" si="13"/>
        <v>3.0684931506849318E-2</v>
      </c>
      <c r="I185" s="29">
        <f ca="1">IF(G185&lt;&gt;0,IF(E185&lt;0,0,IF(OR('House Salad'!I185&gt;0,),50,200)),0)</f>
        <v>0</v>
      </c>
      <c r="J185" s="2">
        <f ca="1">IF(D185&lt;$E$18,"N/A",IF(D185=$E$18,IF($E$7-SUM(OFFSET(F185,-$E$18,0):F185)&gt;0,$E$7-SUM(OFFSET(F185,-$E$18,0):F185),0),IF(OFFSET(G185,-$E$18,0)-SUM(OFFSET(F185,-$E$18,0):F185)&gt;0,OFFSET(G185,-$E$18,0)-SUM(OFFSET(F185,-$E$18,0):F185),0)))</f>
        <v>0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24</v>
      </c>
      <c r="F186" s="15">
        <f t="shared" si="16"/>
        <v>4</v>
      </c>
      <c r="G186" s="15">
        <f t="shared" ca="1" si="17"/>
        <v>0</v>
      </c>
      <c r="H186" s="13">
        <f t="shared" ca="1" si="13"/>
        <v>2.63013698630137E-2</v>
      </c>
      <c r="I186" s="29">
        <f ca="1">IF(G186&lt;&gt;0,IF(E186&lt;0,0,IF(OR('House Salad'!I186&gt;0,),50,200)),0)</f>
        <v>0</v>
      </c>
      <c r="J186" s="2">
        <f ca="1">IF(D186&lt;$E$18,"N/A",IF(D186=$E$18,IF($E$7-SUM(OFFSET(F186,-$E$18,0):F186)&gt;0,$E$7-SUM(OFFSET(F186,-$E$18,0):F186),0),IF(OFFSET(G186,-$E$18,0)-SUM(OFFSET(F186,-$E$18,0):F186)&gt;0,OFFSET(G186,-$E$18,0)-SUM(OFFSET(F186,-$E$18,0):F186),0)))</f>
        <v>0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20</v>
      </c>
      <c r="F187" s="15">
        <f t="shared" si="16"/>
        <v>4</v>
      </c>
      <c r="G187" s="15">
        <f t="shared" ca="1" si="17"/>
        <v>0</v>
      </c>
      <c r="H187" s="13">
        <f t="shared" ca="1" si="13"/>
        <v>2.1917808219178086E-2</v>
      </c>
      <c r="I187" s="29">
        <f ca="1">IF(G187&lt;&gt;0,IF(E187&lt;0,0,IF(OR('House Salad'!I187&gt;0,),50,200)),0)</f>
        <v>0</v>
      </c>
      <c r="J187" s="2">
        <f ca="1">IF(D187&lt;$E$18,"N/A",IF(D187=$E$18,IF($E$7-SUM(OFFSET(F187,-$E$18,0):F187)&gt;0,$E$7-SUM(OFFSET(F187,-$E$18,0):F187),0),IF(OFFSET(G187,-$E$18,0)-SUM(OFFSET(F187,-$E$18,0):F187)&gt;0,OFFSET(G187,-$E$18,0)-SUM(OFFSET(F187,-$E$18,0):F187),0)))</f>
        <v>0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16</v>
      </c>
      <c r="F188" s="15">
        <f t="shared" si="16"/>
        <v>4</v>
      </c>
      <c r="G188" s="15">
        <f t="shared" ca="1" si="17"/>
        <v>28</v>
      </c>
      <c r="H188" s="13">
        <f t="shared" ca="1" si="13"/>
        <v>1.7534246575342468E-2</v>
      </c>
      <c r="I188" s="29">
        <f ca="1">IF(G188&lt;&gt;0,IF(E188&lt;0,0,IF(OR('House Salad'!I188&gt;0,),50,200)),0)</f>
        <v>50</v>
      </c>
      <c r="J188" s="2">
        <f ca="1">IF(D188&lt;$E$18,"N/A",IF(D188=$E$18,IF($E$7-SUM(OFFSET(F188,-$E$18,0):F188)&gt;0,$E$7-SUM(OFFSET(F188,-$E$18,0):F188),0),IF(OFFSET(G188,-$E$18,0)-SUM(OFFSET(F188,-$E$18,0):F188)&gt;0,OFFSET(G188,-$E$18,0)-SUM(OFFSET(F188,-$E$18,0):F188),0)))</f>
        <v>0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40</v>
      </c>
      <c r="F189" s="15">
        <f t="shared" si="16"/>
        <v>4</v>
      </c>
      <c r="G189" s="15">
        <f t="shared" ca="1" si="17"/>
        <v>0</v>
      </c>
      <c r="H189" s="13">
        <f t="shared" ca="1" si="13"/>
        <v>4.3835616438356172E-2</v>
      </c>
      <c r="I189" s="29">
        <f ca="1">IF(G189&lt;&gt;0,IF(E189&lt;0,0,IF(OR('House Salad'!I189&gt;0,),50,200)),0)</f>
        <v>0</v>
      </c>
      <c r="J189" s="2">
        <f ca="1">IF(D189&lt;$E$18,"N/A",IF(D189=$E$18,IF($E$7-SUM(OFFSET(F189,-$E$18,0):F189)&gt;0,$E$7-SUM(OFFSET(F189,-$E$18,0):F189),0),IF(OFFSET(G189,-$E$18,0)-SUM(OFFSET(F189,-$E$18,0):F189)&gt;0,OFFSET(G189,-$E$18,0)-SUM(OFFSET(F189,-$E$18,0):F189),0)))</f>
        <v>0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36</v>
      </c>
      <c r="F190" s="15">
        <f t="shared" si="16"/>
        <v>4</v>
      </c>
      <c r="G190" s="15">
        <f t="shared" ca="1" si="17"/>
        <v>0</v>
      </c>
      <c r="H190" s="13">
        <f t="shared" ca="1" si="13"/>
        <v>3.9452054794520554E-2</v>
      </c>
      <c r="I190" s="29">
        <f ca="1">IF(G190&lt;&gt;0,IF(E190&lt;0,0,IF(OR('House Salad'!I190&gt;0,),50,200)),0)</f>
        <v>0</v>
      </c>
      <c r="J190" s="2">
        <f ca="1">IF(D190&lt;$E$18,"N/A",IF(D190=$E$18,IF($E$7-SUM(OFFSET(F190,-$E$18,0):F190)&gt;0,$E$7-SUM(OFFSET(F190,-$E$18,0):F190),0),IF(OFFSET(G190,-$E$18,0)-SUM(OFFSET(F190,-$E$18,0):F190)&gt;0,OFFSET(G190,-$E$18,0)-SUM(OFFSET(F190,-$E$18,0):F190),0)))</f>
        <v>0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32</v>
      </c>
      <c r="F191" s="15">
        <f t="shared" si="16"/>
        <v>4</v>
      </c>
      <c r="G191" s="15">
        <f t="shared" ca="1" si="17"/>
        <v>0</v>
      </c>
      <c r="H191" s="13">
        <f t="shared" ca="1" si="13"/>
        <v>3.5068493150684936E-2</v>
      </c>
      <c r="I191" s="29">
        <f ca="1">IF(G191&lt;&gt;0,IF(E191&lt;0,0,IF(OR('House Salad'!I191&gt;0,),50,200)),0)</f>
        <v>0</v>
      </c>
      <c r="J191" s="2">
        <f ca="1">IF(D191&lt;$E$18,"N/A",IF(D191=$E$18,IF($E$7-SUM(OFFSET(F191,-$E$18,0):F191)&gt;0,$E$7-SUM(OFFSET(F191,-$E$18,0):F191),0),IF(OFFSET(G191,-$E$18,0)-SUM(OFFSET(F191,-$E$18,0):F191)&gt;0,OFFSET(G191,-$E$18,0)-SUM(OFFSET(F191,-$E$18,0):F191),0)))</f>
        <v>0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28</v>
      </c>
      <c r="F192" s="15">
        <f t="shared" si="16"/>
        <v>4</v>
      </c>
      <c r="G192" s="15">
        <f t="shared" ca="1" si="17"/>
        <v>0</v>
      </c>
      <c r="H192" s="13">
        <f t="shared" ca="1" si="13"/>
        <v>3.0684931506849318E-2</v>
      </c>
      <c r="I192" s="29">
        <f ca="1">IF(G192&lt;&gt;0,IF(E192&lt;0,0,IF(OR('House Salad'!I192&gt;0,),50,200)),0)</f>
        <v>0</v>
      </c>
      <c r="J192" s="2">
        <f ca="1">IF(D192&lt;$E$18,"N/A",IF(D192=$E$18,IF($E$7-SUM(OFFSET(F192,-$E$18,0):F192)&gt;0,$E$7-SUM(OFFSET(F192,-$E$18,0):F192),0),IF(OFFSET(G192,-$E$18,0)-SUM(OFFSET(F192,-$E$18,0):F192)&gt;0,OFFSET(G192,-$E$18,0)-SUM(OFFSET(F192,-$E$18,0):F192),0)))</f>
        <v>0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24</v>
      </c>
      <c r="F193" s="15">
        <f t="shared" si="16"/>
        <v>4</v>
      </c>
      <c r="G193" s="15">
        <f t="shared" ca="1" si="17"/>
        <v>0</v>
      </c>
      <c r="H193" s="13">
        <f t="shared" ca="1" si="13"/>
        <v>2.63013698630137E-2</v>
      </c>
      <c r="I193" s="29">
        <f ca="1">IF(G193&lt;&gt;0,IF(E193&lt;0,0,IF(OR('House Salad'!I193&gt;0,),50,200)),0)</f>
        <v>0</v>
      </c>
      <c r="J193" s="2">
        <f ca="1">IF(D193&lt;$E$18,"N/A",IF(D193=$E$18,IF($E$7-SUM(OFFSET(F193,-$E$18,0):F193)&gt;0,$E$7-SUM(OFFSET(F193,-$E$18,0):F193),0),IF(OFFSET(G193,-$E$18,0)-SUM(OFFSET(F193,-$E$18,0):F193)&gt;0,OFFSET(G193,-$E$18,0)-SUM(OFFSET(F193,-$E$18,0):F193),0)))</f>
        <v>0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20</v>
      </c>
      <c r="F194" s="15">
        <f t="shared" si="16"/>
        <v>4</v>
      </c>
      <c r="G194" s="15">
        <f t="shared" ca="1" si="17"/>
        <v>0</v>
      </c>
      <c r="H194" s="13">
        <f t="shared" ca="1" si="13"/>
        <v>2.1917808219178086E-2</v>
      </c>
      <c r="I194" s="29">
        <f ca="1">IF(G194&lt;&gt;0,IF(E194&lt;0,0,IF(OR('House Salad'!I194&gt;0,),50,200)),0)</f>
        <v>0</v>
      </c>
      <c r="J194" s="2">
        <f ca="1">IF(D194&lt;$E$18,"N/A",IF(D194=$E$18,IF($E$7-SUM(OFFSET(F194,-$E$18,0):F194)&gt;0,$E$7-SUM(OFFSET(F194,-$E$18,0):F194),0),IF(OFFSET(G194,-$E$18,0)-SUM(OFFSET(F194,-$E$18,0):F194)&gt;0,OFFSET(G194,-$E$18,0)-SUM(OFFSET(F194,-$E$18,0):F194),0)))</f>
        <v>0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16</v>
      </c>
      <c r="F195" s="15">
        <f t="shared" si="16"/>
        <v>4</v>
      </c>
      <c r="G195" s="15">
        <f t="shared" ca="1" si="17"/>
        <v>28</v>
      </c>
      <c r="H195" s="13">
        <f t="shared" ca="1" si="13"/>
        <v>1.7534246575342468E-2</v>
      </c>
      <c r="I195" s="29">
        <f ca="1">IF(G195&lt;&gt;0,IF(E195&lt;0,0,IF(OR('House Salad'!I195&gt;0,),50,200)),0)</f>
        <v>50</v>
      </c>
      <c r="J195" s="2">
        <f ca="1">IF(D195&lt;$E$18,"N/A",IF(D195=$E$18,IF($E$7-SUM(OFFSET(F195,-$E$18,0):F195)&gt;0,$E$7-SUM(OFFSET(F195,-$E$18,0):F195),0),IF(OFFSET(G195,-$E$18,0)-SUM(OFFSET(F195,-$E$18,0):F195)&gt;0,OFFSET(G195,-$E$18,0)-SUM(OFFSET(F195,-$E$18,0):F195),0)))</f>
        <v>0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40</v>
      </c>
      <c r="F196" s="15">
        <f t="shared" si="16"/>
        <v>4</v>
      </c>
      <c r="G196" s="15">
        <f t="shared" ca="1" si="17"/>
        <v>0</v>
      </c>
      <c r="H196" s="13">
        <f t="shared" ca="1" si="13"/>
        <v>4.3835616438356172E-2</v>
      </c>
      <c r="I196" s="29">
        <f ca="1">IF(G196&lt;&gt;0,IF(E196&lt;0,0,IF(OR('House Salad'!I196&gt;0,),50,200)),0)</f>
        <v>0</v>
      </c>
      <c r="J196" s="2">
        <f ca="1">IF(D196&lt;$E$18,"N/A",IF(D196=$E$18,IF($E$7-SUM(OFFSET(F196,-$E$18,0):F196)&gt;0,$E$7-SUM(OFFSET(F196,-$E$18,0):F196),0),IF(OFFSET(G196,-$E$18,0)-SUM(OFFSET(F196,-$E$18,0):F196)&gt;0,OFFSET(G196,-$E$18,0)-SUM(OFFSET(F196,-$E$18,0):F196),0)))</f>
        <v>0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36</v>
      </c>
      <c r="F197" s="15">
        <f t="shared" si="16"/>
        <v>4</v>
      </c>
      <c r="G197" s="15">
        <f t="shared" ca="1" si="17"/>
        <v>0</v>
      </c>
      <c r="H197" s="13">
        <f t="shared" ca="1" si="13"/>
        <v>3.9452054794520554E-2</v>
      </c>
      <c r="I197" s="29">
        <f ca="1">IF(G197&lt;&gt;0,IF(E197&lt;0,0,IF(OR('House Salad'!I197&gt;0,),50,200)),0)</f>
        <v>0</v>
      </c>
      <c r="J197" s="2">
        <f ca="1">IF(D197&lt;$E$18,"N/A",IF(D197=$E$18,IF($E$7-SUM(OFFSET(F197,-$E$18,0):F197)&gt;0,$E$7-SUM(OFFSET(F197,-$E$18,0):F197),0),IF(OFFSET(G197,-$E$18,0)-SUM(OFFSET(F197,-$E$18,0):F197)&gt;0,OFFSET(G197,-$E$18,0)-SUM(OFFSET(F197,-$E$18,0):F197),0)))</f>
        <v>0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32</v>
      </c>
      <c r="F198" s="15">
        <f t="shared" si="16"/>
        <v>4</v>
      </c>
      <c r="G198" s="15">
        <f t="shared" ca="1" si="17"/>
        <v>0</v>
      </c>
      <c r="H198" s="13">
        <f t="shared" ca="1" si="13"/>
        <v>3.5068493150684936E-2</v>
      </c>
      <c r="I198" s="29">
        <f ca="1">IF(G198&lt;&gt;0,IF(E198&lt;0,0,IF(OR('House Salad'!I198&gt;0,),50,200)),0)</f>
        <v>0</v>
      </c>
      <c r="J198" s="2">
        <f ca="1">IF(D198&lt;$E$18,"N/A",IF(D198=$E$18,IF($E$7-SUM(OFFSET(F198,-$E$18,0):F198)&gt;0,$E$7-SUM(OFFSET(F198,-$E$18,0):F198),0),IF(OFFSET(G198,-$E$18,0)-SUM(OFFSET(F198,-$E$18,0):F198)&gt;0,OFFSET(G198,-$E$18,0)-SUM(OFFSET(F198,-$E$18,0):F198),0)))</f>
        <v>0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28</v>
      </c>
      <c r="F199" s="15">
        <f t="shared" si="16"/>
        <v>4</v>
      </c>
      <c r="G199" s="15">
        <f t="shared" ca="1" si="17"/>
        <v>0</v>
      </c>
      <c r="H199" s="13">
        <f t="shared" ca="1" si="13"/>
        <v>3.0684931506849318E-2</v>
      </c>
      <c r="I199" s="29">
        <f ca="1">IF(G199&lt;&gt;0,IF(E199&lt;0,0,IF(OR('House Salad'!I199&gt;0,),50,200)),0)</f>
        <v>0</v>
      </c>
      <c r="J199" s="2">
        <f ca="1">IF(D199&lt;$E$18,"N/A",IF(D199=$E$18,IF($E$7-SUM(OFFSET(F199,-$E$18,0):F199)&gt;0,$E$7-SUM(OFFSET(F199,-$E$18,0):F199),0),IF(OFFSET(G199,-$E$18,0)-SUM(OFFSET(F199,-$E$18,0):F199)&gt;0,OFFSET(G199,-$E$18,0)-SUM(OFFSET(F199,-$E$18,0):F199),0)))</f>
        <v>0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24</v>
      </c>
      <c r="F200" s="15">
        <f t="shared" si="16"/>
        <v>4</v>
      </c>
      <c r="G200" s="15">
        <f t="shared" ca="1" si="17"/>
        <v>0</v>
      </c>
      <c r="H200" s="13">
        <f t="shared" ca="1" si="13"/>
        <v>2.63013698630137E-2</v>
      </c>
      <c r="I200" s="29">
        <f ca="1">IF(G200&lt;&gt;0,IF(E200&lt;0,0,IF(OR('House Salad'!I200&gt;0,),50,200)),0)</f>
        <v>0</v>
      </c>
      <c r="J200" s="2">
        <f ca="1">IF(D200&lt;$E$18,"N/A",IF(D200=$E$18,IF($E$7-SUM(OFFSET(F200,-$E$18,0):F200)&gt;0,$E$7-SUM(OFFSET(F200,-$E$18,0):F200),0),IF(OFFSET(G200,-$E$18,0)-SUM(OFFSET(F200,-$E$18,0):F200)&gt;0,OFFSET(G200,-$E$18,0)-SUM(OFFSET(F200,-$E$18,0):F200),0)))</f>
        <v>0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20</v>
      </c>
      <c r="F201" s="15">
        <f t="shared" si="16"/>
        <v>4</v>
      </c>
      <c r="G201" s="15">
        <f t="shared" ca="1" si="17"/>
        <v>0</v>
      </c>
      <c r="H201" s="13">
        <f t="shared" ca="1" si="13"/>
        <v>2.1917808219178086E-2</v>
      </c>
      <c r="I201" s="29">
        <f ca="1">IF(G201&lt;&gt;0,IF(E201&lt;0,0,IF(OR('House Salad'!I201&gt;0,),50,200)),0)</f>
        <v>0</v>
      </c>
      <c r="J201" s="2">
        <f ca="1">IF(D201&lt;$E$18,"N/A",IF(D201=$E$18,IF($E$7-SUM(OFFSET(F201,-$E$18,0):F201)&gt;0,$E$7-SUM(OFFSET(F201,-$E$18,0):F201),0),IF(OFFSET(G201,-$E$18,0)-SUM(OFFSET(F201,-$E$18,0):F201)&gt;0,OFFSET(G201,-$E$18,0)-SUM(OFFSET(F201,-$E$18,0):F201),0)))</f>
        <v>0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16</v>
      </c>
      <c r="F202" s="15">
        <f t="shared" si="16"/>
        <v>4</v>
      </c>
      <c r="G202" s="15">
        <f t="shared" ca="1" si="17"/>
        <v>28</v>
      </c>
      <c r="H202" s="13">
        <f t="shared" ca="1" si="13"/>
        <v>1.7534246575342468E-2</v>
      </c>
      <c r="I202" s="29">
        <f ca="1">IF(G202&lt;&gt;0,IF(E202&lt;0,0,IF(OR('House Salad'!I202&gt;0,),50,200)),0)</f>
        <v>50</v>
      </c>
      <c r="J202" s="2">
        <f ca="1">IF(D202&lt;$E$18,"N/A",IF(D202=$E$18,IF($E$7-SUM(OFFSET(F202,-$E$18,0):F202)&gt;0,$E$7-SUM(OFFSET(F202,-$E$18,0):F202),0),IF(OFFSET(G202,-$E$18,0)-SUM(OFFSET(F202,-$E$18,0):F202)&gt;0,OFFSET(G202,-$E$18,0)-SUM(OFFSET(F202,-$E$18,0):F202),0)))</f>
        <v>0</v>
      </c>
      <c r="K202" s="13">
        <f t="shared" ca="1" si="14"/>
        <v>0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40</v>
      </c>
      <c r="F203" s="15">
        <f t="shared" si="16"/>
        <v>4</v>
      </c>
      <c r="G203" s="15">
        <f t="shared" ca="1" si="17"/>
        <v>0</v>
      </c>
      <c r="H203" s="13">
        <f t="shared" ca="1" si="13"/>
        <v>4.3835616438356172E-2</v>
      </c>
      <c r="I203" s="29">
        <f ca="1">IF(G203&lt;&gt;0,IF(E203&lt;0,0,IF(OR('House Salad'!I203&gt;0,),50,200)),0)</f>
        <v>0</v>
      </c>
      <c r="J203" s="2">
        <f ca="1">IF(D203&lt;$E$18,"N/A",IF(D203=$E$18,IF($E$7-SUM(OFFSET(F203,-$E$18,0):F203)&gt;0,$E$7-SUM(OFFSET(F203,-$E$18,0):F203),0),IF(OFFSET(G203,-$E$18,0)-SUM(OFFSET(F203,-$E$18,0):F203)&gt;0,OFFSET(G203,-$E$18,0)-SUM(OFFSET(F203,-$E$18,0):F203),0)))</f>
        <v>0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36</v>
      </c>
      <c r="F204" s="15">
        <f t="shared" si="16"/>
        <v>4</v>
      </c>
      <c r="G204" s="15">
        <f t="shared" ca="1" si="17"/>
        <v>0</v>
      </c>
      <c r="H204" s="13">
        <f t="shared" ca="1" si="13"/>
        <v>3.9452054794520554E-2</v>
      </c>
      <c r="I204" s="29">
        <f ca="1">IF(G204&lt;&gt;0,IF(E204&lt;0,0,IF(OR('House Salad'!I204&gt;0,),50,200)),0)</f>
        <v>0</v>
      </c>
      <c r="J204" s="2">
        <f ca="1">IF(D204&lt;$E$18,"N/A",IF(D204=$E$18,IF($E$7-SUM(OFFSET(F204,-$E$18,0):F204)&gt;0,$E$7-SUM(OFFSET(F204,-$E$18,0):F204),0),IF(OFFSET(G204,-$E$18,0)-SUM(OFFSET(F204,-$E$18,0):F204)&gt;0,OFFSET(G204,-$E$18,0)-SUM(OFFSET(F204,-$E$18,0):F204),0)))</f>
        <v>0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32</v>
      </c>
      <c r="F205" s="15">
        <f t="shared" si="16"/>
        <v>4</v>
      </c>
      <c r="G205" s="15">
        <f t="shared" ca="1" si="17"/>
        <v>0</v>
      </c>
      <c r="H205" s="13">
        <f t="shared" ca="1" si="13"/>
        <v>3.5068493150684936E-2</v>
      </c>
      <c r="I205" s="29">
        <f ca="1">IF(G205&lt;&gt;0,IF(E205&lt;0,0,IF(OR('House Salad'!I205&gt;0,),50,200)),0)</f>
        <v>0</v>
      </c>
      <c r="J205" s="2">
        <f ca="1">IF(D205&lt;$E$18,"N/A",IF(D205=$E$18,IF($E$7-SUM(OFFSET(F205,-$E$18,0):F205)&gt;0,$E$7-SUM(OFFSET(F205,-$E$18,0):F205),0),IF(OFFSET(G205,-$E$18,0)-SUM(OFFSET(F205,-$E$18,0):F205)&gt;0,OFFSET(G205,-$E$18,0)-SUM(OFFSET(F205,-$E$18,0):F205),0)))</f>
        <v>0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28</v>
      </c>
      <c r="F206" s="15">
        <f t="shared" si="16"/>
        <v>4</v>
      </c>
      <c r="G206" s="15">
        <f t="shared" ca="1" si="17"/>
        <v>0</v>
      </c>
      <c r="H206" s="13">
        <f t="shared" ca="1" si="13"/>
        <v>3.0684931506849318E-2</v>
      </c>
      <c r="I206" s="29">
        <f ca="1">IF(G206&lt;&gt;0,IF(E206&lt;0,0,IF(OR('House Salad'!I206&gt;0,),50,200)),0)</f>
        <v>0</v>
      </c>
      <c r="J206" s="2">
        <f ca="1">IF(D206&lt;$E$18,"N/A",IF(D206=$E$18,IF($E$7-SUM(OFFSET(F206,-$E$18,0):F206)&gt;0,$E$7-SUM(OFFSET(F206,-$E$18,0):F206),0),IF(OFFSET(G206,-$E$18,0)-SUM(OFFSET(F206,-$E$18,0):F206)&gt;0,OFFSET(G206,-$E$18,0)-SUM(OFFSET(F206,-$E$18,0):F206),0)))</f>
        <v>0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24</v>
      </c>
      <c r="F207" s="15">
        <f t="shared" si="16"/>
        <v>4</v>
      </c>
      <c r="G207" s="15">
        <f t="shared" ca="1" si="17"/>
        <v>0</v>
      </c>
      <c r="H207" s="13">
        <f t="shared" ca="1" si="13"/>
        <v>2.63013698630137E-2</v>
      </c>
      <c r="I207" s="29">
        <f ca="1">IF(G207&lt;&gt;0,IF(E207&lt;0,0,IF(OR('House Salad'!I207&gt;0,),50,200)),0)</f>
        <v>0</v>
      </c>
      <c r="J207" s="2">
        <f ca="1">IF(D207&lt;$E$18,"N/A",IF(D207=$E$18,IF($E$7-SUM(OFFSET(F207,-$E$18,0):F207)&gt;0,$E$7-SUM(OFFSET(F207,-$E$18,0):F207),0),IF(OFFSET(G207,-$E$18,0)-SUM(OFFSET(F207,-$E$18,0):F207)&gt;0,OFFSET(G207,-$E$18,0)-SUM(OFFSET(F207,-$E$18,0):F207),0)))</f>
        <v>0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20</v>
      </c>
      <c r="F208" s="15">
        <f t="shared" si="16"/>
        <v>4</v>
      </c>
      <c r="G208" s="15">
        <f t="shared" ca="1" si="17"/>
        <v>0</v>
      </c>
      <c r="H208" s="13">
        <f t="shared" ca="1" si="13"/>
        <v>2.1917808219178086E-2</v>
      </c>
      <c r="I208" s="29">
        <f ca="1">IF(G208&lt;&gt;0,IF(E208&lt;0,0,IF(OR('House Salad'!I208&gt;0,),50,200)),0)</f>
        <v>0</v>
      </c>
      <c r="J208" s="2">
        <f ca="1">IF(D208&lt;$E$18,"N/A",IF(D208=$E$18,IF($E$7-SUM(OFFSET(F208,-$E$18,0):F208)&gt;0,$E$7-SUM(OFFSET(F208,-$E$18,0):F208),0),IF(OFFSET(G208,-$E$18,0)-SUM(OFFSET(F208,-$E$18,0):F208)&gt;0,OFFSET(G208,-$E$18,0)-SUM(OFFSET(F208,-$E$18,0):F208),0)))</f>
        <v>0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16</v>
      </c>
      <c r="F209" s="15">
        <f t="shared" si="16"/>
        <v>4</v>
      </c>
      <c r="G209" s="15">
        <f t="shared" ca="1" si="17"/>
        <v>28</v>
      </c>
      <c r="H209" s="13">
        <f t="shared" ca="1" si="13"/>
        <v>1.7534246575342468E-2</v>
      </c>
      <c r="I209" s="29">
        <f ca="1">IF(G209&lt;&gt;0,IF(E209&lt;0,0,IF(OR('House Salad'!I209&gt;0,),50,200)),0)</f>
        <v>50</v>
      </c>
      <c r="J209" s="2">
        <f ca="1">IF(D209&lt;$E$18,"N/A",IF(D209=$E$18,IF($E$7-SUM(OFFSET(F209,-$E$18,0):F209)&gt;0,$E$7-SUM(OFFSET(F209,-$E$18,0):F209),0),IF(OFFSET(G209,-$E$18,0)-SUM(OFFSET(F209,-$E$18,0):F209)&gt;0,OFFSET(G209,-$E$18,0)-SUM(OFFSET(F209,-$E$18,0):F209),0)))</f>
        <v>0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40</v>
      </c>
      <c r="F210" s="15">
        <f t="shared" si="16"/>
        <v>4</v>
      </c>
      <c r="G210" s="15">
        <f t="shared" ca="1" si="17"/>
        <v>0</v>
      </c>
      <c r="H210" s="13">
        <f t="shared" ca="1" si="13"/>
        <v>4.3835616438356172E-2</v>
      </c>
      <c r="I210" s="29">
        <f ca="1">IF(G210&lt;&gt;0,IF(E210&lt;0,0,IF(OR('House Salad'!I210&gt;0,),50,200)),0)</f>
        <v>0</v>
      </c>
      <c r="J210" s="2">
        <f ca="1">IF(D210&lt;$E$18,"N/A",IF(D210=$E$18,IF($E$7-SUM(OFFSET(F210,-$E$18,0):F210)&gt;0,$E$7-SUM(OFFSET(F210,-$E$18,0):F210),0),IF(OFFSET(G210,-$E$18,0)-SUM(OFFSET(F210,-$E$18,0):F210)&gt;0,OFFSET(G210,-$E$18,0)-SUM(OFFSET(F210,-$E$18,0):F210),0)))</f>
        <v>0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36</v>
      </c>
      <c r="F211" s="15">
        <f t="shared" si="16"/>
        <v>4</v>
      </c>
      <c r="G211" s="15">
        <f t="shared" ca="1" si="17"/>
        <v>0</v>
      </c>
      <c r="H211" s="13">
        <f t="shared" ca="1" si="13"/>
        <v>3.9452054794520554E-2</v>
      </c>
      <c r="I211" s="29">
        <f ca="1">IF(G211&lt;&gt;0,IF(E211&lt;0,0,IF(OR('House Salad'!I211&gt;0,),50,200)),0)</f>
        <v>0</v>
      </c>
      <c r="J211" s="2">
        <f ca="1">IF(D211&lt;$E$18,"N/A",IF(D211=$E$18,IF($E$7-SUM(OFFSET(F211,-$E$18,0):F211)&gt;0,$E$7-SUM(OFFSET(F211,-$E$18,0):F211),0),IF(OFFSET(G211,-$E$18,0)-SUM(OFFSET(F211,-$E$18,0):F211)&gt;0,OFFSET(G211,-$E$18,0)-SUM(OFFSET(F211,-$E$18,0):F211),0)))</f>
        <v>0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32</v>
      </c>
      <c r="F212" s="15">
        <f t="shared" si="16"/>
        <v>4</v>
      </c>
      <c r="G212" s="15">
        <f t="shared" ca="1" si="17"/>
        <v>0</v>
      </c>
      <c r="H212" s="13">
        <f t="shared" ca="1" si="13"/>
        <v>3.5068493150684936E-2</v>
      </c>
      <c r="I212" s="29">
        <f ca="1">IF(G212&lt;&gt;0,IF(E212&lt;0,0,IF(OR('House Salad'!I212&gt;0,),50,200)),0)</f>
        <v>0</v>
      </c>
      <c r="J212" s="2">
        <f ca="1">IF(D212&lt;$E$18,"N/A",IF(D212=$E$18,IF($E$7-SUM(OFFSET(F212,-$E$18,0):F212)&gt;0,$E$7-SUM(OFFSET(F212,-$E$18,0):F212),0),IF(OFFSET(G212,-$E$18,0)-SUM(OFFSET(F212,-$E$18,0):F212)&gt;0,OFFSET(G212,-$E$18,0)-SUM(OFFSET(F212,-$E$18,0):F212),0)))</f>
        <v>0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28</v>
      </c>
      <c r="F213" s="15">
        <f t="shared" si="16"/>
        <v>4</v>
      </c>
      <c r="G213" s="15">
        <f t="shared" ca="1" si="17"/>
        <v>0</v>
      </c>
      <c r="H213" s="13">
        <f t="shared" ref="H213:H276" ca="1" si="19">IF(E213&gt;0,E213*($E$12/365),0)</f>
        <v>3.0684931506849318E-2</v>
      </c>
      <c r="I213" s="29">
        <f ca="1">IF(G213&lt;&gt;0,IF(E213&lt;0,0,IF(OR('House Salad'!I213&gt;0,),50,200)),0)</f>
        <v>0</v>
      </c>
      <c r="J213" s="2">
        <f ca="1">IF(D213&lt;$E$18,"N/A",IF(D213=$E$18,IF($E$7-SUM(OFFSET(F213,-$E$18,0):F213)&gt;0,$E$7-SUM(OFFSET(F213,-$E$18,0):F213),0),IF(OFFSET(G213,-$E$18,0)-SUM(OFFSET(F213,-$E$18,0):F213)&gt;0,OFFSET(G213,-$E$18,0)-SUM(OFFSET(F213,-$E$18,0):F213),0)))</f>
        <v>0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24</v>
      </c>
      <c r="F214" s="15">
        <f t="shared" ref="F214:F277" si="22">ROUND($E$15/7,0)</f>
        <v>4</v>
      </c>
      <c r="G214" s="15">
        <f t="shared" ref="G214:G277" ca="1" si="23">IF(D214=1,$E$4,IF(E214&lt;0,$E$4-E214,IF(MOD(D214,$E$5)=0,$E$4-E214,0)))</f>
        <v>0</v>
      </c>
      <c r="H214" s="13">
        <f t="shared" ca="1" si="19"/>
        <v>2.63013698630137E-2</v>
      </c>
      <c r="I214" s="29">
        <f ca="1">IF(G214&lt;&gt;0,IF(E214&lt;0,0,IF(OR('House Salad'!I214&gt;0,),50,200)),0)</f>
        <v>0</v>
      </c>
      <c r="J214" s="2">
        <f ca="1">IF(D214&lt;$E$18,"N/A",IF(D214=$E$18,IF($E$7-SUM(OFFSET(F214,-$E$18,0):F214)&gt;0,$E$7-SUM(OFFSET(F214,-$E$18,0):F214),0),IF(OFFSET(G214,-$E$18,0)-SUM(OFFSET(F214,-$E$18,0):F214)&gt;0,OFFSET(G214,-$E$18,0)-SUM(OFFSET(F214,-$E$18,0):F214),0)))</f>
        <v>0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20</v>
      </c>
      <c r="F215" s="15">
        <f t="shared" si="22"/>
        <v>4</v>
      </c>
      <c r="G215" s="15">
        <f t="shared" ca="1" si="23"/>
        <v>0</v>
      </c>
      <c r="H215" s="13">
        <f t="shared" ca="1" si="19"/>
        <v>2.1917808219178086E-2</v>
      </c>
      <c r="I215" s="29">
        <f ca="1">IF(G215&lt;&gt;0,IF(E215&lt;0,0,IF(OR('House Salad'!I215&gt;0,),50,200)),0)</f>
        <v>0</v>
      </c>
      <c r="J215" s="2">
        <f ca="1">IF(D215&lt;$E$18,"N/A",IF(D215=$E$18,IF($E$7-SUM(OFFSET(F215,-$E$18,0):F215)&gt;0,$E$7-SUM(OFFSET(F215,-$E$18,0):F215),0),IF(OFFSET(G215,-$E$18,0)-SUM(OFFSET(F215,-$E$18,0):F215)&gt;0,OFFSET(G215,-$E$18,0)-SUM(OFFSET(F215,-$E$18,0):F215),0)))</f>
        <v>0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16</v>
      </c>
      <c r="F216" s="15">
        <f t="shared" si="22"/>
        <v>4</v>
      </c>
      <c r="G216" s="15">
        <f t="shared" ca="1" si="23"/>
        <v>28</v>
      </c>
      <c r="H216" s="13">
        <f t="shared" ca="1" si="19"/>
        <v>1.7534246575342468E-2</v>
      </c>
      <c r="I216" s="29">
        <f ca="1">IF(G216&lt;&gt;0,IF(E216&lt;0,0,IF(OR('House Salad'!I216&gt;0,),50,200)),0)</f>
        <v>50</v>
      </c>
      <c r="J216" s="2">
        <f ca="1">IF(D216&lt;$E$18,"N/A",IF(D216=$E$18,IF($E$7-SUM(OFFSET(F216,-$E$18,0):F216)&gt;0,$E$7-SUM(OFFSET(F216,-$E$18,0):F216),0),IF(OFFSET(G216,-$E$18,0)-SUM(OFFSET(F216,-$E$18,0):F216)&gt;0,OFFSET(G216,-$E$18,0)-SUM(OFFSET(F216,-$E$18,0):F216),0)))</f>
        <v>0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40</v>
      </c>
      <c r="F217" s="15">
        <f t="shared" si="22"/>
        <v>4</v>
      </c>
      <c r="G217" s="15">
        <f t="shared" ca="1" si="23"/>
        <v>0</v>
      </c>
      <c r="H217" s="13">
        <f t="shared" ca="1" si="19"/>
        <v>4.3835616438356172E-2</v>
      </c>
      <c r="I217" s="29">
        <f ca="1">IF(G217&lt;&gt;0,IF(E217&lt;0,0,IF(OR('House Salad'!I217&gt;0,),50,200)),0)</f>
        <v>0</v>
      </c>
      <c r="J217" s="2">
        <f ca="1">IF(D217&lt;$E$18,"N/A",IF(D217=$E$18,IF($E$7-SUM(OFFSET(F217,-$E$18,0):F217)&gt;0,$E$7-SUM(OFFSET(F217,-$E$18,0):F217),0),IF(OFFSET(G217,-$E$18,0)-SUM(OFFSET(F217,-$E$18,0):F217)&gt;0,OFFSET(G217,-$E$18,0)-SUM(OFFSET(F217,-$E$18,0):F217),0)))</f>
        <v>0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36</v>
      </c>
      <c r="F218" s="15">
        <f t="shared" si="22"/>
        <v>4</v>
      </c>
      <c r="G218" s="15">
        <f t="shared" ca="1" si="23"/>
        <v>0</v>
      </c>
      <c r="H218" s="13">
        <f t="shared" ca="1" si="19"/>
        <v>3.9452054794520554E-2</v>
      </c>
      <c r="I218" s="29">
        <f ca="1">IF(G218&lt;&gt;0,IF(E218&lt;0,0,IF(OR('House Salad'!I218&gt;0,),50,200)),0)</f>
        <v>0</v>
      </c>
      <c r="J218" s="2">
        <f ca="1">IF(D218&lt;$E$18,"N/A",IF(D218=$E$18,IF($E$7-SUM(OFFSET(F218,-$E$18,0):F218)&gt;0,$E$7-SUM(OFFSET(F218,-$E$18,0):F218),0),IF(OFFSET(G218,-$E$18,0)-SUM(OFFSET(F218,-$E$18,0):F218)&gt;0,OFFSET(G218,-$E$18,0)-SUM(OFFSET(F218,-$E$18,0):F218),0)))</f>
        <v>0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32</v>
      </c>
      <c r="F219" s="15">
        <f t="shared" si="22"/>
        <v>4</v>
      </c>
      <c r="G219" s="15">
        <f t="shared" ca="1" si="23"/>
        <v>0</v>
      </c>
      <c r="H219" s="13">
        <f t="shared" ca="1" si="19"/>
        <v>3.5068493150684936E-2</v>
      </c>
      <c r="I219" s="29">
        <f ca="1">IF(G219&lt;&gt;0,IF(E219&lt;0,0,IF(OR('House Salad'!I219&gt;0,),50,200)),0)</f>
        <v>0</v>
      </c>
      <c r="J219" s="2">
        <f ca="1">IF(D219&lt;$E$18,"N/A",IF(D219=$E$18,IF($E$7-SUM(OFFSET(F219,-$E$18,0):F219)&gt;0,$E$7-SUM(OFFSET(F219,-$E$18,0):F219),0),IF(OFFSET(G219,-$E$18,0)-SUM(OFFSET(F219,-$E$18,0):F219)&gt;0,OFFSET(G219,-$E$18,0)-SUM(OFFSET(F219,-$E$18,0):F219),0)))</f>
        <v>0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28</v>
      </c>
      <c r="F220" s="15">
        <f t="shared" si="22"/>
        <v>4</v>
      </c>
      <c r="G220" s="15">
        <f t="shared" ca="1" si="23"/>
        <v>0</v>
      </c>
      <c r="H220" s="13">
        <f t="shared" ca="1" si="19"/>
        <v>3.0684931506849318E-2</v>
      </c>
      <c r="I220" s="29">
        <f ca="1">IF(G220&lt;&gt;0,IF(E220&lt;0,0,IF(OR('House Salad'!I220&gt;0,),50,200)),0)</f>
        <v>0</v>
      </c>
      <c r="J220" s="2">
        <f ca="1">IF(D220&lt;$E$18,"N/A",IF(D220=$E$18,IF($E$7-SUM(OFFSET(F220,-$E$18,0):F220)&gt;0,$E$7-SUM(OFFSET(F220,-$E$18,0):F220),0),IF(OFFSET(G220,-$E$18,0)-SUM(OFFSET(F220,-$E$18,0):F220)&gt;0,OFFSET(G220,-$E$18,0)-SUM(OFFSET(F220,-$E$18,0):F220),0)))</f>
        <v>0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24</v>
      </c>
      <c r="F221" s="15">
        <f t="shared" si="22"/>
        <v>4</v>
      </c>
      <c r="G221" s="15">
        <f t="shared" ca="1" si="23"/>
        <v>0</v>
      </c>
      <c r="H221" s="13">
        <f t="shared" ca="1" si="19"/>
        <v>2.63013698630137E-2</v>
      </c>
      <c r="I221" s="29">
        <f ca="1">IF(G221&lt;&gt;0,IF(E221&lt;0,0,IF(OR('House Salad'!I221&gt;0,),50,200)),0)</f>
        <v>0</v>
      </c>
      <c r="J221" s="2">
        <f ca="1">IF(D221&lt;$E$18,"N/A",IF(D221=$E$18,IF($E$7-SUM(OFFSET(F221,-$E$18,0):F221)&gt;0,$E$7-SUM(OFFSET(F221,-$E$18,0):F221),0),IF(OFFSET(G221,-$E$18,0)-SUM(OFFSET(F221,-$E$18,0):F221)&gt;0,OFFSET(G221,-$E$18,0)-SUM(OFFSET(F221,-$E$18,0):F221),0)))</f>
        <v>0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20</v>
      </c>
      <c r="F222" s="15">
        <f t="shared" si="22"/>
        <v>4</v>
      </c>
      <c r="G222" s="15">
        <f t="shared" ca="1" si="23"/>
        <v>0</v>
      </c>
      <c r="H222" s="13">
        <f t="shared" ca="1" si="19"/>
        <v>2.1917808219178086E-2</v>
      </c>
      <c r="I222" s="29">
        <f ca="1">IF(G222&lt;&gt;0,IF(E222&lt;0,0,IF(OR('House Salad'!I222&gt;0,),50,200)),0)</f>
        <v>0</v>
      </c>
      <c r="J222" s="2">
        <f ca="1">IF(D222&lt;$E$18,"N/A",IF(D222=$E$18,IF($E$7-SUM(OFFSET(F222,-$E$18,0):F222)&gt;0,$E$7-SUM(OFFSET(F222,-$E$18,0):F222),0),IF(OFFSET(G222,-$E$18,0)-SUM(OFFSET(F222,-$E$18,0):F222)&gt;0,OFFSET(G222,-$E$18,0)-SUM(OFFSET(F222,-$E$18,0):F222),0)))</f>
        <v>0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16</v>
      </c>
      <c r="F223" s="15">
        <f t="shared" si="22"/>
        <v>4</v>
      </c>
      <c r="G223" s="15">
        <f t="shared" ca="1" si="23"/>
        <v>28</v>
      </c>
      <c r="H223" s="13">
        <f t="shared" ca="1" si="19"/>
        <v>1.7534246575342468E-2</v>
      </c>
      <c r="I223" s="29">
        <f ca="1">IF(G223&lt;&gt;0,IF(E223&lt;0,0,IF(OR('House Salad'!I223&gt;0,),50,200)),0)</f>
        <v>50</v>
      </c>
      <c r="J223" s="2">
        <f ca="1">IF(D223&lt;$E$18,"N/A",IF(D223=$E$18,IF($E$7-SUM(OFFSET(F223,-$E$18,0):F223)&gt;0,$E$7-SUM(OFFSET(F223,-$E$18,0):F223),0),IF(OFFSET(G223,-$E$18,0)-SUM(OFFSET(F223,-$E$18,0):F223)&gt;0,OFFSET(G223,-$E$18,0)-SUM(OFFSET(F223,-$E$18,0):F223),0)))</f>
        <v>0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40</v>
      </c>
      <c r="F224" s="15">
        <f t="shared" si="22"/>
        <v>4</v>
      </c>
      <c r="G224" s="15">
        <f t="shared" ca="1" si="23"/>
        <v>0</v>
      </c>
      <c r="H224" s="13">
        <f t="shared" ca="1" si="19"/>
        <v>4.3835616438356172E-2</v>
      </c>
      <c r="I224" s="29">
        <f ca="1">IF(G224&lt;&gt;0,IF(E224&lt;0,0,IF(OR('House Salad'!I224&gt;0,),50,200)),0)</f>
        <v>0</v>
      </c>
      <c r="J224" s="2">
        <f ca="1">IF(D224&lt;$E$18,"N/A",IF(D224=$E$18,IF($E$7-SUM(OFFSET(F224,-$E$18,0):F224)&gt;0,$E$7-SUM(OFFSET(F224,-$E$18,0):F224),0),IF(OFFSET(G224,-$E$18,0)-SUM(OFFSET(F224,-$E$18,0):F224)&gt;0,OFFSET(G224,-$E$18,0)-SUM(OFFSET(F224,-$E$18,0):F224),0)))</f>
        <v>0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36</v>
      </c>
      <c r="F225" s="15">
        <f t="shared" si="22"/>
        <v>4</v>
      </c>
      <c r="G225" s="15">
        <f t="shared" ca="1" si="23"/>
        <v>0</v>
      </c>
      <c r="H225" s="13">
        <f t="shared" ca="1" si="19"/>
        <v>3.9452054794520554E-2</v>
      </c>
      <c r="I225" s="29">
        <f ca="1">IF(G225&lt;&gt;0,IF(E225&lt;0,0,IF(OR('House Salad'!I225&gt;0,),50,200)),0)</f>
        <v>0</v>
      </c>
      <c r="J225" s="2">
        <f ca="1">IF(D225&lt;$E$18,"N/A",IF(D225=$E$18,IF($E$7-SUM(OFFSET(F225,-$E$18,0):F225)&gt;0,$E$7-SUM(OFFSET(F225,-$E$18,0):F225),0),IF(OFFSET(G225,-$E$18,0)-SUM(OFFSET(F225,-$E$18,0):F225)&gt;0,OFFSET(G225,-$E$18,0)-SUM(OFFSET(F225,-$E$18,0):F225),0)))</f>
        <v>0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32</v>
      </c>
      <c r="F226" s="15">
        <f t="shared" si="22"/>
        <v>4</v>
      </c>
      <c r="G226" s="15">
        <f t="shared" ca="1" si="23"/>
        <v>0</v>
      </c>
      <c r="H226" s="13">
        <f t="shared" ca="1" si="19"/>
        <v>3.5068493150684936E-2</v>
      </c>
      <c r="I226" s="29">
        <f ca="1">IF(G226&lt;&gt;0,IF(E226&lt;0,0,IF(OR('House Salad'!I226&gt;0,),50,200)),0)</f>
        <v>0</v>
      </c>
      <c r="J226" s="2">
        <f ca="1">IF(D226&lt;$E$18,"N/A",IF(D226=$E$18,IF($E$7-SUM(OFFSET(F226,-$E$18,0):F226)&gt;0,$E$7-SUM(OFFSET(F226,-$E$18,0):F226),0),IF(OFFSET(G226,-$E$18,0)-SUM(OFFSET(F226,-$E$18,0):F226)&gt;0,OFFSET(G226,-$E$18,0)-SUM(OFFSET(F226,-$E$18,0):F226),0)))</f>
        <v>0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28</v>
      </c>
      <c r="F227" s="15">
        <f t="shared" si="22"/>
        <v>4</v>
      </c>
      <c r="G227" s="15">
        <f t="shared" ca="1" si="23"/>
        <v>0</v>
      </c>
      <c r="H227" s="13">
        <f t="shared" ca="1" si="19"/>
        <v>3.0684931506849318E-2</v>
      </c>
      <c r="I227" s="29">
        <f ca="1">IF(G227&lt;&gt;0,IF(E227&lt;0,0,IF(OR('House Salad'!I227&gt;0,),50,200)),0)</f>
        <v>0</v>
      </c>
      <c r="J227" s="2">
        <f ca="1">IF(D227&lt;$E$18,"N/A",IF(D227=$E$18,IF($E$7-SUM(OFFSET(F227,-$E$18,0):F227)&gt;0,$E$7-SUM(OFFSET(F227,-$E$18,0):F227),0),IF(OFFSET(G227,-$E$18,0)-SUM(OFFSET(F227,-$E$18,0):F227)&gt;0,OFFSET(G227,-$E$18,0)-SUM(OFFSET(F227,-$E$18,0):F227),0)))</f>
        <v>0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24</v>
      </c>
      <c r="F228" s="15">
        <f t="shared" si="22"/>
        <v>4</v>
      </c>
      <c r="G228" s="15">
        <f t="shared" ca="1" si="23"/>
        <v>0</v>
      </c>
      <c r="H228" s="13">
        <f t="shared" ca="1" si="19"/>
        <v>2.63013698630137E-2</v>
      </c>
      <c r="I228" s="29">
        <f ca="1">IF(G228&lt;&gt;0,IF(E228&lt;0,0,IF(OR('House Salad'!I228&gt;0,),50,200)),0)</f>
        <v>0</v>
      </c>
      <c r="J228" s="2">
        <f ca="1">IF(D228&lt;$E$18,"N/A",IF(D228=$E$18,IF($E$7-SUM(OFFSET(F228,-$E$18,0):F228)&gt;0,$E$7-SUM(OFFSET(F228,-$E$18,0):F228),0),IF(OFFSET(G228,-$E$18,0)-SUM(OFFSET(F228,-$E$18,0):F228)&gt;0,OFFSET(G228,-$E$18,0)-SUM(OFFSET(F228,-$E$18,0):F228),0)))</f>
        <v>0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20</v>
      </c>
      <c r="F229" s="15">
        <f t="shared" si="22"/>
        <v>4</v>
      </c>
      <c r="G229" s="15">
        <f t="shared" ca="1" si="23"/>
        <v>0</v>
      </c>
      <c r="H229" s="13">
        <f t="shared" ca="1" si="19"/>
        <v>2.1917808219178086E-2</v>
      </c>
      <c r="I229" s="29">
        <f ca="1">IF(G229&lt;&gt;0,IF(E229&lt;0,0,IF(OR('House Salad'!I229&gt;0,),50,200)),0)</f>
        <v>0</v>
      </c>
      <c r="J229" s="2">
        <f ca="1">IF(D229&lt;$E$18,"N/A",IF(D229=$E$18,IF($E$7-SUM(OFFSET(F229,-$E$18,0):F229)&gt;0,$E$7-SUM(OFFSET(F229,-$E$18,0):F229),0),IF(OFFSET(G229,-$E$18,0)-SUM(OFFSET(F229,-$E$18,0):F229)&gt;0,OFFSET(G229,-$E$18,0)-SUM(OFFSET(F229,-$E$18,0):F229),0)))</f>
        <v>0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16</v>
      </c>
      <c r="F230" s="15">
        <f t="shared" si="22"/>
        <v>4</v>
      </c>
      <c r="G230" s="15">
        <f t="shared" ca="1" si="23"/>
        <v>28</v>
      </c>
      <c r="H230" s="13">
        <f t="shared" ca="1" si="19"/>
        <v>1.7534246575342468E-2</v>
      </c>
      <c r="I230" s="29">
        <f ca="1">IF(G230&lt;&gt;0,IF(E230&lt;0,0,IF(OR('House Salad'!I230&gt;0,),50,200)),0)</f>
        <v>50</v>
      </c>
      <c r="J230" s="2">
        <f ca="1">IF(D230&lt;$E$18,"N/A",IF(D230=$E$18,IF($E$7-SUM(OFFSET(F230,-$E$18,0):F230)&gt;0,$E$7-SUM(OFFSET(F230,-$E$18,0):F230),0),IF(OFFSET(G230,-$E$18,0)-SUM(OFFSET(F230,-$E$18,0):F230)&gt;0,OFFSET(G230,-$E$18,0)-SUM(OFFSET(F230,-$E$18,0):F230),0)))</f>
        <v>0</v>
      </c>
      <c r="K230" s="13">
        <f t="shared" ca="1" si="20"/>
        <v>0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40</v>
      </c>
      <c r="F231" s="15">
        <f t="shared" si="22"/>
        <v>4</v>
      </c>
      <c r="G231" s="15">
        <f t="shared" ca="1" si="23"/>
        <v>0</v>
      </c>
      <c r="H231" s="13">
        <f t="shared" ca="1" si="19"/>
        <v>4.3835616438356172E-2</v>
      </c>
      <c r="I231" s="29">
        <f ca="1">IF(G231&lt;&gt;0,IF(E231&lt;0,0,IF(OR('House Salad'!I231&gt;0,),50,200)),0)</f>
        <v>0</v>
      </c>
      <c r="J231" s="2">
        <f ca="1">IF(D231&lt;$E$18,"N/A",IF(D231=$E$18,IF($E$7-SUM(OFFSET(F231,-$E$18,0):F231)&gt;0,$E$7-SUM(OFFSET(F231,-$E$18,0):F231),0),IF(OFFSET(G231,-$E$18,0)-SUM(OFFSET(F231,-$E$18,0):F231)&gt;0,OFFSET(G231,-$E$18,0)-SUM(OFFSET(F231,-$E$18,0):F231),0)))</f>
        <v>0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36</v>
      </c>
      <c r="F232" s="15">
        <f t="shared" si="22"/>
        <v>4</v>
      </c>
      <c r="G232" s="15">
        <f t="shared" ca="1" si="23"/>
        <v>0</v>
      </c>
      <c r="H232" s="13">
        <f t="shared" ca="1" si="19"/>
        <v>3.9452054794520554E-2</v>
      </c>
      <c r="I232" s="29">
        <f ca="1">IF(G232&lt;&gt;0,IF(E232&lt;0,0,IF(OR('House Salad'!I232&gt;0,),50,200)),0)</f>
        <v>0</v>
      </c>
      <c r="J232" s="2">
        <f ca="1">IF(D232&lt;$E$18,"N/A",IF(D232=$E$18,IF($E$7-SUM(OFFSET(F232,-$E$18,0):F232)&gt;0,$E$7-SUM(OFFSET(F232,-$E$18,0):F232),0),IF(OFFSET(G232,-$E$18,0)-SUM(OFFSET(F232,-$E$18,0):F232)&gt;0,OFFSET(G232,-$E$18,0)-SUM(OFFSET(F232,-$E$18,0):F232),0)))</f>
        <v>0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32</v>
      </c>
      <c r="F233" s="15">
        <f t="shared" si="22"/>
        <v>4</v>
      </c>
      <c r="G233" s="15">
        <f t="shared" ca="1" si="23"/>
        <v>0</v>
      </c>
      <c r="H233" s="13">
        <f t="shared" ca="1" si="19"/>
        <v>3.5068493150684936E-2</v>
      </c>
      <c r="I233" s="29">
        <f ca="1">IF(G233&lt;&gt;0,IF(E233&lt;0,0,IF(OR('House Salad'!I233&gt;0,),50,200)),0)</f>
        <v>0</v>
      </c>
      <c r="J233" s="2">
        <f ca="1">IF(D233&lt;$E$18,"N/A",IF(D233=$E$18,IF($E$7-SUM(OFFSET(F233,-$E$18,0):F233)&gt;0,$E$7-SUM(OFFSET(F233,-$E$18,0):F233),0),IF(OFFSET(G233,-$E$18,0)-SUM(OFFSET(F233,-$E$18,0):F233)&gt;0,OFFSET(G233,-$E$18,0)-SUM(OFFSET(F233,-$E$18,0):F233),0)))</f>
        <v>0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28</v>
      </c>
      <c r="F234" s="15">
        <f t="shared" si="22"/>
        <v>4</v>
      </c>
      <c r="G234" s="15">
        <f t="shared" ca="1" si="23"/>
        <v>0</v>
      </c>
      <c r="H234" s="13">
        <f t="shared" ca="1" si="19"/>
        <v>3.0684931506849318E-2</v>
      </c>
      <c r="I234" s="29">
        <f ca="1">IF(G234&lt;&gt;0,IF(E234&lt;0,0,IF(OR('House Salad'!I234&gt;0,),50,200)),0)</f>
        <v>0</v>
      </c>
      <c r="J234" s="2">
        <f ca="1">IF(D234&lt;$E$18,"N/A",IF(D234=$E$18,IF($E$7-SUM(OFFSET(F234,-$E$18,0):F234)&gt;0,$E$7-SUM(OFFSET(F234,-$E$18,0):F234),0),IF(OFFSET(G234,-$E$18,0)-SUM(OFFSET(F234,-$E$18,0):F234)&gt;0,OFFSET(G234,-$E$18,0)-SUM(OFFSET(F234,-$E$18,0):F234),0)))</f>
        <v>0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24</v>
      </c>
      <c r="F235" s="15">
        <f t="shared" si="22"/>
        <v>4</v>
      </c>
      <c r="G235" s="15">
        <f t="shared" ca="1" si="23"/>
        <v>0</v>
      </c>
      <c r="H235" s="13">
        <f t="shared" ca="1" si="19"/>
        <v>2.63013698630137E-2</v>
      </c>
      <c r="I235" s="29">
        <f ca="1">IF(G235&lt;&gt;0,IF(E235&lt;0,0,IF(OR('House Salad'!I235&gt;0,),50,200)),0)</f>
        <v>0</v>
      </c>
      <c r="J235" s="2">
        <f ca="1">IF(D235&lt;$E$18,"N/A",IF(D235=$E$18,IF($E$7-SUM(OFFSET(F235,-$E$18,0):F235)&gt;0,$E$7-SUM(OFFSET(F235,-$E$18,0):F235),0),IF(OFFSET(G235,-$E$18,0)-SUM(OFFSET(F235,-$E$18,0):F235)&gt;0,OFFSET(G235,-$E$18,0)-SUM(OFFSET(F235,-$E$18,0):F235),0)))</f>
        <v>0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20</v>
      </c>
      <c r="F236" s="15">
        <f t="shared" si="22"/>
        <v>4</v>
      </c>
      <c r="G236" s="15">
        <f t="shared" ca="1" si="23"/>
        <v>0</v>
      </c>
      <c r="H236" s="13">
        <f t="shared" ca="1" si="19"/>
        <v>2.1917808219178086E-2</v>
      </c>
      <c r="I236" s="29">
        <f ca="1">IF(G236&lt;&gt;0,IF(E236&lt;0,0,IF(OR('House Salad'!I236&gt;0,),50,200)),0)</f>
        <v>0</v>
      </c>
      <c r="J236" s="2">
        <f ca="1">IF(D236&lt;$E$18,"N/A",IF(D236=$E$18,IF($E$7-SUM(OFFSET(F236,-$E$18,0):F236)&gt;0,$E$7-SUM(OFFSET(F236,-$E$18,0):F236),0),IF(OFFSET(G236,-$E$18,0)-SUM(OFFSET(F236,-$E$18,0):F236)&gt;0,OFFSET(G236,-$E$18,0)-SUM(OFFSET(F236,-$E$18,0):F236),0)))</f>
        <v>0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16</v>
      </c>
      <c r="F237" s="15">
        <f t="shared" si="22"/>
        <v>4</v>
      </c>
      <c r="G237" s="15">
        <f t="shared" ca="1" si="23"/>
        <v>28</v>
      </c>
      <c r="H237" s="13">
        <f t="shared" ca="1" si="19"/>
        <v>1.7534246575342468E-2</v>
      </c>
      <c r="I237" s="29">
        <f ca="1">IF(G237&lt;&gt;0,IF(E237&lt;0,0,IF(OR('House Salad'!I237&gt;0,),50,200)),0)</f>
        <v>50</v>
      </c>
      <c r="J237" s="2">
        <f ca="1">IF(D237&lt;$E$18,"N/A",IF(D237=$E$18,IF($E$7-SUM(OFFSET(F237,-$E$18,0):F237)&gt;0,$E$7-SUM(OFFSET(F237,-$E$18,0):F237),0),IF(OFFSET(G237,-$E$18,0)-SUM(OFFSET(F237,-$E$18,0):F237)&gt;0,OFFSET(G237,-$E$18,0)-SUM(OFFSET(F237,-$E$18,0):F237),0)))</f>
        <v>0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40</v>
      </c>
      <c r="F238" s="15">
        <f t="shared" si="22"/>
        <v>4</v>
      </c>
      <c r="G238" s="15">
        <f t="shared" ca="1" si="23"/>
        <v>0</v>
      </c>
      <c r="H238" s="13">
        <f t="shared" ca="1" si="19"/>
        <v>4.3835616438356172E-2</v>
      </c>
      <c r="I238" s="29">
        <f ca="1">IF(G238&lt;&gt;0,IF(E238&lt;0,0,IF(OR('House Salad'!I238&gt;0,),50,200)),0)</f>
        <v>0</v>
      </c>
      <c r="J238" s="2">
        <f ca="1">IF(D238&lt;$E$18,"N/A",IF(D238=$E$18,IF($E$7-SUM(OFFSET(F238,-$E$18,0):F238)&gt;0,$E$7-SUM(OFFSET(F238,-$E$18,0):F238),0),IF(OFFSET(G238,-$E$18,0)-SUM(OFFSET(F238,-$E$18,0):F238)&gt;0,OFFSET(G238,-$E$18,0)-SUM(OFFSET(F238,-$E$18,0):F238),0)))</f>
        <v>0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36</v>
      </c>
      <c r="F239" s="15">
        <f t="shared" si="22"/>
        <v>4</v>
      </c>
      <c r="G239" s="15">
        <f t="shared" ca="1" si="23"/>
        <v>0</v>
      </c>
      <c r="H239" s="13">
        <f t="shared" ca="1" si="19"/>
        <v>3.9452054794520554E-2</v>
      </c>
      <c r="I239" s="29">
        <f ca="1">IF(G239&lt;&gt;0,IF(E239&lt;0,0,IF(OR('House Salad'!I239&gt;0,),50,200)),0)</f>
        <v>0</v>
      </c>
      <c r="J239" s="2">
        <f ca="1">IF(D239&lt;$E$18,"N/A",IF(D239=$E$18,IF($E$7-SUM(OFFSET(F239,-$E$18,0):F239)&gt;0,$E$7-SUM(OFFSET(F239,-$E$18,0):F239),0),IF(OFFSET(G239,-$E$18,0)-SUM(OFFSET(F239,-$E$18,0):F239)&gt;0,OFFSET(G239,-$E$18,0)-SUM(OFFSET(F239,-$E$18,0):F239),0)))</f>
        <v>0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32</v>
      </c>
      <c r="F240" s="15">
        <f t="shared" si="22"/>
        <v>4</v>
      </c>
      <c r="G240" s="15">
        <f t="shared" ca="1" si="23"/>
        <v>0</v>
      </c>
      <c r="H240" s="13">
        <f t="shared" ca="1" si="19"/>
        <v>3.5068493150684936E-2</v>
      </c>
      <c r="I240" s="29">
        <f ca="1">IF(G240&lt;&gt;0,IF(E240&lt;0,0,IF(OR('House Salad'!I240&gt;0,),50,200)),0)</f>
        <v>0</v>
      </c>
      <c r="J240" s="2">
        <f ca="1">IF(D240&lt;$E$18,"N/A",IF(D240=$E$18,IF($E$7-SUM(OFFSET(F240,-$E$18,0):F240)&gt;0,$E$7-SUM(OFFSET(F240,-$E$18,0):F240),0),IF(OFFSET(G240,-$E$18,0)-SUM(OFFSET(F240,-$E$18,0):F240)&gt;0,OFFSET(G240,-$E$18,0)-SUM(OFFSET(F240,-$E$18,0):F240),0)))</f>
        <v>0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28</v>
      </c>
      <c r="F241" s="15">
        <f t="shared" si="22"/>
        <v>4</v>
      </c>
      <c r="G241" s="15">
        <f t="shared" ca="1" si="23"/>
        <v>0</v>
      </c>
      <c r="H241" s="13">
        <f t="shared" ca="1" si="19"/>
        <v>3.0684931506849318E-2</v>
      </c>
      <c r="I241" s="29">
        <f ca="1">IF(G241&lt;&gt;0,IF(E241&lt;0,0,IF(OR('House Salad'!I241&gt;0,),50,200)),0)</f>
        <v>0</v>
      </c>
      <c r="J241" s="2">
        <f ca="1">IF(D241&lt;$E$18,"N/A",IF(D241=$E$18,IF($E$7-SUM(OFFSET(F241,-$E$18,0):F241)&gt;0,$E$7-SUM(OFFSET(F241,-$E$18,0):F241),0),IF(OFFSET(G241,-$E$18,0)-SUM(OFFSET(F241,-$E$18,0):F241)&gt;0,OFFSET(G241,-$E$18,0)-SUM(OFFSET(F241,-$E$18,0):F241),0)))</f>
        <v>0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24</v>
      </c>
      <c r="F242" s="15">
        <f t="shared" si="22"/>
        <v>4</v>
      </c>
      <c r="G242" s="15">
        <f t="shared" ca="1" si="23"/>
        <v>0</v>
      </c>
      <c r="H242" s="13">
        <f t="shared" ca="1" si="19"/>
        <v>2.63013698630137E-2</v>
      </c>
      <c r="I242" s="29">
        <f ca="1">IF(G242&lt;&gt;0,IF(E242&lt;0,0,IF(OR('House Salad'!I242&gt;0,),50,200)),0)</f>
        <v>0</v>
      </c>
      <c r="J242" s="2">
        <f ca="1">IF(D242&lt;$E$18,"N/A",IF(D242=$E$18,IF($E$7-SUM(OFFSET(F242,-$E$18,0):F242)&gt;0,$E$7-SUM(OFFSET(F242,-$E$18,0):F242),0),IF(OFFSET(G242,-$E$18,0)-SUM(OFFSET(F242,-$E$18,0):F242)&gt;0,OFFSET(G242,-$E$18,0)-SUM(OFFSET(F242,-$E$18,0):F242),0)))</f>
        <v>0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20</v>
      </c>
      <c r="F243" s="15">
        <f t="shared" si="22"/>
        <v>4</v>
      </c>
      <c r="G243" s="15">
        <f t="shared" ca="1" si="23"/>
        <v>0</v>
      </c>
      <c r="H243" s="13">
        <f t="shared" ca="1" si="19"/>
        <v>2.1917808219178086E-2</v>
      </c>
      <c r="I243" s="29">
        <f ca="1">IF(G243&lt;&gt;0,IF(E243&lt;0,0,IF(OR('House Salad'!I243&gt;0,),50,200)),0)</f>
        <v>0</v>
      </c>
      <c r="J243" s="2">
        <f ca="1">IF(D243&lt;$E$18,"N/A",IF(D243=$E$18,IF($E$7-SUM(OFFSET(F243,-$E$18,0):F243)&gt;0,$E$7-SUM(OFFSET(F243,-$E$18,0):F243),0),IF(OFFSET(G243,-$E$18,0)-SUM(OFFSET(F243,-$E$18,0):F243)&gt;0,OFFSET(G243,-$E$18,0)-SUM(OFFSET(F243,-$E$18,0):F243),0)))</f>
        <v>0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16</v>
      </c>
      <c r="F244" s="15">
        <f t="shared" si="22"/>
        <v>4</v>
      </c>
      <c r="G244" s="15">
        <f t="shared" ca="1" si="23"/>
        <v>28</v>
      </c>
      <c r="H244" s="13">
        <f t="shared" ca="1" si="19"/>
        <v>1.7534246575342468E-2</v>
      </c>
      <c r="I244" s="29">
        <f ca="1">IF(G244&lt;&gt;0,IF(E244&lt;0,0,IF(OR('House Salad'!I244&gt;0,),50,200)),0)</f>
        <v>50</v>
      </c>
      <c r="J244" s="2">
        <f ca="1">IF(D244&lt;$E$18,"N/A",IF(D244=$E$18,IF($E$7-SUM(OFFSET(F244,-$E$18,0):F244)&gt;0,$E$7-SUM(OFFSET(F244,-$E$18,0):F244),0),IF(OFFSET(G244,-$E$18,0)-SUM(OFFSET(F244,-$E$18,0):F244)&gt;0,OFFSET(G244,-$E$18,0)-SUM(OFFSET(F244,-$E$18,0):F244),0)))</f>
        <v>0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40</v>
      </c>
      <c r="F245" s="15">
        <f t="shared" si="22"/>
        <v>4</v>
      </c>
      <c r="G245" s="15">
        <f t="shared" ca="1" si="23"/>
        <v>0</v>
      </c>
      <c r="H245" s="13">
        <f t="shared" ca="1" si="19"/>
        <v>4.3835616438356172E-2</v>
      </c>
      <c r="I245" s="29">
        <f ca="1">IF(G245&lt;&gt;0,IF(E245&lt;0,0,IF(OR('House Salad'!I245&gt;0,),50,200)),0)</f>
        <v>0</v>
      </c>
      <c r="J245" s="2">
        <f ca="1">IF(D245&lt;$E$18,"N/A",IF(D245=$E$18,IF($E$7-SUM(OFFSET(F245,-$E$18,0):F245)&gt;0,$E$7-SUM(OFFSET(F245,-$E$18,0):F245),0),IF(OFFSET(G245,-$E$18,0)-SUM(OFFSET(F245,-$E$18,0):F245)&gt;0,OFFSET(G245,-$E$18,0)-SUM(OFFSET(F245,-$E$18,0):F245),0)))</f>
        <v>0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36</v>
      </c>
      <c r="F246" s="15">
        <f t="shared" si="22"/>
        <v>4</v>
      </c>
      <c r="G246" s="15">
        <f t="shared" ca="1" si="23"/>
        <v>0</v>
      </c>
      <c r="H246" s="13">
        <f t="shared" ca="1" si="19"/>
        <v>3.9452054794520554E-2</v>
      </c>
      <c r="I246" s="29">
        <f ca="1">IF(G246&lt;&gt;0,IF(E246&lt;0,0,IF(OR('House Salad'!I246&gt;0,),50,200)),0)</f>
        <v>0</v>
      </c>
      <c r="J246" s="2">
        <f ca="1">IF(D246&lt;$E$18,"N/A",IF(D246=$E$18,IF($E$7-SUM(OFFSET(F246,-$E$18,0):F246)&gt;0,$E$7-SUM(OFFSET(F246,-$E$18,0):F246),0),IF(OFFSET(G246,-$E$18,0)-SUM(OFFSET(F246,-$E$18,0):F246)&gt;0,OFFSET(G246,-$E$18,0)-SUM(OFFSET(F246,-$E$18,0):F246),0)))</f>
        <v>0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32</v>
      </c>
      <c r="F247" s="15">
        <f t="shared" si="22"/>
        <v>4</v>
      </c>
      <c r="G247" s="15">
        <f t="shared" ca="1" si="23"/>
        <v>0</v>
      </c>
      <c r="H247" s="13">
        <f t="shared" ca="1" si="19"/>
        <v>3.5068493150684936E-2</v>
      </c>
      <c r="I247" s="29">
        <f ca="1">IF(G247&lt;&gt;0,IF(E247&lt;0,0,IF(OR('House Salad'!I247&gt;0,),50,200)),0)</f>
        <v>0</v>
      </c>
      <c r="J247" s="2">
        <f ca="1">IF(D247&lt;$E$18,"N/A",IF(D247=$E$18,IF($E$7-SUM(OFFSET(F247,-$E$18,0):F247)&gt;0,$E$7-SUM(OFFSET(F247,-$E$18,0):F247),0),IF(OFFSET(G247,-$E$18,0)-SUM(OFFSET(F247,-$E$18,0):F247)&gt;0,OFFSET(G247,-$E$18,0)-SUM(OFFSET(F247,-$E$18,0):F247),0)))</f>
        <v>0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28</v>
      </c>
      <c r="F248" s="15">
        <f t="shared" si="22"/>
        <v>4</v>
      </c>
      <c r="G248" s="15">
        <f t="shared" ca="1" si="23"/>
        <v>0</v>
      </c>
      <c r="H248" s="13">
        <f t="shared" ca="1" si="19"/>
        <v>3.0684931506849318E-2</v>
      </c>
      <c r="I248" s="29">
        <f ca="1">IF(G248&lt;&gt;0,IF(E248&lt;0,0,IF(OR('House Salad'!I248&gt;0,),50,200)),0)</f>
        <v>0</v>
      </c>
      <c r="J248" s="2">
        <f ca="1">IF(D248&lt;$E$18,"N/A",IF(D248=$E$18,IF($E$7-SUM(OFFSET(F248,-$E$18,0):F248)&gt;0,$E$7-SUM(OFFSET(F248,-$E$18,0):F248),0),IF(OFFSET(G248,-$E$18,0)-SUM(OFFSET(F248,-$E$18,0):F248)&gt;0,OFFSET(G248,-$E$18,0)-SUM(OFFSET(F248,-$E$18,0):F248),0)))</f>
        <v>0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24</v>
      </c>
      <c r="F249" s="15">
        <f t="shared" si="22"/>
        <v>4</v>
      </c>
      <c r="G249" s="15">
        <f t="shared" ca="1" si="23"/>
        <v>0</v>
      </c>
      <c r="H249" s="13">
        <f t="shared" ca="1" si="19"/>
        <v>2.63013698630137E-2</v>
      </c>
      <c r="I249" s="29">
        <f ca="1">IF(G249&lt;&gt;0,IF(E249&lt;0,0,IF(OR('House Salad'!I249&gt;0,),50,200)),0)</f>
        <v>0</v>
      </c>
      <c r="J249" s="2">
        <f ca="1">IF(D249&lt;$E$18,"N/A",IF(D249=$E$18,IF($E$7-SUM(OFFSET(F249,-$E$18,0):F249)&gt;0,$E$7-SUM(OFFSET(F249,-$E$18,0):F249),0),IF(OFFSET(G249,-$E$18,0)-SUM(OFFSET(F249,-$E$18,0):F249)&gt;0,OFFSET(G249,-$E$18,0)-SUM(OFFSET(F249,-$E$18,0):F249),0)))</f>
        <v>0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20</v>
      </c>
      <c r="F250" s="15">
        <f t="shared" si="22"/>
        <v>4</v>
      </c>
      <c r="G250" s="15">
        <f t="shared" ca="1" si="23"/>
        <v>0</v>
      </c>
      <c r="H250" s="13">
        <f t="shared" ca="1" si="19"/>
        <v>2.1917808219178086E-2</v>
      </c>
      <c r="I250" s="29">
        <f ca="1">IF(G250&lt;&gt;0,IF(E250&lt;0,0,IF(OR('House Salad'!I250&gt;0,),50,200)),0)</f>
        <v>0</v>
      </c>
      <c r="J250" s="2">
        <f ca="1">IF(D250&lt;$E$18,"N/A",IF(D250=$E$18,IF($E$7-SUM(OFFSET(F250,-$E$18,0):F250)&gt;0,$E$7-SUM(OFFSET(F250,-$E$18,0):F250),0),IF(OFFSET(G250,-$E$18,0)-SUM(OFFSET(F250,-$E$18,0):F250)&gt;0,OFFSET(G250,-$E$18,0)-SUM(OFFSET(F250,-$E$18,0):F250),0)))</f>
        <v>0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16</v>
      </c>
      <c r="F251" s="15">
        <f t="shared" si="22"/>
        <v>4</v>
      </c>
      <c r="G251" s="15">
        <f t="shared" ca="1" si="23"/>
        <v>28</v>
      </c>
      <c r="H251" s="13">
        <f t="shared" ca="1" si="19"/>
        <v>1.7534246575342468E-2</v>
      </c>
      <c r="I251" s="29">
        <f ca="1">IF(G251&lt;&gt;0,IF(E251&lt;0,0,IF(OR('House Salad'!I251&gt;0,),50,200)),0)</f>
        <v>50</v>
      </c>
      <c r="J251" s="2">
        <f ca="1">IF(D251&lt;$E$18,"N/A",IF(D251=$E$18,IF($E$7-SUM(OFFSET(F251,-$E$18,0):F251)&gt;0,$E$7-SUM(OFFSET(F251,-$E$18,0):F251),0),IF(OFFSET(G251,-$E$18,0)-SUM(OFFSET(F251,-$E$18,0):F251)&gt;0,OFFSET(G251,-$E$18,0)-SUM(OFFSET(F251,-$E$18,0):F251),0)))</f>
        <v>0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40</v>
      </c>
      <c r="F252" s="15">
        <f t="shared" si="22"/>
        <v>4</v>
      </c>
      <c r="G252" s="15">
        <f t="shared" ca="1" si="23"/>
        <v>0</v>
      </c>
      <c r="H252" s="13">
        <f t="shared" ca="1" si="19"/>
        <v>4.3835616438356172E-2</v>
      </c>
      <c r="I252" s="29">
        <f ca="1">IF(G252&lt;&gt;0,IF(E252&lt;0,0,IF(OR('House Salad'!I252&gt;0,),50,200)),0)</f>
        <v>0</v>
      </c>
      <c r="J252" s="2">
        <f ca="1">IF(D252&lt;$E$18,"N/A",IF(D252=$E$18,IF($E$7-SUM(OFFSET(F252,-$E$18,0):F252)&gt;0,$E$7-SUM(OFFSET(F252,-$E$18,0):F252),0),IF(OFFSET(G252,-$E$18,0)-SUM(OFFSET(F252,-$E$18,0):F252)&gt;0,OFFSET(G252,-$E$18,0)-SUM(OFFSET(F252,-$E$18,0):F252),0)))</f>
        <v>0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36</v>
      </c>
      <c r="F253" s="15">
        <f t="shared" si="22"/>
        <v>4</v>
      </c>
      <c r="G253" s="15">
        <f t="shared" ca="1" si="23"/>
        <v>0</v>
      </c>
      <c r="H253" s="13">
        <f t="shared" ca="1" si="19"/>
        <v>3.9452054794520554E-2</v>
      </c>
      <c r="I253" s="29">
        <f ca="1">IF(G253&lt;&gt;0,IF(E253&lt;0,0,IF(OR('House Salad'!I253&gt;0,),50,200)),0)</f>
        <v>0</v>
      </c>
      <c r="J253" s="2">
        <f ca="1">IF(D253&lt;$E$18,"N/A",IF(D253=$E$18,IF($E$7-SUM(OFFSET(F253,-$E$18,0):F253)&gt;0,$E$7-SUM(OFFSET(F253,-$E$18,0):F253),0),IF(OFFSET(G253,-$E$18,0)-SUM(OFFSET(F253,-$E$18,0):F253)&gt;0,OFFSET(G253,-$E$18,0)-SUM(OFFSET(F253,-$E$18,0):F253),0)))</f>
        <v>0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32</v>
      </c>
      <c r="F254" s="15">
        <f t="shared" si="22"/>
        <v>4</v>
      </c>
      <c r="G254" s="15">
        <f t="shared" ca="1" si="23"/>
        <v>0</v>
      </c>
      <c r="H254" s="13">
        <f t="shared" ca="1" si="19"/>
        <v>3.5068493150684936E-2</v>
      </c>
      <c r="I254" s="29">
        <f ca="1">IF(G254&lt;&gt;0,IF(E254&lt;0,0,IF(OR('House Salad'!I254&gt;0,),50,200)),0)</f>
        <v>0</v>
      </c>
      <c r="J254" s="2">
        <f ca="1">IF(D254&lt;$E$18,"N/A",IF(D254=$E$18,IF($E$7-SUM(OFFSET(F254,-$E$18,0):F254)&gt;0,$E$7-SUM(OFFSET(F254,-$E$18,0):F254),0),IF(OFFSET(G254,-$E$18,0)-SUM(OFFSET(F254,-$E$18,0):F254)&gt;0,OFFSET(G254,-$E$18,0)-SUM(OFFSET(F254,-$E$18,0):F254),0)))</f>
        <v>0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28</v>
      </c>
      <c r="F255" s="15">
        <f t="shared" si="22"/>
        <v>4</v>
      </c>
      <c r="G255" s="15">
        <f t="shared" ca="1" si="23"/>
        <v>0</v>
      </c>
      <c r="H255" s="13">
        <f t="shared" ca="1" si="19"/>
        <v>3.0684931506849318E-2</v>
      </c>
      <c r="I255" s="29">
        <f ca="1">IF(G255&lt;&gt;0,IF(E255&lt;0,0,IF(OR('House Salad'!I255&gt;0,),50,200)),0)</f>
        <v>0</v>
      </c>
      <c r="J255" s="2">
        <f ca="1">IF(D255&lt;$E$18,"N/A",IF(D255=$E$18,IF($E$7-SUM(OFFSET(F255,-$E$18,0):F255)&gt;0,$E$7-SUM(OFFSET(F255,-$E$18,0):F255),0),IF(OFFSET(G255,-$E$18,0)-SUM(OFFSET(F255,-$E$18,0):F255)&gt;0,OFFSET(G255,-$E$18,0)-SUM(OFFSET(F255,-$E$18,0):F255),0)))</f>
        <v>0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24</v>
      </c>
      <c r="F256" s="15">
        <f t="shared" si="22"/>
        <v>4</v>
      </c>
      <c r="G256" s="15">
        <f t="shared" ca="1" si="23"/>
        <v>0</v>
      </c>
      <c r="H256" s="13">
        <f t="shared" ca="1" si="19"/>
        <v>2.63013698630137E-2</v>
      </c>
      <c r="I256" s="29">
        <f ca="1">IF(G256&lt;&gt;0,IF(E256&lt;0,0,IF(OR('House Salad'!I256&gt;0,),50,200)),0)</f>
        <v>0</v>
      </c>
      <c r="J256" s="2">
        <f ca="1">IF(D256&lt;$E$18,"N/A",IF(D256=$E$18,IF($E$7-SUM(OFFSET(F256,-$E$18,0):F256)&gt;0,$E$7-SUM(OFFSET(F256,-$E$18,0):F256),0),IF(OFFSET(G256,-$E$18,0)-SUM(OFFSET(F256,-$E$18,0):F256)&gt;0,OFFSET(G256,-$E$18,0)-SUM(OFFSET(F256,-$E$18,0):F256),0)))</f>
        <v>0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20</v>
      </c>
      <c r="F257" s="15">
        <f t="shared" si="22"/>
        <v>4</v>
      </c>
      <c r="G257" s="15">
        <f t="shared" ca="1" si="23"/>
        <v>0</v>
      </c>
      <c r="H257" s="13">
        <f t="shared" ca="1" si="19"/>
        <v>2.1917808219178086E-2</v>
      </c>
      <c r="I257" s="29">
        <f ca="1">IF(G257&lt;&gt;0,IF(E257&lt;0,0,IF(OR('House Salad'!I257&gt;0,),50,200)),0)</f>
        <v>0</v>
      </c>
      <c r="J257" s="2">
        <f ca="1">IF(D257&lt;$E$18,"N/A",IF(D257=$E$18,IF($E$7-SUM(OFFSET(F257,-$E$18,0):F257)&gt;0,$E$7-SUM(OFFSET(F257,-$E$18,0):F257),0),IF(OFFSET(G257,-$E$18,0)-SUM(OFFSET(F257,-$E$18,0):F257)&gt;0,OFFSET(G257,-$E$18,0)-SUM(OFFSET(F257,-$E$18,0):F257),0)))</f>
        <v>0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16</v>
      </c>
      <c r="F258" s="15">
        <f t="shared" si="22"/>
        <v>4</v>
      </c>
      <c r="G258" s="15">
        <f t="shared" ca="1" si="23"/>
        <v>28</v>
      </c>
      <c r="H258" s="13">
        <f t="shared" ca="1" si="19"/>
        <v>1.7534246575342468E-2</v>
      </c>
      <c r="I258" s="29">
        <f ca="1">IF(G258&lt;&gt;0,IF(E258&lt;0,0,IF(OR('House Salad'!I258&gt;0,),50,200)),0)</f>
        <v>50</v>
      </c>
      <c r="J258" s="2">
        <f ca="1">IF(D258&lt;$E$18,"N/A",IF(D258=$E$18,IF($E$7-SUM(OFFSET(F258,-$E$18,0):F258)&gt;0,$E$7-SUM(OFFSET(F258,-$E$18,0):F258),0),IF(OFFSET(G258,-$E$18,0)-SUM(OFFSET(F258,-$E$18,0):F258)&gt;0,OFFSET(G258,-$E$18,0)-SUM(OFFSET(F258,-$E$18,0):F258),0)))</f>
        <v>0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40</v>
      </c>
      <c r="F259" s="15">
        <f t="shared" si="22"/>
        <v>4</v>
      </c>
      <c r="G259" s="15">
        <f t="shared" ca="1" si="23"/>
        <v>0</v>
      </c>
      <c r="H259" s="13">
        <f t="shared" ca="1" si="19"/>
        <v>4.3835616438356172E-2</v>
      </c>
      <c r="I259" s="29">
        <f ca="1">IF(G259&lt;&gt;0,IF(E259&lt;0,0,IF(OR('House Salad'!I259&gt;0,),50,200)),0)</f>
        <v>0</v>
      </c>
      <c r="J259" s="2">
        <f ca="1">IF(D259&lt;$E$18,"N/A",IF(D259=$E$18,IF($E$7-SUM(OFFSET(F259,-$E$18,0):F259)&gt;0,$E$7-SUM(OFFSET(F259,-$E$18,0):F259),0),IF(OFFSET(G259,-$E$18,0)-SUM(OFFSET(F259,-$E$18,0):F259)&gt;0,OFFSET(G259,-$E$18,0)-SUM(OFFSET(F259,-$E$18,0):F259),0)))</f>
        <v>0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36</v>
      </c>
      <c r="F260" s="15">
        <f t="shared" si="22"/>
        <v>4</v>
      </c>
      <c r="G260" s="15">
        <f t="shared" ca="1" si="23"/>
        <v>0</v>
      </c>
      <c r="H260" s="13">
        <f t="shared" ca="1" si="19"/>
        <v>3.9452054794520554E-2</v>
      </c>
      <c r="I260" s="29">
        <f ca="1">IF(G260&lt;&gt;0,IF(E260&lt;0,0,IF(OR('House Salad'!I260&gt;0,),50,200)),0)</f>
        <v>0</v>
      </c>
      <c r="J260" s="2">
        <f ca="1">IF(D260&lt;$E$18,"N/A",IF(D260=$E$18,IF($E$7-SUM(OFFSET(F260,-$E$18,0):F260)&gt;0,$E$7-SUM(OFFSET(F260,-$E$18,0):F260),0),IF(OFFSET(G260,-$E$18,0)-SUM(OFFSET(F260,-$E$18,0):F260)&gt;0,OFFSET(G260,-$E$18,0)-SUM(OFFSET(F260,-$E$18,0):F260),0)))</f>
        <v>0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32</v>
      </c>
      <c r="F261" s="15">
        <f t="shared" si="22"/>
        <v>4</v>
      </c>
      <c r="G261" s="15">
        <f t="shared" ca="1" si="23"/>
        <v>0</v>
      </c>
      <c r="H261" s="13">
        <f t="shared" ca="1" si="19"/>
        <v>3.5068493150684936E-2</v>
      </c>
      <c r="I261" s="29">
        <f ca="1">IF(G261&lt;&gt;0,IF(E261&lt;0,0,IF(OR('House Salad'!I261&gt;0,),50,200)),0)</f>
        <v>0</v>
      </c>
      <c r="J261" s="2">
        <f ca="1">IF(D261&lt;$E$18,"N/A",IF(D261=$E$18,IF($E$7-SUM(OFFSET(F261,-$E$18,0):F261)&gt;0,$E$7-SUM(OFFSET(F261,-$E$18,0):F261),0),IF(OFFSET(G261,-$E$18,0)-SUM(OFFSET(F261,-$E$18,0):F261)&gt;0,OFFSET(G261,-$E$18,0)-SUM(OFFSET(F261,-$E$18,0):F261),0)))</f>
        <v>0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28</v>
      </c>
      <c r="F262" s="15">
        <f t="shared" si="22"/>
        <v>4</v>
      </c>
      <c r="G262" s="15">
        <f t="shared" ca="1" si="23"/>
        <v>0</v>
      </c>
      <c r="H262" s="13">
        <f t="shared" ca="1" si="19"/>
        <v>3.0684931506849318E-2</v>
      </c>
      <c r="I262" s="29">
        <f ca="1">IF(G262&lt;&gt;0,IF(E262&lt;0,0,IF(OR('House Salad'!I262&gt;0,),50,200)),0)</f>
        <v>0</v>
      </c>
      <c r="J262" s="2">
        <f ca="1">IF(D262&lt;$E$18,"N/A",IF(D262=$E$18,IF($E$7-SUM(OFFSET(F262,-$E$18,0):F262)&gt;0,$E$7-SUM(OFFSET(F262,-$E$18,0):F262),0),IF(OFFSET(G262,-$E$18,0)-SUM(OFFSET(F262,-$E$18,0):F262)&gt;0,OFFSET(G262,-$E$18,0)-SUM(OFFSET(F262,-$E$18,0):F262),0)))</f>
        <v>0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24</v>
      </c>
      <c r="F263" s="15">
        <f t="shared" si="22"/>
        <v>4</v>
      </c>
      <c r="G263" s="15">
        <f t="shared" ca="1" si="23"/>
        <v>0</v>
      </c>
      <c r="H263" s="13">
        <f t="shared" ca="1" si="19"/>
        <v>2.63013698630137E-2</v>
      </c>
      <c r="I263" s="29">
        <f ca="1">IF(G263&lt;&gt;0,IF(E263&lt;0,0,IF(OR('House Salad'!I263&gt;0,),50,200)),0)</f>
        <v>0</v>
      </c>
      <c r="J263" s="2">
        <f ca="1">IF(D263&lt;$E$18,"N/A",IF(D263=$E$18,IF($E$7-SUM(OFFSET(F263,-$E$18,0):F263)&gt;0,$E$7-SUM(OFFSET(F263,-$E$18,0):F263),0),IF(OFFSET(G263,-$E$18,0)-SUM(OFFSET(F263,-$E$18,0):F263)&gt;0,OFFSET(G263,-$E$18,0)-SUM(OFFSET(F263,-$E$18,0):F263),0)))</f>
        <v>0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20</v>
      </c>
      <c r="F264" s="15">
        <f t="shared" si="22"/>
        <v>4</v>
      </c>
      <c r="G264" s="15">
        <f t="shared" ca="1" si="23"/>
        <v>0</v>
      </c>
      <c r="H264" s="13">
        <f t="shared" ca="1" si="19"/>
        <v>2.1917808219178086E-2</v>
      </c>
      <c r="I264" s="29">
        <f ca="1">IF(G264&lt;&gt;0,IF(E264&lt;0,0,IF(OR('House Salad'!I264&gt;0,),50,200)),0)</f>
        <v>0</v>
      </c>
      <c r="J264" s="2">
        <f ca="1">IF(D264&lt;$E$18,"N/A",IF(D264=$E$18,IF($E$7-SUM(OFFSET(F264,-$E$18,0):F264)&gt;0,$E$7-SUM(OFFSET(F264,-$E$18,0):F264),0),IF(OFFSET(G264,-$E$18,0)-SUM(OFFSET(F264,-$E$18,0):F264)&gt;0,OFFSET(G264,-$E$18,0)-SUM(OFFSET(F264,-$E$18,0):F264),0)))</f>
        <v>0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16</v>
      </c>
      <c r="F265" s="15">
        <f t="shared" si="22"/>
        <v>4</v>
      </c>
      <c r="G265" s="15">
        <f t="shared" ca="1" si="23"/>
        <v>28</v>
      </c>
      <c r="H265" s="13">
        <f t="shared" ca="1" si="19"/>
        <v>1.7534246575342468E-2</v>
      </c>
      <c r="I265" s="29">
        <f ca="1">IF(G265&lt;&gt;0,IF(E265&lt;0,0,IF(OR('House Salad'!I265&gt;0,),50,200)),0)</f>
        <v>50</v>
      </c>
      <c r="J265" s="2">
        <f ca="1">IF(D265&lt;$E$18,"N/A",IF(D265=$E$18,IF($E$7-SUM(OFFSET(F265,-$E$18,0):F265)&gt;0,$E$7-SUM(OFFSET(F265,-$E$18,0):F265),0),IF(OFFSET(G265,-$E$18,0)-SUM(OFFSET(F265,-$E$18,0):F265)&gt;0,OFFSET(G265,-$E$18,0)-SUM(OFFSET(F265,-$E$18,0):F265),0)))</f>
        <v>0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40</v>
      </c>
      <c r="F266" s="15">
        <f t="shared" si="22"/>
        <v>4</v>
      </c>
      <c r="G266" s="15">
        <f t="shared" ca="1" si="23"/>
        <v>0</v>
      </c>
      <c r="H266" s="13">
        <f t="shared" ca="1" si="19"/>
        <v>4.3835616438356172E-2</v>
      </c>
      <c r="I266" s="29">
        <f ca="1">IF(G266&lt;&gt;0,IF(E266&lt;0,0,IF(OR('House Salad'!I266&gt;0,),50,200)),0)</f>
        <v>0</v>
      </c>
      <c r="J266" s="2">
        <f ca="1">IF(D266&lt;$E$18,"N/A",IF(D266=$E$18,IF($E$7-SUM(OFFSET(F266,-$E$18,0):F266)&gt;0,$E$7-SUM(OFFSET(F266,-$E$18,0):F266),0),IF(OFFSET(G266,-$E$18,0)-SUM(OFFSET(F266,-$E$18,0):F266)&gt;0,OFFSET(G266,-$E$18,0)-SUM(OFFSET(F266,-$E$18,0):F266),0)))</f>
        <v>0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36</v>
      </c>
      <c r="F267" s="15">
        <f t="shared" si="22"/>
        <v>4</v>
      </c>
      <c r="G267" s="15">
        <f t="shared" ca="1" si="23"/>
        <v>0</v>
      </c>
      <c r="H267" s="13">
        <f t="shared" ca="1" si="19"/>
        <v>3.9452054794520554E-2</v>
      </c>
      <c r="I267" s="29">
        <f ca="1">IF(G267&lt;&gt;0,IF(E267&lt;0,0,IF(OR('House Salad'!I267&gt;0,),50,200)),0)</f>
        <v>0</v>
      </c>
      <c r="J267" s="2">
        <f ca="1">IF(D267&lt;$E$18,"N/A",IF(D267=$E$18,IF($E$7-SUM(OFFSET(F267,-$E$18,0):F267)&gt;0,$E$7-SUM(OFFSET(F267,-$E$18,0):F267),0),IF(OFFSET(G267,-$E$18,0)-SUM(OFFSET(F267,-$E$18,0):F267)&gt;0,OFFSET(G267,-$E$18,0)-SUM(OFFSET(F267,-$E$18,0):F267),0)))</f>
        <v>0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32</v>
      </c>
      <c r="F268" s="15">
        <f t="shared" si="22"/>
        <v>4</v>
      </c>
      <c r="G268" s="15">
        <f t="shared" ca="1" si="23"/>
        <v>0</v>
      </c>
      <c r="H268" s="13">
        <f t="shared" ca="1" si="19"/>
        <v>3.5068493150684936E-2</v>
      </c>
      <c r="I268" s="29">
        <f ca="1">IF(G268&lt;&gt;0,IF(E268&lt;0,0,IF(OR('House Salad'!I268&gt;0,),50,200)),0)</f>
        <v>0</v>
      </c>
      <c r="J268" s="2">
        <f ca="1">IF(D268&lt;$E$18,"N/A",IF(D268=$E$18,IF($E$7-SUM(OFFSET(F268,-$E$18,0):F268)&gt;0,$E$7-SUM(OFFSET(F268,-$E$18,0):F268),0),IF(OFFSET(G268,-$E$18,0)-SUM(OFFSET(F268,-$E$18,0):F268)&gt;0,OFFSET(G268,-$E$18,0)-SUM(OFFSET(F268,-$E$18,0):F268),0)))</f>
        <v>0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28</v>
      </c>
      <c r="F269" s="15">
        <f t="shared" si="22"/>
        <v>4</v>
      </c>
      <c r="G269" s="15">
        <f t="shared" ca="1" si="23"/>
        <v>0</v>
      </c>
      <c r="H269" s="13">
        <f t="shared" ca="1" si="19"/>
        <v>3.0684931506849318E-2</v>
      </c>
      <c r="I269" s="29">
        <f ca="1">IF(G269&lt;&gt;0,IF(E269&lt;0,0,IF(OR('House Salad'!I269&gt;0,),50,200)),0)</f>
        <v>0</v>
      </c>
      <c r="J269" s="2">
        <f ca="1">IF(D269&lt;$E$18,"N/A",IF(D269=$E$18,IF($E$7-SUM(OFFSET(F269,-$E$18,0):F269)&gt;0,$E$7-SUM(OFFSET(F269,-$E$18,0):F269),0),IF(OFFSET(G269,-$E$18,0)-SUM(OFFSET(F269,-$E$18,0):F269)&gt;0,OFFSET(G269,-$E$18,0)-SUM(OFFSET(F269,-$E$18,0):F269),0)))</f>
        <v>0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24</v>
      </c>
      <c r="F270" s="15">
        <f t="shared" si="22"/>
        <v>4</v>
      </c>
      <c r="G270" s="15">
        <f t="shared" ca="1" si="23"/>
        <v>0</v>
      </c>
      <c r="H270" s="13">
        <f t="shared" ca="1" si="19"/>
        <v>2.63013698630137E-2</v>
      </c>
      <c r="I270" s="29">
        <f ca="1">IF(G270&lt;&gt;0,IF(E270&lt;0,0,IF(OR('House Salad'!I270&gt;0,),50,200)),0)</f>
        <v>0</v>
      </c>
      <c r="J270" s="2">
        <f ca="1">IF(D270&lt;$E$18,"N/A",IF(D270=$E$18,IF($E$7-SUM(OFFSET(F270,-$E$18,0):F270)&gt;0,$E$7-SUM(OFFSET(F270,-$E$18,0):F270),0),IF(OFFSET(G270,-$E$18,0)-SUM(OFFSET(F270,-$E$18,0):F270)&gt;0,OFFSET(G270,-$E$18,0)-SUM(OFFSET(F270,-$E$18,0):F270),0)))</f>
        <v>0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20</v>
      </c>
      <c r="F271" s="15">
        <f t="shared" si="22"/>
        <v>4</v>
      </c>
      <c r="G271" s="15">
        <f t="shared" ca="1" si="23"/>
        <v>0</v>
      </c>
      <c r="H271" s="13">
        <f t="shared" ca="1" si="19"/>
        <v>2.1917808219178086E-2</v>
      </c>
      <c r="I271" s="29">
        <f ca="1">IF(G271&lt;&gt;0,IF(E271&lt;0,0,IF(OR('House Salad'!I271&gt;0,),50,200)),0)</f>
        <v>0</v>
      </c>
      <c r="J271" s="2">
        <f ca="1">IF(D271&lt;$E$18,"N/A",IF(D271=$E$18,IF($E$7-SUM(OFFSET(F271,-$E$18,0):F271)&gt;0,$E$7-SUM(OFFSET(F271,-$E$18,0):F271),0),IF(OFFSET(G271,-$E$18,0)-SUM(OFFSET(F271,-$E$18,0):F271)&gt;0,OFFSET(G271,-$E$18,0)-SUM(OFFSET(F271,-$E$18,0):F271),0)))</f>
        <v>0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16</v>
      </c>
      <c r="F272" s="15">
        <f t="shared" si="22"/>
        <v>4</v>
      </c>
      <c r="G272" s="15">
        <f t="shared" ca="1" si="23"/>
        <v>28</v>
      </c>
      <c r="H272" s="13">
        <f t="shared" ca="1" si="19"/>
        <v>1.7534246575342468E-2</v>
      </c>
      <c r="I272" s="29">
        <f ca="1">IF(G272&lt;&gt;0,IF(E272&lt;0,0,IF(OR('House Salad'!I272&gt;0,),50,200)),0)</f>
        <v>50</v>
      </c>
      <c r="J272" s="2">
        <f ca="1">IF(D272&lt;$E$18,"N/A",IF(D272=$E$18,IF($E$7-SUM(OFFSET(F272,-$E$18,0):F272)&gt;0,$E$7-SUM(OFFSET(F272,-$E$18,0):F272),0),IF(OFFSET(G272,-$E$18,0)-SUM(OFFSET(F272,-$E$18,0):F272)&gt;0,OFFSET(G272,-$E$18,0)-SUM(OFFSET(F272,-$E$18,0):F272),0)))</f>
        <v>0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40</v>
      </c>
      <c r="F273" s="15">
        <f t="shared" si="22"/>
        <v>4</v>
      </c>
      <c r="G273" s="15">
        <f t="shared" ca="1" si="23"/>
        <v>0</v>
      </c>
      <c r="H273" s="13">
        <f t="shared" ca="1" si="19"/>
        <v>4.3835616438356172E-2</v>
      </c>
      <c r="I273" s="29">
        <f ca="1">IF(G273&lt;&gt;0,IF(E273&lt;0,0,IF(OR('House Salad'!I273&gt;0,),50,200)),0)</f>
        <v>0</v>
      </c>
      <c r="J273" s="2">
        <f ca="1">IF(D273&lt;$E$18,"N/A",IF(D273=$E$18,IF($E$7-SUM(OFFSET(F273,-$E$18,0):F273)&gt;0,$E$7-SUM(OFFSET(F273,-$E$18,0):F273),0),IF(OFFSET(G273,-$E$18,0)-SUM(OFFSET(F273,-$E$18,0):F273)&gt;0,OFFSET(G273,-$E$18,0)-SUM(OFFSET(F273,-$E$18,0):F273),0)))</f>
        <v>0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36</v>
      </c>
      <c r="F274" s="15">
        <f t="shared" si="22"/>
        <v>4</v>
      </c>
      <c r="G274" s="15">
        <f t="shared" ca="1" si="23"/>
        <v>0</v>
      </c>
      <c r="H274" s="13">
        <f t="shared" ca="1" si="19"/>
        <v>3.9452054794520554E-2</v>
      </c>
      <c r="I274" s="29">
        <f ca="1">IF(G274&lt;&gt;0,IF(E274&lt;0,0,IF(OR('House Salad'!I274&gt;0,),50,200)),0)</f>
        <v>0</v>
      </c>
      <c r="J274" s="2">
        <f ca="1">IF(D274&lt;$E$18,"N/A",IF(D274=$E$18,IF($E$7-SUM(OFFSET(F274,-$E$18,0):F274)&gt;0,$E$7-SUM(OFFSET(F274,-$E$18,0):F274),0),IF(OFFSET(G274,-$E$18,0)-SUM(OFFSET(F274,-$E$18,0):F274)&gt;0,OFFSET(G274,-$E$18,0)-SUM(OFFSET(F274,-$E$18,0):F274),0)))</f>
        <v>0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32</v>
      </c>
      <c r="F275" s="15">
        <f t="shared" si="22"/>
        <v>4</v>
      </c>
      <c r="G275" s="15">
        <f t="shared" ca="1" si="23"/>
        <v>0</v>
      </c>
      <c r="H275" s="13">
        <f t="shared" ca="1" si="19"/>
        <v>3.5068493150684936E-2</v>
      </c>
      <c r="I275" s="29">
        <f ca="1">IF(G275&lt;&gt;0,IF(E275&lt;0,0,IF(OR('House Salad'!I275&gt;0,),50,200)),0)</f>
        <v>0</v>
      </c>
      <c r="J275" s="2">
        <f ca="1">IF(D275&lt;$E$18,"N/A",IF(D275=$E$18,IF($E$7-SUM(OFFSET(F275,-$E$18,0):F275)&gt;0,$E$7-SUM(OFFSET(F275,-$E$18,0):F275),0),IF(OFFSET(G275,-$E$18,0)-SUM(OFFSET(F275,-$E$18,0):F275)&gt;0,OFFSET(G275,-$E$18,0)-SUM(OFFSET(F275,-$E$18,0):F275),0)))</f>
        <v>0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28</v>
      </c>
      <c r="F276" s="15">
        <f t="shared" si="22"/>
        <v>4</v>
      </c>
      <c r="G276" s="15">
        <f t="shared" ca="1" si="23"/>
        <v>0</v>
      </c>
      <c r="H276" s="13">
        <f t="shared" ca="1" si="19"/>
        <v>3.0684931506849318E-2</v>
      </c>
      <c r="I276" s="29">
        <f ca="1">IF(G276&lt;&gt;0,IF(E276&lt;0,0,IF(OR('House Salad'!I276&gt;0,),50,200)),0)</f>
        <v>0</v>
      </c>
      <c r="J276" s="2">
        <f ca="1">IF(D276&lt;$E$18,"N/A",IF(D276=$E$18,IF($E$7-SUM(OFFSET(F276,-$E$18,0):F276)&gt;0,$E$7-SUM(OFFSET(F276,-$E$18,0):F276),0),IF(OFFSET(G276,-$E$18,0)-SUM(OFFSET(F276,-$E$18,0):F276)&gt;0,OFFSET(G276,-$E$18,0)-SUM(OFFSET(F276,-$E$18,0):F276),0)))</f>
        <v>0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24</v>
      </c>
      <c r="F277" s="15">
        <f t="shared" si="22"/>
        <v>4</v>
      </c>
      <c r="G277" s="15">
        <f t="shared" ca="1" si="23"/>
        <v>0</v>
      </c>
      <c r="H277" s="13">
        <f t="shared" ref="H277:H340" ca="1" si="25">IF(E277&gt;0,E277*($E$12/365),0)</f>
        <v>2.63013698630137E-2</v>
      </c>
      <c r="I277" s="29">
        <f ca="1">IF(G277&lt;&gt;0,IF(E277&lt;0,0,IF(OR('House Salad'!I277&gt;0,),50,200)),0)</f>
        <v>0</v>
      </c>
      <c r="J277" s="2">
        <f ca="1">IF(D277&lt;$E$18,"N/A",IF(D277=$E$18,IF($E$7-SUM(OFFSET(F277,-$E$18,0):F277)&gt;0,$E$7-SUM(OFFSET(F277,-$E$18,0):F277),0),IF(OFFSET(G277,-$E$18,0)-SUM(OFFSET(F277,-$E$18,0):F277)&gt;0,OFFSET(G277,-$E$18,0)-SUM(OFFSET(F277,-$E$18,0):F277),0)))</f>
        <v>0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20</v>
      </c>
      <c r="F278" s="15">
        <f t="shared" ref="F278:F341" si="28">ROUND($E$15/7,0)</f>
        <v>4</v>
      </c>
      <c r="G278" s="15">
        <f t="shared" ref="G278:G341" ca="1" si="29">IF(D278=1,$E$4,IF(E278&lt;0,$E$4-E278,IF(MOD(D278,$E$5)=0,$E$4-E278,0)))</f>
        <v>0</v>
      </c>
      <c r="H278" s="13">
        <f t="shared" ca="1" si="25"/>
        <v>2.1917808219178086E-2</v>
      </c>
      <c r="I278" s="29">
        <f ca="1">IF(G278&lt;&gt;0,IF(E278&lt;0,0,IF(OR('House Salad'!I278&gt;0,),50,200)),0)</f>
        <v>0</v>
      </c>
      <c r="J278" s="2">
        <f ca="1">IF(D278&lt;$E$18,"N/A",IF(D278=$E$18,IF($E$7-SUM(OFFSET(F278,-$E$18,0):F278)&gt;0,$E$7-SUM(OFFSET(F278,-$E$18,0):F278),0),IF(OFFSET(G278,-$E$18,0)-SUM(OFFSET(F278,-$E$18,0):F278)&gt;0,OFFSET(G278,-$E$18,0)-SUM(OFFSET(F278,-$E$18,0):F278),0)))</f>
        <v>0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16</v>
      </c>
      <c r="F279" s="15">
        <f t="shared" si="28"/>
        <v>4</v>
      </c>
      <c r="G279" s="15">
        <f t="shared" ca="1" si="29"/>
        <v>28</v>
      </c>
      <c r="H279" s="13">
        <f t="shared" ca="1" si="25"/>
        <v>1.7534246575342468E-2</v>
      </c>
      <c r="I279" s="29">
        <f ca="1">IF(G279&lt;&gt;0,IF(E279&lt;0,0,IF(OR('House Salad'!I279&gt;0,),50,200)),0)</f>
        <v>50</v>
      </c>
      <c r="J279" s="2">
        <f ca="1">IF(D279&lt;$E$18,"N/A",IF(D279=$E$18,IF($E$7-SUM(OFFSET(F279,-$E$18,0):F279)&gt;0,$E$7-SUM(OFFSET(F279,-$E$18,0):F279),0),IF(OFFSET(G279,-$E$18,0)-SUM(OFFSET(F279,-$E$18,0):F279)&gt;0,OFFSET(G279,-$E$18,0)-SUM(OFFSET(F279,-$E$18,0):F279),0)))</f>
        <v>0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40</v>
      </c>
      <c r="F280" s="15">
        <f t="shared" si="28"/>
        <v>4</v>
      </c>
      <c r="G280" s="15">
        <f t="shared" ca="1" si="29"/>
        <v>0</v>
      </c>
      <c r="H280" s="13">
        <f t="shared" ca="1" si="25"/>
        <v>4.3835616438356172E-2</v>
      </c>
      <c r="I280" s="29">
        <f ca="1">IF(G280&lt;&gt;0,IF(E280&lt;0,0,IF(OR('House Salad'!I280&gt;0,),50,200)),0)</f>
        <v>0</v>
      </c>
      <c r="J280" s="2">
        <f ca="1">IF(D280&lt;$E$18,"N/A",IF(D280=$E$18,IF($E$7-SUM(OFFSET(F280,-$E$18,0):F280)&gt;0,$E$7-SUM(OFFSET(F280,-$E$18,0):F280),0),IF(OFFSET(G280,-$E$18,0)-SUM(OFFSET(F280,-$E$18,0):F280)&gt;0,OFFSET(G280,-$E$18,0)-SUM(OFFSET(F280,-$E$18,0):F280),0)))</f>
        <v>0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36</v>
      </c>
      <c r="F281" s="15">
        <f t="shared" si="28"/>
        <v>4</v>
      </c>
      <c r="G281" s="15">
        <f t="shared" ca="1" si="29"/>
        <v>0</v>
      </c>
      <c r="H281" s="13">
        <f t="shared" ca="1" si="25"/>
        <v>3.9452054794520554E-2</v>
      </c>
      <c r="I281" s="29">
        <f ca="1">IF(G281&lt;&gt;0,IF(E281&lt;0,0,IF(OR('House Salad'!I281&gt;0,),50,200)),0)</f>
        <v>0</v>
      </c>
      <c r="J281" s="2">
        <f ca="1">IF(D281&lt;$E$18,"N/A",IF(D281=$E$18,IF($E$7-SUM(OFFSET(F281,-$E$18,0):F281)&gt;0,$E$7-SUM(OFFSET(F281,-$E$18,0):F281),0),IF(OFFSET(G281,-$E$18,0)-SUM(OFFSET(F281,-$E$18,0):F281)&gt;0,OFFSET(G281,-$E$18,0)-SUM(OFFSET(F281,-$E$18,0):F281),0)))</f>
        <v>0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32</v>
      </c>
      <c r="F282" s="15">
        <f t="shared" si="28"/>
        <v>4</v>
      </c>
      <c r="G282" s="15">
        <f t="shared" ca="1" si="29"/>
        <v>0</v>
      </c>
      <c r="H282" s="13">
        <f t="shared" ca="1" si="25"/>
        <v>3.5068493150684936E-2</v>
      </c>
      <c r="I282" s="29">
        <f ca="1">IF(G282&lt;&gt;0,IF(E282&lt;0,0,IF(OR('House Salad'!I282&gt;0,),50,200)),0)</f>
        <v>0</v>
      </c>
      <c r="J282" s="2">
        <f ca="1">IF(D282&lt;$E$18,"N/A",IF(D282=$E$18,IF($E$7-SUM(OFFSET(F282,-$E$18,0):F282)&gt;0,$E$7-SUM(OFFSET(F282,-$E$18,0):F282),0),IF(OFFSET(G282,-$E$18,0)-SUM(OFFSET(F282,-$E$18,0):F282)&gt;0,OFFSET(G282,-$E$18,0)-SUM(OFFSET(F282,-$E$18,0):F282),0)))</f>
        <v>0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28</v>
      </c>
      <c r="F283" s="15">
        <f t="shared" si="28"/>
        <v>4</v>
      </c>
      <c r="G283" s="15">
        <f t="shared" ca="1" si="29"/>
        <v>0</v>
      </c>
      <c r="H283" s="13">
        <f t="shared" ca="1" si="25"/>
        <v>3.0684931506849318E-2</v>
      </c>
      <c r="I283" s="29">
        <f ca="1">IF(G283&lt;&gt;0,IF(E283&lt;0,0,IF(OR('House Salad'!I283&gt;0,),50,200)),0)</f>
        <v>0</v>
      </c>
      <c r="J283" s="2">
        <f ca="1">IF(D283&lt;$E$18,"N/A",IF(D283=$E$18,IF($E$7-SUM(OFFSET(F283,-$E$18,0):F283)&gt;0,$E$7-SUM(OFFSET(F283,-$E$18,0):F283),0),IF(OFFSET(G283,-$E$18,0)-SUM(OFFSET(F283,-$E$18,0):F283)&gt;0,OFFSET(G283,-$E$18,0)-SUM(OFFSET(F283,-$E$18,0):F283),0)))</f>
        <v>0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24</v>
      </c>
      <c r="F284" s="15">
        <f t="shared" si="28"/>
        <v>4</v>
      </c>
      <c r="G284" s="15">
        <f t="shared" ca="1" si="29"/>
        <v>0</v>
      </c>
      <c r="H284" s="13">
        <f t="shared" ca="1" si="25"/>
        <v>2.63013698630137E-2</v>
      </c>
      <c r="I284" s="29">
        <f ca="1">IF(G284&lt;&gt;0,IF(E284&lt;0,0,IF(OR('House Salad'!I284&gt;0,),50,200)),0)</f>
        <v>0</v>
      </c>
      <c r="J284" s="2">
        <f ca="1">IF(D284&lt;$E$18,"N/A",IF(D284=$E$18,IF($E$7-SUM(OFFSET(F284,-$E$18,0):F284)&gt;0,$E$7-SUM(OFFSET(F284,-$E$18,0):F284),0),IF(OFFSET(G284,-$E$18,0)-SUM(OFFSET(F284,-$E$18,0):F284)&gt;0,OFFSET(G284,-$E$18,0)-SUM(OFFSET(F284,-$E$18,0):F284),0)))</f>
        <v>0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20</v>
      </c>
      <c r="F285" s="15">
        <f t="shared" si="28"/>
        <v>4</v>
      </c>
      <c r="G285" s="15">
        <f t="shared" ca="1" si="29"/>
        <v>0</v>
      </c>
      <c r="H285" s="13">
        <f t="shared" ca="1" si="25"/>
        <v>2.1917808219178086E-2</v>
      </c>
      <c r="I285" s="29">
        <f ca="1">IF(G285&lt;&gt;0,IF(E285&lt;0,0,IF(OR('House Salad'!I285&gt;0,),50,200)),0)</f>
        <v>0</v>
      </c>
      <c r="J285" s="2">
        <f ca="1">IF(D285&lt;$E$18,"N/A",IF(D285=$E$18,IF($E$7-SUM(OFFSET(F285,-$E$18,0):F285)&gt;0,$E$7-SUM(OFFSET(F285,-$E$18,0):F285),0),IF(OFFSET(G285,-$E$18,0)-SUM(OFFSET(F285,-$E$18,0):F285)&gt;0,OFFSET(G285,-$E$18,0)-SUM(OFFSET(F285,-$E$18,0):F285),0)))</f>
        <v>0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16</v>
      </c>
      <c r="F286" s="15">
        <f t="shared" si="28"/>
        <v>4</v>
      </c>
      <c r="G286" s="15">
        <f t="shared" ca="1" si="29"/>
        <v>28</v>
      </c>
      <c r="H286" s="13">
        <f t="shared" ca="1" si="25"/>
        <v>1.7534246575342468E-2</v>
      </c>
      <c r="I286" s="29">
        <f ca="1">IF(G286&lt;&gt;0,IF(E286&lt;0,0,IF(OR('House Salad'!I286&gt;0,),50,200)),0)</f>
        <v>50</v>
      </c>
      <c r="J286" s="2">
        <f ca="1">IF(D286&lt;$E$18,"N/A",IF(D286=$E$18,IF($E$7-SUM(OFFSET(F286,-$E$18,0):F286)&gt;0,$E$7-SUM(OFFSET(F286,-$E$18,0):F286),0),IF(OFFSET(G286,-$E$18,0)-SUM(OFFSET(F286,-$E$18,0):F286)&gt;0,OFFSET(G286,-$E$18,0)-SUM(OFFSET(F286,-$E$18,0):F286),0)))</f>
        <v>0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40</v>
      </c>
      <c r="F287" s="15">
        <f t="shared" si="28"/>
        <v>4</v>
      </c>
      <c r="G287" s="15">
        <f t="shared" ca="1" si="29"/>
        <v>0</v>
      </c>
      <c r="H287" s="13">
        <f t="shared" ca="1" si="25"/>
        <v>4.3835616438356172E-2</v>
      </c>
      <c r="I287" s="29">
        <f ca="1">IF(G287&lt;&gt;0,IF(E287&lt;0,0,IF(OR('House Salad'!I287&gt;0,),50,200)),0)</f>
        <v>0</v>
      </c>
      <c r="J287" s="2">
        <f ca="1">IF(D287&lt;$E$18,"N/A",IF(D287=$E$18,IF($E$7-SUM(OFFSET(F287,-$E$18,0):F287)&gt;0,$E$7-SUM(OFFSET(F287,-$E$18,0):F287),0),IF(OFFSET(G287,-$E$18,0)-SUM(OFFSET(F287,-$E$18,0):F287)&gt;0,OFFSET(G287,-$E$18,0)-SUM(OFFSET(F287,-$E$18,0):F287),0)))</f>
        <v>0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36</v>
      </c>
      <c r="F288" s="15">
        <f t="shared" si="28"/>
        <v>4</v>
      </c>
      <c r="G288" s="15">
        <f t="shared" ca="1" si="29"/>
        <v>0</v>
      </c>
      <c r="H288" s="13">
        <f t="shared" ca="1" si="25"/>
        <v>3.9452054794520554E-2</v>
      </c>
      <c r="I288" s="29">
        <f ca="1">IF(G288&lt;&gt;0,IF(E288&lt;0,0,IF(OR('House Salad'!I288&gt;0,),50,200)),0)</f>
        <v>0</v>
      </c>
      <c r="J288" s="2">
        <f ca="1">IF(D288&lt;$E$18,"N/A",IF(D288=$E$18,IF($E$7-SUM(OFFSET(F288,-$E$18,0):F288)&gt;0,$E$7-SUM(OFFSET(F288,-$E$18,0):F288),0),IF(OFFSET(G288,-$E$18,0)-SUM(OFFSET(F288,-$E$18,0):F288)&gt;0,OFFSET(G288,-$E$18,0)-SUM(OFFSET(F288,-$E$18,0):F288),0)))</f>
        <v>0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32</v>
      </c>
      <c r="F289" s="15">
        <f t="shared" si="28"/>
        <v>4</v>
      </c>
      <c r="G289" s="15">
        <f t="shared" ca="1" si="29"/>
        <v>0</v>
      </c>
      <c r="H289" s="13">
        <f t="shared" ca="1" si="25"/>
        <v>3.5068493150684936E-2</v>
      </c>
      <c r="I289" s="29">
        <f ca="1">IF(G289&lt;&gt;0,IF(E289&lt;0,0,IF(OR('House Salad'!I289&gt;0,),50,200)),0)</f>
        <v>0</v>
      </c>
      <c r="J289" s="2">
        <f ca="1">IF(D289&lt;$E$18,"N/A",IF(D289=$E$18,IF($E$7-SUM(OFFSET(F289,-$E$18,0):F289)&gt;0,$E$7-SUM(OFFSET(F289,-$E$18,0):F289),0),IF(OFFSET(G289,-$E$18,0)-SUM(OFFSET(F289,-$E$18,0):F289)&gt;0,OFFSET(G289,-$E$18,0)-SUM(OFFSET(F289,-$E$18,0):F289),0)))</f>
        <v>0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28</v>
      </c>
      <c r="F290" s="15">
        <f t="shared" si="28"/>
        <v>4</v>
      </c>
      <c r="G290" s="15">
        <f t="shared" ca="1" si="29"/>
        <v>0</v>
      </c>
      <c r="H290" s="13">
        <f t="shared" ca="1" si="25"/>
        <v>3.0684931506849318E-2</v>
      </c>
      <c r="I290" s="29">
        <f ca="1">IF(G290&lt;&gt;0,IF(E290&lt;0,0,IF(OR('House Salad'!I290&gt;0,),50,200)),0)</f>
        <v>0</v>
      </c>
      <c r="J290" s="2">
        <f ca="1">IF(D290&lt;$E$18,"N/A",IF(D290=$E$18,IF($E$7-SUM(OFFSET(F290,-$E$18,0):F290)&gt;0,$E$7-SUM(OFFSET(F290,-$E$18,0):F290),0),IF(OFFSET(G290,-$E$18,0)-SUM(OFFSET(F290,-$E$18,0):F290)&gt;0,OFFSET(G290,-$E$18,0)-SUM(OFFSET(F290,-$E$18,0):F290),0)))</f>
        <v>0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24</v>
      </c>
      <c r="F291" s="15">
        <f t="shared" si="28"/>
        <v>4</v>
      </c>
      <c r="G291" s="15">
        <f t="shared" ca="1" si="29"/>
        <v>0</v>
      </c>
      <c r="H291" s="13">
        <f t="shared" ca="1" si="25"/>
        <v>2.63013698630137E-2</v>
      </c>
      <c r="I291" s="29">
        <f ca="1">IF(G291&lt;&gt;0,IF(E291&lt;0,0,IF(OR('House Salad'!I291&gt;0,),50,200)),0)</f>
        <v>0</v>
      </c>
      <c r="J291" s="2">
        <f ca="1">IF(D291&lt;$E$18,"N/A",IF(D291=$E$18,IF($E$7-SUM(OFFSET(F291,-$E$18,0):F291)&gt;0,$E$7-SUM(OFFSET(F291,-$E$18,0):F291),0),IF(OFFSET(G291,-$E$18,0)-SUM(OFFSET(F291,-$E$18,0):F291)&gt;0,OFFSET(G291,-$E$18,0)-SUM(OFFSET(F291,-$E$18,0):F291),0)))</f>
        <v>0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20</v>
      </c>
      <c r="F292" s="15">
        <f t="shared" si="28"/>
        <v>4</v>
      </c>
      <c r="G292" s="15">
        <f t="shared" ca="1" si="29"/>
        <v>0</v>
      </c>
      <c r="H292" s="13">
        <f t="shared" ca="1" si="25"/>
        <v>2.1917808219178086E-2</v>
      </c>
      <c r="I292" s="29">
        <f ca="1">IF(G292&lt;&gt;0,IF(E292&lt;0,0,IF(OR('House Salad'!I292&gt;0,),50,200)),0)</f>
        <v>0</v>
      </c>
      <c r="J292" s="2">
        <f ca="1">IF(D292&lt;$E$18,"N/A",IF(D292=$E$18,IF($E$7-SUM(OFFSET(F292,-$E$18,0):F292)&gt;0,$E$7-SUM(OFFSET(F292,-$E$18,0):F292),0),IF(OFFSET(G292,-$E$18,0)-SUM(OFFSET(F292,-$E$18,0):F292)&gt;0,OFFSET(G292,-$E$18,0)-SUM(OFFSET(F292,-$E$18,0):F292),0)))</f>
        <v>0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16</v>
      </c>
      <c r="F293" s="15">
        <f t="shared" si="28"/>
        <v>4</v>
      </c>
      <c r="G293" s="15">
        <f t="shared" ca="1" si="29"/>
        <v>28</v>
      </c>
      <c r="H293" s="13">
        <f t="shared" ca="1" si="25"/>
        <v>1.7534246575342468E-2</v>
      </c>
      <c r="I293" s="29">
        <f ca="1">IF(G293&lt;&gt;0,IF(E293&lt;0,0,IF(OR('House Salad'!I293&gt;0,),50,200)),0)</f>
        <v>50</v>
      </c>
      <c r="J293" s="2">
        <f ca="1">IF(D293&lt;$E$18,"N/A",IF(D293=$E$18,IF($E$7-SUM(OFFSET(F293,-$E$18,0):F293)&gt;0,$E$7-SUM(OFFSET(F293,-$E$18,0):F293),0),IF(OFFSET(G293,-$E$18,0)-SUM(OFFSET(F293,-$E$18,0):F293)&gt;0,OFFSET(G293,-$E$18,0)-SUM(OFFSET(F293,-$E$18,0):F293),0)))</f>
        <v>0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40</v>
      </c>
      <c r="F294" s="15">
        <f t="shared" si="28"/>
        <v>4</v>
      </c>
      <c r="G294" s="15">
        <f t="shared" ca="1" si="29"/>
        <v>0</v>
      </c>
      <c r="H294" s="13">
        <f t="shared" ca="1" si="25"/>
        <v>4.3835616438356172E-2</v>
      </c>
      <c r="I294" s="29">
        <f ca="1">IF(G294&lt;&gt;0,IF(E294&lt;0,0,IF(OR('House Salad'!I294&gt;0,),50,200)),0)</f>
        <v>0</v>
      </c>
      <c r="J294" s="2">
        <f ca="1">IF(D294&lt;$E$18,"N/A",IF(D294=$E$18,IF($E$7-SUM(OFFSET(F294,-$E$18,0):F294)&gt;0,$E$7-SUM(OFFSET(F294,-$E$18,0):F294),0),IF(OFFSET(G294,-$E$18,0)-SUM(OFFSET(F294,-$E$18,0):F294)&gt;0,OFFSET(G294,-$E$18,0)-SUM(OFFSET(F294,-$E$18,0):F294),0)))</f>
        <v>0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36</v>
      </c>
      <c r="F295" s="15">
        <f t="shared" si="28"/>
        <v>4</v>
      </c>
      <c r="G295" s="15">
        <f t="shared" ca="1" si="29"/>
        <v>0</v>
      </c>
      <c r="H295" s="13">
        <f t="shared" ca="1" si="25"/>
        <v>3.9452054794520554E-2</v>
      </c>
      <c r="I295" s="29">
        <f ca="1">IF(G295&lt;&gt;0,IF(E295&lt;0,0,IF(OR('House Salad'!I295&gt;0,),50,200)),0)</f>
        <v>0</v>
      </c>
      <c r="J295" s="2">
        <f ca="1">IF(D295&lt;$E$18,"N/A",IF(D295=$E$18,IF($E$7-SUM(OFFSET(F295,-$E$18,0):F295)&gt;0,$E$7-SUM(OFFSET(F295,-$E$18,0):F295),0),IF(OFFSET(G295,-$E$18,0)-SUM(OFFSET(F295,-$E$18,0):F295)&gt;0,OFFSET(G295,-$E$18,0)-SUM(OFFSET(F295,-$E$18,0):F295),0)))</f>
        <v>0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32</v>
      </c>
      <c r="F296" s="15">
        <f t="shared" si="28"/>
        <v>4</v>
      </c>
      <c r="G296" s="15">
        <f t="shared" ca="1" si="29"/>
        <v>0</v>
      </c>
      <c r="H296" s="13">
        <f t="shared" ca="1" si="25"/>
        <v>3.5068493150684936E-2</v>
      </c>
      <c r="I296" s="29">
        <f ca="1">IF(G296&lt;&gt;0,IF(E296&lt;0,0,IF(OR('House Salad'!I296&gt;0,),50,200)),0)</f>
        <v>0</v>
      </c>
      <c r="J296" s="2">
        <f ca="1">IF(D296&lt;$E$18,"N/A",IF(D296=$E$18,IF($E$7-SUM(OFFSET(F296,-$E$18,0):F296)&gt;0,$E$7-SUM(OFFSET(F296,-$E$18,0):F296),0),IF(OFFSET(G296,-$E$18,0)-SUM(OFFSET(F296,-$E$18,0):F296)&gt;0,OFFSET(G296,-$E$18,0)-SUM(OFFSET(F296,-$E$18,0):F296),0)))</f>
        <v>0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28</v>
      </c>
      <c r="F297" s="15">
        <f t="shared" si="28"/>
        <v>4</v>
      </c>
      <c r="G297" s="15">
        <f t="shared" ca="1" si="29"/>
        <v>0</v>
      </c>
      <c r="H297" s="13">
        <f t="shared" ca="1" si="25"/>
        <v>3.0684931506849318E-2</v>
      </c>
      <c r="I297" s="29">
        <f ca="1">IF(G297&lt;&gt;0,IF(E297&lt;0,0,IF(OR('House Salad'!I297&gt;0,),50,200)),0)</f>
        <v>0</v>
      </c>
      <c r="J297" s="2">
        <f ca="1">IF(D297&lt;$E$18,"N/A",IF(D297=$E$18,IF($E$7-SUM(OFFSET(F297,-$E$18,0):F297)&gt;0,$E$7-SUM(OFFSET(F297,-$E$18,0):F297),0),IF(OFFSET(G297,-$E$18,0)-SUM(OFFSET(F297,-$E$18,0):F297)&gt;0,OFFSET(G297,-$E$18,0)-SUM(OFFSET(F297,-$E$18,0):F297),0)))</f>
        <v>0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24</v>
      </c>
      <c r="F298" s="15">
        <f t="shared" si="28"/>
        <v>4</v>
      </c>
      <c r="G298" s="15">
        <f t="shared" ca="1" si="29"/>
        <v>0</v>
      </c>
      <c r="H298" s="13">
        <f t="shared" ca="1" si="25"/>
        <v>2.63013698630137E-2</v>
      </c>
      <c r="I298" s="29">
        <f ca="1">IF(G298&lt;&gt;0,IF(E298&lt;0,0,IF(OR('House Salad'!I298&gt;0,),50,200)),0)</f>
        <v>0</v>
      </c>
      <c r="J298" s="2">
        <f ca="1">IF(D298&lt;$E$18,"N/A",IF(D298=$E$18,IF($E$7-SUM(OFFSET(F298,-$E$18,0):F298)&gt;0,$E$7-SUM(OFFSET(F298,-$E$18,0):F298),0),IF(OFFSET(G298,-$E$18,0)-SUM(OFFSET(F298,-$E$18,0):F298)&gt;0,OFFSET(G298,-$E$18,0)-SUM(OFFSET(F298,-$E$18,0):F298),0)))</f>
        <v>0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20</v>
      </c>
      <c r="F299" s="15">
        <f t="shared" si="28"/>
        <v>4</v>
      </c>
      <c r="G299" s="15">
        <f t="shared" ca="1" si="29"/>
        <v>0</v>
      </c>
      <c r="H299" s="13">
        <f t="shared" ca="1" si="25"/>
        <v>2.1917808219178086E-2</v>
      </c>
      <c r="I299" s="29">
        <f ca="1">IF(G299&lt;&gt;0,IF(E299&lt;0,0,IF(OR('House Salad'!I299&gt;0,),50,200)),0)</f>
        <v>0</v>
      </c>
      <c r="J299" s="2">
        <f ca="1">IF(D299&lt;$E$18,"N/A",IF(D299=$E$18,IF($E$7-SUM(OFFSET(F299,-$E$18,0):F299)&gt;0,$E$7-SUM(OFFSET(F299,-$E$18,0):F299),0),IF(OFFSET(G299,-$E$18,0)-SUM(OFFSET(F299,-$E$18,0):F299)&gt;0,OFFSET(G299,-$E$18,0)-SUM(OFFSET(F299,-$E$18,0):F299),0)))</f>
        <v>0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16</v>
      </c>
      <c r="F300" s="15">
        <f t="shared" si="28"/>
        <v>4</v>
      </c>
      <c r="G300" s="15">
        <f t="shared" ca="1" si="29"/>
        <v>28</v>
      </c>
      <c r="H300" s="13">
        <f t="shared" ca="1" si="25"/>
        <v>1.7534246575342468E-2</v>
      </c>
      <c r="I300" s="29">
        <f ca="1">IF(G300&lt;&gt;0,IF(E300&lt;0,0,IF(OR('House Salad'!I300&gt;0,),50,200)),0)</f>
        <v>50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40</v>
      </c>
      <c r="F301" s="15">
        <f t="shared" si="28"/>
        <v>4</v>
      </c>
      <c r="G301" s="15">
        <f t="shared" ca="1" si="29"/>
        <v>0</v>
      </c>
      <c r="H301" s="13">
        <f t="shared" ca="1" si="25"/>
        <v>4.3835616438356172E-2</v>
      </c>
      <c r="I301" s="29">
        <f ca="1">IF(G301&lt;&gt;0,IF(E301&lt;0,0,IF(OR('House Salad'!I301&gt;0,),50,200)),0)</f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36</v>
      </c>
      <c r="F302" s="15">
        <f t="shared" si="28"/>
        <v>4</v>
      </c>
      <c r="G302" s="15">
        <f t="shared" ca="1" si="29"/>
        <v>0</v>
      </c>
      <c r="H302" s="13">
        <f t="shared" ca="1" si="25"/>
        <v>3.9452054794520554E-2</v>
      </c>
      <c r="I302" s="29">
        <f ca="1">IF(G302&lt;&gt;0,IF(E302&lt;0,0,IF(OR('House Salad'!I302&gt;0,),50,200)),0)</f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32</v>
      </c>
      <c r="F303" s="15">
        <f t="shared" si="28"/>
        <v>4</v>
      </c>
      <c r="G303" s="15">
        <f t="shared" ca="1" si="29"/>
        <v>0</v>
      </c>
      <c r="H303" s="13">
        <f t="shared" ca="1" si="25"/>
        <v>3.5068493150684936E-2</v>
      </c>
      <c r="I303" s="29">
        <f ca="1">IF(G303&lt;&gt;0,IF(E303&lt;0,0,IF(OR('House Salad'!I303&gt;0,),50,200)),0)</f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28</v>
      </c>
      <c r="F304" s="15">
        <f t="shared" si="28"/>
        <v>4</v>
      </c>
      <c r="G304" s="15">
        <f t="shared" ca="1" si="29"/>
        <v>0</v>
      </c>
      <c r="H304" s="13">
        <f t="shared" ca="1" si="25"/>
        <v>3.0684931506849318E-2</v>
      </c>
      <c r="I304" s="29">
        <f ca="1">IF(G304&lt;&gt;0,IF(E304&lt;0,0,IF(OR('House Salad'!I304&gt;0,),50,200)),0)</f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24</v>
      </c>
      <c r="F305" s="15">
        <f t="shared" si="28"/>
        <v>4</v>
      </c>
      <c r="G305" s="15">
        <f t="shared" ca="1" si="29"/>
        <v>0</v>
      </c>
      <c r="H305" s="13">
        <f t="shared" ca="1" si="25"/>
        <v>2.63013698630137E-2</v>
      </c>
      <c r="I305" s="29">
        <f ca="1">IF(G305&lt;&gt;0,IF(E305&lt;0,0,IF(OR('House Salad'!I305&gt;0,),50,200)),0)</f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20</v>
      </c>
      <c r="F306" s="15">
        <f t="shared" si="28"/>
        <v>4</v>
      </c>
      <c r="G306" s="15">
        <f t="shared" ca="1" si="29"/>
        <v>0</v>
      </c>
      <c r="H306" s="13">
        <f t="shared" ca="1" si="25"/>
        <v>2.1917808219178086E-2</v>
      </c>
      <c r="I306" s="29">
        <f ca="1">IF(G306&lt;&gt;0,IF(E306&lt;0,0,IF(OR('House Salad'!I306&gt;0,),50,200)),0)</f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16</v>
      </c>
      <c r="F307" s="15">
        <f t="shared" si="28"/>
        <v>4</v>
      </c>
      <c r="G307" s="15">
        <f t="shared" ca="1" si="29"/>
        <v>28</v>
      </c>
      <c r="H307" s="13">
        <f t="shared" ca="1" si="25"/>
        <v>1.7534246575342468E-2</v>
      </c>
      <c r="I307" s="29">
        <f ca="1">IF(G307&lt;&gt;0,IF(E307&lt;0,0,IF(OR('House Salad'!I307&gt;0,),50,200)),0)</f>
        <v>50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40</v>
      </c>
      <c r="F308" s="15">
        <f t="shared" si="28"/>
        <v>4</v>
      </c>
      <c r="G308" s="15">
        <f t="shared" ca="1" si="29"/>
        <v>0</v>
      </c>
      <c r="H308" s="13">
        <f t="shared" ca="1" si="25"/>
        <v>4.3835616438356172E-2</v>
      </c>
      <c r="I308" s="29">
        <f ca="1">IF(G308&lt;&gt;0,IF(E308&lt;0,0,IF(OR('House Salad'!I308&gt;0,),50,200)),0)</f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36</v>
      </c>
      <c r="F309" s="15">
        <f t="shared" si="28"/>
        <v>4</v>
      </c>
      <c r="G309" s="15">
        <f t="shared" ca="1" si="29"/>
        <v>0</v>
      </c>
      <c r="H309" s="13">
        <f t="shared" ca="1" si="25"/>
        <v>3.9452054794520554E-2</v>
      </c>
      <c r="I309" s="29">
        <f ca="1">IF(G309&lt;&gt;0,IF(E309&lt;0,0,IF(OR('House Salad'!I309&gt;0,),50,200)),0)</f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32</v>
      </c>
      <c r="F310" s="15">
        <f t="shared" si="28"/>
        <v>4</v>
      </c>
      <c r="G310" s="15">
        <f t="shared" ca="1" si="29"/>
        <v>0</v>
      </c>
      <c r="H310" s="13">
        <f t="shared" ca="1" si="25"/>
        <v>3.5068493150684936E-2</v>
      </c>
      <c r="I310" s="29">
        <f ca="1">IF(G310&lt;&gt;0,IF(E310&lt;0,0,IF(OR('House Salad'!I310&gt;0,),50,200)),0)</f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28</v>
      </c>
      <c r="F311" s="15">
        <f t="shared" si="28"/>
        <v>4</v>
      </c>
      <c r="G311" s="15">
        <f t="shared" ca="1" si="29"/>
        <v>0</v>
      </c>
      <c r="H311" s="13">
        <f t="shared" ca="1" si="25"/>
        <v>3.0684931506849318E-2</v>
      </c>
      <c r="I311" s="29">
        <f ca="1">IF(G311&lt;&gt;0,IF(E311&lt;0,0,IF(OR('House Salad'!I311&gt;0,),50,200)),0)</f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24</v>
      </c>
      <c r="F312" s="15">
        <f t="shared" si="28"/>
        <v>4</v>
      </c>
      <c r="G312" s="15">
        <f t="shared" ca="1" si="29"/>
        <v>0</v>
      </c>
      <c r="H312" s="13">
        <f t="shared" ca="1" si="25"/>
        <v>2.63013698630137E-2</v>
      </c>
      <c r="I312" s="29">
        <f ca="1">IF(G312&lt;&gt;0,IF(E312&lt;0,0,IF(OR('House Salad'!I312&gt;0,),50,200)),0)</f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20</v>
      </c>
      <c r="F313" s="15">
        <f t="shared" si="28"/>
        <v>4</v>
      </c>
      <c r="G313" s="15">
        <f t="shared" ca="1" si="29"/>
        <v>0</v>
      </c>
      <c r="H313" s="13">
        <f t="shared" ca="1" si="25"/>
        <v>2.1917808219178086E-2</v>
      </c>
      <c r="I313" s="29">
        <f ca="1">IF(G313&lt;&gt;0,IF(E313&lt;0,0,IF(OR('House Salad'!I313&gt;0,),50,200)),0)</f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16</v>
      </c>
      <c r="F314" s="15">
        <f t="shared" si="28"/>
        <v>4</v>
      </c>
      <c r="G314" s="15">
        <f t="shared" ca="1" si="29"/>
        <v>28</v>
      </c>
      <c r="H314" s="13">
        <f t="shared" ca="1" si="25"/>
        <v>1.7534246575342468E-2</v>
      </c>
      <c r="I314" s="29">
        <f ca="1">IF(G314&lt;&gt;0,IF(E314&lt;0,0,IF(OR('House Salad'!I314&gt;0,),50,200)),0)</f>
        <v>50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40</v>
      </c>
      <c r="F315" s="15">
        <f t="shared" si="28"/>
        <v>4</v>
      </c>
      <c r="G315" s="15">
        <f t="shared" ca="1" si="29"/>
        <v>0</v>
      </c>
      <c r="H315" s="13">
        <f t="shared" ca="1" si="25"/>
        <v>4.3835616438356172E-2</v>
      </c>
      <c r="I315" s="29">
        <f ca="1">IF(G315&lt;&gt;0,IF(E315&lt;0,0,IF(OR('House Salad'!I315&gt;0,),50,200)),0)</f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36</v>
      </c>
      <c r="F316" s="15">
        <f t="shared" si="28"/>
        <v>4</v>
      </c>
      <c r="G316" s="15">
        <f t="shared" ca="1" si="29"/>
        <v>0</v>
      </c>
      <c r="H316" s="13">
        <f t="shared" ca="1" si="25"/>
        <v>3.9452054794520554E-2</v>
      </c>
      <c r="I316" s="29">
        <f ca="1">IF(G316&lt;&gt;0,IF(E316&lt;0,0,IF(OR('House Salad'!I316&gt;0,),50,200)),0)</f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32</v>
      </c>
      <c r="F317" s="15">
        <f t="shared" si="28"/>
        <v>4</v>
      </c>
      <c r="G317" s="15">
        <f t="shared" ca="1" si="29"/>
        <v>0</v>
      </c>
      <c r="H317" s="13">
        <f t="shared" ca="1" si="25"/>
        <v>3.5068493150684936E-2</v>
      </c>
      <c r="I317" s="29">
        <f ca="1">IF(G317&lt;&gt;0,IF(E317&lt;0,0,IF(OR('House Salad'!I317&gt;0,),50,200)),0)</f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28</v>
      </c>
      <c r="F318" s="15">
        <f t="shared" si="28"/>
        <v>4</v>
      </c>
      <c r="G318" s="15">
        <f t="shared" ca="1" si="29"/>
        <v>0</v>
      </c>
      <c r="H318" s="13">
        <f t="shared" ca="1" si="25"/>
        <v>3.0684931506849318E-2</v>
      </c>
      <c r="I318" s="29">
        <f ca="1">IF(G318&lt;&gt;0,IF(E318&lt;0,0,IF(OR('House Salad'!I318&gt;0,),50,200)),0)</f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24</v>
      </c>
      <c r="F319" s="15">
        <f t="shared" si="28"/>
        <v>4</v>
      </c>
      <c r="G319" s="15">
        <f t="shared" ca="1" si="29"/>
        <v>0</v>
      </c>
      <c r="H319" s="13">
        <f t="shared" ca="1" si="25"/>
        <v>2.63013698630137E-2</v>
      </c>
      <c r="I319" s="29">
        <f ca="1">IF(G319&lt;&gt;0,IF(E319&lt;0,0,IF(OR('House Salad'!I319&gt;0,),50,200)),0)</f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20</v>
      </c>
      <c r="F320" s="15">
        <f t="shared" si="28"/>
        <v>4</v>
      </c>
      <c r="G320" s="15">
        <f t="shared" ca="1" si="29"/>
        <v>0</v>
      </c>
      <c r="H320" s="13">
        <f t="shared" ca="1" si="25"/>
        <v>2.1917808219178086E-2</v>
      </c>
      <c r="I320" s="29">
        <f ca="1">IF(G320&lt;&gt;0,IF(E320&lt;0,0,IF(OR('House Salad'!I320&gt;0,),50,200)),0)</f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16</v>
      </c>
      <c r="F321" s="15">
        <f t="shared" si="28"/>
        <v>4</v>
      </c>
      <c r="G321" s="15">
        <f t="shared" ca="1" si="29"/>
        <v>28</v>
      </c>
      <c r="H321" s="13">
        <f t="shared" ca="1" si="25"/>
        <v>1.7534246575342468E-2</v>
      </c>
      <c r="I321" s="29">
        <f ca="1">IF(G321&lt;&gt;0,IF(E321&lt;0,0,IF(OR('House Salad'!I321&gt;0,),50,200)),0)</f>
        <v>50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40</v>
      </c>
      <c r="F322" s="15">
        <f t="shared" si="28"/>
        <v>4</v>
      </c>
      <c r="G322" s="15">
        <f t="shared" ca="1" si="29"/>
        <v>0</v>
      </c>
      <c r="H322" s="13">
        <f t="shared" ca="1" si="25"/>
        <v>4.3835616438356172E-2</v>
      </c>
      <c r="I322" s="29">
        <f ca="1">IF(G322&lt;&gt;0,IF(E322&lt;0,0,IF(OR('House Salad'!I322&gt;0,),50,200)),0)</f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36</v>
      </c>
      <c r="F323" s="15">
        <f t="shared" si="28"/>
        <v>4</v>
      </c>
      <c r="G323" s="15">
        <f t="shared" ca="1" si="29"/>
        <v>0</v>
      </c>
      <c r="H323" s="13">
        <f t="shared" ca="1" si="25"/>
        <v>3.9452054794520554E-2</v>
      </c>
      <c r="I323" s="29">
        <f ca="1">IF(G323&lt;&gt;0,IF(E323&lt;0,0,IF(OR('House Salad'!I323&gt;0,),50,200)),0)</f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32</v>
      </c>
      <c r="F324" s="15">
        <f t="shared" si="28"/>
        <v>4</v>
      </c>
      <c r="G324" s="15">
        <f t="shared" ca="1" si="29"/>
        <v>0</v>
      </c>
      <c r="H324" s="13">
        <f t="shared" ca="1" si="25"/>
        <v>3.5068493150684936E-2</v>
      </c>
      <c r="I324" s="29">
        <f ca="1">IF(G324&lt;&gt;0,IF(E324&lt;0,0,IF(OR('House Salad'!I324&gt;0,),50,200)),0)</f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28</v>
      </c>
      <c r="F325" s="15">
        <f t="shared" si="28"/>
        <v>4</v>
      </c>
      <c r="G325" s="15">
        <f t="shared" ca="1" si="29"/>
        <v>0</v>
      </c>
      <c r="H325" s="13">
        <f t="shared" ca="1" si="25"/>
        <v>3.0684931506849318E-2</v>
      </c>
      <c r="I325" s="29">
        <f ca="1">IF(G325&lt;&gt;0,IF(E325&lt;0,0,IF(OR('House Salad'!I325&gt;0,),50,200)),0)</f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24</v>
      </c>
      <c r="F326" s="15">
        <f t="shared" si="28"/>
        <v>4</v>
      </c>
      <c r="G326" s="15">
        <f t="shared" ca="1" si="29"/>
        <v>0</v>
      </c>
      <c r="H326" s="13">
        <f t="shared" ca="1" si="25"/>
        <v>2.63013698630137E-2</v>
      </c>
      <c r="I326" s="29">
        <f ca="1">IF(G326&lt;&gt;0,IF(E326&lt;0,0,IF(OR('House Salad'!I326&gt;0,),50,200)),0)</f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20</v>
      </c>
      <c r="F327" s="15">
        <f t="shared" si="28"/>
        <v>4</v>
      </c>
      <c r="G327" s="15">
        <f t="shared" ca="1" si="29"/>
        <v>0</v>
      </c>
      <c r="H327" s="13">
        <f t="shared" ca="1" si="25"/>
        <v>2.1917808219178086E-2</v>
      </c>
      <c r="I327" s="29">
        <f ca="1">IF(G327&lt;&gt;0,IF(E327&lt;0,0,IF(OR('House Salad'!I327&gt;0,),50,200)),0)</f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16</v>
      </c>
      <c r="F328" s="15">
        <f t="shared" si="28"/>
        <v>4</v>
      </c>
      <c r="G328" s="15">
        <f t="shared" ca="1" si="29"/>
        <v>28</v>
      </c>
      <c r="H328" s="13">
        <f t="shared" ca="1" si="25"/>
        <v>1.7534246575342468E-2</v>
      </c>
      <c r="I328" s="29">
        <f ca="1">IF(G328&lt;&gt;0,IF(E328&lt;0,0,IF(OR('House Salad'!I328&gt;0,),50,200)),0)</f>
        <v>50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40</v>
      </c>
      <c r="F329" s="15">
        <f t="shared" si="28"/>
        <v>4</v>
      </c>
      <c r="G329" s="15">
        <f t="shared" ca="1" si="29"/>
        <v>0</v>
      </c>
      <c r="H329" s="13">
        <f t="shared" ca="1" si="25"/>
        <v>4.3835616438356172E-2</v>
      </c>
      <c r="I329" s="29">
        <f ca="1">IF(G329&lt;&gt;0,IF(E329&lt;0,0,IF(OR('House Salad'!I329&gt;0,),50,200)),0)</f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36</v>
      </c>
      <c r="F330" s="15">
        <f t="shared" si="28"/>
        <v>4</v>
      </c>
      <c r="G330" s="15">
        <f t="shared" ca="1" si="29"/>
        <v>0</v>
      </c>
      <c r="H330" s="13">
        <f t="shared" ca="1" si="25"/>
        <v>3.9452054794520554E-2</v>
      </c>
      <c r="I330" s="29">
        <f ca="1">IF(G330&lt;&gt;0,IF(E330&lt;0,0,IF(OR('House Salad'!I330&gt;0,),50,200)),0)</f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32</v>
      </c>
      <c r="F331" s="15">
        <f t="shared" si="28"/>
        <v>4</v>
      </c>
      <c r="G331" s="15">
        <f t="shared" ca="1" si="29"/>
        <v>0</v>
      </c>
      <c r="H331" s="13">
        <f t="shared" ca="1" si="25"/>
        <v>3.5068493150684936E-2</v>
      </c>
      <c r="I331" s="29">
        <f ca="1">IF(G331&lt;&gt;0,IF(E331&lt;0,0,IF(OR('House Salad'!I331&gt;0,),50,200)),0)</f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28</v>
      </c>
      <c r="F332" s="15">
        <f t="shared" si="28"/>
        <v>4</v>
      </c>
      <c r="G332" s="15">
        <f t="shared" ca="1" si="29"/>
        <v>0</v>
      </c>
      <c r="H332" s="13">
        <f t="shared" ca="1" si="25"/>
        <v>3.0684931506849318E-2</v>
      </c>
      <c r="I332" s="29">
        <f ca="1">IF(G332&lt;&gt;0,IF(E332&lt;0,0,IF(OR('House Salad'!I332&gt;0,),50,200)),0)</f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24</v>
      </c>
      <c r="F333" s="15">
        <f t="shared" si="28"/>
        <v>4</v>
      </c>
      <c r="G333" s="15">
        <f t="shared" ca="1" si="29"/>
        <v>0</v>
      </c>
      <c r="H333" s="13">
        <f t="shared" ca="1" si="25"/>
        <v>2.63013698630137E-2</v>
      </c>
      <c r="I333" s="29">
        <f ca="1">IF(G333&lt;&gt;0,IF(E333&lt;0,0,IF(OR('House Salad'!I333&gt;0,),50,200)),0)</f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20</v>
      </c>
      <c r="F334" s="15">
        <f t="shared" si="28"/>
        <v>4</v>
      </c>
      <c r="G334" s="15">
        <f t="shared" ca="1" si="29"/>
        <v>0</v>
      </c>
      <c r="H334" s="13">
        <f t="shared" ca="1" si="25"/>
        <v>2.1917808219178086E-2</v>
      </c>
      <c r="I334" s="29">
        <f ca="1">IF(G334&lt;&gt;0,IF(E334&lt;0,0,IF(OR('House Salad'!I334&gt;0,),50,200)),0)</f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16</v>
      </c>
      <c r="F335" s="15">
        <f t="shared" si="28"/>
        <v>4</v>
      </c>
      <c r="G335" s="15">
        <f t="shared" ca="1" si="29"/>
        <v>28</v>
      </c>
      <c r="H335" s="13">
        <f t="shared" ca="1" si="25"/>
        <v>1.7534246575342468E-2</v>
      </c>
      <c r="I335" s="29">
        <f ca="1">IF(G335&lt;&gt;0,IF(E335&lt;0,0,IF(OR('House Salad'!I335&gt;0,),50,200)),0)</f>
        <v>50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40</v>
      </c>
      <c r="F336" s="15">
        <f t="shared" si="28"/>
        <v>4</v>
      </c>
      <c r="G336" s="15">
        <f t="shared" ca="1" si="29"/>
        <v>0</v>
      </c>
      <c r="H336" s="13">
        <f t="shared" ca="1" si="25"/>
        <v>4.3835616438356172E-2</v>
      </c>
      <c r="I336" s="29">
        <f ca="1">IF(G336&lt;&gt;0,IF(E336&lt;0,0,IF(OR('House Salad'!I336&gt;0,),50,200)),0)</f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36</v>
      </c>
      <c r="F337" s="15">
        <f t="shared" si="28"/>
        <v>4</v>
      </c>
      <c r="G337" s="15">
        <f t="shared" ca="1" si="29"/>
        <v>0</v>
      </c>
      <c r="H337" s="13">
        <f t="shared" ca="1" si="25"/>
        <v>3.9452054794520554E-2</v>
      </c>
      <c r="I337" s="29">
        <f ca="1">IF(G337&lt;&gt;0,IF(E337&lt;0,0,IF(OR('House Salad'!I337&gt;0,),50,200)),0)</f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32</v>
      </c>
      <c r="F338" s="15">
        <f t="shared" si="28"/>
        <v>4</v>
      </c>
      <c r="G338" s="15">
        <f t="shared" ca="1" si="29"/>
        <v>0</v>
      </c>
      <c r="H338" s="13">
        <f t="shared" ca="1" si="25"/>
        <v>3.5068493150684936E-2</v>
      </c>
      <c r="I338" s="29">
        <f ca="1">IF(G338&lt;&gt;0,IF(E338&lt;0,0,IF(OR('House Salad'!I338&gt;0,),50,200)),0)</f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28</v>
      </c>
      <c r="F339" s="15">
        <f t="shared" si="28"/>
        <v>4</v>
      </c>
      <c r="G339" s="15">
        <f t="shared" ca="1" si="29"/>
        <v>0</v>
      </c>
      <c r="H339" s="13">
        <f t="shared" ca="1" si="25"/>
        <v>3.0684931506849318E-2</v>
      </c>
      <c r="I339" s="29">
        <f ca="1">IF(G339&lt;&gt;0,IF(E339&lt;0,0,IF(OR('House Salad'!I339&gt;0,),50,200)),0)</f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24</v>
      </c>
      <c r="F340" s="15">
        <f t="shared" si="28"/>
        <v>4</v>
      </c>
      <c r="G340" s="15">
        <f t="shared" ca="1" si="29"/>
        <v>0</v>
      </c>
      <c r="H340" s="13">
        <f t="shared" ca="1" si="25"/>
        <v>2.63013698630137E-2</v>
      </c>
      <c r="I340" s="29">
        <f ca="1">IF(G340&lt;&gt;0,IF(E340&lt;0,0,IF(OR('House Salad'!I340&gt;0,),50,200)),0)</f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20</v>
      </c>
      <c r="F341" s="15">
        <f t="shared" si="28"/>
        <v>4</v>
      </c>
      <c r="G341" s="15">
        <f t="shared" ca="1" si="29"/>
        <v>0</v>
      </c>
      <c r="H341" s="13">
        <f t="shared" ref="H341:H385" ca="1" si="31">IF(E341&gt;0,E341*($E$12/365),0)</f>
        <v>2.1917808219178086E-2</v>
      </c>
      <c r="I341" s="29">
        <f ca="1">IF(G341&lt;&gt;0,IF(E341&lt;0,0,IF(OR('House Salad'!I341&gt;0,),50,200)),0)</f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16</v>
      </c>
      <c r="F342" s="15">
        <f t="shared" ref="F342:F386" si="34">ROUND($E$15/7,0)</f>
        <v>4</v>
      </c>
      <c r="G342" s="15">
        <f t="shared" ref="G342:G385" ca="1" si="35">IF(D342=1,$E$4,IF(E342&lt;0,$E$4-E342,IF(MOD(D342,$E$5)=0,$E$4-E342,0)))</f>
        <v>28</v>
      </c>
      <c r="H342" s="13">
        <f t="shared" ca="1" si="31"/>
        <v>1.7534246575342468E-2</v>
      </c>
      <c r="I342" s="29">
        <f ca="1">IF(G342&lt;&gt;0,IF(E342&lt;0,0,IF(OR('House Salad'!I342&gt;0,),50,200)),0)</f>
        <v>50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40</v>
      </c>
      <c r="F343" s="15">
        <f t="shared" si="34"/>
        <v>4</v>
      </c>
      <c r="G343" s="15">
        <f t="shared" ca="1" si="35"/>
        <v>0</v>
      </c>
      <c r="H343" s="13">
        <f t="shared" ca="1" si="31"/>
        <v>4.3835616438356172E-2</v>
      </c>
      <c r="I343" s="29">
        <f ca="1">IF(G343&lt;&gt;0,IF(E343&lt;0,0,IF(OR('House Salad'!I343&gt;0,),50,200)),0)</f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36</v>
      </c>
      <c r="F344" s="15">
        <f t="shared" si="34"/>
        <v>4</v>
      </c>
      <c r="G344" s="15">
        <f t="shared" ca="1" si="35"/>
        <v>0</v>
      </c>
      <c r="H344" s="13">
        <f t="shared" ca="1" si="31"/>
        <v>3.9452054794520554E-2</v>
      </c>
      <c r="I344" s="29">
        <f ca="1">IF(G344&lt;&gt;0,IF(E344&lt;0,0,IF(OR('House Salad'!I344&gt;0,),50,200)),0)</f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32</v>
      </c>
      <c r="F345" s="15">
        <f t="shared" si="34"/>
        <v>4</v>
      </c>
      <c r="G345" s="15">
        <f t="shared" ca="1" si="35"/>
        <v>0</v>
      </c>
      <c r="H345" s="13">
        <f t="shared" ca="1" si="31"/>
        <v>3.5068493150684936E-2</v>
      </c>
      <c r="I345" s="29">
        <f ca="1">IF(G345&lt;&gt;0,IF(E345&lt;0,0,IF(OR('House Salad'!I345&gt;0,),50,200)),0)</f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28</v>
      </c>
      <c r="F346" s="15">
        <f t="shared" si="34"/>
        <v>4</v>
      </c>
      <c r="G346" s="15">
        <f t="shared" ca="1" si="35"/>
        <v>0</v>
      </c>
      <c r="H346" s="13">
        <f t="shared" ca="1" si="31"/>
        <v>3.0684931506849318E-2</v>
      </c>
      <c r="I346" s="29">
        <f ca="1">IF(G346&lt;&gt;0,IF(E346&lt;0,0,IF(OR('House Salad'!I346&gt;0,),50,200)),0)</f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24</v>
      </c>
      <c r="F347" s="15">
        <f t="shared" si="34"/>
        <v>4</v>
      </c>
      <c r="G347" s="15">
        <f t="shared" ca="1" si="35"/>
        <v>0</v>
      </c>
      <c r="H347" s="13">
        <f t="shared" ca="1" si="31"/>
        <v>2.63013698630137E-2</v>
      </c>
      <c r="I347" s="29">
        <f ca="1">IF(G347&lt;&gt;0,IF(E347&lt;0,0,IF(OR('House Salad'!I347&gt;0,),50,200)),0)</f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20</v>
      </c>
      <c r="F348" s="15">
        <f t="shared" si="34"/>
        <v>4</v>
      </c>
      <c r="G348" s="15">
        <f t="shared" ca="1" si="35"/>
        <v>0</v>
      </c>
      <c r="H348" s="13">
        <f t="shared" ca="1" si="31"/>
        <v>2.1917808219178086E-2</v>
      </c>
      <c r="I348" s="29">
        <f ca="1">IF(G348&lt;&gt;0,IF(E348&lt;0,0,IF(OR('House Salad'!I348&gt;0,),50,200)),0)</f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16</v>
      </c>
      <c r="F349" s="15">
        <f t="shared" si="34"/>
        <v>4</v>
      </c>
      <c r="G349" s="15">
        <f t="shared" ca="1" si="35"/>
        <v>28</v>
      </c>
      <c r="H349" s="13">
        <f t="shared" ca="1" si="31"/>
        <v>1.7534246575342468E-2</v>
      </c>
      <c r="I349" s="29">
        <f ca="1">IF(G349&lt;&gt;0,IF(E349&lt;0,0,IF(OR('House Salad'!I349&gt;0,),50,200)),0)</f>
        <v>50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40</v>
      </c>
      <c r="F350" s="15">
        <f t="shared" si="34"/>
        <v>4</v>
      </c>
      <c r="G350" s="15">
        <f t="shared" ca="1" si="35"/>
        <v>0</v>
      </c>
      <c r="H350" s="13">
        <f t="shared" ca="1" si="31"/>
        <v>4.3835616438356172E-2</v>
      </c>
      <c r="I350" s="29">
        <f ca="1">IF(G350&lt;&gt;0,IF(E350&lt;0,0,IF(OR('House Salad'!I350&gt;0,),50,200)),0)</f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36</v>
      </c>
      <c r="F351" s="15">
        <f t="shared" si="34"/>
        <v>4</v>
      </c>
      <c r="G351" s="15">
        <f t="shared" ca="1" si="35"/>
        <v>0</v>
      </c>
      <c r="H351" s="13">
        <f t="shared" ca="1" si="31"/>
        <v>3.9452054794520554E-2</v>
      </c>
      <c r="I351" s="29">
        <f ca="1">IF(G351&lt;&gt;0,IF(E351&lt;0,0,IF(OR('House Salad'!I351&gt;0,),50,200)),0)</f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32</v>
      </c>
      <c r="F352" s="15">
        <f t="shared" si="34"/>
        <v>4</v>
      </c>
      <c r="G352" s="15">
        <f t="shared" ca="1" si="35"/>
        <v>0</v>
      </c>
      <c r="H352" s="13">
        <f t="shared" ca="1" si="31"/>
        <v>3.5068493150684936E-2</v>
      </c>
      <c r="I352" s="29">
        <f ca="1">IF(G352&lt;&gt;0,IF(E352&lt;0,0,IF(OR('House Salad'!I352&gt;0,),50,200)),0)</f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28</v>
      </c>
      <c r="F353" s="15">
        <f t="shared" si="34"/>
        <v>4</v>
      </c>
      <c r="G353" s="15">
        <f t="shared" ca="1" si="35"/>
        <v>0</v>
      </c>
      <c r="H353" s="13">
        <f t="shared" ca="1" si="31"/>
        <v>3.0684931506849318E-2</v>
      </c>
      <c r="I353" s="29">
        <f ca="1">IF(G353&lt;&gt;0,IF(E353&lt;0,0,IF(OR('House Salad'!I353&gt;0,),50,200)),0)</f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24</v>
      </c>
      <c r="F354" s="15">
        <f t="shared" si="34"/>
        <v>4</v>
      </c>
      <c r="G354" s="15">
        <f t="shared" ca="1" si="35"/>
        <v>0</v>
      </c>
      <c r="H354" s="13">
        <f t="shared" ca="1" si="31"/>
        <v>2.63013698630137E-2</v>
      </c>
      <c r="I354" s="29">
        <f ca="1">IF(G354&lt;&gt;0,IF(E354&lt;0,0,IF(OR('House Salad'!I354&gt;0,),50,200)),0)</f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20</v>
      </c>
      <c r="F355" s="15">
        <f t="shared" si="34"/>
        <v>4</v>
      </c>
      <c r="G355" s="15">
        <f t="shared" ca="1" si="35"/>
        <v>0</v>
      </c>
      <c r="H355" s="13">
        <f t="shared" ca="1" si="31"/>
        <v>2.1917808219178086E-2</v>
      </c>
      <c r="I355" s="29">
        <f ca="1">IF(G355&lt;&gt;0,IF(E355&lt;0,0,IF(OR('House Salad'!I355&gt;0,),50,200)),0)</f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16</v>
      </c>
      <c r="F356" s="15">
        <f t="shared" si="34"/>
        <v>4</v>
      </c>
      <c r="G356" s="15">
        <f t="shared" ca="1" si="35"/>
        <v>28</v>
      </c>
      <c r="H356" s="13">
        <f t="shared" ca="1" si="31"/>
        <v>1.7534246575342468E-2</v>
      </c>
      <c r="I356" s="29">
        <f ca="1">IF(G356&lt;&gt;0,IF(E356&lt;0,0,IF(OR('House Salad'!I356&gt;0,),50,200)),0)</f>
        <v>50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40</v>
      </c>
      <c r="F357" s="15">
        <f t="shared" si="34"/>
        <v>4</v>
      </c>
      <c r="G357" s="15">
        <f t="shared" ca="1" si="35"/>
        <v>0</v>
      </c>
      <c r="H357" s="13">
        <f t="shared" ca="1" si="31"/>
        <v>4.3835616438356172E-2</v>
      </c>
      <c r="I357" s="29">
        <f ca="1">IF(G357&lt;&gt;0,IF(E357&lt;0,0,IF(OR('House Salad'!I357&gt;0,),50,200)),0)</f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36</v>
      </c>
      <c r="F358" s="15">
        <f t="shared" si="34"/>
        <v>4</v>
      </c>
      <c r="G358" s="15">
        <f t="shared" ca="1" si="35"/>
        <v>0</v>
      </c>
      <c r="H358" s="13">
        <f t="shared" ca="1" si="31"/>
        <v>3.9452054794520554E-2</v>
      </c>
      <c r="I358" s="29">
        <f ca="1">IF(G358&lt;&gt;0,IF(E358&lt;0,0,IF(OR('House Salad'!I358&gt;0,),50,200)),0)</f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32</v>
      </c>
      <c r="F359" s="15">
        <f t="shared" si="34"/>
        <v>4</v>
      </c>
      <c r="G359" s="15">
        <f t="shared" ca="1" si="35"/>
        <v>0</v>
      </c>
      <c r="H359" s="13">
        <f t="shared" ca="1" si="31"/>
        <v>3.5068493150684936E-2</v>
      </c>
      <c r="I359" s="29">
        <f ca="1">IF(G359&lt;&gt;0,IF(E359&lt;0,0,IF(OR('House Salad'!I359&gt;0,),50,200)),0)</f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28</v>
      </c>
      <c r="F360" s="15">
        <f t="shared" si="34"/>
        <v>4</v>
      </c>
      <c r="G360" s="15">
        <f t="shared" ca="1" si="35"/>
        <v>0</v>
      </c>
      <c r="H360" s="13">
        <f t="shared" ca="1" si="31"/>
        <v>3.0684931506849318E-2</v>
      </c>
      <c r="I360" s="29">
        <f ca="1">IF(G360&lt;&gt;0,IF(E360&lt;0,0,IF(OR('House Salad'!I360&gt;0,),50,200)),0)</f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24</v>
      </c>
      <c r="F361" s="15">
        <f t="shared" si="34"/>
        <v>4</v>
      </c>
      <c r="G361" s="15">
        <f t="shared" ca="1" si="35"/>
        <v>0</v>
      </c>
      <c r="H361" s="13">
        <f t="shared" ca="1" si="31"/>
        <v>2.63013698630137E-2</v>
      </c>
      <c r="I361" s="29">
        <f ca="1">IF(G361&lt;&gt;0,IF(E361&lt;0,0,IF(OR('House Salad'!I361&gt;0,),50,200)),0)</f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20</v>
      </c>
      <c r="F362" s="15">
        <f t="shared" si="34"/>
        <v>4</v>
      </c>
      <c r="G362" s="15">
        <f t="shared" ca="1" si="35"/>
        <v>0</v>
      </c>
      <c r="H362" s="13">
        <f t="shared" ca="1" si="31"/>
        <v>2.1917808219178086E-2</v>
      </c>
      <c r="I362" s="29">
        <f ca="1">IF(G362&lt;&gt;0,IF(E362&lt;0,0,IF(OR('House Salad'!I362&gt;0,),50,200)),0)</f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16</v>
      </c>
      <c r="F363" s="15">
        <f t="shared" si="34"/>
        <v>4</v>
      </c>
      <c r="G363" s="15">
        <f t="shared" ca="1" si="35"/>
        <v>28</v>
      </c>
      <c r="H363" s="13">
        <f t="shared" ca="1" si="31"/>
        <v>1.7534246575342468E-2</v>
      </c>
      <c r="I363" s="29">
        <f ca="1">IF(G363&lt;&gt;0,IF(E363&lt;0,0,IF(OR('House Salad'!I363&gt;0,),50,200)),0)</f>
        <v>50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40</v>
      </c>
      <c r="F364" s="15">
        <f t="shared" si="34"/>
        <v>4</v>
      </c>
      <c r="G364" s="15">
        <f t="shared" ca="1" si="35"/>
        <v>0</v>
      </c>
      <c r="H364" s="13">
        <f t="shared" ca="1" si="31"/>
        <v>4.3835616438356172E-2</v>
      </c>
      <c r="I364" s="29">
        <f ca="1">IF(G364&lt;&gt;0,IF(E364&lt;0,0,IF(OR('House Salad'!I364&gt;0,),50,200)),0)</f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36</v>
      </c>
      <c r="F365" s="15">
        <f t="shared" si="34"/>
        <v>4</v>
      </c>
      <c r="G365" s="15">
        <f t="shared" ca="1" si="35"/>
        <v>0</v>
      </c>
      <c r="H365" s="13">
        <f t="shared" ca="1" si="31"/>
        <v>3.9452054794520554E-2</v>
      </c>
      <c r="I365" s="29">
        <f ca="1">IF(G365&lt;&gt;0,IF(E365&lt;0,0,IF(OR('House Salad'!I365&gt;0,),50,200)),0)</f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32</v>
      </c>
      <c r="F366" s="15">
        <f t="shared" si="34"/>
        <v>4</v>
      </c>
      <c r="G366" s="15">
        <f t="shared" ca="1" si="35"/>
        <v>0</v>
      </c>
      <c r="H366" s="13">
        <f t="shared" ca="1" si="31"/>
        <v>3.5068493150684936E-2</v>
      </c>
      <c r="I366" s="29">
        <f ca="1">IF(G366&lt;&gt;0,IF(E366&lt;0,0,IF(OR('House Salad'!I366&gt;0,),50,200)),0)</f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28</v>
      </c>
      <c r="F367" s="15">
        <f t="shared" si="34"/>
        <v>4</v>
      </c>
      <c r="G367" s="15">
        <f t="shared" ca="1" si="35"/>
        <v>0</v>
      </c>
      <c r="H367" s="13">
        <f t="shared" ca="1" si="31"/>
        <v>3.0684931506849318E-2</v>
      </c>
      <c r="I367" s="29">
        <f ca="1">IF(G367&lt;&gt;0,IF(E367&lt;0,0,IF(OR('House Salad'!I367&gt;0,),50,200)),0)</f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24</v>
      </c>
      <c r="F368" s="15">
        <f t="shared" si="34"/>
        <v>4</v>
      </c>
      <c r="G368" s="15">
        <f t="shared" ca="1" si="35"/>
        <v>0</v>
      </c>
      <c r="H368" s="13">
        <f t="shared" ca="1" si="31"/>
        <v>2.63013698630137E-2</v>
      </c>
      <c r="I368" s="29">
        <f ca="1">IF(G368&lt;&gt;0,IF(E368&lt;0,0,IF(OR('House Salad'!I368&gt;0,),50,200)),0)</f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20</v>
      </c>
      <c r="F369" s="15">
        <f t="shared" si="34"/>
        <v>4</v>
      </c>
      <c r="G369" s="15">
        <f t="shared" ca="1" si="35"/>
        <v>0</v>
      </c>
      <c r="H369" s="13">
        <f t="shared" ca="1" si="31"/>
        <v>2.1917808219178086E-2</v>
      </c>
      <c r="I369" s="29">
        <f ca="1">IF(G369&lt;&gt;0,IF(E369&lt;0,0,IF(OR('House Salad'!I369&gt;0,),50,200)),0)</f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16</v>
      </c>
      <c r="F370" s="15">
        <f t="shared" si="34"/>
        <v>4</v>
      </c>
      <c r="G370" s="15">
        <f t="shared" ca="1" si="35"/>
        <v>28</v>
      </c>
      <c r="H370" s="13">
        <f t="shared" ca="1" si="31"/>
        <v>1.7534246575342468E-2</v>
      </c>
      <c r="I370" s="29">
        <f ca="1">IF(G370&lt;&gt;0,IF(E370&lt;0,0,IF(OR('House Salad'!I370&gt;0,),50,200)),0)</f>
        <v>50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40</v>
      </c>
      <c r="F371" s="15">
        <f t="shared" si="34"/>
        <v>4</v>
      </c>
      <c r="G371" s="15">
        <f t="shared" ca="1" si="35"/>
        <v>0</v>
      </c>
      <c r="H371" s="13">
        <f t="shared" ca="1" si="31"/>
        <v>4.3835616438356172E-2</v>
      </c>
      <c r="I371" s="29">
        <f ca="1">IF(G371&lt;&gt;0,IF(E371&lt;0,0,IF(OR('House Salad'!I371&gt;0,),50,200)),0)</f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36</v>
      </c>
      <c r="F372" s="15">
        <f t="shared" si="34"/>
        <v>4</v>
      </c>
      <c r="G372" s="15">
        <f t="shared" ca="1" si="35"/>
        <v>0</v>
      </c>
      <c r="H372" s="13">
        <f t="shared" ca="1" si="31"/>
        <v>3.9452054794520554E-2</v>
      </c>
      <c r="I372" s="29">
        <f ca="1">IF(G372&lt;&gt;0,IF(E372&lt;0,0,IF(OR('House Salad'!I372&gt;0,),50,200)),0)</f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32</v>
      </c>
      <c r="F373" s="15">
        <f t="shared" si="34"/>
        <v>4</v>
      </c>
      <c r="G373" s="15">
        <f t="shared" ca="1" si="35"/>
        <v>0</v>
      </c>
      <c r="H373" s="13">
        <f t="shared" ca="1" si="31"/>
        <v>3.5068493150684936E-2</v>
      </c>
      <c r="I373" s="29">
        <f ca="1">IF(G373&lt;&gt;0,IF(E373&lt;0,0,IF(OR('House Salad'!I373&gt;0,),50,200)),0)</f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28</v>
      </c>
      <c r="F374" s="15">
        <f t="shared" si="34"/>
        <v>4</v>
      </c>
      <c r="G374" s="15">
        <f t="shared" ca="1" si="35"/>
        <v>0</v>
      </c>
      <c r="H374" s="13">
        <f t="shared" ca="1" si="31"/>
        <v>3.0684931506849318E-2</v>
      </c>
      <c r="I374" s="29">
        <f ca="1">IF(G374&lt;&gt;0,IF(E374&lt;0,0,IF(OR('House Salad'!I374&gt;0,),50,200)),0)</f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24</v>
      </c>
      <c r="F375" s="15">
        <f t="shared" si="34"/>
        <v>4</v>
      </c>
      <c r="G375" s="15">
        <f t="shared" ca="1" si="35"/>
        <v>0</v>
      </c>
      <c r="H375" s="13">
        <f t="shared" ca="1" si="31"/>
        <v>2.63013698630137E-2</v>
      </c>
      <c r="I375" s="29">
        <f ca="1">IF(G375&lt;&gt;0,IF(E375&lt;0,0,IF(OR('House Salad'!I375&gt;0,),50,200)),0)</f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20</v>
      </c>
      <c r="F376" s="15">
        <f t="shared" si="34"/>
        <v>4</v>
      </c>
      <c r="G376" s="15">
        <f t="shared" ca="1" si="35"/>
        <v>0</v>
      </c>
      <c r="H376" s="13">
        <f t="shared" ca="1" si="31"/>
        <v>2.1917808219178086E-2</v>
      </c>
      <c r="I376" s="29">
        <f ca="1">IF(G376&lt;&gt;0,IF(E376&lt;0,0,IF(OR('House Salad'!I376&gt;0,),50,200)),0)</f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16</v>
      </c>
      <c r="F377" s="15">
        <f t="shared" si="34"/>
        <v>4</v>
      </c>
      <c r="G377" s="15">
        <f t="shared" ca="1" si="35"/>
        <v>28</v>
      </c>
      <c r="H377" s="13">
        <f t="shared" ca="1" si="31"/>
        <v>1.7534246575342468E-2</v>
      </c>
      <c r="I377" s="29">
        <f ca="1">IF(G377&lt;&gt;0,IF(E377&lt;0,0,IF(OR('House Salad'!I377&gt;0,),50,200)),0)</f>
        <v>50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40</v>
      </c>
      <c r="F378" s="15">
        <f t="shared" si="34"/>
        <v>4</v>
      </c>
      <c r="G378" s="15">
        <f t="shared" ca="1" si="35"/>
        <v>0</v>
      </c>
      <c r="H378" s="13">
        <f t="shared" ca="1" si="31"/>
        <v>4.3835616438356172E-2</v>
      </c>
      <c r="I378" s="29">
        <f ca="1">IF(G378&lt;&gt;0,IF(E378&lt;0,0,IF(OR('House Salad'!I378&gt;0,),50,200)),0)</f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36</v>
      </c>
      <c r="F379" s="15">
        <f t="shared" si="34"/>
        <v>4</v>
      </c>
      <c r="G379" s="15">
        <f t="shared" ca="1" si="35"/>
        <v>0</v>
      </c>
      <c r="H379" s="13">
        <f t="shared" ca="1" si="31"/>
        <v>3.9452054794520554E-2</v>
      </c>
      <c r="I379" s="29">
        <f ca="1">IF(G379&lt;&gt;0,IF(E379&lt;0,0,IF(OR('House Salad'!I379&gt;0,),50,200)),0)</f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32</v>
      </c>
      <c r="F380" s="15">
        <f t="shared" si="34"/>
        <v>4</v>
      </c>
      <c r="G380" s="15">
        <f t="shared" ca="1" si="35"/>
        <v>0</v>
      </c>
      <c r="H380" s="13">
        <f t="shared" ca="1" si="31"/>
        <v>3.5068493150684936E-2</v>
      </c>
      <c r="I380" s="29">
        <f ca="1">IF(G380&lt;&gt;0,IF(E380&lt;0,0,IF(OR('House Salad'!I380&gt;0,),50,200)),0)</f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28</v>
      </c>
      <c r="F381" s="15">
        <f t="shared" si="34"/>
        <v>4</v>
      </c>
      <c r="G381" s="15">
        <f t="shared" ca="1" si="35"/>
        <v>0</v>
      </c>
      <c r="H381" s="13">
        <f t="shared" ca="1" si="31"/>
        <v>3.0684931506849318E-2</v>
      </c>
      <c r="I381" s="29">
        <f ca="1">IF(G381&lt;&gt;0,IF(E381&lt;0,0,IF(OR('House Salad'!I381&gt;0,),50,200)),0)</f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24</v>
      </c>
      <c r="F382" s="15">
        <f t="shared" si="34"/>
        <v>4</v>
      </c>
      <c r="G382" s="15">
        <f t="shared" ca="1" si="35"/>
        <v>0</v>
      </c>
      <c r="H382" s="13">
        <f t="shared" ca="1" si="31"/>
        <v>2.63013698630137E-2</v>
      </c>
      <c r="I382" s="29">
        <f ca="1">IF(G382&lt;&gt;0,IF(E382&lt;0,0,IF(OR('House Salad'!I382&gt;0,),50,200)),0)</f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20</v>
      </c>
      <c r="F383" s="15">
        <f t="shared" si="34"/>
        <v>4</v>
      </c>
      <c r="G383" s="15">
        <f t="shared" ca="1" si="35"/>
        <v>0</v>
      </c>
      <c r="H383" s="13">
        <f t="shared" ca="1" si="31"/>
        <v>2.1917808219178086E-2</v>
      </c>
      <c r="I383" s="29">
        <f ca="1">IF(G383&lt;&gt;0,IF(E383&lt;0,0,IF(OR('House Salad'!I383&gt;0,),50,200)),0)</f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16</v>
      </c>
      <c r="F384" s="15">
        <f t="shared" si="34"/>
        <v>4</v>
      </c>
      <c r="G384" s="15">
        <f t="shared" ca="1" si="35"/>
        <v>28</v>
      </c>
      <c r="H384" s="13">
        <f t="shared" ca="1" si="31"/>
        <v>1.7534246575342468E-2</v>
      </c>
      <c r="I384" s="29">
        <f ca="1">IF(G384&lt;&gt;0,IF(E384&lt;0,0,IF(OR('House Salad'!I384&gt;0,),50,200)),0)</f>
        <v>50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25">
        <v>365</v>
      </c>
      <c r="E385" s="2">
        <f t="shared" ca="1" si="36"/>
        <v>40</v>
      </c>
      <c r="F385" s="15">
        <f t="shared" si="34"/>
        <v>4</v>
      </c>
      <c r="G385" s="15">
        <f t="shared" ca="1" si="35"/>
        <v>0</v>
      </c>
      <c r="H385" s="13">
        <f t="shared" ca="1" si="31"/>
        <v>4.3835616438356172E-2</v>
      </c>
      <c r="I385" s="29">
        <f ca="1">IF(G385&lt;&gt;0,IF(E385&lt;0,0,IF(OR('House Salad'!I385&gt;0,),50,200)),0)</f>
        <v>0</v>
      </c>
      <c r="J385" s="2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13">
        <f t="shared" ca="1" si="32"/>
        <v>0</v>
      </c>
      <c r="L385" s="26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27.484931506849314</v>
      </c>
      <c r="F386" s="15">
        <f t="shared" si="34"/>
        <v>4</v>
      </c>
      <c r="G386" s="53">
        <f ca="1">AVERAGEIF(G21:G385,"&lt;&gt;0")</f>
        <v>28.754716981132077</v>
      </c>
      <c r="H386" s="51">
        <f ca="1">SUM(H21:H385)</f>
        <v>10.998356164383573</v>
      </c>
      <c r="I386" s="51">
        <f ca="1">SUM(I21:I385)</f>
        <v>2600</v>
      </c>
      <c r="J386" s="54">
        <f t="shared" ref="J386:L386" ca="1" si="37">SUM(J21:J385)</f>
        <v>24</v>
      </c>
      <c r="K386" s="51">
        <f t="shared" ca="1" si="37"/>
        <v>48</v>
      </c>
      <c r="L386" s="52">
        <f t="shared" ca="1" si="37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17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9878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5</xdr:row>
                <xdr:rowOff>175260</xdr:rowOff>
              </to>
            </anchor>
          </controlPr>
        </control>
      </mc:Choice>
      <mc:Fallback>
        <control shapeId="79878" r:id="rId4" name="CommandButton1"/>
      </mc:Fallback>
    </mc:AlternateContent>
    <mc:AlternateContent xmlns:mc="http://schemas.openxmlformats.org/markup-compatibility/2006">
      <mc:Choice Requires="x14">
        <control shapeId="79877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30480</xdr:rowOff>
              </to>
            </anchor>
          </controlPr>
        </control>
      </mc:Choice>
      <mc:Fallback>
        <control shapeId="79877" r:id="rId6" name="CommandButton2"/>
      </mc:Fallback>
    </mc:AlternateContent>
    <mc:AlternateContent xmlns:mc="http://schemas.openxmlformats.org/markup-compatibility/2006">
      <mc:Choice Requires="x14">
        <control shapeId="79876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79876" r:id="rId8" name="CommandButton3"/>
      </mc:Fallback>
    </mc:AlternateContent>
    <mc:AlternateContent xmlns:mc="http://schemas.openxmlformats.org/markup-compatibility/2006">
      <mc:Choice Requires="x14">
        <control shapeId="79875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79875" r:id="rId10" name="CommandButton4"/>
      </mc:Fallback>
    </mc:AlternateContent>
    <mc:AlternateContent xmlns:mc="http://schemas.openxmlformats.org/markup-compatibility/2006">
      <mc:Choice Requires="x14">
        <control shapeId="79874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79874" r:id="rId12" name="CommandButton5"/>
      </mc:Fallback>
    </mc:AlternateContent>
    <mc:AlternateContent xmlns:mc="http://schemas.openxmlformats.org/markup-compatibility/2006">
      <mc:Choice Requires="x14">
        <control shapeId="79873" r:id="rId14" name="CommandButton6">
          <controlPr defaultSize="0" autoLine="0" autoPict="0" r:id="rId15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213360</xdr:colOff>
                <xdr:row>39</xdr:row>
                <xdr:rowOff>99060</xdr:rowOff>
              </to>
            </anchor>
          </controlPr>
        </control>
      </mc:Choice>
      <mc:Fallback>
        <control shapeId="79873" r:id="rId14" name="CommandButton6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16300-9C7F-4BB4-838D-3AFDEFF0DD3B}">
  <sheetPr codeName="Sheet12">
    <tabColor rgb="FF7030A0"/>
  </sheetPr>
  <dimension ref="D1:L388"/>
  <sheetViews>
    <sheetView showGridLines="0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16.77734375" style="2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3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204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14</v>
      </c>
      <c r="F5" s="17"/>
      <c r="G5"/>
      <c r="H5"/>
      <c r="I5"/>
      <c r="J5"/>
      <c r="K5" s="1"/>
      <c r="L5" s="1"/>
    </row>
    <row r="6" spans="4:12" x14ac:dyDescent="0.3">
      <c r="D6" s="23" t="s">
        <v>99</v>
      </c>
      <c r="E6" s="62" t="str" cm="1">
        <f t="array" ref="E6">_xlfn.ARRAYTOTEXT(_xlfn._xlws.FILTER(Table2!A:A,Table2!D:D=E2),0)</f>
        <v>Tzatziki, Souvlaki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3011.8465753424657</v>
      </c>
      <c r="F8" s="57"/>
      <c r="G8"/>
      <c r="H8"/>
      <c r="I8"/>
      <c r="J8"/>
      <c r="K8" s="1"/>
      <c r="L8" s="1"/>
    </row>
    <row r="9" spans="4:12" ht="28.8" x14ac:dyDescent="0.3">
      <c r="D9" s="23" t="s">
        <v>108</v>
      </c>
      <c r="E9" s="33" t="str" cm="1">
        <f t="array" aca="1" ref="E9" ca="1">_xlfn.ARRAYTOTEXT(_xlfn._xlws.FILTER(OFFSET(D20,E18,0):D385,OFFSET(J20,E18,0):J385&gt;0,"0"))</f>
        <v>15, 42, 70, 98, 126, 154, 182, 210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0.52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118.37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63.112041254695015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7.3720489994358944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14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0.9988998291593133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-9</v>
      </c>
      <c r="F21" s="15">
        <f>ROUND($E$15/7,0)</f>
        <v>9</v>
      </c>
      <c r="G21" s="15">
        <f>IF(D21=1,$E$4,IF(E21&lt;0,$E$4-E21,IF(MOD(D21,$E$5)=0,$E$4-E21,0)))</f>
        <v>204</v>
      </c>
      <c r="H21" s="29">
        <f t="shared" ref="H21:H84" si="0">IF(E21&gt;0,E21*($E$12/365),0)</f>
        <v>0</v>
      </c>
      <c r="I21" s="29">
        <f>IF(G21&lt;&gt;0,IF(E21&lt;0,0,IF(OR(Pita!I21&gt;0,Lemon!I21&gt;0,Mushrooms!I21&gt;0,'House Salad'!I21&gt;0,'Green Pepper'!I21&gt;0,Pita!I21&gt;0),50,200)),0)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186</v>
      </c>
      <c r="F22" s="15">
        <f t="shared" ref="F22:F85" si="4">ROUND($E$15/7,0)</f>
        <v>9</v>
      </c>
      <c r="G22" s="15">
        <f t="shared" ref="G22:G85" ca="1" si="5">IF(D22=1,$E$4,IF(E22&lt;0,$E$4-E22,IF(MOD(D22,$E$5)=0,$E$4-E22,0)))</f>
        <v>0</v>
      </c>
      <c r="H22" s="13">
        <f t="shared" ca="1" si="0"/>
        <v>0.20383561643835618</v>
      </c>
      <c r="I22" s="29">
        <f ca="1">IF(G22&lt;&gt;0,IF(E22&lt;0,0,IF(OR(Pita!I22&gt;0,Lemon!I22&gt;0,Mushrooms!I22&gt;0,'House Salad'!I22&gt;0,'Green Pepper'!I22&gt;0,Pita!I22&gt;0),50,200)),0)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177</v>
      </c>
      <c r="F23" s="15">
        <f t="shared" si="4"/>
        <v>9</v>
      </c>
      <c r="G23" s="15">
        <f t="shared" ca="1" si="5"/>
        <v>0</v>
      </c>
      <c r="H23" s="13">
        <f t="shared" ca="1" si="0"/>
        <v>0.19397260273972605</v>
      </c>
      <c r="I23" s="29">
        <f ca="1">IF(G23&lt;&gt;0,IF(E23&lt;0,0,IF(OR(Pita!I23&gt;0,Lemon!I23&gt;0,Mushrooms!I23&gt;0,'House Salad'!I23&gt;0,'Green Pepper'!I23&gt;0,Pita!I23&gt;0),50,200)),0)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168</v>
      </c>
      <c r="F24" s="15">
        <f t="shared" si="4"/>
        <v>9</v>
      </c>
      <c r="G24" s="15">
        <f t="shared" ca="1" si="5"/>
        <v>0</v>
      </c>
      <c r="H24" s="13">
        <f t="shared" ca="1" si="0"/>
        <v>0.18410958904109592</v>
      </c>
      <c r="I24" s="29">
        <f ca="1">IF(G24&lt;&gt;0,IF(E24&lt;0,0,IF(OR(Pita!I24&gt;0,Lemon!I24&gt;0,Mushrooms!I24&gt;0,'House Salad'!I24&gt;0,'Green Pepper'!I24&gt;0,Pita!I24&gt;0),50,200)),0)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159</v>
      </c>
      <c r="F25" s="15">
        <f t="shared" si="4"/>
        <v>9</v>
      </c>
      <c r="G25" s="15">
        <f t="shared" ca="1" si="5"/>
        <v>0</v>
      </c>
      <c r="H25" s="13">
        <f t="shared" ca="1" si="0"/>
        <v>0.17424657534246576</v>
      </c>
      <c r="I25" s="29">
        <f ca="1">IF(G25&lt;&gt;0,IF(E25&lt;0,0,IF(OR(Pita!I25&gt;0,Lemon!I25&gt;0,Mushrooms!I25&gt;0,'House Salad'!I25&gt;0,'Green Pepper'!I25&gt;0,Pita!I25&gt;0),50,200)),0)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150</v>
      </c>
      <c r="F26" s="15">
        <f t="shared" si="4"/>
        <v>9</v>
      </c>
      <c r="G26" s="15">
        <f t="shared" ca="1" si="5"/>
        <v>0</v>
      </c>
      <c r="H26" s="13">
        <f t="shared" ca="1" si="0"/>
        <v>0.16438356164383564</v>
      </c>
      <c r="I26" s="29">
        <f ca="1">IF(G26&lt;&gt;0,IF(E26&lt;0,0,IF(OR(Pita!I26&gt;0,Lemon!I26&gt;0,Mushrooms!I26&gt;0,'House Salad'!I26&gt;0,'Green Pepper'!I26&gt;0,Pita!I26&gt;0),50,200)),0)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141</v>
      </c>
      <c r="F27" s="15">
        <f t="shared" si="4"/>
        <v>9</v>
      </c>
      <c r="G27" s="15">
        <f t="shared" ca="1" si="5"/>
        <v>0</v>
      </c>
      <c r="H27" s="13">
        <f t="shared" ca="1" si="0"/>
        <v>0.15452054794520551</v>
      </c>
      <c r="I27" s="29">
        <f ca="1">IF(G27&lt;&gt;0,IF(E27&lt;0,0,IF(OR(Pita!I27&gt;0,Lemon!I27&gt;0,Mushrooms!I27&gt;0,'House Salad'!I27&gt;0,'Green Pepper'!I27&gt;0,Pita!I27&gt;0),50,200)),0)</f>
        <v>0</v>
      </c>
      <c r="J27" s="2" t="str">
        <f ca="1">IF(D27&lt;$E$18,"N/A",IF(D27=$E$18,IF($E$7-SUM(OFFSET(F27,-$E$18,0):F27)&gt;0,$E$7-SUM(OFFSET(F27,-$E$18,0):F27),0),IF(OFFSET(G27,-$E$18,0)-SUM(OFFSET(F27,-$E$18,0):F27)&gt;0,OFFSET(G27,-$E$18,0)-SUM(OFFSET(F27,-$E$18,0):F27),0)))</f>
        <v>N/A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132</v>
      </c>
      <c r="F28" s="15">
        <f t="shared" si="4"/>
        <v>9</v>
      </c>
      <c r="G28" s="15">
        <f t="shared" ca="1" si="5"/>
        <v>0</v>
      </c>
      <c r="H28" s="13">
        <f t="shared" ca="1" si="0"/>
        <v>0.14465753424657535</v>
      </c>
      <c r="I28" s="29">
        <f ca="1">IF(G28&lt;&gt;0,IF(E28&lt;0,0,IF(OR(Pita!I28&gt;0,Lemon!I28&gt;0,Mushrooms!I28&gt;0,'House Salad'!I28&gt;0,'Green Pepper'!I28&gt;0,Pita!I28&gt;0),50,200)),0)</f>
        <v>0</v>
      </c>
      <c r="J28" s="2" t="str">
        <f ca="1">IF(D28&lt;$E$18,"N/A",IF(D28=$E$18,IF($E$7-SUM(OFFSET(F28,-$E$18,0):F28)&gt;0,$E$7-SUM(OFFSET(F28,-$E$18,0):F28),0),IF(OFFSET(G28,-$E$18,0)-SUM(OFFSET(F28,-$E$18,0):F28)&gt;0,OFFSET(G28,-$E$18,0)-SUM(OFFSET(F28,-$E$18,0):F28),0)))</f>
        <v>N/A</v>
      </c>
      <c r="K28" s="13">
        <f t="shared" ca="1" si="1"/>
        <v>0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123</v>
      </c>
      <c r="F29" s="15">
        <f t="shared" si="4"/>
        <v>9</v>
      </c>
      <c r="G29" s="15">
        <f t="shared" ca="1" si="5"/>
        <v>0</v>
      </c>
      <c r="H29" s="13">
        <f t="shared" ca="1" si="0"/>
        <v>0.13479452054794522</v>
      </c>
      <c r="I29" s="29">
        <f ca="1">IF(G29&lt;&gt;0,IF(E29&lt;0,0,IF(OR(Pita!I29&gt;0,Lemon!I29&gt;0,Mushrooms!I29&gt;0,'House Salad'!I29&gt;0,'Green Pepper'!I29&gt;0,Pita!I29&gt;0),50,200)),0)</f>
        <v>0</v>
      </c>
      <c r="J29" s="2" t="str">
        <f ca="1">IF(D29&lt;$E$18,"N/A",IF(D29=$E$18,IF($E$7-SUM(OFFSET(F29,-$E$18,0):F29)&gt;0,$E$7-SUM(OFFSET(F29,-$E$18,0):F29),0),IF(OFFSET(G29,-$E$18,0)-SUM(OFFSET(F29,-$E$18,0):F29)&gt;0,OFFSET(G29,-$E$18,0)-SUM(OFFSET(F29,-$E$18,0):F29),0)))</f>
        <v>N/A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114</v>
      </c>
      <c r="F30" s="15">
        <f t="shared" si="4"/>
        <v>9</v>
      </c>
      <c r="G30" s="15">
        <f t="shared" ca="1" si="5"/>
        <v>0</v>
      </c>
      <c r="H30" s="13">
        <f t="shared" ca="1" si="0"/>
        <v>0.12493150684931509</v>
      </c>
      <c r="I30" s="29">
        <f ca="1">IF(G30&lt;&gt;0,IF(E30&lt;0,0,IF(OR(Pita!I30&gt;0,Lemon!I30&gt;0,Mushrooms!I30&gt;0,'House Salad'!I30&gt;0,'Green Pepper'!I30&gt;0,Pita!I30&gt;0),50,200)),0)</f>
        <v>0</v>
      </c>
      <c r="J30" s="2" t="str">
        <f ca="1">IF(D30&lt;$E$18,"N/A",IF(D30=$E$18,IF($E$7-SUM(OFFSET(F30,-$E$18,0):F30)&gt;0,$E$7-SUM(OFFSET(F30,-$E$18,0):F30),0),IF(OFFSET(G30,-$E$18,0)-SUM(OFFSET(F30,-$E$18,0):F30)&gt;0,OFFSET(G30,-$E$18,0)-SUM(OFFSET(F30,-$E$18,0):F30),0)))</f>
        <v>N/A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105</v>
      </c>
      <c r="F31" s="15">
        <f t="shared" si="4"/>
        <v>9</v>
      </c>
      <c r="G31" s="15">
        <f t="shared" ca="1" si="5"/>
        <v>0</v>
      </c>
      <c r="H31" s="13">
        <f t="shared" ca="1" si="0"/>
        <v>0.11506849315068494</v>
      </c>
      <c r="I31" s="29">
        <f ca="1">IF(G31&lt;&gt;0,IF(E31&lt;0,0,IF(OR(Pita!I31&gt;0,Lemon!I31&gt;0,Mushrooms!I31&gt;0,'House Salad'!I31&gt;0,'Green Pepper'!I31&gt;0,Pita!I31&gt;0),50,200)),0)</f>
        <v>0</v>
      </c>
      <c r="J31" s="2" t="str">
        <f ca="1">IF(D31&lt;$E$18,"N/A",IF(D31=$E$18,IF($E$7-SUM(OFFSET(F31,-$E$18,0):F31)&gt;0,$E$7-SUM(OFFSET(F31,-$E$18,0):F31),0),IF(OFFSET(G31,-$E$18,0)-SUM(OFFSET(F31,-$E$18,0):F31)&gt;0,OFFSET(G31,-$E$18,0)-SUM(OFFSET(F31,-$E$18,0):F31),0)))</f>
        <v>N/A</v>
      </c>
      <c r="K31" s="13">
        <f t="shared" ca="1" si="1"/>
        <v>0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96</v>
      </c>
      <c r="F32" s="15">
        <f t="shared" si="4"/>
        <v>9</v>
      </c>
      <c r="G32" s="15">
        <f t="shared" ca="1" si="5"/>
        <v>0</v>
      </c>
      <c r="H32" s="13">
        <f t="shared" ca="1" si="0"/>
        <v>0.1052054794520548</v>
      </c>
      <c r="I32" s="29">
        <f ca="1">IF(G32&lt;&gt;0,IF(E32&lt;0,0,IF(OR(Pita!I32&gt;0,Lemon!I32&gt;0,Mushrooms!I32&gt;0,'House Salad'!I32&gt;0,'Green Pepper'!I32&gt;0,Pita!I32&gt;0),50,200)),0)</f>
        <v>0</v>
      </c>
      <c r="J32" s="2" t="str">
        <f ca="1">IF(D32&lt;$E$18,"N/A",IF(D32=$E$18,IF($E$7-SUM(OFFSET(F32,-$E$18,0):F32)&gt;0,$E$7-SUM(OFFSET(F32,-$E$18,0):F32),0),IF(OFFSET(G32,-$E$18,0)-SUM(OFFSET(F32,-$E$18,0):F32)&gt;0,OFFSET(G32,-$E$18,0)-SUM(OFFSET(F32,-$E$18,0):F32),0)))</f>
        <v>N/A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87</v>
      </c>
      <c r="F33" s="15">
        <f t="shared" si="4"/>
        <v>9</v>
      </c>
      <c r="G33" s="15">
        <f t="shared" ca="1" si="5"/>
        <v>0</v>
      </c>
      <c r="H33" s="13">
        <f t="shared" ca="1" si="0"/>
        <v>9.5342465753424671E-2</v>
      </c>
      <c r="I33" s="29">
        <f ca="1">IF(G33&lt;&gt;0,IF(E33&lt;0,0,IF(OR(Pita!I33&gt;0,Lemon!I33&gt;0,Mushrooms!I33&gt;0,'House Salad'!I33&gt;0,'Green Pepper'!I33&gt;0,Pita!I33&gt;0),50,200)),0)</f>
        <v>0</v>
      </c>
      <c r="J33" s="2" t="str">
        <f ca="1">IF(D33&lt;$E$18,"N/A",IF(D33=$E$18,IF($E$7-SUM(OFFSET(F33,-$E$18,0):F33)&gt;0,$E$7-SUM(OFFSET(F33,-$E$18,0):F33),0),IF(OFFSET(G33,-$E$18,0)-SUM(OFFSET(F33,-$E$18,0):F33)&gt;0,OFFSET(G33,-$E$18,0)-SUM(OFFSET(F33,-$E$18,0):F33),0)))</f>
        <v>N/A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78</v>
      </c>
      <c r="F34" s="15">
        <f t="shared" si="4"/>
        <v>9</v>
      </c>
      <c r="G34" s="15">
        <f t="shared" ca="1" si="5"/>
        <v>126</v>
      </c>
      <c r="H34" s="13">
        <f t="shared" ca="1" si="0"/>
        <v>8.5479452054794527E-2</v>
      </c>
      <c r="I34" s="29">
        <f ca="1">IF(G34&lt;&gt;0,IF(E34&lt;0,0,IF(OR(Pita!I34&gt;0,Lemon!I34&gt;0,Mushrooms!I34&gt;0,'House Salad'!I34&gt;0,'Green Pepper'!I34&gt;0,Pita!I34&gt;0),50,200)),0)</f>
        <v>50</v>
      </c>
      <c r="J34" s="2">
        <f ca="1">IF(D34&lt;$E$18,"N/A",IF(D34=$E$18,IF($E$7-SUM(OFFSET(F34,-$E$18,0):F34)&gt;0,$E$7-SUM(OFFSET(F34,-$E$18,0):F34),0),IF(OFFSET(G34,-$E$18,0)-SUM(OFFSET(F34,-$E$18,0):F34)&gt;0,OFFSET(G34,-$E$18,0)-SUM(OFFSET(F34,-$E$18,0):F34),0)))</f>
        <v>0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195</v>
      </c>
      <c r="F35" s="15">
        <f t="shared" si="4"/>
        <v>9</v>
      </c>
      <c r="G35" s="15">
        <f t="shared" ca="1" si="5"/>
        <v>0</v>
      </c>
      <c r="H35" s="13">
        <f t="shared" ca="1" si="0"/>
        <v>0.21369863013698634</v>
      </c>
      <c r="I35" s="29">
        <f ca="1">IF(G35&lt;&gt;0,IF(E35&lt;0,0,IF(OR(Pita!I35&gt;0,Lemon!I35&gt;0,Mushrooms!I35&gt;0,'House Salad'!I35&gt;0,'Green Pepper'!I35&gt;0,Pita!I35&gt;0),50,200)),0)</f>
        <v>0</v>
      </c>
      <c r="J35" s="2">
        <f ca="1">IF(D35&lt;$E$18,"N/A",IF(D35=$E$18,IF($E$7-SUM(OFFSET(F35,-$E$18,0):F35)&gt;0,$E$7-SUM(OFFSET(F35,-$E$18,0):F35),0),IF(OFFSET(G35,-$E$18,0)-SUM(OFFSET(F35,-$E$18,0):F35)&gt;0,OFFSET(G35,-$E$18,0)-SUM(OFFSET(F35,-$E$18,0):F35),0)))</f>
        <v>69</v>
      </c>
      <c r="K35" s="13">
        <f t="shared" ca="1" si="1"/>
        <v>35.880000000000003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117</v>
      </c>
      <c r="F36" s="15">
        <f t="shared" si="4"/>
        <v>9</v>
      </c>
      <c r="G36" s="15">
        <f t="shared" ca="1" si="5"/>
        <v>0</v>
      </c>
      <c r="H36" s="13">
        <f t="shared" ca="1" si="0"/>
        <v>0.1282191780821918</v>
      </c>
      <c r="I36" s="29">
        <f ca="1">IF(G36&lt;&gt;0,IF(E36&lt;0,0,IF(OR(Pita!I36&gt;0,Lemon!I36&gt;0,Mushrooms!I36&gt;0,'House Salad'!I36&gt;0,'Green Pepper'!I36&gt;0,Pita!I36&gt;0),50,200)),0)</f>
        <v>0</v>
      </c>
      <c r="J36" s="2">
        <f ca="1">IF(D36&lt;$E$18,"N/A",IF(D36=$E$18,IF($E$7-SUM(OFFSET(F36,-$E$18,0):F36)&gt;0,$E$7-SUM(OFFSET(F36,-$E$18,0):F36),0),IF(OFFSET(G36,-$E$18,0)-SUM(OFFSET(F36,-$E$18,0):F36)&gt;0,OFFSET(G36,-$E$18,0)-SUM(OFFSET(F36,-$E$18,0):F36),0)))</f>
        <v>0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108</v>
      </c>
      <c r="F37" s="15">
        <f t="shared" si="4"/>
        <v>9</v>
      </c>
      <c r="G37" s="15">
        <f t="shared" ca="1" si="5"/>
        <v>0</v>
      </c>
      <c r="H37" s="13">
        <f t="shared" ca="1" si="0"/>
        <v>0.11835616438356165</v>
      </c>
      <c r="I37" s="29">
        <f ca="1">IF(G37&lt;&gt;0,IF(E37&lt;0,0,IF(OR(Pita!I37&gt;0,Lemon!I37&gt;0,Mushrooms!I37&gt;0,'House Salad'!I37&gt;0,'Green Pepper'!I37&gt;0,Pita!I37&gt;0),50,200)),0)</f>
        <v>0</v>
      </c>
      <c r="J37" s="2">
        <f ca="1">IF(D37&lt;$E$18,"N/A",IF(D37=$E$18,IF($E$7-SUM(OFFSET(F37,-$E$18,0):F37)&gt;0,$E$7-SUM(OFFSET(F37,-$E$18,0):F37),0),IF(OFFSET(G37,-$E$18,0)-SUM(OFFSET(F37,-$E$18,0):F37)&gt;0,OFFSET(G37,-$E$18,0)-SUM(OFFSET(F37,-$E$18,0):F37),0)))</f>
        <v>0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99</v>
      </c>
      <c r="F38" s="15">
        <f t="shared" si="4"/>
        <v>9</v>
      </c>
      <c r="G38" s="15">
        <f t="shared" ca="1" si="5"/>
        <v>0</v>
      </c>
      <c r="H38" s="13">
        <f t="shared" ca="1" si="0"/>
        <v>0.10849315068493152</v>
      </c>
      <c r="I38" s="29">
        <f ca="1">IF(G38&lt;&gt;0,IF(E38&lt;0,0,IF(OR(Pita!I38&gt;0,Lemon!I38&gt;0,Mushrooms!I38&gt;0,'House Salad'!I38&gt;0,'Green Pepper'!I38&gt;0,Pita!I38&gt;0),50,200)),0)</f>
        <v>0</v>
      </c>
      <c r="J38" s="2">
        <f ca="1">IF(D38&lt;$E$18,"N/A",IF(D38=$E$18,IF($E$7-SUM(OFFSET(F38,-$E$18,0):F38)&gt;0,$E$7-SUM(OFFSET(F38,-$E$18,0):F38),0),IF(OFFSET(G38,-$E$18,0)-SUM(OFFSET(F38,-$E$18,0):F38)&gt;0,OFFSET(G38,-$E$18,0)-SUM(OFFSET(F38,-$E$18,0):F38),0)))</f>
        <v>0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90</v>
      </c>
      <c r="F39" s="15">
        <f t="shared" si="4"/>
        <v>9</v>
      </c>
      <c r="G39" s="15">
        <f t="shared" ca="1" si="5"/>
        <v>0</v>
      </c>
      <c r="H39" s="13">
        <f t="shared" ca="1" si="0"/>
        <v>9.8630136986301381E-2</v>
      </c>
      <c r="I39" s="29">
        <f ca="1">IF(G39&lt;&gt;0,IF(E39&lt;0,0,IF(OR(Pita!I39&gt;0,Lemon!I39&gt;0,Mushrooms!I39&gt;0,'House Salad'!I39&gt;0,'Green Pepper'!I39&gt;0,Pita!I39&gt;0),50,200)),0)</f>
        <v>0</v>
      </c>
      <c r="J39" s="2">
        <f ca="1">IF(D39&lt;$E$18,"N/A",IF(D39=$E$18,IF($E$7-SUM(OFFSET(F39,-$E$18,0):F39)&gt;0,$E$7-SUM(OFFSET(F39,-$E$18,0):F39),0),IF(OFFSET(G39,-$E$18,0)-SUM(OFFSET(F39,-$E$18,0):F39)&gt;0,OFFSET(G39,-$E$18,0)-SUM(OFFSET(F39,-$E$18,0):F39),0)))</f>
        <v>0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81</v>
      </c>
      <c r="F40" s="15">
        <f t="shared" si="4"/>
        <v>9</v>
      </c>
      <c r="G40" s="15">
        <f t="shared" ca="1" si="5"/>
        <v>0</v>
      </c>
      <c r="H40" s="13">
        <f t="shared" ca="1" si="0"/>
        <v>8.8767123287671237E-2</v>
      </c>
      <c r="I40" s="29">
        <f ca="1">IF(G40&lt;&gt;0,IF(E40&lt;0,0,IF(OR(Pita!I40&gt;0,Lemon!I40&gt;0,Mushrooms!I40&gt;0,'House Salad'!I40&gt;0,'Green Pepper'!I40&gt;0,Pita!I40&gt;0),50,200)),0)</f>
        <v>0</v>
      </c>
      <c r="J40" s="2">
        <f ca="1">IF(D40&lt;$E$18,"N/A",IF(D40=$E$18,IF($E$7-SUM(OFFSET(F40,-$E$18,0):F40)&gt;0,$E$7-SUM(OFFSET(F40,-$E$18,0):F40),0),IF(OFFSET(G40,-$E$18,0)-SUM(OFFSET(F40,-$E$18,0):F40)&gt;0,OFFSET(G40,-$E$18,0)-SUM(OFFSET(F40,-$E$18,0):F40),0)))</f>
        <v>0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72</v>
      </c>
      <c r="F41" s="15">
        <f t="shared" si="4"/>
        <v>9</v>
      </c>
      <c r="G41" s="15">
        <f t="shared" ca="1" si="5"/>
        <v>0</v>
      </c>
      <c r="H41" s="13">
        <f t="shared" ca="1" si="0"/>
        <v>7.8904109589041108E-2</v>
      </c>
      <c r="I41" s="29">
        <f ca="1">IF(G41&lt;&gt;0,IF(E41&lt;0,0,IF(OR(Pita!I41&gt;0,Lemon!I41&gt;0,Mushrooms!I41&gt;0,'House Salad'!I41&gt;0,'Green Pepper'!I41&gt;0,Pita!I41&gt;0),50,200)),0)</f>
        <v>0</v>
      </c>
      <c r="J41" s="2">
        <f ca="1">IF(D41&lt;$E$18,"N/A",IF(D41=$E$18,IF($E$7-SUM(OFFSET(F41,-$E$18,0):F41)&gt;0,$E$7-SUM(OFFSET(F41,-$E$18,0):F41),0),IF(OFFSET(G41,-$E$18,0)-SUM(OFFSET(F41,-$E$18,0):F41)&gt;0,OFFSET(G41,-$E$18,0)-SUM(OFFSET(F41,-$E$18,0):F41),0)))</f>
        <v>0</v>
      </c>
      <c r="K41" s="13">
        <f t="shared" ca="1" si="1"/>
        <v>0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63</v>
      </c>
      <c r="F42" s="15">
        <f t="shared" si="4"/>
        <v>9</v>
      </c>
      <c r="G42" s="15">
        <f t="shared" ca="1" si="5"/>
        <v>0</v>
      </c>
      <c r="H42" s="13">
        <f t="shared" ca="1" si="0"/>
        <v>6.9041095890410964E-2</v>
      </c>
      <c r="I42" s="29">
        <f ca="1">IF(G42&lt;&gt;0,IF(E42&lt;0,0,IF(OR(Pita!I42&gt;0,Lemon!I42&gt;0,Mushrooms!I42&gt;0,'House Salad'!I42&gt;0,'Green Pepper'!I42&gt;0,Pita!I42&gt;0),50,200)),0)</f>
        <v>0</v>
      </c>
      <c r="J42" s="2">
        <f ca="1">IF(D42&lt;$E$18,"N/A",IF(D42=$E$18,IF($E$7-SUM(OFFSET(F42,-$E$18,0):F42)&gt;0,$E$7-SUM(OFFSET(F42,-$E$18,0):F42),0),IF(OFFSET(G42,-$E$18,0)-SUM(OFFSET(F42,-$E$18,0):F42)&gt;0,OFFSET(G42,-$E$18,0)-SUM(OFFSET(F42,-$E$18,0):F42),0)))</f>
        <v>0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54</v>
      </c>
      <c r="F43" s="15">
        <f t="shared" si="4"/>
        <v>9</v>
      </c>
      <c r="G43" s="15">
        <f t="shared" ca="1" si="5"/>
        <v>0</v>
      </c>
      <c r="H43" s="13">
        <f t="shared" ca="1" si="0"/>
        <v>5.9178082191780827E-2</v>
      </c>
      <c r="I43" s="29">
        <f ca="1">IF(G43&lt;&gt;0,IF(E43&lt;0,0,IF(OR(Pita!I43&gt;0,Lemon!I43&gt;0,Mushrooms!I43&gt;0,'House Salad'!I43&gt;0,'Green Pepper'!I43&gt;0,Pita!I43&gt;0),50,200)),0)</f>
        <v>0</v>
      </c>
      <c r="J43" s="2">
        <f ca="1">IF(D43&lt;$E$18,"N/A",IF(D43=$E$18,IF($E$7-SUM(OFFSET(F43,-$E$18,0):F43)&gt;0,$E$7-SUM(OFFSET(F43,-$E$18,0):F43),0),IF(OFFSET(G43,-$E$18,0)-SUM(OFFSET(F43,-$E$18,0):F43)&gt;0,OFFSET(G43,-$E$18,0)-SUM(OFFSET(F43,-$E$18,0):F43),0)))</f>
        <v>0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45</v>
      </c>
      <c r="F44" s="15">
        <f t="shared" si="4"/>
        <v>9</v>
      </c>
      <c r="G44" s="15">
        <f t="shared" ca="1" si="5"/>
        <v>0</v>
      </c>
      <c r="H44" s="13">
        <f t="shared" ca="1" si="0"/>
        <v>4.9315068493150691E-2</v>
      </c>
      <c r="I44" s="29">
        <f ca="1">IF(G44&lt;&gt;0,IF(E44&lt;0,0,IF(OR(Pita!I44&gt;0,Lemon!I44&gt;0,Mushrooms!I44&gt;0,'House Salad'!I44&gt;0,'Green Pepper'!I44&gt;0,Pita!I44&gt;0),50,200)),0)</f>
        <v>0</v>
      </c>
      <c r="J44" s="2">
        <f ca="1">IF(D44&lt;$E$18,"N/A",IF(D44=$E$18,IF($E$7-SUM(OFFSET(F44,-$E$18,0):F44)&gt;0,$E$7-SUM(OFFSET(F44,-$E$18,0):F44),0),IF(OFFSET(G44,-$E$18,0)-SUM(OFFSET(F44,-$E$18,0):F44)&gt;0,OFFSET(G44,-$E$18,0)-SUM(OFFSET(F44,-$E$18,0):F44),0)))</f>
        <v>0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36</v>
      </c>
      <c r="F45" s="15">
        <f t="shared" si="4"/>
        <v>9</v>
      </c>
      <c r="G45" s="15">
        <f t="shared" ca="1" si="5"/>
        <v>0</v>
      </c>
      <c r="H45" s="13">
        <f t="shared" ca="1" si="0"/>
        <v>3.9452054794520554E-2</v>
      </c>
      <c r="I45" s="29">
        <f ca="1">IF(G45&lt;&gt;0,IF(E45&lt;0,0,IF(OR(Pita!I45&gt;0,Lemon!I45&gt;0,Mushrooms!I45&gt;0,'House Salad'!I45&gt;0,'Green Pepper'!I45&gt;0,Pita!I45&gt;0),50,200)),0)</f>
        <v>0</v>
      </c>
      <c r="J45" s="2">
        <f ca="1">IF(D45&lt;$E$18,"N/A",IF(D45=$E$18,IF($E$7-SUM(OFFSET(F45,-$E$18,0):F45)&gt;0,$E$7-SUM(OFFSET(F45,-$E$18,0):F45),0),IF(OFFSET(G45,-$E$18,0)-SUM(OFFSET(F45,-$E$18,0):F45)&gt;0,OFFSET(G45,-$E$18,0)-SUM(OFFSET(F45,-$E$18,0):F45),0)))</f>
        <v>0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27</v>
      </c>
      <c r="F46" s="15">
        <f t="shared" si="4"/>
        <v>9</v>
      </c>
      <c r="G46" s="15">
        <f t="shared" ca="1" si="5"/>
        <v>0</v>
      </c>
      <c r="H46" s="13">
        <f t="shared" ca="1" si="0"/>
        <v>2.9589041095890414E-2</v>
      </c>
      <c r="I46" s="29">
        <f ca="1">IF(G46&lt;&gt;0,IF(E46&lt;0,0,IF(OR(Pita!I46&gt;0,Lemon!I46&gt;0,Mushrooms!I46&gt;0,'House Salad'!I46&gt;0,'Green Pepper'!I46&gt;0,Pita!I46&gt;0),50,200)),0)</f>
        <v>0</v>
      </c>
      <c r="J46" s="2">
        <f ca="1">IF(D46&lt;$E$18,"N/A",IF(D46=$E$18,IF($E$7-SUM(OFFSET(F46,-$E$18,0):F46)&gt;0,$E$7-SUM(OFFSET(F46,-$E$18,0):F46),0),IF(OFFSET(G46,-$E$18,0)-SUM(OFFSET(F46,-$E$18,0):F46)&gt;0,OFFSET(G46,-$E$18,0)-SUM(OFFSET(F46,-$E$18,0):F46),0)))</f>
        <v>0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18</v>
      </c>
      <c r="F47" s="15">
        <f t="shared" si="4"/>
        <v>9</v>
      </c>
      <c r="G47" s="15">
        <f t="shared" ca="1" si="5"/>
        <v>0</v>
      </c>
      <c r="H47" s="13">
        <f t="shared" ca="1" si="0"/>
        <v>1.9726027397260277E-2</v>
      </c>
      <c r="I47" s="29">
        <f ca="1">IF(G47&lt;&gt;0,IF(E47&lt;0,0,IF(OR(Pita!I47&gt;0,Lemon!I47&gt;0,Mushrooms!I47&gt;0,'House Salad'!I47&gt;0,'Green Pepper'!I47&gt;0,Pita!I47&gt;0),50,200)),0)</f>
        <v>0</v>
      </c>
      <c r="J47" s="2">
        <f ca="1">IF(D47&lt;$E$18,"N/A",IF(D47=$E$18,IF($E$7-SUM(OFFSET(F47,-$E$18,0):F47)&gt;0,$E$7-SUM(OFFSET(F47,-$E$18,0):F47),0),IF(OFFSET(G47,-$E$18,0)-SUM(OFFSET(F47,-$E$18,0):F47)&gt;0,OFFSET(G47,-$E$18,0)-SUM(OFFSET(F47,-$E$18,0):F47),0)))</f>
        <v>0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9</v>
      </c>
      <c r="F48" s="15">
        <f t="shared" si="4"/>
        <v>9</v>
      </c>
      <c r="G48" s="15">
        <f t="shared" ca="1" si="5"/>
        <v>195</v>
      </c>
      <c r="H48" s="13">
        <f t="shared" ca="1" si="0"/>
        <v>9.8630136986301385E-3</v>
      </c>
      <c r="I48" s="29">
        <f ca="1">IF(G48&lt;&gt;0,IF(E48&lt;0,0,IF(OR(Pita!I48&gt;0,Lemon!I48&gt;0,Mushrooms!I48&gt;0,'House Salad'!I48&gt;0,'Green Pepper'!I48&gt;0,Pita!I48&gt;0),50,200)),0)</f>
        <v>50</v>
      </c>
      <c r="J48" s="2">
        <f ca="1">IF(D48&lt;$E$18,"N/A",IF(D48=$E$18,IF($E$7-SUM(OFFSET(F48,-$E$18,0):F48)&gt;0,$E$7-SUM(OFFSET(F48,-$E$18,0):F48),0),IF(OFFSET(G48,-$E$18,0)-SUM(OFFSET(F48,-$E$18,0):F48)&gt;0,OFFSET(G48,-$E$18,0)-SUM(OFFSET(F48,-$E$18,0):F48),0)))</f>
        <v>0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195</v>
      </c>
      <c r="F49" s="15">
        <f t="shared" si="4"/>
        <v>9</v>
      </c>
      <c r="G49" s="15">
        <f t="shared" ca="1" si="5"/>
        <v>0</v>
      </c>
      <c r="H49" s="13">
        <f t="shared" ca="1" si="0"/>
        <v>0.21369863013698634</v>
      </c>
      <c r="I49" s="29">
        <f ca="1">IF(G49&lt;&gt;0,IF(E49&lt;0,0,IF(OR(Pita!I49&gt;0,Lemon!I49&gt;0,Mushrooms!I49&gt;0,'House Salad'!I49&gt;0,'Green Pepper'!I49&gt;0,Pita!I49&gt;0),50,200)),0)</f>
        <v>0</v>
      </c>
      <c r="J49" s="2">
        <f ca="1">IF(D49&lt;$E$18,"N/A",IF(D49=$E$18,IF($E$7-SUM(OFFSET(F49,-$E$18,0):F49)&gt;0,$E$7-SUM(OFFSET(F49,-$E$18,0):F49),0),IF(OFFSET(G49,-$E$18,0)-SUM(OFFSET(F49,-$E$18,0):F49)&gt;0,OFFSET(G49,-$E$18,0)-SUM(OFFSET(F49,-$E$18,0):F49),0)))</f>
        <v>0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186</v>
      </c>
      <c r="F50" s="15">
        <f t="shared" si="4"/>
        <v>9</v>
      </c>
      <c r="G50" s="15">
        <f t="shared" ca="1" si="5"/>
        <v>0</v>
      </c>
      <c r="H50" s="13">
        <f t="shared" ca="1" si="0"/>
        <v>0.20383561643835618</v>
      </c>
      <c r="I50" s="29">
        <f ca="1">IF(G50&lt;&gt;0,IF(E50&lt;0,0,IF(OR(Pita!I50&gt;0,Lemon!I50&gt;0,Mushrooms!I50&gt;0,'House Salad'!I50&gt;0,'Green Pepper'!I50&gt;0,Pita!I50&gt;0),50,200)),0)</f>
        <v>0</v>
      </c>
      <c r="J50" s="2">
        <f ca="1">IF(D50&lt;$E$18,"N/A",IF(D50=$E$18,IF($E$7-SUM(OFFSET(F50,-$E$18,0):F50)&gt;0,$E$7-SUM(OFFSET(F50,-$E$18,0):F50),0),IF(OFFSET(G50,-$E$18,0)-SUM(OFFSET(F50,-$E$18,0):F50)&gt;0,OFFSET(G50,-$E$18,0)-SUM(OFFSET(F50,-$E$18,0):F50),0)))</f>
        <v>0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177</v>
      </c>
      <c r="F51" s="15">
        <f t="shared" si="4"/>
        <v>9</v>
      </c>
      <c r="G51" s="15">
        <f t="shared" ca="1" si="5"/>
        <v>0</v>
      </c>
      <c r="H51" s="13">
        <f t="shared" ca="1" si="0"/>
        <v>0.19397260273972605</v>
      </c>
      <c r="I51" s="29">
        <f ca="1">IF(G51&lt;&gt;0,IF(E51&lt;0,0,IF(OR(Pita!I51&gt;0,Lemon!I51&gt;0,Mushrooms!I51&gt;0,'House Salad'!I51&gt;0,'Green Pepper'!I51&gt;0,Pita!I51&gt;0),50,200)),0)</f>
        <v>0</v>
      </c>
      <c r="J51" s="2">
        <f ca="1">IF(D51&lt;$E$18,"N/A",IF(D51=$E$18,IF($E$7-SUM(OFFSET(F51,-$E$18,0):F51)&gt;0,$E$7-SUM(OFFSET(F51,-$E$18,0):F51),0),IF(OFFSET(G51,-$E$18,0)-SUM(OFFSET(F51,-$E$18,0):F51)&gt;0,OFFSET(G51,-$E$18,0)-SUM(OFFSET(F51,-$E$18,0):F51),0)))</f>
        <v>0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168</v>
      </c>
      <c r="F52" s="15">
        <f t="shared" si="4"/>
        <v>9</v>
      </c>
      <c r="G52" s="15">
        <f t="shared" ca="1" si="5"/>
        <v>0</v>
      </c>
      <c r="H52" s="13">
        <f t="shared" ca="1" si="0"/>
        <v>0.18410958904109592</v>
      </c>
      <c r="I52" s="29">
        <f ca="1">IF(G52&lt;&gt;0,IF(E52&lt;0,0,IF(OR(Pita!I52&gt;0,Lemon!I52&gt;0,Mushrooms!I52&gt;0,'House Salad'!I52&gt;0,'Green Pepper'!I52&gt;0,Pita!I52&gt;0),50,200)),0)</f>
        <v>0</v>
      </c>
      <c r="J52" s="2">
        <f ca="1">IF(D52&lt;$E$18,"N/A",IF(D52=$E$18,IF($E$7-SUM(OFFSET(F52,-$E$18,0):F52)&gt;0,$E$7-SUM(OFFSET(F52,-$E$18,0):F52),0),IF(OFFSET(G52,-$E$18,0)-SUM(OFFSET(F52,-$E$18,0):F52)&gt;0,OFFSET(G52,-$E$18,0)-SUM(OFFSET(F52,-$E$18,0):F52),0)))</f>
        <v>0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159</v>
      </c>
      <c r="F53" s="15">
        <f t="shared" si="4"/>
        <v>9</v>
      </c>
      <c r="G53" s="15">
        <f t="shared" ca="1" si="5"/>
        <v>0</v>
      </c>
      <c r="H53" s="13">
        <f t="shared" ca="1" si="0"/>
        <v>0.17424657534246576</v>
      </c>
      <c r="I53" s="29">
        <f ca="1">IF(G53&lt;&gt;0,IF(E53&lt;0,0,IF(OR(Pita!I53&gt;0,Lemon!I53&gt;0,Mushrooms!I53&gt;0,'House Salad'!I53&gt;0,'Green Pepper'!I53&gt;0,Pita!I53&gt;0),50,200)),0)</f>
        <v>0</v>
      </c>
      <c r="J53" s="2">
        <f ca="1">IF(D53&lt;$E$18,"N/A",IF(D53=$E$18,IF($E$7-SUM(OFFSET(F53,-$E$18,0):F53)&gt;0,$E$7-SUM(OFFSET(F53,-$E$18,0):F53),0),IF(OFFSET(G53,-$E$18,0)-SUM(OFFSET(F53,-$E$18,0):F53)&gt;0,OFFSET(G53,-$E$18,0)-SUM(OFFSET(F53,-$E$18,0):F53),0)))</f>
        <v>0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150</v>
      </c>
      <c r="F54" s="15">
        <f t="shared" si="4"/>
        <v>9</v>
      </c>
      <c r="G54" s="15">
        <f t="shared" ca="1" si="5"/>
        <v>0</v>
      </c>
      <c r="H54" s="13">
        <f t="shared" ca="1" si="0"/>
        <v>0.16438356164383564</v>
      </c>
      <c r="I54" s="29">
        <f ca="1">IF(G54&lt;&gt;0,IF(E54&lt;0,0,IF(OR(Pita!I54&gt;0,Lemon!I54&gt;0,Mushrooms!I54&gt;0,'House Salad'!I54&gt;0,'Green Pepper'!I54&gt;0,Pita!I54&gt;0),50,200)),0)</f>
        <v>0</v>
      </c>
      <c r="J54" s="2">
        <f ca="1">IF(D54&lt;$E$18,"N/A",IF(D54=$E$18,IF($E$7-SUM(OFFSET(F54,-$E$18,0):F54)&gt;0,$E$7-SUM(OFFSET(F54,-$E$18,0):F54),0),IF(OFFSET(G54,-$E$18,0)-SUM(OFFSET(F54,-$E$18,0):F54)&gt;0,OFFSET(G54,-$E$18,0)-SUM(OFFSET(F54,-$E$18,0):F54),0)))</f>
        <v>0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141</v>
      </c>
      <c r="F55" s="15">
        <f t="shared" si="4"/>
        <v>9</v>
      </c>
      <c r="G55" s="15">
        <f t="shared" ca="1" si="5"/>
        <v>0</v>
      </c>
      <c r="H55" s="13">
        <f t="shared" ca="1" si="0"/>
        <v>0.15452054794520551</v>
      </c>
      <c r="I55" s="29">
        <f ca="1">IF(G55&lt;&gt;0,IF(E55&lt;0,0,IF(OR(Pita!I55&gt;0,Lemon!I55&gt;0,Mushrooms!I55&gt;0,'House Salad'!I55&gt;0,'Green Pepper'!I55&gt;0,Pita!I55&gt;0),50,200)),0)</f>
        <v>0</v>
      </c>
      <c r="J55" s="2">
        <f ca="1">IF(D55&lt;$E$18,"N/A",IF(D55=$E$18,IF($E$7-SUM(OFFSET(F55,-$E$18,0):F55)&gt;0,$E$7-SUM(OFFSET(F55,-$E$18,0):F55),0),IF(OFFSET(G55,-$E$18,0)-SUM(OFFSET(F55,-$E$18,0):F55)&gt;0,OFFSET(G55,-$E$18,0)-SUM(OFFSET(F55,-$E$18,0):F55),0)))</f>
        <v>0</v>
      </c>
      <c r="K55" s="13">
        <f t="shared" ca="1" si="1"/>
        <v>0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132</v>
      </c>
      <c r="F56" s="15">
        <f t="shared" si="4"/>
        <v>9</v>
      </c>
      <c r="G56" s="15">
        <f t="shared" ca="1" si="5"/>
        <v>0</v>
      </c>
      <c r="H56" s="13">
        <f t="shared" ca="1" si="0"/>
        <v>0.14465753424657535</v>
      </c>
      <c r="I56" s="29">
        <f ca="1">IF(G56&lt;&gt;0,IF(E56&lt;0,0,IF(OR(Pita!I56&gt;0,Lemon!I56&gt;0,Mushrooms!I56&gt;0,'House Salad'!I56&gt;0,'Green Pepper'!I56&gt;0,Pita!I56&gt;0),50,200)),0)</f>
        <v>0</v>
      </c>
      <c r="J56" s="2">
        <f ca="1">IF(D56&lt;$E$18,"N/A",IF(D56=$E$18,IF($E$7-SUM(OFFSET(F56,-$E$18,0):F56)&gt;0,$E$7-SUM(OFFSET(F56,-$E$18,0):F56),0),IF(OFFSET(G56,-$E$18,0)-SUM(OFFSET(F56,-$E$18,0):F56)&gt;0,OFFSET(G56,-$E$18,0)-SUM(OFFSET(F56,-$E$18,0):F56),0)))</f>
        <v>0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123</v>
      </c>
      <c r="F57" s="15">
        <f t="shared" si="4"/>
        <v>9</v>
      </c>
      <c r="G57" s="15">
        <f t="shared" ca="1" si="5"/>
        <v>0</v>
      </c>
      <c r="H57" s="13">
        <f t="shared" ca="1" si="0"/>
        <v>0.13479452054794522</v>
      </c>
      <c r="I57" s="29">
        <f ca="1">IF(G57&lt;&gt;0,IF(E57&lt;0,0,IF(OR(Pita!I57&gt;0,Lemon!I57&gt;0,Mushrooms!I57&gt;0,'House Salad'!I57&gt;0,'Green Pepper'!I57&gt;0,Pita!I57&gt;0),50,200)),0)</f>
        <v>0</v>
      </c>
      <c r="J57" s="2">
        <f ca="1">IF(D57&lt;$E$18,"N/A",IF(D57=$E$18,IF($E$7-SUM(OFFSET(F57,-$E$18,0):F57)&gt;0,$E$7-SUM(OFFSET(F57,-$E$18,0):F57),0),IF(OFFSET(G57,-$E$18,0)-SUM(OFFSET(F57,-$E$18,0):F57)&gt;0,OFFSET(G57,-$E$18,0)-SUM(OFFSET(F57,-$E$18,0):F57),0)))</f>
        <v>0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114</v>
      </c>
      <c r="F58" s="15">
        <f t="shared" si="4"/>
        <v>9</v>
      </c>
      <c r="G58" s="15">
        <f t="shared" ca="1" si="5"/>
        <v>0</v>
      </c>
      <c r="H58" s="13">
        <f t="shared" ca="1" si="0"/>
        <v>0.12493150684931509</v>
      </c>
      <c r="I58" s="29">
        <f ca="1">IF(G58&lt;&gt;0,IF(E58&lt;0,0,IF(OR(Pita!I58&gt;0,Lemon!I58&gt;0,Mushrooms!I58&gt;0,'House Salad'!I58&gt;0,'Green Pepper'!I58&gt;0,Pita!I58&gt;0),50,200)),0)</f>
        <v>0</v>
      </c>
      <c r="J58" s="2">
        <f ca="1">IF(D58&lt;$E$18,"N/A",IF(D58=$E$18,IF($E$7-SUM(OFFSET(F58,-$E$18,0):F58)&gt;0,$E$7-SUM(OFFSET(F58,-$E$18,0):F58),0),IF(OFFSET(G58,-$E$18,0)-SUM(OFFSET(F58,-$E$18,0):F58)&gt;0,OFFSET(G58,-$E$18,0)-SUM(OFFSET(F58,-$E$18,0):F58),0)))</f>
        <v>0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105</v>
      </c>
      <c r="F59" s="15">
        <f t="shared" si="4"/>
        <v>9</v>
      </c>
      <c r="G59" s="15">
        <f t="shared" ca="1" si="5"/>
        <v>0</v>
      </c>
      <c r="H59" s="13">
        <f t="shared" ca="1" si="0"/>
        <v>0.11506849315068494</v>
      </c>
      <c r="I59" s="29">
        <f ca="1">IF(G59&lt;&gt;0,IF(E59&lt;0,0,IF(OR(Pita!I59&gt;0,Lemon!I59&gt;0,Mushrooms!I59&gt;0,'House Salad'!I59&gt;0,'Green Pepper'!I59&gt;0,Pita!I59&gt;0),50,200)),0)</f>
        <v>0</v>
      </c>
      <c r="J59" s="2">
        <f ca="1">IF(D59&lt;$E$18,"N/A",IF(D59=$E$18,IF($E$7-SUM(OFFSET(F59,-$E$18,0):F59)&gt;0,$E$7-SUM(OFFSET(F59,-$E$18,0):F59),0),IF(OFFSET(G59,-$E$18,0)-SUM(OFFSET(F59,-$E$18,0):F59)&gt;0,OFFSET(G59,-$E$18,0)-SUM(OFFSET(F59,-$E$18,0):F59),0)))</f>
        <v>0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96</v>
      </c>
      <c r="F60" s="15">
        <f t="shared" si="4"/>
        <v>9</v>
      </c>
      <c r="G60" s="15">
        <f t="shared" ca="1" si="5"/>
        <v>0</v>
      </c>
      <c r="H60" s="13">
        <f t="shared" ca="1" si="0"/>
        <v>0.1052054794520548</v>
      </c>
      <c r="I60" s="29">
        <f ca="1">IF(G60&lt;&gt;0,IF(E60&lt;0,0,IF(OR(Pita!I60&gt;0,Lemon!I60&gt;0,Mushrooms!I60&gt;0,'House Salad'!I60&gt;0,'Green Pepper'!I60&gt;0,Pita!I60&gt;0),50,200)),0)</f>
        <v>0</v>
      </c>
      <c r="J60" s="2">
        <f ca="1">IF(D60&lt;$E$18,"N/A",IF(D60=$E$18,IF($E$7-SUM(OFFSET(F60,-$E$18,0):F60)&gt;0,$E$7-SUM(OFFSET(F60,-$E$18,0):F60),0),IF(OFFSET(G60,-$E$18,0)-SUM(OFFSET(F60,-$E$18,0):F60)&gt;0,OFFSET(G60,-$E$18,0)-SUM(OFFSET(F60,-$E$18,0):F60),0)))</f>
        <v>0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87</v>
      </c>
      <c r="F61" s="15">
        <f t="shared" si="4"/>
        <v>9</v>
      </c>
      <c r="G61" s="15">
        <f t="shared" ca="1" si="5"/>
        <v>0</v>
      </c>
      <c r="H61" s="13">
        <f t="shared" ca="1" si="0"/>
        <v>9.5342465753424671E-2</v>
      </c>
      <c r="I61" s="29">
        <f ca="1">IF(G61&lt;&gt;0,IF(E61&lt;0,0,IF(OR(Pita!I61&gt;0,Lemon!I61&gt;0,Mushrooms!I61&gt;0,'House Salad'!I61&gt;0,'Green Pepper'!I61&gt;0,Pita!I61&gt;0),50,200)),0)</f>
        <v>0</v>
      </c>
      <c r="J61" s="2">
        <f ca="1">IF(D61&lt;$E$18,"N/A",IF(D61=$E$18,IF($E$7-SUM(OFFSET(F61,-$E$18,0):F61)&gt;0,$E$7-SUM(OFFSET(F61,-$E$18,0):F61),0),IF(OFFSET(G61,-$E$18,0)-SUM(OFFSET(F61,-$E$18,0):F61)&gt;0,OFFSET(G61,-$E$18,0)-SUM(OFFSET(F61,-$E$18,0):F61),0)))</f>
        <v>0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78</v>
      </c>
      <c r="F62" s="15">
        <f t="shared" si="4"/>
        <v>9</v>
      </c>
      <c r="G62" s="15">
        <f t="shared" ca="1" si="5"/>
        <v>126</v>
      </c>
      <c r="H62" s="13">
        <f t="shared" ca="1" si="0"/>
        <v>8.5479452054794527E-2</v>
      </c>
      <c r="I62" s="29">
        <f ca="1">IF(G62&lt;&gt;0,IF(E62&lt;0,0,IF(OR(Pita!I62&gt;0,Lemon!I62&gt;0,Mushrooms!I62&gt;0,'House Salad'!I62&gt;0,'Green Pepper'!I62&gt;0,Pita!I62&gt;0),50,200)),0)</f>
        <v>50</v>
      </c>
      <c r="J62" s="2">
        <f ca="1">IF(D62&lt;$E$18,"N/A",IF(D62=$E$18,IF($E$7-SUM(OFFSET(F62,-$E$18,0):F62)&gt;0,$E$7-SUM(OFFSET(F62,-$E$18,0):F62),0),IF(OFFSET(G62,-$E$18,0)-SUM(OFFSET(F62,-$E$18,0):F62)&gt;0,OFFSET(G62,-$E$18,0)-SUM(OFFSET(F62,-$E$18,0):F62),0)))</f>
        <v>60</v>
      </c>
      <c r="K62" s="13">
        <f t="shared" ca="1" si="1"/>
        <v>31.200000000000003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135</v>
      </c>
      <c r="F63" s="15">
        <f t="shared" si="4"/>
        <v>9</v>
      </c>
      <c r="G63" s="15">
        <f t="shared" ca="1" si="5"/>
        <v>0</v>
      </c>
      <c r="H63" s="13">
        <f t="shared" ca="1" si="0"/>
        <v>0.14794520547945209</v>
      </c>
      <c r="I63" s="29">
        <f ca="1">IF(G63&lt;&gt;0,IF(E63&lt;0,0,IF(OR(Pita!I63&gt;0,Lemon!I63&gt;0,Mushrooms!I63&gt;0,'House Salad'!I63&gt;0,'Green Pepper'!I63&gt;0,Pita!I63&gt;0),50,200)),0)</f>
        <v>0</v>
      </c>
      <c r="J63" s="2">
        <f ca="1">IF(D63&lt;$E$18,"N/A",IF(D63=$E$18,IF($E$7-SUM(OFFSET(F63,-$E$18,0):F63)&gt;0,$E$7-SUM(OFFSET(F63,-$E$18,0):F63),0),IF(OFFSET(G63,-$E$18,0)-SUM(OFFSET(F63,-$E$18,0):F63)&gt;0,OFFSET(G63,-$E$18,0)-SUM(OFFSET(F63,-$E$18,0):F63),0)))</f>
        <v>0</v>
      </c>
      <c r="K63" s="13">
        <f t="shared" ca="1" si="1"/>
        <v>0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126</v>
      </c>
      <c r="F64" s="15">
        <f t="shared" si="4"/>
        <v>9</v>
      </c>
      <c r="G64" s="15">
        <f t="shared" ca="1" si="5"/>
        <v>0</v>
      </c>
      <c r="H64" s="13">
        <f t="shared" ca="1" si="0"/>
        <v>0.13808219178082193</v>
      </c>
      <c r="I64" s="29">
        <f ca="1">IF(G64&lt;&gt;0,IF(E64&lt;0,0,IF(OR(Pita!I64&gt;0,Lemon!I64&gt;0,Mushrooms!I64&gt;0,'House Salad'!I64&gt;0,'Green Pepper'!I64&gt;0,Pita!I64&gt;0),50,200)),0)</f>
        <v>0</v>
      </c>
      <c r="J64" s="2">
        <f ca="1">IF(D64&lt;$E$18,"N/A",IF(D64=$E$18,IF($E$7-SUM(OFFSET(F64,-$E$18,0):F64)&gt;0,$E$7-SUM(OFFSET(F64,-$E$18,0):F64),0),IF(OFFSET(G64,-$E$18,0)-SUM(OFFSET(F64,-$E$18,0):F64)&gt;0,OFFSET(G64,-$E$18,0)-SUM(OFFSET(F64,-$E$18,0):F64),0)))</f>
        <v>0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117</v>
      </c>
      <c r="F65" s="15">
        <f t="shared" si="4"/>
        <v>9</v>
      </c>
      <c r="G65" s="15">
        <f t="shared" ca="1" si="5"/>
        <v>0</v>
      </c>
      <c r="H65" s="13">
        <f t="shared" ca="1" si="0"/>
        <v>0.1282191780821918</v>
      </c>
      <c r="I65" s="29">
        <f ca="1">IF(G65&lt;&gt;0,IF(E65&lt;0,0,IF(OR(Pita!I65&gt;0,Lemon!I65&gt;0,Mushrooms!I65&gt;0,'House Salad'!I65&gt;0,'Green Pepper'!I65&gt;0,Pita!I65&gt;0),50,200)),0)</f>
        <v>0</v>
      </c>
      <c r="J65" s="2">
        <f ca="1">IF(D65&lt;$E$18,"N/A",IF(D65=$E$18,IF($E$7-SUM(OFFSET(F65,-$E$18,0):F65)&gt;0,$E$7-SUM(OFFSET(F65,-$E$18,0):F65),0),IF(OFFSET(G65,-$E$18,0)-SUM(OFFSET(F65,-$E$18,0):F65)&gt;0,OFFSET(G65,-$E$18,0)-SUM(OFFSET(F65,-$E$18,0):F65),0)))</f>
        <v>0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108</v>
      </c>
      <c r="F66" s="15">
        <f t="shared" si="4"/>
        <v>9</v>
      </c>
      <c r="G66" s="15">
        <f t="shared" ca="1" si="5"/>
        <v>0</v>
      </c>
      <c r="H66" s="13">
        <f t="shared" ca="1" si="0"/>
        <v>0.11835616438356165</v>
      </c>
      <c r="I66" s="29">
        <f ca="1">IF(G66&lt;&gt;0,IF(E66&lt;0,0,IF(OR(Pita!I66&gt;0,Lemon!I66&gt;0,Mushrooms!I66&gt;0,'House Salad'!I66&gt;0,'Green Pepper'!I66&gt;0,Pita!I66&gt;0),50,200)),0)</f>
        <v>0</v>
      </c>
      <c r="J66" s="2">
        <f ca="1">IF(D66&lt;$E$18,"N/A",IF(D66=$E$18,IF($E$7-SUM(OFFSET(F66,-$E$18,0):F66)&gt;0,$E$7-SUM(OFFSET(F66,-$E$18,0):F66),0),IF(OFFSET(G66,-$E$18,0)-SUM(OFFSET(F66,-$E$18,0):F66)&gt;0,OFFSET(G66,-$E$18,0)-SUM(OFFSET(F66,-$E$18,0):F66),0)))</f>
        <v>0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99</v>
      </c>
      <c r="F67" s="15">
        <f t="shared" si="4"/>
        <v>9</v>
      </c>
      <c r="G67" s="15">
        <f t="shared" ca="1" si="5"/>
        <v>0</v>
      </c>
      <c r="H67" s="13">
        <f t="shared" ca="1" si="0"/>
        <v>0.10849315068493152</v>
      </c>
      <c r="I67" s="29">
        <f ca="1">IF(G67&lt;&gt;0,IF(E67&lt;0,0,IF(OR(Pita!I67&gt;0,Lemon!I67&gt;0,Mushrooms!I67&gt;0,'House Salad'!I67&gt;0,'Green Pepper'!I67&gt;0,Pita!I67&gt;0),50,200)),0)</f>
        <v>0</v>
      </c>
      <c r="J67" s="2">
        <f ca="1">IF(D67&lt;$E$18,"N/A",IF(D67=$E$18,IF($E$7-SUM(OFFSET(F67,-$E$18,0):F67)&gt;0,$E$7-SUM(OFFSET(F67,-$E$18,0):F67),0),IF(OFFSET(G67,-$E$18,0)-SUM(OFFSET(F67,-$E$18,0):F67)&gt;0,OFFSET(G67,-$E$18,0)-SUM(OFFSET(F67,-$E$18,0):F67),0)))</f>
        <v>0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90</v>
      </c>
      <c r="F68" s="15">
        <f t="shared" si="4"/>
        <v>9</v>
      </c>
      <c r="G68" s="15">
        <f t="shared" ca="1" si="5"/>
        <v>0</v>
      </c>
      <c r="H68" s="13">
        <f t="shared" ca="1" si="0"/>
        <v>9.8630136986301381E-2</v>
      </c>
      <c r="I68" s="29">
        <f ca="1">IF(G68&lt;&gt;0,IF(E68&lt;0,0,IF(OR(Pita!I68&gt;0,Lemon!I68&gt;0,Mushrooms!I68&gt;0,'House Salad'!I68&gt;0,'Green Pepper'!I68&gt;0,Pita!I68&gt;0),50,200)),0)</f>
        <v>0</v>
      </c>
      <c r="J68" s="2">
        <f ca="1">IF(D68&lt;$E$18,"N/A",IF(D68=$E$18,IF($E$7-SUM(OFFSET(F68,-$E$18,0):F68)&gt;0,$E$7-SUM(OFFSET(F68,-$E$18,0):F68),0),IF(OFFSET(G68,-$E$18,0)-SUM(OFFSET(F68,-$E$18,0):F68)&gt;0,OFFSET(G68,-$E$18,0)-SUM(OFFSET(F68,-$E$18,0):F68),0)))</f>
        <v>0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81</v>
      </c>
      <c r="F69" s="15">
        <f t="shared" si="4"/>
        <v>9</v>
      </c>
      <c r="G69" s="15">
        <f t="shared" ca="1" si="5"/>
        <v>0</v>
      </c>
      <c r="H69" s="13">
        <f t="shared" ca="1" si="0"/>
        <v>8.8767123287671237E-2</v>
      </c>
      <c r="I69" s="29">
        <f ca="1">IF(G69&lt;&gt;0,IF(E69&lt;0,0,IF(OR(Pita!I69&gt;0,Lemon!I69&gt;0,Mushrooms!I69&gt;0,'House Salad'!I69&gt;0,'Green Pepper'!I69&gt;0,Pita!I69&gt;0),50,200)),0)</f>
        <v>0</v>
      </c>
      <c r="J69" s="2">
        <f ca="1">IF(D69&lt;$E$18,"N/A",IF(D69=$E$18,IF($E$7-SUM(OFFSET(F69,-$E$18,0):F69)&gt;0,$E$7-SUM(OFFSET(F69,-$E$18,0):F69),0),IF(OFFSET(G69,-$E$18,0)-SUM(OFFSET(F69,-$E$18,0):F69)&gt;0,OFFSET(G69,-$E$18,0)-SUM(OFFSET(F69,-$E$18,0):F69),0)))</f>
        <v>0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72</v>
      </c>
      <c r="F70" s="15">
        <f t="shared" si="4"/>
        <v>9</v>
      </c>
      <c r="G70" s="15">
        <f t="shared" ca="1" si="5"/>
        <v>0</v>
      </c>
      <c r="H70" s="13">
        <f t="shared" ca="1" si="0"/>
        <v>7.8904109589041108E-2</v>
      </c>
      <c r="I70" s="29">
        <f ca="1">IF(G70&lt;&gt;0,IF(E70&lt;0,0,IF(OR(Pita!I70&gt;0,Lemon!I70&gt;0,Mushrooms!I70&gt;0,'House Salad'!I70&gt;0,'Green Pepper'!I70&gt;0,Pita!I70&gt;0),50,200)),0)</f>
        <v>0</v>
      </c>
      <c r="J70" s="2">
        <f ca="1">IF(D70&lt;$E$18,"N/A",IF(D70=$E$18,IF($E$7-SUM(OFFSET(F70,-$E$18,0):F70)&gt;0,$E$7-SUM(OFFSET(F70,-$E$18,0):F70),0),IF(OFFSET(G70,-$E$18,0)-SUM(OFFSET(F70,-$E$18,0):F70)&gt;0,OFFSET(G70,-$E$18,0)-SUM(OFFSET(F70,-$E$18,0):F70),0)))</f>
        <v>0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63</v>
      </c>
      <c r="F71" s="15">
        <f t="shared" si="4"/>
        <v>9</v>
      </c>
      <c r="G71" s="15">
        <f t="shared" ca="1" si="5"/>
        <v>0</v>
      </c>
      <c r="H71" s="13">
        <f t="shared" ca="1" si="0"/>
        <v>6.9041095890410964E-2</v>
      </c>
      <c r="I71" s="29">
        <f ca="1">IF(G71&lt;&gt;0,IF(E71&lt;0,0,IF(OR(Pita!I71&gt;0,Lemon!I71&gt;0,Mushrooms!I71&gt;0,'House Salad'!I71&gt;0,'Green Pepper'!I71&gt;0,Pita!I71&gt;0),50,200)),0)</f>
        <v>0</v>
      </c>
      <c r="J71" s="2">
        <f ca="1">IF(D71&lt;$E$18,"N/A",IF(D71=$E$18,IF($E$7-SUM(OFFSET(F71,-$E$18,0):F71)&gt;0,$E$7-SUM(OFFSET(F71,-$E$18,0):F71),0),IF(OFFSET(G71,-$E$18,0)-SUM(OFFSET(F71,-$E$18,0):F71)&gt;0,OFFSET(G71,-$E$18,0)-SUM(OFFSET(F71,-$E$18,0):F71),0)))</f>
        <v>0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54</v>
      </c>
      <c r="F72" s="15">
        <f t="shared" si="4"/>
        <v>9</v>
      </c>
      <c r="G72" s="15">
        <f t="shared" ca="1" si="5"/>
        <v>0</v>
      </c>
      <c r="H72" s="13">
        <f t="shared" ca="1" si="0"/>
        <v>5.9178082191780827E-2</v>
      </c>
      <c r="I72" s="29">
        <f ca="1">IF(G72&lt;&gt;0,IF(E72&lt;0,0,IF(OR(Pita!I72&gt;0,Lemon!I72&gt;0,Mushrooms!I72&gt;0,'House Salad'!I72&gt;0,'Green Pepper'!I72&gt;0,Pita!I72&gt;0),50,200)),0)</f>
        <v>0</v>
      </c>
      <c r="J72" s="2">
        <f ca="1">IF(D72&lt;$E$18,"N/A",IF(D72=$E$18,IF($E$7-SUM(OFFSET(F72,-$E$18,0):F72)&gt;0,$E$7-SUM(OFFSET(F72,-$E$18,0):F72),0),IF(OFFSET(G72,-$E$18,0)-SUM(OFFSET(F72,-$E$18,0):F72)&gt;0,OFFSET(G72,-$E$18,0)-SUM(OFFSET(F72,-$E$18,0):F72),0)))</f>
        <v>0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45</v>
      </c>
      <c r="F73" s="15">
        <f t="shared" si="4"/>
        <v>9</v>
      </c>
      <c r="G73" s="15">
        <f t="shared" ca="1" si="5"/>
        <v>0</v>
      </c>
      <c r="H73" s="13">
        <f t="shared" ca="1" si="0"/>
        <v>4.9315068493150691E-2</v>
      </c>
      <c r="I73" s="29">
        <f ca="1">IF(G73&lt;&gt;0,IF(E73&lt;0,0,IF(OR(Pita!I73&gt;0,Lemon!I73&gt;0,Mushrooms!I73&gt;0,'House Salad'!I73&gt;0,'Green Pepper'!I73&gt;0,Pita!I73&gt;0),50,200)),0)</f>
        <v>0</v>
      </c>
      <c r="J73" s="2">
        <f ca="1">IF(D73&lt;$E$18,"N/A",IF(D73=$E$18,IF($E$7-SUM(OFFSET(F73,-$E$18,0):F73)&gt;0,$E$7-SUM(OFFSET(F73,-$E$18,0):F73),0),IF(OFFSET(G73,-$E$18,0)-SUM(OFFSET(F73,-$E$18,0):F73)&gt;0,OFFSET(G73,-$E$18,0)-SUM(OFFSET(F73,-$E$18,0):F73),0)))</f>
        <v>0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36</v>
      </c>
      <c r="F74" s="15">
        <f t="shared" si="4"/>
        <v>9</v>
      </c>
      <c r="G74" s="15">
        <f t="shared" ca="1" si="5"/>
        <v>0</v>
      </c>
      <c r="H74" s="13">
        <f t="shared" ca="1" si="0"/>
        <v>3.9452054794520554E-2</v>
      </c>
      <c r="I74" s="29">
        <f ca="1">IF(G74&lt;&gt;0,IF(E74&lt;0,0,IF(OR(Pita!I74&gt;0,Lemon!I74&gt;0,Mushrooms!I74&gt;0,'House Salad'!I74&gt;0,'Green Pepper'!I74&gt;0,Pita!I74&gt;0),50,200)),0)</f>
        <v>0</v>
      </c>
      <c r="J74" s="2">
        <f ca="1">IF(D74&lt;$E$18,"N/A",IF(D74=$E$18,IF($E$7-SUM(OFFSET(F74,-$E$18,0):F74)&gt;0,$E$7-SUM(OFFSET(F74,-$E$18,0):F74),0),IF(OFFSET(G74,-$E$18,0)-SUM(OFFSET(F74,-$E$18,0):F74)&gt;0,OFFSET(G74,-$E$18,0)-SUM(OFFSET(F74,-$E$18,0):F74),0)))</f>
        <v>0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27</v>
      </c>
      <c r="F75" s="15">
        <f t="shared" si="4"/>
        <v>9</v>
      </c>
      <c r="G75" s="15">
        <f t="shared" ca="1" si="5"/>
        <v>0</v>
      </c>
      <c r="H75" s="13">
        <f t="shared" ca="1" si="0"/>
        <v>2.9589041095890414E-2</v>
      </c>
      <c r="I75" s="29">
        <f ca="1">IF(G75&lt;&gt;0,IF(E75&lt;0,0,IF(OR(Pita!I75&gt;0,Lemon!I75&gt;0,Mushrooms!I75&gt;0,'House Salad'!I75&gt;0,'Green Pepper'!I75&gt;0,Pita!I75&gt;0),50,200)),0)</f>
        <v>0</v>
      </c>
      <c r="J75" s="2">
        <f ca="1">IF(D75&lt;$E$18,"N/A",IF(D75=$E$18,IF($E$7-SUM(OFFSET(F75,-$E$18,0):F75)&gt;0,$E$7-SUM(OFFSET(F75,-$E$18,0):F75),0),IF(OFFSET(G75,-$E$18,0)-SUM(OFFSET(F75,-$E$18,0):F75)&gt;0,OFFSET(G75,-$E$18,0)-SUM(OFFSET(F75,-$E$18,0):F75),0)))</f>
        <v>0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18</v>
      </c>
      <c r="F76" s="15">
        <f t="shared" si="4"/>
        <v>9</v>
      </c>
      <c r="G76" s="15">
        <f t="shared" ca="1" si="5"/>
        <v>186</v>
      </c>
      <c r="H76" s="13">
        <f t="shared" ca="1" si="0"/>
        <v>1.9726027397260277E-2</v>
      </c>
      <c r="I76" s="29">
        <f ca="1">IF(G76&lt;&gt;0,IF(E76&lt;0,0,IF(OR(Pita!I76&gt;0,Lemon!I76&gt;0,Mushrooms!I76&gt;0,'House Salad'!I76&gt;0,'Green Pepper'!I76&gt;0,Pita!I76&gt;0),50,200)),0)</f>
        <v>50</v>
      </c>
      <c r="J76" s="2">
        <f ca="1">IF(D76&lt;$E$18,"N/A",IF(D76=$E$18,IF($E$7-SUM(OFFSET(F76,-$E$18,0):F76)&gt;0,$E$7-SUM(OFFSET(F76,-$E$18,0):F76),0),IF(OFFSET(G76,-$E$18,0)-SUM(OFFSET(F76,-$E$18,0):F76)&gt;0,OFFSET(G76,-$E$18,0)-SUM(OFFSET(F76,-$E$18,0):F76),0)))</f>
        <v>0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195</v>
      </c>
      <c r="F77" s="15">
        <f t="shared" si="4"/>
        <v>9</v>
      </c>
      <c r="G77" s="15">
        <f t="shared" ca="1" si="5"/>
        <v>0</v>
      </c>
      <c r="H77" s="13">
        <f t="shared" ca="1" si="0"/>
        <v>0.21369863013698634</v>
      </c>
      <c r="I77" s="29">
        <f ca="1">IF(G77&lt;&gt;0,IF(E77&lt;0,0,IF(OR(Pita!I77&gt;0,Lemon!I77&gt;0,Mushrooms!I77&gt;0,'House Salad'!I77&gt;0,'Green Pepper'!I77&gt;0,Pita!I77&gt;0),50,200)),0)</f>
        <v>0</v>
      </c>
      <c r="J77" s="2">
        <f ca="1">IF(D77&lt;$E$18,"N/A",IF(D77=$E$18,IF($E$7-SUM(OFFSET(F77,-$E$18,0):F77)&gt;0,$E$7-SUM(OFFSET(F77,-$E$18,0):F77),0),IF(OFFSET(G77,-$E$18,0)-SUM(OFFSET(F77,-$E$18,0):F77)&gt;0,OFFSET(G77,-$E$18,0)-SUM(OFFSET(F77,-$E$18,0):F77),0)))</f>
        <v>0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186</v>
      </c>
      <c r="F78" s="15">
        <f t="shared" si="4"/>
        <v>9</v>
      </c>
      <c r="G78" s="15">
        <f t="shared" ca="1" si="5"/>
        <v>0</v>
      </c>
      <c r="H78" s="13">
        <f t="shared" ca="1" si="0"/>
        <v>0.20383561643835618</v>
      </c>
      <c r="I78" s="29">
        <f ca="1">IF(G78&lt;&gt;0,IF(E78&lt;0,0,IF(OR(Pita!I78&gt;0,Lemon!I78&gt;0,Mushrooms!I78&gt;0,'House Salad'!I78&gt;0,'Green Pepper'!I78&gt;0,Pita!I78&gt;0),50,200)),0)</f>
        <v>0</v>
      </c>
      <c r="J78" s="2">
        <f ca="1">IF(D78&lt;$E$18,"N/A",IF(D78=$E$18,IF($E$7-SUM(OFFSET(F78,-$E$18,0):F78)&gt;0,$E$7-SUM(OFFSET(F78,-$E$18,0):F78),0),IF(OFFSET(G78,-$E$18,0)-SUM(OFFSET(F78,-$E$18,0):F78)&gt;0,OFFSET(G78,-$E$18,0)-SUM(OFFSET(F78,-$E$18,0):F78),0)))</f>
        <v>0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177</v>
      </c>
      <c r="F79" s="15">
        <f t="shared" si="4"/>
        <v>9</v>
      </c>
      <c r="G79" s="15">
        <f t="shared" ca="1" si="5"/>
        <v>0</v>
      </c>
      <c r="H79" s="13">
        <f t="shared" ca="1" si="0"/>
        <v>0.19397260273972605</v>
      </c>
      <c r="I79" s="29">
        <f ca="1">IF(G79&lt;&gt;0,IF(E79&lt;0,0,IF(OR(Pita!I79&gt;0,Lemon!I79&gt;0,Mushrooms!I79&gt;0,'House Salad'!I79&gt;0,'Green Pepper'!I79&gt;0,Pita!I79&gt;0),50,200)),0)</f>
        <v>0</v>
      </c>
      <c r="J79" s="2">
        <f ca="1">IF(D79&lt;$E$18,"N/A",IF(D79=$E$18,IF($E$7-SUM(OFFSET(F79,-$E$18,0):F79)&gt;0,$E$7-SUM(OFFSET(F79,-$E$18,0):F79),0),IF(OFFSET(G79,-$E$18,0)-SUM(OFFSET(F79,-$E$18,0):F79)&gt;0,OFFSET(G79,-$E$18,0)-SUM(OFFSET(F79,-$E$18,0):F79),0)))</f>
        <v>0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168</v>
      </c>
      <c r="F80" s="15">
        <f t="shared" si="4"/>
        <v>9</v>
      </c>
      <c r="G80" s="15">
        <f t="shared" ca="1" si="5"/>
        <v>0</v>
      </c>
      <c r="H80" s="13">
        <f t="shared" ca="1" si="0"/>
        <v>0.18410958904109592</v>
      </c>
      <c r="I80" s="29">
        <f ca="1">IF(G80&lt;&gt;0,IF(E80&lt;0,0,IF(OR(Pita!I80&gt;0,Lemon!I80&gt;0,Mushrooms!I80&gt;0,'House Salad'!I80&gt;0,'Green Pepper'!I80&gt;0,Pita!I80&gt;0),50,200)),0)</f>
        <v>0</v>
      </c>
      <c r="J80" s="2">
        <f ca="1">IF(D80&lt;$E$18,"N/A",IF(D80=$E$18,IF($E$7-SUM(OFFSET(F80,-$E$18,0):F80)&gt;0,$E$7-SUM(OFFSET(F80,-$E$18,0):F80),0),IF(OFFSET(G80,-$E$18,0)-SUM(OFFSET(F80,-$E$18,0):F80)&gt;0,OFFSET(G80,-$E$18,0)-SUM(OFFSET(F80,-$E$18,0):F80),0)))</f>
        <v>0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159</v>
      </c>
      <c r="F81" s="15">
        <f t="shared" si="4"/>
        <v>9</v>
      </c>
      <c r="G81" s="15">
        <f t="shared" ca="1" si="5"/>
        <v>0</v>
      </c>
      <c r="H81" s="13">
        <f t="shared" ca="1" si="0"/>
        <v>0.17424657534246576</v>
      </c>
      <c r="I81" s="29">
        <f ca="1">IF(G81&lt;&gt;0,IF(E81&lt;0,0,IF(OR(Pita!I81&gt;0,Lemon!I81&gt;0,Mushrooms!I81&gt;0,'House Salad'!I81&gt;0,'Green Pepper'!I81&gt;0,Pita!I81&gt;0),50,200)),0)</f>
        <v>0</v>
      </c>
      <c r="J81" s="2">
        <f ca="1">IF(D81&lt;$E$18,"N/A",IF(D81=$E$18,IF($E$7-SUM(OFFSET(F81,-$E$18,0):F81)&gt;0,$E$7-SUM(OFFSET(F81,-$E$18,0):F81),0),IF(OFFSET(G81,-$E$18,0)-SUM(OFFSET(F81,-$E$18,0):F81)&gt;0,OFFSET(G81,-$E$18,0)-SUM(OFFSET(F81,-$E$18,0):F81),0)))</f>
        <v>0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150</v>
      </c>
      <c r="F82" s="15">
        <f t="shared" si="4"/>
        <v>9</v>
      </c>
      <c r="G82" s="15">
        <f t="shared" ca="1" si="5"/>
        <v>0</v>
      </c>
      <c r="H82" s="13">
        <f t="shared" ca="1" si="0"/>
        <v>0.16438356164383564</v>
      </c>
      <c r="I82" s="29">
        <f ca="1">IF(G82&lt;&gt;0,IF(E82&lt;0,0,IF(OR(Pita!I82&gt;0,Lemon!I82&gt;0,Mushrooms!I82&gt;0,'House Salad'!I82&gt;0,'Green Pepper'!I82&gt;0,Pita!I82&gt;0),50,200)),0)</f>
        <v>0</v>
      </c>
      <c r="J82" s="2">
        <f ca="1">IF(D82&lt;$E$18,"N/A",IF(D82=$E$18,IF($E$7-SUM(OFFSET(F82,-$E$18,0):F82)&gt;0,$E$7-SUM(OFFSET(F82,-$E$18,0):F82),0),IF(OFFSET(G82,-$E$18,0)-SUM(OFFSET(F82,-$E$18,0):F82)&gt;0,OFFSET(G82,-$E$18,0)-SUM(OFFSET(F82,-$E$18,0):F82),0)))</f>
        <v>0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141</v>
      </c>
      <c r="F83" s="15">
        <f t="shared" si="4"/>
        <v>9</v>
      </c>
      <c r="G83" s="15">
        <f t="shared" ca="1" si="5"/>
        <v>0</v>
      </c>
      <c r="H83" s="13">
        <f t="shared" ca="1" si="0"/>
        <v>0.15452054794520551</v>
      </c>
      <c r="I83" s="29">
        <f ca="1">IF(G83&lt;&gt;0,IF(E83&lt;0,0,IF(OR(Pita!I83&gt;0,Lemon!I83&gt;0,Mushrooms!I83&gt;0,'House Salad'!I83&gt;0,'Green Pepper'!I83&gt;0,Pita!I83&gt;0),50,200)),0)</f>
        <v>0</v>
      </c>
      <c r="J83" s="2">
        <f ca="1">IF(D83&lt;$E$18,"N/A",IF(D83=$E$18,IF($E$7-SUM(OFFSET(F83,-$E$18,0):F83)&gt;0,$E$7-SUM(OFFSET(F83,-$E$18,0):F83),0),IF(OFFSET(G83,-$E$18,0)-SUM(OFFSET(F83,-$E$18,0):F83)&gt;0,OFFSET(G83,-$E$18,0)-SUM(OFFSET(F83,-$E$18,0):F83),0)))</f>
        <v>0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132</v>
      </c>
      <c r="F84" s="15">
        <f t="shared" si="4"/>
        <v>9</v>
      </c>
      <c r="G84" s="15">
        <f t="shared" ca="1" si="5"/>
        <v>0</v>
      </c>
      <c r="H84" s="13">
        <f t="shared" ca="1" si="0"/>
        <v>0.14465753424657535</v>
      </c>
      <c r="I84" s="29">
        <f ca="1">IF(G84&lt;&gt;0,IF(E84&lt;0,0,IF(OR(Pita!I84&gt;0,Lemon!I84&gt;0,Mushrooms!I84&gt;0,'House Salad'!I84&gt;0,'Green Pepper'!I84&gt;0,Pita!I84&gt;0),50,200)),0)</f>
        <v>0</v>
      </c>
      <c r="J84" s="2">
        <f ca="1">IF(D84&lt;$E$18,"N/A",IF(D84=$E$18,IF($E$7-SUM(OFFSET(F84,-$E$18,0):F84)&gt;0,$E$7-SUM(OFFSET(F84,-$E$18,0):F84),0),IF(OFFSET(G84,-$E$18,0)-SUM(OFFSET(F84,-$E$18,0):F84)&gt;0,OFFSET(G84,-$E$18,0)-SUM(OFFSET(F84,-$E$18,0):F84),0)))</f>
        <v>0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123</v>
      </c>
      <c r="F85" s="15">
        <f t="shared" si="4"/>
        <v>9</v>
      </c>
      <c r="G85" s="15">
        <f t="shared" ca="1" si="5"/>
        <v>0</v>
      </c>
      <c r="H85" s="13">
        <f t="shared" ref="H85:H148" ca="1" si="7">IF(E85&gt;0,E85*($E$12/365),0)</f>
        <v>0.13479452054794522</v>
      </c>
      <c r="I85" s="29">
        <f ca="1">IF(G85&lt;&gt;0,IF(E85&lt;0,0,IF(OR(Pita!I85&gt;0,Lemon!I85&gt;0,Mushrooms!I85&gt;0,'House Salad'!I85&gt;0,'Green Pepper'!I85&gt;0,Pita!I85&gt;0),50,200)),0)</f>
        <v>0</v>
      </c>
      <c r="J85" s="2">
        <f ca="1">IF(D85&lt;$E$18,"N/A",IF(D85=$E$18,IF($E$7-SUM(OFFSET(F85,-$E$18,0):F85)&gt;0,$E$7-SUM(OFFSET(F85,-$E$18,0):F85),0),IF(OFFSET(G85,-$E$18,0)-SUM(OFFSET(F85,-$E$18,0):F85)&gt;0,OFFSET(G85,-$E$18,0)-SUM(OFFSET(F85,-$E$18,0):F85),0)))</f>
        <v>0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114</v>
      </c>
      <c r="F86" s="15">
        <f t="shared" ref="F86:F149" si="10">ROUND($E$15/7,0)</f>
        <v>9</v>
      </c>
      <c r="G86" s="15">
        <f t="shared" ref="G86:G149" ca="1" si="11">IF(D86=1,$E$4,IF(E86&lt;0,$E$4-E86,IF(MOD(D86,$E$5)=0,$E$4-E86,0)))</f>
        <v>0</v>
      </c>
      <c r="H86" s="13">
        <f t="shared" ca="1" si="7"/>
        <v>0.12493150684931509</v>
      </c>
      <c r="I86" s="29">
        <f ca="1">IF(G86&lt;&gt;0,IF(E86&lt;0,0,IF(OR(Pita!I86&gt;0,Lemon!I86&gt;0,Mushrooms!I86&gt;0,'House Salad'!I86&gt;0,'Green Pepper'!I86&gt;0,Pita!I86&gt;0),50,200)),0)</f>
        <v>0</v>
      </c>
      <c r="J86" s="2">
        <f ca="1">IF(D86&lt;$E$18,"N/A",IF(D86=$E$18,IF($E$7-SUM(OFFSET(F86,-$E$18,0):F86)&gt;0,$E$7-SUM(OFFSET(F86,-$E$18,0):F86),0),IF(OFFSET(G86,-$E$18,0)-SUM(OFFSET(F86,-$E$18,0):F86)&gt;0,OFFSET(G86,-$E$18,0)-SUM(OFFSET(F86,-$E$18,0):F86),0)))</f>
        <v>0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105</v>
      </c>
      <c r="F87" s="15">
        <f t="shared" si="10"/>
        <v>9</v>
      </c>
      <c r="G87" s="15">
        <f t="shared" ca="1" si="11"/>
        <v>0</v>
      </c>
      <c r="H87" s="13">
        <f t="shared" ca="1" si="7"/>
        <v>0.11506849315068494</v>
      </c>
      <c r="I87" s="29">
        <f ca="1">IF(G87&lt;&gt;0,IF(E87&lt;0,0,IF(OR(Pita!I87&gt;0,Lemon!I87&gt;0,Mushrooms!I87&gt;0,'House Salad'!I87&gt;0,'Green Pepper'!I87&gt;0,Pita!I87&gt;0),50,200)),0)</f>
        <v>0</v>
      </c>
      <c r="J87" s="2">
        <f ca="1">IF(D87&lt;$E$18,"N/A",IF(D87=$E$18,IF($E$7-SUM(OFFSET(F87,-$E$18,0):F87)&gt;0,$E$7-SUM(OFFSET(F87,-$E$18,0):F87),0),IF(OFFSET(G87,-$E$18,0)-SUM(OFFSET(F87,-$E$18,0):F87)&gt;0,OFFSET(G87,-$E$18,0)-SUM(OFFSET(F87,-$E$18,0):F87),0)))</f>
        <v>0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96</v>
      </c>
      <c r="F88" s="15">
        <f t="shared" si="10"/>
        <v>9</v>
      </c>
      <c r="G88" s="15">
        <f t="shared" ca="1" si="11"/>
        <v>0</v>
      </c>
      <c r="H88" s="13">
        <f t="shared" ca="1" si="7"/>
        <v>0.1052054794520548</v>
      </c>
      <c r="I88" s="29">
        <f ca="1">IF(G88&lt;&gt;0,IF(E88&lt;0,0,IF(OR(Pita!I88&gt;0,Lemon!I88&gt;0,Mushrooms!I88&gt;0,'House Salad'!I88&gt;0,'Green Pepper'!I88&gt;0,Pita!I88&gt;0),50,200)),0)</f>
        <v>0</v>
      </c>
      <c r="J88" s="2">
        <f ca="1">IF(D88&lt;$E$18,"N/A",IF(D88=$E$18,IF($E$7-SUM(OFFSET(F88,-$E$18,0):F88)&gt;0,$E$7-SUM(OFFSET(F88,-$E$18,0):F88),0),IF(OFFSET(G88,-$E$18,0)-SUM(OFFSET(F88,-$E$18,0):F88)&gt;0,OFFSET(G88,-$E$18,0)-SUM(OFFSET(F88,-$E$18,0):F88),0)))</f>
        <v>0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87</v>
      </c>
      <c r="F89" s="15">
        <f t="shared" si="10"/>
        <v>9</v>
      </c>
      <c r="G89" s="15">
        <f t="shared" ca="1" si="11"/>
        <v>0</v>
      </c>
      <c r="H89" s="13">
        <f t="shared" ca="1" si="7"/>
        <v>9.5342465753424671E-2</v>
      </c>
      <c r="I89" s="29">
        <f ca="1">IF(G89&lt;&gt;0,IF(E89&lt;0,0,IF(OR(Pita!I89&gt;0,Lemon!I89&gt;0,Mushrooms!I89&gt;0,'House Salad'!I89&gt;0,'Green Pepper'!I89&gt;0,Pita!I89&gt;0),50,200)),0)</f>
        <v>0</v>
      </c>
      <c r="J89" s="2">
        <f ca="1">IF(D89&lt;$E$18,"N/A",IF(D89=$E$18,IF($E$7-SUM(OFFSET(F89,-$E$18,0):F89)&gt;0,$E$7-SUM(OFFSET(F89,-$E$18,0):F89),0),IF(OFFSET(G89,-$E$18,0)-SUM(OFFSET(F89,-$E$18,0):F89)&gt;0,OFFSET(G89,-$E$18,0)-SUM(OFFSET(F89,-$E$18,0):F89),0)))</f>
        <v>0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78</v>
      </c>
      <c r="F90" s="15">
        <f t="shared" si="10"/>
        <v>9</v>
      </c>
      <c r="G90" s="15">
        <f t="shared" ca="1" si="11"/>
        <v>126</v>
      </c>
      <c r="H90" s="13">
        <f t="shared" ca="1" si="7"/>
        <v>8.5479452054794527E-2</v>
      </c>
      <c r="I90" s="29">
        <f ca="1">IF(G90&lt;&gt;0,IF(E90&lt;0,0,IF(OR(Pita!I90&gt;0,Lemon!I90&gt;0,Mushrooms!I90&gt;0,'House Salad'!I90&gt;0,'Green Pepper'!I90&gt;0,Pita!I90&gt;0),50,200)),0)</f>
        <v>50</v>
      </c>
      <c r="J90" s="2">
        <f ca="1">IF(D90&lt;$E$18,"N/A",IF(D90=$E$18,IF($E$7-SUM(OFFSET(F90,-$E$18,0):F90)&gt;0,$E$7-SUM(OFFSET(F90,-$E$18,0):F90),0),IF(OFFSET(G90,-$E$18,0)-SUM(OFFSET(F90,-$E$18,0):F90)&gt;0,OFFSET(G90,-$E$18,0)-SUM(OFFSET(F90,-$E$18,0):F90),0)))</f>
        <v>51</v>
      </c>
      <c r="K90" s="13">
        <f t="shared" ca="1" si="8"/>
        <v>26.52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144</v>
      </c>
      <c r="F91" s="15">
        <f t="shared" si="10"/>
        <v>9</v>
      </c>
      <c r="G91" s="15">
        <f t="shared" ca="1" si="11"/>
        <v>0</v>
      </c>
      <c r="H91" s="13">
        <f t="shared" ca="1" si="7"/>
        <v>0.15780821917808222</v>
      </c>
      <c r="I91" s="29">
        <f ca="1">IF(G91&lt;&gt;0,IF(E91&lt;0,0,IF(OR(Pita!I91&gt;0,Lemon!I91&gt;0,Mushrooms!I91&gt;0,'House Salad'!I91&gt;0,'Green Pepper'!I91&gt;0,Pita!I91&gt;0),50,200)),0)</f>
        <v>0</v>
      </c>
      <c r="J91" s="2">
        <f ca="1">IF(D91&lt;$E$18,"N/A",IF(D91=$E$18,IF($E$7-SUM(OFFSET(F91,-$E$18,0):F91)&gt;0,$E$7-SUM(OFFSET(F91,-$E$18,0):F91),0),IF(OFFSET(G91,-$E$18,0)-SUM(OFFSET(F91,-$E$18,0):F91)&gt;0,OFFSET(G91,-$E$18,0)-SUM(OFFSET(F91,-$E$18,0):F91),0)))</f>
        <v>0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135</v>
      </c>
      <c r="F92" s="15">
        <f t="shared" si="10"/>
        <v>9</v>
      </c>
      <c r="G92" s="15">
        <f t="shared" ca="1" si="11"/>
        <v>0</v>
      </c>
      <c r="H92" s="13">
        <f t="shared" ca="1" si="7"/>
        <v>0.14794520547945209</v>
      </c>
      <c r="I92" s="29">
        <f ca="1">IF(G92&lt;&gt;0,IF(E92&lt;0,0,IF(OR(Pita!I92&gt;0,Lemon!I92&gt;0,Mushrooms!I92&gt;0,'House Salad'!I92&gt;0,'Green Pepper'!I92&gt;0,Pita!I92&gt;0),50,200)),0)</f>
        <v>0</v>
      </c>
      <c r="J92" s="2">
        <f ca="1">IF(D92&lt;$E$18,"N/A",IF(D92=$E$18,IF($E$7-SUM(OFFSET(F92,-$E$18,0):F92)&gt;0,$E$7-SUM(OFFSET(F92,-$E$18,0):F92),0),IF(OFFSET(G92,-$E$18,0)-SUM(OFFSET(F92,-$E$18,0):F92)&gt;0,OFFSET(G92,-$E$18,0)-SUM(OFFSET(F92,-$E$18,0):F92),0)))</f>
        <v>0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126</v>
      </c>
      <c r="F93" s="15">
        <f t="shared" si="10"/>
        <v>9</v>
      </c>
      <c r="G93" s="15">
        <f t="shared" ca="1" si="11"/>
        <v>0</v>
      </c>
      <c r="H93" s="13">
        <f t="shared" ca="1" si="7"/>
        <v>0.13808219178082193</v>
      </c>
      <c r="I93" s="29">
        <f ca="1">IF(G93&lt;&gt;0,IF(E93&lt;0,0,IF(OR(Pita!I93&gt;0,Lemon!I93&gt;0,Mushrooms!I93&gt;0,'House Salad'!I93&gt;0,'Green Pepper'!I93&gt;0,Pita!I93&gt;0),50,200)),0)</f>
        <v>0</v>
      </c>
      <c r="J93" s="2">
        <f ca="1">IF(D93&lt;$E$18,"N/A",IF(D93=$E$18,IF($E$7-SUM(OFFSET(F93,-$E$18,0):F93)&gt;0,$E$7-SUM(OFFSET(F93,-$E$18,0):F93),0),IF(OFFSET(G93,-$E$18,0)-SUM(OFFSET(F93,-$E$18,0):F93)&gt;0,OFFSET(G93,-$E$18,0)-SUM(OFFSET(F93,-$E$18,0):F93),0)))</f>
        <v>0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117</v>
      </c>
      <c r="F94" s="15">
        <f t="shared" si="10"/>
        <v>9</v>
      </c>
      <c r="G94" s="15">
        <f t="shared" ca="1" si="11"/>
        <v>0</v>
      </c>
      <c r="H94" s="13">
        <f t="shared" ca="1" si="7"/>
        <v>0.1282191780821918</v>
      </c>
      <c r="I94" s="29">
        <f ca="1">IF(G94&lt;&gt;0,IF(E94&lt;0,0,IF(OR(Pita!I94&gt;0,Lemon!I94&gt;0,Mushrooms!I94&gt;0,'House Salad'!I94&gt;0,'Green Pepper'!I94&gt;0,Pita!I94&gt;0),50,200)),0)</f>
        <v>0</v>
      </c>
      <c r="J94" s="2">
        <f ca="1">IF(D94&lt;$E$18,"N/A",IF(D94=$E$18,IF($E$7-SUM(OFFSET(F94,-$E$18,0):F94)&gt;0,$E$7-SUM(OFFSET(F94,-$E$18,0):F94),0),IF(OFFSET(G94,-$E$18,0)-SUM(OFFSET(F94,-$E$18,0):F94)&gt;0,OFFSET(G94,-$E$18,0)-SUM(OFFSET(F94,-$E$18,0):F94),0)))</f>
        <v>0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108</v>
      </c>
      <c r="F95" s="15">
        <f t="shared" si="10"/>
        <v>9</v>
      </c>
      <c r="G95" s="15">
        <f t="shared" ca="1" si="11"/>
        <v>0</v>
      </c>
      <c r="H95" s="13">
        <f t="shared" ca="1" si="7"/>
        <v>0.11835616438356165</v>
      </c>
      <c r="I95" s="29">
        <f ca="1">IF(G95&lt;&gt;0,IF(E95&lt;0,0,IF(OR(Pita!I95&gt;0,Lemon!I95&gt;0,Mushrooms!I95&gt;0,'House Salad'!I95&gt;0,'Green Pepper'!I95&gt;0,Pita!I95&gt;0),50,200)),0)</f>
        <v>0</v>
      </c>
      <c r="J95" s="2">
        <f ca="1">IF(D95&lt;$E$18,"N/A",IF(D95=$E$18,IF($E$7-SUM(OFFSET(F95,-$E$18,0):F95)&gt;0,$E$7-SUM(OFFSET(F95,-$E$18,0):F95),0),IF(OFFSET(G95,-$E$18,0)-SUM(OFFSET(F95,-$E$18,0):F95)&gt;0,OFFSET(G95,-$E$18,0)-SUM(OFFSET(F95,-$E$18,0):F95),0)))</f>
        <v>0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99</v>
      </c>
      <c r="F96" s="15">
        <f t="shared" si="10"/>
        <v>9</v>
      </c>
      <c r="G96" s="15">
        <f t="shared" ca="1" si="11"/>
        <v>0</v>
      </c>
      <c r="H96" s="13">
        <f t="shared" ca="1" si="7"/>
        <v>0.10849315068493152</v>
      </c>
      <c r="I96" s="29">
        <f ca="1">IF(G96&lt;&gt;0,IF(E96&lt;0,0,IF(OR(Pita!I96&gt;0,Lemon!I96&gt;0,Mushrooms!I96&gt;0,'House Salad'!I96&gt;0,'Green Pepper'!I96&gt;0,Pita!I96&gt;0),50,200)),0)</f>
        <v>0</v>
      </c>
      <c r="J96" s="2">
        <f ca="1">IF(D96&lt;$E$18,"N/A",IF(D96=$E$18,IF($E$7-SUM(OFFSET(F96,-$E$18,0):F96)&gt;0,$E$7-SUM(OFFSET(F96,-$E$18,0):F96),0),IF(OFFSET(G96,-$E$18,0)-SUM(OFFSET(F96,-$E$18,0):F96)&gt;0,OFFSET(G96,-$E$18,0)-SUM(OFFSET(F96,-$E$18,0):F96),0)))</f>
        <v>0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90</v>
      </c>
      <c r="F97" s="15">
        <f t="shared" si="10"/>
        <v>9</v>
      </c>
      <c r="G97" s="15">
        <f t="shared" ca="1" si="11"/>
        <v>0</v>
      </c>
      <c r="H97" s="13">
        <f t="shared" ca="1" si="7"/>
        <v>9.8630136986301381E-2</v>
      </c>
      <c r="I97" s="29">
        <f ca="1">IF(G97&lt;&gt;0,IF(E97&lt;0,0,IF(OR(Pita!I97&gt;0,Lemon!I97&gt;0,Mushrooms!I97&gt;0,'House Salad'!I97&gt;0,'Green Pepper'!I97&gt;0,Pita!I97&gt;0),50,200)),0)</f>
        <v>0</v>
      </c>
      <c r="J97" s="2">
        <f ca="1">IF(D97&lt;$E$18,"N/A",IF(D97=$E$18,IF($E$7-SUM(OFFSET(F97,-$E$18,0):F97)&gt;0,$E$7-SUM(OFFSET(F97,-$E$18,0):F97),0),IF(OFFSET(G97,-$E$18,0)-SUM(OFFSET(F97,-$E$18,0):F97)&gt;0,OFFSET(G97,-$E$18,0)-SUM(OFFSET(F97,-$E$18,0):F97),0)))</f>
        <v>0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81</v>
      </c>
      <c r="F98" s="15">
        <f t="shared" si="10"/>
        <v>9</v>
      </c>
      <c r="G98" s="15">
        <f t="shared" ca="1" si="11"/>
        <v>0</v>
      </c>
      <c r="H98" s="13">
        <f t="shared" ca="1" si="7"/>
        <v>8.8767123287671237E-2</v>
      </c>
      <c r="I98" s="29">
        <f ca="1">IF(G98&lt;&gt;0,IF(E98&lt;0,0,IF(OR(Pita!I98&gt;0,Lemon!I98&gt;0,Mushrooms!I98&gt;0,'House Salad'!I98&gt;0,'Green Pepper'!I98&gt;0,Pita!I98&gt;0),50,200)),0)</f>
        <v>0</v>
      </c>
      <c r="J98" s="2">
        <f ca="1">IF(D98&lt;$E$18,"N/A",IF(D98=$E$18,IF($E$7-SUM(OFFSET(F98,-$E$18,0):F98)&gt;0,$E$7-SUM(OFFSET(F98,-$E$18,0):F98),0),IF(OFFSET(G98,-$E$18,0)-SUM(OFFSET(F98,-$E$18,0):F98)&gt;0,OFFSET(G98,-$E$18,0)-SUM(OFFSET(F98,-$E$18,0):F98),0)))</f>
        <v>0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72</v>
      </c>
      <c r="F99" s="15">
        <f t="shared" si="10"/>
        <v>9</v>
      </c>
      <c r="G99" s="15">
        <f t="shared" ca="1" si="11"/>
        <v>0</v>
      </c>
      <c r="H99" s="13">
        <f t="shared" ca="1" si="7"/>
        <v>7.8904109589041108E-2</v>
      </c>
      <c r="I99" s="29">
        <f ca="1">IF(G99&lt;&gt;0,IF(E99&lt;0,0,IF(OR(Pita!I99&gt;0,Lemon!I99&gt;0,Mushrooms!I99&gt;0,'House Salad'!I99&gt;0,'Green Pepper'!I99&gt;0,Pita!I99&gt;0),50,200)),0)</f>
        <v>0</v>
      </c>
      <c r="J99" s="2">
        <f ca="1">IF(D99&lt;$E$18,"N/A",IF(D99=$E$18,IF($E$7-SUM(OFFSET(F99,-$E$18,0):F99)&gt;0,$E$7-SUM(OFFSET(F99,-$E$18,0):F99),0),IF(OFFSET(G99,-$E$18,0)-SUM(OFFSET(F99,-$E$18,0):F99)&gt;0,OFFSET(G99,-$E$18,0)-SUM(OFFSET(F99,-$E$18,0):F99),0)))</f>
        <v>0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63</v>
      </c>
      <c r="F100" s="15">
        <f t="shared" si="10"/>
        <v>9</v>
      </c>
      <c r="G100" s="15">
        <f t="shared" ca="1" si="11"/>
        <v>0</v>
      </c>
      <c r="H100" s="13">
        <f t="shared" ca="1" si="7"/>
        <v>6.9041095890410964E-2</v>
      </c>
      <c r="I100" s="29">
        <f ca="1">IF(G100&lt;&gt;0,IF(E100&lt;0,0,IF(OR(Pita!I100&gt;0,Lemon!I100&gt;0,Mushrooms!I100&gt;0,'House Salad'!I100&gt;0,'Green Pepper'!I100&gt;0,Pita!I100&gt;0),50,200)),0)</f>
        <v>0</v>
      </c>
      <c r="J100" s="2">
        <f ca="1">IF(D100&lt;$E$18,"N/A",IF(D100=$E$18,IF($E$7-SUM(OFFSET(F100,-$E$18,0):F100)&gt;0,$E$7-SUM(OFFSET(F100,-$E$18,0):F100),0),IF(OFFSET(G100,-$E$18,0)-SUM(OFFSET(F100,-$E$18,0):F100)&gt;0,OFFSET(G100,-$E$18,0)-SUM(OFFSET(F100,-$E$18,0):F100),0)))</f>
        <v>0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54</v>
      </c>
      <c r="F101" s="15">
        <f t="shared" si="10"/>
        <v>9</v>
      </c>
      <c r="G101" s="15">
        <f t="shared" ca="1" si="11"/>
        <v>0</v>
      </c>
      <c r="H101" s="13">
        <f t="shared" ca="1" si="7"/>
        <v>5.9178082191780827E-2</v>
      </c>
      <c r="I101" s="29">
        <f ca="1">IF(G101&lt;&gt;0,IF(E101&lt;0,0,IF(OR(Pita!I101&gt;0,Lemon!I101&gt;0,Mushrooms!I101&gt;0,'House Salad'!I101&gt;0,'Green Pepper'!I101&gt;0,Pita!I101&gt;0),50,200)),0)</f>
        <v>0</v>
      </c>
      <c r="J101" s="2">
        <f ca="1">IF(D101&lt;$E$18,"N/A",IF(D101=$E$18,IF($E$7-SUM(OFFSET(F101,-$E$18,0):F101)&gt;0,$E$7-SUM(OFFSET(F101,-$E$18,0):F101),0),IF(OFFSET(G101,-$E$18,0)-SUM(OFFSET(F101,-$E$18,0):F101)&gt;0,OFFSET(G101,-$E$18,0)-SUM(OFFSET(F101,-$E$18,0):F101),0)))</f>
        <v>0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45</v>
      </c>
      <c r="F102" s="15">
        <f t="shared" si="10"/>
        <v>9</v>
      </c>
      <c r="G102" s="15">
        <f t="shared" ca="1" si="11"/>
        <v>0</v>
      </c>
      <c r="H102" s="13">
        <f t="shared" ca="1" si="7"/>
        <v>4.9315068493150691E-2</v>
      </c>
      <c r="I102" s="29">
        <f ca="1">IF(G102&lt;&gt;0,IF(E102&lt;0,0,IF(OR(Pita!I102&gt;0,Lemon!I102&gt;0,Mushrooms!I102&gt;0,'House Salad'!I102&gt;0,'Green Pepper'!I102&gt;0,Pita!I102&gt;0),50,200)),0)</f>
        <v>0</v>
      </c>
      <c r="J102" s="2">
        <f ca="1">IF(D102&lt;$E$18,"N/A",IF(D102=$E$18,IF($E$7-SUM(OFFSET(F102,-$E$18,0):F102)&gt;0,$E$7-SUM(OFFSET(F102,-$E$18,0):F102),0),IF(OFFSET(G102,-$E$18,0)-SUM(OFFSET(F102,-$E$18,0):F102)&gt;0,OFFSET(G102,-$E$18,0)-SUM(OFFSET(F102,-$E$18,0):F102),0)))</f>
        <v>0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36</v>
      </c>
      <c r="F103" s="15">
        <f t="shared" si="10"/>
        <v>9</v>
      </c>
      <c r="G103" s="15">
        <f t="shared" ca="1" si="11"/>
        <v>0</v>
      </c>
      <c r="H103" s="13">
        <f t="shared" ca="1" si="7"/>
        <v>3.9452054794520554E-2</v>
      </c>
      <c r="I103" s="29">
        <f ca="1">IF(G103&lt;&gt;0,IF(E103&lt;0,0,IF(OR(Pita!I103&gt;0,Lemon!I103&gt;0,Mushrooms!I103&gt;0,'House Salad'!I103&gt;0,'Green Pepper'!I103&gt;0,Pita!I103&gt;0),50,200)),0)</f>
        <v>0</v>
      </c>
      <c r="J103" s="2">
        <f ca="1">IF(D103&lt;$E$18,"N/A",IF(D103=$E$18,IF($E$7-SUM(OFFSET(F103,-$E$18,0):F103)&gt;0,$E$7-SUM(OFFSET(F103,-$E$18,0):F103),0),IF(OFFSET(G103,-$E$18,0)-SUM(OFFSET(F103,-$E$18,0):F103)&gt;0,OFFSET(G103,-$E$18,0)-SUM(OFFSET(F103,-$E$18,0):F103),0)))</f>
        <v>0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27</v>
      </c>
      <c r="F104" s="15">
        <f t="shared" si="10"/>
        <v>9</v>
      </c>
      <c r="G104" s="15">
        <f t="shared" ca="1" si="11"/>
        <v>177</v>
      </c>
      <c r="H104" s="13">
        <f t="shared" ca="1" si="7"/>
        <v>2.9589041095890414E-2</v>
      </c>
      <c r="I104" s="29">
        <f ca="1">IF(G104&lt;&gt;0,IF(E104&lt;0,0,IF(OR(Pita!I104&gt;0,Lemon!I104&gt;0,Mushrooms!I104&gt;0,'House Salad'!I104&gt;0,'Green Pepper'!I104&gt;0,Pita!I104&gt;0),50,200)),0)</f>
        <v>50</v>
      </c>
      <c r="J104" s="2">
        <f ca="1">IF(D104&lt;$E$18,"N/A",IF(D104=$E$18,IF($E$7-SUM(OFFSET(F104,-$E$18,0):F104)&gt;0,$E$7-SUM(OFFSET(F104,-$E$18,0):F104),0),IF(OFFSET(G104,-$E$18,0)-SUM(OFFSET(F104,-$E$18,0):F104)&gt;0,OFFSET(G104,-$E$18,0)-SUM(OFFSET(F104,-$E$18,0):F104),0)))</f>
        <v>0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195</v>
      </c>
      <c r="F105" s="15">
        <f t="shared" si="10"/>
        <v>9</v>
      </c>
      <c r="G105" s="15">
        <f t="shared" ca="1" si="11"/>
        <v>0</v>
      </c>
      <c r="H105" s="13">
        <f t="shared" ca="1" si="7"/>
        <v>0.21369863013698634</v>
      </c>
      <c r="I105" s="29">
        <f ca="1">IF(G105&lt;&gt;0,IF(E105&lt;0,0,IF(OR(Pita!I105&gt;0,Lemon!I105&gt;0,Mushrooms!I105&gt;0,'House Salad'!I105&gt;0,'Green Pepper'!I105&gt;0,Pita!I105&gt;0),50,200)),0)</f>
        <v>0</v>
      </c>
      <c r="J105" s="2">
        <f ca="1">IF(D105&lt;$E$18,"N/A",IF(D105=$E$18,IF($E$7-SUM(OFFSET(F105,-$E$18,0):F105)&gt;0,$E$7-SUM(OFFSET(F105,-$E$18,0):F105),0),IF(OFFSET(G105,-$E$18,0)-SUM(OFFSET(F105,-$E$18,0):F105)&gt;0,OFFSET(G105,-$E$18,0)-SUM(OFFSET(F105,-$E$18,0):F105),0)))</f>
        <v>0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186</v>
      </c>
      <c r="F106" s="15">
        <f t="shared" si="10"/>
        <v>9</v>
      </c>
      <c r="G106" s="15">
        <f t="shared" ca="1" si="11"/>
        <v>0</v>
      </c>
      <c r="H106" s="13">
        <f t="shared" ca="1" si="7"/>
        <v>0.20383561643835618</v>
      </c>
      <c r="I106" s="29">
        <f ca="1">IF(G106&lt;&gt;0,IF(E106&lt;0,0,IF(OR(Pita!I106&gt;0,Lemon!I106&gt;0,Mushrooms!I106&gt;0,'House Salad'!I106&gt;0,'Green Pepper'!I106&gt;0,Pita!I106&gt;0),50,200)),0)</f>
        <v>0</v>
      </c>
      <c r="J106" s="2">
        <f ca="1">IF(D106&lt;$E$18,"N/A",IF(D106=$E$18,IF($E$7-SUM(OFFSET(F106,-$E$18,0):F106)&gt;0,$E$7-SUM(OFFSET(F106,-$E$18,0):F106),0),IF(OFFSET(G106,-$E$18,0)-SUM(OFFSET(F106,-$E$18,0):F106)&gt;0,OFFSET(G106,-$E$18,0)-SUM(OFFSET(F106,-$E$18,0):F106),0)))</f>
        <v>0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177</v>
      </c>
      <c r="F107" s="15">
        <f t="shared" si="10"/>
        <v>9</v>
      </c>
      <c r="G107" s="15">
        <f t="shared" ca="1" si="11"/>
        <v>0</v>
      </c>
      <c r="H107" s="13">
        <f t="shared" ca="1" si="7"/>
        <v>0.19397260273972605</v>
      </c>
      <c r="I107" s="29">
        <f ca="1">IF(G107&lt;&gt;0,IF(E107&lt;0,0,IF(OR(Pita!I107&gt;0,Lemon!I107&gt;0,Mushrooms!I107&gt;0,'House Salad'!I107&gt;0,'Green Pepper'!I107&gt;0,Pita!I107&gt;0),50,200)),0)</f>
        <v>0</v>
      </c>
      <c r="J107" s="2">
        <f ca="1">IF(D107&lt;$E$18,"N/A",IF(D107=$E$18,IF($E$7-SUM(OFFSET(F107,-$E$18,0):F107)&gt;0,$E$7-SUM(OFFSET(F107,-$E$18,0):F107),0),IF(OFFSET(G107,-$E$18,0)-SUM(OFFSET(F107,-$E$18,0):F107)&gt;0,OFFSET(G107,-$E$18,0)-SUM(OFFSET(F107,-$E$18,0):F107),0)))</f>
        <v>0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168</v>
      </c>
      <c r="F108" s="15">
        <f t="shared" si="10"/>
        <v>9</v>
      </c>
      <c r="G108" s="15">
        <f t="shared" ca="1" si="11"/>
        <v>0</v>
      </c>
      <c r="H108" s="13">
        <f t="shared" ca="1" si="7"/>
        <v>0.18410958904109592</v>
      </c>
      <c r="I108" s="29">
        <f ca="1">IF(G108&lt;&gt;0,IF(E108&lt;0,0,IF(OR(Pita!I108&gt;0,Lemon!I108&gt;0,Mushrooms!I108&gt;0,'House Salad'!I108&gt;0,'Green Pepper'!I108&gt;0,Pita!I108&gt;0),50,200)),0)</f>
        <v>0</v>
      </c>
      <c r="J108" s="2">
        <f ca="1">IF(D108&lt;$E$18,"N/A",IF(D108=$E$18,IF($E$7-SUM(OFFSET(F108,-$E$18,0):F108)&gt;0,$E$7-SUM(OFFSET(F108,-$E$18,0):F108),0),IF(OFFSET(G108,-$E$18,0)-SUM(OFFSET(F108,-$E$18,0):F108)&gt;0,OFFSET(G108,-$E$18,0)-SUM(OFFSET(F108,-$E$18,0):F108),0)))</f>
        <v>0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159</v>
      </c>
      <c r="F109" s="15">
        <f t="shared" si="10"/>
        <v>9</v>
      </c>
      <c r="G109" s="15">
        <f t="shared" ca="1" si="11"/>
        <v>0</v>
      </c>
      <c r="H109" s="13">
        <f t="shared" ca="1" si="7"/>
        <v>0.17424657534246576</v>
      </c>
      <c r="I109" s="29">
        <f ca="1">IF(G109&lt;&gt;0,IF(E109&lt;0,0,IF(OR(Pita!I109&gt;0,Lemon!I109&gt;0,Mushrooms!I109&gt;0,'House Salad'!I109&gt;0,'Green Pepper'!I109&gt;0,Pita!I109&gt;0),50,200)),0)</f>
        <v>0</v>
      </c>
      <c r="J109" s="2">
        <f ca="1">IF(D109&lt;$E$18,"N/A",IF(D109=$E$18,IF($E$7-SUM(OFFSET(F109,-$E$18,0):F109)&gt;0,$E$7-SUM(OFFSET(F109,-$E$18,0):F109),0),IF(OFFSET(G109,-$E$18,0)-SUM(OFFSET(F109,-$E$18,0):F109)&gt;0,OFFSET(G109,-$E$18,0)-SUM(OFFSET(F109,-$E$18,0):F109),0)))</f>
        <v>0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150</v>
      </c>
      <c r="F110" s="15">
        <f t="shared" si="10"/>
        <v>9</v>
      </c>
      <c r="G110" s="15">
        <f t="shared" ca="1" si="11"/>
        <v>0</v>
      </c>
      <c r="H110" s="13">
        <f t="shared" ca="1" si="7"/>
        <v>0.16438356164383564</v>
      </c>
      <c r="I110" s="29">
        <f ca="1">IF(G110&lt;&gt;0,IF(E110&lt;0,0,IF(OR(Pita!I110&gt;0,Lemon!I110&gt;0,Mushrooms!I110&gt;0,'House Salad'!I110&gt;0,'Green Pepper'!I110&gt;0,Pita!I110&gt;0),50,200)),0)</f>
        <v>0</v>
      </c>
      <c r="J110" s="2">
        <f ca="1">IF(D110&lt;$E$18,"N/A",IF(D110=$E$18,IF($E$7-SUM(OFFSET(F110,-$E$18,0):F110)&gt;0,$E$7-SUM(OFFSET(F110,-$E$18,0):F110),0),IF(OFFSET(G110,-$E$18,0)-SUM(OFFSET(F110,-$E$18,0):F110)&gt;0,OFFSET(G110,-$E$18,0)-SUM(OFFSET(F110,-$E$18,0):F110),0)))</f>
        <v>0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141</v>
      </c>
      <c r="F111" s="15">
        <f t="shared" si="10"/>
        <v>9</v>
      </c>
      <c r="G111" s="15">
        <f t="shared" ca="1" si="11"/>
        <v>0</v>
      </c>
      <c r="H111" s="13">
        <f t="shared" ca="1" si="7"/>
        <v>0.15452054794520551</v>
      </c>
      <c r="I111" s="29">
        <f ca="1">IF(G111&lt;&gt;0,IF(E111&lt;0,0,IF(OR(Pita!I111&gt;0,Lemon!I111&gt;0,Mushrooms!I111&gt;0,'House Salad'!I111&gt;0,'Green Pepper'!I111&gt;0,Pita!I111&gt;0),50,200)),0)</f>
        <v>0</v>
      </c>
      <c r="J111" s="2">
        <f ca="1">IF(D111&lt;$E$18,"N/A",IF(D111=$E$18,IF($E$7-SUM(OFFSET(F111,-$E$18,0):F111)&gt;0,$E$7-SUM(OFFSET(F111,-$E$18,0):F111),0),IF(OFFSET(G111,-$E$18,0)-SUM(OFFSET(F111,-$E$18,0):F111)&gt;0,OFFSET(G111,-$E$18,0)-SUM(OFFSET(F111,-$E$18,0):F111),0)))</f>
        <v>0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132</v>
      </c>
      <c r="F112" s="15">
        <f t="shared" si="10"/>
        <v>9</v>
      </c>
      <c r="G112" s="15">
        <f t="shared" ca="1" si="11"/>
        <v>0</v>
      </c>
      <c r="H112" s="13">
        <f t="shared" ca="1" si="7"/>
        <v>0.14465753424657535</v>
      </c>
      <c r="I112" s="29">
        <f ca="1">IF(G112&lt;&gt;0,IF(E112&lt;0,0,IF(OR(Pita!I112&gt;0,Lemon!I112&gt;0,Mushrooms!I112&gt;0,'House Salad'!I112&gt;0,'Green Pepper'!I112&gt;0,Pita!I112&gt;0),50,200)),0)</f>
        <v>0</v>
      </c>
      <c r="J112" s="2">
        <f ca="1">IF(D112&lt;$E$18,"N/A",IF(D112=$E$18,IF($E$7-SUM(OFFSET(F112,-$E$18,0):F112)&gt;0,$E$7-SUM(OFFSET(F112,-$E$18,0):F112),0),IF(OFFSET(G112,-$E$18,0)-SUM(OFFSET(F112,-$E$18,0):F112)&gt;0,OFFSET(G112,-$E$18,0)-SUM(OFFSET(F112,-$E$18,0):F112),0)))</f>
        <v>0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123</v>
      </c>
      <c r="F113" s="15">
        <f t="shared" si="10"/>
        <v>9</v>
      </c>
      <c r="G113" s="15">
        <f t="shared" ca="1" si="11"/>
        <v>0</v>
      </c>
      <c r="H113" s="13">
        <f t="shared" ca="1" si="7"/>
        <v>0.13479452054794522</v>
      </c>
      <c r="I113" s="29">
        <f ca="1">IF(G113&lt;&gt;0,IF(E113&lt;0,0,IF(OR(Pita!I113&gt;0,Lemon!I113&gt;0,Mushrooms!I113&gt;0,'House Salad'!I113&gt;0,'Green Pepper'!I113&gt;0,Pita!I113&gt;0),50,200)),0)</f>
        <v>0</v>
      </c>
      <c r="J113" s="2">
        <f ca="1">IF(D113&lt;$E$18,"N/A",IF(D113=$E$18,IF($E$7-SUM(OFFSET(F113,-$E$18,0):F113)&gt;0,$E$7-SUM(OFFSET(F113,-$E$18,0):F113),0),IF(OFFSET(G113,-$E$18,0)-SUM(OFFSET(F113,-$E$18,0):F113)&gt;0,OFFSET(G113,-$E$18,0)-SUM(OFFSET(F113,-$E$18,0):F113),0)))</f>
        <v>0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114</v>
      </c>
      <c r="F114" s="15">
        <f t="shared" si="10"/>
        <v>9</v>
      </c>
      <c r="G114" s="15">
        <f t="shared" ca="1" si="11"/>
        <v>0</v>
      </c>
      <c r="H114" s="13">
        <f t="shared" ca="1" si="7"/>
        <v>0.12493150684931509</v>
      </c>
      <c r="I114" s="29">
        <f ca="1">IF(G114&lt;&gt;0,IF(E114&lt;0,0,IF(OR(Pita!I114&gt;0,Lemon!I114&gt;0,Mushrooms!I114&gt;0,'House Salad'!I114&gt;0,'Green Pepper'!I114&gt;0,Pita!I114&gt;0),50,200)),0)</f>
        <v>0</v>
      </c>
      <c r="J114" s="2">
        <f ca="1">IF(D114&lt;$E$18,"N/A",IF(D114=$E$18,IF($E$7-SUM(OFFSET(F114,-$E$18,0):F114)&gt;0,$E$7-SUM(OFFSET(F114,-$E$18,0):F114),0),IF(OFFSET(G114,-$E$18,0)-SUM(OFFSET(F114,-$E$18,0):F114)&gt;0,OFFSET(G114,-$E$18,0)-SUM(OFFSET(F114,-$E$18,0):F114),0)))</f>
        <v>0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105</v>
      </c>
      <c r="F115" s="15">
        <f t="shared" si="10"/>
        <v>9</v>
      </c>
      <c r="G115" s="15">
        <f t="shared" ca="1" si="11"/>
        <v>0</v>
      </c>
      <c r="H115" s="13">
        <f t="shared" ca="1" si="7"/>
        <v>0.11506849315068494</v>
      </c>
      <c r="I115" s="29">
        <f ca="1">IF(G115&lt;&gt;0,IF(E115&lt;0,0,IF(OR(Pita!I115&gt;0,Lemon!I115&gt;0,Mushrooms!I115&gt;0,'House Salad'!I115&gt;0,'Green Pepper'!I115&gt;0,Pita!I115&gt;0),50,200)),0)</f>
        <v>0</v>
      </c>
      <c r="J115" s="2">
        <f ca="1">IF(D115&lt;$E$18,"N/A",IF(D115=$E$18,IF($E$7-SUM(OFFSET(F115,-$E$18,0):F115)&gt;0,$E$7-SUM(OFFSET(F115,-$E$18,0):F115),0),IF(OFFSET(G115,-$E$18,0)-SUM(OFFSET(F115,-$E$18,0):F115)&gt;0,OFFSET(G115,-$E$18,0)-SUM(OFFSET(F115,-$E$18,0):F115),0)))</f>
        <v>0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96</v>
      </c>
      <c r="F116" s="15">
        <f t="shared" si="10"/>
        <v>9</v>
      </c>
      <c r="G116" s="15">
        <f t="shared" ca="1" si="11"/>
        <v>0</v>
      </c>
      <c r="H116" s="13">
        <f t="shared" ca="1" si="7"/>
        <v>0.1052054794520548</v>
      </c>
      <c r="I116" s="29">
        <f ca="1">IF(G116&lt;&gt;0,IF(E116&lt;0,0,IF(OR(Pita!I116&gt;0,Lemon!I116&gt;0,Mushrooms!I116&gt;0,'House Salad'!I116&gt;0,'Green Pepper'!I116&gt;0,Pita!I116&gt;0),50,200)),0)</f>
        <v>0</v>
      </c>
      <c r="J116" s="2">
        <f ca="1">IF(D116&lt;$E$18,"N/A",IF(D116=$E$18,IF($E$7-SUM(OFFSET(F116,-$E$18,0):F116)&gt;0,$E$7-SUM(OFFSET(F116,-$E$18,0):F116),0),IF(OFFSET(G116,-$E$18,0)-SUM(OFFSET(F116,-$E$18,0):F116)&gt;0,OFFSET(G116,-$E$18,0)-SUM(OFFSET(F116,-$E$18,0):F116),0)))</f>
        <v>0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87</v>
      </c>
      <c r="F117" s="15">
        <f t="shared" si="10"/>
        <v>9</v>
      </c>
      <c r="G117" s="15">
        <f t="shared" ca="1" si="11"/>
        <v>0</v>
      </c>
      <c r="H117" s="13">
        <f t="shared" ca="1" si="7"/>
        <v>9.5342465753424671E-2</v>
      </c>
      <c r="I117" s="29">
        <f ca="1">IF(G117&lt;&gt;0,IF(E117&lt;0,0,IF(OR(Pita!I117&gt;0,Lemon!I117&gt;0,Mushrooms!I117&gt;0,'House Salad'!I117&gt;0,'Green Pepper'!I117&gt;0,Pita!I117&gt;0),50,200)),0)</f>
        <v>0</v>
      </c>
      <c r="J117" s="2">
        <f ca="1">IF(D117&lt;$E$18,"N/A",IF(D117=$E$18,IF($E$7-SUM(OFFSET(F117,-$E$18,0):F117)&gt;0,$E$7-SUM(OFFSET(F117,-$E$18,0):F117),0),IF(OFFSET(G117,-$E$18,0)-SUM(OFFSET(F117,-$E$18,0):F117)&gt;0,OFFSET(G117,-$E$18,0)-SUM(OFFSET(F117,-$E$18,0):F117),0)))</f>
        <v>0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78</v>
      </c>
      <c r="F118" s="15">
        <f t="shared" si="10"/>
        <v>9</v>
      </c>
      <c r="G118" s="15">
        <f t="shared" ca="1" si="11"/>
        <v>126</v>
      </c>
      <c r="H118" s="13">
        <f t="shared" ca="1" si="7"/>
        <v>8.5479452054794527E-2</v>
      </c>
      <c r="I118" s="29">
        <f ca="1">IF(G118&lt;&gt;0,IF(E118&lt;0,0,IF(OR(Pita!I118&gt;0,Lemon!I118&gt;0,Mushrooms!I118&gt;0,'House Salad'!I118&gt;0,'Green Pepper'!I118&gt;0,Pita!I118&gt;0),50,200)),0)</f>
        <v>50</v>
      </c>
      <c r="J118" s="2">
        <f ca="1">IF(D118&lt;$E$18,"N/A",IF(D118=$E$18,IF($E$7-SUM(OFFSET(F118,-$E$18,0):F118)&gt;0,$E$7-SUM(OFFSET(F118,-$E$18,0):F118),0),IF(OFFSET(G118,-$E$18,0)-SUM(OFFSET(F118,-$E$18,0):F118)&gt;0,OFFSET(G118,-$E$18,0)-SUM(OFFSET(F118,-$E$18,0):F118),0)))</f>
        <v>42</v>
      </c>
      <c r="K118" s="13">
        <f t="shared" ca="1" si="8"/>
        <v>21.84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153</v>
      </c>
      <c r="F119" s="15">
        <f t="shared" si="10"/>
        <v>9</v>
      </c>
      <c r="G119" s="15">
        <f t="shared" ca="1" si="11"/>
        <v>0</v>
      </c>
      <c r="H119" s="13">
        <f t="shared" ca="1" si="7"/>
        <v>0.16767123287671234</v>
      </c>
      <c r="I119" s="29">
        <f ca="1">IF(G119&lt;&gt;0,IF(E119&lt;0,0,IF(OR(Pita!I119&gt;0,Lemon!I119&gt;0,Mushrooms!I119&gt;0,'House Salad'!I119&gt;0,'Green Pepper'!I119&gt;0,Pita!I119&gt;0),50,200)),0)</f>
        <v>0</v>
      </c>
      <c r="J119" s="2">
        <f ca="1">IF(D119&lt;$E$18,"N/A",IF(D119=$E$18,IF($E$7-SUM(OFFSET(F119,-$E$18,0):F119)&gt;0,$E$7-SUM(OFFSET(F119,-$E$18,0):F119),0),IF(OFFSET(G119,-$E$18,0)-SUM(OFFSET(F119,-$E$18,0):F119)&gt;0,OFFSET(G119,-$E$18,0)-SUM(OFFSET(F119,-$E$18,0):F119),0)))</f>
        <v>0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144</v>
      </c>
      <c r="F120" s="15">
        <f t="shared" si="10"/>
        <v>9</v>
      </c>
      <c r="G120" s="15">
        <f t="shared" ca="1" si="11"/>
        <v>0</v>
      </c>
      <c r="H120" s="13">
        <f t="shared" ca="1" si="7"/>
        <v>0.15780821917808222</v>
      </c>
      <c r="I120" s="29">
        <f ca="1">IF(G120&lt;&gt;0,IF(E120&lt;0,0,IF(OR(Pita!I120&gt;0,Lemon!I120&gt;0,Mushrooms!I120&gt;0,'House Salad'!I120&gt;0,'Green Pepper'!I120&gt;0,Pita!I120&gt;0),50,200)),0)</f>
        <v>0</v>
      </c>
      <c r="J120" s="2">
        <f ca="1">IF(D120&lt;$E$18,"N/A",IF(D120=$E$18,IF($E$7-SUM(OFFSET(F120,-$E$18,0):F120)&gt;0,$E$7-SUM(OFFSET(F120,-$E$18,0):F120),0),IF(OFFSET(G120,-$E$18,0)-SUM(OFFSET(F120,-$E$18,0):F120)&gt;0,OFFSET(G120,-$E$18,0)-SUM(OFFSET(F120,-$E$18,0):F120),0)))</f>
        <v>0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135</v>
      </c>
      <c r="F121" s="15">
        <f t="shared" si="10"/>
        <v>9</v>
      </c>
      <c r="G121" s="15">
        <f t="shared" ca="1" si="11"/>
        <v>0</v>
      </c>
      <c r="H121" s="13">
        <f t="shared" ca="1" si="7"/>
        <v>0.14794520547945209</v>
      </c>
      <c r="I121" s="29">
        <f ca="1">IF(G121&lt;&gt;0,IF(E121&lt;0,0,IF(OR(Pita!I121&gt;0,Lemon!I121&gt;0,Mushrooms!I121&gt;0,'House Salad'!I121&gt;0,'Green Pepper'!I121&gt;0,Pita!I121&gt;0),50,200)),0)</f>
        <v>0</v>
      </c>
      <c r="J121" s="2">
        <f ca="1">IF(D121&lt;$E$18,"N/A",IF(D121=$E$18,IF($E$7-SUM(OFFSET(F121,-$E$18,0):F121)&gt;0,$E$7-SUM(OFFSET(F121,-$E$18,0):F121),0),IF(OFFSET(G121,-$E$18,0)-SUM(OFFSET(F121,-$E$18,0):F121)&gt;0,OFFSET(G121,-$E$18,0)-SUM(OFFSET(F121,-$E$18,0):F121),0)))</f>
        <v>0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126</v>
      </c>
      <c r="F122" s="15">
        <f t="shared" si="10"/>
        <v>9</v>
      </c>
      <c r="G122" s="15">
        <f t="shared" ca="1" si="11"/>
        <v>0</v>
      </c>
      <c r="H122" s="13">
        <f t="shared" ca="1" si="7"/>
        <v>0.13808219178082193</v>
      </c>
      <c r="I122" s="29">
        <f ca="1">IF(G122&lt;&gt;0,IF(E122&lt;0,0,IF(OR(Pita!I122&gt;0,Lemon!I122&gt;0,Mushrooms!I122&gt;0,'House Salad'!I122&gt;0,'Green Pepper'!I122&gt;0,Pita!I122&gt;0),50,200)),0)</f>
        <v>0</v>
      </c>
      <c r="J122" s="2">
        <f ca="1">IF(D122&lt;$E$18,"N/A",IF(D122=$E$18,IF($E$7-SUM(OFFSET(F122,-$E$18,0):F122)&gt;0,$E$7-SUM(OFFSET(F122,-$E$18,0):F122),0),IF(OFFSET(G122,-$E$18,0)-SUM(OFFSET(F122,-$E$18,0):F122)&gt;0,OFFSET(G122,-$E$18,0)-SUM(OFFSET(F122,-$E$18,0):F122),0)))</f>
        <v>0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117</v>
      </c>
      <c r="F123" s="15">
        <f t="shared" si="10"/>
        <v>9</v>
      </c>
      <c r="G123" s="15">
        <f t="shared" ca="1" si="11"/>
        <v>0</v>
      </c>
      <c r="H123" s="13">
        <f t="shared" ca="1" si="7"/>
        <v>0.1282191780821918</v>
      </c>
      <c r="I123" s="29">
        <f ca="1">IF(G123&lt;&gt;0,IF(E123&lt;0,0,IF(OR(Pita!I123&gt;0,Lemon!I123&gt;0,Mushrooms!I123&gt;0,'House Salad'!I123&gt;0,'Green Pepper'!I123&gt;0,Pita!I123&gt;0),50,200)),0)</f>
        <v>0</v>
      </c>
      <c r="J123" s="2">
        <f ca="1">IF(D123&lt;$E$18,"N/A",IF(D123=$E$18,IF($E$7-SUM(OFFSET(F123,-$E$18,0):F123)&gt;0,$E$7-SUM(OFFSET(F123,-$E$18,0):F123),0),IF(OFFSET(G123,-$E$18,0)-SUM(OFFSET(F123,-$E$18,0):F123)&gt;0,OFFSET(G123,-$E$18,0)-SUM(OFFSET(F123,-$E$18,0):F123),0)))</f>
        <v>0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108</v>
      </c>
      <c r="F124" s="15">
        <f t="shared" si="10"/>
        <v>9</v>
      </c>
      <c r="G124" s="15">
        <f t="shared" ca="1" si="11"/>
        <v>0</v>
      </c>
      <c r="H124" s="13">
        <f t="shared" ca="1" si="7"/>
        <v>0.11835616438356165</v>
      </c>
      <c r="I124" s="29">
        <f ca="1">IF(G124&lt;&gt;0,IF(E124&lt;0,0,IF(OR(Pita!I124&gt;0,Lemon!I124&gt;0,Mushrooms!I124&gt;0,'House Salad'!I124&gt;0,'Green Pepper'!I124&gt;0,Pita!I124&gt;0),50,200)),0)</f>
        <v>0</v>
      </c>
      <c r="J124" s="2">
        <f ca="1">IF(D124&lt;$E$18,"N/A",IF(D124=$E$18,IF($E$7-SUM(OFFSET(F124,-$E$18,0):F124)&gt;0,$E$7-SUM(OFFSET(F124,-$E$18,0):F124),0),IF(OFFSET(G124,-$E$18,0)-SUM(OFFSET(F124,-$E$18,0):F124)&gt;0,OFFSET(G124,-$E$18,0)-SUM(OFFSET(F124,-$E$18,0):F124),0)))</f>
        <v>0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99</v>
      </c>
      <c r="F125" s="15">
        <f t="shared" si="10"/>
        <v>9</v>
      </c>
      <c r="G125" s="15">
        <f t="shared" ca="1" si="11"/>
        <v>0</v>
      </c>
      <c r="H125" s="13">
        <f t="shared" ca="1" si="7"/>
        <v>0.10849315068493152</v>
      </c>
      <c r="I125" s="29">
        <f ca="1">IF(G125&lt;&gt;0,IF(E125&lt;0,0,IF(OR(Pita!I125&gt;0,Lemon!I125&gt;0,Mushrooms!I125&gt;0,'House Salad'!I125&gt;0,'Green Pepper'!I125&gt;0,Pita!I125&gt;0),50,200)),0)</f>
        <v>0</v>
      </c>
      <c r="J125" s="2">
        <f ca="1">IF(D125&lt;$E$18,"N/A",IF(D125=$E$18,IF($E$7-SUM(OFFSET(F125,-$E$18,0):F125)&gt;0,$E$7-SUM(OFFSET(F125,-$E$18,0):F125),0),IF(OFFSET(G125,-$E$18,0)-SUM(OFFSET(F125,-$E$18,0):F125)&gt;0,OFFSET(G125,-$E$18,0)-SUM(OFFSET(F125,-$E$18,0):F125),0)))</f>
        <v>0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90</v>
      </c>
      <c r="F126" s="15">
        <f t="shared" si="10"/>
        <v>9</v>
      </c>
      <c r="G126" s="15">
        <f t="shared" ca="1" si="11"/>
        <v>0</v>
      </c>
      <c r="H126" s="13">
        <f t="shared" ca="1" si="7"/>
        <v>9.8630136986301381E-2</v>
      </c>
      <c r="I126" s="29">
        <f ca="1">IF(G126&lt;&gt;0,IF(E126&lt;0,0,IF(OR(Pita!I126&gt;0,Lemon!I126&gt;0,Mushrooms!I126&gt;0,'House Salad'!I126&gt;0,'Green Pepper'!I126&gt;0,Pita!I126&gt;0),50,200)),0)</f>
        <v>0</v>
      </c>
      <c r="J126" s="2">
        <f ca="1">IF(D126&lt;$E$18,"N/A",IF(D126=$E$18,IF($E$7-SUM(OFFSET(F126,-$E$18,0):F126)&gt;0,$E$7-SUM(OFFSET(F126,-$E$18,0):F126),0),IF(OFFSET(G126,-$E$18,0)-SUM(OFFSET(F126,-$E$18,0):F126)&gt;0,OFFSET(G126,-$E$18,0)-SUM(OFFSET(F126,-$E$18,0):F126),0)))</f>
        <v>0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81</v>
      </c>
      <c r="F127" s="15">
        <f t="shared" si="10"/>
        <v>9</v>
      </c>
      <c r="G127" s="15">
        <f t="shared" ca="1" si="11"/>
        <v>0</v>
      </c>
      <c r="H127" s="13">
        <f t="shared" ca="1" si="7"/>
        <v>8.8767123287671237E-2</v>
      </c>
      <c r="I127" s="29">
        <f ca="1">IF(G127&lt;&gt;0,IF(E127&lt;0,0,IF(OR(Pita!I127&gt;0,Lemon!I127&gt;0,Mushrooms!I127&gt;0,'House Salad'!I127&gt;0,'Green Pepper'!I127&gt;0,Pita!I127&gt;0),50,200)),0)</f>
        <v>0</v>
      </c>
      <c r="J127" s="2">
        <f ca="1">IF(D127&lt;$E$18,"N/A",IF(D127=$E$18,IF($E$7-SUM(OFFSET(F127,-$E$18,0):F127)&gt;0,$E$7-SUM(OFFSET(F127,-$E$18,0):F127),0),IF(OFFSET(G127,-$E$18,0)-SUM(OFFSET(F127,-$E$18,0):F127)&gt;0,OFFSET(G127,-$E$18,0)-SUM(OFFSET(F127,-$E$18,0):F127),0)))</f>
        <v>0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72</v>
      </c>
      <c r="F128" s="15">
        <f t="shared" si="10"/>
        <v>9</v>
      </c>
      <c r="G128" s="15">
        <f t="shared" ca="1" si="11"/>
        <v>0</v>
      </c>
      <c r="H128" s="13">
        <f t="shared" ca="1" si="7"/>
        <v>7.8904109589041108E-2</v>
      </c>
      <c r="I128" s="29">
        <f ca="1">IF(G128&lt;&gt;0,IF(E128&lt;0,0,IF(OR(Pita!I128&gt;0,Lemon!I128&gt;0,Mushrooms!I128&gt;0,'House Salad'!I128&gt;0,'Green Pepper'!I128&gt;0,Pita!I128&gt;0),50,200)),0)</f>
        <v>0</v>
      </c>
      <c r="J128" s="2">
        <f ca="1">IF(D128&lt;$E$18,"N/A",IF(D128=$E$18,IF($E$7-SUM(OFFSET(F128,-$E$18,0):F128)&gt;0,$E$7-SUM(OFFSET(F128,-$E$18,0):F128),0),IF(OFFSET(G128,-$E$18,0)-SUM(OFFSET(F128,-$E$18,0):F128)&gt;0,OFFSET(G128,-$E$18,0)-SUM(OFFSET(F128,-$E$18,0):F128),0)))</f>
        <v>0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63</v>
      </c>
      <c r="F129" s="15">
        <f t="shared" si="10"/>
        <v>9</v>
      </c>
      <c r="G129" s="15">
        <f t="shared" ca="1" si="11"/>
        <v>0</v>
      </c>
      <c r="H129" s="13">
        <f t="shared" ca="1" si="7"/>
        <v>6.9041095890410964E-2</v>
      </c>
      <c r="I129" s="29">
        <f ca="1">IF(G129&lt;&gt;0,IF(E129&lt;0,0,IF(OR(Pita!I129&gt;0,Lemon!I129&gt;0,Mushrooms!I129&gt;0,'House Salad'!I129&gt;0,'Green Pepper'!I129&gt;0,Pita!I129&gt;0),50,200)),0)</f>
        <v>0</v>
      </c>
      <c r="J129" s="2">
        <f ca="1">IF(D129&lt;$E$18,"N/A",IF(D129=$E$18,IF($E$7-SUM(OFFSET(F129,-$E$18,0):F129)&gt;0,$E$7-SUM(OFFSET(F129,-$E$18,0):F129),0),IF(OFFSET(G129,-$E$18,0)-SUM(OFFSET(F129,-$E$18,0):F129)&gt;0,OFFSET(G129,-$E$18,0)-SUM(OFFSET(F129,-$E$18,0):F129),0)))</f>
        <v>0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54</v>
      </c>
      <c r="F130" s="15">
        <f t="shared" si="10"/>
        <v>9</v>
      </c>
      <c r="G130" s="15">
        <f t="shared" ca="1" si="11"/>
        <v>0</v>
      </c>
      <c r="H130" s="13">
        <f t="shared" ca="1" si="7"/>
        <v>5.9178082191780827E-2</v>
      </c>
      <c r="I130" s="29">
        <f ca="1">IF(G130&lt;&gt;0,IF(E130&lt;0,0,IF(OR(Pita!I130&gt;0,Lemon!I130&gt;0,Mushrooms!I130&gt;0,'House Salad'!I130&gt;0,'Green Pepper'!I130&gt;0,Pita!I130&gt;0),50,200)),0)</f>
        <v>0</v>
      </c>
      <c r="J130" s="2">
        <f ca="1">IF(D130&lt;$E$18,"N/A",IF(D130=$E$18,IF($E$7-SUM(OFFSET(F130,-$E$18,0):F130)&gt;0,$E$7-SUM(OFFSET(F130,-$E$18,0):F130),0),IF(OFFSET(G130,-$E$18,0)-SUM(OFFSET(F130,-$E$18,0):F130)&gt;0,OFFSET(G130,-$E$18,0)-SUM(OFFSET(F130,-$E$18,0):F130),0)))</f>
        <v>0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45</v>
      </c>
      <c r="F131" s="15">
        <f t="shared" si="10"/>
        <v>9</v>
      </c>
      <c r="G131" s="15">
        <f t="shared" ca="1" si="11"/>
        <v>0</v>
      </c>
      <c r="H131" s="13">
        <f t="shared" ca="1" si="7"/>
        <v>4.9315068493150691E-2</v>
      </c>
      <c r="I131" s="29">
        <f ca="1">IF(G131&lt;&gt;0,IF(E131&lt;0,0,IF(OR(Pita!I131&gt;0,Lemon!I131&gt;0,Mushrooms!I131&gt;0,'House Salad'!I131&gt;0,'Green Pepper'!I131&gt;0,Pita!I131&gt;0),50,200)),0)</f>
        <v>0</v>
      </c>
      <c r="J131" s="2">
        <f ca="1">IF(D131&lt;$E$18,"N/A",IF(D131=$E$18,IF($E$7-SUM(OFFSET(F131,-$E$18,0):F131)&gt;0,$E$7-SUM(OFFSET(F131,-$E$18,0):F131),0),IF(OFFSET(G131,-$E$18,0)-SUM(OFFSET(F131,-$E$18,0):F131)&gt;0,OFFSET(G131,-$E$18,0)-SUM(OFFSET(F131,-$E$18,0):F131),0)))</f>
        <v>0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36</v>
      </c>
      <c r="F132" s="15">
        <f t="shared" si="10"/>
        <v>9</v>
      </c>
      <c r="G132" s="15">
        <f t="shared" ca="1" si="11"/>
        <v>168</v>
      </c>
      <c r="H132" s="13">
        <f t="shared" ca="1" si="7"/>
        <v>3.9452054794520554E-2</v>
      </c>
      <c r="I132" s="29">
        <f ca="1">IF(G132&lt;&gt;0,IF(E132&lt;0,0,IF(OR(Pita!I132&gt;0,Lemon!I132&gt;0,Mushrooms!I132&gt;0,'House Salad'!I132&gt;0,'Green Pepper'!I132&gt;0,Pita!I132&gt;0),50,200)),0)</f>
        <v>50</v>
      </c>
      <c r="J132" s="2">
        <f ca="1">IF(D132&lt;$E$18,"N/A",IF(D132=$E$18,IF($E$7-SUM(OFFSET(F132,-$E$18,0):F132)&gt;0,$E$7-SUM(OFFSET(F132,-$E$18,0):F132),0),IF(OFFSET(G132,-$E$18,0)-SUM(OFFSET(F132,-$E$18,0):F132)&gt;0,OFFSET(G132,-$E$18,0)-SUM(OFFSET(F132,-$E$18,0):F132),0)))</f>
        <v>0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195</v>
      </c>
      <c r="F133" s="15">
        <f t="shared" si="10"/>
        <v>9</v>
      </c>
      <c r="G133" s="15">
        <f t="shared" ca="1" si="11"/>
        <v>0</v>
      </c>
      <c r="H133" s="13">
        <f t="shared" ca="1" si="7"/>
        <v>0.21369863013698634</v>
      </c>
      <c r="I133" s="29">
        <f ca="1">IF(G133&lt;&gt;0,IF(E133&lt;0,0,IF(OR(Pita!I133&gt;0,Lemon!I133&gt;0,Mushrooms!I133&gt;0,'House Salad'!I133&gt;0,'Green Pepper'!I133&gt;0,Pita!I133&gt;0),50,200)),0)</f>
        <v>0</v>
      </c>
      <c r="J133" s="2">
        <f ca="1">IF(D133&lt;$E$18,"N/A",IF(D133=$E$18,IF($E$7-SUM(OFFSET(F133,-$E$18,0):F133)&gt;0,$E$7-SUM(OFFSET(F133,-$E$18,0):F133),0),IF(OFFSET(G133,-$E$18,0)-SUM(OFFSET(F133,-$E$18,0):F133)&gt;0,OFFSET(G133,-$E$18,0)-SUM(OFFSET(F133,-$E$18,0):F133),0)))</f>
        <v>0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186</v>
      </c>
      <c r="F134" s="15">
        <f t="shared" si="10"/>
        <v>9</v>
      </c>
      <c r="G134" s="15">
        <f t="shared" ca="1" si="11"/>
        <v>0</v>
      </c>
      <c r="H134" s="13">
        <f t="shared" ca="1" si="7"/>
        <v>0.20383561643835618</v>
      </c>
      <c r="I134" s="29">
        <f ca="1">IF(G134&lt;&gt;0,IF(E134&lt;0,0,IF(OR(Pita!I134&gt;0,Lemon!I134&gt;0,Mushrooms!I134&gt;0,'House Salad'!I134&gt;0,'Green Pepper'!I134&gt;0,Pita!I134&gt;0),50,200)),0)</f>
        <v>0</v>
      </c>
      <c r="J134" s="2">
        <f ca="1">IF(D134&lt;$E$18,"N/A",IF(D134=$E$18,IF($E$7-SUM(OFFSET(F134,-$E$18,0):F134)&gt;0,$E$7-SUM(OFFSET(F134,-$E$18,0):F134),0),IF(OFFSET(G134,-$E$18,0)-SUM(OFFSET(F134,-$E$18,0):F134)&gt;0,OFFSET(G134,-$E$18,0)-SUM(OFFSET(F134,-$E$18,0):F134),0)))</f>
        <v>0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177</v>
      </c>
      <c r="F135" s="15">
        <f t="shared" si="10"/>
        <v>9</v>
      </c>
      <c r="G135" s="15">
        <f t="shared" ca="1" si="11"/>
        <v>0</v>
      </c>
      <c r="H135" s="13">
        <f t="shared" ca="1" si="7"/>
        <v>0.19397260273972605</v>
      </c>
      <c r="I135" s="29">
        <f ca="1">IF(G135&lt;&gt;0,IF(E135&lt;0,0,IF(OR(Pita!I135&gt;0,Lemon!I135&gt;0,Mushrooms!I135&gt;0,'House Salad'!I135&gt;0,'Green Pepper'!I135&gt;0,Pita!I135&gt;0),50,200)),0)</f>
        <v>0</v>
      </c>
      <c r="J135" s="2">
        <f ca="1">IF(D135&lt;$E$18,"N/A",IF(D135=$E$18,IF($E$7-SUM(OFFSET(F135,-$E$18,0):F135)&gt;0,$E$7-SUM(OFFSET(F135,-$E$18,0):F135),0),IF(OFFSET(G135,-$E$18,0)-SUM(OFFSET(F135,-$E$18,0):F135)&gt;0,OFFSET(G135,-$E$18,0)-SUM(OFFSET(F135,-$E$18,0):F135),0)))</f>
        <v>0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168</v>
      </c>
      <c r="F136" s="15">
        <f t="shared" si="10"/>
        <v>9</v>
      </c>
      <c r="G136" s="15">
        <f t="shared" ca="1" si="11"/>
        <v>0</v>
      </c>
      <c r="H136" s="13">
        <f t="shared" ca="1" si="7"/>
        <v>0.18410958904109592</v>
      </c>
      <c r="I136" s="29">
        <f ca="1">IF(G136&lt;&gt;0,IF(E136&lt;0,0,IF(OR(Pita!I136&gt;0,Lemon!I136&gt;0,Mushrooms!I136&gt;0,'House Salad'!I136&gt;0,'Green Pepper'!I136&gt;0,Pita!I136&gt;0),50,200)),0)</f>
        <v>0</v>
      </c>
      <c r="J136" s="2">
        <f ca="1">IF(D136&lt;$E$18,"N/A",IF(D136=$E$18,IF($E$7-SUM(OFFSET(F136,-$E$18,0):F136)&gt;0,$E$7-SUM(OFFSET(F136,-$E$18,0):F136),0),IF(OFFSET(G136,-$E$18,0)-SUM(OFFSET(F136,-$E$18,0):F136)&gt;0,OFFSET(G136,-$E$18,0)-SUM(OFFSET(F136,-$E$18,0):F136),0)))</f>
        <v>0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159</v>
      </c>
      <c r="F137" s="15">
        <f t="shared" si="10"/>
        <v>9</v>
      </c>
      <c r="G137" s="15">
        <f t="shared" ca="1" si="11"/>
        <v>0</v>
      </c>
      <c r="H137" s="13">
        <f t="shared" ca="1" si="7"/>
        <v>0.17424657534246576</v>
      </c>
      <c r="I137" s="29">
        <f ca="1">IF(G137&lt;&gt;0,IF(E137&lt;0,0,IF(OR(Pita!I137&gt;0,Lemon!I137&gt;0,Mushrooms!I137&gt;0,'House Salad'!I137&gt;0,'Green Pepper'!I137&gt;0,Pita!I137&gt;0),50,200)),0)</f>
        <v>0</v>
      </c>
      <c r="J137" s="2">
        <f ca="1">IF(D137&lt;$E$18,"N/A",IF(D137=$E$18,IF($E$7-SUM(OFFSET(F137,-$E$18,0):F137)&gt;0,$E$7-SUM(OFFSET(F137,-$E$18,0):F137),0),IF(OFFSET(G137,-$E$18,0)-SUM(OFFSET(F137,-$E$18,0):F137)&gt;0,OFFSET(G137,-$E$18,0)-SUM(OFFSET(F137,-$E$18,0):F137),0)))</f>
        <v>0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150</v>
      </c>
      <c r="F138" s="15">
        <f t="shared" si="10"/>
        <v>9</v>
      </c>
      <c r="G138" s="15">
        <f t="shared" ca="1" si="11"/>
        <v>0</v>
      </c>
      <c r="H138" s="13">
        <f t="shared" ca="1" si="7"/>
        <v>0.16438356164383564</v>
      </c>
      <c r="I138" s="29">
        <f ca="1">IF(G138&lt;&gt;0,IF(E138&lt;0,0,IF(OR(Pita!I138&gt;0,Lemon!I138&gt;0,Mushrooms!I138&gt;0,'House Salad'!I138&gt;0,'Green Pepper'!I138&gt;0,Pita!I138&gt;0),50,200)),0)</f>
        <v>0</v>
      </c>
      <c r="J138" s="2">
        <f ca="1">IF(D138&lt;$E$18,"N/A",IF(D138=$E$18,IF($E$7-SUM(OFFSET(F138,-$E$18,0):F138)&gt;0,$E$7-SUM(OFFSET(F138,-$E$18,0):F138),0),IF(OFFSET(G138,-$E$18,0)-SUM(OFFSET(F138,-$E$18,0):F138)&gt;0,OFFSET(G138,-$E$18,0)-SUM(OFFSET(F138,-$E$18,0):F138),0)))</f>
        <v>0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141</v>
      </c>
      <c r="F139" s="15">
        <f t="shared" si="10"/>
        <v>9</v>
      </c>
      <c r="G139" s="15">
        <f t="shared" ca="1" si="11"/>
        <v>0</v>
      </c>
      <c r="H139" s="13">
        <f t="shared" ca="1" si="7"/>
        <v>0.15452054794520551</v>
      </c>
      <c r="I139" s="29">
        <f ca="1">IF(G139&lt;&gt;0,IF(E139&lt;0,0,IF(OR(Pita!I139&gt;0,Lemon!I139&gt;0,Mushrooms!I139&gt;0,'House Salad'!I139&gt;0,'Green Pepper'!I139&gt;0,Pita!I139&gt;0),50,200)),0)</f>
        <v>0</v>
      </c>
      <c r="J139" s="2">
        <f ca="1">IF(D139&lt;$E$18,"N/A",IF(D139=$E$18,IF($E$7-SUM(OFFSET(F139,-$E$18,0):F139)&gt;0,$E$7-SUM(OFFSET(F139,-$E$18,0):F139),0),IF(OFFSET(G139,-$E$18,0)-SUM(OFFSET(F139,-$E$18,0):F139)&gt;0,OFFSET(G139,-$E$18,0)-SUM(OFFSET(F139,-$E$18,0):F139),0)))</f>
        <v>0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132</v>
      </c>
      <c r="F140" s="15">
        <f t="shared" si="10"/>
        <v>9</v>
      </c>
      <c r="G140" s="15">
        <f t="shared" ca="1" si="11"/>
        <v>0</v>
      </c>
      <c r="H140" s="13">
        <f t="shared" ca="1" si="7"/>
        <v>0.14465753424657535</v>
      </c>
      <c r="I140" s="29">
        <f ca="1">IF(G140&lt;&gt;0,IF(E140&lt;0,0,IF(OR(Pita!I140&gt;0,Lemon!I140&gt;0,Mushrooms!I140&gt;0,'House Salad'!I140&gt;0,'Green Pepper'!I140&gt;0,Pita!I140&gt;0),50,200)),0)</f>
        <v>0</v>
      </c>
      <c r="J140" s="2">
        <f ca="1">IF(D140&lt;$E$18,"N/A",IF(D140=$E$18,IF($E$7-SUM(OFFSET(F140,-$E$18,0):F140)&gt;0,$E$7-SUM(OFFSET(F140,-$E$18,0):F140),0),IF(OFFSET(G140,-$E$18,0)-SUM(OFFSET(F140,-$E$18,0):F140)&gt;0,OFFSET(G140,-$E$18,0)-SUM(OFFSET(F140,-$E$18,0):F140),0)))</f>
        <v>0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123</v>
      </c>
      <c r="F141" s="15">
        <f t="shared" si="10"/>
        <v>9</v>
      </c>
      <c r="G141" s="15">
        <f t="shared" ca="1" si="11"/>
        <v>0</v>
      </c>
      <c r="H141" s="13">
        <f t="shared" ca="1" si="7"/>
        <v>0.13479452054794522</v>
      </c>
      <c r="I141" s="29">
        <f ca="1">IF(G141&lt;&gt;0,IF(E141&lt;0,0,IF(OR(Pita!I141&gt;0,Lemon!I141&gt;0,Mushrooms!I141&gt;0,'House Salad'!I141&gt;0,'Green Pepper'!I141&gt;0,Pita!I141&gt;0),50,200)),0)</f>
        <v>0</v>
      </c>
      <c r="J141" s="2">
        <f ca="1">IF(D141&lt;$E$18,"N/A",IF(D141=$E$18,IF($E$7-SUM(OFFSET(F141,-$E$18,0):F141)&gt;0,$E$7-SUM(OFFSET(F141,-$E$18,0):F141),0),IF(OFFSET(G141,-$E$18,0)-SUM(OFFSET(F141,-$E$18,0):F141)&gt;0,OFFSET(G141,-$E$18,0)-SUM(OFFSET(F141,-$E$18,0):F141),0)))</f>
        <v>0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114</v>
      </c>
      <c r="F142" s="15">
        <f t="shared" si="10"/>
        <v>9</v>
      </c>
      <c r="G142" s="15">
        <f t="shared" ca="1" si="11"/>
        <v>0</v>
      </c>
      <c r="H142" s="13">
        <f t="shared" ca="1" si="7"/>
        <v>0.12493150684931509</v>
      </c>
      <c r="I142" s="29">
        <f ca="1">IF(G142&lt;&gt;0,IF(E142&lt;0,0,IF(OR(Pita!I142&gt;0,Lemon!I142&gt;0,Mushrooms!I142&gt;0,'House Salad'!I142&gt;0,'Green Pepper'!I142&gt;0,Pita!I142&gt;0),50,200)),0)</f>
        <v>0</v>
      </c>
      <c r="J142" s="2">
        <f ca="1">IF(D142&lt;$E$18,"N/A",IF(D142=$E$18,IF($E$7-SUM(OFFSET(F142,-$E$18,0):F142)&gt;0,$E$7-SUM(OFFSET(F142,-$E$18,0):F142),0),IF(OFFSET(G142,-$E$18,0)-SUM(OFFSET(F142,-$E$18,0):F142)&gt;0,OFFSET(G142,-$E$18,0)-SUM(OFFSET(F142,-$E$18,0):F142),0)))</f>
        <v>0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105</v>
      </c>
      <c r="F143" s="15">
        <f t="shared" si="10"/>
        <v>9</v>
      </c>
      <c r="G143" s="15">
        <f t="shared" ca="1" si="11"/>
        <v>0</v>
      </c>
      <c r="H143" s="13">
        <f t="shared" ca="1" si="7"/>
        <v>0.11506849315068494</v>
      </c>
      <c r="I143" s="29">
        <f ca="1">IF(G143&lt;&gt;0,IF(E143&lt;0,0,IF(OR(Pita!I143&gt;0,Lemon!I143&gt;0,Mushrooms!I143&gt;0,'House Salad'!I143&gt;0,'Green Pepper'!I143&gt;0,Pita!I143&gt;0),50,200)),0)</f>
        <v>0</v>
      </c>
      <c r="J143" s="2">
        <f ca="1">IF(D143&lt;$E$18,"N/A",IF(D143=$E$18,IF($E$7-SUM(OFFSET(F143,-$E$18,0):F143)&gt;0,$E$7-SUM(OFFSET(F143,-$E$18,0):F143),0),IF(OFFSET(G143,-$E$18,0)-SUM(OFFSET(F143,-$E$18,0):F143)&gt;0,OFFSET(G143,-$E$18,0)-SUM(OFFSET(F143,-$E$18,0):F143),0)))</f>
        <v>0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96</v>
      </c>
      <c r="F144" s="15">
        <f t="shared" si="10"/>
        <v>9</v>
      </c>
      <c r="G144" s="15">
        <f t="shared" ca="1" si="11"/>
        <v>0</v>
      </c>
      <c r="H144" s="13">
        <f t="shared" ca="1" si="7"/>
        <v>0.1052054794520548</v>
      </c>
      <c r="I144" s="29">
        <f ca="1">IF(G144&lt;&gt;0,IF(E144&lt;0,0,IF(OR(Pita!I144&gt;0,Lemon!I144&gt;0,Mushrooms!I144&gt;0,'House Salad'!I144&gt;0,'Green Pepper'!I144&gt;0,Pita!I144&gt;0),50,200)),0)</f>
        <v>0</v>
      </c>
      <c r="J144" s="2">
        <f ca="1">IF(D144&lt;$E$18,"N/A",IF(D144=$E$18,IF($E$7-SUM(OFFSET(F144,-$E$18,0):F144)&gt;0,$E$7-SUM(OFFSET(F144,-$E$18,0):F144),0),IF(OFFSET(G144,-$E$18,0)-SUM(OFFSET(F144,-$E$18,0):F144)&gt;0,OFFSET(G144,-$E$18,0)-SUM(OFFSET(F144,-$E$18,0):F144),0)))</f>
        <v>0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87</v>
      </c>
      <c r="F145" s="15">
        <f t="shared" si="10"/>
        <v>9</v>
      </c>
      <c r="G145" s="15">
        <f t="shared" ca="1" si="11"/>
        <v>0</v>
      </c>
      <c r="H145" s="13">
        <f t="shared" ca="1" si="7"/>
        <v>9.5342465753424671E-2</v>
      </c>
      <c r="I145" s="29">
        <f ca="1">IF(G145&lt;&gt;0,IF(E145&lt;0,0,IF(OR(Pita!I145&gt;0,Lemon!I145&gt;0,Mushrooms!I145&gt;0,'House Salad'!I145&gt;0,'Green Pepper'!I145&gt;0,Pita!I145&gt;0),50,200)),0)</f>
        <v>0</v>
      </c>
      <c r="J145" s="2">
        <f ca="1">IF(D145&lt;$E$18,"N/A",IF(D145=$E$18,IF($E$7-SUM(OFFSET(F145,-$E$18,0):F145)&gt;0,$E$7-SUM(OFFSET(F145,-$E$18,0):F145),0),IF(OFFSET(G145,-$E$18,0)-SUM(OFFSET(F145,-$E$18,0):F145)&gt;0,OFFSET(G145,-$E$18,0)-SUM(OFFSET(F145,-$E$18,0):F145),0)))</f>
        <v>0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78</v>
      </c>
      <c r="F146" s="15">
        <f t="shared" si="10"/>
        <v>9</v>
      </c>
      <c r="G146" s="15">
        <f t="shared" ca="1" si="11"/>
        <v>126</v>
      </c>
      <c r="H146" s="13">
        <f t="shared" ca="1" si="7"/>
        <v>8.5479452054794527E-2</v>
      </c>
      <c r="I146" s="29">
        <f ca="1">IF(G146&lt;&gt;0,IF(E146&lt;0,0,IF(OR(Pita!I146&gt;0,Lemon!I146&gt;0,Mushrooms!I146&gt;0,'House Salad'!I146&gt;0,'Green Pepper'!I146&gt;0,Pita!I146&gt;0),50,200)),0)</f>
        <v>50</v>
      </c>
      <c r="J146" s="2">
        <f ca="1">IF(D146&lt;$E$18,"N/A",IF(D146=$E$18,IF($E$7-SUM(OFFSET(F146,-$E$18,0):F146)&gt;0,$E$7-SUM(OFFSET(F146,-$E$18,0):F146),0),IF(OFFSET(G146,-$E$18,0)-SUM(OFFSET(F146,-$E$18,0):F146)&gt;0,OFFSET(G146,-$E$18,0)-SUM(OFFSET(F146,-$E$18,0):F146),0)))</f>
        <v>33</v>
      </c>
      <c r="K146" s="13">
        <f t="shared" ca="1" si="8"/>
        <v>17.16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162</v>
      </c>
      <c r="F147" s="15">
        <f t="shared" si="10"/>
        <v>9</v>
      </c>
      <c r="G147" s="15">
        <f t="shared" ca="1" si="11"/>
        <v>0</v>
      </c>
      <c r="H147" s="13">
        <f t="shared" ca="1" si="7"/>
        <v>0.17753424657534247</v>
      </c>
      <c r="I147" s="29">
        <f ca="1">IF(G147&lt;&gt;0,IF(E147&lt;0,0,IF(OR(Pita!I147&gt;0,Lemon!I147&gt;0,Mushrooms!I147&gt;0,'House Salad'!I147&gt;0,'Green Pepper'!I147&gt;0,Pita!I147&gt;0),50,200)),0)</f>
        <v>0</v>
      </c>
      <c r="J147" s="2">
        <f ca="1">IF(D147&lt;$E$18,"N/A",IF(D147=$E$18,IF($E$7-SUM(OFFSET(F147,-$E$18,0):F147)&gt;0,$E$7-SUM(OFFSET(F147,-$E$18,0):F147),0),IF(OFFSET(G147,-$E$18,0)-SUM(OFFSET(F147,-$E$18,0):F147)&gt;0,OFFSET(G147,-$E$18,0)-SUM(OFFSET(F147,-$E$18,0):F147),0)))</f>
        <v>0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153</v>
      </c>
      <c r="F148" s="15">
        <f t="shared" si="10"/>
        <v>9</v>
      </c>
      <c r="G148" s="15">
        <f t="shared" ca="1" si="11"/>
        <v>0</v>
      </c>
      <c r="H148" s="13">
        <f t="shared" ca="1" si="7"/>
        <v>0.16767123287671234</v>
      </c>
      <c r="I148" s="29">
        <f ca="1">IF(G148&lt;&gt;0,IF(E148&lt;0,0,IF(OR(Pita!I148&gt;0,Lemon!I148&gt;0,Mushrooms!I148&gt;0,'House Salad'!I148&gt;0,'Green Pepper'!I148&gt;0,Pita!I148&gt;0),50,200)),0)</f>
        <v>0</v>
      </c>
      <c r="J148" s="2">
        <f ca="1">IF(D148&lt;$E$18,"N/A",IF(D148=$E$18,IF($E$7-SUM(OFFSET(F148,-$E$18,0):F148)&gt;0,$E$7-SUM(OFFSET(F148,-$E$18,0):F148),0),IF(OFFSET(G148,-$E$18,0)-SUM(OFFSET(F148,-$E$18,0):F148)&gt;0,OFFSET(G148,-$E$18,0)-SUM(OFFSET(F148,-$E$18,0):F148),0)))</f>
        <v>0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144</v>
      </c>
      <c r="F149" s="15">
        <f t="shared" si="10"/>
        <v>9</v>
      </c>
      <c r="G149" s="15">
        <f t="shared" ca="1" si="11"/>
        <v>0</v>
      </c>
      <c r="H149" s="13">
        <f t="shared" ref="H149:H212" ca="1" si="13">IF(E149&gt;0,E149*($E$12/365),0)</f>
        <v>0.15780821917808222</v>
      </c>
      <c r="I149" s="29">
        <f ca="1">IF(G149&lt;&gt;0,IF(E149&lt;0,0,IF(OR(Pita!I149&gt;0,Lemon!I149&gt;0,Mushrooms!I149&gt;0,'House Salad'!I149&gt;0,'Green Pepper'!I149&gt;0,Pita!I149&gt;0),50,200)),0)</f>
        <v>0</v>
      </c>
      <c r="J149" s="2">
        <f ca="1">IF(D149&lt;$E$18,"N/A",IF(D149=$E$18,IF($E$7-SUM(OFFSET(F149,-$E$18,0):F149)&gt;0,$E$7-SUM(OFFSET(F149,-$E$18,0):F149),0),IF(OFFSET(G149,-$E$18,0)-SUM(OFFSET(F149,-$E$18,0):F149)&gt;0,OFFSET(G149,-$E$18,0)-SUM(OFFSET(F149,-$E$18,0):F149),0)))</f>
        <v>0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135</v>
      </c>
      <c r="F150" s="15">
        <f t="shared" ref="F150:F213" si="16">ROUND($E$15/7,0)</f>
        <v>9</v>
      </c>
      <c r="G150" s="15">
        <f t="shared" ref="G150:G213" ca="1" si="17">IF(D150=1,$E$4,IF(E150&lt;0,$E$4-E150,IF(MOD(D150,$E$5)=0,$E$4-E150,0)))</f>
        <v>0</v>
      </c>
      <c r="H150" s="13">
        <f t="shared" ca="1" si="13"/>
        <v>0.14794520547945209</v>
      </c>
      <c r="I150" s="29">
        <f ca="1">IF(G150&lt;&gt;0,IF(E150&lt;0,0,IF(OR(Pita!I150&gt;0,Lemon!I150&gt;0,Mushrooms!I150&gt;0,'House Salad'!I150&gt;0,'Green Pepper'!I150&gt;0,Pita!I150&gt;0),50,200)),0)</f>
        <v>0</v>
      </c>
      <c r="J150" s="2">
        <f ca="1">IF(D150&lt;$E$18,"N/A",IF(D150=$E$18,IF($E$7-SUM(OFFSET(F150,-$E$18,0):F150)&gt;0,$E$7-SUM(OFFSET(F150,-$E$18,0):F150),0),IF(OFFSET(G150,-$E$18,0)-SUM(OFFSET(F150,-$E$18,0):F150)&gt;0,OFFSET(G150,-$E$18,0)-SUM(OFFSET(F150,-$E$18,0):F150),0)))</f>
        <v>0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126</v>
      </c>
      <c r="F151" s="15">
        <f t="shared" si="16"/>
        <v>9</v>
      </c>
      <c r="G151" s="15">
        <f t="shared" ca="1" si="17"/>
        <v>0</v>
      </c>
      <c r="H151" s="13">
        <f t="shared" ca="1" si="13"/>
        <v>0.13808219178082193</v>
      </c>
      <c r="I151" s="29">
        <f ca="1">IF(G151&lt;&gt;0,IF(E151&lt;0,0,IF(OR(Pita!I151&gt;0,Lemon!I151&gt;0,Mushrooms!I151&gt;0,'House Salad'!I151&gt;0,'Green Pepper'!I151&gt;0,Pita!I151&gt;0),50,200)),0)</f>
        <v>0</v>
      </c>
      <c r="J151" s="2">
        <f ca="1">IF(D151&lt;$E$18,"N/A",IF(D151=$E$18,IF($E$7-SUM(OFFSET(F151,-$E$18,0):F151)&gt;0,$E$7-SUM(OFFSET(F151,-$E$18,0):F151),0),IF(OFFSET(G151,-$E$18,0)-SUM(OFFSET(F151,-$E$18,0):F151)&gt;0,OFFSET(G151,-$E$18,0)-SUM(OFFSET(F151,-$E$18,0):F151),0)))</f>
        <v>0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117</v>
      </c>
      <c r="F152" s="15">
        <f t="shared" si="16"/>
        <v>9</v>
      </c>
      <c r="G152" s="15">
        <f t="shared" ca="1" si="17"/>
        <v>0</v>
      </c>
      <c r="H152" s="13">
        <f t="shared" ca="1" si="13"/>
        <v>0.1282191780821918</v>
      </c>
      <c r="I152" s="29">
        <f ca="1">IF(G152&lt;&gt;0,IF(E152&lt;0,0,IF(OR(Pita!I152&gt;0,Lemon!I152&gt;0,Mushrooms!I152&gt;0,'House Salad'!I152&gt;0,'Green Pepper'!I152&gt;0,Pita!I152&gt;0),50,200)),0)</f>
        <v>0</v>
      </c>
      <c r="J152" s="2">
        <f ca="1">IF(D152&lt;$E$18,"N/A",IF(D152=$E$18,IF($E$7-SUM(OFFSET(F152,-$E$18,0):F152)&gt;0,$E$7-SUM(OFFSET(F152,-$E$18,0):F152),0),IF(OFFSET(G152,-$E$18,0)-SUM(OFFSET(F152,-$E$18,0):F152)&gt;0,OFFSET(G152,-$E$18,0)-SUM(OFFSET(F152,-$E$18,0):F152),0)))</f>
        <v>0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108</v>
      </c>
      <c r="F153" s="15">
        <f t="shared" si="16"/>
        <v>9</v>
      </c>
      <c r="G153" s="15">
        <f t="shared" ca="1" si="17"/>
        <v>0</v>
      </c>
      <c r="H153" s="13">
        <f t="shared" ca="1" si="13"/>
        <v>0.11835616438356165</v>
      </c>
      <c r="I153" s="29">
        <f ca="1">IF(G153&lt;&gt;0,IF(E153&lt;0,0,IF(OR(Pita!I153&gt;0,Lemon!I153&gt;0,Mushrooms!I153&gt;0,'House Salad'!I153&gt;0,'Green Pepper'!I153&gt;0,Pita!I153&gt;0),50,200)),0)</f>
        <v>0</v>
      </c>
      <c r="J153" s="2">
        <f ca="1">IF(D153&lt;$E$18,"N/A",IF(D153=$E$18,IF($E$7-SUM(OFFSET(F153,-$E$18,0):F153)&gt;0,$E$7-SUM(OFFSET(F153,-$E$18,0):F153),0),IF(OFFSET(G153,-$E$18,0)-SUM(OFFSET(F153,-$E$18,0):F153)&gt;0,OFFSET(G153,-$E$18,0)-SUM(OFFSET(F153,-$E$18,0):F153),0)))</f>
        <v>0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99</v>
      </c>
      <c r="F154" s="15">
        <f t="shared" si="16"/>
        <v>9</v>
      </c>
      <c r="G154" s="15">
        <f t="shared" ca="1" si="17"/>
        <v>0</v>
      </c>
      <c r="H154" s="13">
        <f t="shared" ca="1" si="13"/>
        <v>0.10849315068493152</v>
      </c>
      <c r="I154" s="29">
        <f ca="1">IF(G154&lt;&gt;0,IF(E154&lt;0,0,IF(OR(Pita!I154&gt;0,Lemon!I154&gt;0,Mushrooms!I154&gt;0,'House Salad'!I154&gt;0,'Green Pepper'!I154&gt;0,Pita!I154&gt;0),50,200)),0)</f>
        <v>0</v>
      </c>
      <c r="J154" s="2">
        <f ca="1">IF(D154&lt;$E$18,"N/A",IF(D154=$E$18,IF($E$7-SUM(OFFSET(F154,-$E$18,0):F154)&gt;0,$E$7-SUM(OFFSET(F154,-$E$18,0):F154),0),IF(OFFSET(G154,-$E$18,0)-SUM(OFFSET(F154,-$E$18,0):F154)&gt;0,OFFSET(G154,-$E$18,0)-SUM(OFFSET(F154,-$E$18,0):F154),0)))</f>
        <v>0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90</v>
      </c>
      <c r="F155" s="15">
        <f t="shared" si="16"/>
        <v>9</v>
      </c>
      <c r="G155" s="15">
        <f t="shared" ca="1" si="17"/>
        <v>0</v>
      </c>
      <c r="H155" s="13">
        <f t="shared" ca="1" si="13"/>
        <v>9.8630136986301381E-2</v>
      </c>
      <c r="I155" s="29">
        <f ca="1">IF(G155&lt;&gt;0,IF(E155&lt;0,0,IF(OR(Pita!I155&gt;0,Lemon!I155&gt;0,Mushrooms!I155&gt;0,'House Salad'!I155&gt;0,'Green Pepper'!I155&gt;0,Pita!I155&gt;0),50,200)),0)</f>
        <v>0</v>
      </c>
      <c r="J155" s="2">
        <f ca="1">IF(D155&lt;$E$18,"N/A",IF(D155=$E$18,IF($E$7-SUM(OFFSET(F155,-$E$18,0):F155)&gt;0,$E$7-SUM(OFFSET(F155,-$E$18,0):F155),0),IF(OFFSET(G155,-$E$18,0)-SUM(OFFSET(F155,-$E$18,0):F155)&gt;0,OFFSET(G155,-$E$18,0)-SUM(OFFSET(F155,-$E$18,0):F155),0)))</f>
        <v>0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81</v>
      </c>
      <c r="F156" s="15">
        <f t="shared" si="16"/>
        <v>9</v>
      </c>
      <c r="G156" s="15">
        <f t="shared" ca="1" si="17"/>
        <v>0</v>
      </c>
      <c r="H156" s="13">
        <f t="shared" ca="1" si="13"/>
        <v>8.8767123287671237E-2</v>
      </c>
      <c r="I156" s="29">
        <f ca="1">IF(G156&lt;&gt;0,IF(E156&lt;0,0,IF(OR(Pita!I156&gt;0,Lemon!I156&gt;0,Mushrooms!I156&gt;0,'House Salad'!I156&gt;0,'Green Pepper'!I156&gt;0,Pita!I156&gt;0),50,200)),0)</f>
        <v>0</v>
      </c>
      <c r="J156" s="2">
        <f ca="1">IF(D156&lt;$E$18,"N/A",IF(D156=$E$18,IF($E$7-SUM(OFFSET(F156,-$E$18,0):F156)&gt;0,$E$7-SUM(OFFSET(F156,-$E$18,0):F156),0),IF(OFFSET(G156,-$E$18,0)-SUM(OFFSET(F156,-$E$18,0):F156)&gt;0,OFFSET(G156,-$E$18,0)-SUM(OFFSET(F156,-$E$18,0):F156),0)))</f>
        <v>0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72</v>
      </c>
      <c r="F157" s="15">
        <f t="shared" si="16"/>
        <v>9</v>
      </c>
      <c r="G157" s="15">
        <f t="shared" ca="1" si="17"/>
        <v>0</v>
      </c>
      <c r="H157" s="13">
        <f t="shared" ca="1" si="13"/>
        <v>7.8904109589041108E-2</v>
      </c>
      <c r="I157" s="29">
        <f ca="1">IF(G157&lt;&gt;0,IF(E157&lt;0,0,IF(OR(Pita!I157&gt;0,Lemon!I157&gt;0,Mushrooms!I157&gt;0,'House Salad'!I157&gt;0,'Green Pepper'!I157&gt;0,Pita!I157&gt;0),50,200)),0)</f>
        <v>0</v>
      </c>
      <c r="J157" s="2">
        <f ca="1">IF(D157&lt;$E$18,"N/A",IF(D157=$E$18,IF($E$7-SUM(OFFSET(F157,-$E$18,0):F157)&gt;0,$E$7-SUM(OFFSET(F157,-$E$18,0):F157),0),IF(OFFSET(G157,-$E$18,0)-SUM(OFFSET(F157,-$E$18,0):F157)&gt;0,OFFSET(G157,-$E$18,0)-SUM(OFFSET(F157,-$E$18,0):F157),0)))</f>
        <v>0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63</v>
      </c>
      <c r="F158" s="15">
        <f t="shared" si="16"/>
        <v>9</v>
      </c>
      <c r="G158" s="15">
        <f t="shared" ca="1" si="17"/>
        <v>0</v>
      </c>
      <c r="H158" s="13">
        <f t="shared" ca="1" si="13"/>
        <v>6.9041095890410964E-2</v>
      </c>
      <c r="I158" s="29">
        <f ca="1">IF(G158&lt;&gt;0,IF(E158&lt;0,0,IF(OR(Pita!I158&gt;0,Lemon!I158&gt;0,Mushrooms!I158&gt;0,'House Salad'!I158&gt;0,'Green Pepper'!I158&gt;0,Pita!I158&gt;0),50,200)),0)</f>
        <v>0</v>
      </c>
      <c r="J158" s="2">
        <f ca="1">IF(D158&lt;$E$18,"N/A",IF(D158=$E$18,IF($E$7-SUM(OFFSET(F158,-$E$18,0):F158)&gt;0,$E$7-SUM(OFFSET(F158,-$E$18,0):F158),0),IF(OFFSET(G158,-$E$18,0)-SUM(OFFSET(F158,-$E$18,0):F158)&gt;0,OFFSET(G158,-$E$18,0)-SUM(OFFSET(F158,-$E$18,0):F158),0)))</f>
        <v>0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54</v>
      </c>
      <c r="F159" s="15">
        <f t="shared" si="16"/>
        <v>9</v>
      </c>
      <c r="G159" s="15">
        <f t="shared" ca="1" si="17"/>
        <v>0</v>
      </c>
      <c r="H159" s="13">
        <f t="shared" ca="1" si="13"/>
        <v>5.9178082191780827E-2</v>
      </c>
      <c r="I159" s="29">
        <f ca="1">IF(G159&lt;&gt;0,IF(E159&lt;0,0,IF(OR(Pita!I159&gt;0,Lemon!I159&gt;0,Mushrooms!I159&gt;0,'House Salad'!I159&gt;0,'Green Pepper'!I159&gt;0,Pita!I159&gt;0),50,200)),0)</f>
        <v>0</v>
      </c>
      <c r="J159" s="2">
        <f ca="1">IF(D159&lt;$E$18,"N/A",IF(D159=$E$18,IF($E$7-SUM(OFFSET(F159,-$E$18,0):F159)&gt;0,$E$7-SUM(OFFSET(F159,-$E$18,0):F159),0),IF(OFFSET(G159,-$E$18,0)-SUM(OFFSET(F159,-$E$18,0):F159)&gt;0,OFFSET(G159,-$E$18,0)-SUM(OFFSET(F159,-$E$18,0):F159),0)))</f>
        <v>0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45</v>
      </c>
      <c r="F160" s="15">
        <f t="shared" si="16"/>
        <v>9</v>
      </c>
      <c r="G160" s="15">
        <f t="shared" ca="1" si="17"/>
        <v>159</v>
      </c>
      <c r="H160" s="13">
        <f t="shared" ca="1" si="13"/>
        <v>4.9315068493150691E-2</v>
      </c>
      <c r="I160" s="29">
        <f ca="1">IF(G160&lt;&gt;0,IF(E160&lt;0,0,IF(OR(Pita!I160&gt;0,Lemon!I160&gt;0,Mushrooms!I160&gt;0,'House Salad'!I160&gt;0,'Green Pepper'!I160&gt;0,Pita!I160&gt;0),50,200)),0)</f>
        <v>50</v>
      </c>
      <c r="J160" s="2">
        <f ca="1">IF(D160&lt;$E$18,"N/A",IF(D160=$E$18,IF($E$7-SUM(OFFSET(F160,-$E$18,0):F160)&gt;0,$E$7-SUM(OFFSET(F160,-$E$18,0):F160),0),IF(OFFSET(G160,-$E$18,0)-SUM(OFFSET(F160,-$E$18,0):F160)&gt;0,OFFSET(G160,-$E$18,0)-SUM(OFFSET(F160,-$E$18,0):F160),0)))</f>
        <v>0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195</v>
      </c>
      <c r="F161" s="15">
        <f t="shared" si="16"/>
        <v>9</v>
      </c>
      <c r="G161" s="15">
        <f t="shared" ca="1" si="17"/>
        <v>0</v>
      </c>
      <c r="H161" s="13">
        <f t="shared" ca="1" si="13"/>
        <v>0.21369863013698634</v>
      </c>
      <c r="I161" s="29">
        <f ca="1">IF(G161&lt;&gt;0,IF(E161&lt;0,0,IF(OR(Pita!I161&gt;0,Lemon!I161&gt;0,Mushrooms!I161&gt;0,'House Salad'!I161&gt;0,'Green Pepper'!I161&gt;0,Pita!I161&gt;0),50,200)),0)</f>
        <v>0</v>
      </c>
      <c r="J161" s="2">
        <f ca="1">IF(D161&lt;$E$18,"N/A",IF(D161=$E$18,IF($E$7-SUM(OFFSET(F161,-$E$18,0):F161)&gt;0,$E$7-SUM(OFFSET(F161,-$E$18,0):F161),0),IF(OFFSET(G161,-$E$18,0)-SUM(OFFSET(F161,-$E$18,0):F161)&gt;0,OFFSET(G161,-$E$18,0)-SUM(OFFSET(F161,-$E$18,0):F161),0)))</f>
        <v>0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186</v>
      </c>
      <c r="F162" s="15">
        <f t="shared" si="16"/>
        <v>9</v>
      </c>
      <c r="G162" s="15">
        <f t="shared" ca="1" si="17"/>
        <v>0</v>
      </c>
      <c r="H162" s="13">
        <f t="shared" ca="1" si="13"/>
        <v>0.20383561643835618</v>
      </c>
      <c r="I162" s="29">
        <f ca="1">IF(G162&lt;&gt;0,IF(E162&lt;0,0,IF(OR(Pita!I162&gt;0,Lemon!I162&gt;0,Mushrooms!I162&gt;0,'House Salad'!I162&gt;0,'Green Pepper'!I162&gt;0,Pita!I162&gt;0),50,200)),0)</f>
        <v>0</v>
      </c>
      <c r="J162" s="2">
        <f ca="1">IF(D162&lt;$E$18,"N/A",IF(D162=$E$18,IF($E$7-SUM(OFFSET(F162,-$E$18,0):F162)&gt;0,$E$7-SUM(OFFSET(F162,-$E$18,0):F162),0),IF(OFFSET(G162,-$E$18,0)-SUM(OFFSET(F162,-$E$18,0):F162)&gt;0,OFFSET(G162,-$E$18,0)-SUM(OFFSET(F162,-$E$18,0):F162),0)))</f>
        <v>0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177</v>
      </c>
      <c r="F163" s="15">
        <f t="shared" si="16"/>
        <v>9</v>
      </c>
      <c r="G163" s="15">
        <f t="shared" ca="1" si="17"/>
        <v>0</v>
      </c>
      <c r="H163" s="13">
        <f t="shared" ca="1" si="13"/>
        <v>0.19397260273972605</v>
      </c>
      <c r="I163" s="29">
        <f ca="1">IF(G163&lt;&gt;0,IF(E163&lt;0,0,IF(OR(Pita!I163&gt;0,Lemon!I163&gt;0,Mushrooms!I163&gt;0,'House Salad'!I163&gt;0,'Green Pepper'!I163&gt;0,Pita!I163&gt;0),50,200)),0)</f>
        <v>0</v>
      </c>
      <c r="J163" s="2">
        <f ca="1">IF(D163&lt;$E$18,"N/A",IF(D163=$E$18,IF($E$7-SUM(OFFSET(F163,-$E$18,0):F163)&gt;0,$E$7-SUM(OFFSET(F163,-$E$18,0):F163),0),IF(OFFSET(G163,-$E$18,0)-SUM(OFFSET(F163,-$E$18,0):F163)&gt;0,OFFSET(G163,-$E$18,0)-SUM(OFFSET(F163,-$E$18,0):F163),0)))</f>
        <v>0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168</v>
      </c>
      <c r="F164" s="15">
        <f t="shared" si="16"/>
        <v>9</v>
      </c>
      <c r="G164" s="15">
        <f t="shared" ca="1" si="17"/>
        <v>0</v>
      </c>
      <c r="H164" s="13">
        <f t="shared" ca="1" si="13"/>
        <v>0.18410958904109592</v>
      </c>
      <c r="I164" s="29">
        <f ca="1">IF(G164&lt;&gt;0,IF(E164&lt;0,0,IF(OR(Pita!I164&gt;0,Lemon!I164&gt;0,Mushrooms!I164&gt;0,'House Salad'!I164&gt;0,'Green Pepper'!I164&gt;0,Pita!I164&gt;0),50,200)),0)</f>
        <v>0</v>
      </c>
      <c r="J164" s="2">
        <f ca="1">IF(D164&lt;$E$18,"N/A",IF(D164=$E$18,IF($E$7-SUM(OFFSET(F164,-$E$18,0):F164)&gt;0,$E$7-SUM(OFFSET(F164,-$E$18,0):F164),0),IF(OFFSET(G164,-$E$18,0)-SUM(OFFSET(F164,-$E$18,0):F164)&gt;0,OFFSET(G164,-$E$18,0)-SUM(OFFSET(F164,-$E$18,0):F164),0)))</f>
        <v>0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159</v>
      </c>
      <c r="F165" s="15">
        <f t="shared" si="16"/>
        <v>9</v>
      </c>
      <c r="G165" s="15">
        <f t="shared" ca="1" si="17"/>
        <v>0</v>
      </c>
      <c r="H165" s="13">
        <f t="shared" ca="1" si="13"/>
        <v>0.17424657534246576</v>
      </c>
      <c r="I165" s="29">
        <f ca="1">IF(G165&lt;&gt;0,IF(E165&lt;0,0,IF(OR(Pita!I165&gt;0,Lemon!I165&gt;0,Mushrooms!I165&gt;0,'House Salad'!I165&gt;0,'Green Pepper'!I165&gt;0,Pita!I165&gt;0),50,200)),0)</f>
        <v>0</v>
      </c>
      <c r="J165" s="2">
        <f ca="1">IF(D165&lt;$E$18,"N/A",IF(D165=$E$18,IF($E$7-SUM(OFFSET(F165,-$E$18,0):F165)&gt;0,$E$7-SUM(OFFSET(F165,-$E$18,0):F165),0),IF(OFFSET(G165,-$E$18,0)-SUM(OFFSET(F165,-$E$18,0):F165)&gt;0,OFFSET(G165,-$E$18,0)-SUM(OFFSET(F165,-$E$18,0):F165),0)))</f>
        <v>0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150</v>
      </c>
      <c r="F166" s="15">
        <f t="shared" si="16"/>
        <v>9</v>
      </c>
      <c r="G166" s="15">
        <f t="shared" ca="1" si="17"/>
        <v>0</v>
      </c>
      <c r="H166" s="13">
        <f t="shared" ca="1" si="13"/>
        <v>0.16438356164383564</v>
      </c>
      <c r="I166" s="29">
        <f ca="1">IF(G166&lt;&gt;0,IF(E166&lt;0,0,IF(OR(Pita!I166&gt;0,Lemon!I166&gt;0,Mushrooms!I166&gt;0,'House Salad'!I166&gt;0,'Green Pepper'!I166&gt;0,Pita!I166&gt;0),50,200)),0)</f>
        <v>0</v>
      </c>
      <c r="J166" s="2">
        <f ca="1">IF(D166&lt;$E$18,"N/A",IF(D166=$E$18,IF($E$7-SUM(OFFSET(F166,-$E$18,0):F166)&gt;0,$E$7-SUM(OFFSET(F166,-$E$18,0):F166),0),IF(OFFSET(G166,-$E$18,0)-SUM(OFFSET(F166,-$E$18,0):F166)&gt;0,OFFSET(G166,-$E$18,0)-SUM(OFFSET(F166,-$E$18,0):F166),0)))</f>
        <v>0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141</v>
      </c>
      <c r="F167" s="15">
        <f t="shared" si="16"/>
        <v>9</v>
      </c>
      <c r="G167" s="15">
        <f t="shared" ca="1" si="17"/>
        <v>0</v>
      </c>
      <c r="H167" s="13">
        <f t="shared" ca="1" si="13"/>
        <v>0.15452054794520551</v>
      </c>
      <c r="I167" s="29">
        <f ca="1">IF(G167&lt;&gt;0,IF(E167&lt;0,0,IF(OR(Pita!I167&gt;0,Lemon!I167&gt;0,Mushrooms!I167&gt;0,'House Salad'!I167&gt;0,'Green Pepper'!I167&gt;0,Pita!I167&gt;0),50,200)),0)</f>
        <v>0</v>
      </c>
      <c r="J167" s="2">
        <f ca="1">IF(D167&lt;$E$18,"N/A",IF(D167=$E$18,IF($E$7-SUM(OFFSET(F167,-$E$18,0):F167)&gt;0,$E$7-SUM(OFFSET(F167,-$E$18,0):F167),0),IF(OFFSET(G167,-$E$18,0)-SUM(OFFSET(F167,-$E$18,0):F167)&gt;0,OFFSET(G167,-$E$18,0)-SUM(OFFSET(F167,-$E$18,0):F167),0)))</f>
        <v>0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132</v>
      </c>
      <c r="F168" s="15">
        <f t="shared" si="16"/>
        <v>9</v>
      </c>
      <c r="G168" s="15">
        <f t="shared" ca="1" si="17"/>
        <v>0</v>
      </c>
      <c r="H168" s="13">
        <f t="shared" ca="1" si="13"/>
        <v>0.14465753424657535</v>
      </c>
      <c r="I168" s="29">
        <f ca="1">IF(G168&lt;&gt;0,IF(E168&lt;0,0,IF(OR(Pita!I168&gt;0,Lemon!I168&gt;0,Mushrooms!I168&gt;0,'House Salad'!I168&gt;0,'Green Pepper'!I168&gt;0,Pita!I168&gt;0),50,200)),0)</f>
        <v>0</v>
      </c>
      <c r="J168" s="2">
        <f ca="1">IF(D168&lt;$E$18,"N/A",IF(D168=$E$18,IF($E$7-SUM(OFFSET(F168,-$E$18,0):F168)&gt;0,$E$7-SUM(OFFSET(F168,-$E$18,0):F168),0),IF(OFFSET(G168,-$E$18,0)-SUM(OFFSET(F168,-$E$18,0):F168)&gt;0,OFFSET(G168,-$E$18,0)-SUM(OFFSET(F168,-$E$18,0):F168),0)))</f>
        <v>0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123</v>
      </c>
      <c r="F169" s="15">
        <f t="shared" si="16"/>
        <v>9</v>
      </c>
      <c r="G169" s="15">
        <f t="shared" ca="1" si="17"/>
        <v>0</v>
      </c>
      <c r="H169" s="13">
        <f t="shared" ca="1" si="13"/>
        <v>0.13479452054794522</v>
      </c>
      <c r="I169" s="29">
        <f ca="1">IF(G169&lt;&gt;0,IF(E169&lt;0,0,IF(OR(Pita!I169&gt;0,Lemon!I169&gt;0,Mushrooms!I169&gt;0,'House Salad'!I169&gt;0,'Green Pepper'!I169&gt;0,Pita!I169&gt;0),50,200)),0)</f>
        <v>0</v>
      </c>
      <c r="J169" s="2">
        <f ca="1">IF(D169&lt;$E$18,"N/A",IF(D169=$E$18,IF($E$7-SUM(OFFSET(F169,-$E$18,0):F169)&gt;0,$E$7-SUM(OFFSET(F169,-$E$18,0):F169),0),IF(OFFSET(G169,-$E$18,0)-SUM(OFFSET(F169,-$E$18,0):F169)&gt;0,OFFSET(G169,-$E$18,0)-SUM(OFFSET(F169,-$E$18,0):F169),0)))</f>
        <v>0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114</v>
      </c>
      <c r="F170" s="15">
        <f t="shared" si="16"/>
        <v>9</v>
      </c>
      <c r="G170" s="15">
        <f t="shared" ca="1" si="17"/>
        <v>0</v>
      </c>
      <c r="H170" s="13">
        <f t="shared" ca="1" si="13"/>
        <v>0.12493150684931509</v>
      </c>
      <c r="I170" s="29">
        <f ca="1">IF(G170&lt;&gt;0,IF(E170&lt;0,0,IF(OR(Pita!I170&gt;0,Lemon!I170&gt;0,Mushrooms!I170&gt;0,'House Salad'!I170&gt;0,'Green Pepper'!I170&gt;0,Pita!I170&gt;0),50,200)),0)</f>
        <v>0</v>
      </c>
      <c r="J170" s="2">
        <f ca="1">IF(D170&lt;$E$18,"N/A",IF(D170=$E$18,IF($E$7-SUM(OFFSET(F170,-$E$18,0):F170)&gt;0,$E$7-SUM(OFFSET(F170,-$E$18,0):F170),0),IF(OFFSET(G170,-$E$18,0)-SUM(OFFSET(F170,-$E$18,0):F170)&gt;0,OFFSET(G170,-$E$18,0)-SUM(OFFSET(F170,-$E$18,0):F170),0)))</f>
        <v>0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105</v>
      </c>
      <c r="F171" s="15">
        <f t="shared" si="16"/>
        <v>9</v>
      </c>
      <c r="G171" s="15">
        <f t="shared" ca="1" si="17"/>
        <v>0</v>
      </c>
      <c r="H171" s="13">
        <f t="shared" ca="1" si="13"/>
        <v>0.11506849315068494</v>
      </c>
      <c r="I171" s="29">
        <f ca="1">IF(G171&lt;&gt;0,IF(E171&lt;0,0,IF(OR(Pita!I171&gt;0,Lemon!I171&gt;0,Mushrooms!I171&gt;0,'House Salad'!I171&gt;0,'Green Pepper'!I171&gt;0,Pita!I171&gt;0),50,200)),0)</f>
        <v>0</v>
      </c>
      <c r="J171" s="2">
        <f ca="1">IF(D171&lt;$E$18,"N/A",IF(D171=$E$18,IF($E$7-SUM(OFFSET(F171,-$E$18,0):F171)&gt;0,$E$7-SUM(OFFSET(F171,-$E$18,0):F171),0),IF(OFFSET(G171,-$E$18,0)-SUM(OFFSET(F171,-$E$18,0):F171)&gt;0,OFFSET(G171,-$E$18,0)-SUM(OFFSET(F171,-$E$18,0):F171),0)))</f>
        <v>0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96</v>
      </c>
      <c r="F172" s="15">
        <f t="shared" si="16"/>
        <v>9</v>
      </c>
      <c r="G172" s="15">
        <f t="shared" ca="1" si="17"/>
        <v>0</v>
      </c>
      <c r="H172" s="13">
        <f t="shared" ca="1" si="13"/>
        <v>0.1052054794520548</v>
      </c>
      <c r="I172" s="29">
        <f ca="1">IF(G172&lt;&gt;0,IF(E172&lt;0,0,IF(OR(Pita!I172&gt;0,Lemon!I172&gt;0,Mushrooms!I172&gt;0,'House Salad'!I172&gt;0,'Green Pepper'!I172&gt;0,Pita!I172&gt;0),50,200)),0)</f>
        <v>0</v>
      </c>
      <c r="J172" s="2">
        <f ca="1">IF(D172&lt;$E$18,"N/A",IF(D172=$E$18,IF($E$7-SUM(OFFSET(F172,-$E$18,0):F172)&gt;0,$E$7-SUM(OFFSET(F172,-$E$18,0):F172),0),IF(OFFSET(G172,-$E$18,0)-SUM(OFFSET(F172,-$E$18,0):F172)&gt;0,OFFSET(G172,-$E$18,0)-SUM(OFFSET(F172,-$E$18,0):F172),0)))</f>
        <v>0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87</v>
      </c>
      <c r="F173" s="15">
        <f t="shared" si="16"/>
        <v>9</v>
      </c>
      <c r="G173" s="15">
        <f t="shared" ca="1" si="17"/>
        <v>0</v>
      </c>
      <c r="H173" s="13">
        <f t="shared" ca="1" si="13"/>
        <v>9.5342465753424671E-2</v>
      </c>
      <c r="I173" s="29">
        <f ca="1">IF(G173&lt;&gt;0,IF(E173&lt;0,0,IF(OR(Pita!I173&gt;0,Lemon!I173&gt;0,Mushrooms!I173&gt;0,'House Salad'!I173&gt;0,'Green Pepper'!I173&gt;0,Pita!I173&gt;0),50,200)),0)</f>
        <v>0</v>
      </c>
      <c r="J173" s="2">
        <f ca="1">IF(D173&lt;$E$18,"N/A",IF(D173=$E$18,IF($E$7-SUM(OFFSET(F173,-$E$18,0):F173)&gt;0,$E$7-SUM(OFFSET(F173,-$E$18,0):F173),0),IF(OFFSET(G173,-$E$18,0)-SUM(OFFSET(F173,-$E$18,0):F173)&gt;0,OFFSET(G173,-$E$18,0)-SUM(OFFSET(F173,-$E$18,0):F173),0)))</f>
        <v>0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78</v>
      </c>
      <c r="F174" s="15">
        <f t="shared" si="16"/>
        <v>9</v>
      </c>
      <c r="G174" s="15">
        <f t="shared" ca="1" si="17"/>
        <v>126</v>
      </c>
      <c r="H174" s="13">
        <f t="shared" ca="1" si="13"/>
        <v>8.5479452054794527E-2</v>
      </c>
      <c r="I174" s="29">
        <f ca="1">IF(G174&lt;&gt;0,IF(E174&lt;0,0,IF(OR(Pita!I174&gt;0,Lemon!I174&gt;0,Mushrooms!I174&gt;0,'House Salad'!I174&gt;0,'Green Pepper'!I174&gt;0,Pita!I174&gt;0),50,200)),0)</f>
        <v>50</v>
      </c>
      <c r="J174" s="2">
        <f ca="1">IF(D174&lt;$E$18,"N/A",IF(D174=$E$18,IF($E$7-SUM(OFFSET(F174,-$E$18,0):F174)&gt;0,$E$7-SUM(OFFSET(F174,-$E$18,0):F174),0),IF(OFFSET(G174,-$E$18,0)-SUM(OFFSET(F174,-$E$18,0):F174)&gt;0,OFFSET(G174,-$E$18,0)-SUM(OFFSET(F174,-$E$18,0):F174),0)))</f>
        <v>24</v>
      </c>
      <c r="K174" s="13">
        <f t="shared" ca="1" si="14"/>
        <v>12.48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171</v>
      </c>
      <c r="F175" s="15">
        <f t="shared" si="16"/>
        <v>9</v>
      </c>
      <c r="G175" s="15">
        <f t="shared" ca="1" si="17"/>
        <v>0</v>
      </c>
      <c r="H175" s="13">
        <f t="shared" ca="1" si="13"/>
        <v>0.18739726027397263</v>
      </c>
      <c r="I175" s="29">
        <f ca="1">IF(G175&lt;&gt;0,IF(E175&lt;0,0,IF(OR(Pita!I175&gt;0,Lemon!I175&gt;0,Mushrooms!I175&gt;0,'House Salad'!I175&gt;0,'Green Pepper'!I175&gt;0,Pita!I175&gt;0),50,200)),0)</f>
        <v>0</v>
      </c>
      <c r="J175" s="2">
        <f ca="1">IF(D175&lt;$E$18,"N/A",IF(D175=$E$18,IF($E$7-SUM(OFFSET(F175,-$E$18,0):F175)&gt;0,$E$7-SUM(OFFSET(F175,-$E$18,0):F175),0),IF(OFFSET(G175,-$E$18,0)-SUM(OFFSET(F175,-$E$18,0):F175)&gt;0,OFFSET(G175,-$E$18,0)-SUM(OFFSET(F175,-$E$18,0):F175),0)))</f>
        <v>0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162</v>
      </c>
      <c r="F176" s="15">
        <f t="shared" si="16"/>
        <v>9</v>
      </c>
      <c r="G176" s="15">
        <f t="shared" ca="1" si="17"/>
        <v>0</v>
      </c>
      <c r="H176" s="13">
        <f t="shared" ca="1" si="13"/>
        <v>0.17753424657534247</v>
      </c>
      <c r="I176" s="29">
        <f ca="1">IF(G176&lt;&gt;0,IF(E176&lt;0,0,IF(OR(Pita!I176&gt;0,Lemon!I176&gt;0,Mushrooms!I176&gt;0,'House Salad'!I176&gt;0,'Green Pepper'!I176&gt;0,Pita!I176&gt;0),50,200)),0)</f>
        <v>0</v>
      </c>
      <c r="J176" s="2">
        <f ca="1">IF(D176&lt;$E$18,"N/A",IF(D176=$E$18,IF($E$7-SUM(OFFSET(F176,-$E$18,0):F176)&gt;0,$E$7-SUM(OFFSET(F176,-$E$18,0):F176),0),IF(OFFSET(G176,-$E$18,0)-SUM(OFFSET(F176,-$E$18,0):F176)&gt;0,OFFSET(G176,-$E$18,0)-SUM(OFFSET(F176,-$E$18,0):F176),0)))</f>
        <v>0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153</v>
      </c>
      <c r="F177" s="15">
        <f t="shared" si="16"/>
        <v>9</v>
      </c>
      <c r="G177" s="15">
        <f t="shared" ca="1" si="17"/>
        <v>0</v>
      </c>
      <c r="H177" s="13">
        <f t="shared" ca="1" si="13"/>
        <v>0.16767123287671234</v>
      </c>
      <c r="I177" s="29">
        <f ca="1">IF(G177&lt;&gt;0,IF(E177&lt;0,0,IF(OR(Pita!I177&gt;0,Lemon!I177&gt;0,Mushrooms!I177&gt;0,'House Salad'!I177&gt;0,'Green Pepper'!I177&gt;0,Pita!I177&gt;0),50,200)),0)</f>
        <v>0</v>
      </c>
      <c r="J177" s="2">
        <f ca="1">IF(D177&lt;$E$18,"N/A",IF(D177=$E$18,IF($E$7-SUM(OFFSET(F177,-$E$18,0):F177)&gt;0,$E$7-SUM(OFFSET(F177,-$E$18,0):F177),0),IF(OFFSET(G177,-$E$18,0)-SUM(OFFSET(F177,-$E$18,0):F177)&gt;0,OFFSET(G177,-$E$18,0)-SUM(OFFSET(F177,-$E$18,0):F177),0)))</f>
        <v>0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144</v>
      </c>
      <c r="F178" s="15">
        <f t="shared" si="16"/>
        <v>9</v>
      </c>
      <c r="G178" s="15">
        <f t="shared" ca="1" si="17"/>
        <v>0</v>
      </c>
      <c r="H178" s="13">
        <f t="shared" ca="1" si="13"/>
        <v>0.15780821917808222</v>
      </c>
      <c r="I178" s="29">
        <f ca="1">IF(G178&lt;&gt;0,IF(E178&lt;0,0,IF(OR(Pita!I178&gt;0,Lemon!I178&gt;0,Mushrooms!I178&gt;0,'House Salad'!I178&gt;0,'Green Pepper'!I178&gt;0,Pita!I178&gt;0),50,200)),0)</f>
        <v>0</v>
      </c>
      <c r="J178" s="2">
        <f ca="1">IF(D178&lt;$E$18,"N/A",IF(D178=$E$18,IF($E$7-SUM(OFFSET(F178,-$E$18,0):F178)&gt;0,$E$7-SUM(OFFSET(F178,-$E$18,0):F178),0),IF(OFFSET(G178,-$E$18,0)-SUM(OFFSET(F178,-$E$18,0):F178)&gt;0,OFFSET(G178,-$E$18,0)-SUM(OFFSET(F178,-$E$18,0):F178),0)))</f>
        <v>0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135</v>
      </c>
      <c r="F179" s="15">
        <f t="shared" si="16"/>
        <v>9</v>
      </c>
      <c r="G179" s="15">
        <f t="shared" ca="1" si="17"/>
        <v>0</v>
      </c>
      <c r="H179" s="13">
        <f t="shared" ca="1" si="13"/>
        <v>0.14794520547945209</v>
      </c>
      <c r="I179" s="29">
        <f ca="1">IF(G179&lt;&gt;0,IF(E179&lt;0,0,IF(OR(Pita!I179&gt;0,Lemon!I179&gt;0,Mushrooms!I179&gt;0,'House Salad'!I179&gt;0,'Green Pepper'!I179&gt;0,Pita!I179&gt;0),50,200)),0)</f>
        <v>0</v>
      </c>
      <c r="J179" s="2">
        <f ca="1">IF(D179&lt;$E$18,"N/A",IF(D179=$E$18,IF($E$7-SUM(OFFSET(F179,-$E$18,0):F179)&gt;0,$E$7-SUM(OFFSET(F179,-$E$18,0):F179),0),IF(OFFSET(G179,-$E$18,0)-SUM(OFFSET(F179,-$E$18,0):F179)&gt;0,OFFSET(G179,-$E$18,0)-SUM(OFFSET(F179,-$E$18,0):F179),0)))</f>
        <v>0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126</v>
      </c>
      <c r="F180" s="15">
        <f t="shared" si="16"/>
        <v>9</v>
      </c>
      <c r="G180" s="15">
        <f t="shared" ca="1" si="17"/>
        <v>0</v>
      </c>
      <c r="H180" s="13">
        <f t="shared" ca="1" si="13"/>
        <v>0.13808219178082193</v>
      </c>
      <c r="I180" s="29">
        <f ca="1">IF(G180&lt;&gt;0,IF(E180&lt;0,0,IF(OR(Pita!I180&gt;0,Lemon!I180&gt;0,Mushrooms!I180&gt;0,'House Salad'!I180&gt;0,'Green Pepper'!I180&gt;0,Pita!I180&gt;0),50,200)),0)</f>
        <v>0</v>
      </c>
      <c r="J180" s="2">
        <f ca="1">IF(D180&lt;$E$18,"N/A",IF(D180=$E$18,IF($E$7-SUM(OFFSET(F180,-$E$18,0):F180)&gt;0,$E$7-SUM(OFFSET(F180,-$E$18,0):F180),0),IF(OFFSET(G180,-$E$18,0)-SUM(OFFSET(F180,-$E$18,0):F180)&gt;0,OFFSET(G180,-$E$18,0)-SUM(OFFSET(F180,-$E$18,0):F180),0)))</f>
        <v>0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117</v>
      </c>
      <c r="F181" s="15">
        <f t="shared" si="16"/>
        <v>9</v>
      </c>
      <c r="G181" s="15">
        <f t="shared" ca="1" si="17"/>
        <v>0</v>
      </c>
      <c r="H181" s="13">
        <f t="shared" ca="1" si="13"/>
        <v>0.1282191780821918</v>
      </c>
      <c r="I181" s="29">
        <f ca="1">IF(G181&lt;&gt;0,IF(E181&lt;0,0,IF(OR(Pita!I181&gt;0,Lemon!I181&gt;0,Mushrooms!I181&gt;0,'House Salad'!I181&gt;0,'Green Pepper'!I181&gt;0,Pita!I181&gt;0),50,200)),0)</f>
        <v>0</v>
      </c>
      <c r="J181" s="2">
        <f ca="1">IF(D181&lt;$E$18,"N/A",IF(D181=$E$18,IF($E$7-SUM(OFFSET(F181,-$E$18,0):F181)&gt;0,$E$7-SUM(OFFSET(F181,-$E$18,0):F181),0),IF(OFFSET(G181,-$E$18,0)-SUM(OFFSET(F181,-$E$18,0):F181)&gt;0,OFFSET(G181,-$E$18,0)-SUM(OFFSET(F181,-$E$18,0):F181),0)))</f>
        <v>0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108</v>
      </c>
      <c r="F182" s="15">
        <f t="shared" si="16"/>
        <v>9</v>
      </c>
      <c r="G182" s="15">
        <f t="shared" ca="1" si="17"/>
        <v>0</v>
      </c>
      <c r="H182" s="13">
        <f t="shared" ca="1" si="13"/>
        <v>0.11835616438356165</v>
      </c>
      <c r="I182" s="29">
        <f ca="1">IF(G182&lt;&gt;0,IF(E182&lt;0,0,IF(OR(Pita!I182&gt;0,Lemon!I182&gt;0,Mushrooms!I182&gt;0,'House Salad'!I182&gt;0,'Green Pepper'!I182&gt;0,Pita!I182&gt;0),50,200)),0)</f>
        <v>0</v>
      </c>
      <c r="J182" s="2">
        <f ca="1">IF(D182&lt;$E$18,"N/A",IF(D182=$E$18,IF($E$7-SUM(OFFSET(F182,-$E$18,0):F182)&gt;0,$E$7-SUM(OFFSET(F182,-$E$18,0):F182),0),IF(OFFSET(G182,-$E$18,0)-SUM(OFFSET(F182,-$E$18,0):F182)&gt;0,OFFSET(G182,-$E$18,0)-SUM(OFFSET(F182,-$E$18,0):F182),0)))</f>
        <v>0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99</v>
      </c>
      <c r="F183" s="15">
        <f t="shared" si="16"/>
        <v>9</v>
      </c>
      <c r="G183" s="15">
        <f t="shared" ca="1" si="17"/>
        <v>0</v>
      </c>
      <c r="H183" s="13">
        <f t="shared" ca="1" si="13"/>
        <v>0.10849315068493152</v>
      </c>
      <c r="I183" s="29">
        <f ca="1">IF(G183&lt;&gt;0,IF(E183&lt;0,0,IF(OR(Pita!I183&gt;0,Lemon!I183&gt;0,Mushrooms!I183&gt;0,'House Salad'!I183&gt;0,'Green Pepper'!I183&gt;0,Pita!I183&gt;0),50,200)),0)</f>
        <v>0</v>
      </c>
      <c r="J183" s="2">
        <f ca="1">IF(D183&lt;$E$18,"N/A",IF(D183=$E$18,IF($E$7-SUM(OFFSET(F183,-$E$18,0):F183)&gt;0,$E$7-SUM(OFFSET(F183,-$E$18,0):F183),0),IF(OFFSET(G183,-$E$18,0)-SUM(OFFSET(F183,-$E$18,0):F183)&gt;0,OFFSET(G183,-$E$18,0)-SUM(OFFSET(F183,-$E$18,0):F183),0)))</f>
        <v>0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90</v>
      </c>
      <c r="F184" s="15">
        <f t="shared" si="16"/>
        <v>9</v>
      </c>
      <c r="G184" s="15">
        <f t="shared" ca="1" si="17"/>
        <v>0</v>
      </c>
      <c r="H184" s="13">
        <f t="shared" ca="1" si="13"/>
        <v>9.8630136986301381E-2</v>
      </c>
      <c r="I184" s="29">
        <f ca="1">IF(G184&lt;&gt;0,IF(E184&lt;0,0,IF(OR(Pita!I184&gt;0,Lemon!I184&gt;0,Mushrooms!I184&gt;0,'House Salad'!I184&gt;0,'Green Pepper'!I184&gt;0,Pita!I184&gt;0),50,200)),0)</f>
        <v>0</v>
      </c>
      <c r="J184" s="2">
        <f ca="1">IF(D184&lt;$E$18,"N/A",IF(D184=$E$18,IF($E$7-SUM(OFFSET(F184,-$E$18,0):F184)&gt;0,$E$7-SUM(OFFSET(F184,-$E$18,0):F184),0),IF(OFFSET(G184,-$E$18,0)-SUM(OFFSET(F184,-$E$18,0):F184)&gt;0,OFFSET(G184,-$E$18,0)-SUM(OFFSET(F184,-$E$18,0):F184),0)))</f>
        <v>0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81</v>
      </c>
      <c r="F185" s="15">
        <f t="shared" si="16"/>
        <v>9</v>
      </c>
      <c r="G185" s="15">
        <f t="shared" ca="1" si="17"/>
        <v>0</v>
      </c>
      <c r="H185" s="13">
        <f t="shared" ca="1" si="13"/>
        <v>8.8767123287671237E-2</v>
      </c>
      <c r="I185" s="29">
        <f ca="1">IF(G185&lt;&gt;0,IF(E185&lt;0,0,IF(OR(Pita!I185&gt;0,Lemon!I185&gt;0,Mushrooms!I185&gt;0,'House Salad'!I185&gt;0,'Green Pepper'!I185&gt;0,Pita!I185&gt;0),50,200)),0)</f>
        <v>0</v>
      </c>
      <c r="J185" s="2">
        <f ca="1">IF(D185&lt;$E$18,"N/A",IF(D185=$E$18,IF($E$7-SUM(OFFSET(F185,-$E$18,0):F185)&gt;0,$E$7-SUM(OFFSET(F185,-$E$18,0):F185),0),IF(OFFSET(G185,-$E$18,0)-SUM(OFFSET(F185,-$E$18,0):F185)&gt;0,OFFSET(G185,-$E$18,0)-SUM(OFFSET(F185,-$E$18,0):F185),0)))</f>
        <v>0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72</v>
      </c>
      <c r="F186" s="15">
        <f t="shared" si="16"/>
        <v>9</v>
      </c>
      <c r="G186" s="15">
        <f t="shared" ca="1" si="17"/>
        <v>0</v>
      </c>
      <c r="H186" s="13">
        <f t="shared" ca="1" si="13"/>
        <v>7.8904109589041108E-2</v>
      </c>
      <c r="I186" s="29">
        <f ca="1">IF(G186&lt;&gt;0,IF(E186&lt;0,0,IF(OR(Pita!I186&gt;0,Lemon!I186&gt;0,Mushrooms!I186&gt;0,'House Salad'!I186&gt;0,'Green Pepper'!I186&gt;0,Pita!I186&gt;0),50,200)),0)</f>
        <v>0</v>
      </c>
      <c r="J186" s="2">
        <f ca="1">IF(D186&lt;$E$18,"N/A",IF(D186=$E$18,IF($E$7-SUM(OFFSET(F186,-$E$18,0):F186)&gt;0,$E$7-SUM(OFFSET(F186,-$E$18,0):F186),0),IF(OFFSET(G186,-$E$18,0)-SUM(OFFSET(F186,-$E$18,0):F186)&gt;0,OFFSET(G186,-$E$18,0)-SUM(OFFSET(F186,-$E$18,0):F186),0)))</f>
        <v>0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63</v>
      </c>
      <c r="F187" s="15">
        <f t="shared" si="16"/>
        <v>9</v>
      </c>
      <c r="G187" s="15">
        <f t="shared" ca="1" si="17"/>
        <v>0</v>
      </c>
      <c r="H187" s="13">
        <f t="shared" ca="1" si="13"/>
        <v>6.9041095890410964E-2</v>
      </c>
      <c r="I187" s="29">
        <f ca="1">IF(G187&lt;&gt;0,IF(E187&lt;0,0,IF(OR(Pita!I187&gt;0,Lemon!I187&gt;0,Mushrooms!I187&gt;0,'House Salad'!I187&gt;0,'Green Pepper'!I187&gt;0,Pita!I187&gt;0),50,200)),0)</f>
        <v>0</v>
      </c>
      <c r="J187" s="2">
        <f ca="1">IF(D187&lt;$E$18,"N/A",IF(D187=$E$18,IF($E$7-SUM(OFFSET(F187,-$E$18,0):F187)&gt;0,$E$7-SUM(OFFSET(F187,-$E$18,0):F187),0),IF(OFFSET(G187,-$E$18,0)-SUM(OFFSET(F187,-$E$18,0):F187)&gt;0,OFFSET(G187,-$E$18,0)-SUM(OFFSET(F187,-$E$18,0):F187),0)))</f>
        <v>0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54</v>
      </c>
      <c r="F188" s="15">
        <f t="shared" si="16"/>
        <v>9</v>
      </c>
      <c r="G188" s="15">
        <f t="shared" ca="1" si="17"/>
        <v>150</v>
      </c>
      <c r="H188" s="13">
        <f t="shared" ca="1" si="13"/>
        <v>5.9178082191780827E-2</v>
      </c>
      <c r="I188" s="29">
        <f ca="1">IF(G188&lt;&gt;0,IF(E188&lt;0,0,IF(OR(Pita!I188&gt;0,Lemon!I188&gt;0,Mushrooms!I188&gt;0,'House Salad'!I188&gt;0,'Green Pepper'!I188&gt;0,Pita!I188&gt;0),50,200)),0)</f>
        <v>50</v>
      </c>
      <c r="J188" s="2">
        <f ca="1">IF(D188&lt;$E$18,"N/A",IF(D188=$E$18,IF($E$7-SUM(OFFSET(F188,-$E$18,0):F188)&gt;0,$E$7-SUM(OFFSET(F188,-$E$18,0):F188),0),IF(OFFSET(G188,-$E$18,0)-SUM(OFFSET(F188,-$E$18,0):F188)&gt;0,OFFSET(G188,-$E$18,0)-SUM(OFFSET(F188,-$E$18,0):F188),0)))</f>
        <v>0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195</v>
      </c>
      <c r="F189" s="15">
        <f t="shared" si="16"/>
        <v>9</v>
      </c>
      <c r="G189" s="15">
        <f t="shared" ca="1" si="17"/>
        <v>0</v>
      </c>
      <c r="H189" s="13">
        <f t="shared" ca="1" si="13"/>
        <v>0.21369863013698634</v>
      </c>
      <c r="I189" s="29">
        <f ca="1">IF(G189&lt;&gt;0,IF(E189&lt;0,0,IF(OR(Pita!I189&gt;0,Lemon!I189&gt;0,Mushrooms!I189&gt;0,'House Salad'!I189&gt;0,'Green Pepper'!I189&gt;0,Pita!I189&gt;0),50,200)),0)</f>
        <v>0</v>
      </c>
      <c r="J189" s="2">
        <f ca="1">IF(D189&lt;$E$18,"N/A",IF(D189=$E$18,IF($E$7-SUM(OFFSET(F189,-$E$18,0):F189)&gt;0,$E$7-SUM(OFFSET(F189,-$E$18,0):F189),0),IF(OFFSET(G189,-$E$18,0)-SUM(OFFSET(F189,-$E$18,0):F189)&gt;0,OFFSET(G189,-$E$18,0)-SUM(OFFSET(F189,-$E$18,0):F189),0)))</f>
        <v>0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186</v>
      </c>
      <c r="F190" s="15">
        <f t="shared" si="16"/>
        <v>9</v>
      </c>
      <c r="G190" s="15">
        <f t="shared" ca="1" si="17"/>
        <v>0</v>
      </c>
      <c r="H190" s="13">
        <f t="shared" ca="1" si="13"/>
        <v>0.20383561643835618</v>
      </c>
      <c r="I190" s="29">
        <f ca="1">IF(G190&lt;&gt;0,IF(E190&lt;0,0,IF(OR(Pita!I190&gt;0,Lemon!I190&gt;0,Mushrooms!I190&gt;0,'House Salad'!I190&gt;0,'Green Pepper'!I190&gt;0,Pita!I190&gt;0),50,200)),0)</f>
        <v>0</v>
      </c>
      <c r="J190" s="2">
        <f ca="1">IF(D190&lt;$E$18,"N/A",IF(D190=$E$18,IF($E$7-SUM(OFFSET(F190,-$E$18,0):F190)&gt;0,$E$7-SUM(OFFSET(F190,-$E$18,0):F190),0),IF(OFFSET(G190,-$E$18,0)-SUM(OFFSET(F190,-$E$18,0):F190)&gt;0,OFFSET(G190,-$E$18,0)-SUM(OFFSET(F190,-$E$18,0):F190),0)))</f>
        <v>0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177</v>
      </c>
      <c r="F191" s="15">
        <f t="shared" si="16"/>
        <v>9</v>
      </c>
      <c r="G191" s="15">
        <f t="shared" ca="1" si="17"/>
        <v>0</v>
      </c>
      <c r="H191" s="13">
        <f t="shared" ca="1" si="13"/>
        <v>0.19397260273972605</v>
      </c>
      <c r="I191" s="29">
        <f ca="1">IF(G191&lt;&gt;0,IF(E191&lt;0,0,IF(OR(Pita!I191&gt;0,Lemon!I191&gt;0,Mushrooms!I191&gt;0,'House Salad'!I191&gt;0,'Green Pepper'!I191&gt;0,Pita!I191&gt;0),50,200)),0)</f>
        <v>0</v>
      </c>
      <c r="J191" s="2">
        <f ca="1">IF(D191&lt;$E$18,"N/A",IF(D191=$E$18,IF($E$7-SUM(OFFSET(F191,-$E$18,0):F191)&gt;0,$E$7-SUM(OFFSET(F191,-$E$18,0):F191),0),IF(OFFSET(G191,-$E$18,0)-SUM(OFFSET(F191,-$E$18,0):F191)&gt;0,OFFSET(G191,-$E$18,0)-SUM(OFFSET(F191,-$E$18,0):F191),0)))</f>
        <v>0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168</v>
      </c>
      <c r="F192" s="15">
        <f t="shared" si="16"/>
        <v>9</v>
      </c>
      <c r="G192" s="15">
        <f t="shared" ca="1" si="17"/>
        <v>0</v>
      </c>
      <c r="H192" s="13">
        <f t="shared" ca="1" si="13"/>
        <v>0.18410958904109592</v>
      </c>
      <c r="I192" s="29">
        <f ca="1">IF(G192&lt;&gt;0,IF(E192&lt;0,0,IF(OR(Pita!I192&gt;0,Lemon!I192&gt;0,Mushrooms!I192&gt;0,'House Salad'!I192&gt;0,'Green Pepper'!I192&gt;0,Pita!I192&gt;0),50,200)),0)</f>
        <v>0</v>
      </c>
      <c r="J192" s="2">
        <f ca="1">IF(D192&lt;$E$18,"N/A",IF(D192=$E$18,IF($E$7-SUM(OFFSET(F192,-$E$18,0):F192)&gt;0,$E$7-SUM(OFFSET(F192,-$E$18,0):F192),0),IF(OFFSET(G192,-$E$18,0)-SUM(OFFSET(F192,-$E$18,0):F192)&gt;0,OFFSET(G192,-$E$18,0)-SUM(OFFSET(F192,-$E$18,0):F192),0)))</f>
        <v>0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159</v>
      </c>
      <c r="F193" s="15">
        <f t="shared" si="16"/>
        <v>9</v>
      </c>
      <c r="G193" s="15">
        <f t="shared" ca="1" si="17"/>
        <v>0</v>
      </c>
      <c r="H193" s="13">
        <f t="shared" ca="1" si="13"/>
        <v>0.17424657534246576</v>
      </c>
      <c r="I193" s="29">
        <f ca="1">IF(G193&lt;&gt;0,IF(E193&lt;0,0,IF(OR(Pita!I193&gt;0,Lemon!I193&gt;0,Mushrooms!I193&gt;0,'House Salad'!I193&gt;0,'Green Pepper'!I193&gt;0,Pita!I193&gt;0),50,200)),0)</f>
        <v>0</v>
      </c>
      <c r="J193" s="2">
        <f ca="1">IF(D193&lt;$E$18,"N/A",IF(D193=$E$18,IF($E$7-SUM(OFFSET(F193,-$E$18,0):F193)&gt;0,$E$7-SUM(OFFSET(F193,-$E$18,0):F193),0),IF(OFFSET(G193,-$E$18,0)-SUM(OFFSET(F193,-$E$18,0):F193)&gt;0,OFFSET(G193,-$E$18,0)-SUM(OFFSET(F193,-$E$18,0):F193),0)))</f>
        <v>0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150</v>
      </c>
      <c r="F194" s="15">
        <f t="shared" si="16"/>
        <v>9</v>
      </c>
      <c r="G194" s="15">
        <f t="shared" ca="1" si="17"/>
        <v>0</v>
      </c>
      <c r="H194" s="13">
        <f t="shared" ca="1" si="13"/>
        <v>0.16438356164383564</v>
      </c>
      <c r="I194" s="29">
        <f ca="1">IF(G194&lt;&gt;0,IF(E194&lt;0,0,IF(OR(Pita!I194&gt;0,Lemon!I194&gt;0,Mushrooms!I194&gt;0,'House Salad'!I194&gt;0,'Green Pepper'!I194&gt;0,Pita!I194&gt;0),50,200)),0)</f>
        <v>0</v>
      </c>
      <c r="J194" s="2">
        <f ca="1">IF(D194&lt;$E$18,"N/A",IF(D194=$E$18,IF($E$7-SUM(OFFSET(F194,-$E$18,0):F194)&gt;0,$E$7-SUM(OFFSET(F194,-$E$18,0):F194),0),IF(OFFSET(G194,-$E$18,0)-SUM(OFFSET(F194,-$E$18,0):F194)&gt;0,OFFSET(G194,-$E$18,0)-SUM(OFFSET(F194,-$E$18,0):F194),0)))</f>
        <v>0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141</v>
      </c>
      <c r="F195" s="15">
        <f t="shared" si="16"/>
        <v>9</v>
      </c>
      <c r="G195" s="15">
        <f t="shared" ca="1" si="17"/>
        <v>0</v>
      </c>
      <c r="H195" s="13">
        <f t="shared" ca="1" si="13"/>
        <v>0.15452054794520551</v>
      </c>
      <c r="I195" s="29">
        <f ca="1">IF(G195&lt;&gt;0,IF(E195&lt;0,0,IF(OR(Pita!I195&gt;0,Lemon!I195&gt;0,Mushrooms!I195&gt;0,'House Salad'!I195&gt;0,'Green Pepper'!I195&gt;0,Pita!I195&gt;0),50,200)),0)</f>
        <v>0</v>
      </c>
      <c r="J195" s="2">
        <f ca="1">IF(D195&lt;$E$18,"N/A",IF(D195=$E$18,IF($E$7-SUM(OFFSET(F195,-$E$18,0):F195)&gt;0,$E$7-SUM(OFFSET(F195,-$E$18,0):F195),0),IF(OFFSET(G195,-$E$18,0)-SUM(OFFSET(F195,-$E$18,0):F195)&gt;0,OFFSET(G195,-$E$18,0)-SUM(OFFSET(F195,-$E$18,0):F195),0)))</f>
        <v>0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132</v>
      </c>
      <c r="F196" s="15">
        <f t="shared" si="16"/>
        <v>9</v>
      </c>
      <c r="G196" s="15">
        <f t="shared" ca="1" si="17"/>
        <v>0</v>
      </c>
      <c r="H196" s="13">
        <f t="shared" ca="1" si="13"/>
        <v>0.14465753424657535</v>
      </c>
      <c r="I196" s="29">
        <f ca="1">IF(G196&lt;&gt;0,IF(E196&lt;0,0,IF(OR(Pita!I196&gt;0,Lemon!I196&gt;0,Mushrooms!I196&gt;0,'House Salad'!I196&gt;0,'Green Pepper'!I196&gt;0,Pita!I196&gt;0),50,200)),0)</f>
        <v>0</v>
      </c>
      <c r="J196" s="2">
        <f ca="1">IF(D196&lt;$E$18,"N/A",IF(D196=$E$18,IF($E$7-SUM(OFFSET(F196,-$E$18,0):F196)&gt;0,$E$7-SUM(OFFSET(F196,-$E$18,0):F196),0),IF(OFFSET(G196,-$E$18,0)-SUM(OFFSET(F196,-$E$18,0):F196)&gt;0,OFFSET(G196,-$E$18,0)-SUM(OFFSET(F196,-$E$18,0):F196),0)))</f>
        <v>0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123</v>
      </c>
      <c r="F197" s="15">
        <f t="shared" si="16"/>
        <v>9</v>
      </c>
      <c r="G197" s="15">
        <f t="shared" ca="1" si="17"/>
        <v>0</v>
      </c>
      <c r="H197" s="13">
        <f t="shared" ca="1" si="13"/>
        <v>0.13479452054794522</v>
      </c>
      <c r="I197" s="29">
        <f ca="1">IF(G197&lt;&gt;0,IF(E197&lt;0,0,IF(OR(Pita!I197&gt;0,Lemon!I197&gt;0,Mushrooms!I197&gt;0,'House Salad'!I197&gt;0,'Green Pepper'!I197&gt;0,Pita!I197&gt;0),50,200)),0)</f>
        <v>0</v>
      </c>
      <c r="J197" s="2">
        <f ca="1">IF(D197&lt;$E$18,"N/A",IF(D197=$E$18,IF($E$7-SUM(OFFSET(F197,-$E$18,0):F197)&gt;0,$E$7-SUM(OFFSET(F197,-$E$18,0):F197),0),IF(OFFSET(G197,-$E$18,0)-SUM(OFFSET(F197,-$E$18,0):F197)&gt;0,OFFSET(G197,-$E$18,0)-SUM(OFFSET(F197,-$E$18,0):F197),0)))</f>
        <v>0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114</v>
      </c>
      <c r="F198" s="15">
        <f t="shared" si="16"/>
        <v>9</v>
      </c>
      <c r="G198" s="15">
        <f t="shared" ca="1" si="17"/>
        <v>0</v>
      </c>
      <c r="H198" s="13">
        <f t="shared" ca="1" si="13"/>
        <v>0.12493150684931509</v>
      </c>
      <c r="I198" s="29">
        <f ca="1">IF(G198&lt;&gt;0,IF(E198&lt;0,0,IF(OR(Pita!I198&gt;0,Lemon!I198&gt;0,Mushrooms!I198&gt;0,'House Salad'!I198&gt;0,'Green Pepper'!I198&gt;0,Pita!I198&gt;0),50,200)),0)</f>
        <v>0</v>
      </c>
      <c r="J198" s="2">
        <f ca="1">IF(D198&lt;$E$18,"N/A",IF(D198=$E$18,IF($E$7-SUM(OFFSET(F198,-$E$18,0):F198)&gt;0,$E$7-SUM(OFFSET(F198,-$E$18,0):F198),0),IF(OFFSET(G198,-$E$18,0)-SUM(OFFSET(F198,-$E$18,0):F198)&gt;0,OFFSET(G198,-$E$18,0)-SUM(OFFSET(F198,-$E$18,0):F198),0)))</f>
        <v>0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105</v>
      </c>
      <c r="F199" s="15">
        <f t="shared" si="16"/>
        <v>9</v>
      </c>
      <c r="G199" s="15">
        <f t="shared" ca="1" si="17"/>
        <v>0</v>
      </c>
      <c r="H199" s="13">
        <f t="shared" ca="1" si="13"/>
        <v>0.11506849315068494</v>
      </c>
      <c r="I199" s="29">
        <f ca="1">IF(G199&lt;&gt;0,IF(E199&lt;0,0,IF(OR(Pita!I199&gt;0,Lemon!I199&gt;0,Mushrooms!I199&gt;0,'House Salad'!I199&gt;0,'Green Pepper'!I199&gt;0,Pita!I199&gt;0),50,200)),0)</f>
        <v>0</v>
      </c>
      <c r="J199" s="2">
        <f ca="1">IF(D199&lt;$E$18,"N/A",IF(D199=$E$18,IF($E$7-SUM(OFFSET(F199,-$E$18,0):F199)&gt;0,$E$7-SUM(OFFSET(F199,-$E$18,0):F199),0),IF(OFFSET(G199,-$E$18,0)-SUM(OFFSET(F199,-$E$18,0):F199)&gt;0,OFFSET(G199,-$E$18,0)-SUM(OFFSET(F199,-$E$18,0):F199),0)))</f>
        <v>0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96</v>
      </c>
      <c r="F200" s="15">
        <f t="shared" si="16"/>
        <v>9</v>
      </c>
      <c r="G200" s="15">
        <f t="shared" ca="1" si="17"/>
        <v>0</v>
      </c>
      <c r="H200" s="13">
        <f t="shared" ca="1" si="13"/>
        <v>0.1052054794520548</v>
      </c>
      <c r="I200" s="29">
        <f ca="1">IF(G200&lt;&gt;0,IF(E200&lt;0,0,IF(OR(Pita!I200&gt;0,Lemon!I200&gt;0,Mushrooms!I200&gt;0,'House Salad'!I200&gt;0,'Green Pepper'!I200&gt;0,Pita!I200&gt;0),50,200)),0)</f>
        <v>0</v>
      </c>
      <c r="J200" s="2">
        <f ca="1">IF(D200&lt;$E$18,"N/A",IF(D200=$E$18,IF($E$7-SUM(OFFSET(F200,-$E$18,0):F200)&gt;0,$E$7-SUM(OFFSET(F200,-$E$18,0):F200),0),IF(OFFSET(G200,-$E$18,0)-SUM(OFFSET(F200,-$E$18,0):F200)&gt;0,OFFSET(G200,-$E$18,0)-SUM(OFFSET(F200,-$E$18,0):F200),0)))</f>
        <v>0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87</v>
      </c>
      <c r="F201" s="15">
        <f t="shared" si="16"/>
        <v>9</v>
      </c>
      <c r="G201" s="15">
        <f t="shared" ca="1" si="17"/>
        <v>0</v>
      </c>
      <c r="H201" s="13">
        <f t="shared" ca="1" si="13"/>
        <v>9.5342465753424671E-2</v>
      </c>
      <c r="I201" s="29">
        <f ca="1">IF(G201&lt;&gt;0,IF(E201&lt;0,0,IF(OR(Pita!I201&gt;0,Lemon!I201&gt;0,Mushrooms!I201&gt;0,'House Salad'!I201&gt;0,'Green Pepper'!I201&gt;0,Pita!I201&gt;0),50,200)),0)</f>
        <v>0</v>
      </c>
      <c r="J201" s="2">
        <f ca="1">IF(D201&lt;$E$18,"N/A",IF(D201=$E$18,IF($E$7-SUM(OFFSET(F201,-$E$18,0):F201)&gt;0,$E$7-SUM(OFFSET(F201,-$E$18,0):F201),0),IF(OFFSET(G201,-$E$18,0)-SUM(OFFSET(F201,-$E$18,0):F201)&gt;0,OFFSET(G201,-$E$18,0)-SUM(OFFSET(F201,-$E$18,0):F201),0)))</f>
        <v>0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78</v>
      </c>
      <c r="F202" s="15">
        <f t="shared" si="16"/>
        <v>9</v>
      </c>
      <c r="G202" s="15">
        <f t="shared" ca="1" si="17"/>
        <v>126</v>
      </c>
      <c r="H202" s="13">
        <f t="shared" ca="1" si="13"/>
        <v>8.5479452054794527E-2</v>
      </c>
      <c r="I202" s="29">
        <f ca="1">IF(G202&lt;&gt;0,IF(E202&lt;0,0,IF(OR(Pita!I202&gt;0,Lemon!I202&gt;0,Mushrooms!I202&gt;0,'House Salad'!I202&gt;0,'Green Pepper'!I202&gt;0,Pita!I202&gt;0),50,200)),0)</f>
        <v>50</v>
      </c>
      <c r="J202" s="2">
        <f ca="1">IF(D202&lt;$E$18,"N/A",IF(D202=$E$18,IF($E$7-SUM(OFFSET(F202,-$E$18,0):F202)&gt;0,$E$7-SUM(OFFSET(F202,-$E$18,0):F202),0),IF(OFFSET(G202,-$E$18,0)-SUM(OFFSET(F202,-$E$18,0):F202)&gt;0,OFFSET(G202,-$E$18,0)-SUM(OFFSET(F202,-$E$18,0):F202),0)))</f>
        <v>15</v>
      </c>
      <c r="K202" s="13">
        <f t="shared" ca="1" si="14"/>
        <v>7.8000000000000007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180</v>
      </c>
      <c r="F203" s="15">
        <f t="shared" si="16"/>
        <v>9</v>
      </c>
      <c r="G203" s="15">
        <f t="shared" ca="1" si="17"/>
        <v>0</v>
      </c>
      <c r="H203" s="13">
        <f t="shared" ca="1" si="13"/>
        <v>0.19726027397260276</v>
      </c>
      <c r="I203" s="29">
        <f ca="1">IF(G203&lt;&gt;0,IF(E203&lt;0,0,IF(OR(Pita!I203&gt;0,Lemon!I203&gt;0,Mushrooms!I203&gt;0,'House Salad'!I203&gt;0,'Green Pepper'!I203&gt;0,Pita!I203&gt;0),50,200)),0)</f>
        <v>0</v>
      </c>
      <c r="J203" s="2">
        <f ca="1">IF(D203&lt;$E$18,"N/A",IF(D203=$E$18,IF($E$7-SUM(OFFSET(F203,-$E$18,0):F203)&gt;0,$E$7-SUM(OFFSET(F203,-$E$18,0):F203),0),IF(OFFSET(G203,-$E$18,0)-SUM(OFFSET(F203,-$E$18,0):F203)&gt;0,OFFSET(G203,-$E$18,0)-SUM(OFFSET(F203,-$E$18,0):F203),0)))</f>
        <v>0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171</v>
      </c>
      <c r="F204" s="15">
        <f t="shared" si="16"/>
        <v>9</v>
      </c>
      <c r="G204" s="15">
        <f t="shared" ca="1" si="17"/>
        <v>0</v>
      </c>
      <c r="H204" s="13">
        <f t="shared" ca="1" si="13"/>
        <v>0.18739726027397263</v>
      </c>
      <c r="I204" s="29">
        <f ca="1">IF(G204&lt;&gt;0,IF(E204&lt;0,0,IF(OR(Pita!I204&gt;0,Lemon!I204&gt;0,Mushrooms!I204&gt;0,'House Salad'!I204&gt;0,'Green Pepper'!I204&gt;0,Pita!I204&gt;0),50,200)),0)</f>
        <v>0</v>
      </c>
      <c r="J204" s="2">
        <f ca="1">IF(D204&lt;$E$18,"N/A",IF(D204=$E$18,IF($E$7-SUM(OFFSET(F204,-$E$18,0):F204)&gt;0,$E$7-SUM(OFFSET(F204,-$E$18,0):F204),0),IF(OFFSET(G204,-$E$18,0)-SUM(OFFSET(F204,-$E$18,0):F204)&gt;0,OFFSET(G204,-$E$18,0)-SUM(OFFSET(F204,-$E$18,0):F204),0)))</f>
        <v>0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162</v>
      </c>
      <c r="F205" s="15">
        <f t="shared" si="16"/>
        <v>9</v>
      </c>
      <c r="G205" s="15">
        <f t="shared" ca="1" si="17"/>
        <v>0</v>
      </c>
      <c r="H205" s="13">
        <f t="shared" ca="1" si="13"/>
        <v>0.17753424657534247</v>
      </c>
      <c r="I205" s="29">
        <f ca="1">IF(G205&lt;&gt;0,IF(E205&lt;0,0,IF(OR(Pita!I205&gt;0,Lemon!I205&gt;0,Mushrooms!I205&gt;0,'House Salad'!I205&gt;0,'Green Pepper'!I205&gt;0,Pita!I205&gt;0),50,200)),0)</f>
        <v>0</v>
      </c>
      <c r="J205" s="2">
        <f ca="1">IF(D205&lt;$E$18,"N/A",IF(D205=$E$18,IF($E$7-SUM(OFFSET(F205,-$E$18,0):F205)&gt;0,$E$7-SUM(OFFSET(F205,-$E$18,0):F205),0),IF(OFFSET(G205,-$E$18,0)-SUM(OFFSET(F205,-$E$18,0):F205)&gt;0,OFFSET(G205,-$E$18,0)-SUM(OFFSET(F205,-$E$18,0):F205),0)))</f>
        <v>0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153</v>
      </c>
      <c r="F206" s="15">
        <f t="shared" si="16"/>
        <v>9</v>
      </c>
      <c r="G206" s="15">
        <f t="shared" ca="1" si="17"/>
        <v>0</v>
      </c>
      <c r="H206" s="13">
        <f t="shared" ca="1" si="13"/>
        <v>0.16767123287671234</v>
      </c>
      <c r="I206" s="29">
        <f ca="1">IF(G206&lt;&gt;0,IF(E206&lt;0,0,IF(OR(Pita!I206&gt;0,Lemon!I206&gt;0,Mushrooms!I206&gt;0,'House Salad'!I206&gt;0,'Green Pepper'!I206&gt;0,Pita!I206&gt;0),50,200)),0)</f>
        <v>0</v>
      </c>
      <c r="J206" s="2">
        <f ca="1">IF(D206&lt;$E$18,"N/A",IF(D206=$E$18,IF($E$7-SUM(OFFSET(F206,-$E$18,0):F206)&gt;0,$E$7-SUM(OFFSET(F206,-$E$18,0):F206),0),IF(OFFSET(G206,-$E$18,0)-SUM(OFFSET(F206,-$E$18,0):F206)&gt;0,OFFSET(G206,-$E$18,0)-SUM(OFFSET(F206,-$E$18,0):F206),0)))</f>
        <v>0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144</v>
      </c>
      <c r="F207" s="15">
        <f t="shared" si="16"/>
        <v>9</v>
      </c>
      <c r="G207" s="15">
        <f t="shared" ca="1" si="17"/>
        <v>0</v>
      </c>
      <c r="H207" s="13">
        <f t="shared" ca="1" si="13"/>
        <v>0.15780821917808222</v>
      </c>
      <c r="I207" s="29">
        <f ca="1">IF(G207&lt;&gt;0,IF(E207&lt;0,0,IF(OR(Pita!I207&gt;0,Lemon!I207&gt;0,Mushrooms!I207&gt;0,'House Salad'!I207&gt;0,'Green Pepper'!I207&gt;0,Pita!I207&gt;0),50,200)),0)</f>
        <v>0</v>
      </c>
      <c r="J207" s="2">
        <f ca="1">IF(D207&lt;$E$18,"N/A",IF(D207=$E$18,IF($E$7-SUM(OFFSET(F207,-$E$18,0):F207)&gt;0,$E$7-SUM(OFFSET(F207,-$E$18,0):F207),0),IF(OFFSET(G207,-$E$18,0)-SUM(OFFSET(F207,-$E$18,0):F207)&gt;0,OFFSET(G207,-$E$18,0)-SUM(OFFSET(F207,-$E$18,0):F207),0)))</f>
        <v>0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135</v>
      </c>
      <c r="F208" s="15">
        <f t="shared" si="16"/>
        <v>9</v>
      </c>
      <c r="G208" s="15">
        <f t="shared" ca="1" si="17"/>
        <v>0</v>
      </c>
      <c r="H208" s="13">
        <f t="shared" ca="1" si="13"/>
        <v>0.14794520547945209</v>
      </c>
      <c r="I208" s="29">
        <f ca="1">IF(G208&lt;&gt;0,IF(E208&lt;0,0,IF(OR(Pita!I208&gt;0,Lemon!I208&gt;0,Mushrooms!I208&gt;0,'House Salad'!I208&gt;0,'Green Pepper'!I208&gt;0,Pita!I208&gt;0),50,200)),0)</f>
        <v>0</v>
      </c>
      <c r="J208" s="2">
        <f ca="1">IF(D208&lt;$E$18,"N/A",IF(D208=$E$18,IF($E$7-SUM(OFFSET(F208,-$E$18,0):F208)&gt;0,$E$7-SUM(OFFSET(F208,-$E$18,0):F208),0),IF(OFFSET(G208,-$E$18,0)-SUM(OFFSET(F208,-$E$18,0):F208)&gt;0,OFFSET(G208,-$E$18,0)-SUM(OFFSET(F208,-$E$18,0):F208),0)))</f>
        <v>0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126</v>
      </c>
      <c r="F209" s="15">
        <f t="shared" si="16"/>
        <v>9</v>
      </c>
      <c r="G209" s="15">
        <f t="shared" ca="1" si="17"/>
        <v>0</v>
      </c>
      <c r="H209" s="13">
        <f t="shared" ca="1" si="13"/>
        <v>0.13808219178082193</v>
      </c>
      <c r="I209" s="29">
        <f ca="1">IF(G209&lt;&gt;0,IF(E209&lt;0,0,IF(OR(Pita!I209&gt;0,Lemon!I209&gt;0,Mushrooms!I209&gt;0,'House Salad'!I209&gt;0,'Green Pepper'!I209&gt;0,Pita!I209&gt;0),50,200)),0)</f>
        <v>0</v>
      </c>
      <c r="J209" s="2">
        <f ca="1">IF(D209&lt;$E$18,"N/A",IF(D209=$E$18,IF($E$7-SUM(OFFSET(F209,-$E$18,0):F209)&gt;0,$E$7-SUM(OFFSET(F209,-$E$18,0):F209),0),IF(OFFSET(G209,-$E$18,0)-SUM(OFFSET(F209,-$E$18,0):F209)&gt;0,OFFSET(G209,-$E$18,0)-SUM(OFFSET(F209,-$E$18,0):F209),0)))</f>
        <v>0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117</v>
      </c>
      <c r="F210" s="15">
        <f t="shared" si="16"/>
        <v>9</v>
      </c>
      <c r="G210" s="15">
        <f t="shared" ca="1" si="17"/>
        <v>0</v>
      </c>
      <c r="H210" s="13">
        <f t="shared" ca="1" si="13"/>
        <v>0.1282191780821918</v>
      </c>
      <c r="I210" s="29">
        <f ca="1">IF(G210&lt;&gt;0,IF(E210&lt;0,0,IF(OR(Pita!I210&gt;0,Lemon!I210&gt;0,Mushrooms!I210&gt;0,'House Salad'!I210&gt;0,'Green Pepper'!I210&gt;0,Pita!I210&gt;0),50,200)),0)</f>
        <v>0</v>
      </c>
      <c r="J210" s="2">
        <f ca="1">IF(D210&lt;$E$18,"N/A",IF(D210=$E$18,IF($E$7-SUM(OFFSET(F210,-$E$18,0):F210)&gt;0,$E$7-SUM(OFFSET(F210,-$E$18,0):F210),0),IF(OFFSET(G210,-$E$18,0)-SUM(OFFSET(F210,-$E$18,0):F210)&gt;0,OFFSET(G210,-$E$18,0)-SUM(OFFSET(F210,-$E$18,0):F210),0)))</f>
        <v>0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108</v>
      </c>
      <c r="F211" s="15">
        <f t="shared" si="16"/>
        <v>9</v>
      </c>
      <c r="G211" s="15">
        <f t="shared" ca="1" si="17"/>
        <v>0</v>
      </c>
      <c r="H211" s="13">
        <f t="shared" ca="1" si="13"/>
        <v>0.11835616438356165</v>
      </c>
      <c r="I211" s="29">
        <f ca="1">IF(G211&lt;&gt;0,IF(E211&lt;0,0,IF(OR(Pita!I211&gt;0,Lemon!I211&gt;0,Mushrooms!I211&gt;0,'House Salad'!I211&gt;0,'Green Pepper'!I211&gt;0,Pita!I211&gt;0),50,200)),0)</f>
        <v>0</v>
      </c>
      <c r="J211" s="2">
        <f ca="1">IF(D211&lt;$E$18,"N/A",IF(D211=$E$18,IF($E$7-SUM(OFFSET(F211,-$E$18,0):F211)&gt;0,$E$7-SUM(OFFSET(F211,-$E$18,0):F211),0),IF(OFFSET(G211,-$E$18,0)-SUM(OFFSET(F211,-$E$18,0):F211)&gt;0,OFFSET(G211,-$E$18,0)-SUM(OFFSET(F211,-$E$18,0):F211),0)))</f>
        <v>0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99</v>
      </c>
      <c r="F212" s="15">
        <f t="shared" si="16"/>
        <v>9</v>
      </c>
      <c r="G212" s="15">
        <f t="shared" ca="1" si="17"/>
        <v>0</v>
      </c>
      <c r="H212" s="13">
        <f t="shared" ca="1" si="13"/>
        <v>0.10849315068493152</v>
      </c>
      <c r="I212" s="29">
        <f ca="1">IF(G212&lt;&gt;0,IF(E212&lt;0,0,IF(OR(Pita!I212&gt;0,Lemon!I212&gt;0,Mushrooms!I212&gt;0,'House Salad'!I212&gt;0,'Green Pepper'!I212&gt;0,Pita!I212&gt;0),50,200)),0)</f>
        <v>0</v>
      </c>
      <c r="J212" s="2">
        <f ca="1">IF(D212&lt;$E$18,"N/A",IF(D212=$E$18,IF($E$7-SUM(OFFSET(F212,-$E$18,0):F212)&gt;0,$E$7-SUM(OFFSET(F212,-$E$18,0):F212),0),IF(OFFSET(G212,-$E$18,0)-SUM(OFFSET(F212,-$E$18,0):F212)&gt;0,OFFSET(G212,-$E$18,0)-SUM(OFFSET(F212,-$E$18,0):F212),0)))</f>
        <v>0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90</v>
      </c>
      <c r="F213" s="15">
        <f t="shared" si="16"/>
        <v>9</v>
      </c>
      <c r="G213" s="15">
        <f t="shared" ca="1" si="17"/>
        <v>0</v>
      </c>
      <c r="H213" s="13">
        <f t="shared" ref="H213:H276" ca="1" si="19">IF(E213&gt;0,E213*($E$12/365),0)</f>
        <v>9.8630136986301381E-2</v>
      </c>
      <c r="I213" s="29">
        <f ca="1">IF(G213&lt;&gt;0,IF(E213&lt;0,0,IF(OR(Pita!I213&gt;0,Lemon!I213&gt;0,Mushrooms!I213&gt;0,'House Salad'!I213&gt;0,'Green Pepper'!I213&gt;0,Pita!I213&gt;0),50,200)),0)</f>
        <v>0</v>
      </c>
      <c r="J213" s="2">
        <f ca="1">IF(D213&lt;$E$18,"N/A",IF(D213=$E$18,IF($E$7-SUM(OFFSET(F213,-$E$18,0):F213)&gt;0,$E$7-SUM(OFFSET(F213,-$E$18,0):F213),0),IF(OFFSET(G213,-$E$18,0)-SUM(OFFSET(F213,-$E$18,0):F213)&gt;0,OFFSET(G213,-$E$18,0)-SUM(OFFSET(F213,-$E$18,0):F213),0)))</f>
        <v>0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81</v>
      </c>
      <c r="F214" s="15">
        <f t="shared" ref="F214:F277" si="22">ROUND($E$15/7,0)</f>
        <v>9</v>
      </c>
      <c r="G214" s="15">
        <f t="shared" ref="G214:G277" ca="1" si="23">IF(D214=1,$E$4,IF(E214&lt;0,$E$4-E214,IF(MOD(D214,$E$5)=0,$E$4-E214,0)))</f>
        <v>0</v>
      </c>
      <c r="H214" s="13">
        <f t="shared" ca="1" si="19"/>
        <v>8.8767123287671237E-2</v>
      </c>
      <c r="I214" s="29">
        <f ca="1">IF(G214&lt;&gt;0,IF(E214&lt;0,0,IF(OR(Pita!I214&gt;0,Lemon!I214&gt;0,Mushrooms!I214&gt;0,'House Salad'!I214&gt;0,'Green Pepper'!I214&gt;0,Pita!I214&gt;0),50,200)),0)</f>
        <v>0</v>
      </c>
      <c r="J214" s="2">
        <f ca="1">IF(D214&lt;$E$18,"N/A",IF(D214=$E$18,IF($E$7-SUM(OFFSET(F214,-$E$18,0):F214)&gt;0,$E$7-SUM(OFFSET(F214,-$E$18,0):F214),0),IF(OFFSET(G214,-$E$18,0)-SUM(OFFSET(F214,-$E$18,0):F214)&gt;0,OFFSET(G214,-$E$18,0)-SUM(OFFSET(F214,-$E$18,0):F214),0)))</f>
        <v>0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72</v>
      </c>
      <c r="F215" s="15">
        <f t="shared" si="22"/>
        <v>9</v>
      </c>
      <c r="G215" s="15">
        <f t="shared" ca="1" si="23"/>
        <v>0</v>
      </c>
      <c r="H215" s="13">
        <f t="shared" ca="1" si="19"/>
        <v>7.8904109589041108E-2</v>
      </c>
      <c r="I215" s="29">
        <f ca="1">IF(G215&lt;&gt;0,IF(E215&lt;0,0,IF(OR(Pita!I215&gt;0,Lemon!I215&gt;0,Mushrooms!I215&gt;0,'House Salad'!I215&gt;0,'Green Pepper'!I215&gt;0,Pita!I215&gt;0),50,200)),0)</f>
        <v>0</v>
      </c>
      <c r="J215" s="2">
        <f ca="1">IF(D215&lt;$E$18,"N/A",IF(D215=$E$18,IF($E$7-SUM(OFFSET(F215,-$E$18,0):F215)&gt;0,$E$7-SUM(OFFSET(F215,-$E$18,0):F215),0),IF(OFFSET(G215,-$E$18,0)-SUM(OFFSET(F215,-$E$18,0):F215)&gt;0,OFFSET(G215,-$E$18,0)-SUM(OFFSET(F215,-$E$18,0):F215),0)))</f>
        <v>0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63</v>
      </c>
      <c r="F216" s="15">
        <f t="shared" si="22"/>
        <v>9</v>
      </c>
      <c r="G216" s="15">
        <f t="shared" ca="1" si="23"/>
        <v>141</v>
      </c>
      <c r="H216" s="13">
        <f t="shared" ca="1" si="19"/>
        <v>6.9041095890410964E-2</v>
      </c>
      <c r="I216" s="29">
        <f ca="1">IF(G216&lt;&gt;0,IF(E216&lt;0,0,IF(OR(Pita!I216&gt;0,Lemon!I216&gt;0,Mushrooms!I216&gt;0,'House Salad'!I216&gt;0,'Green Pepper'!I216&gt;0,Pita!I216&gt;0),50,200)),0)</f>
        <v>50</v>
      </c>
      <c r="J216" s="2">
        <f ca="1">IF(D216&lt;$E$18,"N/A",IF(D216=$E$18,IF($E$7-SUM(OFFSET(F216,-$E$18,0):F216)&gt;0,$E$7-SUM(OFFSET(F216,-$E$18,0):F216),0),IF(OFFSET(G216,-$E$18,0)-SUM(OFFSET(F216,-$E$18,0):F216)&gt;0,OFFSET(G216,-$E$18,0)-SUM(OFFSET(F216,-$E$18,0):F216),0)))</f>
        <v>0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195</v>
      </c>
      <c r="F217" s="15">
        <f t="shared" si="22"/>
        <v>9</v>
      </c>
      <c r="G217" s="15">
        <f t="shared" ca="1" si="23"/>
        <v>0</v>
      </c>
      <c r="H217" s="13">
        <f t="shared" ca="1" si="19"/>
        <v>0.21369863013698634</v>
      </c>
      <c r="I217" s="29">
        <f ca="1">IF(G217&lt;&gt;0,IF(E217&lt;0,0,IF(OR(Pita!I217&gt;0,Lemon!I217&gt;0,Mushrooms!I217&gt;0,'House Salad'!I217&gt;0,'Green Pepper'!I217&gt;0,Pita!I217&gt;0),50,200)),0)</f>
        <v>0</v>
      </c>
      <c r="J217" s="2">
        <f ca="1">IF(D217&lt;$E$18,"N/A",IF(D217=$E$18,IF($E$7-SUM(OFFSET(F217,-$E$18,0):F217)&gt;0,$E$7-SUM(OFFSET(F217,-$E$18,0):F217),0),IF(OFFSET(G217,-$E$18,0)-SUM(OFFSET(F217,-$E$18,0):F217)&gt;0,OFFSET(G217,-$E$18,0)-SUM(OFFSET(F217,-$E$18,0):F217),0)))</f>
        <v>0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186</v>
      </c>
      <c r="F218" s="15">
        <f t="shared" si="22"/>
        <v>9</v>
      </c>
      <c r="G218" s="15">
        <f t="shared" ca="1" si="23"/>
        <v>0</v>
      </c>
      <c r="H218" s="13">
        <f t="shared" ca="1" si="19"/>
        <v>0.20383561643835618</v>
      </c>
      <c r="I218" s="29">
        <f ca="1">IF(G218&lt;&gt;0,IF(E218&lt;0,0,IF(OR(Pita!I218&gt;0,Lemon!I218&gt;0,Mushrooms!I218&gt;0,'House Salad'!I218&gt;0,'Green Pepper'!I218&gt;0,Pita!I218&gt;0),50,200)),0)</f>
        <v>0</v>
      </c>
      <c r="J218" s="2">
        <f ca="1">IF(D218&lt;$E$18,"N/A",IF(D218=$E$18,IF($E$7-SUM(OFFSET(F218,-$E$18,0):F218)&gt;0,$E$7-SUM(OFFSET(F218,-$E$18,0):F218),0),IF(OFFSET(G218,-$E$18,0)-SUM(OFFSET(F218,-$E$18,0):F218)&gt;0,OFFSET(G218,-$E$18,0)-SUM(OFFSET(F218,-$E$18,0):F218),0)))</f>
        <v>0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177</v>
      </c>
      <c r="F219" s="15">
        <f t="shared" si="22"/>
        <v>9</v>
      </c>
      <c r="G219" s="15">
        <f t="shared" ca="1" si="23"/>
        <v>0</v>
      </c>
      <c r="H219" s="13">
        <f t="shared" ca="1" si="19"/>
        <v>0.19397260273972605</v>
      </c>
      <c r="I219" s="29">
        <f ca="1">IF(G219&lt;&gt;0,IF(E219&lt;0,0,IF(OR(Pita!I219&gt;0,Lemon!I219&gt;0,Mushrooms!I219&gt;0,'House Salad'!I219&gt;0,'Green Pepper'!I219&gt;0,Pita!I219&gt;0),50,200)),0)</f>
        <v>0</v>
      </c>
      <c r="J219" s="2">
        <f ca="1">IF(D219&lt;$E$18,"N/A",IF(D219=$E$18,IF($E$7-SUM(OFFSET(F219,-$E$18,0):F219)&gt;0,$E$7-SUM(OFFSET(F219,-$E$18,0):F219),0),IF(OFFSET(G219,-$E$18,0)-SUM(OFFSET(F219,-$E$18,0):F219)&gt;0,OFFSET(G219,-$E$18,0)-SUM(OFFSET(F219,-$E$18,0):F219),0)))</f>
        <v>0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168</v>
      </c>
      <c r="F220" s="15">
        <f t="shared" si="22"/>
        <v>9</v>
      </c>
      <c r="G220" s="15">
        <f t="shared" ca="1" si="23"/>
        <v>0</v>
      </c>
      <c r="H220" s="13">
        <f t="shared" ca="1" si="19"/>
        <v>0.18410958904109592</v>
      </c>
      <c r="I220" s="29">
        <f ca="1">IF(G220&lt;&gt;0,IF(E220&lt;0,0,IF(OR(Pita!I220&gt;0,Lemon!I220&gt;0,Mushrooms!I220&gt;0,'House Salad'!I220&gt;0,'Green Pepper'!I220&gt;0,Pita!I220&gt;0),50,200)),0)</f>
        <v>0</v>
      </c>
      <c r="J220" s="2">
        <f ca="1">IF(D220&lt;$E$18,"N/A",IF(D220=$E$18,IF($E$7-SUM(OFFSET(F220,-$E$18,0):F220)&gt;0,$E$7-SUM(OFFSET(F220,-$E$18,0):F220),0),IF(OFFSET(G220,-$E$18,0)-SUM(OFFSET(F220,-$E$18,0):F220)&gt;0,OFFSET(G220,-$E$18,0)-SUM(OFFSET(F220,-$E$18,0):F220),0)))</f>
        <v>0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159</v>
      </c>
      <c r="F221" s="15">
        <f t="shared" si="22"/>
        <v>9</v>
      </c>
      <c r="G221" s="15">
        <f t="shared" ca="1" si="23"/>
        <v>0</v>
      </c>
      <c r="H221" s="13">
        <f t="shared" ca="1" si="19"/>
        <v>0.17424657534246576</v>
      </c>
      <c r="I221" s="29">
        <f ca="1">IF(G221&lt;&gt;0,IF(E221&lt;0,0,IF(OR(Pita!I221&gt;0,Lemon!I221&gt;0,Mushrooms!I221&gt;0,'House Salad'!I221&gt;0,'Green Pepper'!I221&gt;0,Pita!I221&gt;0),50,200)),0)</f>
        <v>0</v>
      </c>
      <c r="J221" s="2">
        <f ca="1">IF(D221&lt;$E$18,"N/A",IF(D221=$E$18,IF($E$7-SUM(OFFSET(F221,-$E$18,0):F221)&gt;0,$E$7-SUM(OFFSET(F221,-$E$18,0):F221),0),IF(OFFSET(G221,-$E$18,0)-SUM(OFFSET(F221,-$E$18,0):F221)&gt;0,OFFSET(G221,-$E$18,0)-SUM(OFFSET(F221,-$E$18,0):F221),0)))</f>
        <v>0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150</v>
      </c>
      <c r="F222" s="15">
        <f t="shared" si="22"/>
        <v>9</v>
      </c>
      <c r="G222" s="15">
        <f t="shared" ca="1" si="23"/>
        <v>0</v>
      </c>
      <c r="H222" s="13">
        <f t="shared" ca="1" si="19"/>
        <v>0.16438356164383564</v>
      </c>
      <c r="I222" s="29">
        <f ca="1">IF(G222&lt;&gt;0,IF(E222&lt;0,0,IF(OR(Pita!I222&gt;0,Lemon!I222&gt;0,Mushrooms!I222&gt;0,'House Salad'!I222&gt;0,'Green Pepper'!I222&gt;0,Pita!I222&gt;0),50,200)),0)</f>
        <v>0</v>
      </c>
      <c r="J222" s="2">
        <f ca="1">IF(D222&lt;$E$18,"N/A",IF(D222=$E$18,IF($E$7-SUM(OFFSET(F222,-$E$18,0):F222)&gt;0,$E$7-SUM(OFFSET(F222,-$E$18,0):F222),0),IF(OFFSET(G222,-$E$18,0)-SUM(OFFSET(F222,-$E$18,0):F222)&gt;0,OFFSET(G222,-$E$18,0)-SUM(OFFSET(F222,-$E$18,0):F222),0)))</f>
        <v>0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141</v>
      </c>
      <c r="F223" s="15">
        <f t="shared" si="22"/>
        <v>9</v>
      </c>
      <c r="G223" s="15">
        <f t="shared" ca="1" si="23"/>
        <v>0</v>
      </c>
      <c r="H223" s="13">
        <f t="shared" ca="1" si="19"/>
        <v>0.15452054794520551</v>
      </c>
      <c r="I223" s="29">
        <f ca="1">IF(G223&lt;&gt;0,IF(E223&lt;0,0,IF(OR(Pita!I223&gt;0,Lemon!I223&gt;0,Mushrooms!I223&gt;0,'House Salad'!I223&gt;0,'Green Pepper'!I223&gt;0,Pita!I223&gt;0),50,200)),0)</f>
        <v>0</v>
      </c>
      <c r="J223" s="2">
        <f ca="1">IF(D223&lt;$E$18,"N/A",IF(D223=$E$18,IF($E$7-SUM(OFFSET(F223,-$E$18,0):F223)&gt;0,$E$7-SUM(OFFSET(F223,-$E$18,0):F223),0),IF(OFFSET(G223,-$E$18,0)-SUM(OFFSET(F223,-$E$18,0):F223)&gt;0,OFFSET(G223,-$E$18,0)-SUM(OFFSET(F223,-$E$18,0):F223),0)))</f>
        <v>0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132</v>
      </c>
      <c r="F224" s="15">
        <f t="shared" si="22"/>
        <v>9</v>
      </c>
      <c r="G224" s="15">
        <f t="shared" ca="1" si="23"/>
        <v>0</v>
      </c>
      <c r="H224" s="13">
        <f t="shared" ca="1" si="19"/>
        <v>0.14465753424657535</v>
      </c>
      <c r="I224" s="29">
        <f ca="1">IF(G224&lt;&gt;0,IF(E224&lt;0,0,IF(OR(Pita!I224&gt;0,Lemon!I224&gt;0,Mushrooms!I224&gt;0,'House Salad'!I224&gt;0,'Green Pepper'!I224&gt;0,Pita!I224&gt;0),50,200)),0)</f>
        <v>0</v>
      </c>
      <c r="J224" s="2">
        <f ca="1">IF(D224&lt;$E$18,"N/A",IF(D224=$E$18,IF($E$7-SUM(OFFSET(F224,-$E$18,0):F224)&gt;0,$E$7-SUM(OFFSET(F224,-$E$18,0):F224),0),IF(OFFSET(G224,-$E$18,0)-SUM(OFFSET(F224,-$E$18,0):F224)&gt;0,OFFSET(G224,-$E$18,0)-SUM(OFFSET(F224,-$E$18,0):F224),0)))</f>
        <v>0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123</v>
      </c>
      <c r="F225" s="15">
        <f t="shared" si="22"/>
        <v>9</v>
      </c>
      <c r="G225" s="15">
        <f t="shared" ca="1" si="23"/>
        <v>0</v>
      </c>
      <c r="H225" s="13">
        <f t="shared" ca="1" si="19"/>
        <v>0.13479452054794522</v>
      </c>
      <c r="I225" s="29">
        <f ca="1">IF(G225&lt;&gt;0,IF(E225&lt;0,0,IF(OR(Pita!I225&gt;0,Lemon!I225&gt;0,Mushrooms!I225&gt;0,'House Salad'!I225&gt;0,'Green Pepper'!I225&gt;0,Pita!I225&gt;0),50,200)),0)</f>
        <v>0</v>
      </c>
      <c r="J225" s="2">
        <f ca="1">IF(D225&lt;$E$18,"N/A",IF(D225=$E$18,IF($E$7-SUM(OFFSET(F225,-$E$18,0):F225)&gt;0,$E$7-SUM(OFFSET(F225,-$E$18,0):F225),0),IF(OFFSET(G225,-$E$18,0)-SUM(OFFSET(F225,-$E$18,0):F225)&gt;0,OFFSET(G225,-$E$18,0)-SUM(OFFSET(F225,-$E$18,0):F225),0)))</f>
        <v>0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114</v>
      </c>
      <c r="F226" s="15">
        <f t="shared" si="22"/>
        <v>9</v>
      </c>
      <c r="G226" s="15">
        <f t="shared" ca="1" si="23"/>
        <v>0</v>
      </c>
      <c r="H226" s="13">
        <f t="shared" ca="1" si="19"/>
        <v>0.12493150684931509</v>
      </c>
      <c r="I226" s="29">
        <f ca="1">IF(G226&lt;&gt;0,IF(E226&lt;0,0,IF(OR(Pita!I226&gt;0,Lemon!I226&gt;0,Mushrooms!I226&gt;0,'House Salad'!I226&gt;0,'Green Pepper'!I226&gt;0,Pita!I226&gt;0),50,200)),0)</f>
        <v>0</v>
      </c>
      <c r="J226" s="2">
        <f ca="1">IF(D226&lt;$E$18,"N/A",IF(D226=$E$18,IF($E$7-SUM(OFFSET(F226,-$E$18,0):F226)&gt;0,$E$7-SUM(OFFSET(F226,-$E$18,0):F226),0),IF(OFFSET(G226,-$E$18,0)-SUM(OFFSET(F226,-$E$18,0):F226)&gt;0,OFFSET(G226,-$E$18,0)-SUM(OFFSET(F226,-$E$18,0):F226),0)))</f>
        <v>0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105</v>
      </c>
      <c r="F227" s="15">
        <f t="shared" si="22"/>
        <v>9</v>
      </c>
      <c r="G227" s="15">
        <f t="shared" ca="1" si="23"/>
        <v>0</v>
      </c>
      <c r="H227" s="13">
        <f t="shared" ca="1" si="19"/>
        <v>0.11506849315068494</v>
      </c>
      <c r="I227" s="29">
        <f ca="1">IF(G227&lt;&gt;0,IF(E227&lt;0,0,IF(OR(Pita!I227&gt;0,Lemon!I227&gt;0,Mushrooms!I227&gt;0,'House Salad'!I227&gt;0,'Green Pepper'!I227&gt;0,Pita!I227&gt;0),50,200)),0)</f>
        <v>0</v>
      </c>
      <c r="J227" s="2">
        <f ca="1">IF(D227&lt;$E$18,"N/A",IF(D227=$E$18,IF($E$7-SUM(OFFSET(F227,-$E$18,0):F227)&gt;0,$E$7-SUM(OFFSET(F227,-$E$18,0):F227),0),IF(OFFSET(G227,-$E$18,0)-SUM(OFFSET(F227,-$E$18,0):F227)&gt;0,OFFSET(G227,-$E$18,0)-SUM(OFFSET(F227,-$E$18,0):F227),0)))</f>
        <v>0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96</v>
      </c>
      <c r="F228" s="15">
        <f t="shared" si="22"/>
        <v>9</v>
      </c>
      <c r="G228" s="15">
        <f t="shared" ca="1" si="23"/>
        <v>0</v>
      </c>
      <c r="H228" s="13">
        <f t="shared" ca="1" si="19"/>
        <v>0.1052054794520548</v>
      </c>
      <c r="I228" s="29">
        <f ca="1">IF(G228&lt;&gt;0,IF(E228&lt;0,0,IF(OR(Pita!I228&gt;0,Lemon!I228&gt;0,Mushrooms!I228&gt;0,'House Salad'!I228&gt;0,'Green Pepper'!I228&gt;0,Pita!I228&gt;0),50,200)),0)</f>
        <v>0</v>
      </c>
      <c r="J228" s="2">
        <f ca="1">IF(D228&lt;$E$18,"N/A",IF(D228=$E$18,IF($E$7-SUM(OFFSET(F228,-$E$18,0):F228)&gt;0,$E$7-SUM(OFFSET(F228,-$E$18,0):F228),0),IF(OFFSET(G228,-$E$18,0)-SUM(OFFSET(F228,-$E$18,0):F228)&gt;0,OFFSET(G228,-$E$18,0)-SUM(OFFSET(F228,-$E$18,0):F228),0)))</f>
        <v>0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87</v>
      </c>
      <c r="F229" s="15">
        <f t="shared" si="22"/>
        <v>9</v>
      </c>
      <c r="G229" s="15">
        <f t="shared" ca="1" si="23"/>
        <v>0</v>
      </c>
      <c r="H229" s="13">
        <f t="shared" ca="1" si="19"/>
        <v>9.5342465753424671E-2</v>
      </c>
      <c r="I229" s="29">
        <f ca="1">IF(G229&lt;&gt;0,IF(E229&lt;0,0,IF(OR(Pita!I229&gt;0,Lemon!I229&gt;0,Mushrooms!I229&gt;0,'House Salad'!I229&gt;0,'Green Pepper'!I229&gt;0,Pita!I229&gt;0),50,200)),0)</f>
        <v>0</v>
      </c>
      <c r="J229" s="2">
        <f ca="1">IF(D229&lt;$E$18,"N/A",IF(D229=$E$18,IF($E$7-SUM(OFFSET(F229,-$E$18,0):F229)&gt;0,$E$7-SUM(OFFSET(F229,-$E$18,0):F229),0),IF(OFFSET(G229,-$E$18,0)-SUM(OFFSET(F229,-$E$18,0):F229)&gt;0,OFFSET(G229,-$E$18,0)-SUM(OFFSET(F229,-$E$18,0):F229),0)))</f>
        <v>0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78</v>
      </c>
      <c r="F230" s="15">
        <f t="shared" si="22"/>
        <v>9</v>
      </c>
      <c r="G230" s="15">
        <f t="shared" ca="1" si="23"/>
        <v>126</v>
      </c>
      <c r="H230" s="13">
        <f t="shared" ca="1" si="19"/>
        <v>8.5479452054794527E-2</v>
      </c>
      <c r="I230" s="29">
        <f ca="1">IF(G230&lt;&gt;0,IF(E230&lt;0,0,IF(OR(Pita!I230&gt;0,Lemon!I230&gt;0,Mushrooms!I230&gt;0,'House Salad'!I230&gt;0,'Green Pepper'!I230&gt;0,Pita!I230&gt;0),50,200)),0)</f>
        <v>50</v>
      </c>
      <c r="J230" s="2">
        <f ca="1">IF(D230&lt;$E$18,"N/A",IF(D230=$E$18,IF($E$7-SUM(OFFSET(F230,-$E$18,0):F230)&gt;0,$E$7-SUM(OFFSET(F230,-$E$18,0):F230),0),IF(OFFSET(G230,-$E$18,0)-SUM(OFFSET(F230,-$E$18,0):F230)&gt;0,OFFSET(G230,-$E$18,0)-SUM(OFFSET(F230,-$E$18,0):F230),0)))</f>
        <v>6</v>
      </c>
      <c r="K230" s="13">
        <f t="shared" ca="1" si="20"/>
        <v>3.12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189</v>
      </c>
      <c r="F231" s="15">
        <f t="shared" si="22"/>
        <v>9</v>
      </c>
      <c r="G231" s="15">
        <f t="shared" ca="1" si="23"/>
        <v>0</v>
      </c>
      <c r="H231" s="13">
        <f t="shared" ca="1" si="19"/>
        <v>0.20712328767123289</v>
      </c>
      <c r="I231" s="29">
        <f ca="1">IF(G231&lt;&gt;0,IF(E231&lt;0,0,IF(OR(Pita!I231&gt;0,Lemon!I231&gt;0,Mushrooms!I231&gt;0,'House Salad'!I231&gt;0,'Green Pepper'!I231&gt;0,Pita!I231&gt;0),50,200)),0)</f>
        <v>0</v>
      </c>
      <c r="J231" s="2">
        <f ca="1">IF(D231&lt;$E$18,"N/A",IF(D231=$E$18,IF($E$7-SUM(OFFSET(F231,-$E$18,0):F231)&gt;0,$E$7-SUM(OFFSET(F231,-$E$18,0):F231),0),IF(OFFSET(G231,-$E$18,0)-SUM(OFFSET(F231,-$E$18,0):F231)&gt;0,OFFSET(G231,-$E$18,0)-SUM(OFFSET(F231,-$E$18,0):F231),0)))</f>
        <v>0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180</v>
      </c>
      <c r="F232" s="15">
        <f t="shared" si="22"/>
        <v>9</v>
      </c>
      <c r="G232" s="15">
        <f t="shared" ca="1" si="23"/>
        <v>0</v>
      </c>
      <c r="H232" s="13">
        <f t="shared" ca="1" si="19"/>
        <v>0.19726027397260276</v>
      </c>
      <c r="I232" s="29">
        <f ca="1">IF(G232&lt;&gt;0,IF(E232&lt;0,0,IF(OR(Pita!I232&gt;0,Lemon!I232&gt;0,Mushrooms!I232&gt;0,'House Salad'!I232&gt;0,'Green Pepper'!I232&gt;0,Pita!I232&gt;0),50,200)),0)</f>
        <v>0</v>
      </c>
      <c r="J232" s="2">
        <f ca="1">IF(D232&lt;$E$18,"N/A",IF(D232=$E$18,IF($E$7-SUM(OFFSET(F232,-$E$18,0):F232)&gt;0,$E$7-SUM(OFFSET(F232,-$E$18,0):F232),0),IF(OFFSET(G232,-$E$18,0)-SUM(OFFSET(F232,-$E$18,0):F232)&gt;0,OFFSET(G232,-$E$18,0)-SUM(OFFSET(F232,-$E$18,0):F232),0)))</f>
        <v>0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171</v>
      </c>
      <c r="F233" s="15">
        <f t="shared" si="22"/>
        <v>9</v>
      </c>
      <c r="G233" s="15">
        <f t="shared" ca="1" si="23"/>
        <v>0</v>
      </c>
      <c r="H233" s="13">
        <f t="shared" ca="1" si="19"/>
        <v>0.18739726027397263</v>
      </c>
      <c r="I233" s="29">
        <f ca="1">IF(G233&lt;&gt;0,IF(E233&lt;0,0,IF(OR(Pita!I233&gt;0,Lemon!I233&gt;0,Mushrooms!I233&gt;0,'House Salad'!I233&gt;0,'Green Pepper'!I233&gt;0,Pita!I233&gt;0),50,200)),0)</f>
        <v>0</v>
      </c>
      <c r="J233" s="2">
        <f ca="1">IF(D233&lt;$E$18,"N/A",IF(D233=$E$18,IF($E$7-SUM(OFFSET(F233,-$E$18,0):F233)&gt;0,$E$7-SUM(OFFSET(F233,-$E$18,0):F233),0),IF(OFFSET(G233,-$E$18,0)-SUM(OFFSET(F233,-$E$18,0):F233)&gt;0,OFFSET(G233,-$E$18,0)-SUM(OFFSET(F233,-$E$18,0):F233),0)))</f>
        <v>0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162</v>
      </c>
      <c r="F234" s="15">
        <f t="shared" si="22"/>
        <v>9</v>
      </c>
      <c r="G234" s="15">
        <f t="shared" ca="1" si="23"/>
        <v>0</v>
      </c>
      <c r="H234" s="13">
        <f t="shared" ca="1" si="19"/>
        <v>0.17753424657534247</v>
      </c>
      <c r="I234" s="29">
        <f ca="1">IF(G234&lt;&gt;0,IF(E234&lt;0,0,IF(OR(Pita!I234&gt;0,Lemon!I234&gt;0,Mushrooms!I234&gt;0,'House Salad'!I234&gt;0,'Green Pepper'!I234&gt;0,Pita!I234&gt;0),50,200)),0)</f>
        <v>0</v>
      </c>
      <c r="J234" s="2">
        <f ca="1">IF(D234&lt;$E$18,"N/A",IF(D234=$E$18,IF($E$7-SUM(OFFSET(F234,-$E$18,0):F234)&gt;0,$E$7-SUM(OFFSET(F234,-$E$18,0):F234),0),IF(OFFSET(G234,-$E$18,0)-SUM(OFFSET(F234,-$E$18,0):F234)&gt;0,OFFSET(G234,-$E$18,0)-SUM(OFFSET(F234,-$E$18,0):F234),0)))</f>
        <v>0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153</v>
      </c>
      <c r="F235" s="15">
        <f t="shared" si="22"/>
        <v>9</v>
      </c>
      <c r="G235" s="15">
        <f t="shared" ca="1" si="23"/>
        <v>0</v>
      </c>
      <c r="H235" s="13">
        <f t="shared" ca="1" si="19"/>
        <v>0.16767123287671234</v>
      </c>
      <c r="I235" s="29">
        <f ca="1">IF(G235&lt;&gt;0,IF(E235&lt;0,0,IF(OR(Pita!I235&gt;0,Lemon!I235&gt;0,Mushrooms!I235&gt;0,'House Salad'!I235&gt;0,'Green Pepper'!I235&gt;0,Pita!I235&gt;0),50,200)),0)</f>
        <v>0</v>
      </c>
      <c r="J235" s="2">
        <f ca="1">IF(D235&lt;$E$18,"N/A",IF(D235=$E$18,IF($E$7-SUM(OFFSET(F235,-$E$18,0):F235)&gt;0,$E$7-SUM(OFFSET(F235,-$E$18,0):F235),0),IF(OFFSET(G235,-$E$18,0)-SUM(OFFSET(F235,-$E$18,0):F235)&gt;0,OFFSET(G235,-$E$18,0)-SUM(OFFSET(F235,-$E$18,0):F235),0)))</f>
        <v>0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144</v>
      </c>
      <c r="F236" s="15">
        <f t="shared" si="22"/>
        <v>9</v>
      </c>
      <c r="G236" s="15">
        <f t="shared" ca="1" si="23"/>
        <v>0</v>
      </c>
      <c r="H236" s="13">
        <f t="shared" ca="1" si="19"/>
        <v>0.15780821917808222</v>
      </c>
      <c r="I236" s="29">
        <f ca="1">IF(G236&lt;&gt;0,IF(E236&lt;0,0,IF(OR(Pita!I236&gt;0,Lemon!I236&gt;0,Mushrooms!I236&gt;0,'House Salad'!I236&gt;0,'Green Pepper'!I236&gt;0,Pita!I236&gt;0),50,200)),0)</f>
        <v>0</v>
      </c>
      <c r="J236" s="2">
        <f ca="1">IF(D236&lt;$E$18,"N/A",IF(D236=$E$18,IF($E$7-SUM(OFFSET(F236,-$E$18,0):F236)&gt;0,$E$7-SUM(OFFSET(F236,-$E$18,0):F236),0),IF(OFFSET(G236,-$E$18,0)-SUM(OFFSET(F236,-$E$18,0):F236)&gt;0,OFFSET(G236,-$E$18,0)-SUM(OFFSET(F236,-$E$18,0):F236),0)))</f>
        <v>0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135</v>
      </c>
      <c r="F237" s="15">
        <f t="shared" si="22"/>
        <v>9</v>
      </c>
      <c r="G237" s="15">
        <f t="shared" ca="1" si="23"/>
        <v>0</v>
      </c>
      <c r="H237" s="13">
        <f t="shared" ca="1" si="19"/>
        <v>0.14794520547945209</v>
      </c>
      <c r="I237" s="29">
        <f ca="1">IF(G237&lt;&gt;0,IF(E237&lt;0,0,IF(OR(Pita!I237&gt;0,Lemon!I237&gt;0,Mushrooms!I237&gt;0,'House Salad'!I237&gt;0,'Green Pepper'!I237&gt;0,Pita!I237&gt;0),50,200)),0)</f>
        <v>0</v>
      </c>
      <c r="J237" s="2">
        <f ca="1">IF(D237&lt;$E$18,"N/A",IF(D237=$E$18,IF($E$7-SUM(OFFSET(F237,-$E$18,0):F237)&gt;0,$E$7-SUM(OFFSET(F237,-$E$18,0):F237),0),IF(OFFSET(G237,-$E$18,0)-SUM(OFFSET(F237,-$E$18,0):F237)&gt;0,OFFSET(G237,-$E$18,0)-SUM(OFFSET(F237,-$E$18,0):F237),0)))</f>
        <v>0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126</v>
      </c>
      <c r="F238" s="15">
        <f t="shared" si="22"/>
        <v>9</v>
      </c>
      <c r="G238" s="15">
        <f t="shared" ca="1" si="23"/>
        <v>0</v>
      </c>
      <c r="H238" s="13">
        <f t="shared" ca="1" si="19"/>
        <v>0.13808219178082193</v>
      </c>
      <c r="I238" s="29">
        <f ca="1">IF(G238&lt;&gt;0,IF(E238&lt;0,0,IF(OR(Pita!I238&gt;0,Lemon!I238&gt;0,Mushrooms!I238&gt;0,'House Salad'!I238&gt;0,'Green Pepper'!I238&gt;0,Pita!I238&gt;0),50,200)),0)</f>
        <v>0</v>
      </c>
      <c r="J238" s="2">
        <f ca="1">IF(D238&lt;$E$18,"N/A",IF(D238=$E$18,IF($E$7-SUM(OFFSET(F238,-$E$18,0):F238)&gt;0,$E$7-SUM(OFFSET(F238,-$E$18,0):F238),0),IF(OFFSET(G238,-$E$18,0)-SUM(OFFSET(F238,-$E$18,0):F238)&gt;0,OFFSET(G238,-$E$18,0)-SUM(OFFSET(F238,-$E$18,0):F238),0)))</f>
        <v>0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117</v>
      </c>
      <c r="F239" s="15">
        <f t="shared" si="22"/>
        <v>9</v>
      </c>
      <c r="G239" s="15">
        <f t="shared" ca="1" si="23"/>
        <v>0</v>
      </c>
      <c r="H239" s="13">
        <f t="shared" ca="1" si="19"/>
        <v>0.1282191780821918</v>
      </c>
      <c r="I239" s="29">
        <f ca="1">IF(G239&lt;&gt;0,IF(E239&lt;0,0,IF(OR(Pita!I239&gt;0,Lemon!I239&gt;0,Mushrooms!I239&gt;0,'House Salad'!I239&gt;0,'Green Pepper'!I239&gt;0,Pita!I239&gt;0),50,200)),0)</f>
        <v>0</v>
      </c>
      <c r="J239" s="2">
        <f ca="1">IF(D239&lt;$E$18,"N/A",IF(D239=$E$18,IF($E$7-SUM(OFFSET(F239,-$E$18,0):F239)&gt;0,$E$7-SUM(OFFSET(F239,-$E$18,0):F239),0),IF(OFFSET(G239,-$E$18,0)-SUM(OFFSET(F239,-$E$18,0):F239)&gt;0,OFFSET(G239,-$E$18,0)-SUM(OFFSET(F239,-$E$18,0):F239),0)))</f>
        <v>0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108</v>
      </c>
      <c r="F240" s="15">
        <f t="shared" si="22"/>
        <v>9</v>
      </c>
      <c r="G240" s="15">
        <f t="shared" ca="1" si="23"/>
        <v>0</v>
      </c>
      <c r="H240" s="13">
        <f t="shared" ca="1" si="19"/>
        <v>0.11835616438356165</v>
      </c>
      <c r="I240" s="29">
        <f ca="1">IF(G240&lt;&gt;0,IF(E240&lt;0,0,IF(OR(Pita!I240&gt;0,Lemon!I240&gt;0,Mushrooms!I240&gt;0,'House Salad'!I240&gt;0,'Green Pepper'!I240&gt;0,Pita!I240&gt;0),50,200)),0)</f>
        <v>0</v>
      </c>
      <c r="J240" s="2">
        <f ca="1">IF(D240&lt;$E$18,"N/A",IF(D240=$E$18,IF($E$7-SUM(OFFSET(F240,-$E$18,0):F240)&gt;0,$E$7-SUM(OFFSET(F240,-$E$18,0):F240),0),IF(OFFSET(G240,-$E$18,0)-SUM(OFFSET(F240,-$E$18,0):F240)&gt;0,OFFSET(G240,-$E$18,0)-SUM(OFFSET(F240,-$E$18,0):F240),0)))</f>
        <v>0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99</v>
      </c>
      <c r="F241" s="15">
        <f t="shared" si="22"/>
        <v>9</v>
      </c>
      <c r="G241" s="15">
        <f t="shared" ca="1" si="23"/>
        <v>0</v>
      </c>
      <c r="H241" s="13">
        <f t="shared" ca="1" si="19"/>
        <v>0.10849315068493152</v>
      </c>
      <c r="I241" s="29">
        <f ca="1">IF(G241&lt;&gt;0,IF(E241&lt;0,0,IF(OR(Pita!I241&gt;0,Lemon!I241&gt;0,Mushrooms!I241&gt;0,'House Salad'!I241&gt;0,'Green Pepper'!I241&gt;0,Pita!I241&gt;0),50,200)),0)</f>
        <v>0</v>
      </c>
      <c r="J241" s="2">
        <f ca="1">IF(D241&lt;$E$18,"N/A",IF(D241=$E$18,IF($E$7-SUM(OFFSET(F241,-$E$18,0):F241)&gt;0,$E$7-SUM(OFFSET(F241,-$E$18,0):F241),0),IF(OFFSET(G241,-$E$18,0)-SUM(OFFSET(F241,-$E$18,0):F241)&gt;0,OFFSET(G241,-$E$18,0)-SUM(OFFSET(F241,-$E$18,0):F241),0)))</f>
        <v>0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90</v>
      </c>
      <c r="F242" s="15">
        <f t="shared" si="22"/>
        <v>9</v>
      </c>
      <c r="G242" s="15">
        <f t="shared" ca="1" si="23"/>
        <v>0</v>
      </c>
      <c r="H242" s="13">
        <f t="shared" ca="1" si="19"/>
        <v>9.8630136986301381E-2</v>
      </c>
      <c r="I242" s="29">
        <f ca="1">IF(G242&lt;&gt;0,IF(E242&lt;0,0,IF(OR(Pita!I242&gt;0,Lemon!I242&gt;0,Mushrooms!I242&gt;0,'House Salad'!I242&gt;0,'Green Pepper'!I242&gt;0,Pita!I242&gt;0),50,200)),0)</f>
        <v>0</v>
      </c>
      <c r="J242" s="2">
        <f ca="1">IF(D242&lt;$E$18,"N/A",IF(D242=$E$18,IF($E$7-SUM(OFFSET(F242,-$E$18,0):F242)&gt;0,$E$7-SUM(OFFSET(F242,-$E$18,0):F242),0),IF(OFFSET(G242,-$E$18,0)-SUM(OFFSET(F242,-$E$18,0):F242)&gt;0,OFFSET(G242,-$E$18,0)-SUM(OFFSET(F242,-$E$18,0):F242),0)))</f>
        <v>0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81</v>
      </c>
      <c r="F243" s="15">
        <f t="shared" si="22"/>
        <v>9</v>
      </c>
      <c r="G243" s="15">
        <f t="shared" ca="1" si="23"/>
        <v>0</v>
      </c>
      <c r="H243" s="13">
        <f t="shared" ca="1" si="19"/>
        <v>8.8767123287671237E-2</v>
      </c>
      <c r="I243" s="29">
        <f ca="1">IF(G243&lt;&gt;0,IF(E243&lt;0,0,IF(OR(Pita!I243&gt;0,Lemon!I243&gt;0,Mushrooms!I243&gt;0,'House Salad'!I243&gt;0,'Green Pepper'!I243&gt;0,Pita!I243&gt;0),50,200)),0)</f>
        <v>0</v>
      </c>
      <c r="J243" s="2">
        <f ca="1">IF(D243&lt;$E$18,"N/A",IF(D243=$E$18,IF($E$7-SUM(OFFSET(F243,-$E$18,0):F243)&gt;0,$E$7-SUM(OFFSET(F243,-$E$18,0):F243),0),IF(OFFSET(G243,-$E$18,0)-SUM(OFFSET(F243,-$E$18,0):F243)&gt;0,OFFSET(G243,-$E$18,0)-SUM(OFFSET(F243,-$E$18,0):F243),0)))</f>
        <v>0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72</v>
      </c>
      <c r="F244" s="15">
        <f t="shared" si="22"/>
        <v>9</v>
      </c>
      <c r="G244" s="15">
        <f t="shared" ca="1" si="23"/>
        <v>132</v>
      </c>
      <c r="H244" s="13">
        <f t="shared" ca="1" si="19"/>
        <v>7.8904109589041108E-2</v>
      </c>
      <c r="I244" s="29">
        <f ca="1">IF(G244&lt;&gt;0,IF(E244&lt;0,0,IF(OR(Pita!I244&gt;0,Lemon!I244&gt;0,Mushrooms!I244&gt;0,'House Salad'!I244&gt;0,'Green Pepper'!I244&gt;0,Pita!I244&gt;0),50,200)),0)</f>
        <v>50</v>
      </c>
      <c r="J244" s="2">
        <f ca="1">IF(D244&lt;$E$18,"N/A",IF(D244=$E$18,IF($E$7-SUM(OFFSET(F244,-$E$18,0):F244)&gt;0,$E$7-SUM(OFFSET(F244,-$E$18,0):F244),0),IF(OFFSET(G244,-$E$18,0)-SUM(OFFSET(F244,-$E$18,0):F244)&gt;0,OFFSET(G244,-$E$18,0)-SUM(OFFSET(F244,-$E$18,0):F244),0)))</f>
        <v>0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195</v>
      </c>
      <c r="F245" s="15">
        <f t="shared" si="22"/>
        <v>9</v>
      </c>
      <c r="G245" s="15">
        <f t="shared" ca="1" si="23"/>
        <v>0</v>
      </c>
      <c r="H245" s="13">
        <f t="shared" ca="1" si="19"/>
        <v>0.21369863013698634</v>
      </c>
      <c r="I245" s="29">
        <f ca="1">IF(G245&lt;&gt;0,IF(E245&lt;0,0,IF(OR(Pita!I245&gt;0,Lemon!I245&gt;0,Mushrooms!I245&gt;0,'House Salad'!I245&gt;0,'Green Pepper'!I245&gt;0,Pita!I245&gt;0),50,200)),0)</f>
        <v>0</v>
      </c>
      <c r="J245" s="2">
        <f ca="1">IF(D245&lt;$E$18,"N/A",IF(D245=$E$18,IF($E$7-SUM(OFFSET(F245,-$E$18,0):F245)&gt;0,$E$7-SUM(OFFSET(F245,-$E$18,0):F245),0),IF(OFFSET(G245,-$E$18,0)-SUM(OFFSET(F245,-$E$18,0):F245)&gt;0,OFFSET(G245,-$E$18,0)-SUM(OFFSET(F245,-$E$18,0):F245),0)))</f>
        <v>0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186</v>
      </c>
      <c r="F246" s="15">
        <f t="shared" si="22"/>
        <v>9</v>
      </c>
      <c r="G246" s="15">
        <f t="shared" ca="1" si="23"/>
        <v>0</v>
      </c>
      <c r="H246" s="13">
        <f t="shared" ca="1" si="19"/>
        <v>0.20383561643835618</v>
      </c>
      <c r="I246" s="29">
        <f ca="1">IF(G246&lt;&gt;0,IF(E246&lt;0,0,IF(OR(Pita!I246&gt;0,Lemon!I246&gt;0,Mushrooms!I246&gt;0,'House Salad'!I246&gt;0,'Green Pepper'!I246&gt;0,Pita!I246&gt;0),50,200)),0)</f>
        <v>0</v>
      </c>
      <c r="J246" s="2">
        <f ca="1">IF(D246&lt;$E$18,"N/A",IF(D246=$E$18,IF($E$7-SUM(OFFSET(F246,-$E$18,0):F246)&gt;0,$E$7-SUM(OFFSET(F246,-$E$18,0):F246),0),IF(OFFSET(G246,-$E$18,0)-SUM(OFFSET(F246,-$E$18,0):F246)&gt;0,OFFSET(G246,-$E$18,0)-SUM(OFFSET(F246,-$E$18,0):F246),0)))</f>
        <v>0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177</v>
      </c>
      <c r="F247" s="15">
        <f t="shared" si="22"/>
        <v>9</v>
      </c>
      <c r="G247" s="15">
        <f t="shared" ca="1" si="23"/>
        <v>0</v>
      </c>
      <c r="H247" s="13">
        <f t="shared" ca="1" si="19"/>
        <v>0.19397260273972605</v>
      </c>
      <c r="I247" s="29">
        <f ca="1">IF(G247&lt;&gt;0,IF(E247&lt;0,0,IF(OR(Pita!I247&gt;0,Lemon!I247&gt;0,Mushrooms!I247&gt;0,'House Salad'!I247&gt;0,'Green Pepper'!I247&gt;0,Pita!I247&gt;0),50,200)),0)</f>
        <v>0</v>
      </c>
      <c r="J247" s="2">
        <f ca="1">IF(D247&lt;$E$18,"N/A",IF(D247=$E$18,IF($E$7-SUM(OFFSET(F247,-$E$18,0):F247)&gt;0,$E$7-SUM(OFFSET(F247,-$E$18,0):F247),0),IF(OFFSET(G247,-$E$18,0)-SUM(OFFSET(F247,-$E$18,0):F247)&gt;0,OFFSET(G247,-$E$18,0)-SUM(OFFSET(F247,-$E$18,0):F247),0)))</f>
        <v>0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168</v>
      </c>
      <c r="F248" s="15">
        <f t="shared" si="22"/>
        <v>9</v>
      </c>
      <c r="G248" s="15">
        <f t="shared" ca="1" si="23"/>
        <v>0</v>
      </c>
      <c r="H248" s="13">
        <f t="shared" ca="1" si="19"/>
        <v>0.18410958904109592</v>
      </c>
      <c r="I248" s="29">
        <f ca="1">IF(G248&lt;&gt;0,IF(E248&lt;0,0,IF(OR(Pita!I248&gt;0,Lemon!I248&gt;0,Mushrooms!I248&gt;0,'House Salad'!I248&gt;0,'Green Pepper'!I248&gt;0,Pita!I248&gt;0),50,200)),0)</f>
        <v>0</v>
      </c>
      <c r="J248" s="2">
        <f ca="1">IF(D248&lt;$E$18,"N/A",IF(D248=$E$18,IF($E$7-SUM(OFFSET(F248,-$E$18,0):F248)&gt;0,$E$7-SUM(OFFSET(F248,-$E$18,0):F248),0),IF(OFFSET(G248,-$E$18,0)-SUM(OFFSET(F248,-$E$18,0):F248)&gt;0,OFFSET(G248,-$E$18,0)-SUM(OFFSET(F248,-$E$18,0):F248),0)))</f>
        <v>0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159</v>
      </c>
      <c r="F249" s="15">
        <f t="shared" si="22"/>
        <v>9</v>
      </c>
      <c r="G249" s="15">
        <f t="shared" ca="1" si="23"/>
        <v>0</v>
      </c>
      <c r="H249" s="13">
        <f t="shared" ca="1" si="19"/>
        <v>0.17424657534246576</v>
      </c>
      <c r="I249" s="29">
        <f ca="1">IF(G249&lt;&gt;0,IF(E249&lt;0,0,IF(OR(Pita!I249&gt;0,Lemon!I249&gt;0,Mushrooms!I249&gt;0,'House Salad'!I249&gt;0,'Green Pepper'!I249&gt;0,Pita!I249&gt;0),50,200)),0)</f>
        <v>0</v>
      </c>
      <c r="J249" s="2">
        <f ca="1">IF(D249&lt;$E$18,"N/A",IF(D249=$E$18,IF($E$7-SUM(OFFSET(F249,-$E$18,0):F249)&gt;0,$E$7-SUM(OFFSET(F249,-$E$18,0):F249),0),IF(OFFSET(G249,-$E$18,0)-SUM(OFFSET(F249,-$E$18,0):F249)&gt;0,OFFSET(G249,-$E$18,0)-SUM(OFFSET(F249,-$E$18,0):F249),0)))</f>
        <v>0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150</v>
      </c>
      <c r="F250" s="15">
        <f t="shared" si="22"/>
        <v>9</v>
      </c>
      <c r="G250" s="15">
        <f t="shared" ca="1" si="23"/>
        <v>0</v>
      </c>
      <c r="H250" s="13">
        <f t="shared" ca="1" si="19"/>
        <v>0.16438356164383564</v>
      </c>
      <c r="I250" s="29">
        <f ca="1">IF(G250&lt;&gt;0,IF(E250&lt;0,0,IF(OR(Pita!I250&gt;0,Lemon!I250&gt;0,Mushrooms!I250&gt;0,'House Salad'!I250&gt;0,'Green Pepper'!I250&gt;0,Pita!I250&gt;0),50,200)),0)</f>
        <v>0</v>
      </c>
      <c r="J250" s="2">
        <f ca="1">IF(D250&lt;$E$18,"N/A",IF(D250=$E$18,IF($E$7-SUM(OFFSET(F250,-$E$18,0):F250)&gt;0,$E$7-SUM(OFFSET(F250,-$E$18,0):F250),0),IF(OFFSET(G250,-$E$18,0)-SUM(OFFSET(F250,-$E$18,0):F250)&gt;0,OFFSET(G250,-$E$18,0)-SUM(OFFSET(F250,-$E$18,0):F250),0)))</f>
        <v>0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141</v>
      </c>
      <c r="F251" s="15">
        <f t="shared" si="22"/>
        <v>9</v>
      </c>
      <c r="G251" s="15">
        <f t="shared" ca="1" si="23"/>
        <v>0</v>
      </c>
      <c r="H251" s="13">
        <f t="shared" ca="1" si="19"/>
        <v>0.15452054794520551</v>
      </c>
      <c r="I251" s="29">
        <f ca="1">IF(G251&lt;&gt;0,IF(E251&lt;0,0,IF(OR(Pita!I251&gt;0,Lemon!I251&gt;0,Mushrooms!I251&gt;0,'House Salad'!I251&gt;0,'Green Pepper'!I251&gt;0,Pita!I251&gt;0),50,200)),0)</f>
        <v>0</v>
      </c>
      <c r="J251" s="2">
        <f ca="1">IF(D251&lt;$E$18,"N/A",IF(D251=$E$18,IF($E$7-SUM(OFFSET(F251,-$E$18,0):F251)&gt;0,$E$7-SUM(OFFSET(F251,-$E$18,0):F251),0),IF(OFFSET(G251,-$E$18,0)-SUM(OFFSET(F251,-$E$18,0):F251)&gt;0,OFFSET(G251,-$E$18,0)-SUM(OFFSET(F251,-$E$18,0):F251),0)))</f>
        <v>0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132</v>
      </c>
      <c r="F252" s="15">
        <f t="shared" si="22"/>
        <v>9</v>
      </c>
      <c r="G252" s="15">
        <f t="shared" ca="1" si="23"/>
        <v>0</v>
      </c>
      <c r="H252" s="13">
        <f t="shared" ca="1" si="19"/>
        <v>0.14465753424657535</v>
      </c>
      <c r="I252" s="29">
        <f ca="1">IF(G252&lt;&gt;0,IF(E252&lt;0,0,IF(OR(Pita!I252&gt;0,Lemon!I252&gt;0,Mushrooms!I252&gt;0,'House Salad'!I252&gt;0,'Green Pepper'!I252&gt;0,Pita!I252&gt;0),50,200)),0)</f>
        <v>0</v>
      </c>
      <c r="J252" s="2">
        <f ca="1">IF(D252&lt;$E$18,"N/A",IF(D252=$E$18,IF($E$7-SUM(OFFSET(F252,-$E$18,0):F252)&gt;0,$E$7-SUM(OFFSET(F252,-$E$18,0):F252),0),IF(OFFSET(G252,-$E$18,0)-SUM(OFFSET(F252,-$E$18,0):F252)&gt;0,OFFSET(G252,-$E$18,0)-SUM(OFFSET(F252,-$E$18,0):F252),0)))</f>
        <v>0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123</v>
      </c>
      <c r="F253" s="15">
        <f t="shared" si="22"/>
        <v>9</v>
      </c>
      <c r="G253" s="15">
        <f t="shared" ca="1" si="23"/>
        <v>0</v>
      </c>
      <c r="H253" s="13">
        <f t="shared" ca="1" si="19"/>
        <v>0.13479452054794522</v>
      </c>
      <c r="I253" s="29">
        <f ca="1">IF(G253&lt;&gt;0,IF(E253&lt;0,0,IF(OR(Pita!I253&gt;0,Lemon!I253&gt;0,Mushrooms!I253&gt;0,'House Salad'!I253&gt;0,'Green Pepper'!I253&gt;0,Pita!I253&gt;0),50,200)),0)</f>
        <v>0</v>
      </c>
      <c r="J253" s="2">
        <f ca="1">IF(D253&lt;$E$18,"N/A",IF(D253=$E$18,IF($E$7-SUM(OFFSET(F253,-$E$18,0):F253)&gt;0,$E$7-SUM(OFFSET(F253,-$E$18,0):F253),0),IF(OFFSET(G253,-$E$18,0)-SUM(OFFSET(F253,-$E$18,0):F253)&gt;0,OFFSET(G253,-$E$18,0)-SUM(OFFSET(F253,-$E$18,0):F253),0)))</f>
        <v>0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114</v>
      </c>
      <c r="F254" s="15">
        <f t="shared" si="22"/>
        <v>9</v>
      </c>
      <c r="G254" s="15">
        <f t="shared" ca="1" si="23"/>
        <v>0</v>
      </c>
      <c r="H254" s="13">
        <f t="shared" ca="1" si="19"/>
        <v>0.12493150684931509</v>
      </c>
      <c r="I254" s="29">
        <f ca="1">IF(G254&lt;&gt;0,IF(E254&lt;0,0,IF(OR(Pita!I254&gt;0,Lemon!I254&gt;0,Mushrooms!I254&gt;0,'House Salad'!I254&gt;0,'Green Pepper'!I254&gt;0,Pita!I254&gt;0),50,200)),0)</f>
        <v>0</v>
      </c>
      <c r="J254" s="2">
        <f ca="1">IF(D254&lt;$E$18,"N/A",IF(D254=$E$18,IF($E$7-SUM(OFFSET(F254,-$E$18,0):F254)&gt;0,$E$7-SUM(OFFSET(F254,-$E$18,0):F254),0),IF(OFFSET(G254,-$E$18,0)-SUM(OFFSET(F254,-$E$18,0):F254)&gt;0,OFFSET(G254,-$E$18,0)-SUM(OFFSET(F254,-$E$18,0):F254),0)))</f>
        <v>0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105</v>
      </c>
      <c r="F255" s="15">
        <f t="shared" si="22"/>
        <v>9</v>
      </c>
      <c r="G255" s="15">
        <f t="shared" ca="1" si="23"/>
        <v>0</v>
      </c>
      <c r="H255" s="13">
        <f t="shared" ca="1" si="19"/>
        <v>0.11506849315068494</v>
      </c>
      <c r="I255" s="29">
        <f ca="1">IF(G255&lt;&gt;0,IF(E255&lt;0,0,IF(OR(Pita!I255&gt;0,Lemon!I255&gt;0,Mushrooms!I255&gt;0,'House Salad'!I255&gt;0,'Green Pepper'!I255&gt;0,Pita!I255&gt;0),50,200)),0)</f>
        <v>0</v>
      </c>
      <c r="J255" s="2">
        <f ca="1">IF(D255&lt;$E$18,"N/A",IF(D255=$E$18,IF($E$7-SUM(OFFSET(F255,-$E$18,0):F255)&gt;0,$E$7-SUM(OFFSET(F255,-$E$18,0):F255),0),IF(OFFSET(G255,-$E$18,0)-SUM(OFFSET(F255,-$E$18,0):F255)&gt;0,OFFSET(G255,-$E$18,0)-SUM(OFFSET(F255,-$E$18,0):F255),0)))</f>
        <v>0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96</v>
      </c>
      <c r="F256" s="15">
        <f t="shared" si="22"/>
        <v>9</v>
      </c>
      <c r="G256" s="15">
        <f t="shared" ca="1" si="23"/>
        <v>0</v>
      </c>
      <c r="H256" s="13">
        <f t="shared" ca="1" si="19"/>
        <v>0.1052054794520548</v>
      </c>
      <c r="I256" s="29">
        <f ca="1">IF(G256&lt;&gt;0,IF(E256&lt;0,0,IF(OR(Pita!I256&gt;0,Lemon!I256&gt;0,Mushrooms!I256&gt;0,'House Salad'!I256&gt;0,'Green Pepper'!I256&gt;0,Pita!I256&gt;0),50,200)),0)</f>
        <v>0</v>
      </c>
      <c r="J256" s="2">
        <f ca="1">IF(D256&lt;$E$18,"N/A",IF(D256=$E$18,IF($E$7-SUM(OFFSET(F256,-$E$18,0):F256)&gt;0,$E$7-SUM(OFFSET(F256,-$E$18,0):F256),0),IF(OFFSET(G256,-$E$18,0)-SUM(OFFSET(F256,-$E$18,0):F256)&gt;0,OFFSET(G256,-$E$18,0)-SUM(OFFSET(F256,-$E$18,0):F256),0)))</f>
        <v>0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87</v>
      </c>
      <c r="F257" s="15">
        <f t="shared" si="22"/>
        <v>9</v>
      </c>
      <c r="G257" s="15">
        <f t="shared" ca="1" si="23"/>
        <v>0</v>
      </c>
      <c r="H257" s="13">
        <f t="shared" ca="1" si="19"/>
        <v>9.5342465753424671E-2</v>
      </c>
      <c r="I257" s="29">
        <f ca="1">IF(G257&lt;&gt;0,IF(E257&lt;0,0,IF(OR(Pita!I257&gt;0,Lemon!I257&gt;0,Mushrooms!I257&gt;0,'House Salad'!I257&gt;0,'Green Pepper'!I257&gt;0,Pita!I257&gt;0),50,200)),0)</f>
        <v>0</v>
      </c>
      <c r="J257" s="2">
        <f ca="1">IF(D257&lt;$E$18,"N/A",IF(D257=$E$18,IF($E$7-SUM(OFFSET(F257,-$E$18,0):F257)&gt;0,$E$7-SUM(OFFSET(F257,-$E$18,0):F257),0),IF(OFFSET(G257,-$E$18,0)-SUM(OFFSET(F257,-$E$18,0):F257)&gt;0,OFFSET(G257,-$E$18,0)-SUM(OFFSET(F257,-$E$18,0):F257),0)))</f>
        <v>0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78</v>
      </c>
      <c r="F258" s="15">
        <f t="shared" si="22"/>
        <v>9</v>
      </c>
      <c r="G258" s="15">
        <f t="shared" ca="1" si="23"/>
        <v>126</v>
      </c>
      <c r="H258" s="13">
        <f t="shared" ca="1" si="19"/>
        <v>8.5479452054794527E-2</v>
      </c>
      <c r="I258" s="29">
        <f ca="1">IF(G258&lt;&gt;0,IF(E258&lt;0,0,IF(OR(Pita!I258&gt;0,Lemon!I258&gt;0,Mushrooms!I258&gt;0,'House Salad'!I258&gt;0,'Green Pepper'!I258&gt;0,Pita!I258&gt;0),50,200)),0)</f>
        <v>50</v>
      </c>
      <c r="J258" s="2">
        <f ca="1">IF(D258&lt;$E$18,"N/A",IF(D258=$E$18,IF($E$7-SUM(OFFSET(F258,-$E$18,0):F258)&gt;0,$E$7-SUM(OFFSET(F258,-$E$18,0):F258),0),IF(OFFSET(G258,-$E$18,0)-SUM(OFFSET(F258,-$E$18,0):F258)&gt;0,OFFSET(G258,-$E$18,0)-SUM(OFFSET(F258,-$E$18,0):F258),0)))</f>
        <v>0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195</v>
      </c>
      <c r="F259" s="15">
        <f t="shared" si="22"/>
        <v>9</v>
      </c>
      <c r="G259" s="15">
        <f t="shared" ca="1" si="23"/>
        <v>0</v>
      </c>
      <c r="H259" s="13">
        <f t="shared" ca="1" si="19"/>
        <v>0.21369863013698634</v>
      </c>
      <c r="I259" s="29">
        <f ca="1">IF(G259&lt;&gt;0,IF(E259&lt;0,0,IF(OR(Pita!I259&gt;0,Lemon!I259&gt;0,Mushrooms!I259&gt;0,'House Salad'!I259&gt;0,'Green Pepper'!I259&gt;0,Pita!I259&gt;0),50,200)),0)</f>
        <v>0</v>
      </c>
      <c r="J259" s="2">
        <f ca="1">IF(D259&lt;$E$18,"N/A",IF(D259=$E$18,IF($E$7-SUM(OFFSET(F259,-$E$18,0):F259)&gt;0,$E$7-SUM(OFFSET(F259,-$E$18,0):F259),0),IF(OFFSET(G259,-$E$18,0)-SUM(OFFSET(F259,-$E$18,0):F259)&gt;0,OFFSET(G259,-$E$18,0)-SUM(OFFSET(F259,-$E$18,0):F259),0)))</f>
        <v>0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186</v>
      </c>
      <c r="F260" s="15">
        <f t="shared" si="22"/>
        <v>9</v>
      </c>
      <c r="G260" s="15">
        <f t="shared" ca="1" si="23"/>
        <v>0</v>
      </c>
      <c r="H260" s="13">
        <f t="shared" ca="1" si="19"/>
        <v>0.20383561643835618</v>
      </c>
      <c r="I260" s="29">
        <f ca="1">IF(G260&lt;&gt;0,IF(E260&lt;0,0,IF(OR(Pita!I260&gt;0,Lemon!I260&gt;0,Mushrooms!I260&gt;0,'House Salad'!I260&gt;0,'Green Pepper'!I260&gt;0,Pita!I260&gt;0),50,200)),0)</f>
        <v>0</v>
      </c>
      <c r="J260" s="2">
        <f ca="1">IF(D260&lt;$E$18,"N/A",IF(D260=$E$18,IF($E$7-SUM(OFFSET(F260,-$E$18,0):F260)&gt;0,$E$7-SUM(OFFSET(F260,-$E$18,0):F260),0),IF(OFFSET(G260,-$E$18,0)-SUM(OFFSET(F260,-$E$18,0):F260)&gt;0,OFFSET(G260,-$E$18,0)-SUM(OFFSET(F260,-$E$18,0):F260),0)))</f>
        <v>0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177</v>
      </c>
      <c r="F261" s="15">
        <f t="shared" si="22"/>
        <v>9</v>
      </c>
      <c r="G261" s="15">
        <f t="shared" ca="1" si="23"/>
        <v>0</v>
      </c>
      <c r="H261" s="13">
        <f t="shared" ca="1" si="19"/>
        <v>0.19397260273972605</v>
      </c>
      <c r="I261" s="29">
        <f ca="1">IF(G261&lt;&gt;0,IF(E261&lt;0,0,IF(OR(Pita!I261&gt;0,Lemon!I261&gt;0,Mushrooms!I261&gt;0,'House Salad'!I261&gt;0,'Green Pepper'!I261&gt;0,Pita!I261&gt;0),50,200)),0)</f>
        <v>0</v>
      </c>
      <c r="J261" s="2">
        <f ca="1">IF(D261&lt;$E$18,"N/A",IF(D261=$E$18,IF($E$7-SUM(OFFSET(F261,-$E$18,0):F261)&gt;0,$E$7-SUM(OFFSET(F261,-$E$18,0):F261),0),IF(OFFSET(G261,-$E$18,0)-SUM(OFFSET(F261,-$E$18,0):F261)&gt;0,OFFSET(G261,-$E$18,0)-SUM(OFFSET(F261,-$E$18,0):F261),0)))</f>
        <v>0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168</v>
      </c>
      <c r="F262" s="15">
        <f t="shared" si="22"/>
        <v>9</v>
      </c>
      <c r="G262" s="15">
        <f t="shared" ca="1" si="23"/>
        <v>0</v>
      </c>
      <c r="H262" s="13">
        <f t="shared" ca="1" si="19"/>
        <v>0.18410958904109592</v>
      </c>
      <c r="I262" s="29">
        <f ca="1">IF(G262&lt;&gt;0,IF(E262&lt;0,0,IF(OR(Pita!I262&gt;0,Lemon!I262&gt;0,Mushrooms!I262&gt;0,'House Salad'!I262&gt;0,'Green Pepper'!I262&gt;0,Pita!I262&gt;0),50,200)),0)</f>
        <v>0</v>
      </c>
      <c r="J262" s="2">
        <f ca="1">IF(D262&lt;$E$18,"N/A",IF(D262=$E$18,IF($E$7-SUM(OFFSET(F262,-$E$18,0):F262)&gt;0,$E$7-SUM(OFFSET(F262,-$E$18,0):F262),0),IF(OFFSET(G262,-$E$18,0)-SUM(OFFSET(F262,-$E$18,0):F262)&gt;0,OFFSET(G262,-$E$18,0)-SUM(OFFSET(F262,-$E$18,0):F262),0)))</f>
        <v>0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159</v>
      </c>
      <c r="F263" s="15">
        <f t="shared" si="22"/>
        <v>9</v>
      </c>
      <c r="G263" s="15">
        <f t="shared" ca="1" si="23"/>
        <v>0</v>
      </c>
      <c r="H263" s="13">
        <f t="shared" ca="1" si="19"/>
        <v>0.17424657534246576</v>
      </c>
      <c r="I263" s="29">
        <f ca="1">IF(G263&lt;&gt;0,IF(E263&lt;0,0,IF(OR(Pita!I263&gt;0,Lemon!I263&gt;0,Mushrooms!I263&gt;0,'House Salad'!I263&gt;0,'Green Pepper'!I263&gt;0,Pita!I263&gt;0),50,200)),0)</f>
        <v>0</v>
      </c>
      <c r="J263" s="2">
        <f ca="1">IF(D263&lt;$E$18,"N/A",IF(D263=$E$18,IF($E$7-SUM(OFFSET(F263,-$E$18,0):F263)&gt;0,$E$7-SUM(OFFSET(F263,-$E$18,0):F263),0),IF(OFFSET(G263,-$E$18,0)-SUM(OFFSET(F263,-$E$18,0):F263)&gt;0,OFFSET(G263,-$E$18,0)-SUM(OFFSET(F263,-$E$18,0):F263),0)))</f>
        <v>0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150</v>
      </c>
      <c r="F264" s="15">
        <f t="shared" si="22"/>
        <v>9</v>
      </c>
      <c r="G264" s="15">
        <f t="shared" ca="1" si="23"/>
        <v>0</v>
      </c>
      <c r="H264" s="13">
        <f t="shared" ca="1" si="19"/>
        <v>0.16438356164383564</v>
      </c>
      <c r="I264" s="29">
        <f ca="1">IF(G264&lt;&gt;0,IF(E264&lt;0,0,IF(OR(Pita!I264&gt;0,Lemon!I264&gt;0,Mushrooms!I264&gt;0,'House Salad'!I264&gt;0,'Green Pepper'!I264&gt;0,Pita!I264&gt;0),50,200)),0)</f>
        <v>0</v>
      </c>
      <c r="J264" s="2">
        <f ca="1">IF(D264&lt;$E$18,"N/A",IF(D264=$E$18,IF($E$7-SUM(OFFSET(F264,-$E$18,0):F264)&gt;0,$E$7-SUM(OFFSET(F264,-$E$18,0):F264),0),IF(OFFSET(G264,-$E$18,0)-SUM(OFFSET(F264,-$E$18,0):F264)&gt;0,OFFSET(G264,-$E$18,0)-SUM(OFFSET(F264,-$E$18,0):F264),0)))</f>
        <v>0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141</v>
      </c>
      <c r="F265" s="15">
        <f t="shared" si="22"/>
        <v>9</v>
      </c>
      <c r="G265" s="15">
        <f t="shared" ca="1" si="23"/>
        <v>0</v>
      </c>
      <c r="H265" s="13">
        <f t="shared" ca="1" si="19"/>
        <v>0.15452054794520551</v>
      </c>
      <c r="I265" s="29">
        <f ca="1">IF(G265&lt;&gt;0,IF(E265&lt;0,0,IF(OR(Pita!I265&gt;0,Lemon!I265&gt;0,Mushrooms!I265&gt;0,'House Salad'!I265&gt;0,'Green Pepper'!I265&gt;0,Pita!I265&gt;0),50,200)),0)</f>
        <v>0</v>
      </c>
      <c r="J265" s="2">
        <f ca="1">IF(D265&lt;$E$18,"N/A",IF(D265=$E$18,IF($E$7-SUM(OFFSET(F265,-$E$18,0):F265)&gt;0,$E$7-SUM(OFFSET(F265,-$E$18,0):F265),0),IF(OFFSET(G265,-$E$18,0)-SUM(OFFSET(F265,-$E$18,0):F265)&gt;0,OFFSET(G265,-$E$18,0)-SUM(OFFSET(F265,-$E$18,0):F265),0)))</f>
        <v>0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132</v>
      </c>
      <c r="F266" s="15">
        <f t="shared" si="22"/>
        <v>9</v>
      </c>
      <c r="G266" s="15">
        <f t="shared" ca="1" si="23"/>
        <v>0</v>
      </c>
      <c r="H266" s="13">
        <f t="shared" ca="1" si="19"/>
        <v>0.14465753424657535</v>
      </c>
      <c r="I266" s="29">
        <f ca="1">IF(G266&lt;&gt;0,IF(E266&lt;0,0,IF(OR(Pita!I266&gt;0,Lemon!I266&gt;0,Mushrooms!I266&gt;0,'House Salad'!I266&gt;0,'Green Pepper'!I266&gt;0,Pita!I266&gt;0),50,200)),0)</f>
        <v>0</v>
      </c>
      <c r="J266" s="2">
        <f ca="1">IF(D266&lt;$E$18,"N/A",IF(D266=$E$18,IF($E$7-SUM(OFFSET(F266,-$E$18,0):F266)&gt;0,$E$7-SUM(OFFSET(F266,-$E$18,0):F266),0),IF(OFFSET(G266,-$E$18,0)-SUM(OFFSET(F266,-$E$18,0):F266)&gt;0,OFFSET(G266,-$E$18,0)-SUM(OFFSET(F266,-$E$18,0):F266),0)))</f>
        <v>0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123</v>
      </c>
      <c r="F267" s="15">
        <f t="shared" si="22"/>
        <v>9</v>
      </c>
      <c r="G267" s="15">
        <f t="shared" ca="1" si="23"/>
        <v>0</v>
      </c>
      <c r="H267" s="13">
        <f t="shared" ca="1" si="19"/>
        <v>0.13479452054794522</v>
      </c>
      <c r="I267" s="29">
        <f ca="1">IF(G267&lt;&gt;0,IF(E267&lt;0,0,IF(OR(Pita!I267&gt;0,Lemon!I267&gt;0,Mushrooms!I267&gt;0,'House Salad'!I267&gt;0,'Green Pepper'!I267&gt;0,Pita!I267&gt;0),50,200)),0)</f>
        <v>0</v>
      </c>
      <c r="J267" s="2">
        <f ca="1">IF(D267&lt;$E$18,"N/A",IF(D267=$E$18,IF($E$7-SUM(OFFSET(F267,-$E$18,0):F267)&gt;0,$E$7-SUM(OFFSET(F267,-$E$18,0):F267),0),IF(OFFSET(G267,-$E$18,0)-SUM(OFFSET(F267,-$E$18,0):F267)&gt;0,OFFSET(G267,-$E$18,0)-SUM(OFFSET(F267,-$E$18,0):F267),0)))</f>
        <v>0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114</v>
      </c>
      <c r="F268" s="15">
        <f t="shared" si="22"/>
        <v>9</v>
      </c>
      <c r="G268" s="15">
        <f t="shared" ca="1" si="23"/>
        <v>0</v>
      </c>
      <c r="H268" s="13">
        <f t="shared" ca="1" si="19"/>
        <v>0.12493150684931509</v>
      </c>
      <c r="I268" s="29">
        <f ca="1">IF(G268&lt;&gt;0,IF(E268&lt;0,0,IF(OR(Pita!I268&gt;0,Lemon!I268&gt;0,Mushrooms!I268&gt;0,'House Salad'!I268&gt;0,'Green Pepper'!I268&gt;0,Pita!I268&gt;0),50,200)),0)</f>
        <v>0</v>
      </c>
      <c r="J268" s="2">
        <f ca="1">IF(D268&lt;$E$18,"N/A",IF(D268=$E$18,IF($E$7-SUM(OFFSET(F268,-$E$18,0):F268)&gt;0,$E$7-SUM(OFFSET(F268,-$E$18,0):F268),0),IF(OFFSET(G268,-$E$18,0)-SUM(OFFSET(F268,-$E$18,0):F268)&gt;0,OFFSET(G268,-$E$18,0)-SUM(OFFSET(F268,-$E$18,0):F268),0)))</f>
        <v>0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105</v>
      </c>
      <c r="F269" s="15">
        <f t="shared" si="22"/>
        <v>9</v>
      </c>
      <c r="G269" s="15">
        <f t="shared" ca="1" si="23"/>
        <v>0</v>
      </c>
      <c r="H269" s="13">
        <f t="shared" ca="1" si="19"/>
        <v>0.11506849315068494</v>
      </c>
      <c r="I269" s="29">
        <f ca="1">IF(G269&lt;&gt;0,IF(E269&lt;0,0,IF(OR(Pita!I269&gt;0,Lemon!I269&gt;0,Mushrooms!I269&gt;0,'House Salad'!I269&gt;0,'Green Pepper'!I269&gt;0,Pita!I269&gt;0),50,200)),0)</f>
        <v>0</v>
      </c>
      <c r="J269" s="2">
        <f ca="1">IF(D269&lt;$E$18,"N/A",IF(D269=$E$18,IF($E$7-SUM(OFFSET(F269,-$E$18,0):F269)&gt;0,$E$7-SUM(OFFSET(F269,-$E$18,0):F269),0),IF(OFFSET(G269,-$E$18,0)-SUM(OFFSET(F269,-$E$18,0):F269)&gt;0,OFFSET(G269,-$E$18,0)-SUM(OFFSET(F269,-$E$18,0):F269),0)))</f>
        <v>0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96</v>
      </c>
      <c r="F270" s="15">
        <f t="shared" si="22"/>
        <v>9</v>
      </c>
      <c r="G270" s="15">
        <f t="shared" ca="1" si="23"/>
        <v>0</v>
      </c>
      <c r="H270" s="13">
        <f t="shared" ca="1" si="19"/>
        <v>0.1052054794520548</v>
      </c>
      <c r="I270" s="29">
        <f ca="1">IF(G270&lt;&gt;0,IF(E270&lt;0,0,IF(OR(Pita!I270&gt;0,Lemon!I270&gt;0,Mushrooms!I270&gt;0,'House Salad'!I270&gt;0,'Green Pepper'!I270&gt;0,Pita!I270&gt;0),50,200)),0)</f>
        <v>0</v>
      </c>
      <c r="J270" s="2">
        <f ca="1">IF(D270&lt;$E$18,"N/A",IF(D270=$E$18,IF($E$7-SUM(OFFSET(F270,-$E$18,0):F270)&gt;0,$E$7-SUM(OFFSET(F270,-$E$18,0):F270),0),IF(OFFSET(G270,-$E$18,0)-SUM(OFFSET(F270,-$E$18,0):F270)&gt;0,OFFSET(G270,-$E$18,0)-SUM(OFFSET(F270,-$E$18,0):F270),0)))</f>
        <v>0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87</v>
      </c>
      <c r="F271" s="15">
        <f t="shared" si="22"/>
        <v>9</v>
      </c>
      <c r="G271" s="15">
        <f t="shared" ca="1" si="23"/>
        <v>0</v>
      </c>
      <c r="H271" s="13">
        <f t="shared" ca="1" si="19"/>
        <v>9.5342465753424671E-2</v>
      </c>
      <c r="I271" s="29">
        <f ca="1">IF(G271&lt;&gt;0,IF(E271&lt;0,0,IF(OR(Pita!I271&gt;0,Lemon!I271&gt;0,Mushrooms!I271&gt;0,'House Salad'!I271&gt;0,'Green Pepper'!I271&gt;0,Pita!I271&gt;0),50,200)),0)</f>
        <v>0</v>
      </c>
      <c r="J271" s="2">
        <f ca="1">IF(D271&lt;$E$18,"N/A",IF(D271=$E$18,IF($E$7-SUM(OFFSET(F271,-$E$18,0):F271)&gt;0,$E$7-SUM(OFFSET(F271,-$E$18,0):F271),0),IF(OFFSET(G271,-$E$18,0)-SUM(OFFSET(F271,-$E$18,0):F271)&gt;0,OFFSET(G271,-$E$18,0)-SUM(OFFSET(F271,-$E$18,0):F271),0)))</f>
        <v>0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78</v>
      </c>
      <c r="F272" s="15">
        <f t="shared" si="22"/>
        <v>9</v>
      </c>
      <c r="G272" s="15">
        <f t="shared" ca="1" si="23"/>
        <v>126</v>
      </c>
      <c r="H272" s="13">
        <f t="shared" ca="1" si="19"/>
        <v>8.5479452054794527E-2</v>
      </c>
      <c r="I272" s="29">
        <f ca="1">IF(G272&lt;&gt;0,IF(E272&lt;0,0,IF(OR(Pita!I272&gt;0,Lemon!I272&gt;0,Mushrooms!I272&gt;0,'House Salad'!I272&gt;0,'Green Pepper'!I272&gt;0,Pita!I272&gt;0),50,200)),0)</f>
        <v>50</v>
      </c>
      <c r="J272" s="2">
        <f ca="1">IF(D272&lt;$E$18,"N/A",IF(D272=$E$18,IF($E$7-SUM(OFFSET(F272,-$E$18,0):F272)&gt;0,$E$7-SUM(OFFSET(F272,-$E$18,0):F272),0),IF(OFFSET(G272,-$E$18,0)-SUM(OFFSET(F272,-$E$18,0):F272)&gt;0,OFFSET(G272,-$E$18,0)-SUM(OFFSET(F272,-$E$18,0):F272),0)))</f>
        <v>0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195</v>
      </c>
      <c r="F273" s="15">
        <f t="shared" si="22"/>
        <v>9</v>
      </c>
      <c r="G273" s="15">
        <f t="shared" ca="1" si="23"/>
        <v>0</v>
      </c>
      <c r="H273" s="13">
        <f t="shared" ca="1" si="19"/>
        <v>0.21369863013698634</v>
      </c>
      <c r="I273" s="29">
        <f ca="1">IF(G273&lt;&gt;0,IF(E273&lt;0,0,IF(OR(Pita!I273&gt;0,Lemon!I273&gt;0,Mushrooms!I273&gt;0,'House Salad'!I273&gt;0,'Green Pepper'!I273&gt;0,Pita!I273&gt;0),50,200)),0)</f>
        <v>0</v>
      </c>
      <c r="J273" s="2">
        <f ca="1">IF(D273&lt;$E$18,"N/A",IF(D273=$E$18,IF($E$7-SUM(OFFSET(F273,-$E$18,0):F273)&gt;0,$E$7-SUM(OFFSET(F273,-$E$18,0):F273),0),IF(OFFSET(G273,-$E$18,0)-SUM(OFFSET(F273,-$E$18,0):F273)&gt;0,OFFSET(G273,-$E$18,0)-SUM(OFFSET(F273,-$E$18,0):F273),0)))</f>
        <v>0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186</v>
      </c>
      <c r="F274" s="15">
        <f t="shared" si="22"/>
        <v>9</v>
      </c>
      <c r="G274" s="15">
        <f t="shared" ca="1" si="23"/>
        <v>0</v>
      </c>
      <c r="H274" s="13">
        <f t="shared" ca="1" si="19"/>
        <v>0.20383561643835618</v>
      </c>
      <c r="I274" s="29">
        <f ca="1">IF(G274&lt;&gt;0,IF(E274&lt;0,0,IF(OR(Pita!I274&gt;0,Lemon!I274&gt;0,Mushrooms!I274&gt;0,'House Salad'!I274&gt;0,'Green Pepper'!I274&gt;0,Pita!I274&gt;0),50,200)),0)</f>
        <v>0</v>
      </c>
      <c r="J274" s="2">
        <f ca="1">IF(D274&lt;$E$18,"N/A",IF(D274=$E$18,IF($E$7-SUM(OFFSET(F274,-$E$18,0):F274)&gt;0,$E$7-SUM(OFFSET(F274,-$E$18,0):F274),0),IF(OFFSET(G274,-$E$18,0)-SUM(OFFSET(F274,-$E$18,0):F274)&gt;0,OFFSET(G274,-$E$18,0)-SUM(OFFSET(F274,-$E$18,0):F274),0)))</f>
        <v>0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177</v>
      </c>
      <c r="F275" s="15">
        <f t="shared" si="22"/>
        <v>9</v>
      </c>
      <c r="G275" s="15">
        <f t="shared" ca="1" si="23"/>
        <v>0</v>
      </c>
      <c r="H275" s="13">
        <f t="shared" ca="1" si="19"/>
        <v>0.19397260273972605</v>
      </c>
      <c r="I275" s="29">
        <f ca="1">IF(G275&lt;&gt;0,IF(E275&lt;0,0,IF(OR(Pita!I275&gt;0,Lemon!I275&gt;0,Mushrooms!I275&gt;0,'House Salad'!I275&gt;0,'Green Pepper'!I275&gt;0,Pita!I275&gt;0),50,200)),0)</f>
        <v>0</v>
      </c>
      <c r="J275" s="2">
        <f ca="1">IF(D275&lt;$E$18,"N/A",IF(D275=$E$18,IF($E$7-SUM(OFFSET(F275,-$E$18,0):F275)&gt;0,$E$7-SUM(OFFSET(F275,-$E$18,0):F275),0),IF(OFFSET(G275,-$E$18,0)-SUM(OFFSET(F275,-$E$18,0):F275)&gt;0,OFFSET(G275,-$E$18,0)-SUM(OFFSET(F275,-$E$18,0):F275),0)))</f>
        <v>0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168</v>
      </c>
      <c r="F276" s="15">
        <f t="shared" si="22"/>
        <v>9</v>
      </c>
      <c r="G276" s="15">
        <f t="shared" ca="1" si="23"/>
        <v>0</v>
      </c>
      <c r="H276" s="13">
        <f t="shared" ca="1" si="19"/>
        <v>0.18410958904109592</v>
      </c>
      <c r="I276" s="29">
        <f ca="1">IF(G276&lt;&gt;0,IF(E276&lt;0,0,IF(OR(Pita!I276&gt;0,Lemon!I276&gt;0,Mushrooms!I276&gt;0,'House Salad'!I276&gt;0,'Green Pepper'!I276&gt;0,Pita!I276&gt;0),50,200)),0)</f>
        <v>0</v>
      </c>
      <c r="J276" s="2">
        <f ca="1">IF(D276&lt;$E$18,"N/A",IF(D276=$E$18,IF($E$7-SUM(OFFSET(F276,-$E$18,0):F276)&gt;0,$E$7-SUM(OFFSET(F276,-$E$18,0):F276),0),IF(OFFSET(G276,-$E$18,0)-SUM(OFFSET(F276,-$E$18,0):F276)&gt;0,OFFSET(G276,-$E$18,0)-SUM(OFFSET(F276,-$E$18,0):F276),0)))</f>
        <v>0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159</v>
      </c>
      <c r="F277" s="15">
        <f t="shared" si="22"/>
        <v>9</v>
      </c>
      <c r="G277" s="15">
        <f t="shared" ca="1" si="23"/>
        <v>0</v>
      </c>
      <c r="H277" s="13">
        <f t="shared" ref="H277:H340" ca="1" si="25">IF(E277&gt;0,E277*($E$12/365),0)</f>
        <v>0.17424657534246576</v>
      </c>
      <c r="I277" s="29">
        <f ca="1">IF(G277&lt;&gt;0,IF(E277&lt;0,0,IF(OR(Pita!I277&gt;0,Lemon!I277&gt;0,Mushrooms!I277&gt;0,'House Salad'!I277&gt;0,'Green Pepper'!I277&gt;0,Pita!I277&gt;0),50,200)),0)</f>
        <v>0</v>
      </c>
      <c r="J277" s="2">
        <f ca="1">IF(D277&lt;$E$18,"N/A",IF(D277=$E$18,IF($E$7-SUM(OFFSET(F277,-$E$18,0):F277)&gt;0,$E$7-SUM(OFFSET(F277,-$E$18,0):F277),0),IF(OFFSET(G277,-$E$18,0)-SUM(OFFSET(F277,-$E$18,0):F277)&gt;0,OFFSET(G277,-$E$18,0)-SUM(OFFSET(F277,-$E$18,0):F277),0)))</f>
        <v>0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150</v>
      </c>
      <c r="F278" s="15">
        <f t="shared" ref="F278:F341" si="28">ROUND($E$15/7,0)</f>
        <v>9</v>
      </c>
      <c r="G278" s="15">
        <f t="shared" ref="G278:G341" ca="1" si="29">IF(D278=1,$E$4,IF(E278&lt;0,$E$4-E278,IF(MOD(D278,$E$5)=0,$E$4-E278,0)))</f>
        <v>0</v>
      </c>
      <c r="H278" s="13">
        <f t="shared" ca="1" si="25"/>
        <v>0.16438356164383564</v>
      </c>
      <c r="I278" s="29">
        <f ca="1">IF(G278&lt;&gt;0,IF(E278&lt;0,0,IF(OR(Pita!I278&gt;0,Lemon!I278&gt;0,Mushrooms!I278&gt;0,'House Salad'!I278&gt;0,'Green Pepper'!I278&gt;0,Pita!I278&gt;0),50,200)),0)</f>
        <v>0</v>
      </c>
      <c r="J278" s="2">
        <f ca="1">IF(D278&lt;$E$18,"N/A",IF(D278=$E$18,IF($E$7-SUM(OFFSET(F278,-$E$18,0):F278)&gt;0,$E$7-SUM(OFFSET(F278,-$E$18,0):F278),0),IF(OFFSET(G278,-$E$18,0)-SUM(OFFSET(F278,-$E$18,0):F278)&gt;0,OFFSET(G278,-$E$18,0)-SUM(OFFSET(F278,-$E$18,0):F278),0)))</f>
        <v>0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141</v>
      </c>
      <c r="F279" s="15">
        <f t="shared" si="28"/>
        <v>9</v>
      </c>
      <c r="G279" s="15">
        <f t="shared" ca="1" si="29"/>
        <v>0</v>
      </c>
      <c r="H279" s="13">
        <f t="shared" ca="1" si="25"/>
        <v>0.15452054794520551</v>
      </c>
      <c r="I279" s="29">
        <f ca="1">IF(G279&lt;&gt;0,IF(E279&lt;0,0,IF(OR(Pita!I279&gt;0,Lemon!I279&gt;0,Mushrooms!I279&gt;0,'House Salad'!I279&gt;0,'Green Pepper'!I279&gt;0,Pita!I279&gt;0),50,200)),0)</f>
        <v>0</v>
      </c>
      <c r="J279" s="2">
        <f ca="1">IF(D279&lt;$E$18,"N/A",IF(D279=$E$18,IF($E$7-SUM(OFFSET(F279,-$E$18,0):F279)&gt;0,$E$7-SUM(OFFSET(F279,-$E$18,0):F279),0),IF(OFFSET(G279,-$E$18,0)-SUM(OFFSET(F279,-$E$18,0):F279)&gt;0,OFFSET(G279,-$E$18,0)-SUM(OFFSET(F279,-$E$18,0):F279),0)))</f>
        <v>0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132</v>
      </c>
      <c r="F280" s="15">
        <f t="shared" si="28"/>
        <v>9</v>
      </c>
      <c r="G280" s="15">
        <f t="shared" ca="1" si="29"/>
        <v>0</v>
      </c>
      <c r="H280" s="13">
        <f t="shared" ca="1" si="25"/>
        <v>0.14465753424657535</v>
      </c>
      <c r="I280" s="29">
        <f ca="1">IF(G280&lt;&gt;0,IF(E280&lt;0,0,IF(OR(Pita!I280&gt;0,Lemon!I280&gt;0,Mushrooms!I280&gt;0,'House Salad'!I280&gt;0,'Green Pepper'!I280&gt;0,Pita!I280&gt;0),50,200)),0)</f>
        <v>0</v>
      </c>
      <c r="J280" s="2">
        <f ca="1">IF(D280&lt;$E$18,"N/A",IF(D280=$E$18,IF($E$7-SUM(OFFSET(F280,-$E$18,0):F280)&gt;0,$E$7-SUM(OFFSET(F280,-$E$18,0):F280),0),IF(OFFSET(G280,-$E$18,0)-SUM(OFFSET(F280,-$E$18,0):F280)&gt;0,OFFSET(G280,-$E$18,0)-SUM(OFFSET(F280,-$E$18,0):F280),0)))</f>
        <v>0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123</v>
      </c>
      <c r="F281" s="15">
        <f t="shared" si="28"/>
        <v>9</v>
      </c>
      <c r="G281" s="15">
        <f t="shared" ca="1" si="29"/>
        <v>0</v>
      </c>
      <c r="H281" s="13">
        <f t="shared" ca="1" si="25"/>
        <v>0.13479452054794522</v>
      </c>
      <c r="I281" s="29">
        <f ca="1">IF(G281&lt;&gt;0,IF(E281&lt;0,0,IF(OR(Pita!I281&gt;0,Lemon!I281&gt;0,Mushrooms!I281&gt;0,'House Salad'!I281&gt;0,'Green Pepper'!I281&gt;0,Pita!I281&gt;0),50,200)),0)</f>
        <v>0</v>
      </c>
      <c r="J281" s="2">
        <f ca="1">IF(D281&lt;$E$18,"N/A",IF(D281=$E$18,IF($E$7-SUM(OFFSET(F281,-$E$18,0):F281)&gt;0,$E$7-SUM(OFFSET(F281,-$E$18,0):F281),0),IF(OFFSET(G281,-$E$18,0)-SUM(OFFSET(F281,-$E$18,0):F281)&gt;0,OFFSET(G281,-$E$18,0)-SUM(OFFSET(F281,-$E$18,0):F281),0)))</f>
        <v>0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114</v>
      </c>
      <c r="F282" s="15">
        <f t="shared" si="28"/>
        <v>9</v>
      </c>
      <c r="G282" s="15">
        <f t="shared" ca="1" si="29"/>
        <v>0</v>
      </c>
      <c r="H282" s="13">
        <f t="shared" ca="1" si="25"/>
        <v>0.12493150684931509</v>
      </c>
      <c r="I282" s="29">
        <f ca="1">IF(G282&lt;&gt;0,IF(E282&lt;0,0,IF(OR(Pita!I282&gt;0,Lemon!I282&gt;0,Mushrooms!I282&gt;0,'House Salad'!I282&gt;0,'Green Pepper'!I282&gt;0,Pita!I282&gt;0),50,200)),0)</f>
        <v>0</v>
      </c>
      <c r="J282" s="2">
        <f ca="1">IF(D282&lt;$E$18,"N/A",IF(D282=$E$18,IF($E$7-SUM(OFFSET(F282,-$E$18,0):F282)&gt;0,$E$7-SUM(OFFSET(F282,-$E$18,0):F282),0),IF(OFFSET(G282,-$E$18,0)-SUM(OFFSET(F282,-$E$18,0):F282)&gt;0,OFFSET(G282,-$E$18,0)-SUM(OFFSET(F282,-$E$18,0):F282),0)))</f>
        <v>0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105</v>
      </c>
      <c r="F283" s="15">
        <f t="shared" si="28"/>
        <v>9</v>
      </c>
      <c r="G283" s="15">
        <f t="shared" ca="1" si="29"/>
        <v>0</v>
      </c>
      <c r="H283" s="13">
        <f t="shared" ca="1" si="25"/>
        <v>0.11506849315068494</v>
      </c>
      <c r="I283" s="29">
        <f ca="1">IF(G283&lt;&gt;0,IF(E283&lt;0,0,IF(OR(Pita!I283&gt;0,Lemon!I283&gt;0,Mushrooms!I283&gt;0,'House Salad'!I283&gt;0,'Green Pepper'!I283&gt;0,Pita!I283&gt;0),50,200)),0)</f>
        <v>0</v>
      </c>
      <c r="J283" s="2">
        <f ca="1">IF(D283&lt;$E$18,"N/A",IF(D283=$E$18,IF($E$7-SUM(OFFSET(F283,-$E$18,0):F283)&gt;0,$E$7-SUM(OFFSET(F283,-$E$18,0):F283),0),IF(OFFSET(G283,-$E$18,0)-SUM(OFFSET(F283,-$E$18,0):F283)&gt;0,OFFSET(G283,-$E$18,0)-SUM(OFFSET(F283,-$E$18,0):F283),0)))</f>
        <v>0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96</v>
      </c>
      <c r="F284" s="15">
        <f t="shared" si="28"/>
        <v>9</v>
      </c>
      <c r="G284" s="15">
        <f t="shared" ca="1" si="29"/>
        <v>0</v>
      </c>
      <c r="H284" s="13">
        <f t="shared" ca="1" si="25"/>
        <v>0.1052054794520548</v>
      </c>
      <c r="I284" s="29">
        <f ca="1">IF(G284&lt;&gt;0,IF(E284&lt;0,0,IF(OR(Pita!I284&gt;0,Lemon!I284&gt;0,Mushrooms!I284&gt;0,'House Salad'!I284&gt;0,'Green Pepper'!I284&gt;0,Pita!I284&gt;0),50,200)),0)</f>
        <v>0</v>
      </c>
      <c r="J284" s="2">
        <f ca="1">IF(D284&lt;$E$18,"N/A",IF(D284=$E$18,IF($E$7-SUM(OFFSET(F284,-$E$18,0):F284)&gt;0,$E$7-SUM(OFFSET(F284,-$E$18,0):F284),0),IF(OFFSET(G284,-$E$18,0)-SUM(OFFSET(F284,-$E$18,0):F284)&gt;0,OFFSET(G284,-$E$18,0)-SUM(OFFSET(F284,-$E$18,0):F284),0)))</f>
        <v>0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87</v>
      </c>
      <c r="F285" s="15">
        <f t="shared" si="28"/>
        <v>9</v>
      </c>
      <c r="G285" s="15">
        <f t="shared" ca="1" si="29"/>
        <v>0</v>
      </c>
      <c r="H285" s="13">
        <f t="shared" ca="1" si="25"/>
        <v>9.5342465753424671E-2</v>
      </c>
      <c r="I285" s="29">
        <f ca="1">IF(G285&lt;&gt;0,IF(E285&lt;0,0,IF(OR(Pita!I285&gt;0,Lemon!I285&gt;0,Mushrooms!I285&gt;0,'House Salad'!I285&gt;0,'Green Pepper'!I285&gt;0,Pita!I285&gt;0),50,200)),0)</f>
        <v>0</v>
      </c>
      <c r="J285" s="2">
        <f ca="1">IF(D285&lt;$E$18,"N/A",IF(D285=$E$18,IF($E$7-SUM(OFFSET(F285,-$E$18,0):F285)&gt;0,$E$7-SUM(OFFSET(F285,-$E$18,0):F285),0),IF(OFFSET(G285,-$E$18,0)-SUM(OFFSET(F285,-$E$18,0):F285)&gt;0,OFFSET(G285,-$E$18,0)-SUM(OFFSET(F285,-$E$18,0):F285),0)))</f>
        <v>0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78</v>
      </c>
      <c r="F286" s="15">
        <f t="shared" si="28"/>
        <v>9</v>
      </c>
      <c r="G286" s="15">
        <f t="shared" ca="1" si="29"/>
        <v>126</v>
      </c>
      <c r="H286" s="13">
        <f t="shared" ca="1" si="25"/>
        <v>8.5479452054794527E-2</v>
      </c>
      <c r="I286" s="29">
        <f ca="1">IF(G286&lt;&gt;0,IF(E286&lt;0,0,IF(OR(Pita!I286&gt;0,Lemon!I286&gt;0,Mushrooms!I286&gt;0,'House Salad'!I286&gt;0,'Green Pepper'!I286&gt;0,Pita!I286&gt;0),50,200)),0)</f>
        <v>50</v>
      </c>
      <c r="J286" s="2">
        <f ca="1">IF(D286&lt;$E$18,"N/A",IF(D286=$E$18,IF($E$7-SUM(OFFSET(F286,-$E$18,0):F286)&gt;0,$E$7-SUM(OFFSET(F286,-$E$18,0):F286),0),IF(OFFSET(G286,-$E$18,0)-SUM(OFFSET(F286,-$E$18,0):F286)&gt;0,OFFSET(G286,-$E$18,0)-SUM(OFFSET(F286,-$E$18,0):F286),0)))</f>
        <v>0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195</v>
      </c>
      <c r="F287" s="15">
        <f t="shared" si="28"/>
        <v>9</v>
      </c>
      <c r="G287" s="15">
        <f t="shared" ca="1" si="29"/>
        <v>0</v>
      </c>
      <c r="H287" s="13">
        <f t="shared" ca="1" si="25"/>
        <v>0.21369863013698634</v>
      </c>
      <c r="I287" s="29">
        <f ca="1">IF(G287&lt;&gt;0,IF(E287&lt;0,0,IF(OR(Pita!I287&gt;0,Lemon!I287&gt;0,Mushrooms!I287&gt;0,'House Salad'!I287&gt;0,'Green Pepper'!I287&gt;0,Pita!I287&gt;0),50,200)),0)</f>
        <v>0</v>
      </c>
      <c r="J287" s="2">
        <f ca="1">IF(D287&lt;$E$18,"N/A",IF(D287=$E$18,IF($E$7-SUM(OFFSET(F287,-$E$18,0):F287)&gt;0,$E$7-SUM(OFFSET(F287,-$E$18,0):F287),0),IF(OFFSET(G287,-$E$18,0)-SUM(OFFSET(F287,-$E$18,0):F287)&gt;0,OFFSET(G287,-$E$18,0)-SUM(OFFSET(F287,-$E$18,0):F287),0)))</f>
        <v>0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186</v>
      </c>
      <c r="F288" s="15">
        <f t="shared" si="28"/>
        <v>9</v>
      </c>
      <c r="G288" s="15">
        <f t="shared" ca="1" si="29"/>
        <v>0</v>
      </c>
      <c r="H288" s="13">
        <f t="shared" ca="1" si="25"/>
        <v>0.20383561643835618</v>
      </c>
      <c r="I288" s="29">
        <f ca="1">IF(G288&lt;&gt;0,IF(E288&lt;0,0,IF(OR(Pita!I288&gt;0,Lemon!I288&gt;0,Mushrooms!I288&gt;0,'House Salad'!I288&gt;0,'Green Pepper'!I288&gt;0,Pita!I288&gt;0),50,200)),0)</f>
        <v>0</v>
      </c>
      <c r="J288" s="2">
        <f ca="1">IF(D288&lt;$E$18,"N/A",IF(D288=$E$18,IF($E$7-SUM(OFFSET(F288,-$E$18,0):F288)&gt;0,$E$7-SUM(OFFSET(F288,-$E$18,0):F288),0),IF(OFFSET(G288,-$E$18,0)-SUM(OFFSET(F288,-$E$18,0):F288)&gt;0,OFFSET(G288,-$E$18,0)-SUM(OFFSET(F288,-$E$18,0):F288),0)))</f>
        <v>0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177</v>
      </c>
      <c r="F289" s="15">
        <f t="shared" si="28"/>
        <v>9</v>
      </c>
      <c r="G289" s="15">
        <f t="shared" ca="1" si="29"/>
        <v>0</v>
      </c>
      <c r="H289" s="13">
        <f t="shared" ca="1" si="25"/>
        <v>0.19397260273972605</v>
      </c>
      <c r="I289" s="29">
        <f ca="1">IF(G289&lt;&gt;0,IF(E289&lt;0,0,IF(OR(Pita!I289&gt;0,Lemon!I289&gt;0,Mushrooms!I289&gt;0,'House Salad'!I289&gt;0,'Green Pepper'!I289&gt;0,Pita!I289&gt;0),50,200)),0)</f>
        <v>0</v>
      </c>
      <c r="J289" s="2">
        <f ca="1">IF(D289&lt;$E$18,"N/A",IF(D289=$E$18,IF($E$7-SUM(OFFSET(F289,-$E$18,0):F289)&gt;0,$E$7-SUM(OFFSET(F289,-$E$18,0):F289),0),IF(OFFSET(G289,-$E$18,0)-SUM(OFFSET(F289,-$E$18,0):F289)&gt;0,OFFSET(G289,-$E$18,0)-SUM(OFFSET(F289,-$E$18,0):F289),0)))</f>
        <v>0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168</v>
      </c>
      <c r="F290" s="15">
        <f t="shared" si="28"/>
        <v>9</v>
      </c>
      <c r="G290" s="15">
        <f t="shared" ca="1" si="29"/>
        <v>0</v>
      </c>
      <c r="H290" s="13">
        <f t="shared" ca="1" si="25"/>
        <v>0.18410958904109592</v>
      </c>
      <c r="I290" s="29">
        <f ca="1">IF(G290&lt;&gt;0,IF(E290&lt;0,0,IF(OR(Pita!I290&gt;0,Lemon!I290&gt;0,Mushrooms!I290&gt;0,'House Salad'!I290&gt;0,'Green Pepper'!I290&gt;0,Pita!I290&gt;0),50,200)),0)</f>
        <v>0</v>
      </c>
      <c r="J290" s="2">
        <f ca="1">IF(D290&lt;$E$18,"N/A",IF(D290=$E$18,IF($E$7-SUM(OFFSET(F290,-$E$18,0):F290)&gt;0,$E$7-SUM(OFFSET(F290,-$E$18,0):F290),0),IF(OFFSET(G290,-$E$18,0)-SUM(OFFSET(F290,-$E$18,0):F290)&gt;0,OFFSET(G290,-$E$18,0)-SUM(OFFSET(F290,-$E$18,0):F290),0)))</f>
        <v>0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159</v>
      </c>
      <c r="F291" s="15">
        <f t="shared" si="28"/>
        <v>9</v>
      </c>
      <c r="G291" s="15">
        <f t="shared" ca="1" si="29"/>
        <v>0</v>
      </c>
      <c r="H291" s="13">
        <f t="shared" ca="1" si="25"/>
        <v>0.17424657534246576</v>
      </c>
      <c r="I291" s="29">
        <f ca="1">IF(G291&lt;&gt;0,IF(E291&lt;0,0,IF(OR(Pita!I291&gt;0,Lemon!I291&gt;0,Mushrooms!I291&gt;0,'House Salad'!I291&gt;0,'Green Pepper'!I291&gt;0,Pita!I291&gt;0),50,200)),0)</f>
        <v>0</v>
      </c>
      <c r="J291" s="2">
        <f ca="1">IF(D291&lt;$E$18,"N/A",IF(D291=$E$18,IF($E$7-SUM(OFFSET(F291,-$E$18,0):F291)&gt;0,$E$7-SUM(OFFSET(F291,-$E$18,0):F291),0),IF(OFFSET(G291,-$E$18,0)-SUM(OFFSET(F291,-$E$18,0):F291)&gt;0,OFFSET(G291,-$E$18,0)-SUM(OFFSET(F291,-$E$18,0):F291),0)))</f>
        <v>0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150</v>
      </c>
      <c r="F292" s="15">
        <f t="shared" si="28"/>
        <v>9</v>
      </c>
      <c r="G292" s="15">
        <f t="shared" ca="1" si="29"/>
        <v>0</v>
      </c>
      <c r="H292" s="13">
        <f t="shared" ca="1" si="25"/>
        <v>0.16438356164383564</v>
      </c>
      <c r="I292" s="29">
        <f ca="1">IF(G292&lt;&gt;0,IF(E292&lt;0,0,IF(OR(Pita!I292&gt;0,Lemon!I292&gt;0,Mushrooms!I292&gt;0,'House Salad'!I292&gt;0,'Green Pepper'!I292&gt;0,Pita!I292&gt;0),50,200)),0)</f>
        <v>0</v>
      </c>
      <c r="J292" s="2">
        <f ca="1">IF(D292&lt;$E$18,"N/A",IF(D292=$E$18,IF($E$7-SUM(OFFSET(F292,-$E$18,0):F292)&gt;0,$E$7-SUM(OFFSET(F292,-$E$18,0):F292),0),IF(OFFSET(G292,-$E$18,0)-SUM(OFFSET(F292,-$E$18,0):F292)&gt;0,OFFSET(G292,-$E$18,0)-SUM(OFFSET(F292,-$E$18,0):F292),0)))</f>
        <v>0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141</v>
      </c>
      <c r="F293" s="15">
        <f t="shared" si="28"/>
        <v>9</v>
      </c>
      <c r="G293" s="15">
        <f t="shared" ca="1" si="29"/>
        <v>0</v>
      </c>
      <c r="H293" s="13">
        <f t="shared" ca="1" si="25"/>
        <v>0.15452054794520551</v>
      </c>
      <c r="I293" s="29">
        <f ca="1">IF(G293&lt;&gt;0,IF(E293&lt;0,0,IF(OR(Pita!I293&gt;0,Lemon!I293&gt;0,Mushrooms!I293&gt;0,'House Salad'!I293&gt;0,'Green Pepper'!I293&gt;0,Pita!I293&gt;0),50,200)),0)</f>
        <v>0</v>
      </c>
      <c r="J293" s="2">
        <f ca="1">IF(D293&lt;$E$18,"N/A",IF(D293=$E$18,IF($E$7-SUM(OFFSET(F293,-$E$18,0):F293)&gt;0,$E$7-SUM(OFFSET(F293,-$E$18,0):F293),0),IF(OFFSET(G293,-$E$18,0)-SUM(OFFSET(F293,-$E$18,0):F293)&gt;0,OFFSET(G293,-$E$18,0)-SUM(OFFSET(F293,-$E$18,0):F293),0)))</f>
        <v>0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132</v>
      </c>
      <c r="F294" s="15">
        <f t="shared" si="28"/>
        <v>9</v>
      </c>
      <c r="G294" s="15">
        <f t="shared" ca="1" si="29"/>
        <v>0</v>
      </c>
      <c r="H294" s="13">
        <f t="shared" ca="1" si="25"/>
        <v>0.14465753424657535</v>
      </c>
      <c r="I294" s="29">
        <f ca="1">IF(G294&lt;&gt;0,IF(E294&lt;0,0,IF(OR(Pita!I294&gt;0,Lemon!I294&gt;0,Mushrooms!I294&gt;0,'House Salad'!I294&gt;0,'Green Pepper'!I294&gt;0,Pita!I294&gt;0),50,200)),0)</f>
        <v>0</v>
      </c>
      <c r="J294" s="2">
        <f ca="1">IF(D294&lt;$E$18,"N/A",IF(D294=$E$18,IF($E$7-SUM(OFFSET(F294,-$E$18,0):F294)&gt;0,$E$7-SUM(OFFSET(F294,-$E$18,0):F294),0),IF(OFFSET(G294,-$E$18,0)-SUM(OFFSET(F294,-$E$18,0):F294)&gt;0,OFFSET(G294,-$E$18,0)-SUM(OFFSET(F294,-$E$18,0):F294),0)))</f>
        <v>0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123</v>
      </c>
      <c r="F295" s="15">
        <f t="shared" si="28"/>
        <v>9</v>
      </c>
      <c r="G295" s="15">
        <f t="shared" ca="1" si="29"/>
        <v>0</v>
      </c>
      <c r="H295" s="13">
        <f t="shared" ca="1" si="25"/>
        <v>0.13479452054794522</v>
      </c>
      <c r="I295" s="29">
        <f ca="1">IF(G295&lt;&gt;0,IF(E295&lt;0,0,IF(OR(Pita!I295&gt;0,Lemon!I295&gt;0,Mushrooms!I295&gt;0,'House Salad'!I295&gt;0,'Green Pepper'!I295&gt;0,Pita!I295&gt;0),50,200)),0)</f>
        <v>0</v>
      </c>
      <c r="J295" s="2">
        <f ca="1">IF(D295&lt;$E$18,"N/A",IF(D295=$E$18,IF($E$7-SUM(OFFSET(F295,-$E$18,0):F295)&gt;0,$E$7-SUM(OFFSET(F295,-$E$18,0):F295),0),IF(OFFSET(G295,-$E$18,0)-SUM(OFFSET(F295,-$E$18,0):F295)&gt;0,OFFSET(G295,-$E$18,0)-SUM(OFFSET(F295,-$E$18,0):F295),0)))</f>
        <v>0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114</v>
      </c>
      <c r="F296" s="15">
        <f t="shared" si="28"/>
        <v>9</v>
      </c>
      <c r="G296" s="15">
        <f t="shared" ca="1" si="29"/>
        <v>0</v>
      </c>
      <c r="H296" s="13">
        <f t="shared" ca="1" si="25"/>
        <v>0.12493150684931509</v>
      </c>
      <c r="I296" s="29">
        <f ca="1">IF(G296&lt;&gt;0,IF(E296&lt;0,0,IF(OR(Pita!I296&gt;0,Lemon!I296&gt;0,Mushrooms!I296&gt;0,'House Salad'!I296&gt;0,'Green Pepper'!I296&gt;0,Pita!I296&gt;0),50,200)),0)</f>
        <v>0</v>
      </c>
      <c r="J296" s="2">
        <f ca="1">IF(D296&lt;$E$18,"N/A",IF(D296=$E$18,IF($E$7-SUM(OFFSET(F296,-$E$18,0):F296)&gt;0,$E$7-SUM(OFFSET(F296,-$E$18,0):F296),0),IF(OFFSET(G296,-$E$18,0)-SUM(OFFSET(F296,-$E$18,0):F296)&gt;0,OFFSET(G296,-$E$18,0)-SUM(OFFSET(F296,-$E$18,0):F296),0)))</f>
        <v>0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105</v>
      </c>
      <c r="F297" s="15">
        <f t="shared" si="28"/>
        <v>9</v>
      </c>
      <c r="G297" s="15">
        <f t="shared" ca="1" si="29"/>
        <v>0</v>
      </c>
      <c r="H297" s="13">
        <f t="shared" ca="1" si="25"/>
        <v>0.11506849315068494</v>
      </c>
      <c r="I297" s="29">
        <f ca="1">IF(G297&lt;&gt;0,IF(E297&lt;0,0,IF(OR(Pita!I297&gt;0,Lemon!I297&gt;0,Mushrooms!I297&gt;0,'House Salad'!I297&gt;0,'Green Pepper'!I297&gt;0,Pita!I297&gt;0),50,200)),0)</f>
        <v>0</v>
      </c>
      <c r="J297" s="2">
        <f ca="1">IF(D297&lt;$E$18,"N/A",IF(D297=$E$18,IF($E$7-SUM(OFFSET(F297,-$E$18,0):F297)&gt;0,$E$7-SUM(OFFSET(F297,-$E$18,0):F297),0),IF(OFFSET(G297,-$E$18,0)-SUM(OFFSET(F297,-$E$18,0):F297)&gt;0,OFFSET(G297,-$E$18,0)-SUM(OFFSET(F297,-$E$18,0):F297),0)))</f>
        <v>0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96</v>
      </c>
      <c r="F298" s="15">
        <f t="shared" si="28"/>
        <v>9</v>
      </c>
      <c r="G298" s="15">
        <f t="shared" ca="1" si="29"/>
        <v>0</v>
      </c>
      <c r="H298" s="13">
        <f t="shared" ca="1" si="25"/>
        <v>0.1052054794520548</v>
      </c>
      <c r="I298" s="29">
        <f ca="1">IF(G298&lt;&gt;0,IF(E298&lt;0,0,IF(OR(Pita!I298&gt;0,Lemon!I298&gt;0,Mushrooms!I298&gt;0,'House Salad'!I298&gt;0,'Green Pepper'!I298&gt;0,Pita!I298&gt;0),50,200)),0)</f>
        <v>0</v>
      </c>
      <c r="J298" s="2">
        <f ca="1">IF(D298&lt;$E$18,"N/A",IF(D298=$E$18,IF($E$7-SUM(OFFSET(F298,-$E$18,0):F298)&gt;0,$E$7-SUM(OFFSET(F298,-$E$18,0):F298),0),IF(OFFSET(G298,-$E$18,0)-SUM(OFFSET(F298,-$E$18,0):F298)&gt;0,OFFSET(G298,-$E$18,0)-SUM(OFFSET(F298,-$E$18,0):F298),0)))</f>
        <v>0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87</v>
      </c>
      <c r="F299" s="15">
        <f t="shared" si="28"/>
        <v>9</v>
      </c>
      <c r="G299" s="15">
        <f t="shared" ca="1" si="29"/>
        <v>0</v>
      </c>
      <c r="H299" s="13">
        <f t="shared" ca="1" si="25"/>
        <v>9.5342465753424671E-2</v>
      </c>
      <c r="I299" s="29">
        <f ca="1">IF(G299&lt;&gt;0,IF(E299&lt;0,0,IF(OR(Pita!I299&gt;0,Lemon!I299&gt;0,Mushrooms!I299&gt;0,'House Salad'!I299&gt;0,'Green Pepper'!I299&gt;0,Pita!I299&gt;0),50,200)),0)</f>
        <v>0</v>
      </c>
      <c r="J299" s="2">
        <f ca="1">IF(D299&lt;$E$18,"N/A",IF(D299=$E$18,IF($E$7-SUM(OFFSET(F299,-$E$18,0):F299)&gt;0,$E$7-SUM(OFFSET(F299,-$E$18,0):F299),0),IF(OFFSET(G299,-$E$18,0)-SUM(OFFSET(F299,-$E$18,0):F299)&gt;0,OFFSET(G299,-$E$18,0)-SUM(OFFSET(F299,-$E$18,0):F299),0)))</f>
        <v>0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78</v>
      </c>
      <c r="F300" s="15">
        <f t="shared" si="28"/>
        <v>9</v>
      </c>
      <c r="G300" s="15">
        <f t="shared" ca="1" si="29"/>
        <v>126</v>
      </c>
      <c r="H300" s="13">
        <f t="shared" ca="1" si="25"/>
        <v>8.5479452054794527E-2</v>
      </c>
      <c r="I300" s="29">
        <f ca="1">IF(G300&lt;&gt;0,IF(E300&lt;0,0,IF(OR(Pita!I300&gt;0,Lemon!I300&gt;0,Mushrooms!I300&gt;0,'House Salad'!I300&gt;0,'Green Pepper'!I300&gt;0,Pita!I300&gt;0),50,200)),0)</f>
        <v>50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195</v>
      </c>
      <c r="F301" s="15">
        <f t="shared" si="28"/>
        <v>9</v>
      </c>
      <c r="G301" s="15">
        <f t="shared" ca="1" si="29"/>
        <v>0</v>
      </c>
      <c r="H301" s="13">
        <f t="shared" ca="1" si="25"/>
        <v>0.21369863013698634</v>
      </c>
      <c r="I301" s="29">
        <f ca="1">IF(G301&lt;&gt;0,IF(E301&lt;0,0,IF(OR(Pita!I301&gt;0,Lemon!I301&gt;0,Mushrooms!I301&gt;0,'House Salad'!I301&gt;0,'Green Pepper'!I301&gt;0,Pita!I301&gt;0),50,200)),0)</f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186</v>
      </c>
      <c r="F302" s="15">
        <f t="shared" si="28"/>
        <v>9</v>
      </c>
      <c r="G302" s="15">
        <f t="shared" ca="1" si="29"/>
        <v>0</v>
      </c>
      <c r="H302" s="13">
        <f t="shared" ca="1" si="25"/>
        <v>0.20383561643835618</v>
      </c>
      <c r="I302" s="29">
        <f ca="1">IF(G302&lt;&gt;0,IF(E302&lt;0,0,IF(OR(Pita!I302&gt;0,Lemon!I302&gt;0,Mushrooms!I302&gt;0,'House Salad'!I302&gt;0,'Green Pepper'!I302&gt;0,Pita!I302&gt;0),50,200)),0)</f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177</v>
      </c>
      <c r="F303" s="15">
        <f t="shared" si="28"/>
        <v>9</v>
      </c>
      <c r="G303" s="15">
        <f t="shared" ca="1" si="29"/>
        <v>0</v>
      </c>
      <c r="H303" s="13">
        <f t="shared" ca="1" si="25"/>
        <v>0.19397260273972605</v>
      </c>
      <c r="I303" s="29">
        <f ca="1">IF(G303&lt;&gt;0,IF(E303&lt;0,0,IF(OR(Pita!I303&gt;0,Lemon!I303&gt;0,Mushrooms!I303&gt;0,'House Salad'!I303&gt;0,'Green Pepper'!I303&gt;0,Pita!I303&gt;0),50,200)),0)</f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168</v>
      </c>
      <c r="F304" s="15">
        <f t="shared" si="28"/>
        <v>9</v>
      </c>
      <c r="G304" s="15">
        <f t="shared" ca="1" si="29"/>
        <v>0</v>
      </c>
      <c r="H304" s="13">
        <f t="shared" ca="1" si="25"/>
        <v>0.18410958904109592</v>
      </c>
      <c r="I304" s="29">
        <f ca="1">IF(G304&lt;&gt;0,IF(E304&lt;0,0,IF(OR(Pita!I304&gt;0,Lemon!I304&gt;0,Mushrooms!I304&gt;0,'House Salad'!I304&gt;0,'Green Pepper'!I304&gt;0,Pita!I304&gt;0),50,200)),0)</f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159</v>
      </c>
      <c r="F305" s="15">
        <f t="shared" si="28"/>
        <v>9</v>
      </c>
      <c r="G305" s="15">
        <f t="shared" ca="1" si="29"/>
        <v>0</v>
      </c>
      <c r="H305" s="13">
        <f t="shared" ca="1" si="25"/>
        <v>0.17424657534246576</v>
      </c>
      <c r="I305" s="29">
        <f ca="1">IF(G305&lt;&gt;0,IF(E305&lt;0,0,IF(OR(Pita!I305&gt;0,Lemon!I305&gt;0,Mushrooms!I305&gt;0,'House Salad'!I305&gt;0,'Green Pepper'!I305&gt;0,Pita!I305&gt;0),50,200)),0)</f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150</v>
      </c>
      <c r="F306" s="15">
        <f t="shared" si="28"/>
        <v>9</v>
      </c>
      <c r="G306" s="15">
        <f t="shared" ca="1" si="29"/>
        <v>0</v>
      </c>
      <c r="H306" s="13">
        <f t="shared" ca="1" si="25"/>
        <v>0.16438356164383564</v>
      </c>
      <c r="I306" s="29">
        <f ca="1">IF(G306&lt;&gt;0,IF(E306&lt;0,0,IF(OR(Pita!I306&gt;0,Lemon!I306&gt;0,Mushrooms!I306&gt;0,'House Salad'!I306&gt;0,'Green Pepper'!I306&gt;0,Pita!I306&gt;0),50,200)),0)</f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141</v>
      </c>
      <c r="F307" s="15">
        <f t="shared" si="28"/>
        <v>9</v>
      </c>
      <c r="G307" s="15">
        <f t="shared" ca="1" si="29"/>
        <v>0</v>
      </c>
      <c r="H307" s="13">
        <f t="shared" ca="1" si="25"/>
        <v>0.15452054794520551</v>
      </c>
      <c r="I307" s="29">
        <f ca="1">IF(G307&lt;&gt;0,IF(E307&lt;0,0,IF(OR(Pita!I307&gt;0,Lemon!I307&gt;0,Mushrooms!I307&gt;0,'House Salad'!I307&gt;0,'Green Pepper'!I307&gt;0,Pita!I307&gt;0),50,200)),0)</f>
        <v>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132</v>
      </c>
      <c r="F308" s="15">
        <f t="shared" si="28"/>
        <v>9</v>
      </c>
      <c r="G308" s="15">
        <f t="shared" ca="1" si="29"/>
        <v>0</v>
      </c>
      <c r="H308" s="13">
        <f t="shared" ca="1" si="25"/>
        <v>0.14465753424657535</v>
      </c>
      <c r="I308" s="29">
        <f ca="1">IF(G308&lt;&gt;0,IF(E308&lt;0,0,IF(OR(Pita!I308&gt;0,Lemon!I308&gt;0,Mushrooms!I308&gt;0,'House Salad'!I308&gt;0,'Green Pepper'!I308&gt;0,Pita!I308&gt;0),50,200)),0)</f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123</v>
      </c>
      <c r="F309" s="15">
        <f t="shared" si="28"/>
        <v>9</v>
      </c>
      <c r="G309" s="15">
        <f t="shared" ca="1" si="29"/>
        <v>0</v>
      </c>
      <c r="H309" s="13">
        <f t="shared" ca="1" si="25"/>
        <v>0.13479452054794522</v>
      </c>
      <c r="I309" s="29">
        <f ca="1">IF(G309&lt;&gt;0,IF(E309&lt;0,0,IF(OR(Pita!I309&gt;0,Lemon!I309&gt;0,Mushrooms!I309&gt;0,'House Salad'!I309&gt;0,'Green Pepper'!I309&gt;0,Pita!I309&gt;0),50,200)),0)</f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114</v>
      </c>
      <c r="F310" s="15">
        <f t="shared" si="28"/>
        <v>9</v>
      </c>
      <c r="G310" s="15">
        <f t="shared" ca="1" si="29"/>
        <v>0</v>
      </c>
      <c r="H310" s="13">
        <f t="shared" ca="1" si="25"/>
        <v>0.12493150684931509</v>
      </c>
      <c r="I310" s="29">
        <f ca="1">IF(G310&lt;&gt;0,IF(E310&lt;0,0,IF(OR(Pita!I310&gt;0,Lemon!I310&gt;0,Mushrooms!I310&gt;0,'House Salad'!I310&gt;0,'Green Pepper'!I310&gt;0,Pita!I310&gt;0),50,200)),0)</f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105</v>
      </c>
      <c r="F311" s="15">
        <f t="shared" si="28"/>
        <v>9</v>
      </c>
      <c r="G311" s="15">
        <f t="shared" ca="1" si="29"/>
        <v>0</v>
      </c>
      <c r="H311" s="13">
        <f t="shared" ca="1" si="25"/>
        <v>0.11506849315068494</v>
      </c>
      <c r="I311" s="29">
        <f ca="1">IF(G311&lt;&gt;0,IF(E311&lt;0,0,IF(OR(Pita!I311&gt;0,Lemon!I311&gt;0,Mushrooms!I311&gt;0,'House Salad'!I311&gt;0,'Green Pepper'!I311&gt;0,Pita!I311&gt;0),50,200)),0)</f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96</v>
      </c>
      <c r="F312" s="15">
        <f t="shared" si="28"/>
        <v>9</v>
      </c>
      <c r="G312" s="15">
        <f t="shared" ca="1" si="29"/>
        <v>0</v>
      </c>
      <c r="H312" s="13">
        <f t="shared" ca="1" si="25"/>
        <v>0.1052054794520548</v>
      </c>
      <c r="I312" s="29">
        <f ca="1">IF(G312&lt;&gt;0,IF(E312&lt;0,0,IF(OR(Pita!I312&gt;0,Lemon!I312&gt;0,Mushrooms!I312&gt;0,'House Salad'!I312&gt;0,'Green Pepper'!I312&gt;0,Pita!I312&gt;0),50,200)),0)</f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87</v>
      </c>
      <c r="F313" s="15">
        <f t="shared" si="28"/>
        <v>9</v>
      </c>
      <c r="G313" s="15">
        <f t="shared" ca="1" si="29"/>
        <v>0</v>
      </c>
      <c r="H313" s="13">
        <f t="shared" ca="1" si="25"/>
        <v>9.5342465753424671E-2</v>
      </c>
      <c r="I313" s="29">
        <f ca="1">IF(G313&lt;&gt;0,IF(E313&lt;0,0,IF(OR(Pita!I313&gt;0,Lemon!I313&gt;0,Mushrooms!I313&gt;0,'House Salad'!I313&gt;0,'Green Pepper'!I313&gt;0,Pita!I313&gt;0),50,200)),0)</f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78</v>
      </c>
      <c r="F314" s="15">
        <f t="shared" si="28"/>
        <v>9</v>
      </c>
      <c r="G314" s="15">
        <f t="shared" ca="1" si="29"/>
        <v>126</v>
      </c>
      <c r="H314" s="13">
        <f t="shared" ca="1" si="25"/>
        <v>8.5479452054794527E-2</v>
      </c>
      <c r="I314" s="29">
        <f ca="1">IF(G314&lt;&gt;0,IF(E314&lt;0,0,IF(OR(Pita!I314&gt;0,Lemon!I314&gt;0,Mushrooms!I314&gt;0,'House Salad'!I314&gt;0,'Green Pepper'!I314&gt;0,Pita!I314&gt;0),50,200)),0)</f>
        <v>50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195</v>
      </c>
      <c r="F315" s="15">
        <f t="shared" si="28"/>
        <v>9</v>
      </c>
      <c r="G315" s="15">
        <f t="shared" ca="1" si="29"/>
        <v>0</v>
      </c>
      <c r="H315" s="13">
        <f t="shared" ca="1" si="25"/>
        <v>0.21369863013698634</v>
      </c>
      <c r="I315" s="29">
        <f ca="1">IF(G315&lt;&gt;0,IF(E315&lt;0,0,IF(OR(Pita!I315&gt;0,Lemon!I315&gt;0,Mushrooms!I315&gt;0,'House Salad'!I315&gt;0,'Green Pepper'!I315&gt;0,Pita!I315&gt;0),50,200)),0)</f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186</v>
      </c>
      <c r="F316" s="15">
        <f t="shared" si="28"/>
        <v>9</v>
      </c>
      <c r="G316" s="15">
        <f t="shared" ca="1" si="29"/>
        <v>0</v>
      </c>
      <c r="H316" s="13">
        <f t="shared" ca="1" si="25"/>
        <v>0.20383561643835618</v>
      </c>
      <c r="I316" s="29">
        <f ca="1">IF(G316&lt;&gt;0,IF(E316&lt;0,0,IF(OR(Pita!I316&gt;0,Lemon!I316&gt;0,Mushrooms!I316&gt;0,'House Salad'!I316&gt;0,'Green Pepper'!I316&gt;0,Pita!I316&gt;0),50,200)),0)</f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177</v>
      </c>
      <c r="F317" s="15">
        <f t="shared" si="28"/>
        <v>9</v>
      </c>
      <c r="G317" s="15">
        <f t="shared" ca="1" si="29"/>
        <v>0</v>
      </c>
      <c r="H317" s="13">
        <f t="shared" ca="1" si="25"/>
        <v>0.19397260273972605</v>
      </c>
      <c r="I317" s="29">
        <f ca="1">IF(G317&lt;&gt;0,IF(E317&lt;0,0,IF(OR(Pita!I317&gt;0,Lemon!I317&gt;0,Mushrooms!I317&gt;0,'House Salad'!I317&gt;0,'Green Pepper'!I317&gt;0,Pita!I317&gt;0),50,200)),0)</f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168</v>
      </c>
      <c r="F318" s="15">
        <f t="shared" si="28"/>
        <v>9</v>
      </c>
      <c r="G318" s="15">
        <f t="shared" ca="1" si="29"/>
        <v>0</v>
      </c>
      <c r="H318" s="13">
        <f t="shared" ca="1" si="25"/>
        <v>0.18410958904109592</v>
      </c>
      <c r="I318" s="29">
        <f ca="1">IF(G318&lt;&gt;0,IF(E318&lt;0,0,IF(OR(Pita!I318&gt;0,Lemon!I318&gt;0,Mushrooms!I318&gt;0,'House Salad'!I318&gt;0,'Green Pepper'!I318&gt;0,Pita!I318&gt;0),50,200)),0)</f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159</v>
      </c>
      <c r="F319" s="15">
        <f t="shared" si="28"/>
        <v>9</v>
      </c>
      <c r="G319" s="15">
        <f t="shared" ca="1" si="29"/>
        <v>0</v>
      </c>
      <c r="H319" s="13">
        <f t="shared" ca="1" si="25"/>
        <v>0.17424657534246576</v>
      </c>
      <c r="I319" s="29">
        <f ca="1">IF(G319&lt;&gt;0,IF(E319&lt;0,0,IF(OR(Pita!I319&gt;0,Lemon!I319&gt;0,Mushrooms!I319&gt;0,'House Salad'!I319&gt;0,'Green Pepper'!I319&gt;0,Pita!I319&gt;0),50,200)),0)</f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150</v>
      </c>
      <c r="F320" s="15">
        <f t="shared" si="28"/>
        <v>9</v>
      </c>
      <c r="G320" s="15">
        <f t="shared" ca="1" si="29"/>
        <v>0</v>
      </c>
      <c r="H320" s="13">
        <f t="shared" ca="1" si="25"/>
        <v>0.16438356164383564</v>
      </c>
      <c r="I320" s="29">
        <f ca="1">IF(G320&lt;&gt;0,IF(E320&lt;0,0,IF(OR(Pita!I320&gt;0,Lemon!I320&gt;0,Mushrooms!I320&gt;0,'House Salad'!I320&gt;0,'Green Pepper'!I320&gt;0,Pita!I320&gt;0),50,200)),0)</f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141</v>
      </c>
      <c r="F321" s="15">
        <f t="shared" si="28"/>
        <v>9</v>
      </c>
      <c r="G321" s="15">
        <f t="shared" ca="1" si="29"/>
        <v>0</v>
      </c>
      <c r="H321" s="13">
        <f t="shared" ca="1" si="25"/>
        <v>0.15452054794520551</v>
      </c>
      <c r="I321" s="29">
        <f ca="1">IF(G321&lt;&gt;0,IF(E321&lt;0,0,IF(OR(Pita!I321&gt;0,Lemon!I321&gt;0,Mushrooms!I321&gt;0,'House Salad'!I321&gt;0,'Green Pepper'!I321&gt;0,Pita!I321&gt;0),50,200)),0)</f>
        <v>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132</v>
      </c>
      <c r="F322" s="15">
        <f t="shared" si="28"/>
        <v>9</v>
      </c>
      <c r="G322" s="15">
        <f t="shared" ca="1" si="29"/>
        <v>0</v>
      </c>
      <c r="H322" s="13">
        <f t="shared" ca="1" si="25"/>
        <v>0.14465753424657535</v>
      </c>
      <c r="I322" s="29">
        <f ca="1">IF(G322&lt;&gt;0,IF(E322&lt;0,0,IF(OR(Pita!I322&gt;0,Lemon!I322&gt;0,Mushrooms!I322&gt;0,'House Salad'!I322&gt;0,'Green Pepper'!I322&gt;0,Pita!I322&gt;0),50,200)),0)</f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123</v>
      </c>
      <c r="F323" s="15">
        <f t="shared" si="28"/>
        <v>9</v>
      </c>
      <c r="G323" s="15">
        <f t="shared" ca="1" si="29"/>
        <v>0</v>
      </c>
      <c r="H323" s="13">
        <f t="shared" ca="1" si="25"/>
        <v>0.13479452054794522</v>
      </c>
      <c r="I323" s="29">
        <f ca="1">IF(G323&lt;&gt;0,IF(E323&lt;0,0,IF(OR(Pita!I323&gt;0,Lemon!I323&gt;0,Mushrooms!I323&gt;0,'House Salad'!I323&gt;0,'Green Pepper'!I323&gt;0,Pita!I323&gt;0),50,200)),0)</f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114</v>
      </c>
      <c r="F324" s="15">
        <f t="shared" si="28"/>
        <v>9</v>
      </c>
      <c r="G324" s="15">
        <f t="shared" ca="1" si="29"/>
        <v>0</v>
      </c>
      <c r="H324" s="13">
        <f t="shared" ca="1" si="25"/>
        <v>0.12493150684931509</v>
      </c>
      <c r="I324" s="29">
        <f ca="1">IF(G324&lt;&gt;0,IF(E324&lt;0,0,IF(OR(Pita!I324&gt;0,Lemon!I324&gt;0,Mushrooms!I324&gt;0,'House Salad'!I324&gt;0,'Green Pepper'!I324&gt;0,Pita!I324&gt;0),50,200)),0)</f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105</v>
      </c>
      <c r="F325" s="15">
        <f t="shared" si="28"/>
        <v>9</v>
      </c>
      <c r="G325" s="15">
        <f t="shared" ca="1" si="29"/>
        <v>0</v>
      </c>
      <c r="H325" s="13">
        <f t="shared" ca="1" si="25"/>
        <v>0.11506849315068494</v>
      </c>
      <c r="I325" s="29">
        <f ca="1">IF(G325&lt;&gt;0,IF(E325&lt;0,0,IF(OR(Pita!I325&gt;0,Lemon!I325&gt;0,Mushrooms!I325&gt;0,'House Salad'!I325&gt;0,'Green Pepper'!I325&gt;0,Pita!I325&gt;0),50,200)),0)</f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96</v>
      </c>
      <c r="F326" s="15">
        <f t="shared" si="28"/>
        <v>9</v>
      </c>
      <c r="G326" s="15">
        <f t="shared" ca="1" si="29"/>
        <v>0</v>
      </c>
      <c r="H326" s="13">
        <f t="shared" ca="1" si="25"/>
        <v>0.1052054794520548</v>
      </c>
      <c r="I326" s="29">
        <f ca="1">IF(G326&lt;&gt;0,IF(E326&lt;0,0,IF(OR(Pita!I326&gt;0,Lemon!I326&gt;0,Mushrooms!I326&gt;0,'House Salad'!I326&gt;0,'Green Pepper'!I326&gt;0,Pita!I326&gt;0),50,200)),0)</f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87</v>
      </c>
      <c r="F327" s="15">
        <f t="shared" si="28"/>
        <v>9</v>
      </c>
      <c r="G327" s="15">
        <f t="shared" ca="1" si="29"/>
        <v>0</v>
      </c>
      <c r="H327" s="13">
        <f t="shared" ca="1" si="25"/>
        <v>9.5342465753424671E-2</v>
      </c>
      <c r="I327" s="29">
        <f ca="1">IF(G327&lt;&gt;0,IF(E327&lt;0,0,IF(OR(Pita!I327&gt;0,Lemon!I327&gt;0,Mushrooms!I327&gt;0,'House Salad'!I327&gt;0,'Green Pepper'!I327&gt;0,Pita!I327&gt;0),50,200)),0)</f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78</v>
      </c>
      <c r="F328" s="15">
        <f t="shared" si="28"/>
        <v>9</v>
      </c>
      <c r="G328" s="15">
        <f t="shared" ca="1" si="29"/>
        <v>126</v>
      </c>
      <c r="H328" s="13">
        <f t="shared" ca="1" si="25"/>
        <v>8.5479452054794527E-2</v>
      </c>
      <c r="I328" s="29">
        <f ca="1">IF(G328&lt;&gt;0,IF(E328&lt;0,0,IF(OR(Pita!I328&gt;0,Lemon!I328&gt;0,Mushrooms!I328&gt;0,'House Salad'!I328&gt;0,'Green Pepper'!I328&gt;0,Pita!I328&gt;0),50,200)),0)</f>
        <v>50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195</v>
      </c>
      <c r="F329" s="15">
        <f t="shared" si="28"/>
        <v>9</v>
      </c>
      <c r="G329" s="15">
        <f t="shared" ca="1" si="29"/>
        <v>0</v>
      </c>
      <c r="H329" s="13">
        <f t="shared" ca="1" si="25"/>
        <v>0.21369863013698634</v>
      </c>
      <c r="I329" s="29">
        <f ca="1">IF(G329&lt;&gt;0,IF(E329&lt;0,0,IF(OR(Pita!I329&gt;0,Lemon!I329&gt;0,Mushrooms!I329&gt;0,'House Salad'!I329&gt;0,'Green Pepper'!I329&gt;0,Pita!I329&gt;0),50,200)),0)</f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186</v>
      </c>
      <c r="F330" s="15">
        <f t="shared" si="28"/>
        <v>9</v>
      </c>
      <c r="G330" s="15">
        <f t="shared" ca="1" si="29"/>
        <v>0</v>
      </c>
      <c r="H330" s="13">
        <f t="shared" ca="1" si="25"/>
        <v>0.20383561643835618</v>
      </c>
      <c r="I330" s="29">
        <f ca="1">IF(G330&lt;&gt;0,IF(E330&lt;0,0,IF(OR(Pita!I330&gt;0,Lemon!I330&gt;0,Mushrooms!I330&gt;0,'House Salad'!I330&gt;0,'Green Pepper'!I330&gt;0,Pita!I330&gt;0),50,200)),0)</f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177</v>
      </c>
      <c r="F331" s="15">
        <f t="shared" si="28"/>
        <v>9</v>
      </c>
      <c r="G331" s="15">
        <f t="shared" ca="1" si="29"/>
        <v>0</v>
      </c>
      <c r="H331" s="13">
        <f t="shared" ca="1" si="25"/>
        <v>0.19397260273972605</v>
      </c>
      <c r="I331" s="29">
        <f ca="1">IF(G331&lt;&gt;0,IF(E331&lt;0,0,IF(OR(Pita!I331&gt;0,Lemon!I331&gt;0,Mushrooms!I331&gt;0,'House Salad'!I331&gt;0,'Green Pepper'!I331&gt;0,Pita!I331&gt;0),50,200)),0)</f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168</v>
      </c>
      <c r="F332" s="15">
        <f t="shared" si="28"/>
        <v>9</v>
      </c>
      <c r="G332" s="15">
        <f t="shared" ca="1" si="29"/>
        <v>0</v>
      </c>
      <c r="H332" s="13">
        <f t="shared" ca="1" si="25"/>
        <v>0.18410958904109592</v>
      </c>
      <c r="I332" s="29">
        <f ca="1">IF(G332&lt;&gt;0,IF(E332&lt;0,0,IF(OR(Pita!I332&gt;0,Lemon!I332&gt;0,Mushrooms!I332&gt;0,'House Salad'!I332&gt;0,'Green Pepper'!I332&gt;0,Pita!I332&gt;0),50,200)),0)</f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159</v>
      </c>
      <c r="F333" s="15">
        <f t="shared" si="28"/>
        <v>9</v>
      </c>
      <c r="G333" s="15">
        <f t="shared" ca="1" si="29"/>
        <v>0</v>
      </c>
      <c r="H333" s="13">
        <f t="shared" ca="1" si="25"/>
        <v>0.17424657534246576</v>
      </c>
      <c r="I333" s="29">
        <f ca="1">IF(G333&lt;&gt;0,IF(E333&lt;0,0,IF(OR(Pita!I333&gt;0,Lemon!I333&gt;0,Mushrooms!I333&gt;0,'House Salad'!I333&gt;0,'Green Pepper'!I333&gt;0,Pita!I333&gt;0),50,200)),0)</f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150</v>
      </c>
      <c r="F334" s="15">
        <f t="shared" si="28"/>
        <v>9</v>
      </c>
      <c r="G334" s="15">
        <f t="shared" ca="1" si="29"/>
        <v>0</v>
      </c>
      <c r="H334" s="13">
        <f t="shared" ca="1" si="25"/>
        <v>0.16438356164383564</v>
      </c>
      <c r="I334" s="29">
        <f ca="1">IF(G334&lt;&gt;0,IF(E334&lt;0,0,IF(OR(Pita!I334&gt;0,Lemon!I334&gt;0,Mushrooms!I334&gt;0,'House Salad'!I334&gt;0,'Green Pepper'!I334&gt;0,Pita!I334&gt;0),50,200)),0)</f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141</v>
      </c>
      <c r="F335" s="15">
        <f t="shared" si="28"/>
        <v>9</v>
      </c>
      <c r="G335" s="15">
        <f t="shared" ca="1" si="29"/>
        <v>0</v>
      </c>
      <c r="H335" s="13">
        <f t="shared" ca="1" si="25"/>
        <v>0.15452054794520551</v>
      </c>
      <c r="I335" s="29">
        <f ca="1">IF(G335&lt;&gt;0,IF(E335&lt;0,0,IF(OR(Pita!I335&gt;0,Lemon!I335&gt;0,Mushrooms!I335&gt;0,'House Salad'!I335&gt;0,'Green Pepper'!I335&gt;0,Pita!I335&gt;0),50,200)),0)</f>
        <v>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132</v>
      </c>
      <c r="F336" s="15">
        <f t="shared" si="28"/>
        <v>9</v>
      </c>
      <c r="G336" s="15">
        <f t="shared" ca="1" si="29"/>
        <v>0</v>
      </c>
      <c r="H336" s="13">
        <f t="shared" ca="1" si="25"/>
        <v>0.14465753424657535</v>
      </c>
      <c r="I336" s="29">
        <f ca="1">IF(G336&lt;&gt;0,IF(E336&lt;0,0,IF(OR(Pita!I336&gt;0,Lemon!I336&gt;0,Mushrooms!I336&gt;0,'House Salad'!I336&gt;0,'Green Pepper'!I336&gt;0,Pita!I336&gt;0),50,200)),0)</f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123</v>
      </c>
      <c r="F337" s="15">
        <f t="shared" si="28"/>
        <v>9</v>
      </c>
      <c r="G337" s="15">
        <f t="shared" ca="1" si="29"/>
        <v>0</v>
      </c>
      <c r="H337" s="13">
        <f t="shared" ca="1" si="25"/>
        <v>0.13479452054794522</v>
      </c>
      <c r="I337" s="29">
        <f ca="1">IF(G337&lt;&gt;0,IF(E337&lt;0,0,IF(OR(Pita!I337&gt;0,Lemon!I337&gt;0,Mushrooms!I337&gt;0,'House Salad'!I337&gt;0,'Green Pepper'!I337&gt;0,Pita!I337&gt;0),50,200)),0)</f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114</v>
      </c>
      <c r="F338" s="15">
        <f t="shared" si="28"/>
        <v>9</v>
      </c>
      <c r="G338" s="15">
        <f t="shared" ca="1" si="29"/>
        <v>0</v>
      </c>
      <c r="H338" s="13">
        <f t="shared" ca="1" si="25"/>
        <v>0.12493150684931509</v>
      </c>
      <c r="I338" s="29">
        <f ca="1">IF(G338&lt;&gt;0,IF(E338&lt;0,0,IF(OR(Pita!I338&gt;0,Lemon!I338&gt;0,Mushrooms!I338&gt;0,'House Salad'!I338&gt;0,'Green Pepper'!I338&gt;0,Pita!I338&gt;0),50,200)),0)</f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105</v>
      </c>
      <c r="F339" s="15">
        <f t="shared" si="28"/>
        <v>9</v>
      </c>
      <c r="G339" s="15">
        <f t="shared" ca="1" si="29"/>
        <v>0</v>
      </c>
      <c r="H339" s="13">
        <f t="shared" ca="1" si="25"/>
        <v>0.11506849315068494</v>
      </c>
      <c r="I339" s="29">
        <f ca="1">IF(G339&lt;&gt;0,IF(E339&lt;0,0,IF(OR(Pita!I339&gt;0,Lemon!I339&gt;0,Mushrooms!I339&gt;0,'House Salad'!I339&gt;0,'Green Pepper'!I339&gt;0,Pita!I339&gt;0),50,200)),0)</f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96</v>
      </c>
      <c r="F340" s="15">
        <f t="shared" si="28"/>
        <v>9</v>
      </c>
      <c r="G340" s="15">
        <f t="shared" ca="1" si="29"/>
        <v>0</v>
      </c>
      <c r="H340" s="13">
        <f t="shared" ca="1" si="25"/>
        <v>0.1052054794520548</v>
      </c>
      <c r="I340" s="29">
        <f ca="1">IF(G340&lt;&gt;0,IF(E340&lt;0,0,IF(OR(Pita!I340&gt;0,Lemon!I340&gt;0,Mushrooms!I340&gt;0,'House Salad'!I340&gt;0,'Green Pepper'!I340&gt;0,Pita!I340&gt;0),50,200)),0)</f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87</v>
      </c>
      <c r="F341" s="15">
        <f t="shared" si="28"/>
        <v>9</v>
      </c>
      <c r="G341" s="15">
        <f t="shared" ca="1" si="29"/>
        <v>0</v>
      </c>
      <c r="H341" s="13">
        <f t="shared" ref="H341:H385" ca="1" si="31">IF(E341&gt;0,E341*($E$12/365),0)</f>
        <v>9.5342465753424671E-2</v>
      </c>
      <c r="I341" s="29">
        <f ca="1">IF(G341&lt;&gt;0,IF(E341&lt;0,0,IF(OR(Pita!I341&gt;0,Lemon!I341&gt;0,Mushrooms!I341&gt;0,'House Salad'!I341&gt;0,'Green Pepper'!I341&gt;0,Pita!I341&gt;0),50,200)),0)</f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78</v>
      </c>
      <c r="F342" s="15">
        <f t="shared" ref="F342:F386" si="34">ROUND($E$15/7,0)</f>
        <v>9</v>
      </c>
      <c r="G342" s="15">
        <f t="shared" ref="G342:G385" ca="1" si="35">IF(D342=1,$E$4,IF(E342&lt;0,$E$4-E342,IF(MOD(D342,$E$5)=0,$E$4-E342,0)))</f>
        <v>126</v>
      </c>
      <c r="H342" s="13">
        <f t="shared" ca="1" si="31"/>
        <v>8.5479452054794527E-2</v>
      </c>
      <c r="I342" s="29">
        <f ca="1">IF(G342&lt;&gt;0,IF(E342&lt;0,0,IF(OR(Pita!I342&gt;0,Lemon!I342&gt;0,Mushrooms!I342&gt;0,'House Salad'!I342&gt;0,'Green Pepper'!I342&gt;0,Pita!I342&gt;0),50,200)),0)</f>
        <v>50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195</v>
      </c>
      <c r="F343" s="15">
        <f t="shared" si="34"/>
        <v>9</v>
      </c>
      <c r="G343" s="15">
        <f t="shared" ca="1" si="35"/>
        <v>0</v>
      </c>
      <c r="H343" s="13">
        <f t="shared" ca="1" si="31"/>
        <v>0.21369863013698634</v>
      </c>
      <c r="I343" s="29">
        <f ca="1">IF(G343&lt;&gt;0,IF(E343&lt;0,0,IF(OR(Pita!I343&gt;0,Lemon!I343&gt;0,Mushrooms!I343&gt;0,'House Salad'!I343&gt;0,'Green Pepper'!I343&gt;0,Pita!I343&gt;0),50,200)),0)</f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186</v>
      </c>
      <c r="F344" s="15">
        <f t="shared" si="34"/>
        <v>9</v>
      </c>
      <c r="G344" s="15">
        <f t="shared" ca="1" si="35"/>
        <v>0</v>
      </c>
      <c r="H344" s="13">
        <f t="shared" ca="1" si="31"/>
        <v>0.20383561643835618</v>
      </c>
      <c r="I344" s="29">
        <f ca="1">IF(G344&lt;&gt;0,IF(E344&lt;0,0,IF(OR(Pita!I344&gt;0,Lemon!I344&gt;0,Mushrooms!I344&gt;0,'House Salad'!I344&gt;0,'Green Pepper'!I344&gt;0,Pita!I344&gt;0),50,200)),0)</f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177</v>
      </c>
      <c r="F345" s="15">
        <f t="shared" si="34"/>
        <v>9</v>
      </c>
      <c r="G345" s="15">
        <f t="shared" ca="1" si="35"/>
        <v>0</v>
      </c>
      <c r="H345" s="13">
        <f t="shared" ca="1" si="31"/>
        <v>0.19397260273972605</v>
      </c>
      <c r="I345" s="29">
        <f ca="1">IF(G345&lt;&gt;0,IF(E345&lt;0,0,IF(OR(Pita!I345&gt;0,Lemon!I345&gt;0,Mushrooms!I345&gt;0,'House Salad'!I345&gt;0,'Green Pepper'!I345&gt;0,Pita!I345&gt;0),50,200)),0)</f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168</v>
      </c>
      <c r="F346" s="15">
        <f t="shared" si="34"/>
        <v>9</v>
      </c>
      <c r="G346" s="15">
        <f t="shared" ca="1" si="35"/>
        <v>0</v>
      </c>
      <c r="H346" s="13">
        <f t="shared" ca="1" si="31"/>
        <v>0.18410958904109592</v>
      </c>
      <c r="I346" s="29">
        <f ca="1">IF(G346&lt;&gt;0,IF(E346&lt;0,0,IF(OR(Pita!I346&gt;0,Lemon!I346&gt;0,Mushrooms!I346&gt;0,'House Salad'!I346&gt;0,'Green Pepper'!I346&gt;0,Pita!I346&gt;0),50,200)),0)</f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159</v>
      </c>
      <c r="F347" s="15">
        <f t="shared" si="34"/>
        <v>9</v>
      </c>
      <c r="G347" s="15">
        <f t="shared" ca="1" si="35"/>
        <v>0</v>
      </c>
      <c r="H347" s="13">
        <f t="shared" ca="1" si="31"/>
        <v>0.17424657534246576</v>
      </c>
      <c r="I347" s="29">
        <f ca="1">IF(G347&lt;&gt;0,IF(E347&lt;0,0,IF(OR(Pita!I347&gt;0,Lemon!I347&gt;0,Mushrooms!I347&gt;0,'House Salad'!I347&gt;0,'Green Pepper'!I347&gt;0,Pita!I347&gt;0),50,200)),0)</f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150</v>
      </c>
      <c r="F348" s="15">
        <f t="shared" si="34"/>
        <v>9</v>
      </c>
      <c r="G348" s="15">
        <f t="shared" ca="1" si="35"/>
        <v>0</v>
      </c>
      <c r="H348" s="13">
        <f t="shared" ca="1" si="31"/>
        <v>0.16438356164383564</v>
      </c>
      <c r="I348" s="29">
        <f ca="1">IF(G348&lt;&gt;0,IF(E348&lt;0,0,IF(OR(Pita!I348&gt;0,Lemon!I348&gt;0,Mushrooms!I348&gt;0,'House Salad'!I348&gt;0,'Green Pepper'!I348&gt;0,Pita!I348&gt;0),50,200)),0)</f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141</v>
      </c>
      <c r="F349" s="15">
        <f t="shared" si="34"/>
        <v>9</v>
      </c>
      <c r="G349" s="15">
        <f t="shared" ca="1" si="35"/>
        <v>0</v>
      </c>
      <c r="H349" s="13">
        <f t="shared" ca="1" si="31"/>
        <v>0.15452054794520551</v>
      </c>
      <c r="I349" s="29">
        <f ca="1">IF(G349&lt;&gt;0,IF(E349&lt;0,0,IF(OR(Pita!I349&gt;0,Lemon!I349&gt;0,Mushrooms!I349&gt;0,'House Salad'!I349&gt;0,'Green Pepper'!I349&gt;0,Pita!I349&gt;0),50,200)),0)</f>
        <v>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132</v>
      </c>
      <c r="F350" s="15">
        <f t="shared" si="34"/>
        <v>9</v>
      </c>
      <c r="G350" s="15">
        <f t="shared" ca="1" si="35"/>
        <v>0</v>
      </c>
      <c r="H350" s="13">
        <f t="shared" ca="1" si="31"/>
        <v>0.14465753424657535</v>
      </c>
      <c r="I350" s="29">
        <f ca="1">IF(G350&lt;&gt;0,IF(E350&lt;0,0,IF(OR(Pita!I350&gt;0,Lemon!I350&gt;0,Mushrooms!I350&gt;0,'House Salad'!I350&gt;0,'Green Pepper'!I350&gt;0,Pita!I350&gt;0),50,200)),0)</f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123</v>
      </c>
      <c r="F351" s="15">
        <f t="shared" si="34"/>
        <v>9</v>
      </c>
      <c r="G351" s="15">
        <f t="shared" ca="1" si="35"/>
        <v>0</v>
      </c>
      <c r="H351" s="13">
        <f t="shared" ca="1" si="31"/>
        <v>0.13479452054794522</v>
      </c>
      <c r="I351" s="29">
        <f ca="1">IF(G351&lt;&gt;0,IF(E351&lt;0,0,IF(OR(Pita!I351&gt;0,Lemon!I351&gt;0,Mushrooms!I351&gt;0,'House Salad'!I351&gt;0,'Green Pepper'!I351&gt;0,Pita!I351&gt;0),50,200)),0)</f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114</v>
      </c>
      <c r="F352" s="15">
        <f t="shared" si="34"/>
        <v>9</v>
      </c>
      <c r="G352" s="15">
        <f t="shared" ca="1" si="35"/>
        <v>0</v>
      </c>
      <c r="H352" s="13">
        <f t="shared" ca="1" si="31"/>
        <v>0.12493150684931509</v>
      </c>
      <c r="I352" s="29">
        <f ca="1">IF(G352&lt;&gt;0,IF(E352&lt;0,0,IF(OR(Pita!I352&gt;0,Lemon!I352&gt;0,Mushrooms!I352&gt;0,'House Salad'!I352&gt;0,'Green Pepper'!I352&gt;0,Pita!I352&gt;0),50,200)),0)</f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105</v>
      </c>
      <c r="F353" s="15">
        <f t="shared" si="34"/>
        <v>9</v>
      </c>
      <c r="G353" s="15">
        <f t="shared" ca="1" si="35"/>
        <v>0</v>
      </c>
      <c r="H353" s="13">
        <f t="shared" ca="1" si="31"/>
        <v>0.11506849315068494</v>
      </c>
      <c r="I353" s="29">
        <f ca="1">IF(G353&lt;&gt;0,IF(E353&lt;0,0,IF(OR(Pita!I353&gt;0,Lemon!I353&gt;0,Mushrooms!I353&gt;0,'House Salad'!I353&gt;0,'Green Pepper'!I353&gt;0,Pita!I353&gt;0),50,200)),0)</f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96</v>
      </c>
      <c r="F354" s="15">
        <f t="shared" si="34"/>
        <v>9</v>
      </c>
      <c r="G354" s="15">
        <f t="shared" ca="1" si="35"/>
        <v>0</v>
      </c>
      <c r="H354" s="13">
        <f t="shared" ca="1" si="31"/>
        <v>0.1052054794520548</v>
      </c>
      <c r="I354" s="29">
        <f ca="1">IF(G354&lt;&gt;0,IF(E354&lt;0,0,IF(OR(Pita!I354&gt;0,Lemon!I354&gt;0,Mushrooms!I354&gt;0,'House Salad'!I354&gt;0,'Green Pepper'!I354&gt;0,Pita!I354&gt;0),50,200)),0)</f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87</v>
      </c>
      <c r="F355" s="15">
        <f t="shared" si="34"/>
        <v>9</v>
      </c>
      <c r="G355" s="15">
        <f t="shared" ca="1" si="35"/>
        <v>0</v>
      </c>
      <c r="H355" s="13">
        <f t="shared" ca="1" si="31"/>
        <v>9.5342465753424671E-2</v>
      </c>
      <c r="I355" s="29">
        <f ca="1">IF(G355&lt;&gt;0,IF(E355&lt;0,0,IF(OR(Pita!I355&gt;0,Lemon!I355&gt;0,Mushrooms!I355&gt;0,'House Salad'!I355&gt;0,'Green Pepper'!I355&gt;0,Pita!I355&gt;0),50,200)),0)</f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78</v>
      </c>
      <c r="F356" s="15">
        <f t="shared" si="34"/>
        <v>9</v>
      </c>
      <c r="G356" s="15">
        <f t="shared" ca="1" si="35"/>
        <v>126</v>
      </c>
      <c r="H356" s="13">
        <f t="shared" ca="1" si="31"/>
        <v>8.5479452054794527E-2</v>
      </c>
      <c r="I356" s="29">
        <f ca="1">IF(G356&lt;&gt;0,IF(E356&lt;0,0,IF(OR(Pita!I356&gt;0,Lemon!I356&gt;0,Mushrooms!I356&gt;0,'House Salad'!I356&gt;0,'Green Pepper'!I356&gt;0,Pita!I356&gt;0),50,200)),0)</f>
        <v>50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195</v>
      </c>
      <c r="F357" s="15">
        <f t="shared" si="34"/>
        <v>9</v>
      </c>
      <c r="G357" s="15">
        <f t="shared" ca="1" si="35"/>
        <v>0</v>
      </c>
      <c r="H357" s="13">
        <f t="shared" ca="1" si="31"/>
        <v>0.21369863013698634</v>
      </c>
      <c r="I357" s="29">
        <f ca="1">IF(G357&lt;&gt;0,IF(E357&lt;0,0,IF(OR(Pita!I357&gt;0,Lemon!I357&gt;0,Mushrooms!I357&gt;0,'House Salad'!I357&gt;0,'Green Pepper'!I357&gt;0,Pita!I357&gt;0),50,200)),0)</f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186</v>
      </c>
      <c r="F358" s="15">
        <f t="shared" si="34"/>
        <v>9</v>
      </c>
      <c r="G358" s="15">
        <f t="shared" ca="1" si="35"/>
        <v>0</v>
      </c>
      <c r="H358" s="13">
        <f t="shared" ca="1" si="31"/>
        <v>0.20383561643835618</v>
      </c>
      <c r="I358" s="29">
        <f ca="1">IF(G358&lt;&gt;0,IF(E358&lt;0,0,IF(OR(Pita!I358&gt;0,Lemon!I358&gt;0,Mushrooms!I358&gt;0,'House Salad'!I358&gt;0,'Green Pepper'!I358&gt;0,Pita!I358&gt;0),50,200)),0)</f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177</v>
      </c>
      <c r="F359" s="15">
        <f t="shared" si="34"/>
        <v>9</v>
      </c>
      <c r="G359" s="15">
        <f t="shared" ca="1" si="35"/>
        <v>0</v>
      </c>
      <c r="H359" s="13">
        <f t="shared" ca="1" si="31"/>
        <v>0.19397260273972605</v>
      </c>
      <c r="I359" s="29">
        <f ca="1">IF(G359&lt;&gt;0,IF(E359&lt;0,0,IF(OR(Pita!I359&gt;0,Lemon!I359&gt;0,Mushrooms!I359&gt;0,'House Salad'!I359&gt;0,'Green Pepper'!I359&gt;0,Pita!I359&gt;0),50,200)),0)</f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168</v>
      </c>
      <c r="F360" s="15">
        <f t="shared" si="34"/>
        <v>9</v>
      </c>
      <c r="G360" s="15">
        <f t="shared" ca="1" si="35"/>
        <v>0</v>
      </c>
      <c r="H360" s="13">
        <f t="shared" ca="1" si="31"/>
        <v>0.18410958904109592</v>
      </c>
      <c r="I360" s="29">
        <f ca="1">IF(G360&lt;&gt;0,IF(E360&lt;0,0,IF(OR(Pita!I360&gt;0,Lemon!I360&gt;0,Mushrooms!I360&gt;0,'House Salad'!I360&gt;0,'Green Pepper'!I360&gt;0,Pita!I360&gt;0),50,200)),0)</f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159</v>
      </c>
      <c r="F361" s="15">
        <f t="shared" si="34"/>
        <v>9</v>
      </c>
      <c r="G361" s="15">
        <f t="shared" ca="1" si="35"/>
        <v>0</v>
      </c>
      <c r="H361" s="13">
        <f t="shared" ca="1" si="31"/>
        <v>0.17424657534246576</v>
      </c>
      <c r="I361" s="29">
        <f ca="1">IF(G361&lt;&gt;0,IF(E361&lt;0,0,IF(OR(Pita!I361&gt;0,Lemon!I361&gt;0,Mushrooms!I361&gt;0,'House Salad'!I361&gt;0,'Green Pepper'!I361&gt;0,Pita!I361&gt;0),50,200)),0)</f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150</v>
      </c>
      <c r="F362" s="15">
        <f t="shared" si="34"/>
        <v>9</v>
      </c>
      <c r="G362" s="15">
        <f t="shared" ca="1" si="35"/>
        <v>0</v>
      </c>
      <c r="H362" s="13">
        <f t="shared" ca="1" si="31"/>
        <v>0.16438356164383564</v>
      </c>
      <c r="I362" s="29">
        <f ca="1">IF(G362&lt;&gt;0,IF(E362&lt;0,0,IF(OR(Pita!I362&gt;0,Lemon!I362&gt;0,Mushrooms!I362&gt;0,'House Salad'!I362&gt;0,'Green Pepper'!I362&gt;0,Pita!I362&gt;0),50,200)),0)</f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141</v>
      </c>
      <c r="F363" s="15">
        <f t="shared" si="34"/>
        <v>9</v>
      </c>
      <c r="G363" s="15">
        <f t="shared" ca="1" si="35"/>
        <v>0</v>
      </c>
      <c r="H363" s="13">
        <f t="shared" ca="1" si="31"/>
        <v>0.15452054794520551</v>
      </c>
      <c r="I363" s="29">
        <f ca="1">IF(G363&lt;&gt;0,IF(E363&lt;0,0,IF(OR(Pita!I363&gt;0,Lemon!I363&gt;0,Mushrooms!I363&gt;0,'House Salad'!I363&gt;0,'Green Pepper'!I363&gt;0,Pita!I363&gt;0),50,200)),0)</f>
        <v>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132</v>
      </c>
      <c r="F364" s="15">
        <f t="shared" si="34"/>
        <v>9</v>
      </c>
      <c r="G364" s="15">
        <f t="shared" ca="1" si="35"/>
        <v>0</v>
      </c>
      <c r="H364" s="13">
        <f t="shared" ca="1" si="31"/>
        <v>0.14465753424657535</v>
      </c>
      <c r="I364" s="29">
        <f ca="1">IF(G364&lt;&gt;0,IF(E364&lt;0,0,IF(OR(Pita!I364&gt;0,Lemon!I364&gt;0,Mushrooms!I364&gt;0,'House Salad'!I364&gt;0,'Green Pepper'!I364&gt;0,Pita!I364&gt;0),50,200)),0)</f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123</v>
      </c>
      <c r="F365" s="15">
        <f t="shared" si="34"/>
        <v>9</v>
      </c>
      <c r="G365" s="15">
        <f t="shared" ca="1" si="35"/>
        <v>0</v>
      </c>
      <c r="H365" s="13">
        <f t="shared" ca="1" si="31"/>
        <v>0.13479452054794522</v>
      </c>
      <c r="I365" s="29">
        <f ca="1">IF(G365&lt;&gt;0,IF(E365&lt;0,0,IF(OR(Pita!I365&gt;0,Lemon!I365&gt;0,Mushrooms!I365&gt;0,'House Salad'!I365&gt;0,'Green Pepper'!I365&gt;0,Pita!I365&gt;0),50,200)),0)</f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114</v>
      </c>
      <c r="F366" s="15">
        <f t="shared" si="34"/>
        <v>9</v>
      </c>
      <c r="G366" s="15">
        <f t="shared" ca="1" si="35"/>
        <v>0</v>
      </c>
      <c r="H366" s="13">
        <f t="shared" ca="1" si="31"/>
        <v>0.12493150684931509</v>
      </c>
      <c r="I366" s="29">
        <f ca="1">IF(G366&lt;&gt;0,IF(E366&lt;0,0,IF(OR(Pita!I366&gt;0,Lemon!I366&gt;0,Mushrooms!I366&gt;0,'House Salad'!I366&gt;0,'Green Pepper'!I366&gt;0,Pita!I366&gt;0),50,200)),0)</f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105</v>
      </c>
      <c r="F367" s="15">
        <f t="shared" si="34"/>
        <v>9</v>
      </c>
      <c r="G367" s="15">
        <f t="shared" ca="1" si="35"/>
        <v>0</v>
      </c>
      <c r="H367" s="13">
        <f t="shared" ca="1" si="31"/>
        <v>0.11506849315068494</v>
      </c>
      <c r="I367" s="29">
        <f ca="1">IF(G367&lt;&gt;0,IF(E367&lt;0,0,IF(OR(Pita!I367&gt;0,Lemon!I367&gt;0,Mushrooms!I367&gt;0,'House Salad'!I367&gt;0,'Green Pepper'!I367&gt;0,Pita!I367&gt;0),50,200)),0)</f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96</v>
      </c>
      <c r="F368" s="15">
        <f t="shared" si="34"/>
        <v>9</v>
      </c>
      <c r="G368" s="15">
        <f t="shared" ca="1" si="35"/>
        <v>0</v>
      </c>
      <c r="H368" s="13">
        <f t="shared" ca="1" si="31"/>
        <v>0.1052054794520548</v>
      </c>
      <c r="I368" s="29">
        <f ca="1">IF(G368&lt;&gt;0,IF(E368&lt;0,0,IF(OR(Pita!I368&gt;0,Lemon!I368&gt;0,Mushrooms!I368&gt;0,'House Salad'!I368&gt;0,'Green Pepper'!I368&gt;0,Pita!I368&gt;0),50,200)),0)</f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87</v>
      </c>
      <c r="F369" s="15">
        <f t="shared" si="34"/>
        <v>9</v>
      </c>
      <c r="G369" s="15">
        <f t="shared" ca="1" si="35"/>
        <v>0</v>
      </c>
      <c r="H369" s="13">
        <f t="shared" ca="1" si="31"/>
        <v>9.5342465753424671E-2</v>
      </c>
      <c r="I369" s="29">
        <f ca="1">IF(G369&lt;&gt;0,IF(E369&lt;0,0,IF(OR(Pita!I369&gt;0,Lemon!I369&gt;0,Mushrooms!I369&gt;0,'House Salad'!I369&gt;0,'Green Pepper'!I369&gt;0,Pita!I369&gt;0),50,200)),0)</f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78</v>
      </c>
      <c r="F370" s="15">
        <f t="shared" si="34"/>
        <v>9</v>
      </c>
      <c r="G370" s="15">
        <f t="shared" ca="1" si="35"/>
        <v>126</v>
      </c>
      <c r="H370" s="13">
        <f t="shared" ca="1" si="31"/>
        <v>8.5479452054794527E-2</v>
      </c>
      <c r="I370" s="29">
        <f ca="1">IF(G370&lt;&gt;0,IF(E370&lt;0,0,IF(OR(Pita!I370&gt;0,Lemon!I370&gt;0,Mushrooms!I370&gt;0,'House Salad'!I370&gt;0,'Green Pepper'!I370&gt;0,Pita!I370&gt;0),50,200)),0)</f>
        <v>50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195</v>
      </c>
      <c r="F371" s="15">
        <f t="shared" si="34"/>
        <v>9</v>
      </c>
      <c r="G371" s="15">
        <f t="shared" ca="1" si="35"/>
        <v>0</v>
      </c>
      <c r="H371" s="13">
        <f t="shared" ca="1" si="31"/>
        <v>0.21369863013698634</v>
      </c>
      <c r="I371" s="29">
        <f ca="1">IF(G371&lt;&gt;0,IF(E371&lt;0,0,IF(OR(Pita!I371&gt;0,Lemon!I371&gt;0,Mushrooms!I371&gt;0,'House Salad'!I371&gt;0,'Green Pepper'!I371&gt;0,Pita!I371&gt;0),50,200)),0)</f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186</v>
      </c>
      <c r="F372" s="15">
        <f t="shared" si="34"/>
        <v>9</v>
      </c>
      <c r="G372" s="15">
        <f t="shared" ca="1" si="35"/>
        <v>0</v>
      </c>
      <c r="H372" s="13">
        <f t="shared" ca="1" si="31"/>
        <v>0.20383561643835618</v>
      </c>
      <c r="I372" s="29">
        <f ca="1">IF(G372&lt;&gt;0,IF(E372&lt;0,0,IF(OR(Pita!I372&gt;0,Lemon!I372&gt;0,Mushrooms!I372&gt;0,'House Salad'!I372&gt;0,'Green Pepper'!I372&gt;0,Pita!I372&gt;0),50,200)),0)</f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177</v>
      </c>
      <c r="F373" s="15">
        <f t="shared" si="34"/>
        <v>9</v>
      </c>
      <c r="G373" s="15">
        <f t="shared" ca="1" si="35"/>
        <v>0</v>
      </c>
      <c r="H373" s="13">
        <f t="shared" ca="1" si="31"/>
        <v>0.19397260273972605</v>
      </c>
      <c r="I373" s="29">
        <f ca="1">IF(G373&lt;&gt;0,IF(E373&lt;0,0,IF(OR(Pita!I373&gt;0,Lemon!I373&gt;0,Mushrooms!I373&gt;0,'House Salad'!I373&gt;0,'Green Pepper'!I373&gt;0,Pita!I373&gt;0),50,200)),0)</f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168</v>
      </c>
      <c r="F374" s="15">
        <f t="shared" si="34"/>
        <v>9</v>
      </c>
      <c r="G374" s="15">
        <f t="shared" ca="1" si="35"/>
        <v>0</v>
      </c>
      <c r="H374" s="13">
        <f t="shared" ca="1" si="31"/>
        <v>0.18410958904109592</v>
      </c>
      <c r="I374" s="29">
        <f ca="1">IF(G374&lt;&gt;0,IF(E374&lt;0,0,IF(OR(Pita!I374&gt;0,Lemon!I374&gt;0,Mushrooms!I374&gt;0,'House Salad'!I374&gt;0,'Green Pepper'!I374&gt;0,Pita!I374&gt;0),50,200)),0)</f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159</v>
      </c>
      <c r="F375" s="15">
        <f t="shared" si="34"/>
        <v>9</v>
      </c>
      <c r="G375" s="15">
        <f t="shared" ca="1" si="35"/>
        <v>0</v>
      </c>
      <c r="H375" s="13">
        <f t="shared" ca="1" si="31"/>
        <v>0.17424657534246576</v>
      </c>
      <c r="I375" s="29">
        <f ca="1">IF(G375&lt;&gt;0,IF(E375&lt;0,0,IF(OR(Pita!I375&gt;0,Lemon!I375&gt;0,Mushrooms!I375&gt;0,'House Salad'!I375&gt;0,'Green Pepper'!I375&gt;0,Pita!I375&gt;0),50,200)),0)</f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150</v>
      </c>
      <c r="F376" s="15">
        <f t="shared" si="34"/>
        <v>9</v>
      </c>
      <c r="G376" s="15">
        <f t="shared" ca="1" si="35"/>
        <v>0</v>
      </c>
      <c r="H376" s="13">
        <f t="shared" ca="1" si="31"/>
        <v>0.16438356164383564</v>
      </c>
      <c r="I376" s="29">
        <f ca="1">IF(G376&lt;&gt;0,IF(E376&lt;0,0,IF(OR(Pita!I376&gt;0,Lemon!I376&gt;0,Mushrooms!I376&gt;0,'House Salad'!I376&gt;0,'Green Pepper'!I376&gt;0,Pita!I376&gt;0),50,200)),0)</f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141</v>
      </c>
      <c r="F377" s="15">
        <f t="shared" si="34"/>
        <v>9</v>
      </c>
      <c r="G377" s="15">
        <f t="shared" ca="1" si="35"/>
        <v>0</v>
      </c>
      <c r="H377" s="13">
        <f t="shared" ca="1" si="31"/>
        <v>0.15452054794520551</v>
      </c>
      <c r="I377" s="29">
        <f ca="1">IF(G377&lt;&gt;0,IF(E377&lt;0,0,IF(OR(Pita!I377&gt;0,Lemon!I377&gt;0,Mushrooms!I377&gt;0,'House Salad'!I377&gt;0,'Green Pepper'!I377&gt;0,Pita!I377&gt;0),50,200)),0)</f>
        <v>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132</v>
      </c>
      <c r="F378" s="15">
        <f t="shared" si="34"/>
        <v>9</v>
      </c>
      <c r="G378" s="15">
        <f t="shared" ca="1" si="35"/>
        <v>0</v>
      </c>
      <c r="H378" s="13">
        <f t="shared" ca="1" si="31"/>
        <v>0.14465753424657535</v>
      </c>
      <c r="I378" s="29">
        <f ca="1">IF(G378&lt;&gt;0,IF(E378&lt;0,0,IF(OR(Pita!I378&gt;0,Lemon!I378&gt;0,Mushrooms!I378&gt;0,'House Salad'!I378&gt;0,'Green Pepper'!I378&gt;0,Pita!I378&gt;0),50,200)),0)</f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123</v>
      </c>
      <c r="F379" s="15">
        <f t="shared" si="34"/>
        <v>9</v>
      </c>
      <c r="G379" s="15">
        <f t="shared" ca="1" si="35"/>
        <v>0</v>
      </c>
      <c r="H379" s="13">
        <f t="shared" ca="1" si="31"/>
        <v>0.13479452054794522</v>
      </c>
      <c r="I379" s="29">
        <f ca="1">IF(G379&lt;&gt;0,IF(E379&lt;0,0,IF(OR(Pita!I379&gt;0,Lemon!I379&gt;0,Mushrooms!I379&gt;0,'House Salad'!I379&gt;0,'Green Pepper'!I379&gt;0,Pita!I379&gt;0),50,200)),0)</f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114</v>
      </c>
      <c r="F380" s="15">
        <f t="shared" si="34"/>
        <v>9</v>
      </c>
      <c r="G380" s="15">
        <f t="shared" ca="1" si="35"/>
        <v>0</v>
      </c>
      <c r="H380" s="13">
        <f t="shared" ca="1" si="31"/>
        <v>0.12493150684931509</v>
      </c>
      <c r="I380" s="29">
        <f ca="1">IF(G380&lt;&gt;0,IF(E380&lt;0,0,IF(OR(Pita!I380&gt;0,Lemon!I380&gt;0,Mushrooms!I380&gt;0,'House Salad'!I380&gt;0,'Green Pepper'!I380&gt;0,Pita!I380&gt;0),50,200)),0)</f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105</v>
      </c>
      <c r="F381" s="15">
        <f t="shared" si="34"/>
        <v>9</v>
      </c>
      <c r="G381" s="15">
        <f t="shared" ca="1" si="35"/>
        <v>0</v>
      </c>
      <c r="H381" s="13">
        <f t="shared" ca="1" si="31"/>
        <v>0.11506849315068494</v>
      </c>
      <c r="I381" s="29">
        <f ca="1">IF(G381&lt;&gt;0,IF(E381&lt;0,0,IF(OR(Pita!I381&gt;0,Lemon!I381&gt;0,Mushrooms!I381&gt;0,'House Salad'!I381&gt;0,'Green Pepper'!I381&gt;0,Pita!I381&gt;0),50,200)),0)</f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96</v>
      </c>
      <c r="F382" s="15">
        <f t="shared" si="34"/>
        <v>9</v>
      </c>
      <c r="G382" s="15">
        <f t="shared" ca="1" si="35"/>
        <v>0</v>
      </c>
      <c r="H382" s="13">
        <f t="shared" ca="1" si="31"/>
        <v>0.1052054794520548</v>
      </c>
      <c r="I382" s="29">
        <f ca="1">IF(G382&lt;&gt;0,IF(E382&lt;0,0,IF(OR(Pita!I382&gt;0,Lemon!I382&gt;0,Mushrooms!I382&gt;0,'House Salad'!I382&gt;0,'Green Pepper'!I382&gt;0,Pita!I382&gt;0),50,200)),0)</f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87</v>
      </c>
      <c r="F383" s="15">
        <f t="shared" si="34"/>
        <v>9</v>
      </c>
      <c r="G383" s="15">
        <f t="shared" ca="1" si="35"/>
        <v>0</v>
      </c>
      <c r="H383" s="13">
        <f t="shared" ca="1" si="31"/>
        <v>9.5342465753424671E-2</v>
      </c>
      <c r="I383" s="29">
        <f ca="1">IF(G383&lt;&gt;0,IF(E383&lt;0,0,IF(OR(Pita!I383&gt;0,Lemon!I383&gt;0,Mushrooms!I383&gt;0,'House Salad'!I383&gt;0,'Green Pepper'!I383&gt;0,Pita!I383&gt;0),50,200)),0)</f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78</v>
      </c>
      <c r="F384" s="15">
        <f t="shared" si="34"/>
        <v>9</v>
      </c>
      <c r="G384" s="15">
        <f t="shared" ca="1" si="35"/>
        <v>126</v>
      </c>
      <c r="H384" s="13">
        <f t="shared" ca="1" si="31"/>
        <v>8.5479452054794527E-2</v>
      </c>
      <c r="I384" s="29">
        <f ca="1">IF(G384&lt;&gt;0,IF(E384&lt;0,0,IF(OR(Pita!I384&gt;0,Lemon!I384&gt;0,Mushrooms!I384&gt;0,'House Salad'!I384&gt;0,'Green Pepper'!I384&gt;0,Pita!I384&gt;0),50,200)),0)</f>
        <v>50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25">
        <v>365</v>
      </c>
      <c r="E385" s="2">
        <f t="shared" ca="1" si="36"/>
        <v>195</v>
      </c>
      <c r="F385" s="15">
        <f t="shared" si="34"/>
        <v>9</v>
      </c>
      <c r="G385" s="15">
        <f t="shared" ca="1" si="35"/>
        <v>0</v>
      </c>
      <c r="H385" s="13">
        <f t="shared" ca="1" si="31"/>
        <v>0.21369863013698634</v>
      </c>
      <c r="I385" s="29">
        <f ca="1">IF(G385&lt;&gt;0,IF(E385&lt;0,0,IF(OR(Pita!I385&gt;0,Lemon!I385&gt;0,Mushrooms!I385&gt;0,'House Salad'!I385&gt;0,'Green Pepper'!I385&gt;0,Pita!I385&gt;0),50,200)),0)</f>
        <v>0</v>
      </c>
      <c r="J385" s="2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13">
        <f t="shared" ca="1" si="32"/>
        <v>0</v>
      </c>
      <c r="L385" s="26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124.78356164383561</v>
      </c>
      <c r="F386" s="15">
        <f t="shared" si="34"/>
        <v>9</v>
      </c>
      <c r="G386" s="53">
        <f ca="1">AVERAGEIF(G21:G385,"&lt;&gt;0")</f>
        <v>140</v>
      </c>
      <c r="H386" s="51">
        <f ca="1">SUM(H21:H385)</f>
        <v>49.923287671232856</v>
      </c>
      <c r="I386" s="51">
        <f ca="1">SUM(I21:I385)</f>
        <v>1300</v>
      </c>
      <c r="J386" s="54">
        <f t="shared" ref="J386:L386" ca="1" si="37">SUM(J21:J385)</f>
        <v>300</v>
      </c>
      <c r="K386" s="51">
        <f t="shared" ca="1" si="37"/>
        <v>156.00000000000003</v>
      </c>
      <c r="L386" s="52">
        <f t="shared" ca="1" si="37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16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0902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5</xdr:row>
                <xdr:rowOff>175260</xdr:rowOff>
              </to>
            </anchor>
          </controlPr>
        </control>
      </mc:Choice>
      <mc:Fallback>
        <control shapeId="80902" r:id="rId4" name="CommandButton1"/>
      </mc:Fallback>
    </mc:AlternateContent>
    <mc:AlternateContent xmlns:mc="http://schemas.openxmlformats.org/markup-compatibility/2006">
      <mc:Choice Requires="x14">
        <control shapeId="80901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60960</xdr:rowOff>
              </to>
            </anchor>
          </controlPr>
        </control>
      </mc:Choice>
      <mc:Fallback>
        <control shapeId="80901" r:id="rId6" name="CommandButton2"/>
      </mc:Fallback>
    </mc:AlternateContent>
    <mc:AlternateContent xmlns:mc="http://schemas.openxmlformats.org/markup-compatibility/2006">
      <mc:Choice Requires="x14">
        <control shapeId="80900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80900" r:id="rId8" name="CommandButton3"/>
      </mc:Fallback>
    </mc:AlternateContent>
    <mc:AlternateContent xmlns:mc="http://schemas.openxmlformats.org/markup-compatibility/2006">
      <mc:Choice Requires="x14">
        <control shapeId="80899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80899" r:id="rId10" name="CommandButton4"/>
      </mc:Fallback>
    </mc:AlternateContent>
    <mc:AlternateContent xmlns:mc="http://schemas.openxmlformats.org/markup-compatibility/2006">
      <mc:Choice Requires="x14">
        <control shapeId="80898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80898" r:id="rId12" name="CommandButton5"/>
      </mc:Fallback>
    </mc:AlternateContent>
    <mc:AlternateContent xmlns:mc="http://schemas.openxmlformats.org/markup-compatibility/2006">
      <mc:Choice Requires="x14">
        <control shapeId="80897" r:id="rId14" name="CommandButton6">
          <controlPr defaultSize="0" autoLine="0" autoPict="0" r:id="rId15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213360</xdr:colOff>
                <xdr:row>39</xdr:row>
                <xdr:rowOff>99060</xdr:rowOff>
              </to>
            </anchor>
          </controlPr>
        </control>
      </mc:Choice>
      <mc:Fallback>
        <control shapeId="80897" r:id="rId14" name="CommandButton6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2E53E-D88E-457E-B547-33368125023D}">
  <sheetPr codeName="Sheet13">
    <tabColor rgb="FF7030A0"/>
  </sheetPr>
  <dimension ref="D1:L388"/>
  <sheetViews>
    <sheetView showGridLines="0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23.21875" style="2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22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460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35</v>
      </c>
      <c r="F5" s="17"/>
      <c r="G5"/>
      <c r="H5"/>
      <c r="I5"/>
      <c r="J5"/>
      <c r="K5" s="1"/>
      <c r="L5" s="1"/>
    </row>
    <row r="6" spans="4:12" x14ac:dyDescent="0.3">
      <c r="D6" s="23" t="s">
        <v>99</v>
      </c>
      <c r="E6" s="62" t="str" cm="1">
        <f t="array" ref="E6">_xlfn.ARRAYTOTEXT(_xlfn._xlws.FILTER(Table2!A:A,Table2!D:D=E2),0)</f>
        <v>Chicken Brochette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2049.5260273972603</v>
      </c>
      <c r="F8" s="57"/>
      <c r="G8"/>
      <c r="H8"/>
      <c r="I8"/>
      <c r="J8"/>
      <c r="K8" s="1"/>
      <c r="L8" s="1"/>
    </row>
    <row r="9" spans="4:12" x14ac:dyDescent="0.3">
      <c r="D9" s="23" t="s">
        <v>108</v>
      </c>
      <c r="E9" s="33" t="str" cm="1">
        <f t="array" aca="1" ref="E9" ca="1">_xlfn.ARRAYTOTEXT(_xlfn._xlws.FILTER(OFFSET(D20,E18,0):D385,OFFSET(J20,E18,0):J385&gt;0,"0"))</f>
        <v>43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13.75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104.59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71.06218799685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4.2068851117784085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42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0.99975768494711137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-10</v>
      </c>
      <c r="F21" s="15">
        <f>ROUND($E$15/7,0)</f>
        <v>10</v>
      </c>
      <c r="G21" s="15">
        <f>IF(D21=1,$E$4,IF(E21&lt;0,$E$4-E21,IF(MOD(D21,$E$5)=0,$E$4-E21,0)))</f>
        <v>460</v>
      </c>
      <c r="H21" s="29">
        <f t="shared" ref="H21:H84" si="0">IF(E21&gt;0,E21*($E$12/365),0)</f>
        <v>0</v>
      </c>
      <c r="I21" s="29">
        <f>IF(G21&lt;&gt;0,IF(E21&lt;0,0,IF(OR(Pita!I21&gt;0,'Green Pepper'!I21&gt;0,'House Salad'!I21&gt;0,Mushrooms!I21&gt;0,Lemon!I21&gt;0,Tzatziki!I21&gt;0,'Monterey Jack'!I21&gt;0),50,200)),0)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440</v>
      </c>
      <c r="F22" s="15">
        <f t="shared" ref="F22:F85" si="4">ROUND($E$15/7,0)</f>
        <v>10</v>
      </c>
      <c r="G22" s="15">
        <f t="shared" ref="G22:G85" ca="1" si="5">IF(D22=1,$E$4,IF(E22&lt;0,$E$4-E22,IF(MOD(D22,$E$5)=0,$E$4-E22,0)))</f>
        <v>0</v>
      </c>
      <c r="H22" s="13">
        <f t="shared" ca="1" si="0"/>
        <v>0.48219178082191788</v>
      </c>
      <c r="I22" s="29">
        <f ca="1">IF(G22&lt;&gt;0,IF(E22&lt;0,0,IF(OR(Pita!I22&gt;0,'Green Pepper'!I22&gt;0,'House Salad'!I22&gt;0,Mushrooms!I22&gt;0,Lemon!I22&gt;0,Tzatziki!I22&gt;0,'Monterey Jack'!I22&gt;0),50,200)),0)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430</v>
      </c>
      <c r="F23" s="15">
        <f t="shared" si="4"/>
        <v>10</v>
      </c>
      <c r="G23" s="15">
        <f t="shared" ca="1" si="5"/>
        <v>0</v>
      </c>
      <c r="H23" s="13">
        <f t="shared" ca="1" si="0"/>
        <v>0.47123287671232883</v>
      </c>
      <c r="I23" s="29">
        <f ca="1">IF(G23&lt;&gt;0,IF(E23&lt;0,0,IF(OR(Pita!I23&gt;0,'Green Pepper'!I23&gt;0,'House Salad'!I23&gt;0,Mushrooms!I23&gt;0,Lemon!I23&gt;0,Tzatziki!I23&gt;0,'Monterey Jack'!I23&gt;0),50,200)),0)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420</v>
      </c>
      <c r="F24" s="15">
        <f t="shared" si="4"/>
        <v>10</v>
      </c>
      <c r="G24" s="15">
        <f t="shared" ca="1" si="5"/>
        <v>0</v>
      </c>
      <c r="H24" s="13">
        <f t="shared" ca="1" si="0"/>
        <v>0.46027397260273978</v>
      </c>
      <c r="I24" s="29">
        <f ca="1">IF(G24&lt;&gt;0,IF(E24&lt;0,0,IF(OR(Pita!I24&gt;0,'Green Pepper'!I24&gt;0,'House Salad'!I24&gt;0,Mushrooms!I24&gt;0,Lemon!I24&gt;0,Tzatziki!I24&gt;0,'Monterey Jack'!I24&gt;0),50,200)),0)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410</v>
      </c>
      <c r="F25" s="15">
        <f t="shared" si="4"/>
        <v>10</v>
      </c>
      <c r="G25" s="15">
        <f t="shared" ca="1" si="5"/>
        <v>0</v>
      </c>
      <c r="H25" s="13">
        <f t="shared" ca="1" si="0"/>
        <v>0.44931506849315073</v>
      </c>
      <c r="I25" s="29">
        <f ca="1">IF(G25&lt;&gt;0,IF(E25&lt;0,0,IF(OR(Pita!I25&gt;0,'Green Pepper'!I25&gt;0,'House Salad'!I25&gt;0,Mushrooms!I25&gt;0,Lemon!I25&gt;0,Tzatziki!I25&gt;0,'Monterey Jack'!I25&gt;0),50,200)),0)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400</v>
      </c>
      <c r="F26" s="15">
        <f t="shared" si="4"/>
        <v>10</v>
      </c>
      <c r="G26" s="15">
        <f t="shared" ca="1" si="5"/>
        <v>0</v>
      </c>
      <c r="H26" s="13">
        <f t="shared" ca="1" si="0"/>
        <v>0.43835616438356168</v>
      </c>
      <c r="I26" s="29">
        <f ca="1">IF(G26&lt;&gt;0,IF(E26&lt;0,0,IF(OR(Pita!I26&gt;0,'Green Pepper'!I26&gt;0,'House Salad'!I26&gt;0,Mushrooms!I26&gt;0,Lemon!I26&gt;0,Tzatziki!I26&gt;0,'Monterey Jack'!I26&gt;0),50,200)),0)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390</v>
      </c>
      <c r="F27" s="15">
        <f t="shared" si="4"/>
        <v>10</v>
      </c>
      <c r="G27" s="15">
        <f t="shared" ca="1" si="5"/>
        <v>0</v>
      </c>
      <c r="H27" s="13">
        <f t="shared" ca="1" si="0"/>
        <v>0.42739726027397268</v>
      </c>
      <c r="I27" s="29">
        <f ca="1">IF(G27&lt;&gt;0,IF(E27&lt;0,0,IF(OR(Pita!I27&gt;0,'Green Pepper'!I27&gt;0,'House Salad'!I27&gt;0,Mushrooms!I27&gt;0,Lemon!I27&gt;0,Tzatziki!I27&gt;0,'Monterey Jack'!I27&gt;0),50,200)),0)</f>
        <v>0</v>
      </c>
      <c r="J27" s="2" t="str">
        <f ca="1">IF(D27&lt;$E$18,"N/A",IF(D27=$E$18,IF($E$7-SUM(OFFSET(F27,-$E$18,0):F27)&gt;0,$E$7-SUM(OFFSET(F27,-$E$18,0):F27),0),IF(OFFSET(G27,-$E$18,0)-SUM(OFFSET(F27,-$E$18,0):F27)&gt;0,OFFSET(G27,-$E$18,0)-SUM(OFFSET(F27,-$E$18,0):F27),0)))</f>
        <v>N/A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380</v>
      </c>
      <c r="F28" s="15">
        <f t="shared" si="4"/>
        <v>10</v>
      </c>
      <c r="G28" s="15">
        <f t="shared" ca="1" si="5"/>
        <v>0</v>
      </c>
      <c r="H28" s="13">
        <f t="shared" ca="1" si="0"/>
        <v>0.41643835616438363</v>
      </c>
      <c r="I28" s="29">
        <f ca="1">IF(G28&lt;&gt;0,IF(E28&lt;0,0,IF(OR(Pita!I28&gt;0,'Green Pepper'!I28&gt;0,'House Salad'!I28&gt;0,Mushrooms!I28&gt;0,Lemon!I28&gt;0,Tzatziki!I28&gt;0,'Monterey Jack'!I28&gt;0),50,200)),0)</f>
        <v>0</v>
      </c>
      <c r="J28" s="2" t="str">
        <f ca="1">IF(D28&lt;$E$18,"N/A",IF(D28=$E$18,IF($E$7-SUM(OFFSET(F28,-$E$18,0):F28)&gt;0,$E$7-SUM(OFFSET(F28,-$E$18,0):F28),0),IF(OFFSET(G28,-$E$18,0)-SUM(OFFSET(F28,-$E$18,0):F28)&gt;0,OFFSET(G28,-$E$18,0)-SUM(OFFSET(F28,-$E$18,0):F28),0)))</f>
        <v>N/A</v>
      </c>
      <c r="K28" s="13">
        <f t="shared" ca="1" si="1"/>
        <v>0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370</v>
      </c>
      <c r="F29" s="15">
        <f t="shared" si="4"/>
        <v>10</v>
      </c>
      <c r="G29" s="15">
        <f t="shared" ca="1" si="5"/>
        <v>0</v>
      </c>
      <c r="H29" s="13">
        <f t="shared" ca="1" si="0"/>
        <v>0.40547945205479458</v>
      </c>
      <c r="I29" s="29">
        <f ca="1">IF(G29&lt;&gt;0,IF(E29&lt;0,0,IF(OR(Pita!I29&gt;0,'Green Pepper'!I29&gt;0,'House Salad'!I29&gt;0,Mushrooms!I29&gt;0,Lemon!I29&gt;0,Tzatziki!I29&gt;0,'Monterey Jack'!I29&gt;0),50,200)),0)</f>
        <v>0</v>
      </c>
      <c r="J29" s="2" t="str">
        <f ca="1">IF(D29&lt;$E$18,"N/A",IF(D29=$E$18,IF($E$7-SUM(OFFSET(F29,-$E$18,0):F29)&gt;0,$E$7-SUM(OFFSET(F29,-$E$18,0):F29),0),IF(OFFSET(G29,-$E$18,0)-SUM(OFFSET(F29,-$E$18,0):F29)&gt;0,OFFSET(G29,-$E$18,0)-SUM(OFFSET(F29,-$E$18,0):F29),0)))</f>
        <v>N/A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360</v>
      </c>
      <c r="F30" s="15">
        <f t="shared" si="4"/>
        <v>10</v>
      </c>
      <c r="G30" s="15">
        <f t="shared" ca="1" si="5"/>
        <v>0</v>
      </c>
      <c r="H30" s="13">
        <f t="shared" ca="1" si="0"/>
        <v>0.39452054794520552</v>
      </c>
      <c r="I30" s="29">
        <f ca="1">IF(G30&lt;&gt;0,IF(E30&lt;0,0,IF(OR(Pita!I30&gt;0,'Green Pepper'!I30&gt;0,'House Salad'!I30&gt;0,Mushrooms!I30&gt;0,Lemon!I30&gt;0,Tzatziki!I30&gt;0,'Monterey Jack'!I30&gt;0),50,200)),0)</f>
        <v>0</v>
      </c>
      <c r="J30" s="2" t="str">
        <f ca="1">IF(D30&lt;$E$18,"N/A",IF(D30=$E$18,IF($E$7-SUM(OFFSET(F30,-$E$18,0):F30)&gt;0,$E$7-SUM(OFFSET(F30,-$E$18,0):F30),0),IF(OFFSET(G30,-$E$18,0)-SUM(OFFSET(F30,-$E$18,0):F30)&gt;0,OFFSET(G30,-$E$18,0)-SUM(OFFSET(F30,-$E$18,0):F30),0)))</f>
        <v>N/A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350</v>
      </c>
      <c r="F31" s="15">
        <f t="shared" si="4"/>
        <v>10</v>
      </c>
      <c r="G31" s="15">
        <f t="shared" ca="1" si="5"/>
        <v>0</v>
      </c>
      <c r="H31" s="13">
        <f t="shared" ca="1" si="0"/>
        <v>0.38356164383561647</v>
      </c>
      <c r="I31" s="29">
        <f ca="1">IF(G31&lt;&gt;0,IF(E31&lt;0,0,IF(OR(Pita!I31&gt;0,'Green Pepper'!I31&gt;0,'House Salad'!I31&gt;0,Mushrooms!I31&gt;0,Lemon!I31&gt;0,Tzatziki!I31&gt;0,'Monterey Jack'!I31&gt;0),50,200)),0)</f>
        <v>0</v>
      </c>
      <c r="J31" s="2" t="str">
        <f ca="1">IF(D31&lt;$E$18,"N/A",IF(D31=$E$18,IF($E$7-SUM(OFFSET(F31,-$E$18,0):F31)&gt;0,$E$7-SUM(OFFSET(F31,-$E$18,0):F31),0),IF(OFFSET(G31,-$E$18,0)-SUM(OFFSET(F31,-$E$18,0):F31)&gt;0,OFFSET(G31,-$E$18,0)-SUM(OFFSET(F31,-$E$18,0):F31),0)))</f>
        <v>N/A</v>
      </c>
      <c r="K31" s="13">
        <f t="shared" ca="1" si="1"/>
        <v>0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340</v>
      </c>
      <c r="F32" s="15">
        <f t="shared" si="4"/>
        <v>10</v>
      </c>
      <c r="G32" s="15">
        <f t="shared" ca="1" si="5"/>
        <v>0</v>
      </c>
      <c r="H32" s="13">
        <f t="shared" ca="1" si="0"/>
        <v>0.37260273972602742</v>
      </c>
      <c r="I32" s="29">
        <f ca="1">IF(G32&lt;&gt;0,IF(E32&lt;0,0,IF(OR(Pita!I32&gt;0,'Green Pepper'!I32&gt;0,'House Salad'!I32&gt;0,Mushrooms!I32&gt;0,Lemon!I32&gt;0,Tzatziki!I32&gt;0,'Monterey Jack'!I32&gt;0),50,200)),0)</f>
        <v>0</v>
      </c>
      <c r="J32" s="2" t="str">
        <f ca="1">IF(D32&lt;$E$18,"N/A",IF(D32=$E$18,IF($E$7-SUM(OFFSET(F32,-$E$18,0):F32)&gt;0,$E$7-SUM(OFFSET(F32,-$E$18,0):F32),0),IF(OFFSET(G32,-$E$18,0)-SUM(OFFSET(F32,-$E$18,0):F32)&gt;0,OFFSET(G32,-$E$18,0)-SUM(OFFSET(F32,-$E$18,0):F32),0)))</f>
        <v>N/A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330</v>
      </c>
      <c r="F33" s="15">
        <f t="shared" si="4"/>
        <v>10</v>
      </c>
      <c r="G33" s="15">
        <f t="shared" ca="1" si="5"/>
        <v>0</v>
      </c>
      <c r="H33" s="13">
        <f t="shared" ca="1" si="0"/>
        <v>0.36164383561643842</v>
      </c>
      <c r="I33" s="29">
        <f ca="1">IF(G33&lt;&gt;0,IF(E33&lt;0,0,IF(OR(Pita!I33&gt;0,'Green Pepper'!I33&gt;0,'House Salad'!I33&gt;0,Mushrooms!I33&gt;0,Lemon!I33&gt;0,Tzatziki!I33&gt;0,'Monterey Jack'!I33&gt;0),50,200)),0)</f>
        <v>0</v>
      </c>
      <c r="J33" s="2" t="str">
        <f ca="1">IF(D33&lt;$E$18,"N/A",IF(D33=$E$18,IF($E$7-SUM(OFFSET(F33,-$E$18,0):F33)&gt;0,$E$7-SUM(OFFSET(F33,-$E$18,0):F33),0),IF(OFFSET(G33,-$E$18,0)-SUM(OFFSET(F33,-$E$18,0):F33)&gt;0,OFFSET(G33,-$E$18,0)-SUM(OFFSET(F33,-$E$18,0):F33),0)))</f>
        <v>N/A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320</v>
      </c>
      <c r="F34" s="15">
        <f t="shared" si="4"/>
        <v>10</v>
      </c>
      <c r="G34" s="15">
        <f t="shared" ca="1" si="5"/>
        <v>0</v>
      </c>
      <c r="H34" s="13">
        <f t="shared" ca="1" si="0"/>
        <v>0.35068493150684937</v>
      </c>
      <c r="I34" s="29">
        <f ca="1">IF(G34&lt;&gt;0,IF(E34&lt;0,0,IF(OR(Pita!I34&gt;0,'Green Pepper'!I34&gt;0,'House Salad'!I34&gt;0,Mushrooms!I34&gt;0,Lemon!I34&gt;0,Tzatziki!I34&gt;0,'Monterey Jack'!I34&gt;0),50,200)),0)</f>
        <v>0</v>
      </c>
      <c r="J34" s="2" t="str">
        <f ca="1">IF(D34&lt;$E$18,"N/A",IF(D34=$E$18,IF($E$7-SUM(OFFSET(F34,-$E$18,0):F34)&gt;0,$E$7-SUM(OFFSET(F34,-$E$18,0):F34),0),IF(OFFSET(G34,-$E$18,0)-SUM(OFFSET(F34,-$E$18,0):F34)&gt;0,OFFSET(G34,-$E$18,0)-SUM(OFFSET(F34,-$E$18,0):F34),0)))</f>
        <v>N/A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310</v>
      </c>
      <c r="F35" s="15">
        <f t="shared" si="4"/>
        <v>10</v>
      </c>
      <c r="G35" s="15">
        <f t="shared" ca="1" si="5"/>
        <v>0</v>
      </c>
      <c r="H35" s="13">
        <f t="shared" ca="1" si="0"/>
        <v>0.33972602739726032</v>
      </c>
      <c r="I35" s="29">
        <f ca="1">IF(G35&lt;&gt;0,IF(E35&lt;0,0,IF(OR(Pita!I35&gt;0,'Green Pepper'!I35&gt;0,'House Salad'!I35&gt;0,Mushrooms!I35&gt;0,Lemon!I35&gt;0,Tzatziki!I35&gt;0,'Monterey Jack'!I35&gt;0),50,200)),0)</f>
        <v>0</v>
      </c>
      <c r="J35" s="2" t="str">
        <f ca="1">IF(D35&lt;$E$18,"N/A",IF(D35=$E$18,IF($E$7-SUM(OFFSET(F35,-$E$18,0):F35)&gt;0,$E$7-SUM(OFFSET(F35,-$E$18,0):F35),0),IF(OFFSET(G35,-$E$18,0)-SUM(OFFSET(F35,-$E$18,0):F35)&gt;0,OFFSET(G35,-$E$18,0)-SUM(OFFSET(F35,-$E$18,0):F35),0)))</f>
        <v>N/A</v>
      </c>
      <c r="K35" s="13">
        <f t="shared" ca="1" si="1"/>
        <v>0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300</v>
      </c>
      <c r="F36" s="15">
        <f t="shared" si="4"/>
        <v>10</v>
      </c>
      <c r="G36" s="15">
        <f t="shared" ca="1" si="5"/>
        <v>0</v>
      </c>
      <c r="H36" s="13">
        <f t="shared" ca="1" si="0"/>
        <v>0.32876712328767127</v>
      </c>
      <c r="I36" s="29">
        <f ca="1">IF(G36&lt;&gt;0,IF(E36&lt;0,0,IF(OR(Pita!I36&gt;0,'Green Pepper'!I36&gt;0,'House Salad'!I36&gt;0,Mushrooms!I36&gt;0,Lemon!I36&gt;0,Tzatziki!I36&gt;0,'Monterey Jack'!I36&gt;0),50,200)),0)</f>
        <v>0</v>
      </c>
      <c r="J36" s="2" t="str">
        <f ca="1">IF(D36&lt;$E$18,"N/A",IF(D36=$E$18,IF($E$7-SUM(OFFSET(F36,-$E$18,0):F36)&gt;0,$E$7-SUM(OFFSET(F36,-$E$18,0):F36),0),IF(OFFSET(G36,-$E$18,0)-SUM(OFFSET(F36,-$E$18,0):F36)&gt;0,OFFSET(G36,-$E$18,0)-SUM(OFFSET(F36,-$E$18,0):F36),0)))</f>
        <v>N/A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290</v>
      </c>
      <c r="F37" s="15">
        <f t="shared" si="4"/>
        <v>10</v>
      </c>
      <c r="G37" s="15">
        <f t="shared" ca="1" si="5"/>
        <v>0</v>
      </c>
      <c r="H37" s="13">
        <f t="shared" ca="1" si="0"/>
        <v>0.31780821917808222</v>
      </c>
      <c r="I37" s="29">
        <f ca="1">IF(G37&lt;&gt;0,IF(E37&lt;0,0,IF(OR(Pita!I37&gt;0,'Green Pepper'!I37&gt;0,'House Salad'!I37&gt;0,Mushrooms!I37&gt;0,Lemon!I37&gt;0,Tzatziki!I37&gt;0,'Monterey Jack'!I37&gt;0),50,200)),0)</f>
        <v>0</v>
      </c>
      <c r="J37" s="2" t="str">
        <f ca="1">IF(D37&lt;$E$18,"N/A",IF(D37=$E$18,IF($E$7-SUM(OFFSET(F37,-$E$18,0):F37)&gt;0,$E$7-SUM(OFFSET(F37,-$E$18,0):F37),0),IF(OFFSET(G37,-$E$18,0)-SUM(OFFSET(F37,-$E$18,0):F37)&gt;0,OFFSET(G37,-$E$18,0)-SUM(OFFSET(F37,-$E$18,0):F37),0)))</f>
        <v>N/A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280</v>
      </c>
      <c r="F38" s="15">
        <f t="shared" si="4"/>
        <v>10</v>
      </c>
      <c r="G38" s="15">
        <f t="shared" ca="1" si="5"/>
        <v>0</v>
      </c>
      <c r="H38" s="13">
        <f t="shared" ca="1" si="0"/>
        <v>0.30684931506849317</v>
      </c>
      <c r="I38" s="29">
        <f ca="1">IF(G38&lt;&gt;0,IF(E38&lt;0,0,IF(OR(Pita!I38&gt;0,'Green Pepper'!I38&gt;0,'House Salad'!I38&gt;0,Mushrooms!I38&gt;0,Lemon!I38&gt;0,Tzatziki!I38&gt;0,'Monterey Jack'!I38&gt;0),50,200)),0)</f>
        <v>0</v>
      </c>
      <c r="J38" s="2" t="str">
        <f ca="1">IF(D38&lt;$E$18,"N/A",IF(D38=$E$18,IF($E$7-SUM(OFFSET(F38,-$E$18,0):F38)&gt;0,$E$7-SUM(OFFSET(F38,-$E$18,0):F38),0),IF(OFFSET(G38,-$E$18,0)-SUM(OFFSET(F38,-$E$18,0):F38)&gt;0,OFFSET(G38,-$E$18,0)-SUM(OFFSET(F38,-$E$18,0):F38),0)))</f>
        <v>N/A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270</v>
      </c>
      <c r="F39" s="15">
        <f t="shared" si="4"/>
        <v>10</v>
      </c>
      <c r="G39" s="15">
        <f t="shared" ca="1" si="5"/>
        <v>0</v>
      </c>
      <c r="H39" s="13">
        <f t="shared" ca="1" si="0"/>
        <v>0.29589041095890417</v>
      </c>
      <c r="I39" s="29">
        <f ca="1">IF(G39&lt;&gt;0,IF(E39&lt;0,0,IF(OR(Pita!I39&gt;0,'Green Pepper'!I39&gt;0,'House Salad'!I39&gt;0,Mushrooms!I39&gt;0,Lemon!I39&gt;0,Tzatziki!I39&gt;0,'Monterey Jack'!I39&gt;0),50,200)),0)</f>
        <v>0</v>
      </c>
      <c r="J39" s="2" t="str">
        <f ca="1">IF(D39&lt;$E$18,"N/A",IF(D39=$E$18,IF($E$7-SUM(OFFSET(F39,-$E$18,0):F39)&gt;0,$E$7-SUM(OFFSET(F39,-$E$18,0):F39),0),IF(OFFSET(G39,-$E$18,0)-SUM(OFFSET(F39,-$E$18,0):F39)&gt;0,OFFSET(G39,-$E$18,0)-SUM(OFFSET(F39,-$E$18,0):F39),0)))</f>
        <v>N/A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260</v>
      </c>
      <c r="F40" s="15">
        <f t="shared" si="4"/>
        <v>10</v>
      </c>
      <c r="G40" s="15">
        <f t="shared" ca="1" si="5"/>
        <v>0</v>
      </c>
      <c r="H40" s="13">
        <f t="shared" ca="1" si="0"/>
        <v>0.28493150684931512</v>
      </c>
      <c r="I40" s="29">
        <f ca="1">IF(G40&lt;&gt;0,IF(E40&lt;0,0,IF(OR(Pita!I40&gt;0,'Green Pepper'!I40&gt;0,'House Salad'!I40&gt;0,Mushrooms!I40&gt;0,Lemon!I40&gt;0,Tzatziki!I40&gt;0,'Monterey Jack'!I40&gt;0),50,200)),0)</f>
        <v>0</v>
      </c>
      <c r="J40" s="2" t="str">
        <f ca="1">IF(D40&lt;$E$18,"N/A",IF(D40=$E$18,IF($E$7-SUM(OFFSET(F40,-$E$18,0):F40)&gt;0,$E$7-SUM(OFFSET(F40,-$E$18,0):F40),0),IF(OFFSET(G40,-$E$18,0)-SUM(OFFSET(F40,-$E$18,0):F40)&gt;0,OFFSET(G40,-$E$18,0)-SUM(OFFSET(F40,-$E$18,0):F40),0)))</f>
        <v>N/A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250</v>
      </c>
      <c r="F41" s="15">
        <f t="shared" si="4"/>
        <v>10</v>
      </c>
      <c r="G41" s="15">
        <f t="shared" ca="1" si="5"/>
        <v>0</v>
      </c>
      <c r="H41" s="13">
        <f t="shared" ca="1" si="0"/>
        <v>0.27397260273972607</v>
      </c>
      <c r="I41" s="29">
        <f ca="1">IF(G41&lt;&gt;0,IF(E41&lt;0,0,IF(OR(Pita!I41&gt;0,'Green Pepper'!I41&gt;0,'House Salad'!I41&gt;0,Mushrooms!I41&gt;0,Lemon!I41&gt;0,Tzatziki!I41&gt;0,'Monterey Jack'!I41&gt;0),50,200)),0)</f>
        <v>0</v>
      </c>
      <c r="J41" s="2" t="str">
        <f ca="1">IF(D41&lt;$E$18,"N/A",IF(D41=$E$18,IF($E$7-SUM(OFFSET(F41,-$E$18,0):F41)&gt;0,$E$7-SUM(OFFSET(F41,-$E$18,0):F41),0),IF(OFFSET(G41,-$E$18,0)-SUM(OFFSET(F41,-$E$18,0):F41)&gt;0,OFFSET(G41,-$E$18,0)-SUM(OFFSET(F41,-$E$18,0):F41),0)))</f>
        <v>N/A</v>
      </c>
      <c r="K41" s="13">
        <f t="shared" ca="1" si="1"/>
        <v>0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240</v>
      </c>
      <c r="F42" s="15">
        <f t="shared" si="4"/>
        <v>10</v>
      </c>
      <c r="G42" s="15">
        <f t="shared" ca="1" si="5"/>
        <v>0</v>
      </c>
      <c r="H42" s="13">
        <f t="shared" ca="1" si="0"/>
        <v>0.26301369863013702</v>
      </c>
      <c r="I42" s="29">
        <f ca="1">IF(G42&lt;&gt;0,IF(E42&lt;0,0,IF(OR(Pita!I42&gt;0,'Green Pepper'!I42&gt;0,'House Salad'!I42&gt;0,Mushrooms!I42&gt;0,Lemon!I42&gt;0,Tzatziki!I42&gt;0,'Monterey Jack'!I42&gt;0),50,200)),0)</f>
        <v>0</v>
      </c>
      <c r="J42" s="2" t="str">
        <f ca="1">IF(D42&lt;$E$18,"N/A",IF(D42=$E$18,IF($E$7-SUM(OFFSET(F42,-$E$18,0):F42)&gt;0,$E$7-SUM(OFFSET(F42,-$E$18,0):F42),0),IF(OFFSET(G42,-$E$18,0)-SUM(OFFSET(F42,-$E$18,0):F42)&gt;0,OFFSET(G42,-$E$18,0)-SUM(OFFSET(F42,-$E$18,0):F42),0)))</f>
        <v>N/A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230</v>
      </c>
      <c r="F43" s="15">
        <f t="shared" si="4"/>
        <v>10</v>
      </c>
      <c r="G43" s="15">
        <f t="shared" ca="1" si="5"/>
        <v>0</v>
      </c>
      <c r="H43" s="13">
        <f t="shared" ca="1" si="0"/>
        <v>0.25205479452054796</v>
      </c>
      <c r="I43" s="29">
        <f ca="1">IF(G43&lt;&gt;0,IF(E43&lt;0,0,IF(OR(Pita!I43&gt;0,'Green Pepper'!I43&gt;0,'House Salad'!I43&gt;0,Mushrooms!I43&gt;0,Lemon!I43&gt;0,Tzatziki!I43&gt;0,'Monterey Jack'!I43&gt;0),50,200)),0)</f>
        <v>0</v>
      </c>
      <c r="J43" s="2" t="str">
        <f ca="1">IF(D43&lt;$E$18,"N/A",IF(D43=$E$18,IF($E$7-SUM(OFFSET(F43,-$E$18,0):F43)&gt;0,$E$7-SUM(OFFSET(F43,-$E$18,0):F43),0),IF(OFFSET(G43,-$E$18,0)-SUM(OFFSET(F43,-$E$18,0):F43)&gt;0,OFFSET(G43,-$E$18,0)-SUM(OFFSET(F43,-$E$18,0):F43),0)))</f>
        <v>N/A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220</v>
      </c>
      <c r="F44" s="15">
        <f t="shared" si="4"/>
        <v>10</v>
      </c>
      <c r="G44" s="15">
        <f t="shared" ca="1" si="5"/>
        <v>0</v>
      </c>
      <c r="H44" s="13">
        <f t="shared" ca="1" si="0"/>
        <v>0.24109589041095894</v>
      </c>
      <c r="I44" s="29">
        <f ca="1">IF(G44&lt;&gt;0,IF(E44&lt;0,0,IF(OR(Pita!I44&gt;0,'Green Pepper'!I44&gt;0,'House Salad'!I44&gt;0,Mushrooms!I44&gt;0,Lemon!I44&gt;0,Tzatziki!I44&gt;0,'Monterey Jack'!I44&gt;0),50,200)),0)</f>
        <v>0</v>
      </c>
      <c r="J44" s="2" t="str">
        <f ca="1">IF(D44&lt;$E$18,"N/A",IF(D44=$E$18,IF($E$7-SUM(OFFSET(F44,-$E$18,0):F44)&gt;0,$E$7-SUM(OFFSET(F44,-$E$18,0):F44),0),IF(OFFSET(G44,-$E$18,0)-SUM(OFFSET(F44,-$E$18,0):F44)&gt;0,OFFSET(G44,-$E$18,0)-SUM(OFFSET(F44,-$E$18,0):F44),0)))</f>
        <v>N/A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210</v>
      </c>
      <c r="F45" s="15">
        <f t="shared" si="4"/>
        <v>10</v>
      </c>
      <c r="G45" s="15">
        <f t="shared" ca="1" si="5"/>
        <v>0</v>
      </c>
      <c r="H45" s="13">
        <f t="shared" ca="1" si="0"/>
        <v>0.23013698630136989</v>
      </c>
      <c r="I45" s="29">
        <f ca="1">IF(G45&lt;&gt;0,IF(E45&lt;0,0,IF(OR(Pita!I45&gt;0,'Green Pepper'!I45&gt;0,'House Salad'!I45&gt;0,Mushrooms!I45&gt;0,Lemon!I45&gt;0,Tzatziki!I45&gt;0,'Monterey Jack'!I45&gt;0),50,200)),0)</f>
        <v>0</v>
      </c>
      <c r="J45" s="2" t="str">
        <f ca="1">IF(D45&lt;$E$18,"N/A",IF(D45=$E$18,IF($E$7-SUM(OFFSET(F45,-$E$18,0):F45)&gt;0,$E$7-SUM(OFFSET(F45,-$E$18,0):F45),0),IF(OFFSET(G45,-$E$18,0)-SUM(OFFSET(F45,-$E$18,0):F45)&gt;0,OFFSET(G45,-$E$18,0)-SUM(OFFSET(F45,-$E$18,0):F45),0)))</f>
        <v>N/A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200</v>
      </c>
      <c r="F46" s="15">
        <f t="shared" si="4"/>
        <v>10</v>
      </c>
      <c r="G46" s="15">
        <f t="shared" ca="1" si="5"/>
        <v>0</v>
      </c>
      <c r="H46" s="13">
        <f t="shared" ca="1" si="0"/>
        <v>0.21917808219178084</v>
      </c>
      <c r="I46" s="29">
        <f ca="1">IF(G46&lt;&gt;0,IF(E46&lt;0,0,IF(OR(Pita!I46&gt;0,'Green Pepper'!I46&gt;0,'House Salad'!I46&gt;0,Mushrooms!I46&gt;0,Lemon!I46&gt;0,Tzatziki!I46&gt;0,'Monterey Jack'!I46&gt;0),50,200)),0)</f>
        <v>0</v>
      </c>
      <c r="J46" s="2" t="str">
        <f ca="1">IF(D46&lt;$E$18,"N/A",IF(D46=$E$18,IF($E$7-SUM(OFFSET(F46,-$E$18,0):F46)&gt;0,$E$7-SUM(OFFSET(F46,-$E$18,0):F46),0),IF(OFFSET(G46,-$E$18,0)-SUM(OFFSET(F46,-$E$18,0):F46)&gt;0,OFFSET(G46,-$E$18,0)-SUM(OFFSET(F46,-$E$18,0):F46),0)))</f>
        <v>N/A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190</v>
      </c>
      <c r="F47" s="15">
        <f t="shared" si="4"/>
        <v>10</v>
      </c>
      <c r="G47" s="15">
        <f t="shared" ca="1" si="5"/>
        <v>0</v>
      </c>
      <c r="H47" s="13">
        <f t="shared" ca="1" si="0"/>
        <v>0.20821917808219181</v>
      </c>
      <c r="I47" s="29">
        <f ca="1">IF(G47&lt;&gt;0,IF(E47&lt;0,0,IF(OR(Pita!I47&gt;0,'Green Pepper'!I47&gt;0,'House Salad'!I47&gt;0,Mushrooms!I47&gt;0,Lemon!I47&gt;0,Tzatziki!I47&gt;0,'Monterey Jack'!I47&gt;0),50,200)),0)</f>
        <v>0</v>
      </c>
      <c r="J47" s="2" t="str">
        <f ca="1">IF(D47&lt;$E$18,"N/A",IF(D47=$E$18,IF($E$7-SUM(OFFSET(F47,-$E$18,0):F47)&gt;0,$E$7-SUM(OFFSET(F47,-$E$18,0):F47),0),IF(OFFSET(G47,-$E$18,0)-SUM(OFFSET(F47,-$E$18,0):F47)&gt;0,OFFSET(G47,-$E$18,0)-SUM(OFFSET(F47,-$E$18,0):F47),0)))</f>
        <v>N/A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180</v>
      </c>
      <c r="F48" s="15">
        <f t="shared" si="4"/>
        <v>10</v>
      </c>
      <c r="G48" s="15">
        <f t="shared" ca="1" si="5"/>
        <v>0</v>
      </c>
      <c r="H48" s="13">
        <f t="shared" ca="1" si="0"/>
        <v>0.19726027397260276</v>
      </c>
      <c r="I48" s="29">
        <f ca="1">IF(G48&lt;&gt;0,IF(E48&lt;0,0,IF(OR(Pita!I48&gt;0,'Green Pepper'!I48&gt;0,'House Salad'!I48&gt;0,Mushrooms!I48&gt;0,Lemon!I48&gt;0,Tzatziki!I48&gt;0,'Monterey Jack'!I48&gt;0),50,200)),0)</f>
        <v>0</v>
      </c>
      <c r="J48" s="2" t="str">
        <f ca="1">IF(D48&lt;$E$18,"N/A",IF(D48=$E$18,IF($E$7-SUM(OFFSET(F48,-$E$18,0):F48)&gt;0,$E$7-SUM(OFFSET(F48,-$E$18,0):F48),0),IF(OFFSET(G48,-$E$18,0)-SUM(OFFSET(F48,-$E$18,0):F48)&gt;0,OFFSET(G48,-$E$18,0)-SUM(OFFSET(F48,-$E$18,0):F48),0)))</f>
        <v>N/A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170</v>
      </c>
      <c r="F49" s="15">
        <f t="shared" si="4"/>
        <v>10</v>
      </c>
      <c r="G49" s="15">
        <f t="shared" ca="1" si="5"/>
        <v>0</v>
      </c>
      <c r="H49" s="13">
        <f t="shared" ca="1" si="0"/>
        <v>0.18630136986301371</v>
      </c>
      <c r="I49" s="29">
        <f ca="1">IF(G49&lt;&gt;0,IF(E49&lt;0,0,IF(OR(Pita!I49&gt;0,'Green Pepper'!I49&gt;0,'House Salad'!I49&gt;0,Mushrooms!I49&gt;0,Lemon!I49&gt;0,Tzatziki!I49&gt;0,'Monterey Jack'!I49&gt;0),50,200)),0)</f>
        <v>0</v>
      </c>
      <c r="J49" s="2" t="str">
        <f ca="1">IF(D49&lt;$E$18,"N/A",IF(D49=$E$18,IF($E$7-SUM(OFFSET(F49,-$E$18,0):F49)&gt;0,$E$7-SUM(OFFSET(F49,-$E$18,0):F49),0),IF(OFFSET(G49,-$E$18,0)-SUM(OFFSET(F49,-$E$18,0):F49)&gt;0,OFFSET(G49,-$E$18,0)-SUM(OFFSET(F49,-$E$18,0):F49),0)))</f>
        <v>N/A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160</v>
      </c>
      <c r="F50" s="15">
        <f t="shared" si="4"/>
        <v>10</v>
      </c>
      <c r="G50" s="15">
        <f t="shared" ca="1" si="5"/>
        <v>0</v>
      </c>
      <c r="H50" s="13">
        <f t="shared" ca="1" si="0"/>
        <v>0.17534246575342469</v>
      </c>
      <c r="I50" s="29">
        <f ca="1">IF(G50&lt;&gt;0,IF(E50&lt;0,0,IF(OR(Pita!I50&gt;0,'Green Pepper'!I50&gt;0,'House Salad'!I50&gt;0,Mushrooms!I50&gt;0,Lemon!I50&gt;0,Tzatziki!I50&gt;0,'Monterey Jack'!I50&gt;0),50,200)),0)</f>
        <v>0</v>
      </c>
      <c r="J50" s="2" t="str">
        <f ca="1">IF(D50&lt;$E$18,"N/A",IF(D50=$E$18,IF($E$7-SUM(OFFSET(F50,-$E$18,0):F50)&gt;0,$E$7-SUM(OFFSET(F50,-$E$18,0):F50),0),IF(OFFSET(G50,-$E$18,0)-SUM(OFFSET(F50,-$E$18,0):F50)&gt;0,OFFSET(G50,-$E$18,0)-SUM(OFFSET(F50,-$E$18,0):F50),0)))</f>
        <v>N/A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150</v>
      </c>
      <c r="F51" s="15">
        <f t="shared" si="4"/>
        <v>10</v>
      </c>
      <c r="G51" s="15">
        <f t="shared" ca="1" si="5"/>
        <v>0</v>
      </c>
      <c r="H51" s="13">
        <f t="shared" ca="1" si="0"/>
        <v>0.16438356164383564</v>
      </c>
      <c r="I51" s="29">
        <f ca="1">IF(G51&lt;&gt;0,IF(E51&lt;0,0,IF(OR(Pita!I51&gt;0,'Green Pepper'!I51&gt;0,'House Salad'!I51&gt;0,Mushrooms!I51&gt;0,Lemon!I51&gt;0,Tzatziki!I51&gt;0,'Monterey Jack'!I51&gt;0),50,200)),0)</f>
        <v>0</v>
      </c>
      <c r="J51" s="2" t="str">
        <f ca="1">IF(D51&lt;$E$18,"N/A",IF(D51=$E$18,IF($E$7-SUM(OFFSET(F51,-$E$18,0):F51)&gt;0,$E$7-SUM(OFFSET(F51,-$E$18,0):F51),0),IF(OFFSET(G51,-$E$18,0)-SUM(OFFSET(F51,-$E$18,0):F51)&gt;0,OFFSET(G51,-$E$18,0)-SUM(OFFSET(F51,-$E$18,0):F51),0)))</f>
        <v>N/A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140</v>
      </c>
      <c r="F52" s="15">
        <f t="shared" si="4"/>
        <v>10</v>
      </c>
      <c r="G52" s="15">
        <f t="shared" ca="1" si="5"/>
        <v>0</v>
      </c>
      <c r="H52" s="13">
        <f t="shared" ca="1" si="0"/>
        <v>0.15342465753424658</v>
      </c>
      <c r="I52" s="29">
        <f ca="1">IF(G52&lt;&gt;0,IF(E52&lt;0,0,IF(OR(Pita!I52&gt;0,'Green Pepper'!I52&gt;0,'House Salad'!I52&gt;0,Mushrooms!I52&gt;0,Lemon!I52&gt;0,Tzatziki!I52&gt;0,'Monterey Jack'!I52&gt;0),50,200)),0)</f>
        <v>0</v>
      </c>
      <c r="J52" s="2" t="str">
        <f ca="1">IF(D52&lt;$E$18,"N/A",IF(D52=$E$18,IF($E$7-SUM(OFFSET(F52,-$E$18,0):F52)&gt;0,$E$7-SUM(OFFSET(F52,-$E$18,0):F52),0),IF(OFFSET(G52,-$E$18,0)-SUM(OFFSET(F52,-$E$18,0):F52)&gt;0,OFFSET(G52,-$E$18,0)-SUM(OFFSET(F52,-$E$18,0):F52),0)))</f>
        <v>N/A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130</v>
      </c>
      <c r="F53" s="15">
        <f t="shared" si="4"/>
        <v>10</v>
      </c>
      <c r="G53" s="15">
        <f t="shared" ca="1" si="5"/>
        <v>0</v>
      </c>
      <c r="H53" s="13">
        <f t="shared" ca="1" si="0"/>
        <v>0.14246575342465756</v>
      </c>
      <c r="I53" s="29">
        <f ca="1">IF(G53&lt;&gt;0,IF(E53&lt;0,0,IF(OR(Pita!I53&gt;0,'Green Pepper'!I53&gt;0,'House Salad'!I53&gt;0,Mushrooms!I53&gt;0,Lemon!I53&gt;0,Tzatziki!I53&gt;0,'Monterey Jack'!I53&gt;0),50,200)),0)</f>
        <v>0</v>
      </c>
      <c r="J53" s="2" t="str">
        <f ca="1">IF(D53&lt;$E$18,"N/A",IF(D53=$E$18,IF($E$7-SUM(OFFSET(F53,-$E$18,0):F53)&gt;0,$E$7-SUM(OFFSET(F53,-$E$18,0):F53),0),IF(OFFSET(G53,-$E$18,0)-SUM(OFFSET(F53,-$E$18,0):F53)&gt;0,OFFSET(G53,-$E$18,0)-SUM(OFFSET(F53,-$E$18,0):F53),0)))</f>
        <v>N/A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120</v>
      </c>
      <c r="F54" s="15">
        <f t="shared" si="4"/>
        <v>10</v>
      </c>
      <c r="G54" s="15">
        <f t="shared" ca="1" si="5"/>
        <v>0</v>
      </c>
      <c r="H54" s="13">
        <f t="shared" ca="1" si="0"/>
        <v>0.13150684931506851</v>
      </c>
      <c r="I54" s="29">
        <f ca="1">IF(G54&lt;&gt;0,IF(E54&lt;0,0,IF(OR(Pita!I54&gt;0,'Green Pepper'!I54&gt;0,'House Salad'!I54&gt;0,Mushrooms!I54&gt;0,Lemon!I54&gt;0,Tzatziki!I54&gt;0,'Monterey Jack'!I54&gt;0),50,200)),0)</f>
        <v>0</v>
      </c>
      <c r="J54" s="2" t="str">
        <f ca="1">IF(D54&lt;$E$18,"N/A",IF(D54=$E$18,IF($E$7-SUM(OFFSET(F54,-$E$18,0):F54)&gt;0,$E$7-SUM(OFFSET(F54,-$E$18,0):F54),0),IF(OFFSET(G54,-$E$18,0)-SUM(OFFSET(F54,-$E$18,0):F54)&gt;0,OFFSET(G54,-$E$18,0)-SUM(OFFSET(F54,-$E$18,0):F54),0)))</f>
        <v>N/A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110</v>
      </c>
      <c r="F55" s="15">
        <f t="shared" si="4"/>
        <v>10</v>
      </c>
      <c r="G55" s="15">
        <f t="shared" ca="1" si="5"/>
        <v>350</v>
      </c>
      <c r="H55" s="13">
        <f t="shared" ca="1" si="0"/>
        <v>0.12054794520547947</v>
      </c>
      <c r="I55" s="29">
        <f ca="1">IF(G55&lt;&gt;0,IF(E55&lt;0,0,IF(OR(Pita!I55&gt;0,'Green Pepper'!I55&gt;0,'House Salad'!I55&gt;0,Mushrooms!I55&gt;0,Lemon!I55&gt;0,Tzatziki!I55&gt;0,'Monterey Jack'!I55&gt;0),50,200)),0)</f>
        <v>50</v>
      </c>
      <c r="J55" s="2" t="str">
        <f ca="1">IF(D55&lt;$E$18,"N/A",IF(D55=$E$18,IF($E$7-SUM(OFFSET(F55,-$E$18,0):F55)&gt;0,$E$7-SUM(OFFSET(F55,-$E$18,0):F55),0),IF(OFFSET(G55,-$E$18,0)-SUM(OFFSET(F55,-$E$18,0):F55)&gt;0,OFFSET(G55,-$E$18,0)-SUM(OFFSET(F55,-$E$18,0):F55),0)))</f>
        <v>N/A</v>
      </c>
      <c r="K55" s="13">
        <f t="shared" ca="1" si="1"/>
        <v>0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450</v>
      </c>
      <c r="F56" s="15">
        <f t="shared" si="4"/>
        <v>10</v>
      </c>
      <c r="G56" s="15">
        <f t="shared" ca="1" si="5"/>
        <v>0</v>
      </c>
      <c r="H56" s="13">
        <f t="shared" ca="1" si="0"/>
        <v>0.49315068493150693</v>
      </c>
      <c r="I56" s="29">
        <f ca="1">IF(G56&lt;&gt;0,IF(E56&lt;0,0,IF(OR(Pita!I56&gt;0,'Green Pepper'!I56&gt;0,'House Salad'!I56&gt;0,Mushrooms!I56&gt;0,Lemon!I56&gt;0,Tzatziki!I56&gt;0,'Monterey Jack'!I56&gt;0),50,200)),0)</f>
        <v>0</v>
      </c>
      <c r="J56" s="2" t="str">
        <f ca="1">IF(D56&lt;$E$18,"N/A",IF(D56=$E$18,IF($E$7-SUM(OFFSET(F56,-$E$18,0):F56)&gt;0,$E$7-SUM(OFFSET(F56,-$E$18,0):F56),0),IF(OFFSET(G56,-$E$18,0)-SUM(OFFSET(F56,-$E$18,0):F56)&gt;0,OFFSET(G56,-$E$18,0)-SUM(OFFSET(F56,-$E$18,0):F56),0)))</f>
        <v>N/A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440</v>
      </c>
      <c r="F57" s="15">
        <f t="shared" si="4"/>
        <v>10</v>
      </c>
      <c r="G57" s="15">
        <f t="shared" ca="1" si="5"/>
        <v>0</v>
      </c>
      <c r="H57" s="13">
        <f t="shared" ca="1" si="0"/>
        <v>0.48219178082191788</v>
      </c>
      <c r="I57" s="29">
        <f ca="1">IF(G57&lt;&gt;0,IF(E57&lt;0,0,IF(OR(Pita!I57&gt;0,'Green Pepper'!I57&gt;0,'House Salad'!I57&gt;0,Mushrooms!I57&gt;0,Lemon!I57&gt;0,Tzatziki!I57&gt;0,'Monterey Jack'!I57&gt;0),50,200)),0)</f>
        <v>0</v>
      </c>
      <c r="J57" s="2" t="str">
        <f ca="1">IF(D57&lt;$E$18,"N/A",IF(D57=$E$18,IF($E$7-SUM(OFFSET(F57,-$E$18,0):F57)&gt;0,$E$7-SUM(OFFSET(F57,-$E$18,0):F57),0),IF(OFFSET(G57,-$E$18,0)-SUM(OFFSET(F57,-$E$18,0):F57)&gt;0,OFFSET(G57,-$E$18,0)-SUM(OFFSET(F57,-$E$18,0):F57),0)))</f>
        <v>N/A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430</v>
      </c>
      <c r="F58" s="15">
        <f t="shared" si="4"/>
        <v>10</v>
      </c>
      <c r="G58" s="15">
        <f t="shared" ca="1" si="5"/>
        <v>0</v>
      </c>
      <c r="H58" s="13">
        <f t="shared" ca="1" si="0"/>
        <v>0.47123287671232883</v>
      </c>
      <c r="I58" s="29">
        <f ca="1">IF(G58&lt;&gt;0,IF(E58&lt;0,0,IF(OR(Pita!I58&gt;0,'Green Pepper'!I58&gt;0,'House Salad'!I58&gt;0,Mushrooms!I58&gt;0,Lemon!I58&gt;0,Tzatziki!I58&gt;0,'Monterey Jack'!I58&gt;0),50,200)),0)</f>
        <v>0</v>
      </c>
      <c r="J58" s="2" t="str">
        <f ca="1">IF(D58&lt;$E$18,"N/A",IF(D58=$E$18,IF($E$7-SUM(OFFSET(F58,-$E$18,0):F58)&gt;0,$E$7-SUM(OFFSET(F58,-$E$18,0):F58),0),IF(OFFSET(G58,-$E$18,0)-SUM(OFFSET(F58,-$E$18,0):F58)&gt;0,OFFSET(G58,-$E$18,0)-SUM(OFFSET(F58,-$E$18,0):F58),0)))</f>
        <v>N/A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420</v>
      </c>
      <c r="F59" s="15">
        <f t="shared" si="4"/>
        <v>10</v>
      </c>
      <c r="G59" s="15">
        <f t="shared" ca="1" si="5"/>
        <v>0</v>
      </c>
      <c r="H59" s="13">
        <f t="shared" ca="1" si="0"/>
        <v>0.46027397260273978</v>
      </c>
      <c r="I59" s="29">
        <f ca="1">IF(G59&lt;&gt;0,IF(E59&lt;0,0,IF(OR(Pita!I59&gt;0,'Green Pepper'!I59&gt;0,'House Salad'!I59&gt;0,Mushrooms!I59&gt;0,Lemon!I59&gt;0,Tzatziki!I59&gt;0,'Monterey Jack'!I59&gt;0),50,200)),0)</f>
        <v>0</v>
      </c>
      <c r="J59" s="2" t="str">
        <f ca="1">IF(D59&lt;$E$18,"N/A",IF(D59=$E$18,IF($E$7-SUM(OFFSET(F59,-$E$18,0):F59)&gt;0,$E$7-SUM(OFFSET(F59,-$E$18,0):F59),0),IF(OFFSET(G59,-$E$18,0)-SUM(OFFSET(F59,-$E$18,0):F59)&gt;0,OFFSET(G59,-$E$18,0)-SUM(OFFSET(F59,-$E$18,0):F59),0)))</f>
        <v>N/A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410</v>
      </c>
      <c r="F60" s="15">
        <f t="shared" si="4"/>
        <v>10</v>
      </c>
      <c r="G60" s="15">
        <f t="shared" ca="1" si="5"/>
        <v>0</v>
      </c>
      <c r="H60" s="13">
        <f t="shared" ca="1" si="0"/>
        <v>0.44931506849315073</v>
      </c>
      <c r="I60" s="29">
        <f ca="1">IF(G60&lt;&gt;0,IF(E60&lt;0,0,IF(OR(Pita!I60&gt;0,'Green Pepper'!I60&gt;0,'House Salad'!I60&gt;0,Mushrooms!I60&gt;0,Lemon!I60&gt;0,Tzatziki!I60&gt;0,'Monterey Jack'!I60&gt;0),50,200)),0)</f>
        <v>0</v>
      </c>
      <c r="J60" s="2" t="str">
        <f ca="1">IF(D60&lt;$E$18,"N/A",IF(D60=$E$18,IF($E$7-SUM(OFFSET(F60,-$E$18,0):F60)&gt;0,$E$7-SUM(OFFSET(F60,-$E$18,0):F60),0),IF(OFFSET(G60,-$E$18,0)-SUM(OFFSET(F60,-$E$18,0):F60)&gt;0,OFFSET(G60,-$E$18,0)-SUM(OFFSET(F60,-$E$18,0):F60),0)))</f>
        <v>N/A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400</v>
      </c>
      <c r="F61" s="15">
        <f t="shared" si="4"/>
        <v>10</v>
      </c>
      <c r="G61" s="15">
        <f t="shared" ca="1" si="5"/>
        <v>0</v>
      </c>
      <c r="H61" s="13">
        <f t="shared" ca="1" si="0"/>
        <v>0.43835616438356168</v>
      </c>
      <c r="I61" s="29">
        <f ca="1">IF(G61&lt;&gt;0,IF(E61&lt;0,0,IF(OR(Pita!I61&gt;0,'Green Pepper'!I61&gt;0,'House Salad'!I61&gt;0,Mushrooms!I61&gt;0,Lemon!I61&gt;0,Tzatziki!I61&gt;0,'Monterey Jack'!I61&gt;0),50,200)),0)</f>
        <v>0</v>
      </c>
      <c r="J61" s="2" t="str">
        <f ca="1">IF(D61&lt;$E$18,"N/A",IF(D61=$E$18,IF($E$7-SUM(OFFSET(F61,-$E$18,0):F61)&gt;0,$E$7-SUM(OFFSET(F61,-$E$18,0):F61),0),IF(OFFSET(G61,-$E$18,0)-SUM(OFFSET(F61,-$E$18,0):F61)&gt;0,OFFSET(G61,-$E$18,0)-SUM(OFFSET(F61,-$E$18,0):F61),0)))</f>
        <v>N/A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390</v>
      </c>
      <c r="F62" s="15">
        <f t="shared" si="4"/>
        <v>10</v>
      </c>
      <c r="G62" s="15">
        <f t="shared" ca="1" si="5"/>
        <v>0</v>
      </c>
      <c r="H62" s="13">
        <f t="shared" ca="1" si="0"/>
        <v>0.42739726027397268</v>
      </c>
      <c r="I62" s="29">
        <f ca="1">IF(G62&lt;&gt;0,IF(E62&lt;0,0,IF(OR(Pita!I62&gt;0,'Green Pepper'!I62&gt;0,'House Salad'!I62&gt;0,Mushrooms!I62&gt;0,Lemon!I62&gt;0,Tzatziki!I62&gt;0,'Monterey Jack'!I62&gt;0),50,200)),0)</f>
        <v>0</v>
      </c>
      <c r="J62" s="2">
        <f ca="1">IF(D62&lt;$E$18,"N/A",IF(D62=$E$18,IF($E$7-SUM(OFFSET(F62,-$E$18,0):F62)&gt;0,$E$7-SUM(OFFSET(F62,-$E$18,0):F62),0),IF(OFFSET(G62,-$E$18,0)-SUM(OFFSET(F62,-$E$18,0):F62)&gt;0,OFFSET(G62,-$E$18,0)-SUM(OFFSET(F62,-$E$18,0):F62),0)))</f>
        <v>0</v>
      </c>
      <c r="K62" s="13">
        <f t="shared" ca="1" si="1"/>
        <v>0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380</v>
      </c>
      <c r="F63" s="15">
        <f t="shared" si="4"/>
        <v>10</v>
      </c>
      <c r="G63" s="15">
        <f t="shared" ca="1" si="5"/>
        <v>0</v>
      </c>
      <c r="H63" s="13">
        <f t="shared" ca="1" si="0"/>
        <v>0.41643835616438363</v>
      </c>
      <c r="I63" s="29">
        <f ca="1">IF(G63&lt;&gt;0,IF(E63&lt;0,0,IF(OR(Pita!I63&gt;0,'Green Pepper'!I63&gt;0,'House Salad'!I63&gt;0,Mushrooms!I63&gt;0,Lemon!I63&gt;0,Tzatziki!I63&gt;0,'Monterey Jack'!I63&gt;0),50,200)),0)</f>
        <v>0</v>
      </c>
      <c r="J63" s="2">
        <f ca="1">IF(D63&lt;$E$18,"N/A",IF(D63=$E$18,IF($E$7-SUM(OFFSET(F63,-$E$18,0):F63)&gt;0,$E$7-SUM(OFFSET(F63,-$E$18,0):F63),0),IF(OFFSET(G63,-$E$18,0)-SUM(OFFSET(F63,-$E$18,0):F63)&gt;0,OFFSET(G63,-$E$18,0)-SUM(OFFSET(F63,-$E$18,0):F63),0)))</f>
        <v>30</v>
      </c>
      <c r="K63" s="13">
        <f t="shared" ca="1" si="1"/>
        <v>412.5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340</v>
      </c>
      <c r="F64" s="15">
        <f t="shared" si="4"/>
        <v>10</v>
      </c>
      <c r="G64" s="15">
        <f t="shared" ca="1" si="5"/>
        <v>0</v>
      </c>
      <c r="H64" s="13">
        <f t="shared" ca="1" si="0"/>
        <v>0.37260273972602742</v>
      </c>
      <c r="I64" s="29">
        <f ca="1">IF(G64&lt;&gt;0,IF(E64&lt;0,0,IF(OR(Pita!I64&gt;0,'Green Pepper'!I64&gt;0,'House Salad'!I64&gt;0,Mushrooms!I64&gt;0,Lemon!I64&gt;0,Tzatziki!I64&gt;0,'Monterey Jack'!I64&gt;0),50,200)),0)</f>
        <v>0</v>
      </c>
      <c r="J64" s="2">
        <f ca="1">IF(D64&lt;$E$18,"N/A",IF(D64=$E$18,IF($E$7-SUM(OFFSET(F64,-$E$18,0):F64)&gt;0,$E$7-SUM(OFFSET(F64,-$E$18,0):F64),0),IF(OFFSET(G64,-$E$18,0)-SUM(OFFSET(F64,-$E$18,0):F64)&gt;0,OFFSET(G64,-$E$18,0)-SUM(OFFSET(F64,-$E$18,0):F64),0)))</f>
        <v>0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330</v>
      </c>
      <c r="F65" s="15">
        <f t="shared" si="4"/>
        <v>10</v>
      </c>
      <c r="G65" s="15">
        <f t="shared" ca="1" si="5"/>
        <v>0</v>
      </c>
      <c r="H65" s="13">
        <f t="shared" ca="1" si="0"/>
        <v>0.36164383561643842</v>
      </c>
      <c r="I65" s="29">
        <f ca="1">IF(G65&lt;&gt;0,IF(E65&lt;0,0,IF(OR(Pita!I65&gt;0,'Green Pepper'!I65&gt;0,'House Salad'!I65&gt;0,Mushrooms!I65&gt;0,Lemon!I65&gt;0,Tzatziki!I65&gt;0,'Monterey Jack'!I65&gt;0),50,200)),0)</f>
        <v>0</v>
      </c>
      <c r="J65" s="2">
        <f ca="1">IF(D65&lt;$E$18,"N/A",IF(D65=$E$18,IF($E$7-SUM(OFFSET(F65,-$E$18,0):F65)&gt;0,$E$7-SUM(OFFSET(F65,-$E$18,0):F65),0),IF(OFFSET(G65,-$E$18,0)-SUM(OFFSET(F65,-$E$18,0):F65)&gt;0,OFFSET(G65,-$E$18,0)-SUM(OFFSET(F65,-$E$18,0):F65),0)))</f>
        <v>0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320</v>
      </c>
      <c r="F66" s="15">
        <f t="shared" si="4"/>
        <v>10</v>
      </c>
      <c r="G66" s="15">
        <f t="shared" ca="1" si="5"/>
        <v>0</v>
      </c>
      <c r="H66" s="13">
        <f t="shared" ca="1" si="0"/>
        <v>0.35068493150684937</v>
      </c>
      <c r="I66" s="29">
        <f ca="1">IF(G66&lt;&gt;0,IF(E66&lt;0,0,IF(OR(Pita!I66&gt;0,'Green Pepper'!I66&gt;0,'House Salad'!I66&gt;0,Mushrooms!I66&gt;0,Lemon!I66&gt;0,Tzatziki!I66&gt;0,'Monterey Jack'!I66&gt;0),50,200)),0)</f>
        <v>0</v>
      </c>
      <c r="J66" s="2">
        <f ca="1">IF(D66&lt;$E$18,"N/A",IF(D66=$E$18,IF($E$7-SUM(OFFSET(F66,-$E$18,0):F66)&gt;0,$E$7-SUM(OFFSET(F66,-$E$18,0):F66),0),IF(OFFSET(G66,-$E$18,0)-SUM(OFFSET(F66,-$E$18,0):F66)&gt;0,OFFSET(G66,-$E$18,0)-SUM(OFFSET(F66,-$E$18,0):F66),0)))</f>
        <v>0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310</v>
      </c>
      <c r="F67" s="15">
        <f t="shared" si="4"/>
        <v>10</v>
      </c>
      <c r="G67" s="15">
        <f t="shared" ca="1" si="5"/>
        <v>0</v>
      </c>
      <c r="H67" s="13">
        <f t="shared" ca="1" si="0"/>
        <v>0.33972602739726032</v>
      </c>
      <c r="I67" s="29">
        <f ca="1">IF(G67&lt;&gt;0,IF(E67&lt;0,0,IF(OR(Pita!I67&gt;0,'Green Pepper'!I67&gt;0,'House Salad'!I67&gt;0,Mushrooms!I67&gt;0,Lemon!I67&gt;0,Tzatziki!I67&gt;0,'Monterey Jack'!I67&gt;0),50,200)),0)</f>
        <v>0</v>
      </c>
      <c r="J67" s="2">
        <f ca="1">IF(D67&lt;$E$18,"N/A",IF(D67=$E$18,IF($E$7-SUM(OFFSET(F67,-$E$18,0):F67)&gt;0,$E$7-SUM(OFFSET(F67,-$E$18,0):F67),0),IF(OFFSET(G67,-$E$18,0)-SUM(OFFSET(F67,-$E$18,0):F67)&gt;0,OFFSET(G67,-$E$18,0)-SUM(OFFSET(F67,-$E$18,0):F67),0)))</f>
        <v>0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300</v>
      </c>
      <c r="F68" s="15">
        <f t="shared" si="4"/>
        <v>10</v>
      </c>
      <c r="G68" s="15">
        <f t="shared" ca="1" si="5"/>
        <v>0</v>
      </c>
      <c r="H68" s="13">
        <f t="shared" ca="1" si="0"/>
        <v>0.32876712328767127</v>
      </c>
      <c r="I68" s="29">
        <f ca="1">IF(G68&lt;&gt;0,IF(E68&lt;0,0,IF(OR(Pita!I68&gt;0,'Green Pepper'!I68&gt;0,'House Salad'!I68&gt;0,Mushrooms!I68&gt;0,Lemon!I68&gt;0,Tzatziki!I68&gt;0,'Monterey Jack'!I68&gt;0),50,200)),0)</f>
        <v>0</v>
      </c>
      <c r="J68" s="2">
        <f ca="1">IF(D68&lt;$E$18,"N/A",IF(D68=$E$18,IF($E$7-SUM(OFFSET(F68,-$E$18,0):F68)&gt;0,$E$7-SUM(OFFSET(F68,-$E$18,0):F68),0),IF(OFFSET(G68,-$E$18,0)-SUM(OFFSET(F68,-$E$18,0):F68)&gt;0,OFFSET(G68,-$E$18,0)-SUM(OFFSET(F68,-$E$18,0):F68),0)))</f>
        <v>0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290</v>
      </c>
      <c r="F69" s="15">
        <f t="shared" si="4"/>
        <v>10</v>
      </c>
      <c r="G69" s="15">
        <f t="shared" ca="1" si="5"/>
        <v>0</v>
      </c>
      <c r="H69" s="13">
        <f t="shared" ca="1" si="0"/>
        <v>0.31780821917808222</v>
      </c>
      <c r="I69" s="29">
        <f ca="1">IF(G69&lt;&gt;0,IF(E69&lt;0,0,IF(OR(Pita!I69&gt;0,'Green Pepper'!I69&gt;0,'House Salad'!I69&gt;0,Mushrooms!I69&gt;0,Lemon!I69&gt;0,Tzatziki!I69&gt;0,'Monterey Jack'!I69&gt;0),50,200)),0)</f>
        <v>0</v>
      </c>
      <c r="J69" s="2">
        <f ca="1">IF(D69&lt;$E$18,"N/A",IF(D69=$E$18,IF($E$7-SUM(OFFSET(F69,-$E$18,0):F69)&gt;0,$E$7-SUM(OFFSET(F69,-$E$18,0):F69),0),IF(OFFSET(G69,-$E$18,0)-SUM(OFFSET(F69,-$E$18,0):F69)&gt;0,OFFSET(G69,-$E$18,0)-SUM(OFFSET(F69,-$E$18,0):F69),0)))</f>
        <v>0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280</v>
      </c>
      <c r="F70" s="15">
        <f t="shared" si="4"/>
        <v>10</v>
      </c>
      <c r="G70" s="15">
        <f t="shared" ca="1" si="5"/>
        <v>0</v>
      </c>
      <c r="H70" s="13">
        <f t="shared" ca="1" si="0"/>
        <v>0.30684931506849317</v>
      </c>
      <c r="I70" s="29">
        <f ca="1">IF(G70&lt;&gt;0,IF(E70&lt;0,0,IF(OR(Pita!I70&gt;0,'Green Pepper'!I70&gt;0,'House Salad'!I70&gt;0,Mushrooms!I70&gt;0,Lemon!I70&gt;0,Tzatziki!I70&gt;0,'Monterey Jack'!I70&gt;0),50,200)),0)</f>
        <v>0</v>
      </c>
      <c r="J70" s="2">
        <f ca="1">IF(D70&lt;$E$18,"N/A",IF(D70=$E$18,IF($E$7-SUM(OFFSET(F70,-$E$18,0):F70)&gt;0,$E$7-SUM(OFFSET(F70,-$E$18,0):F70),0),IF(OFFSET(G70,-$E$18,0)-SUM(OFFSET(F70,-$E$18,0):F70)&gt;0,OFFSET(G70,-$E$18,0)-SUM(OFFSET(F70,-$E$18,0):F70),0)))</f>
        <v>0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270</v>
      </c>
      <c r="F71" s="15">
        <f t="shared" si="4"/>
        <v>10</v>
      </c>
      <c r="G71" s="15">
        <f t="shared" ca="1" si="5"/>
        <v>0</v>
      </c>
      <c r="H71" s="13">
        <f t="shared" ca="1" si="0"/>
        <v>0.29589041095890417</v>
      </c>
      <c r="I71" s="29">
        <f ca="1">IF(G71&lt;&gt;0,IF(E71&lt;0,0,IF(OR(Pita!I71&gt;0,'Green Pepper'!I71&gt;0,'House Salad'!I71&gt;0,Mushrooms!I71&gt;0,Lemon!I71&gt;0,Tzatziki!I71&gt;0,'Monterey Jack'!I71&gt;0),50,200)),0)</f>
        <v>0</v>
      </c>
      <c r="J71" s="2">
        <f ca="1">IF(D71&lt;$E$18,"N/A",IF(D71=$E$18,IF($E$7-SUM(OFFSET(F71,-$E$18,0):F71)&gt;0,$E$7-SUM(OFFSET(F71,-$E$18,0):F71),0),IF(OFFSET(G71,-$E$18,0)-SUM(OFFSET(F71,-$E$18,0):F71)&gt;0,OFFSET(G71,-$E$18,0)-SUM(OFFSET(F71,-$E$18,0):F71),0)))</f>
        <v>0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260</v>
      </c>
      <c r="F72" s="15">
        <f t="shared" si="4"/>
        <v>10</v>
      </c>
      <c r="G72" s="15">
        <f t="shared" ca="1" si="5"/>
        <v>0</v>
      </c>
      <c r="H72" s="13">
        <f t="shared" ca="1" si="0"/>
        <v>0.28493150684931512</v>
      </c>
      <c r="I72" s="29">
        <f ca="1">IF(G72&lt;&gt;0,IF(E72&lt;0,0,IF(OR(Pita!I72&gt;0,'Green Pepper'!I72&gt;0,'House Salad'!I72&gt;0,Mushrooms!I72&gt;0,Lemon!I72&gt;0,Tzatziki!I72&gt;0,'Monterey Jack'!I72&gt;0),50,200)),0)</f>
        <v>0</v>
      </c>
      <c r="J72" s="2">
        <f ca="1">IF(D72&lt;$E$18,"N/A",IF(D72=$E$18,IF($E$7-SUM(OFFSET(F72,-$E$18,0):F72)&gt;0,$E$7-SUM(OFFSET(F72,-$E$18,0):F72),0),IF(OFFSET(G72,-$E$18,0)-SUM(OFFSET(F72,-$E$18,0):F72)&gt;0,OFFSET(G72,-$E$18,0)-SUM(OFFSET(F72,-$E$18,0):F72),0)))</f>
        <v>0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250</v>
      </c>
      <c r="F73" s="15">
        <f t="shared" si="4"/>
        <v>10</v>
      </c>
      <c r="G73" s="15">
        <f t="shared" ca="1" si="5"/>
        <v>0</v>
      </c>
      <c r="H73" s="13">
        <f t="shared" ca="1" si="0"/>
        <v>0.27397260273972607</v>
      </c>
      <c r="I73" s="29">
        <f ca="1">IF(G73&lt;&gt;0,IF(E73&lt;0,0,IF(OR(Pita!I73&gt;0,'Green Pepper'!I73&gt;0,'House Salad'!I73&gt;0,Mushrooms!I73&gt;0,Lemon!I73&gt;0,Tzatziki!I73&gt;0,'Monterey Jack'!I73&gt;0),50,200)),0)</f>
        <v>0</v>
      </c>
      <c r="J73" s="2">
        <f ca="1">IF(D73&lt;$E$18,"N/A",IF(D73=$E$18,IF($E$7-SUM(OFFSET(F73,-$E$18,0):F73)&gt;0,$E$7-SUM(OFFSET(F73,-$E$18,0):F73),0),IF(OFFSET(G73,-$E$18,0)-SUM(OFFSET(F73,-$E$18,0):F73)&gt;0,OFFSET(G73,-$E$18,0)-SUM(OFFSET(F73,-$E$18,0):F73),0)))</f>
        <v>0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240</v>
      </c>
      <c r="F74" s="15">
        <f t="shared" si="4"/>
        <v>10</v>
      </c>
      <c r="G74" s="15">
        <f t="shared" ca="1" si="5"/>
        <v>0</v>
      </c>
      <c r="H74" s="13">
        <f t="shared" ca="1" si="0"/>
        <v>0.26301369863013702</v>
      </c>
      <c r="I74" s="29">
        <f ca="1">IF(G74&lt;&gt;0,IF(E74&lt;0,0,IF(OR(Pita!I74&gt;0,'Green Pepper'!I74&gt;0,'House Salad'!I74&gt;0,Mushrooms!I74&gt;0,Lemon!I74&gt;0,Tzatziki!I74&gt;0,'Monterey Jack'!I74&gt;0),50,200)),0)</f>
        <v>0</v>
      </c>
      <c r="J74" s="2">
        <f ca="1">IF(D74&lt;$E$18,"N/A",IF(D74=$E$18,IF($E$7-SUM(OFFSET(F74,-$E$18,0):F74)&gt;0,$E$7-SUM(OFFSET(F74,-$E$18,0):F74),0),IF(OFFSET(G74,-$E$18,0)-SUM(OFFSET(F74,-$E$18,0):F74)&gt;0,OFFSET(G74,-$E$18,0)-SUM(OFFSET(F74,-$E$18,0):F74),0)))</f>
        <v>0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230</v>
      </c>
      <c r="F75" s="15">
        <f t="shared" si="4"/>
        <v>10</v>
      </c>
      <c r="G75" s="15">
        <f t="shared" ca="1" si="5"/>
        <v>0</v>
      </c>
      <c r="H75" s="13">
        <f t="shared" ca="1" si="0"/>
        <v>0.25205479452054796</v>
      </c>
      <c r="I75" s="29">
        <f ca="1">IF(G75&lt;&gt;0,IF(E75&lt;0,0,IF(OR(Pita!I75&gt;0,'Green Pepper'!I75&gt;0,'House Salad'!I75&gt;0,Mushrooms!I75&gt;0,Lemon!I75&gt;0,Tzatziki!I75&gt;0,'Monterey Jack'!I75&gt;0),50,200)),0)</f>
        <v>0</v>
      </c>
      <c r="J75" s="2">
        <f ca="1">IF(D75&lt;$E$18,"N/A",IF(D75=$E$18,IF($E$7-SUM(OFFSET(F75,-$E$18,0):F75)&gt;0,$E$7-SUM(OFFSET(F75,-$E$18,0):F75),0),IF(OFFSET(G75,-$E$18,0)-SUM(OFFSET(F75,-$E$18,0):F75)&gt;0,OFFSET(G75,-$E$18,0)-SUM(OFFSET(F75,-$E$18,0):F75),0)))</f>
        <v>0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220</v>
      </c>
      <c r="F76" s="15">
        <f t="shared" si="4"/>
        <v>10</v>
      </c>
      <c r="G76" s="15">
        <f t="shared" ca="1" si="5"/>
        <v>0</v>
      </c>
      <c r="H76" s="13">
        <f t="shared" ca="1" si="0"/>
        <v>0.24109589041095894</v>
      </c>
      <c r="I76" s="29">
        <f ca="1">IF(G76&lt;&gt;0,IF(E76&lt;0,0,IF(OR(Pita!I76&gt;0,'Green Pepper'!I76&gt;0,'House Salad'!I76&gt;0,Mushrooms!I76&gt;0,Lemon!I76&gt;0,Tzatziki!I76&gt;0,'Monterey Jack'!I76&gt;0),50,200)),0)</f>
        <v>0</v>
      </c>
      <c r="J76" s="2">
        <f ca="1">IF(D76&lt;$E$18,"N/A",IF(D76=$E$18,IF($E$7-SUM(OFFSET(F76,-$E$18,0):F76)&gt;0,$E$7-SUM(OFFSET(F76,-$E$18,0):F76),0),IF(OFFSET(G76,-$E$18,0)-SUM(OFFSET(F76,-$E$18,0):F76)&gt;0,OFFSET(G76,-$E$18,0)-SUM(OFFSET(F76,-$E$18,0):F76),0)))</f>
        <v>0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210</v>
      </c>
      <c r="F77" s="15">
        <f t="shared" si="4"/>
        <v>10</v>
      </c>
      <c r="G77" s="15">
        <f t="shared" ca="1" si="5"/>
        <v>0</v>
      </c>
      <c r="H77" s="13">
        <f t="shared" ca="1" si="0"/>
        <v>0.23013698630136989</v>
      </c>
      <c r="I77" s="29">
        <f ca="1">IF(G77&lt;&gt;0,IF(E77&lt;0,0,IF(OR(Pita!I77&gt;0,'Green Pepper'!I77&gt;0,'House Salad'!I77&gt;0,Mushrooms!I77&gt;0,Lemon!I77&gt;0,Tzatziki!I77&gt;0,'Monterey Jack'!I77&gt;0),50,200)),0)</f>
        <v>0</v>
      </c>
      <c r="J77" s="2">
        <f ca="1">IF(D77&lt;$E$18,"N/A",IF(D77=$E$18,IF($E$7-SUM(OFFSET(F77,-$E$18,0):F77)&gt;0,$E$7-SUM(OFFSET(F77,-$E$18,0):F77),0),IF(OFFSET(G77,-$E$18,0)-SUM(OFFSET(F77,-$E$18,0):F77)&gt;0,OFFSET(G77,-$E$18,0)-SUM(OFFSET(F77,-$E$18,0):F77),0)))</f>
        <v>0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200</v>
      </c>
      <c r="F78" s="15">
        <f t="shared" si="4"/>
        <v>10</v>
      </c>
      <c r="G78" s="15">
        <f t="shared" ca="1" si="5"/>
        <v>0</v>
      </c>
      <c r="H78" s="13">
        <f t="shared" ca="1" si="0"/>
        <v>0.21917808219178084</v>
      </c>
      <c r="I78" s="29">
        <f ca="1">IF(G78&lt;&gt;0,IF(E78&lt;0,0,IF(OR(Pita!I78&gt;0,'Green Pepper'!I78&gt;0,'House Salad'!I78&gt;0,Mushrooms!I78&gt;0,Lemon!I78&gt;0,Tzatziki!I78&gt;0,'Monterey Jack'!I78&gt;0),50,200)),0)</f>
        <v>0</v>
      </c>
      <c r="J78" s="2">
        <f ca="1">IF(D78&lt;$E$18,"N/A",IF(D78=$E$18,IF($E$7-SUM(OFFSET(F78,-$E$18,0):F78)&gt;0,$E$7-SUM(OFFSET(F78,-$E$18,0):F78),0),IF(OFFSET(G78,-$E$18,0)-SUM(OFFSET(F78,-$E$18,0):F78)&gt;0,OFFSET(G78,-$E$18,0)-SUM(OFFSET(F78,-$E$18,0):F78),0)))</f>
        <v>0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190</v>
      </c>
      <c r="F79" s="15">
        <f t="shared" si="4"/>
        <v>10</v>
      </c>
      <c r="G79" s="15">
        <f t="shared" ca="1" si="5"/>
        <v>0</v>
      </c>
      <c r="H79" s="13">
        <f t="shared" ca="1" si="0"/>
        <v>0.20821917808219181</v>
      </c>
      <c r="I79" s="29">
        <f ca="1">IF(G79&lt;&gt;0,IF(E79&lt;0,0,IF(OR(Pita!I79&gt;0,'Green Pepper'!I79&gt;0,'House Salad'!I79&gt;0,Mushrooms!I79&gt;0,Lemon!I79&gt;0,Tzatziki!I79&gt;0,'Monterey Jack'!I79&gt;0),50,200)),0)</f>
        <v>0</v>
      </c>
      <c r="J79" s="2">
        <f ca="1">IF(D79&lt;$E$18,"N/A",IF(D79=$E$18,IF($E$7-SUM(OFFSET(F79,-$E$18,0):F79)&gt;0,$E$7-SUM(OFFSET(F79,-$E$18,0):F79),0),IF(OFFSET(G79,-$E$18,0)-SUM(OFFSET(F79,-$E$18,0):F79)&gt;0,OFFSET(G79,-$E$18,0)-SUM(OFFSET(F79,-$E$18,0):F79),0)))</f>
        <v>0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180</v>
      </c>
      <c r="F80" s="15">
        <f t="shared" si="4"/>
        <v>10</v>
      </c>
      <c r="G80" s="15">
        <f t="shared" ca="1" si="5"/>
        <v>0</v>
      </c>
      <c r="H80" s="13">
        <f t="shared" ca="1" si="0"/>
        <v>0.19726027397260276</v>
      </c>
      <c r="I80" s="29">
        <f ca="1">IF(G80&lt;&gt;0,IF(E80&lt;0,0,IF(OR(Pita!I80&gt;0,'Green Pepper'!I80&gt;0,'House Salad'!I80&gt;0,Mushrooms!I80&gt;0,Lemon!I80&gt;0,Tzatziki!I80&gt;0,'Monterey Jack'!I80&gt;0),50,200)),0)</f>
        <v>0</v>
      </c>
      <c r="J80" s="2">
        <f ca="1">IF(D80&lt;$E$18,"N/A",IF(D80=$E$18,IF($E$7-SUM(OFFSET(F80,-$E$18,0):F80)&gt;0,$E$7-SUM(OFFSET(F80,-$E$18,0):F80),0),IF(OFFSET(G80,-$E$18,0)-SUM(OFFSET(F80,-$E$18,0):F80)&gt;0,OFFSET(G80,-$E$18,0)-SUM(OFFSET(F80,-$E$18,0):F80),0)))</f>
        <v>0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170</v>
      </c>
      <c r="F81" s="15">
        <f t="shared" si="4"/>
        <v>10</v>
      </c>
      <c r="G81" s="15">
        <f t="shared" ca="1" si="5"/>
        <v>0</v>
      </c>
      <c r="H81" s="13">
        <f t="shared" ca="1" si="0"/>
        <v>0.18630136986301371</v>
      </c>
      <c r="I81" s="29">
        <f ca="1">IF(G81&lt;&gt;0,IF(E81&lt;0,0,IF(OR(Pita!I81&gt;0,'Green Pepper'!I81&gt;0,'House Salad'!I81&gt;0,Mushrooms!I81&gt;0,Lemon!I81&gt;0,Tzatziki!I81&gt;0,'Monterey Jack'!I81&gt;0),50,200)),0)</f>
        <v>0</v>
      </c>
      <c r="J81" s="2">
        <f ca="1">IF(D81&lt;$E$18,"N/A",IF(D81=$E$18,IF($E$7-SUM(OFFSET(F81,-$E$18,0):F81)&gt;0,$E$7-SUM(OFFSET(F81,-$E$18,0):F81),0),IF(OFFSET(G81,-$E$18,0)-SUM(OFFSET(F81,-$E$18,0):F81)&gt;0,OFFSET(G81,-$E$18,0)-SUM(OFFSET(F81,-$E$18,0):F81),0)))</f>
        <v>0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160</v>
      </c>
      <c r="F82" s="15">
        <f t="shared" si="4"/>
        <v>10</v>
      </c>
      <c r="G82" s="15">
        <f t="shared" ca="1" si="5"/>
        <v>0</v>
      </c>
      <c r="H82" s="13">
        <f t="shared" ca="1" si="0"/>
        <v>0.17534246575342469</v>
      </c>
      <c r="I82" s="29">
        <f ca="1">IF(G82&lt;&gt;0,IF(E82&lt;0,0,IF(OR(Pita!I82&gt;0,'Green Pepper'!I82&gt;0,'House Salad'!I82&gt;0,Mushrooms!I82&gt;0,Lemon!I82&gt;0,Tzatziki!I82&gt;0,'Monterey Jack'!I82&gt;0),50,200)),0)</f>
        <v>0</v>
      </c>
      <c r="J82" s="2">
        <f ca="1">IF(D82&lt;$E$18,"N/A",IF(D82=$E$18,IF($E$7-SUM(OFFSET(F82,-$E$18,0):F82)&gt;0,$E$7-SUM(OFFSET(F82,-$E$18,0):F82),0),IF(OFFSET(G82,-$E$18,0)-SUM(OFFSET(F82,-$E$18,0):F82)&gt;0,OFFSET(G82,-$E$18,0)-SUM(OFFSET(F82,-$E$18,0):F82),0)))</f>
        <v>0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150</v>
      </c>
      <c r="F83" s="15">
        <f t="shared" si="4"/>
        <v>10</v>
      </c>
      <c r="G83" s="15">
        <f t="shared" ca="1" si="5"/>
        <v>0</v>
      </c>
      <c r="H83" s="13">
        <f t="shared" ca="1" si="0"/>
        <v>0.16438356164383564</v>
      </c>
      <c r="I83" s="29">
        <f ca="1">IF(G83&lt;&gt;0,IF(E83&lt;0,0,IF(OR(Pita!I83&gt;0,'Green Pepper'!I83&gt;0,'House Salad'!I83&gt;0,Mushrooms!I83&gt;0,Lemon!I83&gt;0,Tzatziki!I83&gt;0,'Monterey Jack'!I83&gt;0),50,200)),0)</f>
        <v>0</v>
      </c>
      <c r="J83" s="2">
        <f ca="1">IF(D83&lt;$E$18,"N/A",IF(D83=$E$18,IF($E$7-SUM(OFFSET(F83,-$E$18,0):F83)&gt;0,$E$7-SUM(OFFSET(F83,-$E$18,0):F83),0),IF(OFFSET(G83,-$E$18,0)-SUM(OFFSET(F83,-$E$18,0):F83)&gt;0,OFFSET(G83,-$E$18,0)-SUM(OFFSET(F83,-$E$18,0):F83),0)))</f>
        <v>0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140</v>
      </c>
      <c r="F84" s="15">
        <f t="shared" si="4"/>
        <v>10</v>
      </c>
      <c r="G84" s="15">
        <f t="shared" ca="1" si="5"/>
        <v>0</v>
      </c>
      <c r="H84" s="13">
        <f t="shared" ca="1" si="0"/>
        <v>0.15342465753424658</v>
      </c>
      <c r="I84" s="29">
        <f ca="1">IF(G84&lt;&gt;0,IF(E84&lt;0,0,IF(OR(Pita!I84&gt;0,'Green Pepper'!I84&gt;0,'House Salad'!I84&gt;0,Mushrooms!I84&gt;0,Lemon!I84&gt;0,Tzatziki!I84&gt;0,'Monterey Jack'!I84&gt;0),50,200)),0)</f>
        <v>0</v>
      </c>
      <c r="J84" s="2">
        <f ca="1">IF(D84&lt;$E$18,"N/A",IF(D84=$E$18,IF($E$7-SUM(OFFSET(F84,-$E$18,0):F84)&gt;0,$E$7-SUM(OFFSET(F84,-$E$18,0):F84),0),IF(OFFSET(G84,-$E$18,0)-SUM(OFFSET(F84,-$E$18,0):F84)&gt;0,OFFSET(G84,-$E$18,0)-SUM(OFFSET(F84,-$E$18,0):F84),0)))</f>
        <v>0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130</v>
      </c>
      <c r="F85" s="15">
        <f t="shared" si="4"/>
        <v>10</v>
      </c>
      <c r="G85" s="15">
        <f t="shared" ca="1" si="5"/>
        <v>0</v>
      </c>
      <c r="H85" s="13">
        <f t="shared" ref="H85:H148" ca="1" si="7">IF(E85&gt;0,E85*($E$12/365),0)</f>
        <v>0.14246575342465756</v>
      </c>
      <c r="I85" s="29">
        <f ca="1">IF(G85&lt;&gt;0,IF(E85&lt;0,0,IF(OR(Pita!I85&gt;0,'Green Pepper'!I85&gt;0,'House Salad'!I85&gt;0,Mushrooms!I85&gt;0,Lemon!I85&gt;0,Tzatziki!I85&gt;0,'Monterey Jack'!I85&gt;0),50,200)),0)</f>
        <v>0</v>
      </c>
      <c r="J85" s="2">
        <f ca="1">IF(D85&lt;$E$18,"N/A",IF(D85=$E$18,IF($E$7-SUM(OFFSET(F85,-$E$18,0):F85)&gt;0,$E$7-SUM(OFFSET(F85,-$E$18,0):F85),0),IF(OFFSET(G85,-$E$18,0)-SUM(OFFSET(F85,-$E$18,0):F85)&gt;0,OFFSET(G85,-$E$18,0)-SUM(OFFSET(F85,-$E$18,0):F85),0)))</f>
        <v>0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120</v>
      </c>
      <c r="F86" s="15">
        <f t="shared" ref="F86:F149" si="10">ROUND($E$15/7,0)</f>
        <v>10</v>
      </c>
      <c r="G86" s="15">
        <f t="shared" ref="G86:G149" ca="1" si="11">IF(D86=1,$E$4,IF(E86&lt;0,$E$4-E86,IF(MOD(D86,$E$5)=0,$E$4-E86,0)))</f>
        <v>0</v>
      </c>
      <c r="H86" s="13">
        <f t="shared" ca="1" si="7"/>
        <v>0.13150684931506851</v>
      </c>
      <c r="I86" s="29">
        <f ca="1">IF(G86&lt;&gt;0,IF(E86&lt;0,0,IF(OR(Pita!I86&gt;0,'Green Pepper'!I86&gt;0,'House Salad'!I86&gt;0,Mushrooms!I86&gt;0,Lemon!I86&gt;0,Tzatziki!I86&gt;0,'Monterey Jack'!I86&gt;0),50,200)),0)</f>
        <v>0</v>
      </c>
      <c r="J86" s="2">
        <f ca="1">IF(D86&lt;$E$18,"N/A",IF(D86=$E$18,IF($E$7-SUM(OFFSET(F86,-$E$18,0):F86)&gt;0,$E$7-SUM(OFFSET(F86,-$E$18,0):F86),0),IF(OFFSET(G86,-$E$18,0)-SUM(OFFSET(F86,-$E$18,0):F86)&gt;0,OFFSET(G86,-$E$18,0)-SUM(OFFSET(F86,-$E$18,0):F86),0)))</f>
        <v>0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110</v>
      </c>
      <c r="F87" s="15">
        <f t="shared" si="10"/>
        <v>10</v>
      </c>
      <c r="G87" s="15">
        <f t="shared" ca="1" si="11"/>
        <v>0</v>
      </c>
      <c r="H87" s="13">
        <f t="shared" ca="1" si="7"/>
        <v>0.12054794520547947</v>
      </c>
      <c r="I87" s="29">
        <f ca="1">IF(G87&lt;&gt;0,IF(E87&lt;0,0,IF(OR(Pita!I87&gt;0,'Green Pepper'!I87&gt;0,'House Salad'!I87&gt;0,Mushrooms!I87&gt;0,Lemon!I87&gt;0,Tzatziki!I87&gt;0,'Monterey Jack'!I87&gt;0),50,200)),0)</f>
        <v>0</v>
      </c>
      <c r="J87" s="2">
        <f ca="1">IF(D87&lt;$E$18,"N/A",IF(D87=$E$18,IF($E$7-SUM(OFFSET(F87,-$E$18,0):F87)&gt;0,$E$7-SUM(OFFSET(F87,-$E$18,0):F87),0),IF(OFFSET(G87,-$E$18,0)-SUM(OFFSET(F87,-$E$18,0):F87)&gt;0,OFFSET(G87,-$E$18,0)-SUM(OFFSET(F87,-$E$18,0):F87),0)))</f>
        <v>0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100</v>
      </c>
      <c r="F88" s="15">
        <f t="shared" si="10"/>
        <v>10</v>
      </c>
      <c r="G88" s="15">
        <f t="shared" ca="1" si="11"/>
        <v>0</v>
      </c>
      <c r="H88" s="13">
        <f t="shared" ca="1" si="7"/>
        <v>0.10958904109589042</v>
      </c>
      <c r="I88" s="29">
        <f ca="1">IF(G88&lt;&gt;0,IF(E88&lt;0,0,IF(OR(Pita!I88&gt;0,'Green Pepper'!I88&gt;0,'House Salad'!I88&gt;0,Mushrooms!I88&gt;0,Lemon!I88&gt;0,Tzatziki!I88&gt;0,'Monterey Jack'!I88&gt;0),50,200)),0)</f>
        <v>0</v>
      </c>
      <c r="J88" s="2">
        <f ca="1">IF(D88&lt;$E$18,"N/A",IF(D88=$E$18,IF($E$7-SUM(OFFSET(F88,-$E$18,0):F88)&gt;0,$E$7-SUM(OFFSET(F88,-$E$18,0):F88),0),IF(OFFSET(G88,-$E$18,0)-SUM(OFFSET(F88,-$E$18,0):F88)&gt;0,OFFSET(G88,-$E$18,0)-SUM(OFFSET(F88,-$E$18,0):F88),0)))</f>
        <v>0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90</v>
      </c>
      <c r="F89" s="15">
        <f t="shared" si="10"/>
        <v>10</v>
      </c>
      <c r="G89" s="15">
        <f t="shared" ca="1" si="11"/>
        <v>0</v>
      </c>
      <c r="H89" s="13">
        <f t="shared" ca="1" si="7"/>
        <v>9.8630136986301381E-2</v>
      </c>
      <c r="I89" s="29">
        <f ca="1">IF(G89&lt;&gt;0,IF(E89&lt;0,0,IF(OR(Pita!I89&gt;0,'Green Pepper'!I89&gt;0,'House Salad'!I89&gt;0,Mushrooms!I89&gt;0,Lemon!I89&gt;0,Tzatziki!I89&gt;0,'Monterey Jack'!I89&gt;0),50,200)),0)</f>
        <v>0</v>
      </c>
      <c r="J89" s="2">
        <f ca="1">IF(D89&lt;$E$18,"N/A",IF(D89=$E$18,IF($E$7-SUM(OFFSET(F89,-$E$18,0):F89)&gt;0,$E$7-SUM(OFFSET(F89,-$E$18,0):F89),0),IF(OFFSET(G89,-$E$18,0)-SUM(OFFSET(F89,-$E$18,0):F89)&gt;0,OFFSET(G89,-$E$18,0)-SUM(OFFSET(F89,-$E$18,0):F89),0)))</f>
        <v>0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80</v>
      </c>
      <c r="F90" s="15">
        <f t="shared" si="10"/>
        <v>10</v>
      </c>
      <c r="G90" s="15">
        <f t="shared" ca="1" si="11"/>
        <v>380</v>
      </c>
      <c r="H90" s="13">
        <f t="shared" ca="1" si="7"/>
        <v>8.7671232876712343E-2</v>
      </c>
      <c r="I90" s="29">
        <f ca="1">IF(G90&lt;&gt;0,IF(E90&lt;0,0,IF(OR(Pita!I90&gt;0,'Green Pepper'!I90&gt;0,'House Salad'!I90&gt;0,Mushrooms!I90&gt;0,Lemon!I90&gt;0,Tzatziki!I90&gt;0,'Monterey Jack'!I90&gt;0),50,200)),0)</f>
        <v>50</v>
      </c>
      <c r="J90" s="2">
        <f ca="1">IF(D90&lt;$E$18,"N/A",IF(D90=$E$18,IF($E$7-SUM(OFFSET(F90,-$E$18,0):F90)&gt;0,$E$7-SUM(OFFSET(F90,-$E$18,0):F90),0),IF(OFFSET(G90,-$E$18,0)-SUM(OFFSET(F90,-$E$18,0):F90)&gt;0,OFFSET(G90,-$E$18,0)-SUM(OFFSET(F90,-$E$18,0):F90),0)))</f>
        <v>0</v>
      </c>
      <c r="K90" s="13">
        <f t="shared" ca="1" si="8"/>
        <v>0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450</v>
      </c>
      <c r="F91" s="15">
        <f t="shared" si="10"/>
        <v>10</v>
      </c>
      <c r="G91" s="15">
        <f t="shared" ca="1" si="11"/>
        <v>0</v>
      </c>
      <c r="H91" s="13">
        <f t="shared" ca="1" si="7"/>
        <v>0.49315068493150693</v>
      </c>
      <c r="I91" s="29">
        <f ca="1">IF(G91&lt;&gt;0,IF(E91&lt;0,0,IF(OR(Pita!I91&gt;0,'Green Pepper'!I91&gt;0,'House Salad'!I91&gt;0,Mushrooms!I91&gt;0,Lemon!I91&gt;0,Tzatziki!I91&gt;0,'Monterey Jack'!I91&gt;0),50,200)),0)</f>
        <v>0</v>
      </c>
      <c r="J91" s="2">
        <f ca="1">IF(D91&lt;$E$18,"N/A",IF(D91=$E$18,IF($E$7-SUM(OFFSET(F91,-$E$18,0):F91)&gt;0,$E$7-SUM(OFFSET(F91,-$E$18,0):F91),0),IF(OFFSET(G91,-$E$18,0)-SUM(OFFSET(F91,-$E$18,0):F91)&gt;0,OFFSET(G91,-$E$18,0)-SUM(OFFSET(F91,-$E$18,0):F91),0)))</f>
        <v>0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440</v>
      </c>
      <c r="F92" s="15">
        <f t="shared" si="10"/>
        <v>10</v>
      </c>
      <c r="G92" s="15">
        <f t="shared" ca="1" si="11"/>
        <v>0</v>
      </c>
      <c r="H92" s="13">
        <f t="shared" ca="1" si="7"/>
        <v>0.48219178082191788</v>
      </c>
      <c r="I92" s="29">
        <f ca="1">IF(G92&lt;&gt;0,IF(E92&lt;0,0,IF(OR(Pita!I92&gt;0,'Green Pepper'!I92&gt;0,'House Salad'!I92&gt;0,Mushrooms!I92&gt;0,Lemon!I92&gt;0,Tzatziki!I92&gt;0,'Monterey Jack'!I92&gt;0),50,200)),0)</f>
        <v>0</v>
      </c>
      <c r="J92" s="2">
        <f ca="1">IF(D92&lt;$E$18,"N/A",IF(D92=$E$18,IF($E$7-SUM(OFFSET(F92,-$E$18,0):F92)&gt;0,$E$7-SUM(OFFSET(F92,-$E$18,0):F92),0),IF(OFFSET(G92,-$E$18,0)-SUM(OFFSET(F92,-$E$18,0):F92)&gt;0,OFFSET(G92,-$E$18,0)-SUM(OFFSET(F92,-$E$18,0):F92),0)))</f>
        <v>0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430</v>
      </c>
      <c r="F93" s="15">
        <f t="shared" si="10"/>
        <v>10</v>
      </c>
      <c r="G93" s="15">
        <f t="shared" ca="1" si="11"/>
        <v>0</v>
      </c>
      <c r="H93" s="13">
        <f t="shared" ca="1" si="7"/>
        <v>0.47123287671232883</v>
      </c>
      <c r="I93" s="29">
        <f ca="1">IF(G93&lt;&gt;0,IF(E93&lt;0,0,IF(OR(Pita!I93&gt;0,'Green Pepper'!I93&gt;0,'House Salad'!I93&gt;0,Mushrooms!I93&gt;0,Lemon!I93&gt;0,Tzatziki!I93&gt;0,'Monterey Jack'!I93&gt;0),50,200)),0)</f>
        <v>0</v>
      </c>
      <c r="J93" s="2">
        <f ca="1">IF(D93&lt;$E$18,"N/A",IF(D93=$E$18,IF($E$7-SUM(OFFSET(F93,-$E$18,0):F93)&gt;0,$E$7-SUM(OFFSET(F93,-$E$18,0):F93),0),IF(OFFSET(G93,-$E$18,0)-SUM(OFFSET(F93,-$E$18,0):F93)&gt;0,OFFSET(G93,-$E$18,0)-SUM(OFFSET(F93,-$E$18,0):F93),0)))</f>
        <v>0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420</v>
      </c>
      <c r="F94" s="15">
        <f t="shared" si="10"/>
        <v>10</v>
      </c>
      <c r="G94" s="15">
        <f t="shared" ca="1" si="11"/>
        <v>0</v>
      </c>
      <c r="H94" s="13">
        <f t="shared" ca="1" si="7"/>
        <v>0.46027397260273978</v>
      </c>
      <c r="I94" s="29">
        <f ca="1">IF(G94&lt;&gt;0,IF(E94&lt;0,0,IF(OR(Pita!I94&gt;0,'Green Pepper'!I94&gt;0,'House Salad'!I94&gt;0,Mushrooms!I94&gt;0,Lemon!I94&gt;0,Tzatziki!I94&gt;0,'Monterey Jack'!I94&gt;0),50,200)),0)</f>
        <v>0</v>
      </c>
      <c r="J94" s="2">
        <f ca="1">IF(D94&lt;$E$18,"N/A",IF(D94=$E$18,IF($E$7-SUM(OFFSET(F94,-$E$18,0):F94)&gt;0,$E$7-SUM(OFFSET(F94,-$E$18,0):F94),0),IF(OFFSET(G94,-$E$18,0)-SUM(OFFSET(F94,-$E$18,0):F94)&gt;0,OFFSET(G94,-$E$18,0)-SUM(OFFSET(F94,-$E$18,0):F94),0)))</f>
        <v>0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410</v>
      </c>
      <c r="F95" s="15">
        <f t="shared" si="10"/>
        <v>10</v>
      </c>
      <c r="G95" s="15">
        <f t="shared" ca="1" si="11"/>
        <v>0</v>
      </c>
      <c r="H95" s="13">
        <f t="shared" ca="1" si="7"/>
        <v>0.44931506849315073</v>
      </c>
      <c r="I95" s="29">
        <f ca="1">IF(G95&lt;&gt;0,IF(E95&lt;0,0,IF(OR(Pita!I95&gt;0,'Green Pepper'!I95&gt;0,'House Salad'!I95&gt;0,Mushrooms!I95&gt;0,Lemon!I95&gt;0,Tzatziki!I95&gt;0,'Monterey Jack'!I95&gt;0),50,200)),0)</f>
        <v>0</v>
      </c>
      <c r="J95" s="2">
        <f ca="1">IF(D95&lt;$E$18,"N/A",IF(D95=$E$18,IF($E$7-SUM(OFFSET(F95,-$E$18,0):F95)&gt;0,$E$7-SUM(OFFSET(F95,-$E$18,0):F95),0),IF(OFFSET(G95,-$E$18,0)-SUM(OFFSET(F95,-$E$18,0):F95)&gt;0,OFFSET(G95,-$E$18,0)-SUM(OFFSET(F95,-$E$18,0):F95),0)))</f>
        <v>0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400</v>
      </c>
      <c r="F96" s="15">
        <f t="shared" si="10"/>
        <v>10</v>
      </c>
      <c r="G96" s="15">
        <f t="shared" ca="1" si="11"/>
        <v>0</v>
      </c>
      <c r="H96" s="13">
        <f t="shared" ca="1" si="7"/>
        <v>0.43835616438356168</v>
      </c>
      <c r="I96" s="29">
        <f ca="1">IF(G96&lt;&gt;0,IF(E96&lt;0,0,IF(OR(Pita!I96&gt;0,'Green Pepper'!I96&gt;0,'House Salad'!I96&gt;0,Mushrooms!I96&gt;0,Lemon!I96&gt;0,Tzatziki!I96&gt;0,'Monterey Jack'!I96&gt;0),50,200)),0)</f>
        <v>0</v>
      </c>
      <c r="J96" s="2">
        <f ca="1">IF(D96&lt;$E$18,"N/A",IF(D96=$E$18,IF($E$7-SUM(OFFSET(F96,-$E$18,0):F96)&gt;0,$E$7-SUM(OFFSET(F96,-$E$18,0):F96),0),IF(OFFSET(G96,-$E$18,0)-SUM(OFFSET(F96,-$E$18,0):F96)&gt;0,OFFSET(G96,-$E$18,0)-SUM(OFFSET(F96,-$E$18,0):F96),0)))</f>
        <v>0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390</v>
      </c>
      <c r="F97" s="15">
        <f t="shared" si="10"/>
        <v>10</v>
      </c>
      <c r="G97" s="15">
        <f t="shared" ca="1" si="11"/>
        <v>0</v>
      </c>
      <c r="H97" s="13">
        <f t="shared" ca="1" si="7"/>
        <v>0.42739726027397268</v>
      </c>
      <c r="I97" s="29">
        <f ca="1">IF(G97&lt;&gt;0,IF(E97&lt;0,0,IF(OR(Pita!I97&gt;0,'Green Pepper'!I97&gt;0,'House Salad'!I97&gt;0,Mushrooms!I97&gt;0,Lemon!I97&gt;0,Tzatziki!I97&gt;0,'Monterey Jack'!I97&gt;0),50,200)),0)</f>
        <v>0</v>
      </c>
      <c r="J97" s="2">
        <f ca="1">IF(D97&lt;$E$18,"N/A",IF(D97=$E$18,IF($E$7-SUM(OFFSET(F97,-$E$18,0):F97)&gt;0,$E$7-SUM(OFFSET(F97,-$E$18,0):F97),0),IF(OFFSET(G97,-$E$18,0)-SUM(OFFSET(F97,-$E$18,0):F97)&gt;0,OFFSET(G97,-$E$18,0)-SUM(OFFSET(F97,-$E$18,0):F97),0)))</f>
        <v>0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380</v>
      </c>
      <c r="F98" s="15">
        <f t="shared" si="10"/>
        <v>10</v>
      </c>
      <c r="G98" s="15">
        <f t="shared" ca="1" si="11"/>
        <v>0</v>
      </c>
      <c r="H98" s="13">
        <f t="shared" ca="1" si="7"/>
        <v>0.41643835616438363</v>
      </c>
      <c r="I98" s="29">
        <f ca="1">IF(G98&lt;&gt;0,IF(E98&lt;0,0,IF(OR(Pita!I98&gt;0,'Green Pepper'!I98&gt;0,'House Salad'!I98&gt;0,Mushrooms!I98&gt;0,Lemon!I98&gt;0,Tzatziki!I98&gt;0,'Monterey Jack'!I98&gt;0),50,200)),0)</f>
        <v>0</v>
      </c>
      <c r="J98" s="2">
        <f ca="1">IF(D98&lt;$E$18,"N/A",IF(D98=$E$18,IF($E$7-SUM(OFFSET(F98,-$E$18,0):F98)&gt;0,$E$7-SUM(OFFSET(F98,-$E$18,0):F98),0),IF(OFFSET(G98,-$E$18,0)-SUM(OFFSET(F98,-$E$18,0):F98)&gt;0,OFFSET(G98,-$E$18,0)-SUM(OFFSET(F98,-$E$18,0):F98),0)))</f>
        <v>0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370</v>
      </c>
      <c r="F99" s="15">
        <f t="shared" si="10"/>
        <v>10</v>
      </c>
      <c r="G99" s="15">
        <f t="shared" ca="1" si="11"/>
        <v>0</v>
      </c>
      <c r="H99" s="13">
        <f t="shared" ca="1" si="7"/>
        <v>0.40547945205479458</v>
      </c>
      <c r="I99" s="29">
        <f ca="1">IF(G99&lt;&gt;0,IF(E99&lt;0,0,IF(OR(Pita!I99&gt;0,'Green Pepper'!I99&gt;0,'House Salad'!I99&gt;0,Mushrooms!I99&gt;0,Lemon!I99&gt;0,Tzatziki!I99&gt;0,'Monterey Jack'!I99&gt;0),50,200)),0)</f>
        <v>0</v>
      </c>
      <c r="J99" s="2">
        <f ca="1">IF(D99&lt;$E$18,"N/A",IF(D99=$E$18,IF($E$7-SUM(OFFSET(F99,-$E$18,0):F99)&gt;0,$E$7-SUM(OFFSET(F99,-$E$18,0):F99),0),IF(OFFSET(G99,-$E$18,0)-SUM(OFFSET(F99,-$E$18,0):F99)&gt;0,OFFSET(G99,-$E$18,0)-SUM(OFFSET(F99,-$E$18,0):F99),0)))</f>
        <v>0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360</v>
      </c>
      <c r="F100" s="15">
        <f t="shared" si="10"/>
        <v>10</v>
      </c>
      <c r="G100" s="15">
        <f t="shared" ca="1" si="11"/>
        <v>0</v>
      </c>
      <c r="H100" s="13">
        <f t="shared" ca="1" si="7"/>
        <v>0.39452054794520552</v>
      </c>
      <c r="I100" s="29">
        <f ca="1">IF(G100&lt;&gt;0,IF(E100&lt;0,0,IF(OR(Pita!I100&gt;0,'Green Pepper'!I100&gt;0,'House Salad'!I100&gt;0,Mushrooms!I100&gt;0,Lemon!I100&gt;0,Tzatziki!I100&gt;0,'Monterey Jack'!I100&gt;0),50,200)),0)</f>
        <v>0</v>
      </c>
      <c r="J100" s="2">
        <f ca="1">IF(D100&lt;$E$18,"N/A",IF(D100=$E$18,IF($E$7-SUM(OFFSET(F100,-$E$18,0):F100)&gt;0,$E$7-SUM(OFFSET(F100,-$E$18,0):F100),0),IF(OFFSET(G100,-$E$18,0)-SUM(OFFSET(F100,-$E$18,0):F100)&gt;0,OFFSET(G100,-$E$18,0)-SUM(OFFSET(F100,-$E$18,0):F100),0)))</f>
        <v>0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350</v>
      </c>
      <c r="F101" s="15">
        <f t="shared" si="10"/>
        <v>10</v>
      </c>
      <c r="G101" s="15">
        <f t="shared" ca="1" si="11"/>
        <v>0</v>
      </c>
      <c r="H101" s="13">
        <f t="shared" ca="1" si="7"/>
        <v>0.38356164383561647</v>
      </c>
      <c r="I101" s="29">
        <f ca="1">IF(G101&lt;&gt;0,IF(E101&lt;0,0,IF(OR(Pita!I101&gt;0,'Green Pepper'!I101&gt;0,'House Salad'!I101&gt;0,Mushrooms!I101&gt;0,Lemon!I101&gt;0,Tzatziki!I101&gt;0,'Monterey Jack'!I101&gt;0),50,200)),0)</f>
        <v>0</v>
      </c>
      <c r="J101" s="2">
        <f ca="1">IF(D101&lt;$E$18,"N/A",IF(D101=$E$18,IF($E$7-SUM(OFFSET(F101,-$E$18,0):F101)&gt;0,$E$7-SUM(OFFSET(F101,-$E$18,0):F101),0),IF(OFFSET(G101,-$E$18,0)-SUM(OFFSET(F101,-$E$18,0):F101)&gt;0,OFFSET(G101,-$E$18,0)-SUM(OFFSET(F101,-$E$18,0):F101),0)))</f>
        <v>0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340</v>
      </c>
      <c r="F102" s="15">
        <f t="shared" si="10"/>
        <v>10</v>
      </c>
      <c r="G102" s="15">
        <f t="shared" ca="1" si="11"/>
        <v>0</v>
      </c>
      <c r="H102" s="13">
        <f t="shared" ca="1" si="7"/>
        <v>0.37260273972602742</v>
      </c>
      <c r="I102" s="29">
        <f ca="1">IF(G102&lt;&gt;0,IF(E102&lt;0,0,IF(OR(Pita!I102&gt;0,'Green Pepper'!I102&gt;0,'House Salad'!I102&gt;0,Mushrooms!I102&gt;0,Lemon!I102&gt;0,Tzatziki!I102&gt;0,'Monterey Jack'!I102&gt;0),50,200)),0)</f>
        <v>0</v>
      </c>
      <c r="J102" s="2">
        <f ca="1">IF(D102&lt;$E$18,"N/A",IF(D102=$E$18,IF($E$7-SUM(OFFSET(F102,-$E$18,0):F102)&gt;0,$E$7-SUM(OFFSET(F102,-$E$18,0):F102),0),IF(OFFSET(G102,-$E$18,0)-SUM(OFFSET(F102,-$E$18,0):F102)&gt;0,OFFSET(G102,-$E$18,0)-SUM(OFFSET(F102,-$E$18,0):F102),0)))</f>
        <v>0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330</v>
      </c>
      <c r="F103" s="15">
        <f t="shared" si="10"/>
        <v>10</v>
      </c>
      <c r="G103" s="15">
        <f t="shared" ca="1" si="11"/>
        <v>0</v>
      </c>
      <c r="H103" s="13">
        <f t="shared" ca="1" si="7"/>
        <v>0.36164383561643842</v>
      </c>
      <c r="I103" s="29">
        <f ca="1">IF(G103&lt;&gt;0,IF(E103&lt;0,0,IF(OR(Pita!I103&gt;0,'Green Pepper'!I103&gt;0,'House Salad'!I103&gt;0,Mushrooms!I103&gt;0,Lemon!I103&gt;0,Tzatziki!I103&gt;0,'Monterey Jack'!I103&gt;0),50,200)),0)</f>
        <v>0</v>
      </c>
      <c r="J103" s="2">
        <f ca="1">IF(D103&lt;$E$18,"N/A",IF(D103=$E$18,IF($E$7-SUM(OFFSET(F103,-$E$18,0):F103)&gt;0,$E$7-SUM(OFFSET(F103,-$E$18,0):F103),0),IF(OFFSET(G103,-$E$18,0)-SUM(OFFSET(F103,-$E$18,0):F103)&gt;0,OFFSET(G103,-$E$18,0)-SUM(OFFSET(F103,-$E$18,0):F103),0)))</f>
        <v>0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320</v>
      </c>
      <c r="F104" s="15">
        <f t="shared" si="10"/>
        <v>10</v>
      </c>
      <c r="G104" s="15">
        <f t="shared" ca="1" si="11"/>
        <v>0</v>
      </c>
      <c r="H104" s="13">
        <f t="shared" ca="1" si="7"/>
        <v>0.35068493150684937</v>
      </c>
      <c r="I104" s="29">
        <f ca="1">IF(G104&lt;&gt;0,IF(E104&lt;0,0,IF(OR(Pita!I104&gt;0,'Green Pepper'!I104&gt;0,'House Salad'!I104&gt;0,Mushrooms!I104&gt;0,Lemon!I104&gt;0,Tzatziki!I104&gt;0,'Monterey Jack'!I104&gt;0),50,200)),0)</f>
        <v>0</v>
      </c>
      <c r="J104" s="2">
        <f ca="1">IF(D104&lt;$E$18,"N/A",IF(D104=$E$18,IF($E$7-SUM(OFFSET(F104,-$E$18,0):F104)&gt;0,$E$7-SUM(OFFSET(F104,-$E$18,0):F104),0),IF(OFFSET(G104,-$E$18,0)-SUM(OFFSET(F104,-$E$18,0):F104)&gt;0,OFFSET(G104,-$E$18,0)-SUM(OFFSET(F104,-$E$18,0):F104),0)))</f>
        <v>0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310</v>
      </c>
      <c r="F105" s="15">
        <f t="shared" si="10"/>
        <v>10</v>
      </c>
      <c r="G105" s="15">
        <f t="shared" ca="1" si="11"/>
        <v>0</v>
      </c>
      <c r="H105" s="13">
        <f t="shared" ca="1" si="7"/>
        <v>0.33972602739726032</v>
      </c>
      <c r="I105" s="29">
        <f ca="1">IF(G105&lt;&gt;0,IF(E105&lt;0,0,IF(OR(Pita!I105&gt;0,'Green Pepper'!I105&gt;0,'House Salad'!I105&gt;0,Mushrooms!I105&gt;0,Lemon!I105&gt;0,Tzatziki!I105&gt;0,'Monterey Jack'!I105&gt;0),50,200)),0)</f>
        <v>0</v>
      </c>
      <c r="J105" s="2">
        <f ca="1">IF(D105&lt;$E$18,"N/A",IF(D105=$E$18,IF($E$7-SUM(OFFSET(F105,-$E$18,0):F105)&gt;0,$E$7-SUM(OFFSET(F105,-$E$18,0):F105),0),IF(OFFSET(G105,-$E$18,0)-SUM(OFFSET(F105,-$E$18,0):F105)&gt;0,OFFSET(G105,-$E$18,0)-SUM(OFFSET(F105,-$E$18,0):F105),0)))</f>
        <v>0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300</v>
      </c>
      <c r="F106" s="15">
        <f t="shared" si="10"/>
        <v>10</v>
      </c>
      <c r="G106" s="15">
        <f t="shared" ca="1" si="11"/>
        <v>0</v>
      </c>
      <c r="H106" s="13">
        <f t="shared" ca="1" si="7"/>
        <v>0.32876712328767127</v>
      </c>
      <c r="I106" s="29">
        <f ca="1">IF(G106&lt;&gt;0,IF(E106&lt;0,0,IF(OR(Pita!I106&gt;0,'Green Pepper'!I106&gt;0,'House Salad'!I106&gt;0,Mushrooms!I106&gt;0,Lemon!I106&gt;0,Tzatziki!I106&gt;0,'Monterey Jack'!I106&gt;0),50,200)),0)</f>
        <v>0</v>
      </c>
      <c r="J106" s="2">
        <f ca="1">IF(D106&lt;$E$18,"N/A",IF(D106=$E$18,IF($E$7-SUM(OFFSET(F106,-$E$18,0):F106)&gt;0,$E$7-SUM(OFFSET(F106,-$E$18,0):F106),0),IF(OFFSET(G106,-$E$18,0)-SUM(OFFSET(F106,-$E$18,0):F106)&gt;0,OFFSET(G106,-$E$18,0)-SUM(OFFSET(F106,-$E$18,0):F106),0)))</f>
        <v>0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290</v>
      </c>
      <c r="F107" s="15">
        <f t="shared" si="10"/>
        <v>10</v>
      </c>
      <c r="G107" s="15">
        <f t="shared" ca="1" si="11"/>
        <v>0</v>
      </c>
      <c r="H107" s="13">
        <f t="shared" ca="1" si="7"/>
        <v>0.31780821917808222</v>
      </c>
      <c r="I107" s="29">
        <f ca="1">IF(G107&lt;&gt;0,IF(E107&lt;0,0,IF(OR(Pita!I107&gt;0,'Green Pepper'!I107&gt;0,'House Salad'!I107&gt;0,Mushrooms!I107&gt;0,Lemon!I107&gt;0,Tzatziki!I107&gt;0,'Monterey Jack'!I107&gt;0),50,200)),0)</f>
        <v>0</v>
      </c>
      <c r="J107" s="2">
        <f ca="1">IF(D107&lt;$E$18,"N/A",IF(D107=$E$18,IF($E$7-SUM(OFFSET(F107,-$E$18,0):F107)&gt;0,$E$7-SUM(OFFSET(F107,-$E$18,0):F107),0),IF(OFFSET(G107,-$E$18,0)-SUM(OFFSET(F107,-$E$18,0):F107)&gt;0,OFFSET(G107,-$E$18,0)-SUM(OFFSET(F107,-$E$18,0):F107),0)))</f>
        <v>0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280</v>
      </c>
      <c r="F108" s="15">
        <f t="shared" si="10"/>
        <v>10</v>
      </c>
      <c r="G108" s="15">
        <f t="shared" ca="1" si="11"/>
        <v>0</v>
      </c>
      <c r="H108" s="13">
        <f t="shared" ca="1" si="7"/>
        <v>0.30684931506849317</v>
      </c>
      <c r="I108" s="29">
        <f ca="1">IF(G108&lt;&gt;0,IF(E108&lt;0,0,IF(OR(Pita!I108&gt;0,'Green Pepper'!I108&gt;0,'House Salad'!I108&gt;0,Mushrooms!I108&gt;0,Lemon!I108&gt;0,Tzatziki!I108&gt;0,'Monterey Jack'!I108&gt;0),50,200)),0)</f>
        <v>0</v>
      </c>
      <c r="J108" s="2">
        <f ca="1">IF(D108&lt;$E$18,"N/A",IF(D108=$E$18,IF($E$7-SUM(OFFSET(F108,-$E$18,0):F108)&gt;0,$E$7-SUM(OFFSET(F108,-$E$18,0):F108),0),IF(OFFSET(G108,-$E$18,0)-SUM(OFFSET(F108,-$E$18,0):F108)&gt;0,OFFSET(G108,-$E$18,0)-SUM(OFFSET(F108,-$E$18,0):F108),0)))</f>
        <v>0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270</v>
      </c>
      <c r="F109" s="15">
        <f t="shared" si="10"/>
        <v>10</v>
      </c>
      <c r="G109" s="15">
        <f t="shared" ca="1" si="11"/>
        <v>0</v>
      </c>
      <c r="H109" s="13">
        <f t="shared" ca="1" si="7"/>
        <v>0.29589041095890417</v>
      </c>
      <c r="I109" s="29">
        <f ca="1">IF(G109&lt;&gt;0,IF(E109&lt;0,0,IF(OR(Pita!I109&gt;0,'Green Pepper'!I109&gt;0,'House Salad'!I109&gt;0,Mushrooms!I109&gt;0,Lemon!I109&gt;0,Tzatziki!I109&gt;0,'Monterey Jack'!I109&gt;0),50,200)),0)</f>
        <v>0</v>
      </c>
      <c r="J109" s="2">
        <f ca="1">IF(D109&lt;$E$18,"N/A",IF(D109=$E$18,IF($E$7-SUM(OFFSET(F109,-$E$18,0):F109)&gt;0,$E$7-SUM(OFFSET(F109,-$E$18,0):F109),0),IF(OFFSET(G109,-$E$18,0)-SUM(OFFSET(F109,-$E$18,0):F109)&gt;0,OFFSET(G109,-$E$18,0)-SUM(OFFSET(F109,-$E$18,0):F109),0)))</f>
        <v>0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260</v>
      </c>
      <c r="F110" s="15">
        <f t="shared" si="10"/>
        <v>10</v>
      </c>
      <c r="G110" s="15">
        <f t="shared" ca="1" si="11"/>
        <v>0</v>
      </c>
      <c r="H110" s="13">
        <f t="shared" ca="1" si="7"/>
        <v>0.28493150684931512</v>
      </c>
      <c r="I110" s="29">
        <f ca="1">IF(G110&lt;&gt;0,IF(E110&lt;0,0,IF(OR(Pita!I110&gt;0,'Green Pepper'!I110&gt;0,'House Salad'!I110&gt;0,Mushrooms!I110&gt;0,Lemon!I110&gt;0,Tzatziki!I110&gt;0,'Monterey Jack'!I110&gt;0),50,200)),0)</f>
        <v>0</v>
      </c>
      <c r="J110" s="2">
        <f ca="1">IF(D110&lt;$E$18,"N/A",IF(D110=$E$18,IF($E$7-SUM(OFFSET(F110,-$E$18,0):F110)&gt;0,$E$7-SUM(OFFSET(F110,-$E$18,0):F110),0),IF(OFFSET(G110,-$E$18,0)-SUM(OFFSET(F110,-$E$18,0):F110)&gt;0,OFFSET(G110,-$E$18,0)-SUM(OFFSET(F110,-$E$18,0):F110),0)))</f>
        <v>0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250</v>
      </c>
      <c r="F111" s="15">
        <f t="shared" si="10"/>
        <v>10</v>
      </c>
      <c r="G111" s="15">
        <f t="shared" ca="1" si="11"/>
        <v>0</v>
      </c>
      <c r="H111" s="13">
        <f t="shared" ca="1" si="7"/>
        <v>0.27397260273972607</v>
      </c>
      <c r="I111" s="29">
        <f ca="1">IF(G111&lt;&gt;0,IF(E111&lt;0,0,IF(OR(Pita!I111&gt;0,'Green Pepper'!I111&gt;0,'House Salad'!I111&gt;0,Mushrooms!I111&gt;0,Lemon!I111&gt;0,Tzatziki!I111&gt;0,'Monterey Jack'!I111&gt;0),50,200)),0)</f>
        <v>0</v>
      </c>
      <c r="J111" s="2">
        <f ca="1">IF(D111&lt;$E$18,"N/A",IF(D111=$E$18,IF($E$7-SUM(OFFSET(F111,-$E$18,0):F111)&gt;0,$E$7-SUM(OFFSET(F111,-$E$18,0):F111),0),IF(OFFSET(G111,-$E$18,0)-SUM(OFFSET(F111,-$E$18,0):F111)&gt;0,OFFSET(G111,-$E$18,0)-SUM(OFFSET(F111,-$E$18,0):F111),0)))</f>
        <v>0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240</v>
      </c>
      <c r="F112" s="15">
        <f t="shared" si="10"/>
        <v>10</v>
      </c>
      <c r="G112" s="15">
        <f t="shared" ca="1" si="11"/>
        <v>0</v>
      </c>
      <c r="H112" s="13">
        <f t="shared" ca="1" si="7"/>
        <v>0.26301369863013702</v>
      </c>
      <c r="I112" s="29">
        <f ca="1">IF(G112&lt;&gt;0,IF(E112&lt;0,0,IF(OR(Pita!I112&gt;0,'Green Pepper'!I112&gt;0,'House Salad'!I112&gt;0,Mushrooms!I112&gt;0,Lemon!I112&gt;0,Tzatziki!I112&gt;0,'Monterey Jack'!I112&gt;0),50,200)),0)</f>
        <v>0</v>
      </c>
      <c r="J112" s="2">
        <f ca="1">IF(D112&lt;$E$18,"N/A",IF(D112=$E$18,IF($E$7-SUM(OFFSET(F112,-$E$18,0):F112)&gt;0,$E$7-SUM(OFFSET(F112,-$E$18,0):F112),0),IF(OFFSET(G112,-$E$18,0)-SUM(OFFSET(F112,-$E$18,0):F112)&gt;0,OFFSET(G112,-$E$18,0)-SUM(OFFSET(F112,-$E$18,0):F112),0)))</f>
        <v>0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230</v>
      </c>
      <c r="F113" s="15">
        <f t="shared" si="10"/>
        <v>10</v>
      </c>
      <c r="G113" s="15">
        <f t="shared" ca="1" si="11"/>
        <v>0</v>
      </c>
      <c r="H113" s="13">
        <f t="shared" ca="1" si="7"/>
        <v>0.25205479452054796</v>
      </c>
      <c r="I113" s="29">
        <f ca="1">IF(G113&lt;&gt;0,IF(E113&lt;0,0,IF(OR(Pita!I113&gt;0,'Green Pepper'!I113&gt;0,'House Salad'!I113&gt;0,Mushrooms!I113&gt;0,Lemon!I113&gt;0,Tzatziki!I113&gt;0,'Monterey Jack'!I113&gt;0),50,200)),0)</f>
        <v>0</v>
      </c>
      <c r="J113" s="2">
        <f ca="1">IF(D113&lt;$E$18,"N/A",IF(D113=$E$18,IF($E$7-SUM(OFFSET(F113,-$E$18,0):F113)&gt;0,$E$7-SUM(OFFSET(F113,-$E$18,0):F113),0),IF(OFFSET(G113,-$E$18,0)-SUM(OFFSET(F113,-$E$18,0):F113)&gt;0,OFFSET(G113,-$E$18,0)-SUM(OFFSET(F113,-$E$18,0):F113),0)))</f>
        <v>0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220</v>
      </c>
      <c r="F114" s="15">
        <f t="shared" si="10"/>
        <v>10</v>
      </c>
      <c r="G114" s="15">
        <f t="shared" ca="1" si="11"/>
        <v>0</v>
      </c>
      <c r="H114" s="13">
        <f t="shared" ca="1" si="7"/>
        <v>0.24109589041095894</v>
      </c>
      <c r="I114" s="29">
        <f ca="1">IF(G114&lt;&gt;0,IF(E114&lt;0,0,IF(OR(Pita!I114&gt;0,'Green Pepper'!I114&gt;0,'House Salad'!I114&gt;0,Mushrooms!I114&gt;0,Lemon!I114&gt;0,Tzatziki!I114&gt;0,'Monterey Jack'!I114&gt;0),50,200)),0)</f>
        <v>0</v>
      </c>
      <c r="J114" s="2">
        <f ca="1">IF(D114&lt;$E$18,"N/A",IF(D114=$E$18,IF($E$7-SUM(OFFSET(F114,-$E$18,0):F114)&gt;0,$E$7-SUM(OFFSET(F114,-$E$18,0):F114),0),IF(OFFSET(G114,-$E$18,0)-SUM(OFFSET(F114,-$E$18,0):F114)&gt;0,OFFSET(G114,-$E$18,0)-SUM(OFFSET(F114,-$E$18,0):F114),0)))</f>
        <v>0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210</v>
      </c>
      <c r="F115" s="15">
        <f t="shared" si="10"/>
        <v>10</v>
      </c>
      <c r="G115" s="15">
        <f t="shared" ca="1" si="11"/>
        <v>0</v>
      </c>
      <c r="H115" s="13">
        <f t="shared" ca="1" si="7"/>
        <v>0.23013698630136989</v>
      </c>
      <c r="I115" s="29">
        <f ca="1">IF(G115&lt;&gt;0,IF(E115&lt;0,0,IF(OR(Pita!I115&gt;0,'Green Pepper'!I115&gt;0,'House Salad'!I115&gt;0,Mushrooms!I115&gt;0,Lemon!I115&gt;0,Tzatziki!I115&gt;0,'Monterey Jack'!I115&gt;0),50,200)),0)</f>
        <v>0</v>
      </c>
      <c r="J115" s="2">
        <f ca="1">IF(D115&lt;$E$18,"N/A",IF(D115=$E$18,IF($E$7-SUM(OFFSET(F115,-$E$18,0):F115)&gt;0,$E$7-SUM(OFFSET(F115,-$E$18,0):F115),0),IF(OFFSET(G115,-$E$18,0)-SUM(OFFSET(F115,-$E$18,0):F115)&gt;0,OFFSET(G115,-$E$18,0)-SUM(OFFSET(F115,-$E$18,0):F115),0)))</f>
        <v>0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200</v>
      </c>
      <c r="F116" s="15">
        <f t="shared" si="10"/>
        <v>10</v>
      </c>
      <c r="G116" s="15">
        <f t="shared" ca="1" si="11"/>
        <v>0</v>
      </c>
      <c r="H116" s="13">
        <f t="shared" ca="1" si="7"/>
        <v>0.21917808219178084</v>
      </c>
      <c r="I116" s="29">
        <f ca="1">IF(G116&lt;&gt;0,IF(E116&lt;0,0,IF(OR(Pita!I116&gt;0,'Green Pepper'!I116&gt;0,'House Salad'!I116&gt;0,Mushrooms!I116&gt;0,Lemon!I116&gt;0,Tzatziki!I116&gt;0,'Monterey Jack'!I116&gt;0),50,200)),0)</f>
        <v>0</v>
      </c>
      <c r="J116" s="2">
        <f ca="1">IF(D116&lt;$E$18,"N/A",IF(D116=$E$18,IF($E$7-SUM(OFFSET(F116,-$E$18,0):F116)&gt;0,$E$7-SUM(OFFSET(F116,-$E$18,0):F116),0),IF(OFFSET(G116,-$E$18,0)-SUM(OFFSET(F116,-$E$18,0):F116)&gt;0,OFFSET(G116,-$E$18,0)-SUM(OFFSET(F116,-$E$18,0):F116),0)))</f>
        <v>0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190</v>
      </c>
      <c r="F117" s="15">
        <f t="shared" si="10"/>
        <v>10</v>
      </c>
      <c r="G117" s="15">
        <f t="shared" ca="1" si="11"/>
        <v>0</v>
      </c>
      <c r="H117" s="13">
        <f t="shared" ca="1" si="7"/>
        <v>0.20821917808219181</v>
      </c>
      <c r="I117" s="29">
        <f ca="1">IF(G117&lt;&gt;0,IF(E117&lt;0,0,IF(OR(Pita!I117&gt;0,'Green Pepper'!I117&gt;0,'House Salad'!I117&gt;0,Mushrooms!I117&gt;0,Lemon!I117&gt;0,Tzatziki!I117&gt;0,'Monterey Jack'!I117&gt;0),50,200)),0)</f>
        <v>0</v>
      </c>
      <c r="J117" s="2">
        <f ca="1">IF(D117&lt;$E$18,"N/A",IF(D117=$E$18,IF($E$7-SUM(OFFSET(F117,-$E$18,0):F117)&gt;0,$E$7-SUM(OFFSET(F117,-$E$18,0):F117),0),IF(OFFSET(G117,-$E$18,0)-SUM(OFFSET(F117,-$E$18,0):F117)&gt;0,OFFSET(G117,-$E$18,0)-SUM(OFFSET(F117,-$E$18,0):F117),0)))</f>
        <v>0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180</v>
      </c>
      <c r="F118" s="15">
        <f t="shared" si="10"/>
        <v>10</v>
      </c>
      <c r="G118" s="15">
        <f t="shared" ca="1" si="11"/>
        <v>0</v>
      </c>
      <c r="H118" s="13">
        <f t="shared" ca="1" si="7"/>
        <v>0.19726027397260276</v>
      </c>
      <c r="I118" s="29">
        <f ca="1">IF(G118&lt;&gt;0,IF(E118&lt;0,0,IF(OR(Pita!I118&gt;0,'Green Pepper'!I118&gt;0,'House Salad'!I118&gt;0,Mushrooms!I118&gt;0,Lemon!I118&gt;0,Tzatziki!I118&gt;0,'Monterey Jack'!I118&gt;0),50,200)),0)</f>
        <v>0</v>
      </c>
      <c r="J118" s="2">
        <f ca="1">IF(D118&lt;$E$18,"N/A",IF(D118=$E$18,IF($E$7-SUM(OFFSET(F118,-$E$18,0):F118)&gt;0,$E$7-SUM(OFFSET(F118,-$E$18,0):F118),0),IF(OFFSET(G118,-$E$18,0)-SUM(OFFSET(F118,-$E$18,0):F118)&gt;0,OFFSET(G118,-$E$18,0)-SUM(OFFSET(F118,-$E$18,0):F118),0)))</f>
        <v>0</v>
      </c>
      <c r="K118" s="13">
        <f t="shared" ca="1" si="8"/>
        <v>0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170</v>
      </c>
      <c r="F119" s="15">
        <f t="shared" si="10"/>
        <v>10</v>
      </c>
      <c r="G119" s="15">
        <f t="shared" ca="1" si="11"/>
        <v>0</v>
      </c>
      <c r="H119" s="13">
        <f t="shared" ca="1" si="7"/>
        <v>0.18630136986301371</v>
      </c>
      <c r="I119" s="29">
        <f ca="1">IF(G119&lt;&gt;0,IF(E119&lt;0,0,IF(OR(Pita!I119&gt;0,'Green Pepper'!I119&gt;0,'House Salad'!I119&gt;0,Mushrooms!I119&gt;0,Lemon!I119&gt;0,Tzatziki!I119&gt;0,'Monterey Jack'!I119&gt;0),50,200)),0)</f>
        <v>0</v>
      </c>
      <c r="J119" s="2">
        <f ca="1">IF(D119&lt;$E$18,"N/A",IF(D119=$E$18,IF($E$7-SUM(OFFSET(F119,-$E$18,0):F119)&gt;0,$E$7-SUM(OFFSET(F119,-$E$18,0):F119),0),IF(OFFSET(G119,-$E$18,0)-SUM(OFFSET(F119,-$E$18,0):F119)&gt;0,OFFSET(G119,-$E$18,0)-SUM(OFFSET(F119,-$E$18,0):F119),0)))</f>
        <v>0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160</v>
      </c>
      <c r="F120" s="15">
        <f t="shared" si="10"/>
        <v>10</v>
      </c>
      <c r="G120" s="15">
        <f t="shared" ca="1" si="11"/>
        <v>0</v>
      </c>
      <c r="H120" s="13">
        <f t="shared" ca="1" si="7"/>
        <v>0.17534246575342469</v>
      </c>
      <c r="I120" s="29">
        <f ca="1">IF(G120&lt;&gt;0,IF(E120&lt;0,0,IF(OR(Pita!I120&gt;0,'Green Pepper'!I120&gt;0,'House Salad'!I120&gt;0,Mushrooms!I120&gt;0,Lemon!I120&gt;0,Tzatziki!I120&gt;0,'Monterey Jack'!I120&gt;0),50,200)),0)</f>
        <v>0</v>
      </c>
      <c r="J120" s="2">
        <f ca="1">IF(D120&lt;$E$18,"N/A",IF(D120=$E$18,IF($E$7-SUM(OFFSET(F120,-$E$18,0):F120)&gt;0,$E$7-SUM(OFFSET(F120,-$E$18,0):F120),0),IF(OFFSET(G120,-$E$18,0)-SUM(OFFSET(F120,-$E$18,0):F120)&gt;0,OFFSET(G120,-$E$18,0)-SUM(OFFSET(F120,-$E$18,0):F120),0)))</f>
        <v>0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150</v>
      </c>
      <c r="F121" s="15">
        <f t="shared" si="10"/>
        <v>10</v>
      </c>
      <c r="G121" s="15">
        <f t="shared" ca="1" si="11"/>
        <v>0</v>
      </c>
      <c r="H121" s="13">
        <f t="shared" ca="1" si="7"/>
        <v>0.16438356164383564</v>
      </c>
      <c r="I121" s="29">
        <f ca="1">IF(G121&lt;&gt;0,IF(E121&lt;0,0,IF(OR(Pita!I121&gt;0,'Green Pepper'!I121&gt;0,'House Salad'!I121&gt;0,Mushrooms!I121&gt;0,Lemon!I121&gt;0,Tzatziki!I121&gt;0,'Monterey Jack'!I121&gt;0),50,200)),0)</f>
        <v>0</v>
      </c>
      <c r="J121" s="2">
        <f ca="1">IF(D121&lt;$E$18,"N/A",IF(D121=$E$18,IF($E$7-SUM(OFFSET(F121,-$E$18,0):F121)&gt;0,$E$7-SUM(OFFSET(F121,-$E$18,0):F121),0),IF(OFFSET(G121,-$E$18,0)-SUM(OFFSET(F121,-$E$18,0):F121)&gt;0,OFFSET(G121,-$E$18,0)-SUM(OFFSET(F121,-$E$18,0):F121),0)))</f>
        <v>0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140</v>
      </c>
      <c r="F122" s="15">
        <f t="shared" si="10"/>
        <v>10</v>
      </c>
      <c r="G122" s="15">
        <f t="shared" ca="1" si="11"/>
        <v>0</v>
      </c>
      <c r="H122" s="13">
        <f t="shared" ca="1" si="7"/>
        <v>0.15342465753424658</v>
      </c>
      <c r="I122" s="29">
        <f ca="1">IF(G122&lt;&gt;0,IF(E122&lt;0,0,IF(OR(Pita!I122&gt;0,'Green Pepper'!I122&gt;0,'House Salad'!I122&gt;0,Mushrooms!I122&gt;0,Lemon!I122&gt;0,Tzatziki!I122&gt;0,'Monterey Jack'!I122&gt;0),50,200)),0)</f>
        <v>0</v>
      </c>
      <c r="J122" s="2">
        <f ca="1">IF(D122&lt;$E$18,"N/A",IF(D122=$E$18,IF($E$7-SUM(OFFSET(F122,-$E$18,0):F122)&gt;0,$E$7-SUM(OFFSET(F122,-$E$18,0):F122),0),IF(OFFSET(G122,-$E$18,0)-SUM(OFFSET(F122,-$E$18,0):F122)&gt;0,OFFSET(G122,-$E$18,0)-SUM(OFFSET(F122,-$E$18,0):F122),0)))</f>
        <v>0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130</v>
      </c>
      <c r="F123" s="15">
        <f t="shared" si="10"/>
        <v>10</v>
      </c>
      <c r="G123" s="15">
        <f t="shared" ca="1" si="11"/>
        <v>0</v>
      </c>
      <c r="H123" s="13">
        <f t="shared" ca="1" si="7"/>
        <v>0.14246575342465756</v>
      </c>
      <c r="I123" s="29">
        <f ca="1">IF(G123&lt;&gt;0,IF(E123&lt;0,0,IF(OR(Pita!I123&gt;0,'Green Pepper'!I123&gt;0,'House Salad'!I123&gt;0,Mushrooms!I123&gt;0,Lemon!I123&gt;0,Tzatziki!I123&gt;0,'Monterey Jack'!I123&gt;0),50,200)),0)</f>
        <v>0</v>
      </c>
      <c r="J123" s="2">
        <f ca="1">IF(D123&lt;$E$18,"N/A",IF(D123=$E$18,IF($E$7-SUM(OFFSET(F123,-$E$18,0):F123)&gt;0,$E$7-SUM(OFFSET(F123,-$E$18,0):F123),0),IF(OFFSET(G123,-$E$18,0)-SUM(OFFSET(F123,-$E$18,0):F123)&gt;0,OFFSET(G123,-$E$18,0)-SUM(OFFSET(F123,-$E$18,0):F123),0)))</f>
        <v>0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120</v>
      </c>
      <c r="F124" s="15">
        <f t="shared" si="10"/>
        <v>10</v>
      </c>
      <c r="G124" s="15">
        <f t="shared" ca="1" si="11"/>
        <v>0</v>
      </c>
      <c r="H124" s="13">
        <f t="shared" ca="1" si="7"/>
        <v>0.13150684931506851</v>
      </c>
      <c r="I124" s="29">
        <f ca="1">IF(G124&lt;&gt;0,IF(E124&lt;0,0,IF(OR(Pita!I124&gt;0,'Green Pepper'!I124&gt;0,'House Salad'!I124&gt;0,Mushrooms!I124&gt;0,Lemon!I124&gt;0,Tzatziki!I124&gt;0,'Monterey Jack'!I124&gt;0),50,200)),0)</f>
        <v>0</v>
      </c>
      <c r="J124" s="2">
        <f ca="1">IF(D124&lt;$E$18,"N/A",IF(D124=$E$18,IF($E$7-SUM(OFFSET(F124,-$E$18,0):F124)&gt;0,$E$7-SUM(OFFSET(F124,-$E$18,0):F124),0),IF(OFFSET(G124,-$E$18,0)-SUM(OFFSET(F124,-$E$18,0):F124)&gt;0,OFFSET(G124,-$E$18,0)-SUM(OFFSET(F124,-$E$18,0):F124),0)))</f>
        <v>0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110</v>
      </c>
      <c r="F125" s="15">
        <f t="shared" si="10"/>
        <v>10</v>
      </c>
      <c r="G125" s="15">
        <f t="shared" ca="1" si="11"/>
        <v>350</v>
      </c>
      <c r="H125" s="13">
        <f t="shared" ca="1" si="7"/>
        <v>0.12054794520547947</v>
      </c>
      <c r="I125" s="29">
        <f ca="1">IF(G125&lt;&gt;0,IF(E125&lt;0,0,IF(OR(Pita!I125&gt;0,'Green Pepper'!I125&gt;0,'House Salad'!I125&gt;0,Mushrooms!I125&gt;0,Lemon!I125&gt;0,Tzatziki!I125&gt;0,'Monterey Jack'!I125&gt;0),50,200)),0)</f>
        <v>50</v>
      </c>
      <c r="J125" s="2">
        <f ca="1">IF(D125&lt;$E$18,"N/A",IF(D125=$E$18,IF($E$7-SUM(OFFSET(F125,-$E$18,0):F125)&gt;0,$E$7-SUM(OFFSET(F125,-$E$18,0):F125),0),IF(OFFSET(G125,-$E$18,0)-SUM(OFFSET(F125,-$E$18,0):F125)&gt;0,OFFSET(G125,-$E$18,0)-SUM(OFFSET(F125,-$E$18,0):F125),0)))</f>
        <v>0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450</v>
      </c>
      <c r="F126" s="15">
        <f t="shared" si="10"/>
        <v>10</v>
      </c>
      <c r="G126" s="15">
        <f t="shared" ca="1" si="11"/>
        <v>0</v>
      </c>
      <c r="H126" s="13">
        <f t="shared" ca="1" si="7"/>
        <v>0.49315068493150693</v>
      </c>
      <c r="I126" s="29">
        <f ca="1">IF(G126&lt;&gt;0,IF(E126&lt;0,0,IF(OR(Pita!I126&gt;0,'Green Pepper'!I126&gt;0,'House Salad'!I126&gt;0,Mushrooms!I126&gt;0,Lemon!I126&gt;0,Tzatziki!I126&gt;0,'Monterey Jack'!I126&gt;0),50,200)),0)</f>
        <v>0</v>
      </c>
      <c r="J126" s="2">
        <f ca="1">IF(D126&lt;$E$18,"N/A",IF(D126=$E$18,IF($E$7-SUM(OFFSET(F126,-$E$18,0):F126)&gt;0,$E$7-SUM(OFFSET(F126,-$E$18,0):F126),0),IF(OFFSET(G126,-$E$18,0)-SUM(OFFSET(F126,-$E$18,0):F126)&gt;0,OFFSET(G126,-$E$18,0)-SUM(OFFSET(F126,-$E$18,0):F126),0)))</f>
        <v>0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440</v>
      </c>
      <c r="F127" s="15">
        <f t="shared" si="10"/>
        <v>10</v>
      </c>
      <c r="G127" s="15">
        <f t="shared" ca="1" si="11"/>
        <v>0</v>
      </c>
      <c r="H127" s="13">
        <f t="shared" ca="1" si="7"/>
        <v>0.48219178082191788</v>
      </c>
      <c r="I127" s="29">
        <f ca="1">IF(G127&lt;&gt;0,IF(E127&lt;0,0,IF(OR(Pita!I127&gt;0,'Green Pepper'!I127&gt;0,'House Salad'!I127&gt;0,Mushrooms!I127&gt;0,Lemon!I127&gt;0,Tzatziki!I127&gt;0,'Monterey Jack'!I127&gt;0),50,200)),0)</f>
        <v>0</v>
      </c>
      <c r="J127" s="2">
        <f ca="1">IF(D127&lt;$E$18,"N/A",IF(D127=$E$18,IF($E$7-SUM(OFFSET(F127,-$E$18,0):F127)&gt;0,$E$7-SUM(OFFSET(F127,-$E$18,0):F127),0),IF(OFFSET(G127,-$E$18,0)-SUM(OFFSET(F127,-$E$18,0):F127)&gt;0,OFFSET(G127,-$E$18,0)-SUM(OFFSET(F127,-$E$18,0):F127),0)))</f>
        <v>0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430</v>
      </c>
      <c r="F128" s="15">
        <f t="shared" si="10"/>
        <v>10</v>
      </c>
      <c r="G128" s="15">
        <f t="shared" ca="1" si="11"/>
        <v>0</v>
      </c>
      <c r="H128" s="13">
        <f t="shared" ca="1" si="7"/>
        <v>0.47123287671232883</v>
      </c>
      <c r="I128" s="29">
        <f ca="1">IF(G128&lt;&gt;0,IF(E128&lt;0,0,IF(OR(Pita!I128&gt;0,'Green Pepper'!I128&gt;0,'House Salad'!I128&gt;0,Mushrooms!I128&gt;0,Lemon!I128&gt;0,Tzatziki!I128&gt;0,'Monterey Jack'!I128&gt;0),50,200)),0)</f>
        <v>0</v>
      </c>
      <c r="J128" s="2">
        <f ca="1">IF(D128&lt;$E$18,"N/A",IF(D128=$E$18,IF($E$7-SUM(OFFSET(F128,-$E$18,0):F128)&gt;0,$E$7-SUM(OFFSET(F128,-$E$18,0):F128),0),IF(OFFSET(G128,-$E$18,0)-SUM(OFFSET(F128,-$E$18,0):F128)&gt;0,OFFSET(G128,-$E$18,0)-SUM(OFFSET(F128,-$E$18,0):F128),0)))</f>
        <v>0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420</v>
      </c>
      <c r="F129" s="15">
        <f t="shared" si="10"/>
        <v>10</v>
      </c>
      <c r="G129" s="15">
        <f t="shared" ca="1" si="11"/>
        <v>0</v>
      </c>
      <c r="H129" s="13">
        <f t="shared" ca="1" si="7"/>
        <v>0.46027397260273978</v>
      </c>
      <c r="I129" s="29">
        <f ca="1">IF(G129&lt;&gt;0,IF(E129&lt;0,0,IF(OR(Pita!I129&gt;0,'Green Pepper'!I129&gt;0,'House Salad'!I129&gt;0,Mushrooms!I129&gt;0,Lemon!I129&gt;0,Tzatziki!I129&gt;0,'Monterey Jack'!I129&gt;0),50,200)),0)</f>
        <v>0</v>
      </c>
      <c r="J129" s="2">
        <f ca="1">IF(D129&lt;$E$18,"N/A",IF(D129=$E$18,IF($E$7-SUM(OFFSET(F129,-$E$18,0):F129)&gt;0,$E$7-SUM(OFFSET(F129,-$E$18,0):F129),0),IF(OFFSET(G129,-$E$18,0)-SUM(OFFSET(F129,-$E$18,0):F129)&gt;0,OFFSET(G129,-$E$18,0)-SUM(OFFSET(F129,-$E$18,0):F129),0)))</f>
        <v>0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410</v>
      </c>
      <c r="F130" s="15">
        <f t="shared" si="10"/>
        <v>10</v>
      </c>
      <c r="G130" s="15">
        <f t="shared" ca="1" si="11"/>
        <v>0</v>
      </c>
      <c r="H130" s="13">
        <f t="shared" ca="1" si="7"/>
        <v>0.44931506849315073</v>
      </c>
      <c r="I130" s="29">
        <f ca="1">IF(G130&lt;&gt;0,IF(E130&lt;0,0,IF(OR(Pita!I130&gt;0,'Green Pepper'!I130&gt;0,'House Salad'!I130&gt;0,Mushrooms!I130&gt;0,Lemon!I130&gt;0,Tzatziki!I130&gt;0,'Monterey Jack'!I130&gt;0),50,200)),0)</f>
        <v>0</v>
      </c>
      <c r="J130" s="2">
        <f ca="1">IF(D130&lt;$E$18,"N/A",IF(D130=$E$18,IF($E$7-SUM(OFFSET(F130,-$E$18,0):F130)&gt;0,$E$7-SUM(OFFSET(F130,-$E$18,0):F130),0),IF(OFFSET(G130,-$E$18,0)-SUM(OFFSET(F130,-$E$18,0):F130)&gt;0,OFFSET(G130,-$E$18,0)-SUM(OFFSET(F130,-$E$18,0):F130),0)))</f>
        <v>0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400</v>
      </c>
      <c r="F131" s="15">
        <f t="shared" si="10"/>
        <v>10</v>
      </c>
      <c r="G131" s="15">
        <f t="shared" ca="1" si="11"/>
        <v>0</v>
      </c>
      <c r="H131" s="13">
        <f t="shared" ca="1" si="7"/>
        <v>0.43835616438356168</v>
      </c>
      <c r="I131" s="29">
        <f ca="1">IF(G131&lt;&gt;0,IF(E131&lt;0,0,IF(OR(Pita!I131&gt;0,'Green Pepper'!I131&gt;0,'House Salad'!I131&gt;0,Mushrooms!I131&gt;0,Lemon!I131&gt;0,Tzatziki!I131&gt;0,'Monterey Jack'!I131&gt;0),50,200)),0)</f>
        <v>0</v>
      </c>
      <c r="J131" s="2">
        <f ca="1">IF(D131&lt;$E$18,"N/A",IF(D131=$E$18,IF($E$7-SUM(OFFSET(F131,-$E$18,0):F131)&gt;0,$E$7-SUM(OFFSET(F131,-$E$18,0):F131),0),IF(OFFSET(G131,-$E$18,0)-SUM(OFFSET(F131,-$E$18,0):F131)&gt;0,OFFSET(G131,-$E$18,0)-SUM(OFFSET(F131,-$E$18,0):F131),0)))</f>
        <v>0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390</v>
      </c>
      <c r="F132" s="15">
        <f t="shared" si="10"/>
        <v>10</v>
      </c>
      <c r="G132" s="15">
        <f t="shared" ca="1" si="11"/>
        <v>0</v>
      </c>
      <c r="H132" s="13">
        <f t="shared" ca="1" si="7"/>
        <v>0.42739726027397268</v>
      </c>
      <c r="I132" s="29">
        <f ca="1">IF(G132&lt;&gt;0,IF(E132&lt;0,0,IF(OR(Pita!I132&gt;0,'Green Pepper'!I132&gt;0,'House Salad'!I132&gt;0,Mushrooms!I132&gt;0,Lemon!I132&gt;0,Tzatziki!I132&gt;0,'Monterey Jack'!I132&gt;0),50,200)),0)</f>
        <v>0</v>
      </c>
      <c r="J132" s="2">
        <f ca="1">IF(D132&lt;$E$18,"N/A",IF(D132=$E$18,IF($E$7-SUM(OFFSET(F132,-$E$18,0):F132)&gt;0,$E$7-SUM(OFFSET(F132,-$E$18,0):F132),0),IF(OFFSET(G132,-$E$18,0)-SUM(OFFSET(F132,-$E$18,0):F132)&gt;0,OFFSET(G132,-$E$18,0)-SUM(OFFSET(F132,-$E$18,0):F132),0)))</f>
        <v>0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380</v>
      </c>
      <c r="F133" s="15">
        <f t="shared" si="10"/>
        <v>10</v>
      </c>
      <c r="G133" s="15">
        <f t="shared" ca="1" si="11"/>
        <v>0</v>
      </c>
      <c r="H133" s="13">
        <f t="shared" ca="1" si="7"/>
        <v>0.41643835616438363</v>
      </c>
      <c r="I133" s="29">
        <f ca="1">IF(G133&lt;&gt;0,IF(E133&lt;0,0,IF(OR(Pita!I133&gt;0,'Green Pepper'!I133&gt;0,'House Salad'!I133&gt;0,Mushrooms!I133&gt;0,Lemon!I133&gt;0,Tzatziki!I133&gt;0,'Monterey Jack'!I133&gt;0),50,200)),0)</f>
        <v>0</v>
      </c>
      <c r="J133" s="2">
        <f ca="1">IF(D133&lt;$E$18,"N/A",IF(D133=$E$18,IF($E$7-SUM(OFFSET(F133,-$E$18,0):F133)&gt;0,$E$7-SUM(OFFSET(F133,-$E$18,0):F133),0),IF(OFFSET(G133,-$E$18,0)-SUM(OFFSET(F133,-$E$18,0):F133)&gt;0,OFFSET(G133,-$E$18,0)-SUM(OFFSET(F133,-$E$18,0):F133),0)))</f>
        <v>0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370</v>
      </c>
      <c r="F134" s="15">
        <f t="shared" si="10"/>
        <v>10</v>
      </c>
      <c r="G134" s="15">
        <f t="shared" ca="1" si="11"/>
        <v>0</v>
      </c>
      <c r="H134" s="13">
        <f t="shared" ca="1" si="7"/>
        <v>0.40547945205479458</v>
      </c>
      <c r="I134" s="29">
        <f ca="1">IF(G134&lt;&gt;0,IF(E134&lt;0,0,IF(OR(Pita!I134&gt;0,'Green Pepper'!I134&gt;0,'House Salad'!I134&gt;0,Mushrooms!I134&gt;0,Lemon!I134&gt;0,Tzatziki!I134&gt;0,'Monterey Jack'!I134&gt;0),50,200)),0)</f>
        <v>0</v>
      </c>
      <c r="J134" s="2">
        <f ca="1">IF(D134&lt;$E$18,"N/A",IF(D134=$E$18,IF($E$7-SUM(OFFSET(F134,-$E$18,0):F134)&gt;0,$E$7-SUM(OFFSET(F134,-$E$18,0):F134),0),IF(OFFSET(G134,-$E$18,0)-SUM(OFFSET(F134,-$E$18,0):F134)&gt;0,OFFSET(G134,-$E$18,0)-SUM(OFFSET(F134,-$E$18,0):F134),0)))</f>
        <v>0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360</v>
      </c>
      <c r="F135" s="15">
        <f t="shared" si="10"/>
        <v>10</v>
      </c>
      <c r="G135" s="15">
        <f t="shared" ca="1" si="11"/>
        <v>0</v>
      </c>
      <c r="H135" s="13">
        <f t="shared" ca="1" si="7"/>
        <v>0.39452054794520552</v>
      </c>
      <c r="I135" s="29">
        <f ca="1">IF(G135&lt;&gt;0,IF(E135&lt;0,0,IF(OR(Pita!I135&gt;0,'Green Pepper'!I135&gt;0,'House Salad'!I135&gt;0,Mushrooms!I135&gt;0,Lemon!I135&gt;0,Tzatziki!I135&gt;0,'Monterey Jack'!I135&gt;0),50,200)),0)</f>
        <v>0</v>
      </c>
      <c r="J135" s="2">
        <f ca="1">IF(D135&lt;$E$18,"N/A",IF(D135=$E$18,IF($E$7-SUM(OFFSET(F135,-$E$18,0):F135)&gt;0,$E$7-SUM(OFFSET(F135,-$E$18,0):F135),0),IF(OFFSET(G135,-$E$18,0)-SUM(OFFSET(F135,-$E$18,0):F135)&gt;0,OFFSET(G135,-$E$18,0)-SUM(OFFSET(F135,-$E$18,0):F135),0)))</f>
        <v>0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350</v>
      </c>
      <c r="F136" s="15">
        <f t="shared" si="10"/>
        <v>10</v>
      </c>
      <c r="G136" s="15">
        <f t="shared" ca="1" si="11"/>
        <v>0</v>
      </c>
      <c r="H136" s="13">
        <f t="shared" ca="1" si="7"/>
        <v>0.38356164383561647</v>
      </c>
      <c r="I136" s="29">
        <f ca="1">IF(G136&lt;&gt;0,IF(E136&lt;0,0,IF(OR(Pita!I136&gt;0,'Green Pepper'!I136&gt;0,'House Salad'!I136&gt;0,Mushrooms!I136&gt;0,Lemon!I136&gt;0,Tzatziki!I136&gt;0,'Monterey Jack'!I136&gt;0),50,200)),0)</f>
        <v>0</v>
      </c>
      <c r="J136" s="2">
        <f ca="1">IF(D136&lt;$E$18,"N/A",IF(D136=$E$18,IF($E$7-SUM(OFFSET(F136,-$E$18,0):F136)&gt;0,$E$7-SUM(OFFSET(F136,-$E$18,0):F136),0),IF(OFFSET(G136,-$E$18,0)-SUM(OFFSET(F136,-$E$18,0):F136)&gt;0,OFFSET(G136,-$E$18,0)-SUM(OFFSET(F136,-$E$18,0):F136),0)))</f>
        <v>0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340</v>
      </c>
      <c r="F137" s="15">
        <f t="shared" si="10"/>
        <v>10</v>
      </c>
      <c r="G137" s="15">
        <f t="shared" ca="1" si="11"/>
        <v>0</v>
      </c>
      <c r="H137" s="13">
        <f t="shared" ca="1" si="7"/>
        <v>0.37260273972602742</v>
      </c>
      <c r="I137" s="29">
        <f ca="1">IF(G137&lt;&gt;0,IF(E137&lt;0,0,IF(OR(Pita!I137&gt;0,'Green Pepper'!I137&gt;0,'House Salad'!I137&gt;0,Mushrooms!I137&gt;0,Lemon!I137&gt;0,Tzatziki!I137&gt;0,'Monterey Jack'!I137&gt;0),50,200)),0)</f>
        <v>0</v>
      </c>
      <c r="J137" s="2">
        <f ca="1">IF(D137&lt;$E$18,"N/A",IF(D137=$E$18,IF($E$7-SUM(OFFSET(F137,-$E$18,0):F137)&gt;0,$E$7-SUM(OFFSET(F137,-$E$18,0):F137),0),IF(OFFSET(G137,-$E$18,0)-SUM(OFFSET(F137,-$E$18,0):F137)&gt;0,OFFSET(G137,-$E$18,0)-SUM(OFFSET(F137,-$E$18,0):F137),0)))</f>
        <v>0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330</v>
      </c>
      <c r="F138" s="15">
        <f t="shared" si="10"/>
        <v>10</v>
      </c>
      <c r="G138" s="15">
        <f t="shared" ca="1" si="11"/>
        <v>0</v>
      </c>
      <c r="H138" s="13">
        <f t="shared" ca="1" si="7"/>
        <v>0.36164383561643842</v>
      </c>
      <c r="I138" s="29">
        <f ca="1">IF(G138&lt;&gt;0,IF(E138&lt;0,0,IF(OR(Pita!I138&gt;0,'Green Pepper'!I138&gt;0,'House Salad'!I138&gt;0,Mushrooms!I138&gt;0,Lemon!I138&gt;0,Tzatziki!I138&gt;0,'Monterey Jack'!I138&gt;0),50,200)),0)</f>
        <v>0</v>
      </c>
      <c r="J138" s="2">
        <f ca="1">IF(D138&lt;$E$18,"N/A",IF(D138=$E$18,IF($E$7-SUM(OFFSET(F138,-$E$18,0):F138)&gt;0,$E$7-SUM(OFFSET(F138,-$E$18,0):F138),0),IF(OFFSET(G138,-$E$18,0)-SUM(OFFSET(F138,-$E$18,0):F138)&gt;0,OFFSET(G138,-$E$18,0)-SUM(OFFSET(F138,-$E$18,0):F138),0)))</f>
        <v>0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320</v>
      </c>
      <c r="F139" s="15">
        <f t="shared" si="10"/>
        <v>10</v>
      </c>
      <c r="G139" s="15">
        <f t="shared" ca="1" si="11"/>
        <v>0</v>
      </c>
      <c r="H139" s="13">
        <f t="shared" ca="1" si="7"/>
        <v>0.35068493150684937</v>
      </c>
      <c r="I139" s="29">
        <f ca="1">IF(G139&lt;&gt;0,IF(E139&lt;0,0,IF(OR(Pita!I139&gt;0,'Green Pepper'!I139&gt;0,'House Salad'!I139&gt;0,Mushrooms!I139&gt;0,Lemon!I139&gt;0,Tzatziki!I139&gt;0,'Monterey Jack'!I139&gt;0),50,200)),0)</f>
        <v>0</v>
      </c>
      <c r="J139" s="2">
        <f ca="1">IF(D139&lt;$E$18,"N/A",IF(D139=$E$18,IF($E$7-SUM(OFFSET(F139,-$E$18,0):F139)&gt;0,$E$7-SUM(OFFSET(F139,-$E$18,0):F139),0),IF(OFFSET(G139,-$E$18,0)-SUM(OFFSET(F139,-$E$18,0):F139)&gt;0,OFFSET(G139,-$E$18,0)-SUM(OFFSET(F139,-$E$18,0):F139),0)))</f>
        <v>0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310</v>
      </c>
      <c r="F140" s="15">
        <f t="shared" si="10"/>
        <v>10</v>
      </c>
      <c r="G140" s="15">
        <f t="shared" ca="1" si="11"/>
        <v>0</v>
      </c>
      <c r="H140" s="13">
        <f t="shared" ca="1" si="7"/>
        <v>0.33972602739726032</v>
      </c>
      <c r="I140" s="29">
        <f ca="1">IF(G140&lt;&gt;0,IF(E140&lt;0,0,IF(OR(Pita!I140&gt;0,'Green Pepper'!I140&gt;0,'House Salad'!I140&gt;0,Mushrooms!I140&gt;0,Lemon!I140&gt;0,Tzatziki!I140&gt;0,'Monterey Jack'!I140&gt;0),50,200)),0)</f>
        <v>0</v>
      </c>
      <c r="J140" s="2">
        <f ca="1">IF(D140&lt;$E$18,"N/A",IF(D140=$E$18,IF($E$7-SUM(OFFSET(F140,-$E$18,0):F140)&gt;0,$E$7-SUM(OFFSET(F140,-$E$18,0):F140),0),IF(OFFSET(G140,-$E$18,0)-SUM(OFFSET(F140,-$E$18,0):F140)&gt;0,OFFSET(G140,-$E$18,0)-SUM(OFFSET(F140,-$E$18,0):F140),0)))</f>
        <v>0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300</v>
      </c>
      <c r="F141" s="15">
        <f t="shared" si="10"/>
        <v>10</v>
      </c>
      <c r="G141" s="15">
        <f t="shared" ca="1" si="11"/>
        <v>0</v>
      </c>
      <c r="H141" s="13">
        <f t="shared" ca="1" si="7"/>
        <v>0.32876712328767127</v>
      </c>
      <c r="I141" s="29">
        <f ca="1">IF(G141&lt;&gt;0,IF(E141&lt;0,0,IF(OR(Pita!I141&gt;0,'Green Pepper'!I141&gt;0,'House Salad'!I141&gt;0,Mushrooms!I141&gt;0,Lemon!I141&gt;0,Tzatziki!I141&gt;0,'Monterey Jack'!I141&gt;0),50,200)),0)</f>
        <v>0</v>
      </c>
      <c r="J141" s="2">
        <f ca="1">IF(D141&lt;$E$18,"N/A",IF(D141=$E$18,IF($E$7-SUM(OFFSET(F141,-$E$18,0):F141)&gt;0,$E$7-SUM(OFFSET(F141,-$E$18,0):F141),0),IF(OFFSET(G141,-$E$18,0)-SUM(OFFSET(F141,-$E$18,0):F141)&gt;0,OFFSET(G141,-$E$18,0)-SUM(OFFSET(F141,-$E$18,0):F141),0)))</f>
        <v>0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290</v>
      </c>
      <c r="F142" s="15">
        <f t="shared" si="10"/>
        <v>10</v>
      </c>
      <c r="G142" s="15">
        <f t="shared" ca="1" si="11"/>
        <v>0</v>
      </c>
      <c r="H142" s="13">
        <f t="shared" ca="1" si="7"/>
        <v>0.31780821917808222</v>
      </c>
      <c r="I142" s="29">
        <f ca="1">IF(G142&lt;&gt;0,IF(E142&lt;0,0,IF(OR(Pita!I142&gt;0,'Green Pepper'!I142&gt;0,'House Salad'!I142&gt;0,Mushrooms!I142&gt;0,Lemon!I142&gt;0,Tzatziki!I142&gt;0,'Monterey Jack'!I142&gt;0),50,200)),0)</f>
        <v>0</v>
      </c>
      <c r="J142" s="2">
        <f ca="1">IF(D142&lt;$E$18,"N/A",IF(D142=$E$18,IF($E$7-SUM(OFFSET(F142,-$E$18,0):F142)&gt;0,$E$7-SUM(OFFSET(F142,-$E$18,0):F142),0),IF(OFFSET(G142,-$E$18,0)-SUM(OFFSET(F142,-$E$18,0):F142)&gt;0,OFFSET(G142,-$E$18,0)-SUM(OFFSET(F142,-$E$18,0):F142),0)))</f>
        <v>0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280</v>
      </c>
      <c r="F143" s="15">
        <f t="shared" si="10"/>
        <v>10</v>
      </c>
      <c r="G143" s="15">
        <f t="shared" ca="1" si="11"/>
        <v>0</v>
      </c>
      <c r="H143" s="13">
        <f t="shared" ca="1" si="7"/>
        <v>0.30684931506849317</v>
      </c>
      <c r="I143" s="29">
        <f ca="1">IF(G143&lt;&gt;0,IF(E143&lt;0,0,IF(OR(Pita!I143&gt;0,'Green Pepper'!I143&gt;0,'House Salad'!I143&gt;0,Mushrooms!I143&gt;0,Lemon!I143&gt;0,Tzatziki!I143&gt;0,'Monterey Jack'!I143&gt;0),50,200)),0)</f>
        <v>0</v>
      </c>
      <c r="J143" s="2">
        <f ca="1">IF(D143&lt;$E$18,"N/A",IF(D143=$E$18,IF($E$7-SUM(OFFSET(F143,-$E$18,0):F143)&gt;0,$E$7-SUM(OFFSET(F143,-$E$18,0):F143),0),IF(OFFSET(G143,-$E$18,0)-SUM(OFFSET(F143,-$E$18,0):F143)&gt;0,OFFSET(G143,-$E$18,0)-SUM(OFFSET(F143,-$E$18,0):F143),0)))</f>
        <v>0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270</v>
      </c>
      <c r="F144" s="15">
        <f t="shared" si="10"/>
        <v>10</v>
      </c>
      <c r="G144" s="15">
        <f t="shared" ca="1" si="11"/>
        <v>0</v>
      </c>
      <c r="H144" s="13">
        <f t="shared" ca="1" si="7"/>
        <v>0.29589041095890417</v>
      </c>
      <c r="I144" s="29">
        <f ca="1">IF(G144&lt;&gt;0,IF(E144&lt;0,0,IF(OR(Pita!I144&gt;0,'Green Pepper'!I144&gt;0,'House Salad'!I144&gt;0,Mushrooms!I144&gt;0,Lemon!I144&gt;0,Tzatziki!I144&gt;0,'Monterey Jack'!I144&gt;0),50,200)),0)</f>
        <v>0</v>
      </c>
      <c r="J144" s="2">
        <f ca="1">IF(D144&lt;$E$18,"N/A",IF(D144=$E$18,IF($E$7-SUM(OFFSET(F144,-$E$18,0):F144)&gt;0,$E$7-SUM(OFFSET(F144,-$E$18,0):F144),0),IF(OFFSET(G144,-$E$18,0)-SUM(OFFSET(F144,-$E$18,0):F144)&gt;0,OFFSET(G144,-$E$18,0)-SUM(OFFSET(F144,-$E$18,0):F144),0)))</f>
        <v>0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260</v>
      </c>
      <c r="F145" s="15">
        <f t="shared" si="10"/>
        <v>10</v>
      </c>
      <c r="G145" s="15">
        <f t="shared" ca="1" si="11"/>
        <v>0</v>
      </c>
      <c r="H145" s="13">
        <f t="shared" ca="1" si="7"/>
        <v>0.28493150684931512</v>
      </c>
      <c r="I145" s="29">
        <f ca="1">IF(G145&lt;&gt;0,IF(E145&lt;0,0,IF(OR(Pita!I145&gt;0,'Green Pepper'!I145&gt;0,'House Salad'!I145&gt;0,Mushrooms!I145&gt;0,Lemon!I145&gt;0,Tzatziki!I145&gt;0,'Monterey Jack'!I145&gt;0),50,200)),0)</f>
        <v>0</v>
      </c>
      <c r="J145" s="2">
        <f ca="1">IF(D145&lt;$E$18,"N/A",IF(D145=$E$18,IF($E$7-SUM(OFFSET(F145,-$E$18,0):F145)&gt;0,$E$7-SUM(OFFSET(F145,-$E$18,0):F145),0),IF(OFFSET(G145,-$E$18,0)-SUM(OFFSET(F145,-$E$18,0):F145)&gt;0,OFFSET(G145,-$E$18,0)-SUM(OFFSET(F145,-$E$18,0):F145),0)))</f>
        <v>0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250</v>
      </c>
      <c r="F146" s="15">
        <f t="shared" si="10"/>
        <v>10</v>
      </c>
      <c r="G146" s="15">
        <f t="shared" ca="1" si="11"/>
        <v>0</v>
      </c>
      <c r="H146" s="13">
        <f t="shared" ca="1" si="7"/>
        <v>0.27397260273972607</v>
      </c>
      <c r="I146" s="29">
        <f ca="1">IF(G146&lt;&gt;0,IF(E146&lt;0,0,IF(OR(Pita!I146&gt;0,'Green Pepper'!I146&gt;0,'House Salad'!I146&gt;0,Mushrooms!I146&gt;0,Lemon!I146&gt;0,Tzatziki!I146&gt;0,'Monterey Jack'!I146&gt;0),50,200)),0)</f>
        <v>0</v>
      </c>
      <c r="J146" s="2">
        <f ca="1">IF(D146&lt;$E$18,"N/A",IF(D146=$E$18,IF($E$7-SUM(OFFSET(F146,-$E$18,0):F146)&gt;0,$E$7-SUM(OFFSET(F146,-$E$18,0):F146),0),IF(OFFSET(G146,-$E$18,0)-SUM(OFFSET(F146,-$E$18,0):F146)&gt;0,OFFSET(G146,-$E$18,0)-SUM(OFFSET(F146,-$E$18,0):F146),0)))</f>
        <v>0</v>
      </c>
      <c r="K146" s="13">
        <f t="shared" ca="1" si="8"/>
        <v>0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240</v>
      </c>
      <c r="F147" s="15">
        <f t="shared" si="10"/>
        <v>10</v>
      </c>
      <c r="G147" s="15">
        <f t="shared" ca="1" si="11"/>
        <v>0</v>
      </c>
      <c r="H147" s="13">
        <f t="shared" ca="1" si="7"/>
        <v>0.26301369863013702</v>
      </c>
      <c r="I147" s="29">
        <f ca="1">IF(G147&lt;&gt;0,IF(E147&lt;0,0,IF(OR(Pita!I147&gt;0,'Green Pepper'!I147&gt;0,'House Salad'!I147&gt;0,Mushrooms!I147&gt;0,Lemon!I147&gt;0,Tzatziki!I147&gt;0,'Monterey Jack'!I147&gt;0),50,200)),0)</f>
        <v>0</v>
      </c>
      <c r="J147" s="2">
        <f ca="1">IF(D147&lt;$E$18,"N/A",IF(D147=$E$18,IF($E$7-SUM(OFFSET(F147,-$E$18,0):F147)&gt;0,$E$7-SUM(OFFSET(F147,-$E$18,0):F147),0),IF(OFFSET(G147,-$E$18,0)-SUM(OFFSET(F147,-$E$18,0):F147)&gt;0,OFFSET(G147,-$E$18,0)-SUM(OFFSET(F147,-$E$18,0):F147),0)))</f>
        <v>0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230</v>
      </c>
      <c r="F148" s="15">
        <f t="shared" si="10"/>
        <v>10</v>
      </c>
      <c r="G148" s="15">
        <f t="shared" ca="1" si="11"/>
        <v>0</v>
      </c>
      <c r="H148" s="13">
        <f t="shared" ca="1" si="7"/>
        <v>0.25205479452054796</v>
      </c>
      <c r="I148" s="29">
        <f ca="1">IF(G148&lt;&gt;0,IF(E148&lt;0,0,IF(OR(Pita!I148&gt;0,'Green Pepper'!I148&gt;0,'House Salad'!I148&gt;0,Mushrooms!I148&gt;0,Lemon!I148&gt;0,Tzatziki!I148&gt;0,'Monterey Jack'!I148&gt;0),50,200)),0)</f>
        <v>0</v>
      </c>
      <c r="J148" s="2">
        <f ca="1">IF(D148&lt;$E$18,"N/A",IF(D148=$E$18,IF($E$7-SUM(OFFSET(F148,-$E$18,0):F148)&gt;0,$E$7-SUM(OFFSET(F148,-$E$18,0):F148),0),IF(OFFSET(G148,-$E$18,0)-SUM(OFFSET(F148,-$E$18,0):F148)&gt;0,OFFSET(G148,-$E$18,0)-SUM(OFFSET(F148,-$E$18,0):F148),0)))</f>
        <v>0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220</v>
      </c>
      <c r="F149" s="15">
        <f t="shared" si="10"/>
        <v>10</v>
      </c>
      <c r="G149" s="15">
        <f t="shared" ca="1" si="11"/>
        <v>0</v>
      </c>
      <c r="H149" s="13">
        <f t="shared" ref="H149:H212" ca="1" si="13">IF(E149&gt;0,E149*($E$12/365),0)</f>
        <v>0.24109589041095894</v>
      </c>
      <c r="I149" s="29">
        <f ca="1">IF(G149&lt;&gt;0,IF(E149&lt;0,0,IF(OR(Pita!I149&gt;0,'Green Pepper'!I149&gt;0,'House Salad'!I149&gt;0,Mushrooms!I149&gt;0,Lemon!I149&gt;0,Tzatziki!I149&gt;0,'Monterey Jack'!I149&gt;0),50,200)),0)</f>
        <v>0</v>
      </c>
      <c r="J149" s="2">
        <f ca="1">IF(D149&lt;$E$18,"N/A",IF(D149=$E$18,IF($E$7-SUM(OFFSET(F149,-$E$18,0):F149)&gt;0,$E$7-SUM(OFFSET(F149,-$E$18,0):F149),0),IF(OFFSET(G149,-$E$18,0)-SUM(OFFSET(F149,-$E$18,0):F149)&gt;0,OFFSET(G149,-$E$18,0)-SUM(OFFSET(F149,-$E$18,0):F149),0)))</f>
        <v>0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210</v>
      </c>
      <c r="F150" s="15">
        <f t="shared" ref="F150:F213" si="16">ROUND($E$15/7,0)</f>
        <v>10</v>
      </c>
      <c r="G150" s="15">
        <f t="shared" ref="G150:G213" ca="1" si="17">IF(D150=1,$E$4,IF(E150&lt;0,$E$4-E150,IF(MOD(D150,$E$5)=0,$E$4-E150,0)))</f>
        <v>0</v>
      </c>
      <c r="H150" s="13">
        <f t="shared" ca="1" si="13"/>
        <v>0.23013698630136989</v>
      </c>
      <c r="I150" s="29">
        <f ca="1">IF(G150&lt;&gt;0,IF(E150&lt;0,0,IF(OR(Pita!I150&gt;0,'Green Pepper'!I150&gt;0,'House Salad'!I150&gt;0,Mushrooms!I150&gt;0,Lemon!I150&gt;0,Tzatziki!I150&gt;0,'Monterey Jack'!I150&gt;0),50,200)),0)</f>
        <v>0</v>
      </c>
      <c r="J150" s="2">
        <f ca="1">IF(D150&lt;$E$18,"N/A",IF(D150=$E$18,IF($E$7-SUM(OFFSET(F150,-$E$18,0):F150)&gt;0,$E$7-SUM(OFFSET(F150,-$E$18,0):F150),0),IF(OFFSET(G150,-$E$18,0)-SUM(OFFSET(F150,-$E$18,0):F150)&gt;0,OFFSET(G150,-$E$18,0)-SUM(OFFSET(F150,-$E$18,0):F150),0)))</f>
        <v>0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200</v>
      </c>
      <c r="F151" s="15">
        <f t="shared" si="16"/>
        <v>10</v>
      </c>
      <c r="G151" s="15">
        <f t="shared" ca="1" si="17"/>
        <v>0</v>
      </c>
      <c r="H151" s="13">
        <f t="shared" ca="1" si="13"/>
        <v>0.21917808219178084</v>
      </c>
      <c r="I151" s="29">
        <f ca="1">IF(G151&lt;&gt;0,IF(E151&lt;0,0,IF(OR(Pita!I151&gt;0,'Green Pepper'!I151&gt;0,'House Salad'!I151&gt;0,Mushrooms!I151&gt;0,Lemon!I151&gt;0,Tzatziki!I151&gt;0,'Monterey Jack'!I151&gt;0),50,200)),0)</f>
        <v>0</v>
      </c>
      <c r="J151" s="2">
        <f ca="1">IF(D151&lt;$E$18,"N/A",IF(D151=$E$18,IF($E$7-SUM(OFFSET(F151,-$E$18,0):F151)&gt;0,$E$7-SUM(OFFSET(F151,-$E$18,0):F151),0),IF(OFFSET(G151,-$E$18,0)-SUM(OFFSET(F151,-$E$18,0):F151)&gt;0,OFFSET(G151,-$E$18,0)-SUM(OFFSET(F151,-$E$18,0):F151),0)))</f>
        <v>0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190</v>
      </c>
      <c r="F152" s="15">
        <f t="shared" si="16"/>
        <v>10</v>
      </c>
      <c r="G152" s="15">
        <f t="shared" ca="1" si="17"/>
        <v>0</v>
      </c>
      <c r="H152" s="13">
        <f t="shared" ca="1" si="13"/>
        <v>0.20821917808219181</v>
      </c>
      <c r="I152" s="29">
        <f ca="1">IF(G152&lt;&gt;0,IF(E152&lt;0,0,IF(OR(Pita!I152&gt;0,'Green Pepper'!I152&gt;0,'House Salad'!I152&gt;0,Mushrooms!I152&gt;0,Lemon!I152&gt;0,Tzatziki!I152&gt;0,'Monterey Jack'!I152&gt;0),50,200)),0)</f>
        <v>0</v>
      </c>
      <c r="J152" s="2">
        <f ca="1">IF(D152&lt;$E$18,"N/A",IF(D152=$E$18,IF($E$7-SUM(OFFSET(F152,-$E$18,0):F152)&gt;0,$E$7-SUM(OFFSET(F152,-$E$18,0):F152),0),IF(OFFSET(G152,-$E$18,0)-SUM(OFFSET(F152,-$E$18,0):F152)&gt;0,OFFSET(G152,-$E$18,0)-SUM(OFFSET(F152,-$E$18,0):F152),0)))</f>
        <v>0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180</v>
      </c>
      <c r="F153" s="15">
        <f t="shared" si="16"/>
        <v>10</v>
      </c>
      <c r="G153" s="15">
        <f t="shared" ca="1" si="17"/>
        <v>0</v>
      </c>
      <c r="H153" s="13">
        <f t="shared" ca="1" si="13"/>
        <v>0.19726027397260276</v>
      </c>
      <c r="I153" s="29">
        <f ca="1">IF(G153&lt;&gt;0,IF(E153&lt;0,0,IF(OR(Pita!I153&gt;0,'Green Pepper'!I153&gt;0,'House Salad'!I153&gt;0,Mushrooms!I153&gt;0,Lemon!I153&gt;0,Tzatziki!I153&gt;0,'Monterey Jack'!I153&gt;0),50,200)),0)</f>
        <v>0</v>
      </c>
      <c r="J153" s="2">
        <f ca="1">IF(D153&lt;$E$18,"N/A",IF(D153=$E$18,IF($E$7-SUM(OFFSET(F153,-$E$18,0):F153)&gt;0,$E$7-SUM(OFFSET(F153,-$E$18,0):F153),0),IF(OFFSET(G153,-$E$18,0)-SUM(OFFSET(F153,-$E$18,0):F153)&gt;0,OFFSET(G153,-$E$18,0)-SUM(OFFSET(F153,-$E$18,0):F153),0)))</f>
        <v>0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170</v>
      </c>
      <c r="F154" s="15">
        <f t="shared" si="16"/>
        <v>10</v>
      </c>
      <c r="G154" s="15">
        <f t="shared" ca="1" si="17"/>
        <v>0</v>
      </c>
      <c r="H154" s="13">
        <f t="shared" ca="1" si="13"/>
        <v>0.18630136986301371</v>
      </c>
      <c r="I154" s="29">
        <f ca="1">IF(G154&lt;&gt;0,IF(E154&lt;0,0,IF(OR(Pita!I154&gt;0,'Green Pepper'!I154&gt;0,'House Salad'!I154&gt;0,Mushrooms!I154&gt;0,Lemon!I154&gt;0,Tzatziki!I154&gt;0,'Monterey Jack'!I154&gt;0),50,200)),0)</f>
        <v>0</v>
      </c>
      <c r="J154" s="2">
        <f ca="1">IF(D154&lt;$E$18,"N/A",IF(D154=$E$18,IF($E$7-SUM(OFFSET(F154,-$E$18,0):F154)&gt;0,$E$7-SUM(OFFSET(F154,-$E$18,0):F154),0),IF(OFFSET(G154,-$E$18,0)-SUM(OFFSET(F154,-$E$18,0):F154)&gt;0,OFFSET(G154,-$E$18,0)-SUM(OFFSET(F154,-$E$18,0):F154),0)))</f>
        <v>0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160</v>
      </c>
      <c r="F155" s="15">
        <f t="shared" si="16"/>
        <v>10</v>
      </c>
      <c r="G155" s="15">
        <f t="shared" ca="1" si="17"/>
        <v>0</v>
      </c>
      <c r="H155" s="13">
        <f t="shared" ca="1" si="13"/>
        <v>0.17534246575342469</v>
      </c>
      <c r="I155" s="29">
        <f ca="1">IF(G155&lt;&gt;0,IF(E155&lt;0,0,IF(OR(Pita!I155&gt;0,'Green Pepper'!I155&gt;0,'House Salad'!I155&gt;0,Mushrooms!I155&gt;0,Lemon!I155&gt;0,Tzatziki!I155&gt;0,'Monterey Jack'!I155&gt;0),50,200)),0)</f>
        <v>0</v>
      </c>
      <c r="J155" s="2">
        <f ca="1">IF(D155&lt;$E$18,"N/A",IF(D155=$E$18,IF($E$7-SUM(OFFSET(F155,-$E$18,0):F155)&gt;0,$E$7-SUM(OFFSET(F155,-$E$18,0):F155),0),IF(OFFSET(G155,-$E$18,0)-SUM(OFFSET(F155,-$E$18,0):F155)&gt;0,OFFSET(G155,-$E$18,0)-SUM(OFFSET(F155,-$E$18,0):F155),0)))</f>
        <v>0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150</v>
      </c>
      <c r="F156" s="15">
        <f t="shared" si="16"/>
        <v>10</v>
      </c>
      <c r="G156" s="15">
        <f t="shared" ca="1" si="17"/>
        <v>0</v>
      </c>
      <c r="H156" s="13">
        <f t="shared" ca="1" si="13"/>
        <v>0.16438356164383564</v>
      </c>
      <c r="I156" s="29">
        <f ca="1">IF(G156&lt;&gt;0,IF(E156&lt;0,0,IF(OR(Pita!I156&gt;0,'Green Pepper'!I156&gt;0,'House Salad'!I156&gt;0,Mushrooms!I156&gt;0,Lemon!I156&gt;0,Tzatziki!I156&gt;0,'Monterey Jack'!I156&gt;0),50,200)),0)</f>
        <v>0</v>
      </c>
      <c r="J156" s="2">
        <f ca="1">IF(D156&lt;$E$18,"N/A",IF(D156=$E$18,IF($E$7-SUM(OFFSET(F156,-$E$18,0):F156)&gt;0,$E$7-SUM(OFFSET(F156,-$E$18,0):F156),0),IF(OFFSET(G156,-$E$18,0)-SUM(OFFSET(F156,-$E$18,0):F156)&gt;0,OFFSET(G156,-$E$18,0)-SUM(OFFSET(F156,-$E$18,0):F156),0)))</f>
        <v>0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140</v>
      </c>
      <c r="F157" s="15">
        <f t="shared" si="16"/>
        <v>10</v>
      </c>
      <c r="G157" s="15">
        <f t="shared" ca="1" si="17"/>
        <v>0</v>
      </c>
      <c r="H157" s="13">
        <f t="shared" ca="1" si="13"/>
        <v>0.15342465753424658</v>
      </c>
      <c r="I157" s="29">
        <f ca="1">IF(G157&lt;&gt;0,IF(E157&lt;0,0,IF(OR(Pita!I157&gt;0,'Green Pepper'!I157&gt;0,'House Salad'!I157&gt;0,Mushrooms!I157&gt;0,Lemon!I157&gt;0,Tzatziki!I157&gt;0,'Monterey Jack'!I157&gt;0),50,200)),0)</f>
        <v>0</v>
      </c>
      <c r="J157" s="2">
        <f ca="1">IF(D157&lt;$E$18,"N/A",IF(D157=$E$18,IF($E$7-SUM(OFFSET(F157,-$E$18,0):F157)&gt;0,$E$7-SUM(OFFSET(F157,-$E$18,0):F157),0),IF(OFFSET(G157,-$E$18,0)-SUM(OFFSET(F157,-$E$18,0):F157)&gt;0,OFFSET(G157,-$E$18,0)-SUM(OFFSET(F157,-$E$18,0):F157),0)))</f>
        <v>0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130</v>
      </c>
      <c r="F158" s="15">
        <f t="shared" si="16"/>
        <v>10</v>
      </c>
      <c r="G158" s="15">
        <f t="shared" ca="1" si="17"/>
        <v>0</v>
      </c>
      <c r="H158" s="13">
        <f t="shared" ca="1" si="13"/>
        <v>0.14246575342465756</v>
      </c>
      <c r="I158" s="29">
        <f ca="1">IF(G158&lt;&gt;0,IF(E158&lt;0,0,IF(OR(Pita!I158&gt;0,'Green Pepper'!I158&gt;0,'House Salad'!I158&gt;0,Mushrooms!I158&gt;0,Lemon!I158&gt;0,Tzatziki!I158&gt;0,'Monterey Jack'!I158&gt;0),50,200)),0)</f>
        <v>0</v>
      </c>
      <c r="J158" s="2">
        <f ca="1">IF(D158&lt;$E$18,"N/A",IF(D158=$E$18,IF($E$7-SUM(OFFSET(F158,-$E$18,0):F158)&gt;0,$E$7-SUM(OFFSET(F158,-$E$18,0):F158),0),IF(OFFSET(G158,-$E$18,0)-SUM(OFFSET(F158,-$E$18,0):F158)&gt;0,OFFSET(G158,-$E$18,0)-SUM(OFFSET(F158,-$E$18,0):F158),0)))</f>
        <v>0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120</v>
      </c>
      <c r="F159" s="15">
        <f t="shared" si="16"/>
        <v>10</v>
      </c>
      <c r="G159" s="15">
        <f t="shared" ca="1" si="17"/>
        <v>0</v>
      </c>
      <c r="H159" s="13">
        <f t="shared" ca="1" si="13"/>
        <v>0.13150684931506851</v>
      </c>
      <c r="I159" s="29">
        <f ca="1">IF(G159&lt;&gt;0,IF(E159&lt;0,0,IF(OR(Pita!I159&gt;0,'Green Pepper'!I159&gt;0,'House Salad'!I159&gt;0,Mushrooms!I159&gt;0,Lemon!I159&gt;0,Tzatziki!I159&gt;0,'Monterey Jack'!I159&gt;0),50,200)),0)</f>
        <v>0</v>
      </c>
      <c r="J159" s="2">
        <f ca="1">IF(D159&lt;$E$18,"N/A",IF(D159=$E$18,IF($E$7-SUM(OFFSET(F159,-$E$18,0):F159)&gt;0,$E$7-SUM(OFFSET(F159,-$E$18,0):F159),0),IF(OFFSET(G159,-$E$18,0)-SUM(OFFSET(F159,-$E$18,0):F159)&gt;0,OFFSET(G159,-$E$18,0)-SUM(OFFSET(F159,-$E$18,0):F159),0)))</f>
        <v>0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110</v>
      </c>
      <c r="F160" s="15">
        <f t="shared" si="16"/>
        <v>10</v>
      </c>
      <c r="G160" s="15">
        <f t="shared" ca="1" si="17"/>
        <v>350</v>
      </c>
      <c r="H160" s="13">
        <f t="shared" ca="1" si="13"/>
        <v>0.12054794520547947</v>
      </c>
      <c r="I160" s="29">
        <f ca="1">IF(G160&lt;&gt;0,IF(E160&lt;0,0,IF(OR(Pita!I160&gt;0,'Green Pepper'!I160&gt;0,'House Salad'!I160&gt;0,Mushrooms!I160&gt;0,Lemon!I160&gt;0,Tzatziki!I160&gt;0,'Monterey Jack'!I160&gt;0),50,200)),0)</f>
        <v>50</v>
      </c>
      <c r="J160" s="2">
        <f ca="1">IF(D160&lt;$E$18,"N/A",IF(D160=$E$18,IF($E$7-SUM(OFFSET(F160,-$E$18,0):F160)&gt;0,$E$7-SUM(OFFSET(F160,-$E$18,0):F160),0),IF(OFFSET(G160,-$E$18,0)-SUM(OFFSET(F160,-$E$18,0):F160)&gt;0,OFFSET(G160,-$E$18,0)-SUM(OFFSET(F160,-$E$18,0):F160),0)))</f>
        <v>0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450</v>
      </c>
      <c r="F161" s="15">
        <f t="shared" si="16"/>
        <v>10</v>
      </c>
      <c r="G161" s="15">
        <f t="shared" ca="1" si="17"/>
        <v>0</v>
      </c>
      <c r="H161" s="13">
        <f t="shared" ca="1" si="13"/>
        <v>0.49315068493150693</v>
      </c>
      <c r="I161" s="29">
        <f ca="1">IF(G161&lt;&gt;0,IF(E161&lt;0,0,IF(OR(Pita!I161&gt;0,'Green Pepper'!I161&gt;0,'House Salad'!I161&gt;0,Mushrooms!I161&gt;0,Lemon!I161&gt;0,Tzatziki!I161&gt;0,'Monterey Jack'!I161&gt;0),50,200)),0)</f>
        <v>0</v>
      </c>
      <c r="J161" s="2">
        <f ca="1">IF(D161&lt;$E$18,"N/A",IF(D161=$E$18,IF($E$7-SUM(OFFSET(F161,-$E$18,0):F161)&gt;0,$E$7-SUM(OFFSET(F161,-$E$18,0):F161),0),IF(OFFSET(G161,-$E$18,0)-SUM(OFFSET(F161,-$E$18,0):F161)&gt;0,OFFSET(G161,-$E$18,0)-SUM(OFFSET(F161,-$E$18,0):F161),0)))</f>
        <v>0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440</v>
      </c>
      <c r="F162" s="15">
        <f t="shared" si="16"/>
        <v>10</v>
      </c>
      <c r="G162" s="15">
        <f t="shared" ca="1" si="17"/>
        <v>0</v>
      </c>
      <c r="H162" s="13">
        <f t="shared" ca="1" si="13"/>
        <v>0.48219178082191788</v>
      </c>
      <c r="I162" s="29">
        <f ca="1">IF(G162&lt;&gt;0,IF(E162&lt;0,0,IF(OR(Pita!I162&gt;0,'Green Pepper'!I162&gt;0,'House Salad'!I162&gt;0,Mushrooms!I162&gt;0,Lemon!I162&gt;0,Tzatziki!I162&gt;0,'Monterey Jack'!I162&gt;0),50,200)),0)</f>
        <v>0</v>
      </c>
      <c r="J162" s="2">
        <f ca="1">IF(D162&lt;$E$18,"N/A",IF(D162=$E$18,IF($E$7-SUM(OFFSET(F162,-$E$18,0):F162)&gt;0,$E$7-SUM(OFFSET(F162,-$E$18,0):F162),0),IF(OFFSET(G162,-$E$18,0)-SUM(OFFSET(F162,-$E$18,0):F162)&gt;0,OFFSET(G162,-$E$18,0)-SUM(OFFSET(F162,-$E$18,0):F162),0)))</f>
        <v>0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430</v>
      </c>
      <c r="F163" s="15">
        <f t="shared" si="16"/>
        <v>10</v>
      </c>
      <c r="G163" s="15">
        <f t="shared" ca="1" si="17"/>
        <v>0</v>
      </c>
      <c r="H163" s="13">
        <f t="shared" ca="1" si="13"/>
        <v>0.47123287671232883</v>
      </c>
      <c r="I163" s="29">
        <f ca="1">IF(G163&lt;&gt;0,IF(E163&lt;0,0,IF(OR(Pita!I163&gt;0,'Green Pepper'!I163&gt;0,'House Salad'!I163&gt;0,Mushrooms!I163&gt;0,Lemon!I163&gt;0,Tzatziki!I163&gt;0,'Monterey Jack'!I163&gt;0),50,200)),0)</f>
        <v>0</v>
      </c>
      <c r="J163" s="2">
        <f ca="1">IF(D163&lt;$E$18,"N/A",IF(D163=$E$18,IF($E$7-SUM(OFFSET(F163,-$E$18,0):F163)&gt;0,$E$7-SUM(OFFSET(F163,-$E$18,0):F163),0),IF(OFFSET(G163,-$E$18,0)-SUM(OFFSET(F163,-$E$18,0):F163)&gt;0,OFFSET(G163,-$E$18,0)-SUM(OFFSET(F163,-$E$18,0):F163),0)))</f>
        <v>0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420</v>
      </c>
      <c r="F164" s="15">
        <f t="shared" si="16"/>
        <v>10</v>
      </c>
      <c r="G164" s="15">
        <f t="shared" ca="1" si="17"/>
        <v>0</v>
      </c>
      <c r="H164" s="13">
        <f t="shared" ca="1" si="13"/>
        <v>0.46027397260273978</v>
      </c>
      <c r="I164" s="29">
        <f ca="1">IF(G164&lt;&gt;0,IF(E164&lt;0,0,IF(OR(Pita!I164&gt;0,'Green Pepper'!I164&gt;0,'House Salad'!I164&gt;0,Mushrooms!I164&gt;0,Lemon!I164&gt;0,Tzatziki!I164&gt;0,'Monterey Jack'!I164&gt;0),50,200)),0)</f>
        <v>0</v>
      </c>
      <c r="J164" s="2">
        <f ca="1">IF(D164&lt;$E$18,"N/A",IF(D164=$E$18,IF($E$7-SUM(OFFSET(F164,-$E$18,0):F164)&gt;0,$E$7-SUM(OFFSET(F164,-$E$18,0):F164),0),IF(OFFSET(G164,-$E$18,0)-SUM(OFFSET(F164,-$E$18,0):F164)&gt;0,OFFSET(G164,-$E$18,0)-SUM(OFFSET(F164,-$E$18,0):F164),0)))</f>
        <v>0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410</v>
      </c>
      <c r="F165" s="15">
        <f t="shared" si="16"/>
        <v>10</v>
      </c>
      <c r="G165" s="15">
        <f t="shared" ca="1" si="17"/>
        <v>0</v>
      </c>
      <c r="H165" s="13">
        <f t="shared" ca="1" si="13"/>
        <v>0.44931506849315073</v>
      </c>
      <c r="I165" s="29">
        <f ca="1">IF(G165&lt;&gt;0,IF(E165&lt;0,0,IF(OR(Pita!I165&gt;0,'Green Pepper'!I165&gt;0,'House Salad'!I165&gt;0,Mushrooms!I165&gt;0,Lemon!I165&gt;0,Tzatziki!I165&gt;0,'Monterey Jack'!I165&gt;0),50,200)),0)</f>
        <v>0</v>
      </c>
      <c r="J165" s="2">
        <f ca="1">IF(D165&lt;$E$18,"N/A",IF(D165=$E$18,IF($E$7-SUM(OFFSET(F165,-$E$18,0):F165)&gt;0,$E$7-SUM(OFFSET(F165,-$E$18,0):F165),0),IF(OFFSET(G165,-$E$18,0)-SUM(OFFSET(F165,-$E$18,0):F165)&gt;0,OFFSET(G165,-$E$18,0)-SUM(OFFSET(F165,-$E$18,0):F165),0)))</f>
        <v>0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400</v>
      </c>
      <c r="F166" s="15">
        <f t="shared" si="16"/>
        <v>10</v>
      </c>
      <c r="G166" s="15">
        <f t="shared" ca="1" si="17"/>
        <v>0</v>
      </c>
      <c r="H166" s="13">
        <f t="shared" ca="1" si="13"/>
        <v>0.43835616438356168</v>
      </c>
      <c r="I166" s="29">
        <f ca="1">IF(G166&lt;&gt;0,IF(E166&lt;0,0,IF(OR(Pita!I166&gt;0,'Green Pepper'!I166&gt;0,'House Salad'!I166&gt;0,Mushrooms!I166&gt;0,Lemon!I166&gt;0,Tzatziki!I166&gt;0,'Monterey Jack'!I166&gt;0),50,200)),0)</f>
        <v>0</v>
      </c>
      <c r="J166" s="2">
        <f ca="1">IF(D166&lt;$E$18,"N/A",IF(D166=$E$18,IF($E$7-SUM(OFFSET(F166,-$E$18,0):F166)&gt;0,$E$7-SUM(OFFSET(F166,-$E$18,0):F166),0),IF(OFFSET(G166,-$E$18,0)-SUM(OFFSET(F166,-$E$18,0):F166)&gt;0,OFFSET(G166,-$E$18,0)-SUM(OFFSET(F166,-$E$18,0):F166),0)))</f>
        <v>0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390</v>
      </c>
      <c r="F167" s="15">
        <f t="shared" si="16"/>
        <v>10</v>
      </c>
      <c r="G167" s="15">
        <f t="shared" ca="1" si="17"/>
        <v>0</v>
      </c>
      <c r="H167" s="13">
        <f t="shared" ca="1" si="13"/>
        <v>0.42739726027397268</v>
      </c>
      <c r="I167" s="29">
        <f ca="1">IF(G167&lt;&gt;0,IF(E167&lt;0,0,IF(OR(Pita!I167&gt;0,'Green Pepper'!I167&gt;0,'House Salad'!I167&gt;0,Mushrooms!I167&gt;0,Lemon!I167&gt;0,Tzatziki!I167&gt;0,'Monterey Jack'!I167&gt;0),50,200)),0)</f>
        <v>0</v>
      </c>
      <c r="J167" s="2">
        <f ca="1">IF(D167&lt;$E$18,"N/A",IF(D167=$E$18,IF($E$7-SUM(OFFSET(F167,-$E$18,0):F167)&gt;0,$E$7-SUM(OFFSET(F167,-$E$18,0):F167),0),IF(OFFSET(G167,-$E$18,0)-SUM(OFFSET(F167,-$E$18,0):F167)&gt;0,OFFSET(G167,-$E$18,0)-SUM(OFFSET(F167,-$E$18,0):F167),0)))</f>
        <v>0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380</v>
      </c>
      <c r="F168" s="15">
        <f t="shared" si="16"/>
        <v>10</v>
      </c>
      <c r="G168" s="15">
        <f t="shared" ca="1" si="17"/>
        <v>0</v>
      </c>
      <c r="H168" s="13">
        <f t="shared" ca="1" si="13"/>
        <v>0.41643835616438363</v>
      </c>
      <c r="I168" s="29">
        <f ca="1">IF(G168&lt;&gt;0,IF(E168&lt;0,0,IF(OR(Pita!I168&gt;0,'Green Pepper'!I168&gt;0,'House Salad'!I168&gt;0,Mushrooms!I168&gt;0,Lemon!I168&gt;0,Tzatziki!I168&gt;0,'Monterey Jack'!I168&gt;0),50,200)),0)</f>
        <v>0</v>
      </c>
      <c r="J168" s="2">
        <f ca="1">IF(D168&lt;$E$18,"N/A",IF(D168=$E$18,IF($E$7-SUM(OFFSET(F168,-$E$18,0):F168)&gt;0,$E$7-SUM(OFFSET(F168,-$E$18,0):F168),0),IF(OFFSET(G168,-$E$18,0)-SUM(OFFSET(F168,-$E$18,0):F168)&gt;0,OFFSET(G168,-$E$18,0)-SUM(OFFSET(F168,-$E$18,0):F168),0)))</f>
        <v>0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370</v>
      </c>
      <c r="F169" s="15">
        <f t="shared" si="16"/>
        <v>10</v>
      </c>
      <c r="G169" s="15">
        <f t="shared" ca="1" si="17"/>
        <v>0</v>
      </c>
      <c r="H169" s="13">
        <f t="shared" ca="1" si="13"/>
        <v>0.40547945205479458</v>
      </c>
      <c r="I169" s="29">
        <f ca="1">IF(G169&lt;&gt;0,IF(E169&lt;0,0,IF(OR(Pita!I169&gt;0,'Green Pepper'!I169&gt;0,'House Salad'!I169&gt;0,Mushrooms!I169&gt;0,Lemon!I169&gt;0,Tzatziki!I169&gt;0,'Monterey Jack'!I169&gt;0),50,200)),0)</f>
        <v>0</v>
      </c>
      <c r="J169" s="2">
        <f ca="1">IF(D169&lt;$E$18,"N/A",IF(D169=$E$18,IF($E$7-SUM(OFFSET(F169,-$E$18,0):F169)&gt;0,$E$7-SUM(OFFSET(F169,-$E$18,0):F169),0),IF(OFFSET(G169,-$E$18,0)-SUM(OFFSET(F169,-$E$18,0):F169)&gt;0,OFFSET(G169,-$E$18,0)-SUM(OFFSET(F169,-$E$18,0):F169),0)))</f>
        <v>0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360</v>
      </c>
      <c r="F170" s="15">
        <f t="shared" si="16"/>
        <v>10</v>
      </c>
      <c r="G170" s="15">
        <f t="shared" ca="1" si="17"/>
        <v>0</v>
      </c>
      <c r="H170" s="13">
        <f t="shared" ca="1" si="13"/>
        <v>0.39452054794520552</v>
      </c>
      <c r="I170" s="29">
        <f ca="1">IF(G170&lt;&gt;0,IF(E170&lt;0,0,IF(OR(Pita!I170&gt;0,'Green Pepper'!I170&gt;0,'House Salad'!I170&gt;0,Mushrooms!I170&gt;0,Lemon!I170&gt;0,Tzatziki!I170&gt;0,'Monterey Jack'!I170&gt;0),50,200)),0)</f>
        <v>0</v>
      </c>
      <c r="J170" s="2">
        <f ca="1">IF(D170&lt;$E$18,"N/A",IF(D170=$E$18,IF($E$7-SUM(OFFSET(F170,-$E$18,0):F170)&gt;0,$E$7-SUM(OFFSET(F170,-$E$18,0):F170),0),IF(OFFSET(G170,-$E$18,0)-SUM(OFFSET(F170,-$E$18,0):F170)&gt;0,OFFSET(G170,-$E$18,0)-SUM(OFFSET(F170,-$E$18,0):F170),0)))</f>
        <v>0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350</v>
      </c>
      <c r="F171" s="15">
        <f t="shared" si="16"/>
        <v>10</v>
      </c>
      <c r="G171" s="15">
        <f t="shared" ca="1" si="17"/>
        <v>0</v>
      </c>
      <c r="H171" s="13">
        <f t="shared" ca="1" si="13"/>
        <v>0.38356164383561647</v>
      </c>
      <c r="I171" s="29">
        <f ca="1">IF(G171&lt;&gt;0,IF(E171&lt;0,0,IF(OR(Pita!I171&gt;0,'Green Pepper'!I171&gt;0,'House Salad'!I171&gt;0,Mushrooms!I171&gt;0,Lemon!I171&gt;0,Tzatziki!I171&gt;0,'Monterey Jack'!I171&gt;0),50,200)),0)</f>
        <v>0</v>
      </c>
      <c r="J171" s="2">
        <f ca="1">IF(D171&lt;$E$18,"N/A",IF(D171=$E$18,IF($E$7-SUM(OFFSET(F171,-$E$18,0):F171)&gt;0,$E$7-SUM(OFFSET(F171,-$E$18,0):F171),0),IF(OFFSET(G171,-$E$18,0)-SUM(OFFSET(F171,-$E$18,0):F171)&gt;0,OFFSET(G171,-$E$18,0)-SUM(OFFSET(F171,-$E$18,0):F171),0)))</f>
        <v>0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340</v>
      </c>
      <c r="F172" s="15">
        <f t="shared" si="16"/>
        <v>10</v>
      </c>
      <c r="G172" s="15">
        <f t="shared" ca="1" si="17"/>
        <v>0</v>
      </c>
      <c r="H172" s="13">
        <f t="shared" ca="1" si="13"/>
        <v>0.37260273972602742</v>
      </c>
      <c r="I172" s="29">
        <f ca="1">IF(G172&lt;&gt;0,IF(E172&lt;0,0,IF(OR(Pita!I172&gt;0,'Green Pepper'!I172&gt;0,'House Salad'!I172&gt;0,Mushrooms!I172&gt;0,Lemon!I172&gt;0,Tzatziki!I172&gt;0,'Monterey Jack'!I172&gt;0),50,200)),0)</f>
        <v>0</v>
      </c>
      <c r="J172" s="2">
        <f ca="1">IF(D172&lt;$E$18,"N/A",IF(D172=$E$18,IF($E$7-SUM(OFFSET(F172,-$E$18,0):F172)&gt;0,$E$7-SUM(OFFSET(F172,-$E$18,0):F172),0),IF(OFFSET(G172,-$E$18,0)-SUM(OFFSET(F172,-$E$18,0):F172)&gt;0,OFFSET(G172,-$E$18,0)-SUM(OFFSET(F172,-$E$18,0):F172),0)))</f>
        <v>0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330</v>
      </c>
      <c r="F173" s="15">
        <f t="shared" si="16"/>
        <v>10</v>
      </c>
      <c r="G173" s="15">
        <f t="shared" ca="1" si="17"/>
        <v>0</v>
      </c>
      <c r="H173" s="13">
        <f t="shared" ca="1" si="13"/>
        <v>0.36164383561643842</v>
      </c>
      <c r="I173" s="29">
        <f ca="1">IF(G173&lt;&gt;0,IF(E173&lt;0,0,IF(OR(Pita!I173&gt;0,'Green Pepper'!I173&gt;0,'House Salad'!I173&gt;0,Mushrooms!I173&gt;0,Lemon!I173&gt;0,Tzatziki!I173&gt;0,'Monterey Jack'!I173&gt;0),50,200)),0)</f>
        <v>0</v>
      </c>
      <c r="J173" s="2">
        <f ca="1">IF(D173&lt;$E$18,"N/A",IF(D173=$E$18,IF($E$7-SUM(OFFSET(F173,-$E$18,0):F173)&gt;0,$E$7-SUM(OFFSET(F173,-$E$18,0):F173),0),IF(OFFSET(G173,-$E$18,0)-SUM(OFFSET(F173,-$E$18,0):F173)&gt;0,OFFSET(G173,-$E$18,0)-SUM(OFFSET(F173,-$E$18,0):F173),0)))</f>
        <v>0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320</v>
      </c>
      <c r="F174" s="15">
        <f t="shared" si="16"/>
        <v>10</v>
      </c>
      <c r="G174" s="15">
        <f t="shared" ca="1" si="17"/>
        <v>0</v>
      </c>
      <c r="H174" s="13">
        <f t="shared" ca="1" si="13"/>
        <v>0.35068493150684937</v>
      </c>
      <c r="I174" s="29">
        <f ca="1">IF(G174&lt;&gt;0,IF(E174&lt;0,0,IF(OR(Pita!I174&gt;0,'Green Pepper'!I174&gt;0,'House Salad'!I174&gt;0,Mushrooms!I174&gt;0,Lemon!I174&gt;0,Tzatziki!I174&gt;0,'Monterey Jack'!I174&gt;0),50,200)),0)</f>
        <v>0</v>
      </c>
      <c r="J174" s="2">
        <f ca="1">IF(D174&lt;$E$18,"N/A",IF(D174=$E$18,IF($E$7-SUM(OFFSET(F174,-$E$18,0):F174)&gt;0,$E$7-SUM(OFFSET(F174,-$E$18,0):F174),0),IF(OFFSET(G174,-$E$18,0)-SUM(OFFSET(F174,-$E$18,0):F174)&gt;0,OFFSET(G174,-$E$18,0)-SUM(OFFSET(F174,-$E$18,0):F174),0)))</f>
        <v>0</v>
      </c>
      <c r="K174" s="13">
        <f t="shared" ca="1" si="14"/>
        <v>0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310</v>
      </c>
      <c r="F175" s="15">
        <f t="shared" si="16"/>
        <v>10</v>
      </c>
      <c r="G175" s="15">
        <f t="shared" ca="1" si="17"/>
        <v>0</v>
      </c>
      <c r="H175" s="13">
        <f t="shared" ca="1" si="13"/>
        <v>0.33972602739726032</v>
      </c>
      <c r="I175" s="29">
        <f ca="1">IF(G175&lt;&gt;0,IF(E175&lt;0,0,IF(OR(Pita!I175&gt;0,'Green Pepper'!I175&gt;0,'House Salad'!I175&gt;0,Mushrooms!I175&gt;0,Lemon!I175&gt;0,Tzatziki!I175&gt;0,'Monterey Jack'!I175&gt;0),50,200)),0)</f>
        <v>0</v>
      </c>
      <c r="J175" s="2">
        <f ca="1">IF(D175&lt;$E$18,"N/A",IF(D175=$E$18,IF($E$7-SUM(OFFSET(F175,-$E$18,0):F175)&gt;0,$E$7-SUM(OFFSET(F175,-$E$18,0):F175),0),IF(OFFSET(G175,-$E$18,0)-SUM(OFFSET(F175,-$E$18,0):F175)&gt;0,OFFSET(G175,-$E$18,0)-SUM(OFFSET(F175,-$E$18,0):F175),0)))</f>
        <v>0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300</v>
      </c>
      <c r="F176" s="15">
        <f t="shared" si="16"/>
        <v>10</v>
      </c>
      <c r="G176" s="15">
        <f t="shared" ca="1" si="17"/>
        <v>0</v>
      </c>
      <c r="H176" s="13">
        <f t="shared" ca="1" si="13"/>
        <v>0.32876712328767127</v>
      </c>
      <c r="I176" s="29">
        <f ca="1">IF(G176&lt;&gt;0,IF(E176&lt;0,0,IF(OR(Pita!I176&gt;0,'Green Pepper'!I176&gt;0,'House Salad'!I176&gt;0,Mushrooms!I176&gt;0,Lemon!I176&gt;0,Tzatziki!I176&gt;0,'Monterey Jack'!I176&gt;0),50,200)),0)</f>
        <v>0</v>
      </c>
      <c r="J176" s="2">
        <f ca="1">IF(D176&lt;$E$18,"N/A",IF(D176=$E$18,IF($E$7-SUM(OFFSET(F176,-$E$18,0):F176)&gt;0,$E$7-SUM(OFFSET(F176,-$E$18,0):F176),0),IF(OFFSET(G176,-$E$18,0)-SUM(OFFSET(F176,-$E$18,0):F176)&gt;0,OFFSET(G176,-$E$18,0)-SUM(OFFSET(F176,-$E$18,0):F176),0)))</f>
        <v>0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290</v>
      </c>
      <c r="F177" s="15">
        <f t="shared" si="16"/>
        <v>10</v>
      </c>
      <c r="G177" s="15">
        <f t="shared" ca="1" si="17"/>
        <v>0</v>
      </c>
      <c r="H177" s="13">
        <f t="shared" ca="1" si="13"/>
        <v>0.31780821917808222</v>
      </c>
      <c r="I177" s="29">
        <f ca="1">IF(G177&lt;&gt;0,IF(E177&lt;0,0,IF(OR(Pita!I177&gt;0,'Green Pepper'!I177&gt;0,'House Salad'!I177&gt;0,Mushrooms!I177&gt;0,Lemon!I177&gt;0,Tzatziki!I177&gt;0,'Monterey Jack'!I177&gt;0),50,200)),0)</f>
        <v>0</v>
      </c>
      <c r="J177" s="2">
        <f ca="1">IF(D177&lt;$E$18,"N/A",IF(D177=$E$18,IF($E$7-SUM(OFFSET(F177,-$E$18,0):F177)&gt;0,$E$7-SUM(OFFSET(F177,-$E$18,0):F177),0),IF(OFFSET(G177,-$E$18,0)-SUM(OFFSET(F177,-$E$18,0):F177)&gt;0,OFFSET(G177,-$E$18,0)-SUM(OFFSET(F177,-$E$18,0):F177),0)))</f>
        <v>0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280</v>
      </c>
      <c r="F178" s="15">
        <f t="shared" si="16"/>
        <v>10</v>
      </c>
      <c r="G178" s="15">
        <f t="shared" ca="1" si="17"/>
        <v>0</v>
      </c>
      <c r="H178" s="13">
        <f t="shared" ca="1" si="13"/>
        <v>0.30684931506849317</v>
      </c>
      <c r="I178" s="29">
        <f ca="1">IF(G178&lt;&gt;0,IF(E178&lt;0,0,IF(OR(Pita!I178&gt;0,'Green Pepper'!I178&gt;0,'House Salad'!I178&gt;0,Mushrooms!I178&gt;0,Lemon!I178&gt;0,Tzatziki!I178&gt;0,'Monterey Jack'!I178&gt;0),50,200)),0)</f>
        <v>0</v>
      </c>
      <c r="J178" s="2">
        <f ca="1">IF(D178&lt;$E$18,"N/A",IF(D178=$E$18,IF($E$7-SUM(OFFSET(F178,-$E$18,0):F178)&gt;0,$E$7-SUM(OFFSET(F178,-$E$18,0):F178),0),IF(OFFSET(G178,-$E$18,0)-SUM(OFFSET(F178,-$E$18,0):F178)&gt;0,OFFSET(G178,-$E$18,0)-SUM(OFFSET(F178,-$E$18,0):F178),0)))</f>
        <v>0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270</v>
      </c>
      <c r="F179" s="15">
        <f t="shared" si="16"/>
        <v>10</v>
      </c>
      <c r="G179" s="15">
        <f t="shared" ca="1" si="17"/>
        <v>0</v>
      </c>
      <c r="H179" s="13">
        <f t="shared" ca="1" si="13"/>
        <v>0.29589041095890417</v>
      </c>
      <c r="I179" s="29">
        <f ca="1">IF(G179&lt;&gt;0,IF(E179&lt;0,0,IF(OR(Pita!I179&gt;0,'Green Pepper'!I179&gt;0,'House Salad'!I179&gt;0,Mushrooms!I179&gt;0,Lemon!I179&gt;0,Tzatziki!I179&gt;0,'Monterey Jack'!I179&gt;0),50,200)),0)</f>
        <v>0</v>
      </c>
      <c r="J179" s="2">
        <f ca="1">IF(D179&lt;$E$18,"N/A",IF(D179=$E$18,IF($E$7-SUM(OFFSET(F179,-$E$18,0):F179)&gt;0,$E$7-SUM(OFFSET(F179,-$E$18,0):F179),0),IF(OFFSET(G179,-$E$18,0)-SUM(OFFSET(F179,-$E$18,0):F179)&gt;0,OFFSET(G179,-$E$18,0)-SUM(OFFSET(F179,-$E$18,0):F179),0)))</f>
        <v>0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260</v>
      </c>
      <c r="F180" s="15">
        <f t="shared" si="16"/>
        <v>10</v>
      </c>
      <c r="G180" s="15">
        <f t="shared" ca="1" si="17"/>
        <v>0</v>
      </c>
      <c r="H180" s="13">
        <f t="shared" ca="1" si="13"/>
        <v>0.28493150684931512</v>
      </c>
      <c r="I180" s="29">
        <f ca="1">IF(G180&lt;&gt;0,IF(E180&lt;0,0,IF(OR(Pita!I180&gt;0,'Green Pepper'!I180&gt;0,'House Salad'!I180&gt;0,Mushrooms!I180&gt;0,Lemon!I180&gt;0,Tzatziki!I180&gt;0,'Monterey Jack'!I180&gt;0),50,200)),0)</f>
        <v>0</v>
      </c>
      <c r="J180" s="2">
        <f ca="1">IF(D180&lt;$E$18,"N/A",IF(D180=$E$18,IF($E$7-SUM(OFFSET(F180,-$E$18,0):F180)&gt;0,$E$7-SUM(OFFSET(F180,-$E$18,0):F180),0),IF(OFFSET(G180,-$E$18,0)-SUM(OFFSET(F180,-$E$18,0):F180)&gt;0,OFFSET(G180,-$E$18,0)-SUM(OFFSET(F180,-$E$18,0):F180),0)))</f>
        <v>0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250</v>
      </c>
      <c r="F181" s="15">
        <f t="shared" si="16"/>
        <v>10</v>
      </c>
      <c r="G181" s="15">
        <f t="shared" ca="1" si="17"/>
        <v>0</v>
      </c>
      <c r="H181" s="13">
        <f t="shared" ca="1" si="13"/>
        <v>0.27397260273972607</v>
      </c>
      <c r="I181" s="29">
        <f ca="1">IF(G181&lt;&gt;0,IF(E181&lt;0,0,IF(OR(Pita!I181&gt;0,'Green Pepper'!I181&gt;0,'House Salad'!I181&gt;0,Mushrooms!I181&gt;0,Lemon!I181&gt;0,Tzatziki!I181&gt;0,'Monterey Jack'!I181&gt;0),50,200)),0)</f>
        <v>0</v>
      </c>
      <c r="J181" s="2">
        <f ca="1">IF(D181&lt;$E$18,"N/A",IF(D181=$E$18,IF($E$7-SUM(OFFSET(F181,-$E$18,0):F181)&gt;0,$E$7-SUM(OFFSET(F181,-$E$18,0):F181),0),IF(OFFSET(G181,-$E$18,0)-SUM(OFFSET(F181,-$E$18,0):F181)&gt;0,OFFSET(G181,-$E$18,0)-SUM(OFFSET(F181,-$E$18,0):F181),0)))</f>
        <v>0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240</v>
      </c>
      <c r="F182" s="15">
        <f t="shared" si="16"/>
        <v>10</v>
      </c>
      <c r="G182" s="15">
        <f t="shared" ca="1" si="17"/>
        <v>0</v>
      </c>
      <c r="H182" s="13">
        <f t="shared" ca="1" si="13"/>
        <v>0.26301369863013702</v>
      </c>
      <c r="I182" s="29">
        <f ca="1">IF(G182&lt;&gt;0,IF(E182&lt;0,0,IF(OR(Pita!I182&gt;0,'Green Pepper'!I182&gt;0,'House Salad'!I182&gt;0,Mushrooms!I182&gt;0,Lemon!I182&gt;0,Tzatziki!I182&gt;0,'Monterey Jack'!I182&gt;0),50,200)),0)</f>
        <v>0</v>
      </c>
      <c r="J182" s="2">
        <f ca="1">IF(D182&lt;$E$18,"N/A",IF(D182=$E$18,IF($E$7-SUM(OFFSET(F182,-$E$18,0):F182)&gt;0,$E$7-SUM(OFFSET(F182,-$E$18,0):F182),0),IF(OFFSET(G182,-$E$18,0)-SUM(OFFSET(F182,-$E$18,0):F182)&gt;0,OFFSET(G182,-$E$18,0)-SUM(OFFSET(F182,-$E$18,0):F182),0)))</f>
        <v>0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230</v>
      </c>
      <c r="F183" s="15">
        <f t="shared" si="16"/>
        <v>10</v>
      </c>
      <c r="G183" s="15">
        <f t="shared" ca="1" si="17"/>
        <v>0</v>
      </c>
      <c r="H183" s="13">
        <f t="shared" ca="1" si="13"/>
        <v>0.25205479452054796</v>
      </c>
      <c r="I183" s="29">
        <f ca="1">IF(G183&lt;&gt;0,IF(E183&lt;0,0,IF(OR(Pita!I183&gt;0,'Green Pepper'!I183&gt;0,'House Salad'!I183&gt;0,Mushrooms!I183&gt;0,Lemon!I183&gt;0,Tzatziki!I183&gt;0,'Monterey Jack'!I183&gt;0),50,200)),0)</f>
        <v>0</v>
      </c>
      <c r="J183" s="2">
        <f ca="1">IF(D183&lt;$E$18,"N/A",IF(D183=$E$18,IF($E$7-SUM(OFFSET(F183,-$E$18,0):F183)&gt;0,$E$7-SUM(OFFSET(F183,-$E$18,0):F183),0),IF(OFFSET(G183,-$E$18,0)-SUM(OFFSET(F183,-$E$18,0):F183)&gt;0,OFFSET(G183,-$E$18,0)-SUM(OFFSET(F183,-$E$18,0):F183),0)))</f>
        <v>0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220</v>
      </c>
      <c r="F184" s="15">
        <f t="shared" si="16"/>
        <v>10</v>
      </c>
      <c r="G184" s="15">
        <f t="shared" ca="1" si="17"/>
        <v>0</v>
      </c>
      <c r="H184" s="13">
        <f t="shared" ca="1" si="13"/>
        <v>0.24109589041095894</v>
      </c>
      <c r="I184" s="29">
        <f ca="1">IF(G184&lt;&gt;0,IF(E184&lt;0,0,IF(OR(Pita!I184&gt;0,'Green Pepper'!I184&gt;0,'House Salad'!I184&gt;0,Mushrooms!I184&gt;0,Lemon!I184&gt;0,Tzatziki!I184&gt;0,'Monterey Jack'!I184&gt;0),50,200)),0)</f>
        <v>0</v>
      </c>
      <c r="J184" s="2">
        <f ca="1">IF(D184&lt;$E$18,"N/A",IF(D184=$E$18,IF($E$7-SUM(OFFSET(F184,-$E$18,0):F184)&gt;0,$E$7-SUM(OFFSET(F184,-$E$18,0):F184),0),IF(OFFSET(G184,-$E$18,0)-SUM(OFFSET(F184,-$E$18,0):F184)&gt;0,OFFSET(G184,-$E$18,0)-SUM(OFFSET(F184,-$E$18,0):F184),0)))</f>
        <v>0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210</v>
      </c>
      <c r="F185" s="15">
        <f t="shared" si="16"/>
        <v>10</v>
      </c>
      <c r="G185" s="15">
        <f t="shared" ca="1" si="17"/>
        <v>0</v>
      </c>
      <c r="H185" s="13">
        <f t="shared" ca="1" si="13"/>
        <v>0.23013698630136989</v>
      </c>
      <c r="I185" s="29">
        <f ca="1">IF(G185&lt;&gt;0,IF(E185&lt;0,0,IF(OR(Pita!I185&gt;0,'Green Pepper'!I185&gt;0,'House Salad'!I185&gt;0,Mushrooms!I185&gt;0,Lemon!I185&gt;0,Tzatziki!I185&gt;0,'Monterey Jack'!I185&gt;0),50,200)),0)</f>
        <v>0</v>
      </c>
      <c r="J185" s="2">
        <f ca="1">IF(D185&lt;$E$18,"N/A",IF(D185=$E$18,IF($E$7-SUM(OFFSET(F185,-$E$18,0):F185)&gt;0,$E$7-SUM(OFFSET(F185,-$E$18,0):F185),0),IF(OFFSET(G185,-$E$18,0)-SUM(OFFSET(F185,-$E$18,0):F185)&gt;0,OFFSET(G185,-$E$18,0)-SUM(OFFSET(F185,-$E$18,0):F185),0)))</f>
        <v>0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200</v>
      </c>
      <c r="F186" s="15">
        <f t="shared" si="16"/>
        <v>10</v>
      </c>
      <c r="G186" s="15">
        <f t="shared" ca="1" si="17"/>
        <v>0</v>
      </c>
      <c r="H186" s="13">
        <f t="shared" ca="1" si="13"/>
        <v>0.21917808219178084</v>
      </c>
      <c r="I186" s="29">
        <f ca="1">IF(G186&lt;&gt;0,IF(E186&lt;0,0,IF(OR(Pita!I186&gt;0,'Green Pepper'!I186&gt;0,'House Salad'!I186&gt;0,Mushrooms!I186&gt;0,Lemon!I186&gt;0,Tzatziki!I186&gt;0,'Monterey Jack'!I186&gt;0),50,200)),0)</f>
        <v>0</v>
      </c>
      <c r="J186" s="2">
        <f ca="1">IF(D186&lt;$E$18,"N/A",IF(D186=$E$18,IF($E$7-SUM(OFFSET(F186,-$E$18,0):F186)&gt;0,$E$7-SUM(OFFSET(F186,-$E$18,0):F186),0),IF(OFFSET(G186,-$E$18,0)-SUM(OFFSET(F186,-$E$18,0):F186)&gt;0,OFFSET(G186,-$E$18,0)-SUM(OFFSET(F186,-$E$18,0):F186),0)))</f>
        <v>0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190</v>
      </c>
      <c r="F187" s="15">
        <f t="shared" si="16"/>
        <v>10</v>
      </c>
      <c r="G187" s="15">
        <f t="shared" ca="1" si="17"/>
        <v>0</v>
      </c>
      <c r="H187" s="13">
        <f t="shared" ca="1" si="13"/>
        <v>0.20821917808219181</v>
      </c>
      <c r="I187" s="29">
        <f ca="1">IF(G187&lt;&gt;0,IF(E187&lt;0,0,IF(OR(Pita!I187&gt;0,'Green Pepper'!I187&gt;0,'House Salad'!I187&gt;0,Mushrooms!I187&gt;0,Lemon!I187&gt;0,Tzatziki!I187&gt;0,'Monterey Jack'!I187&gt;0),50,200)),0)</f>
        <v>0</v>
      </c>
      <c r="J187" s="2">
        <f ca="1">IF(D187&lt;$E$18,"N/A",IF(D187=$E$18,IF($E$7-SUM(OFFSET(F187,-$E$18,0):F187)&gt;0,$E$7-SUM(OFFSET(F187,-$E$18,0):F187),0),IF(OFFSET(G187,-$E$18,0)-SUM(OFFSET(F187,-$E$18,0):F187)&gt;0,OFFSET(G187,-$E$18,0)-SUM(OFFSET(F187,-$E$18,0):F187),0)))</f>
        <v>0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180</v>
      </c>
      <c r="F188" s="15">
        <f t="shared" si="16"/>
        <v>10</v>
      </c>
      <c r="G188" s="15">
        <f t="shared" ca="1" si="17"/>
        <v>0</v>
      </c>
      <c r="H188" s="13">
        <f t="shared" ca="1" si="13"/>
        <v>0.19726027397260276</v>
      </c>
      <c r="I188" s="29">
        <f ca="1">IF(G188&lt;&gt;0,IF(E188&lt;0,0,IF(OR(Pita!I188&gt;0,'Green Pepper'!I188&gt;0,'House Salad'!I188&gt;0,Mushrooms!I188&gt;0,Lemon!I188&gt;0,Tzatziki!I188&gt;0,'Monterey Jack'!I188&gt;0),50,200)),0)</f>
        <v>0</v>
      </c>
      <c r="J188" s="2">
        <f ca="1">IF(D188&lt;$E$18,"N/A",IF(D188=$E$18,IF($E$7-SUM(OFFSET(F188,-$E$18,0):F188)&gt;0,$E$7-SUM(OFFSET(F188,-$E$18,0):F188),0),IF(OFFSET(G188,-$E$18,0)-SUM(OFFSET(F188,-$E$18,0):F188)&gt;0,OFFSET(G188,-$E$18,0)-SUM(OFFSET(F188,-$E$18,0):F188),0)))</f>
        <v>0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170</v>
      </c>
      <c r="F189" s="15">
        <f t="shared" si="16"/>
        <v>10</v>
      </c>
      <c r="G189" s="15">
        <f t="shared" ca="1" si="17"/>
        <v>0</v>
      </c>
      <c r="H189" s="13">
        <f t="shared" ca="1" si="13"/>
        <v>0.18630136986301371</v>
      </c>
      <c r="I189" s="29">
        <f ca="1">IF(G189&lt;&gt;0,IF(E189&lt;0,0,IF(OR(Pita!I189&gt;0,'Green Pepper'!I189&gt;0,'House Salad'!I189&gt;0,Mushrooms!I189&gt;0,Lemon!I189&gt;0,Tzatziki!I189&gt;0,'Monterey Jack'!I189&gt;0),50,200)),0)</f>
        <v>0</v>
      </c>
      <c r="J189" s="2">
        <f ca="1">IF(D189&lt;$E$18,"N/A",IF(D189=$E$18,IF($E$7-SUM(OFFSET(F189,-$E$18,0):F189)&gt;0,$E$7-SUM(OFFSET(F189,-$E$18,0):F189),0),IF(OFFSET(G189,-$E$18,0)-SUM(OFFSET(F189,-$E$18,0):F189)&gt;0,OFFSET(G189,-$E$18,0)-SUM(OFFSET(F189,-$E$18,0):F189),0)))</f>
        <v>0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160</v>
      </c>
      <c r="F190" s="15">
        <f t="shared" si="16"/>
        <v>10</v>
      </c>
      <c r="G190" s="15">
        <f t="shared" ca="1" si="17"/>
        <v>0</v>
      </c>
      <c r="H190" s="13">
        <f t="shared" ca="1" si="13"/>
        <v>0.17534246575342469</v>
      </c>
      <c r="I190" s="29">
        <f ca="1">IF(G190&lt;&gt;0,IF(E190&lt;0,0,IF(OR(Pita!I190&gt;0,'Green Pepper'!I190&gt;0,'House Salad'!I190&gt;0,Mushrooms!I190&gt;0,Lemon!I190&gt;0,Tzatziki!I190&gt;0,'Monterey Jack'!I190&gt;0),50,200)),0)</f>
        <v>0</v>
      </c>
      <c r="J190" s="2">
        <f ca="1">IF(D190&lt;$E$18,"N/A",IF(D190=$E$18,IF($E$7-SUM(OFFSET(F190,-$E$18,0):F190)&gt;0,$E$7-SUM(OFFSET(F190,-$E$18,0):F190),0),IF(OFFSET(G190,-$E$18,0)-SUM(OFFSET(F190,-$E$18,0):F190)&gt;0,OFFSET(G190,-$E$18,0)-SUM(OFFSET(F190,-$E$18,0):F190),0)))</f>
        <v>0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150</v>
      </c>
      <c r="F191" s="15">
        <f t="shared" si="16"/>
        <v>10</v>
      </c>
      <c r="G191" s="15">
        <f t="shared" ca="1" si="17"/>
        <v>0</v>
      </c>
      <c r="H191" s="13">
        <f t="shared" ca="1" si="13"/>
        <v>0.16438356164383564</v>
      </c>
      <c r="I191" s="29">
        <f ca="1">IF(G191&lt;&gt;0,IF(E191&lt;0,0,IF(OR(Pita!I191&gt;0,'Green Pepper'!I191&gt;0,'House Salad'!I191&gt;0,Mushrooms!I191&gt;0,Lemon!I191&gt;0,Tzatziki!I191&gt;0,'Monterey Jack'!I191&gt;0),50,200)),0)</f>
        <v>0</v>
      </c>
      <c r="J191" s="2">
        <f ca="1">IF(D191&lt;$E$18,"N/A",IF(D191=$E$18,IF($E$7-SUM(OFFSET(F191,-$E$18,0):F191)&gt;0,$E$7-SUM(OFFSET(F191,-$E$18,0):F191),0),IF(OFFSET(G191,-$E$18,0)-SUM(OFFSET(F191,-$E$18,0):F191)&gt;0,OFFSET(G191,-$E$18,0)-SUM(OFFSET(F191,-$E$18,0):F191),0)))</f>
        <v>0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140</v>
      </c>
      <c r="F192" s="15">
        <f t="shared" si="16"/>
        <v>10</v>
      </c>
      <c r="G192" s="15">
        <f t="shared" ca="1" si="17"/>
        <v>0</v>
      </c>
      <c r="H192" s="13">
        <f t="shared" ca="1" si="13"/>
        <v>0.15342465753424658</v>
      </c>
      <c r="I192" s="29">
        <f ca="1">IF(G192&lt;&gt;0,IF(E192&lt;0,0,IF(OR(Pita!I192&gt;0,'Green Pepper'!I192&gt;0,'House Salad'!I192&gt;0,Mushrooms!I192&gt;0,Lemon!I192&gt;0,Tzatziki!I192&gt;0,'Monterey Jack'!I192&gt;0),50,200)),0)</f>
        <v>0</v>
      </c>
      <c r="J192" s="2">
        <f ca="1">IF(D192&lt;$E$18,"N/A",IF(D192=$E$18,IF($E$7-SUM(OFFSET(F192,-$E$18,0):F192)&gt;0,$E$7-SUM(OFFSET(F192,-$E$18,0):F192),0),IF(OFFSET(G192,-$E$18,0)-SUM(OFFSET(F192,-$E$18,0):F192)&gt;0,OFFSET(G192,-$E$18,0)-SUM(OFFSET(F192,-$E$18,0):F192),0)))</f>
        <v>0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130</v>
      </c>
      <c r="F193" s="15">
        <f t="shared" si="16"/>
        <v>10</v>
      </c>
      <c r="G193" s="15">
        <f t="shared" ca="1" si="17"/>
        <v>0</v>
      </c>
      <c r="H193" s="13">
        <f t="shared" ca="1" si="13"/>
        <v>0.14246575342465756</v>
      </c>
      <c r="I193" s="29">
        <f ca="1">IF(G193&lt;&gt;0,IF(E193&lt;0,0,IF(OR(Pita!I193&gt;0,'Green Pepper'!I193&gt;0,'House Salad'!I193&gt;0,Mushrooms!I193&gt;0,Lemon!I193&gt;0,Tzatziki!I193&gt;0,'Monterey Jack'!I193&gt;0),50,200)),0)</f>
        <v>0</v>
      </c>
      <c r="J193" s="2">
        <f ca="1">IF(D193&lt;$E$18,"N/A",IF(D193=$E$18,IF($E$7-SUM(OFFSET(F193,-$E$18,0):F193)&gt;0,$E$7-SUM(OFFSET(F193,-$E$18,0):F193),0),IF(OFFSET(G193,-$E$18,0)-SUM(OFFSET(F193,-$E$18,0):F193)&gt;0,OFFSET(G193,-$E$18,0)-SUM(OFFSET(F193,-$E$18,0):F193),0)))</f>
        <v>0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120</v>
      </c>
      <c r="F194" s="15">
        <f t="shared" si="16"/>
        <v>10</v>
      </c>
      <c r="G194" s="15">
        <f t="shared" ca="1" si="17"/>
        <v>0</v>
      </c>
      <c r="H194" s="13">
        <f t="shared" ca="1" si="13"/>
        <v>0.13150684931506851</v>
      </c>
      <c r="I194" s="29">
        <f ca="1">IF(G194&lt;&gt;0,IF(E194&lt;0,0,IF(OR(Pita!I194&gt;0,'Green Pepper'!I194&gt;0,'House Salad'!I194&gt;0,Mushrooms!I194&gt;0,Lemon!I194&gt;0,Tzatziki!I194&gt;0,'Monterey Jack'!I194&gt;0),50,200)),0)</f>
        <v>0</v>
      </c>
      <c r="J194" s="2">
        <f ca="1">IF(D194&lt;$E$18,"N/A",IF(D194=$E$18,IF($E$7-SUM(OFFSET(F194,-$E$18,0):F194)&gt;0,$E$7-SUM(OFFSET(F194,-$E$18,0):F194),0),IF(OFFSET(G194,-$E$18,0)-SUM(OFFSET(F194,-$E$18,0):F194)&gt;0,OFFSET(G194,-$E$18,0)-SUM(OFFSET(F194,-$E$18,0):F194),0)))</f>
        <v>0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110</v>
      </c>
      <c r="F195" s="15">
        <f t="shared" si="16"/>
        <v>10</v>
      </c>
      <c r="G195" s="15">
        <f t="shared" ca="1" si="17"/>
        <v>350</v>
      </c>
      <c r="H195" s="13">
        <f t="shared" ca="1" si="13"/>
        <v>0.12054794520547947</v>
      </c>
      <c r="I195" s="29">
        <f ca="1">IF(G195&lt;&gt;0,IF(E195&lt;0,0,IF(OR(Pita!I195&gt;0,'Green Pepper'!I195&gt;0,'House Salad'!I195&gt;0,Mushrooms!I195&gt;0,Lemon!I195&gt;0,Tzatziki!I195&gt;0,'Monterey Jack'!I195&gt;0),50,200)),0)</f>
        <v>50</v>
      </c>
      <c r="J195" s="2">
        <f ca="1">IF(D195&lt;$E$18,"N/A",IF(D195=$E$18,IF($E$7-SUM(OFFSET(F195,-$E$18,0):F195)&gt;0,$E$7-SUM(OFFSET(F195,-$E$18,0):F195),0),IF(OFFSET(G195,-$E$18,0)-SUM(OFFSET(F195,-$E$18,0):F195)&gt;0,OFFSET(G195,-$E$18,0)-SUM(OFFSET(F195,-$E$18,0):F195),0)))</f>
        <v>0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450</v>
      </c>
      <c r="F196" s="15">
        <f t="shared" si="16"/>
        <v>10</v>
      </c>
      <c r="G196" s="15">
        <f t="shared" ca="1" si="17"/>
        <v>0</v>
      </c>
      <c r="H196" s="13">
        <f t="shared" ca="1" si="13"/>
        <v>0.49315068493150693</v>
      </c>
      <c r="I196" s="29">
        <f ca="1">IF(G196&lt;&gt;0,IF(E196&lt;0,0,IF(OR(Pita!I196&gt;0,'Green Pepper'!I196&gt;0,'House Salad'!I196&gt;0,Mushrooms!I196&gt;0,Lemon!I196&gt;0,Tzatziki!I196&gt;0,'Monterey Jack'!I196&gt;0),50,200)),0)</f>
        <v>0</v>
      </c>
      <c r="J196" s="2">
        <f ca="1">IF(D196&lt;$E$18,"N/A",IF(D196=$E$18,IF($E$7-SUM(OFFSET(F196,-$E$18,0):F196)&gt;0,$E$7-SUM(OFFSET(F196,-$E$18,0):F196),0),IF(OFFSET(G196,-$E$18,0)-SUM(OFFSET(F196,-$E$18,0):F196)&gt;0,OFFSET(G196,-$E$18,0)-SUM(OFFSET(F196,-$E$18,0):F196),0)))</f>
        <v>0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440</v>
      </c>
      <c r="F197" s="15">
        <f t="shared" si="16"/>
        <v>10</v>
      </c>
      <c r="G197" s="15">
        <f t="shared" ca="1" si="17"/>
        <v>0</v>
      </c>
      <c r="H197" s="13">
        <f t="shared" ca="1" si="13"/>
        <v>0.48219178082191788</v>
      </c>
      <c r="I197" s="29">
        <f ca="1">IF(G197&lt;&gt;0,IF(E197&lt;0,0,IF(OR(Pita!I197&gt;0,'Green Pepper'!I197&gt;0,'House Salad'!I197&gt;0,Mushrooms!I197&gt;0,Lemon!I197&gt;0,Tzatziki!I197&gt;0,'Monterey Jack'!I197&gt;0),50,200)),0)</f>
        <v>0</v>
      </c>
      <c r="J197" s="2">
        <f ca="1">IF(D197&lt;$E$18,"N/A",IF(D197=$E$18,IF($E$7-SUM(OFFSET(F197,-$E$18,0):F197)&gt;0,$E$7-SUM(OFFSET(F197,-$E$18,0):F197),0),IF(OFFSET(G197,-$E$18,0)-SUM(OFFSET(F197,-$E$18,0):F197)&gt;0,OFFSET(G197,-$E$18,0)-SUM(OFFSET(F197,-$E$18,0):F197),0)))</f>
        <v>0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430</v>
      </c>
      <c r="F198" s="15">
        <f t="shared" si="16"/>
        <v>10</v>
      </c>
      <c r="G198" s="15">
        <f t="shared" ca="1" si="17"/>
        <v>0</v>
      </c>
      <c r="H198" s="13">
        <f t="shared" ca="1" si="13"/>
        <v>0.47123287671232883</v>
      </c>
      <c r="I198" s="29">
        <f ca="1">IF(G198&lt;&gt;0,IF(E198&lt;0,0,IF(OR(Pita!I198&gt;0,'Green Pepper'!I198&gt;0,'House Salad'!I198&gt;0,Mushrooms!I198&gt;0,Lemon!I198&gt;0,Tzatziki!I198&gt;0,'Monterey Jack'!I198&gt;0),50,200)),0)</f>
        <v>0</v>
      </c>
      <c r="J198" s="2">
        <f ca="1">IF(D198&lt;$E$18,"N/A",IF(D198=$E$18,IF($E$7-SUM(OFFSET(F198,-$E$18,0):F198)&gt;0,$E$7-SUM(OFFSET(F198,-$E$18,0):F198),0),IF(OFFSET(G198,-$E$18,0)-SUM(OFFSET(F198,-$E$18,0):F198)&gt;0,OFFSET(G198,-$E$18,0)-SUM(OFFSET(F198,-$E$18,0):F198),0)))</f>
        <v>0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420</v>
      </c>
      <c r="F199" s="15">
        <f t="shared" si="16"/>
        <v>10</v>
      </c>
      <c r="G199" s="15">
        <f t="shared" ca="1" si="17"/>
        <v>0</v>
      </c>
      <c r="H199" s="13">
        <f t="shared" ca="1" si="13"/>
        <v>0.46027397260273978</v>
      </c>
      <c r="I199" s="29">
        <f ca="1">IF(G199&lt;&gt;0,IF(E199&lt;0,0,IF(OR(Pita!I199&gt;0,'Green Pepper'!I199&gt;0,'House Salad'!I199&gt;0,Mushrooms!I199&gt;0,Lemon!I199&gt;0,Tzatziki!I199&gt;0,'Monterey Jack'!I199&gt;0),50,200)),0)</f>
        <v>0</v>
      </c>
      <c r="J199" s="2">
        <f ca="1">IF(D199&lt;$E$18,"N/A",IF(D199=$E$18,IF($E$7-SUM(OFFSET(F199,-$E$18,0):F199)&gt;0,$E$7-SUM(OFFSET(F199,-$E$18,0):F199),0),IF(OFFSET(G199,-$E$18,0)-SUM(OFFSET(F199,-$E$18,0):F199)&gt;0,OFFSET(G199,-$E$18,0)-SUM(OFFSET(F199,-$E$18,0):F199),0)))</f>
        <v>0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410</v>
      </c>
      <c r="F200" s="15">
        <f t="shared" si="16"/>
        <v>10</v>
      </c>
      <c r="G200" s="15">
        <f t="shared" ca="1" si="17"/>
        <v>0</v>
      </c>
      <c r="H200" s="13">
        <f t="shared" ca="1" si="13"/>
        <v>0.44931506849315073</v>
      </c>
      <c r="I200" s="29">
        <f ca="1">IF(G200&lt;&gt;0,IF(E200&lt;0,0,IF(OR(Pita!I200&gt;0,'Green Pepper'!I200&gt;0,'House Salad'!I200&gt;0,Mushrooms!I200&gt;0,Lemon!I200&gt;0,Tzatziki!I200&gt;0,'Monterey Jack'!I200&gt;0),50,200)),0)</f>
        <v>0</v>
      </c>
      <c r="J200" s="2">
        <f ca="1">IF(D200&lt;$E$18,"N/A",IF(D200=$E$18,IF($E$7-SUM(OFFSET(F200,-$E$18,0):F200)&gt;0,$E$7-SUM(OFFSET(F200,-$E$18,0):F200),0),IF(OFFSET(G200,-$E$18,0)-SUM(OFFSET(F200,-$E$18,0):F200)&gt;0,OFFSET(G200,-$E$18,0)-SUM(OFFSET(F200,-$E$18,0):F200),0)))</f>
        <v>0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400</v>
      </c>
      <c r="F201" s="15">
        <f t="shared" si="16"/>
        <v>10</v>
      </c>
      <c r="G201" s="15">
        <f t="shared" ca="1" si="17"/>
        <v>0</v>
      </c>
      <c r="H201" s="13">
        <f t="shared" ca="1" si="13"/>
        <v>0.43835616438356168</v>
      </c>
      <c r="I201" s="29">
        <f ca="1">IF(G201&lt;&gt;0,IF(E201&lt;0,0,IF(OR(Pita!I201&gt;0,'Green Pepper'!I201&gt;0,'House Salad'!I201&gt;0,Mushrooms!I201&gt;0,Lemon!I201&gt;0,Tzatziki!I201&gt;0,'Monterey Jack'!I201&gt;0),50,200)),0)</f>
        <v>0</v>
      </c>
      <c r="J201" s="2">
        <f ca="1">IF(D201&lt;$E$18,"N/A",IF(D201=$E$18,IF($E$7-SUM(OFFSET(F201,-$E$18,0):F201)&gt;0,$E$7-SUM(OFFSET(F201,-$E$18,0):F201),0),IF(OFFSET(G201,-$E$18,0)-SUM(OFFSET(F201,-$E$18,0):F201)&gt;0,OFFSET(G201,-$E$18,0)-SUM(OFFSET(F201,-$E$18,0):F201),0)))</f>
        <v>0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390</v>
      </c>
      <c r="F202" s="15">
        <f t="shared" si="16"/>
        <v>10</v>
      </c>
      <c r="G202" s="15">
        <f t="shared" ca="1" si="17"/>
        <v>0</v>
      </c>
      <c r="H202" s="13">
        <f t="shared" ca="1" si="13"/>
        <v>0.42739726027397268</v>
      </c>
      <c r="I202" s="29">
        <f ca="1">IF(G202&lt;&gt;0,IF(E202&lt;0,0,IF(OR(Pita!I202&gt;0,'Green Pepper'!I202&gt;0,'House Salad'!I202&gt;0,Mushrooms!I202&gt;0,Lemon!I202&gt;0,Tzatziki!I202&gt;0,'Monterey Jack'!I202&gt;0),50,200)),0)</f>
        <v>0</v>
      </c>
      <c r="J202" s="2">
        <f ca="1">IF(D202&lt;$E$18,"N/A",IF(D202=$E$18,IF($E$7-SUM(OFFSET(F202,-$E$18,0):F202)&gt;0,$E$7-SUM(OFFSET(F202,-$E$18,0):F202),0),IF(OFFSET(G202,-$E$18,0)-SUM(OFFSET(F202,-$E$18,0):F202)&gt;0,OFFSET(G202,-$E$18,0)-SUM(OFFSET(F202,-$E$18,0):F202),0)))</f>
        <v>0</v>
      </c>
      <c r="K202" s="13">
        <f t="shared" ca="1" si="14"/>
        <v>0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380</v>
      </c>
      <c r="F203" s="15">
        <f t="shared" si="16"/>
        <v>10</v>
      </c>
      <c r="G203" s="15">
        <f t="shared" ca="1" si="17"/>
        <v>0</v>
      </c>
      <c r="H203" s="13">
        <f t="shared" ca="1" si="13"/>
        <v>0.41643835616438363</v>
      </c>
      <c r="I203" s="29">
        <f ca="1">IF(G203&lt;&gt;0,IF(E203&lt;0,0,IF(OR(Pita!I203&gt;0,'Green Pepper'!I203&gt;0,'House Salad'!I203&gt;0,Mushrooms!I203&gt;0,Lemon!I203&gt;0,Tzatziki!I203&gt;0,'Monterey Jack'!I203&gt;0),50,200)),0)</f>
        <v>0</v>
      </c>
      <c r="J203" s="2">
        <f ca="1">IF(D203&lt;$E$18,"N/A",IF(D203=$E$18,IF($E$7-SUM(OFFSET(F203,-$E$18,0):F203)&gt;0,$E$7-SUM(OFFSET(F203,-$E$18,0):F203),0),IF(OFFSET(G203,-$E$18,0)-SUM(OFFSET(F203,-$E$18,0):F203)&gt;0,OFFSET(G203,-$E$18,0)-SUM(OFFSET(F203,-$E$18,0):F203),0)))</f>
        <v>0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370</v>
      </c>
      <c r="F204" s="15">
        <f t="shared" si="16"/>
        <v>10</v>
      </c>
      <c r="G204" s="15">
        <f t="shared" ca="1" si="17"/>
        <v>0</v>
      </c>
      <c r="H204" s="13">
        <f t="shared" ca="1" si="13"/>
        <v>0.40547945205479458</v>
      </c>
      <c r="I204" s="29">
        <f ca="1">IF(G204&lt;&gt;0,IF(E204&lt;0,0,IF(OR(Pita!I204&gt;0,'Green Pepper'!I204&gt;0,'House Salad'!I204&gt;0,Mushrooms!I204&gt;0,Lemon!I204&gt;0,Tzatziki!I204&gt;0,'Monterey Jack'!I204&gt;0),50,200)),0)</f>
        <v>0</v>
      </c>
      <c r="J204" s="2">
        <f ca="1">IF(D204&lt;$E$18,"N/A",IF(D204=$E$18,IF($E$7-SUM(OFFSET(F204,-$E$18,0):F204)&gt;0,$E$7-SUM(OFFSET(F204,-$E$18,0):F204),0),IF(OFFSET(G204,-$E$18,0)-SUM(OFFSET(F204,-$E$18,0):F204)&gt;0,OFFSET(G204,-$E$18,0)-SUM(OFFSET(F204,-$E$18,0):F204),0)))</f>
        <v>0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360</v>
      </c>
      <c r="F205" s="15">
        <f t="shared" si="16"/>
        <v>10</v>
      </c>
      <c r="G205" s="15">
        <f t="shared" ca="1" si="17"/>
        <v>0</v>
      </c>
      <c r="H205" s="13">
        <f t="shared" ca="1" si="13"/>
        <v>0.39452054794520552</v>
      </c>
      <c r="I205" s="29">
        <f ca="1">IF(G205&lt;&gt;0,IF(E205&lt;0,0,IF(OR(Pita!I205&gt;0,'Green Pepper'!I205&gt;0,'House Salad'!I205&gt;0,Mushrooms!I205&gt;0,Lemon!I205&gt;0,Tzatziki!I205&gt;0,'Monterey Jack'!I205&gt;0),50,200)),0)</f>
        <v>0</v>
      </c>
      <c r="J205" s="2">
        <f ca="1">IF(D205&lt;$E$18,"N/A",IF(D205=$E$18,IF($E$7-SUM(OFFSET(F205,-$E$18,0):F205)&gt;0,$E$7-SUM(OFFSET(F205,-$E$18,0):F205),0),IF(OFFSET(G205,-$E$18,0)-SUM(OFFSET(F205,-$E$18,0):F205)&gt;0,OFFSET(G205,-$E$18,0)-SUM(OFFSET(F205,-$E$18,0):F205),0)))</f>
        <v>0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350</v>
      </c>
      <c r="F206" s="15">
        <f t="shared" si="16"/>
        <v>10</v>
      </c>
      <c r="G206" s="15">
        <f t="shared" ca="1" si="17"/>
        <v>0</v>
      </c>
      <c r="H206" s="13">
        <f t="shared" ca="1" si="13"/>
        <v>0.38356164383561647</v>
      </c>
      <c r="I206" s="29">
        <f ca="1">IF(G206&lt;&gt;0,IF(E206&lt;0,0,IF(OR(Pita!I206&gt;0,'Green Pepper'!I206&gt;0,'House Salad'!I206&gt;0,Mushrooms!I206&gt;0,Lemon!I206&gt;0,Tzatziki!I206&gt;0,'Monterey Jack'!I206&gt;0),50,200)),0)</f>
        <v>0</v>
      </c>
      <c r="J206" s="2">
        <f ca="1">IF(D206&lt;$E$18,"N/A",IF(D206=$E$18,IF($E$7-SUM(OFFSET(F206,-$E$18,0):F206)&gt;0,$E$7-SUM(OFFSET(F206,-$E$18,0):F206),0),IF(OFFSET(G206,-$E$18,0)-SUM(OFFSET(F206,-$E$18,0):F206)&gt;0,OFFSET(G206,-$E$18,0)-SUM(OFFSET(F206,-$E$18,0):F206),0)))</f>
        <v>0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340</v>
      </c>
      <c r="F207" s="15">
        <f t="shared" si="16"/>
        <v>10</v>
      </c>
      <c r="G207" s="15">
        <f t="shared" ca="1" si="17"/>
        <v>0</v>
      </c>
      <c r="H207" s="13">
        <f t="shared" ca="1" si="13"/>
        <v>0.37260273972602742</v>
      </c>
      <c r="I207" s="29">
        <f ca="1">IF(G207&lt;&gt;0,IF(E207&lt;0,0,IF(OR(Pita!I207&gt;0,'Green Pepper'!I207&gt;0,'House Salad'!I207&gt;0,Mushrooms!I207&gt;0,Lemon!I207&gt;0,Tzatziki!I207&gt;0,'Monterey Jack'!I207&gt;0),50,200)),0)</f>
        <v>0</v>
      </c>
      <c r="J207" s="2">
        <f ca="1">IF(D207&lt;$E$18,"N/A",IF(D207=$E$18,IF($E$7-SUM(OFFSET(F207,-$E$18,0):F207)&gt;0,$E$7-SUM(OFFSET(F207,-$E$18,0):F207),0),IF(OFFSET(G207,-$E$18,0)-SUM(OFFSET(F207,-$E$18,0):F207)&gt;0,OFFSET(G207,-$E$18,0)-SUM(OFFSET(F207,-$E$18,0):F207),0)))</f>
        <v>0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330</v>
      </c>
      <c r="F208" s="15">
        <f t="shared" si="16"/>
        <v>10</v>
      </c>
      <c r="G208" s="15">
        <f t="shared" ca="1" si="17"/>
        <v>0</v>
      </c>
      <c r="H208" s="13">
        <f t="shared" ca="1" si="13"/>
        <v>0.36164383561643842</v>
      </c>
      <c r="I208" s="29">
        <f ca="1">IF(G208&lt;&gt;0,IF(E208&lt;0,0,IF(OR(Pita!I208&gt;0,'Green Pepper'!I208&gt;0,'House Salad'!I208&gt;0,Mushrooms!I208&gt;0,Lemon!I208&gt;0,Tzatziki!I208&gt;0,'Monterey Jack'!I208&gt;0),50,200)),0)</f>
        <v>0</v>
      </c>
      <c r="J208" s="2">
        <f ca="1">IF(D208&lt;$E$18,"N/A",IF(D208=$E$18,IF($E$7-SUM(OFFSET(F208,-$E$18,0):F208)&gt;0,$E$7-SUM(OFFSET(F208,-$E$18,0):F208),0),IF(OFFSET(G208,-$E$18,0)-SUM(OFFSET(F208,-$E$18,0):F208)&gt;0,OFFSET(G208,-$E$18,0)-SUM(OFFSET(F208,-$E$18,0):F208),0)))</f>
        <v>0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320</v>
      </c>
      <c r="F209" s="15">
        <f t="shared" si="16"/>
        <v>10</v>
      </c>
      <c r="G209" s="15">
        <f t="shared" ca="1" si="17"/>
        <v>0</v>
      </c>
      <c r="H209" s="13">
        <f t="shared" ca="1" si="13"/>
        <v>0.35068493150684937</v>
      </c>
      <c r="I209" s="29">
        <f ca="1">IF(G209&lt;&gt;0,IF(E209&lt;0,0,IF(OR(Pita!I209&gt;0,'Green Pepper'!I209&gt;0,'House Salad'!I209&gt;0,Mushrooms!I209&gt;0,Lemon!I209&gt;0,Tzatziki!I209&gt;0,'Monterey Jack'!I209&gt;0),50,200)),0)</f>
        <v>0</v>
      </c>
      <c r="J209" s="2">
        <f ca="1">IF(D209&lt;$E$18,"N/A",IF(D209=$E$18,IF($E$7-SUM(OFFSET(F209,-$E$18,0):F209)&gt;0,$E$7-SUM(OFFSET(F209,-$E$18,0):F209),0),IF(OFFSET(G209,-$E$18,0)-SUM(OFFSET(F209,-$E$18,0):F209)&gt;0,OFFSET(G209,-$E$18,0)-SUM(OFFSET(F209,-$E$18,0):F209),0)))</f>
        <v>0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310</v>
      </c>
      <c r="F210" s="15">
        <f t="shared" si="16"/>
        <v>10</v>
      </c>
      <c r="G210" s="15">
        <f t="shared" ca="1" si="17"/>
        <v>0</v>
      </c>
      <c r="H210" s="13">
        <f t="shared" ca="1" si="13"/>
        <v>0.33972602739726032</v>
      </c>
      <c r="I210" s="29">
        <f ca="1">IF(G210&lt;&gt;0,IF(E210&lt;0,0,IF(OR(Pita!I210&gt;0,'Green Pepper'!I210&gt;0,'House Salad'!I210&gt;0,Mushrooms!I210&gt;0,Lemon!I210&gt;0,Tzatziki!I210&gt;0,'Monterey Jack'!I210&gt;0),50,200)),0)</f>
        <v>0</v>
      </c>
      <c r="J210" s="2">
        <f ca="1">IF(D210&lt;$E$18,"N/A",IF(D210=$E$18,IF($E$7-SUM(OFFSET(F210,-$E$18,0):F210)&gt;0,$E$7-SUM(OFFSET(F210,-$E$18,0):F210),0),IF(OFFSET(G210,-$E$18,0)-SUM(OFFSET(F210,-$E$18,0):F210)&gt;0,OFFSET(G210,-$E$18,0)-SUM(OFFSET(F210,-$E$18,0):F210),0)))</f>
        <v>0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300</v>
      </c>
      <c r="F211" s="15">
        <f t="shared" si="16"/>
        <v>10</v>
      </c>
      <c r="G211" s="15">
        <f t="shared" ca="1" si="17"/>
        <v>0</v>
      </c>
      <c r="H211" s="13">
        <f t="shared" ca="1" si="13"/>
        <v>0.32876712328767127</v>
      </c>
      <c r="I211" s="29">
        <f ca="1">IF(G211&lt;&gt;0,IF(E211&lt;0,0,IF(OR(Pita!I211&gt;0,'Green Pepper'!I211&gt;0,'House Salad'!I211&gt;0,Mushrooms!I211&gt;0,Lemon!I211&gt;0,Tzatziki!I211&gt;0,'Monterey Jack'!I211&gt;0),50,200)),0)</f>
        <v>0</v>
      </c>
      <c r="J211" s="2">
        <f ca="1">IF(D211&lt;$E$18,"N/A",IF(D211=$E$18,IF($E$7-SUM(OFFSET(F211,-$E$18,0):F211)&gt;0,$E$7-SUM(OFFSET(F211,-$E$18,0):F211),0),IF(OFFSET(G211,-$E$18,0)-SUM(OFFSET(F211,-$E$18,0):F211)&gt;0,OFFSET(G211,-$E$18,0)-SUM(OFFSET(F211,-$E$18,0):F211),0)))</f>
        <v>0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290</v>
      </c>
      <c r="F212" s="15">
        <f t="shared" si="16"/>
        <v>10</v>
      </c>
      <c r="G212" s="15">
        <f t="shared" ca="1" si="17"/>
        <v>0</v>
      </c>
      <c r="H212" s="13">
        <f t="shared" ca="1" si="13"/>
        <v>0.31780821917808222</v>
      </c>
      <c r="I212" s="29">
        <f ca="1">IF(G212&lt;&gt;0,IF(E212&lt;0,0,IF(OR(Pita!I212&gt;0,'Green Pepper'!I212&gt;0,'House Salad'!I212&gt;0,Mushrooms!I212&gt;0,Lemon!I212&gt;0,Tzatziki!I212&gt;0,'Monterey Jack'!I212&gt;0),50,200)),0)</f>
        <v>0</v>
      </c>
      <c r="J212" s="2">
        <f ca="1">IF(D212&lt;$E$18,"N/A",IF(D212=$E$18,IF($E$7-SUM(OFFSET(F212,-$E$18,0):F212)&gt;0,$E$7-SUM(OFFSET(F212,-$E$18,0):F212),0),IF(OFFSET(G212,-$E$18,0)-SUM(OFFSET(F212,-$E$18,0):F212)&gt;0,OFFSET(G212,-$E$18,0)-SUM(OFFSET(F212,-$E$18,0):F212),0)))</f>
        <v>0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280</v>
      </c>
      <c r="F213" s="15">
        <f t="shared" si="16"/>
        <v>10</v>
      </c>
      <c r="G213" s="15">
        <f t="shared" ca="1" si="17"/>
        <v>0</v>
      </c>
      <c r="H213" s="13">
        <f t="shared" ref="H213:H276" ca="1" si="19">IF(E213&gt;0,E213*($E$12/365),0)</f>
        <v>0.30684931506849317</v>
      </c>
      <c r="I213" s="29">
        <f ca="1">IF(G213&lt;&gt;0,IF(E213&lt;0,0,IF(OR(Pita!I213&gt;0,'Green Pepper'!I213&gt;0,'House Salad'!I213&gt;0,Mushrooms!I213&gt;0,Lemon!I213&gt;0,Tzatziki!I213&gt;0,'Monterey Jack'!I213&gt;0),50,200)),0)</f>
        <v>0</v>
      </c>
      <c r="J213" s="2">
        <f ca="1">IF(D213&lt;$E$18,"N/A",IF(D213=$E$18,IF($E$7-SUM(OFFSET(F213,-$E$18,0):F213)&gt;0,$E$7-SUM(OFFSET(F213,-$E$18,0):F213),0),IF(OFFSET(G213,-$E$18,0)-SUM(OFFSET(F213,-$E$18,0):F213)&gt;0,OFFSET(G213,-$E$18,0)-SUM(OFFSET(F213,-$E$18,0):F213),0)))</f>
        <v>0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270</v>
      </c>
      <c r="F214" s="15">
        <f t="shared" ref="F214:F277" si="22">ROUND($E$15/7,0)</f>
        <v>10</v>
      </c>
      <c r="G214" s="15">
        <f t="shared" ref="G214:G277" ca="1" si="23">IF(D214=1,$E$4,IF(E214&lt;0,$E$4-E214,IF(MOD(D214,$E$5)=0,$E$4-E214,0)))</f>
        <v>0</v>
      </c>
      <c r="H214" s="13">
        <f t="shared" ca="1" si="19"/>
        <v>0.29589041095890417</v>
      </c>
      <c r="I214" s="29">
        <f ca="1">IF(G214&lt;&gt;0,IF(E214&lt;0,0,IF(OR(Pita!I214&gt;0,'Green Pepper'!I214&gt;0,'House Salad'!I214&gt;0,Mushrooms!I214&gt;0,Lemon!I214&gt;0,Tzatziki!I214&gt;0,'Monterey Jack'!I214&gt;0),50,200)),0)</f>
        <v>0</v>
      </c>
      <c r="J214" s="2">
        <f ca="1">IF(D214&lt;$E$18,"N/A",IF(D214=$E$18,IF($E$7-SUM(OFFSET(F214,-$E$18,0):F214)&gt;0,$E$7-SUM(OFFSET(F214,-$E$18,0):F214),0),IF(OFFSET(G214,-$E$18,0)-SUM(OFFSET(F214,-$E$18,0):F214)&gt;0,OFFSET(G214,-$E$18,0)-SUM(OFFSET(F214,-$E$18,0):F214),0)))</f>
        <v>0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260</v>
      </c>
      <c r="F215" s="15">
        <f t="shared" si="22"/>
        <v>10</v>
      </c>
      <c r="G215" s="15">
        <f t="shared" ca="1" si="23"/>
        <v>0</v>
      </c>
      <c r="H215" s="13">
        <f t="shared" ca="1" si="19"/>
        <v>0.28493150684931512</v>
      </c>
      <c r="I215" s="29">
        <f ca="1">IF(G215&lt;&gt;0,IF(E215&lt;0,0,IF(OR(Pita!I215&gt;0,'Green Pepper'!I215&gt;0,'House Salad'!I215&gt;0,Mushrooms!I215&gt;0,Lemon!I215&gt;0,Tzatziki!I215&gt;0,'Monterey Jack'!I215&gt;0),50,200)),0)</f>
        <v>0</v>
      </c>
      <c r="J215" s="2">
        <f ca="1">IF(D215&lt;$E$18,"N/A",IF(D215=$E$18,IF($E$7-SUM(OFFSET(F215,-$E$18,0):F215)&gt;0,$E$7-SUM(OFFSET(F215,-$E$18,0):F215),0),IF(OFFSET(G215,-$E$18,0)-SUM(OFFSET(F215,-$E$18,0):F215)&gt;0,OFFSET(G215,-$E$18,0)-SUM(OFFSET(F215,-$E$18,0):F215),0)))</f>
        <v>0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250</v>
      </c>
      <c r="F216" s="15">
        <f t="shared" si="22"/>
        <v>10</v>
      </c>
      <c r="G216" s="15">
        <f t="shared" ca="1" si="23"/>
        <v>0</v>
      </c>
      <c r="H216" s="13">
        <f t="shared" ca="1" si="19"/>
        <v>0.27397260273972607</v>
      </c>
      <c r="I216" s="29">
        <f ca="1">IF(G216&lt;&gt;0,IF(E216&lt;0,0,IF(OR(Pita!I216&gt;0,'Green Pepper'!I216&gt;0,'House Salad'!I216&gt;0,Mushrooms!I216&gt;0,Lemon!I216&gt;0,Tzatziki!I216&gt;0,'Monterey Jack'!I216&gt;0),50,200)),0)</f>
        <v>0</v>
      </c>
      <c r="J216" s="2">
        <f ca="1">IF(D216&lt;$E$18,"N/A",IF(D216=$E$18,IF($E$7-SUM(OFFSET(F216,-$E$18,0):F216)&gt;0,$E$7-SUM(OFFSET(F216,-$E$18,0):F216),0),IF(OFFSET(G216,-$E$18,0)-SUM(OFFSET(F216,-$E$18,0):F216)&gt;0,OFFSET(G216,-$E$18,0)-SUM(OFFSET(F216,-$E$18,0):F216),0)))</f>
        <v>0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240</v>
      </c>
      <c r="F217" s="15">
        <f t="shared" si="22"/>
        <v>10</v>
      </c>
      <c r="G217" s="15">
        <f t="shared" ca="1" si="23"/>
        <v>0</v>
      </c>
      <c r="H217" s="13">
        <f t="shared" ca="1" si="19"/>
        <v>0.26301369863013702</v>
      </c>
      <c r="I217" s="29">
        <f ca="1">IF(G217&lt;&gt;0,IF(E217&lt;0,0,IF(OR(Pita!I217&gt;0,'Green Pepper'!I217&gt;0,'House Salad'!I217&gt;0,Mushrooms!I217&gt;0,Lemon!I217&gt;0,Tzatziki!I217&gt;0,'Monterey Jack'!I217&gt;0),50,200)),0)</f>
        <v>0</v>
      </c>
      <c r="J217" s="2">
        <f ca="1">IF(D217&lt;$E$18,"N/A",IF(D217=$E$18,IF($E$7-SUM(OFFSET(F217,-$E$18,0):F217)&gt;0,$E$7-SUM(OFFSET(F217,-$E$18,0):F217),0),IF(OFFSET(G217,-$E$18,0)-SUM(OFFSET(F217,-$E$18,0):F217)&gt;0,OFFSET(G217,-$E$18,0)-SUM(OFFSET(F217,-$E$18,0):F217),0)))</f>
        <v>0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230</v>
      </c>
      <c r="F218" s="15">
        <f t="shared" si="22"/>
        <v>10</v>
      </c>
      <c r="G218" s="15">
        <f t="shared" ca="1" si="23"/>
        <v>0</v>
      </c>
      <c r="H218" s="13">
        <f t="shared" ca="1" si="19"/>
        <v>0.25205479452054796</v>
      </c>
      <c r="I218" s="29">
        <f ca="1">IF(G218&lt;&gt;0,IF(E218&lt;0,0,IF(OR(Pita!I218&gt;0,'Green Pepper'!I218&gt;0,'House Salad'!I218&gt;0,Mushrooms!I218&gt;0,Lemon!I218&gt;0,Tzatziki!I218&gt;0,'Monterey Jack'!I218&gt;0),50,200)),0)</f>
        <v>0</v>
      </c>
      <c r="J218" s="2">
        <f ca="1">IF(D218&lt;$E$18,"N/A",IF(D218=$E$18,IF($E$7-SUM(OFFSET(F218,-$E$18,0):F218)&gt;0,$E$7-SUM(OFFSET(F218,-$E$18,0):F218),0),IF(OFFSET(G218,-$E$18,0)-SUM(OFFSET(F218,-$E$18,0):F218)&gt;0,OFFSET(G218,-$E$18,0)-SUM(OFFSET(F218,-$E$18,0):F218),0)))</f>
        <v>0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220</v>
      </c>
      <c r="F219" s="15">
        <f t="shared" si="22"/>
        <v>10</v>
      </c>
      <c r="G219" s="15">
        <f t="shared" ca="1" si="23"/>
        <v>0</v>
      </c>
      <c r="H219" s="13">
        <f t="shared" ca="1" si="19"/>
        <v>0.24109589041095894</v>
      </c>
      <c r="I219" s="29">
        <f ca="1">IF(G219&lt;&gt;0,IF(E219&lt;0,0,IF(OR(Pita!I219&gt;0,'Green Pepper'!I219&gt;0,'House Salad'!I219&gt;0,Mushrooms!I219&gt;0,Lemon!I219&gt;0,Tzatziki!I219&gt;0,'Monterey Jack'!I219&gt;0),50,200)),0)</f>
        <v>0</v>
      </c>
      <c r="J219" s="2">
        <f ca="1">IF(D219&lt;$E$18,"N/A",IF(D219=$E$18,IF($E$7-SUM(OFFSET(F219,-$E$18,0):F219)&gt;0,$E$7-SUM(OFFSET(F219,-$E$18,0):F219),0),IF(OFFSET(G219,-$E$18,0)-SUM(OFFSET(F219,-$E$18,0):F219)&gt;0,OFFSET(G219,-$E$18,0)-SUM(OFFSET(F219,-$E$18,0):F219),0)))</f>
        <v>0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210</v>
      </c>
      <c r="F220" s="15">
        <f t="shared" si="22"/>
        <v>10</v>
      </c>
      <c r="G220" s="15">
        <f t="shared" ca="1" si="23"/>
        <v>0</v>
      </c>
      <c r="H220" s="13">
        <f t="shared" ca="1" si="19"/>
        <v>0.23013698630136989</v>
      </c>
      <c r="I220" s="29">
        <f ca="1">IF(G220&lt;&gt;0,IF(E220&lt;0,0,IF(OR(Pita!I220&gt;0,'Green Pepper'!I220&gt;0,'House Salad'!I220&gt;0,Mushrooms!I220&gt;0,Lemon!I220&gt;0,Tzatziki!I220&gt;0,'Monterey Jack'!I220&gt;0),50,200)),0)</f>
        <v>0</v>
      </c>
      <c r="J220" s="2">
        <f ca="1">IF(D220&lt;$E$18,"N/A",IF(D220=$E$18,IF($E$7-SUM(OFFSET(F220,-$E$18,0):F220)&gt;0,$E$7-SUM(OFFSET(F220,-$E$18,0):F220),0),IF(OFFSET(G220,-$E$18,0)-SUM(OFFSET(F220,-$E$18,0):F220)&gt;0,OFFSET(G220,-$E$18,0)-SUM(OFFSET(F220,-$E$18,0):F220),0)))</f>
        <v>0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200</v>
      </c>
      <c r="F221" s="15">
        <f t="shared" si="22"/>
        <v>10</v>
      </c>
      <c r="G221" s="15">
        <f t="shared" ca="1" si="23"/>
        <v>0</v>
      </c>
      <c r="H221" s="13">
        <f t="shared" ca="1" si="19"/>
        <v>0.21917808219178084</v>
      </c>
      <c r="I221" s="29">
        <f ca="1">IF(G221&lt;&gt;0,IF(E221&lt;0,0,IF(OR(Pita!I221&gt;0,'Green Pepper'!I221&gt;0,'House Salad'!I221&gt;0,Mushrooms!I221&gt;0,Lemon!I221&gt;0,Tzatziki!I221&gt;0,'Monterey Jack'!I221&gt;0),50,200)),0)</f>
        <v>0</v>
      </c>
      <c r="J221" s="2">
        <f ca="1">IF(D221&lt;$E$18,"N/A",IF(D221=$E$18,IF($E$7-SUM(OFFSET(F221,-$E$18,0):F221)&gt;0,$E$7-SUM(OFFSET(F221,-$E$18,0):F221),0),IF(OFFSET(G221,-$E$18,0)-SUM(OFFSET(F221,-$E$18,0):F221)&gt;0,OFFSET(G221,-$E$18,0)-SUM(OFFSET(F221,-$E$18,0):F221),0)))</f>
        <v>0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190</v>
      </c>
      <c r="F222" s="15">
        <f t="shared" si="22"/>
        <v>10</v>
      </c>
      <c r="G222" s="15">
        <f t="shared" ca="1" si="23"/>
        <v>0</v>
      </c>
      <c r="H222" s="13">
        <f t="shared" ca="1" si="19"/>
        <v>0.20821917808219181</v>
      </c>
      <c r="I222" s="29">
        <f ca="1">IF(G222&lt;&gt;0,IF(E222&lt;0,0,IF(OR(Pita!I222&gt;0,'Green Pepper'!I222&gt;0,'House Salad'!I222&gt;0,Mushrooms!I222&gt;0,Lemon!I222&gt;0,Tzatziki!I222&gt;0,'Monterey Jack'!I222&gt;0),50,200)),0)</f>
        <v>0</v>
      </c>
      <c r="J222" s="2">
        <f ca="1">IF(D222&lt;$E$18,"N/A",IF(D222=$E$18,IF($E$7-SUM(OFFSET(F222,-$E$18,0):F222)&gt;0,$E$7-SUM(OFFSET(F222,-$E$18,0):F222),0),IF(OFFSET(G222,-$E$18,0)-SUM(OFFSET(F222,-$E$18,0):F222)&gt;0,OFFSET(G222,-$E$18,0)-SUM(OFFSET(F222,-$E$18,0):F222),0)))</f>
        <v>0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180</v>
      </c>
      <c r="F223" s="15">
        <f t="shared" si="22"/>
        <v>10</v>
      </c>
      <c r="G223" s="15">
        <f t="shared" ca="1" si="23"/>
        <v>0</v>
      </c>
      <c r="H223" s="13">
        <f t="shared" ca="1" si="19"/>
        <v>0.19726027397260276</v>
      </c>
      <c r="I223" s="29">
        <f ca="1">IF(G223&lt;&gt;0,IF(E223&lt;0,0,IF(OR(Pita!I223&gt;0,'Green Pepper'!I223&gt;0,'House Salad'!I223&gt;0,Mushrooms!I223&gt;0,Lemon!I223&gt;0,Tzatziki!I223&gt;0,'Monterey Jack'!I223&gt;0),50,200)),0)</f>
        <v>0</v>
      </c>
      <c r="J223" s="2">
        <f ca="1">IF(D223&lt;$E$18,"N/A",IF(D223=$E$18,IF($E$7-SUM(OFFSET(F223,-$E$18,0):F223)&gt;0,$E$7-SUM(OFFSET(F223,-$E$18,0):F223),0),IF(OFFSET(G223,-$E$18,0)-SUM(OFFSET(F223,-$E$18,0):F223)&gt;0,OFFSET(G223,-$E$18,0)-SUM(OFFSET(F223,-$E$18,0):F223),0)))</f>
        <v>0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170</v>
      </c>
      <c r="F224" s="15">
        <f t="shared" si="22"/>
        <v>10</v>
      </c>
      <c r="G224" s="15">
        <f t="shared" ca="1" si="23"/>
        <v>0</v>
      </c>
      <c r="H224" s="13">
        <f t="shared" ca="1" si="19"/>
        <v>0.18630136986301371</v>
      </c>
      <c r="I224" s="29">
        <f ca="1">IF(G224&lt;&gt;0,IF(E224&lt;0,0,IF(OR(Pita!I224&gt;0,'Green Pepper'!I224&gt;0,'House Salad'!I224&gt;0,Mushrooms!I224&gt;0,Lemon!I224&gt;0,Tzatziki!I224&gt;0,'Monterey Jack'!I224&gt;0),50,200)),0)</f>
        <v>0</v>
      </c>
      <c r="J224" s="2">
        <f ca="1">IF(D224&lt;$E$18,"N/A",IF(D224=$E$18,IF($E$7-SUM(OFFSET(F224,-$E$18,0):F224)&gt;0,$E$7-SUM(OFFSET(F224,-$E$18,0):F224),0),IF(OFFSET(G224,-$E$18,0)-SUM(OFFSET(F224,-$E$18,0):F224)&gt;0,OFFSET(G224,-$E$18,0)-SUM(OFFSET(F224,-$E$18,0):F224),0)))</f>
        <v>0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160</v>
      </c>
      <c r="F225" s="15">
        <f t="shared" si="22"/>
        <v>10</v>
      </c>
      <c r="G225" s="15">
        <f t="shared" ca="1" si="23"/>
        <v>0</v>
      </c>
      <c r="H225" s="13">
        <f t="shared" ca="1" si="19"/>
        <v>0.17534246575342469</v>
      </c>
      <c r="I225" s="29">
        <f ca="1">IF(G225&lt;&gt;0,IF(E225&lt;0,0,IF(OR(Pita!I225&gt;0,'Green Pepper'!I225&gt;0,'House Salad'!I225&gt;0,Mushrooms!I225&gt;0,Lemon!I225&gt;0,Tzatziki!I225&gt;0,'Monterey Jack'!I225&gt;0),50,200)),0)</f>
        <v>0</v>
      </c>
      <c r="J225" s="2">
        <f ca="1">IF(D225&lt;$E$18,"N/A",IF(D225=$E$18,IF($E$7-SUM(OFFSET(F225,-$E$18,0):F225)&gt;0,$E$7-SUM(OFFSET(F225,-$E$18,0):F225),0),IF(OFFSET(G225,-$E$18,0)-SUM(OFFSET(F225,-$E$18,0):F225)&gt;0,OFFSET(G225,-$E$18,0)-SUM(OFFSET(F225,-$E$18,0):F225),0)))</f>
        <v>0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150</v>
      </c>
      <c r="F226" s="15">
        <f t="shared" si="22"/>
        <v>10</v>
      </c>
      <c r="G226" s="15">
        <f t="shared" ca="1" si="23"/>
        <v>0</v>
      </c>
      <c r="H226" s="13">
        <f t="shared" ca="1" si="19"/>
        <v>0.16438356164383564</v>
      </c>
      <c r="I226" s="29">
        <f ca="1">IF(G226&lt;&gt;0,IF(E226&lt;0,0,IF(OR(Pita!I226&gt;0,'Green Pepper'!I226&gt;0,'House Salad'!I226&gt;0,Mushrooms!I226&gt;0,Lemon!I226&gt;0,Tzatziki!I226&gt;0,'Monterey Jack'!I226&gt;0),50,200)),0)</f>
        <v>0</v>
      </c>
      <c r="J226" s="2">
        <f ca="1">IF(D226&lt;$E$18,"N/A",IF(D226=$E$18,IF($E$7-SUM(OFFSET(F226,-$E$18,0):F226)&gt;0,$E$7-SUM(OFFSET(F226,-$E$18,0):F226),0),IF(OFFSET(G226,-$E$18,0)-SUM(OFFSET(F226,-$E$18,0):F226)&gt;0,OFFSET(G226,-$E$18,0)-SUM(OFFSET(F226,-$E$18,0):F226),0)))</f>
        <v>0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140</v>
      </c>
      <c r="F227" s="15">
        <f t="shared" si="22"/>
        <v>10</v>
      </c>
      <c r="G227" s="15">
        <f t="shared" ca="1" si="23"/>
        <v>0</v>
      </c>
      <c r="H227" s="13">
        <f t="shared" ca="1" si="19"/>
        <v>0.15342465753424658</v>
      </c>
      <c r="I227" s="29">
        <f ca="1">IF(G227&lt;&gt;0,IF(E227&lt;0,0,IF(OR(Pita!I227&gt;0,'Green Pepper'!I227&gt;0,'House Salad'!I227&gt;0,Mushrooms!I227&gt;0,Lemon!I227&gt;0,Tzatziki!I227&gt;0,'Monterey Jack'!I227&gt;0),50,200)),0)</f>
        <v>0</v>
      </c>
      <c r="J227" s="2">
        <f ca="1">IF(D227&lt;$E$18,"N/A",IF(D227=$E$18,IF($E$7-SUM(OFFSET(F227,-$E$18,0):F227)&gt;0,$E$7-SUM(OFFSET(F227,-$E$18,0):F227),0),IF(OFFSET(G227,-$E$18,0)-SUM(OFFSET(F227,-$E$18,0):F227)&gt;0,OFFSET(G227,-$E$18,0)-SUM(OFFSET(F227,-$E$18,0):F227),0)))</f>
        <v>0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130</v>
      </c>
      <c r="F228" s="15">
        <f t="shared" si="22"/>
        <v>10</v>
      </c>
      <c r="G228" s="15">
        <f t="shared" ca="1" si="23"/>
        <v>0</v>
      </c>
      <c r="H228" s="13">
        <f t="shared" ca="1" si="19"/>
        <v>0.14246575342465756</v>
      </c>
      <c r="I228" s="29">
        <f ca="1">IF(G228&lt;&gt;0,IF(E228&lt;0,0,IF(OR(Pita!I228&gt;0,'Green Pepper'!I228&gt;0,'House Salad'!I228&gt;0,Mushrooms!I228&gt;0,Lemon!I228&gt;0,Tzatziki!I228&gt;0,'Monterey Jack'!I228&gt;0),50,200)),0)</f>
        <v>0</v>
      </c>
      <c r="J228" s="2">
        <f ca="1">IF(D228&lt;$E$18,"N/A",IF(D228=$E$18,IF($E$7-SUM(OFFSET(F228,-$E$18,0):F228)&gt;0,$E$7-SUM(OFFSET(F228,-$E$18,0):F228),0),IF(OFFSET(G228,-$E$18,0)-SUM(OFFSET(F228,-$E$18,0):F228)&gt;0,OFFSET(G228,-$E$18,0)-SUM(OFFSET(F228,-$E$18,0):F228),0)))</f>
        <v>0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120</v>
      </c>
      <c r="F229" s="15">
        <f t="shared" si="22"/>
        <v>10</v>
      </c>
      <c r="G229" s="15">
        <f t="shared" ca="1" si="23"/>
        <v>0</v>
      </c>
      <c r="H229" s="13">
        <f t="shared" ca="1" si="19"/>
        <v>0.13150684931506851</v>
      </c>
      <c r="I229" s="29">
        <f ca="1">IF(G229&lt;&gt;0,IF(E229&lt;0,0,IF(OR(Pita!I229&gt;0,'Green Pepper'!I229&gt;0,'House Salad'!I229&gt;0,Mushrooms!I229&gt;0,Lemon!I229&gt;0,Tzatziki!I229&gt;0,'Monterey Jack'!I229&gt;0),50,200)),0)</f>
        <v>0</v>
      </c>
      <c r="J229" s="2">
        <f ca="1">IF(D229&lt;$E$18,"N/A",IF(D229=$E$18,IF($E$7-SUM(OFFSET(F229,-$E$18,0):F229)&gt;0,$E$7-SUM(OFFSET(F229,-$E$18,0):F229),0),IF(OFFSET(G229,-$E$18,0)-SUM(OFFSET(F229,-$E$18,0):F229)&gt;0,OFFSET(G229,-$E$18,0)-SUM(OFFSET(F229,-$E$18,0):F229),0)))</f>
        <v>0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110</v>
      </c>
      <c r="F230" s="15">
        <f t="shared" si="22"/>
        <v>10</v>
      </c>
      <c r="G230" s="15">
        <f t="shared" ca="1" si="23"/>
        <v>350</v>
      </c>
      <c r="H230" s="13">
        <f t="shared" ca="1" si="19"/>
        <v>0.12054794520547947</v>
      </c>
      <c r="I230" s="29">
        <f ca="1">IF(G230&lt;&gt;0,IF(E230&lt;0,0,IF(OR(Pita!I230&gt;0,'Green Pepper'!I230&gt;0,'House Salad'!I230&gt;0,Mushrooms!I230&gt;0,Lemon!I230&gt;0,Tzatziki!I230&gt;0,'Monterey Jack'!I230&gt;0),50,200)),0)</f>
        <v>50</v>
      </c>
      <c r="J230" s="2">
        <f ca="1">IF(D230&lt;$E$18,"N/A",IF(D230=$E$18,IF($E$7-SUM(OFFSET(F230,-$E$18,0):F230)&gt;0,$E$7-SUM(OFFSET(F230,-$E$18,0):F230),0),IF(OFFSET(G230,-$E$18,0)-SUM(OFFSET(F230,-$E$18,0):F230)&gt;0,OFFSET(G230,-$E$18,0)-SUM(OFFSET(F230,-$E$18,0):F230),0)))</f>
        <v>0</v>
      </c>
      <c r="K230" s="13">
        <f t="shared" ca="1" si="20"/>
        <v>0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450</v>
      </c>
      <c r="F231" s="15">
        <f t="shared" si="22"/>
        <v>10</v>
      </c>
      <c r="G231" s="15">
        <f t="shared" ca="1" si="23"/>
        <v>0</v>
      </c>
      <c r="H231" s="13">
        <f t="shared" ca="1" si="19"/>
        <v>0.49315068493150693</v>
      </c>
      <c r="I231" s="29">
        <f ca="1">IF(G231&lt;&gt;0,IF(E231&lt;0,0,IF(OR(Pita!I231&gt;0,'Green Pepper'!I231&gt;0,'House Salad'!I231&gt;0,Mushrooms!I231&gt;0,Lemon!I231&gt;0,Tzatziki!I231&gt;0,'Monterey Jack'!I231&gt;0),50,200)),0)</f>
        <v>0</v>
      </c>
      <c r="J231" s="2">
        <f ca="1">IF(D231&lt;$E$18,"N/A",IF(D231=$E$18,IF($E$7-SUM(OFFSET(F231,-$E$18,0):F231)&gt;0,$E$7-SUM(OFFSET(F231,-$E$18,0):F231),0),IF(OFFSET(G231,-$E$18,0)-SUM(OFFSET(F231,-$E$18,0):F231)&gt;0,OFFSET(G231,-$E$18,0)-SUM(OFFSET(F231,-$E$18,0):F231),0)))</f>
        <v>0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440</v>
      </c>
      <c r="F232" s="15">
        <f t="shared" si="22"/>
        <v>10</v>
      </c>
      <c r="G232" s="15">
        <f t="shared" ca="1" si="23"/>
        <v>0</v>
      </c>
      <c r="H232" s="13">
        <f t="shared" ca="1" si="19"/>
        <v>0.48219178082191788</v>
      </c>
      <c r="I232" s="29">
        <f ca="1">IF(G232&lt;&gt;0,IF(E232&lt;0,0,IF(OR(Pita!I232&gt;0,'Green Pepper'!I232&gt;0,'House Salad'!I232&gt;0,Mushrooms!I232&gt;0,Lemon!I232&gt;0,Tzatziki!I232&gt;0,'Monterey Jack'!I232&gt;0),50,200)),0)</f>
        <v>0</v>
      </c>
      <c r="J232" s="2">
        <f ca="1">IF(D232&lt;$E$18,"N/A",IF(D232=$E$18,IF($E$7-SUM(OFFSET(F232,-$E$18,0):F232)&gt;0,$E$7-SUM(OFFSET(F232,-$E$18,0):F232),0),IF(OFFSET(G232,-$E$18,0)-SUM(OFFSET(F232,-$E$18,0):F232)&gt;0,OFFSET(G232,-$E$18,0)-SUM(OFFSET(F232,-$E$18,0):F232),0)))</f>
        <v>0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430</v>
      </c>
      <c r="F233" s="15">
        <f t="shared" si="22"/>
        <v>10</v>
      </c>
      <c r="G233" s="15">
        <f t="shared" ca="1" si="23"/>
        <v>0</v>
      </c>
      <c r="H233" s="13">
        <f t="shared" ca="1" si="19"/>
        <v>0.47123287671232883</v>
      </c>
      <c r="I233" s="29">
        <f ca="1">IF(G233&lt;&gt;0,IF(E233&lt;0,0,IF(OR(Pita!I233&gt;0,'Green Pepper'!I233&gt;0,'House Salad'!I233&gt;0,Mushrooms!I233&gt;0,Lemon!I233&gt;0,Tzatziki!I233&gt;0,'Monterey Jack'!I233&gt;0),50,200)),0)</f>
        <v>0</v>
      </c>
      <c r="J233" s="2">
        <f ca="1">IF(D233&lt;$E$18,"N/A",IF(D233=$E$18,IF($E$7-SUM(OFFSET(F233,-$E$18,0):F233)&gt;0,$E$7-SUM(OFFSET(F233,-$E$18,0):F233),0),IF(OFFSET(G233,-$E$18,0)-SUM(OFFSET(F233,-$E$18,0):F233)&gt;0,OFFSET(G233,-$E$18,0)-SUM(OFFSET(F233,-$E$18,0):F233),0)))</f>
        <v>0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420</v>
      </c>
      <c r="F234" s="15">
        <f t="shared" si="22"/>
        <v>10</v>
      </c>
      <c r="G234" s="15">
        <f t="shared" ca="1" si="23"/>
        <v>0</v>
      </c>
      <c r="H234" s="13">
        <f t="shared" ca="1" si="19"/>
        <v>0.46027397260273978</v>
      </c>
      <c r="I234" s="29">
        <f ca="1">IF(G234&lt;&gt;0,IF(E234&lt;0,0,IF(OR(Pita!I234&gt;0,'Green Pepper'!I234&gt;0,'House Salad'!I234&gt;0,Mushrooms!I234&gt;0,Lemon!I234&gt;0,Tzatziki!I234&gt;0,'Monterey Jack'!I234&gt;0),50,200)),0)</f>
        <v>0</v>
      </c>
      <c r="J234" s="2">
        <f ca="1">IF(D234&lt;$E$18,"N/A",IF(D234=$E$18,IF($E$7-SUM(OFFSET(F234,-$E$18,0):F234)&gt;0,$E$7-SUM(OFFSET(F234,-$E$18,0):F234),0),IF(OFFSET(G234,-$E$18,0)-SUM(OFFSET(F234,-$E$18,0):F234)&gt;0,OFFSET(G234,-$E$18,0)-SUM(OFFSET(F234,-$E$18,0):F234),0)))</f>
        <v>0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410</v>
      </c>
      <c r="F235" s="15">
        <f t="shared" si="22"/>
        <v>10</v>
      </c>
      <c r="G235" s="15">
        <f t="shared" ca="1" si="23"/>
        <v>0</v>
      </c>
      <c r="H235" s="13">
        <f t="shared" ca="1" si="19"/>
        <v>0.44931506849315073</v>
      </c>
      <c r="I235" s="29">
        <f ca="1">IF(G235&lt;&gt;0,IF(E235&lt;0,0,IF(OR(Pita!I235&gt;0,'Green Pepper'!I235&gt;0,'House Salad'!I235&gt;0,Mushrooms!I235&gt;0,Lemon!I235&gt;0,Tzatziki!I235&gt;0,'Monterey Jack'!I235&gt;0),50,200)),0)</f>
        <v>0</v>
      </c>
      <c r="J235" s="2">
        <f ca="1">IF(D235&lt;$E$18,"N/A",IF(D235=$E$18,IF($E$7-SUM(OFFSET(F235,-$E$18,0):F235)&gt;0,$E$7-SUM(OFFSET(F235,-$E$18,0):F235),0),IF(OFFSET(G235,-$E$18,0)-SUM(OFFSET(F235,-$E$18,0):F235)&gt;0,OFFSET(G235,-$E$18,0)-SUM(OFFSET(F235,-$E$18,0):F235),0)))</f>
        <v>0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400</v>
      </c>
      <c r="F236" s="15">
        <f t="shared" si="22"/>
        <v>10</v>
      </c>
      <c r="G236" s="15">
        <f t="shared" ca="1" si="23"/>
        <v>0</v>
      </c>
      <c r="H236" s="13">
        <f t="shared" ca="1" si="19"/>
        <v>0.43835616438356168</v>
      </c>
      <c r="I236" s="29">
        <f ca="1">IF(G236&lt;&gt;0,IF(E236&lt;0,0,IF(OR(Pita!I236&gt;0,'Green Pepper'!I236&gt;0,'House Salad'!I236&gt;0,Mushrooms!I236&gt;0,Lemon!I236&gt;0,Tzatziki!I236&gt;0,'Monterey Jack'!I236&gt;0),50,200)),0)</f>
        <v>0</v>
      </c>
      <c r="J236" s="2">
        <f ca="1">IF(D236&lt;$E$18,"N/A",IF(D236=$E$18,IF($E$7-SUM(OFFSET(F236,-$E$18,0):F236)&gt;0,$E$7-SUM(OFFSET(F236,-$E$18,0):F236),0),IF(OFFSET(G236,-$E$18,0)-SUM(OFFSET(F236,-$E$18,0):F236)&gt;0,OFFSET(G236,-$E$18,0)-SUM(OFFSET(F236,-$E$18,0):F236),0)))</f>
        <v>0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390</v>
      </c>
      <c r="F237" s="15">
        <f t="shared" si="22"/>
        <v>10</v>
      </c>
      <c r="G237" s="15">
        <f t="shared" ca="1" si="23"/>
        <v>0</v>
      </c>
      <c r="H237" s="13">
        <f t="shared" ca="1" si="19"/>
        <v>0.42739726027397268</v>
      </c>
      <c r="I237" s="29">
        <f ca="1">IF(G237&lt;&gt;0,IF(E237&lt;0,0,IF(OR(Pita!I237&gt;0,'Green Pepper'!I237&gt;0,'House Salad'!I237&gt;0,Mushrooms!I237&gt;0,Lemon!I237&gt;0,Tzatziki!I237&gt;0,'Monterey Jack'!I237&gt;0),50,200)),0)</f>
        <v>0</v>
      </c>
      <c r="J237" s="2">
        <f ca="1">IF(D237&lt;$E$18,"N/A",IF(D237=$E$18,IF($E$7-SUM(OFFSET(F237,-$E$18,0):F237)&gt;0,$E$7-SUM(OFFSET(F237,-$E$18,0):F237),0),IF(OFFSET(G237,-$E$18,0)-SUM(OFFSET(F237,-$E$18,0):F237)&gt;0,OFFSET(G237,-$E$18,0)-SUM(OFFSET(F237,-$E$18,0):F237),0)))</f>
        <v>0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380</v>
      </c>
      <c r="F238" s="15">
        <f t="shared" si="22"/>
        <v>10</v>
      </c>
      <c r="G238" s="15">
        <f t="shared" ca="1" si="23"/>
        <v>0</v>
      </c>
      <c r="H238" s="13">
        <f t="shared" ca="1" si="19"/>
        <v>0.41643835616438363</v>
      </c>
      <c r="I238" s="29">
        <f ca="1">IF(G238&lt;&gt;0,IF(E238&lt;0,0,IF(OR(Pita!I238&gt;0,'Green Pepper'!I238&gt;0,'House Salad'!I238&gt;0,Mushrooms!I238&gt;0,Lemon!I238&gt;0,Tzatziki!I238&gt;0,'Monterey Jack'!I238&gt;0),50,200)),0)</f>
        <v>0</v>
      </c>
      <c r="J238" s="2">
        <f ca="1">IF(D238&lt;$E$18,"N/A",IF(D238=$E$18,IF($E$7-SUM(OFFSET(F238,-$E$18,0):F238)&gt;0,$E$7-SUM(OFFSET(F238,-$E$18,0):F238),0),IF(OFFSET(G238,-$E$18,0)-SUM(OFFSET(F238,-$E$18,0):F238)&gt;0,OFFSET(G238,-$E$18,0)-SUM(OFFSET(F238,-$E$18,0):F238),0)))</f>
        <v>0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370</v>
      </c>
      <c r="F239" s="15">
        <f t="shared" si="22"/>
        <v>10</v>
      </c>
      <c r="G239" s="15">
        <f t="shared" ca="1" si="23"/>
        <v>0</v>
      </c>
      <c r="H239" s="13">
        <f t="shared" ca="1" si="19"/>
        <v>0.40547945205479458</v>
      </c>
      <c r="I239" s="29">
        <f ca="1">IF(G239&lt;&gt;0,IF(E239&lt;0,0,IF(OR(Pita!I239&gt;0,'Green Pepper'!I239&gt;0,'House Salad'!I239&gt;0,Mushrooms!I239&gt;0,Lemon!I239&gt;0,Tzatziki!I239&gt;0,'Monterey Jack'!I239&gt;0),50,200)),0)</f>
        <v>0</v>
      </c>
      <c r="J239" s="2">
        <f ca="1">IF(D239&lt;$E$18,"N/A",IF(D239=$E$18,IF($E$7-SUM(OFFSET(F239,-$E$18,0):F239)&gt;0,$E$7-SUM(OFFSET(F239,-$E$18,0):F239),0),IF(OFFSET(G239,-$E$18,0)-SUM(OFFSET(F239,-$E$18,0):F239)&gt;0,OFFSET(G239,-$E$18,0)-SUM(OFFSET(F239,-$E$18,0):F239),0)))</f>
        <v>0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360</v>
      </c>
      <c r="F240" s="15">
        <f t="shared" si="22"/>
        <v>10</v>
      </c>
      <c r="G240" s="15">
        <f t="shared" ca="1" si="23"/>
        <v>0</v>
      </c>
      <c r="H240" s="13">
        <f t="shared" ca="1" si="19"/>
        <v>0.39452054794520552</v>
      </c>
      <c r="I240" s="29">
        <f ca="1">IF(G240&lt;&gt;0,IF(E240&lt;0,0,IF(OR(Pita!I240&gt;0,'Green Pepper'!I240&gt;0,'House Salad'!I240&gt;0,Mushrooms!I240&gt;0,Lemon!I240&gt;0,Tzatziki!I240&gt;0,'Monterey Jack'!I240&gt;0),50,200)),0)</f>
        <v>0</v>
      </c>
      <c r="J240" s="2">
        <f ca="1">IF(D240&lt;$E$18,"N/A",IF(D240=$E$18,IF($E$7-SUM(OFFSET(F240,-$E$18,0):F240)&gt;0,$E$7-SUM(OFFSET(F240,-$E$18,0):F240),0),IF(OFFSET(G240,-$E$18,0)-SUM(OFFSET(F240,-$E$18,0):F240)&gt;0,OFFSET(G240,-$E$18,0)-SUM(OFFSET(F240,-$E$18,0):F240),0)))</f>
        <v>0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350</v>
      </c>
      <c r="F241" s="15">
        <f t="shared" si="22"/>
        <v>10</v>
      </c>
      <c r="G241" s="15">
        <f t="shared" ca="1" si="23"/>
        <v>0</v>
      </c>
      <c r="H241" s="13">
        <f t="shared" ca="1" si="19"/>
        <v>0.38356164383561647</v>
      </c>
      <c r="I241" s="29">
        <f ca="1">IF(G241&lt;&gt;0,IF(E241&lt;0,0,IF(OR(Pita!I241&gt;0,'Green Pepper'!I241&gt;0,'House Salad'!I241&gt;0,Mushrooms!I241&gt;0,Lemon!I241&gt;0,Tzatziki!I241&gt;0,'Monterey Jack'!I241&gt;0),50,200)),0)</f>
        <v>0</v>
      </c>
      <c r="J241" s="2">
        <f ca="1">IF(D241&lt;$E$18,"N/A",IF(D241=$E$18,IF($E$7-SUM(OFFSET(F241,-$E$18,0):F241)&gt;0,$E$7-SUM(OFFSET(F241,-$E$18,0):F241),0),IF(OFFSET(G241,-$E$18,0)-SUM(OFFSET(F241,-$E$18,0):F241)&gt;0,OFFSET(G241,-$E$18,0)-SUM(OFFSET(F241,-$E$18,0):F241),0)))</f>
        <v>0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340</v>
      </c>
      <c r="F242" s="15">
        <f t="shared" si="22"/>
        <v>10</v>
      </c>
      <c r="G242" s="15">
        <f t="shared" ca="1" si="23"/>
        <v>0</v>
      </c>
      <c r="H242" s="13">
        <f t="shared" ca="1" si="19"/>
        <v>0.37260273972602742</v>
      </c>
      <c r="I242" s="29">
        <f ca="1">IF(G242&lt;&gt;0,IF(E242&lt;0,0,IF(OR(Pita!I242&gt;0,'Green Pepper'!I242&gt;0,'House Salad'!I242&gt;0,Mushrooms!I242&gt;0,Lemon!I242&gt;0,Tzatziki!I242&gt;0,'Monterey Jack'!I242&gt;0),50,200)),0)</f>
        <v>0</v>
      </c>
      <c r="J242" s="2">
        <f ca="1">IF(D242&lt;$E$18,"N/A",IF(D242=$E$18,IF($E$7-SUM(OFFSET(F242,-$E$18,0):F242)&gt;0,$E$7-SUM(OFFSET(F242,-$E$18,0):F242),0),IF(OFFSET(G242,-$E$18,0)-SUM(OFFSET(F242,-$E$18,0):F242)&gt;0,OFFSET(G242,-$E$18,0)-SUM(OFFSET(F242,-$E$18,0):F242),0)))</f>
        <v>0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330</v>
      </c>
      <c r="F243" s="15">
        <f t="shared" si="22"/>
        <v>10</v>
      </c>
      <c r="G243" s="15">
        <f t="shared" ca="1" si="23"/>
        <v>0</v>
      </c>
      <c r="H243" s="13">
        <f t="shared" ca="1" si="19"/>
        <v>0.36164383561643842</v>
      </c>
      <c r="I243" s="29">
        <f ca="1">IF(G243&lt;&gt;0,IF(E243&lt;0,0,IF(OR(Pita!I243&gt;0,'Green Pepper'!I243&gt;0,'House Salad'!I243&gt;0,Mushrooms!I243&gt;0,Lemon!I243&gt;0,Tzatziki!I243&gt;0,'Monterey Jack'!I243&gt;0),50,200)),0)</f>
        <v>0</v>
      </c>
      <c r="J243" s="2">
        <f ca="1">IF(D243&lt;$E$18,"N/A",IF(D243=$E$18,IF($E$7-SUM(OFFSET(F243,-$E$18,0):F243)&gt;0,$E$7-SUM(OFFSET(F243,-$E$18,0):F243),0),IF(OFFSET(G243,-$E$18,0)-SUM(OFFSET(F243,-$E$18,0):F243)&gt;0,OFFSET(G243,-$E$18,0)-SUM(OFFSET(F243,-$E$18,0):F243),0)))</f>
        <v>0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320</v>
      </c>
      <c r="F244" s="15">
        <f t="shared" si="22"/>
        <v>10</v>
      </c>
      <c r="G244" s="15">
        <f t="shared" ca="1" si="23"/>
        <v>0</v>
      </c>
      <c r="H244" s="13">
        <f t="shared" ca="1" si="19"/>
        <v>0.35068493150684937</v>
      </c>
      <c r="I244" s="29">
        <f ca="1">IF(G244&lt;&gt;0,IF(E244&lt;0,0,IF(OR(Pita!I244&gt;0,'Green Pepper'!I244&gt;0,'House Salad'!I244&gt;0,Mushrooms!I244&gt;0,Lemon!I244&gt;0,Tzatziki!I244&gt;0,'Monterey Jack'!I244&gt;0),50,200)),0)</f>
        <v>0</v>
      </c>
      <c r="J244" s="2">
        <f ca="1">IF(D244&lt;$E$18,"N/A",IF(D244=$E$18,IF($E$7-SUM(OFFSET(F244,-$E$18,0):F244)&gt;0,$E$7-SUM(OFFSET(F244,-$E$18,0):F244),0),IF(OFFSET(G244,-$E$18,0)-SUM(OFFSET(F244,-$E$18,0):F244)&gt;0,OFFSET(G244,-$E$18,0)-SUM(OFFSET(F244,-$E$18,0):F244),0)))</f>
        <v>0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310</v>
      </c>
      <c r="F245" s="15">
        <f t="shared" si="22"/>
        <v>10</v>
      </c>
      <c r="G245" s="15">
        <f t="shared" ca="1" si="23"/>
        <v>0</v>
      </c>
      <c r="H245" s="13">
        <f t="shared" ca="1" si="19"/>
        <v>0.33972602739726032</v>
      </c>
      <c r="I245" s="29">
        <f ca="1">IF(G245&lt;&gt;0,IF(E245&lt;0,0,IF(OR(Pita!I245&gt;0,'Green Pepper'!I245&gt;0,'House Salad'!I245&gt;0,Mushrooms!I245&gt;0,Lemon!I245&gt;0,Tzatziki!I245&gt;0,'Monterey Jack'!I245&gt;0),50,200)),0)</f>
        <v>0</v>
      </c>
      <c r="J245" s="2">
        <f ca="1">IF(D245&lt;$E$18,"N/A",IF(D245=$E$18,IF($E$7-SUM(OFFSET(F245,-$E$18,0):F245)&gt;0,$E$7-SUM(OFFSET(F245,-$E$18,0):F245),0),IF(OFFSET(G245,-$E$18,0)-SUM(OFFSET(F245,-$E$18,0):F245)&gt;0,OFFSET(G245,-$E$18,0)-SUM(OFFSET(F245,-$E$18,0):F245),0)))</f>
        <v>0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300</v>
      </c>
      <c r="F246" s="15">
        <f t="shared" si="22"/>
        <v>10</v>
      </c>
      <c r="G246" s="15">
        <f t="shared" ca="1" si="23"/>
        <v>0</v>
      </c>
      <c r="H246" s="13">
        <f t="shared" ca="1" si="19"/>
        <v>0.32876712328767127</v>
      </c>
      <c r="I246" s="29">
        <f ca="1">IF(G246&lt;&gt;0,IF(E246&lt;0,0,IF(OR(Pita!I246&gt;0,'Green Pepper'!I246&gt;0,'House Salad'!I246&gt;0,Mushrooms!I246&gt;0,Lemon!I246&gt;0,Tzatziki!I246&gt;0,'Monterey Jack'!I246&gt;0),50,200)),0)</f>
        <v>0</v>
      </c>
      <c r="J246" s="2">
        <f ca="1">IF(D246&lt;$E$18,"N/A",IF(D246=$E$18,IF($E$7-SUM(OFFSET(F246,-$E$18,0):F246)&gt;0,$E$7-SUM(OFFSET(F246,-$E$18,0):F246),0),IF(OFFSET(G246,-$E$18,0)-SUM(OFFSET(F246,-$E$18,0):F246)&gt;0,OFFSET(G246,-$E$18,0)-SUM(OFFSET(F246,-$E$18,0):F246),0)))</f>
        <v>0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290</v>
      </c>
      <c r="F247" s="15">
        <f t="shared" si="22"/>
        <v>10</v>
      </c>
      <c r="G247" s="15">
        <f t="shared" ca="1" si="23"/>
        <v>0</v>
      </c>
      <c r="H247" s="13">
        <f t="shared" ca="1" si="19"/>
        <v>0.31780821917808222</v>
      </c>
      <c r="I247" s="29">
        <f ca="1">IF(G247&lt;&gt;0,IF(E247&lt;0,0,IF(OR(Pita!I247&gt;0,'Green Pepper'!I247&gt;0,'House Salad'!I247&gt;0,Mushrooms!I247&gt;0,Lemon!I247&gt;0,Tzatziki!I247&gt;0,'Monterey Jack'!I247&gt;0),50,200)),0)</f>
        <v>0</v>
      </c>
      <c r="J247" s="2">
        <f ca="1">IF(D247&lt;$E$18,"N/A",IF(D247=$E$18,IF($E$7-SUM(OFFSET(F247,-$E$18,0):F247)&gt;0,$E$7-SUM(OFFSET(F247,-$E$18,0):F247),0),IF(OFFSET(G247,-$E$18,0)-SUM(OFFSET(F247,-$E$18,0):F247)&gt;0,OFFSET(G247,-$E$18,0)-SUM(OFFSET(F247,-$E$18,0):F247),0)))</f>
        <v>0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280</v>
      </c>
      <c r="F248" s="15">
        <f t="shared" si="22"/>
        <v>10</v>
      </c>
      <c r="G248" s="15">
        <f t="shared" ca="1" si="23"/>
        <v>0</v>
      </c>
      <c r="H248" s="13">
        <f t="shared" ca="1" si="19"/>
        <v>0.30684931506849317</v>
      </c>
      <c r="I248" s="29">
        <f ca="1">IF(G248&lt;&gt;0,IF(E248&lt;0,0,IF(OR(Pita!I248&gt;0,'Green Pepper'!I248&gt;0,'House Salad'!I248&gt;0,Mushrooms!I248&gt;0,Lemon!I248&gt;0,Tzatziki!I248&gt;0,'Monterey Jack'!I248&gt;0),50,200)),0)</f>
        <v>0</v>
      </c>
      <c r="J248" s="2">
        <f ca="1">IF(D248&lt;$E$18,"N/A",IF(D248=$E$18,IF($E$7-SUM(OFFSET(F248,-$E$18,0):F248)&gt;0,$E$7-SUM(OFFSET(F248,-$E$18,0):F248),0),IF(OFFSET(G248,-$E$18,0)-SUM(OFFSET(F248,-$E$18,0):F248)&gt;0,OFFSET(G248,-$E$18,0)-SUM(OFFSET(F248,-$E$18,0):F248),0)))</f>
        <v>0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270</v>
      </c>
      <c r="F249" s="15">
        <f t="shared" si="22"/>
        <v>10</v>
      </c>
      <c r="G249" s="15">
        <f t="shared" ca="1" si="23"/>
        <v>0</v>
      </c>
      <c r="H249" s="13">
        <f t="shared" ca="1" si="19"/>
        <v>0.29589041095890417</v>
      </c>
      <c r="I249" s="29">
        <f ca="1">IF(G249&lt;&gt;0,IF(E249&lt;0,0,IF(OR(Pita!I249&gt;0,'Green Pepper'!I249&gt;0,'House Salad'!I249&gt;0,Mushrooms!I249&gt;0,Lemon!I249&gt;0,Tzatziki!I249&gt;0,'Monterey Jack'!I249&gt;0),50,200)),0)</f>
        <v>0</v>
      </c>
      <c r="J249" s="2">
        <f ca="1">IF(D249&lt;$E$18,"N/A",IF(D249=$E$18,IF($E$7-SUM(OFFSET(F249,-$E$18,0):F249)&gt;0,$E$7-SUM(OFFSET(F249,-$E$18,0):F249),0),IF(OFFSET(G249,-$E$18,0)-SUM(OFFSET(F249,-$E$18,0):F249)&gt;0,OFFSET(G249,-$E$18,0)-SUM(OFFSET(F249,-$E$18,0):F249),0)))</f>
        <v>0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260</v>
      </c>
      <c r="F250" s="15">
        <f t="shared" si="22"/>
        <v>10</v>
      </c>
      <c r="G250" s="15">
        <f t="shared" ca="1" si="23"/>
        <v>0</v>
      </c>
      <c r="H250" s="13">
        <f t="shared" ca="1" si="19"/>
        <v>0.28493150684931512</v>
      </c>
      <c r="I250" s="29">
        <f ca="1">IF(G250&lt;&gt;0,IF(E250&lt;0,0,IF(OR(Pita!I250&gt;0,'Green Pepper'!I250&gt;0,'House Salad'!I250&gt;0,Mushrooms!I250&gt;0,Lemon!I250&gt;0,Tzatziki!I250&gt;0,'Monterey Jack'!I250&gt;0),50,200)),0)</f>
        <v>0</v>
      </c>
      <c r="J250" s="2">
        <f ca="1">IF(D250&lt;$E$18,"N/A",IF(D250=$E$18,IF($E$7-SUM(OFFSET(F250,-$E$18,0):F250)&gt;0,$E$7-SUM(OFFSET(F250,-$E$18,0):F250),0),IF(OFFSET(G250,-$E$18,0)-SUM(OFFSET(F250,-$E$18,0):F250)&gt;0,OFFSET(G250,-$E$18,0)-SUM(OFFSET(F250,-$E$18,0):F250),0)))</f>
        <v>0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250</v>
      </c>
      <c r="F251" s="15">
        <f t="shared" si="22"/>
        <v>10</v>
      </c>
      <c r="G251" s="15">
        <f t="shared" ca="1" si="23"/>
        <v>0</v>
      </c>
      <c r="H251" s="13">
        <f t="shared" ca="1" si="19"/>
        <v>0.27397260273972607</v>
      </c>
      <c r="I251" s="29">
        <f ca="1">IF(G251&lt;&gt;0,IF(E251&lt;0,0,IF(OR(Pita!I251&gt;0,'Green Pepper'!I251&gt;0,'House Salad'!I251&gt;0,Mushrooms!I251&gt;0,Lemon!I251&gt;0,Tzatziki!I251&gt;0,'Monterey Jack'!I251&gt;0),50,200)),0)</f>
        <v>0</v>
      </c>
      <c r="J251" s="2">
        <f ca="1">IF(D251&lt;$E$18,"N/A",IF(D251=$E$18,IF($E$7-SUM(OFFSET(F251,-$E$18,0):F251)&gt;0,$E$7-SUM(OFFSET(F251,-$E$18,0):F251),0),IF(OFFSET(G251,-$E$18,0)-SUM(OFFSET(F251,-$E$18,0):F251)&gt;0,OFFSET(G251,-$E$18,0)-SUM(OFFSET(F251,-$E$18,0):F251),0)))</f>
        <v>0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240</v>
      </c>
      <c r="F252" s="15">
        <f t="shared" si="22"/>
        <v>10</v>
      </c>
      <c r="G252" s="15">
        <f t="shared" ca="1" si="23"/>
        <v>0</v>
      </c>
      <c r="H252" s="13">
        <f t="shared" ca="1" si="19"/>
        <v>0.26301369863013702</v>
      </c>
      <c r="I252" s="29">
        <f ca="1">IF(G252&lt;&gt;0,IF(E252&lt;0,0,IF(OR(Pita!I252&gt;0,'Green Pepper'!I252&gt;0,'House Salad'!I252&gt;0,Mushrooms!I252&gt;0,Lemon!I252&gt;0,Tzatziki!I252&gt;0,'Monterey Jack'!I252&gt;0),50,200)),0)</f>
        <v>0</v>
      </c>
      <c r="J252" s="2">
        <f ca="1">IF(D252&lt;$E$18,"N/A",IF(D252=$E$18,IF($E$7-SUM(OFFSET(F252,-$E$18,0):F252)&gt;0,$E$7-SUM(OFFSET(F252,-$E$18,0):F252),0),IF(OFFSET(G252,-$E$18,0)-SUM(OFFSET(F252,-$E$18,0):F252)&gt;0,OFFSET(G252,-$E$18,0)-SUM(OFFSET(F252,-$E$18,0):F252),0)))</f>
        <v>0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230</v>
      </c>
      <c r="F253" s="15">
        <f t="shared" si="22"/>
        <v>10</v>
      </c>
      <c r="G253" s="15">
        <f t="shared" ca="1" si="23"/>
        <v>0</v>
      </c>
      <c r="H253" s="13">
        <f t="shared" ca="1" si="19"/>
        <v>0.25205479452054796</v>
      </c>
      <c r="I253" s="29">
        <f ca="1">IF(G253&lt;&gt;0,IF(E253&lt;0,0,IF(OR(Pita!I253&gt;0,'Green Pepper'!I253&gt;0,'House Salad'!I253&gt;0,Mushrooms!I253&gt;0,Lemon!I253&gt;0,Tzatziki!I253&gt;0,'Monterey Jack'!I253&gt;0),50,200)),0)</f>
        <v>0</v>
      </c>
      <c r="J253" s="2">
        <f ca="1">IF(D253&lt;$E$18,"N/A",IF(D253=$E$18,IF($E$7-SUM(OFFSET(F253,-$E$18,0):F253)&gt;0,$E$7-SUM(OFFSET(F253,-$E$18,0):F253),0),IF(OFFSET(G253,-$E$18,0)-SUM(OFFSET(F253,-$E$18,0):F253)&gt;0,OFFSET(G253,-$E$18,0)-SUM(OFFSET(F253,-$E$18,0):F253),0)))</f>
        <v>0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220</v>
      </c>
      <c r="F254" s="15">
        <f t="shared" si="22"/>
        <v>10</v>
      </c>
      <c r="G254" s="15">
        <f t="shared" ca="1" si="23"/>
        <v>0</v>
      </c>
      <c r="H254" s="13">
        <f t="shared" ca="1" si="19"/>
        <v>0.24109589041095894</v>
      </c>
      <c r="I254" s="29">
        <f ca="1">IF(G254&lt;&gt;0,IF(E254&lt;0,0,IF(OR(Pita!I254&gt;0,'Green Pepper'!I254&gt;0,'House Salad'!I254&gt;0,Mushrooms!I254&gt;0,Lemon!I254&gt;0,Tzatziki!I254&gt;0,'Monterey Jack'!I254&gt;0),50,200)),0)</f>
        <v>0</v>
      </c>
      <c r="J254" s="2">
        <f ca="1">IF(D254&lt;$E$18,"N/A",IF(D254=$E$18,IF($E$7-SUM(OFFSET(F254,-$E$18,0):F254)&gt;0,$E$7-SUM(OFFSET(F254,-$E$18,0):F254),0),IF(OFFSET(G254,-$E$18,0)-SUM(OFFSET(F254,-$E$18,0):F254)&gt;0,OFFSET(G254,-$E$18,0)-SUM(OFFSET(F254,-$E$18,0):F254),0)))</f>
        <v>0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210</v>
      </c>
      <c r="F255" s="15">
        <f t="shared" si="22"/>
        <v>10</v>
      </c>
      <c r="G255" s="15">
        <f t="shared" ca="1" si="23"/>
        <v>0</v>
      </c>
      <c r="H255" s="13">
        <f t="shared" ca="1" si="19"/>
        <v>0.23013698630136989</v>
      </c>
      <c r="I255" s="29">
        <f ca="1">IF(G255&lt;&gt;0,IF(E255&lt;0,0,IF(OR(Pita!I255&gt;0,'Green Pepper'!I255&gt;0,'House Salad'!I255&gt;0,Mushrooms!I255&gt;0,Lemon!I255&gt;0,Tzatziki!I255&gt;0,'Monterey Jack'!I255&gt;0),50,200)),0)</f>
        <v>0</v>
      </c>
      <c r="J255" s="2">
        <f ca="1">IF(D255&lt;$E$18,"N/A",IF(D255=$E$18,IF($E$7-SUM(OFFSET(F255,-$E$18,0):F255)&gt;0,$E$7-SUM(OFFSET(F255,-$E$18,0):F255),0),IF(OFFSET(G255,-$E$18,0)-SUM(OFFSET(F255,-$E$18,0):F255)&gt;0,OFFSET(G255,-$E$18,0)-SUM(OFFSET(F255,-$E$18,0):F255),0)))</f>
        <v>0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200</v>
      </c>
      <c r="F256" s="15">
        <f t="shared" si="22"/>
        <v>10</v>
      </c>
      <c r="G256" s="15">
        <f t="shared" ca="1" si="23"/>
        <v>0</v>
      </c>
      <c r="H256" s="13">
        <f t="shared" ca="1" si="19"/>
        <v>0.21917808219178084</v>
      </c>
      <c r="I256" s="29">
        <f ca="1">IF(G256&lt;&gt;0,IF(E256&lt;0,0,IF(OR(Pita!I256&gt;0,'Green Pepper'!I256&gt;0,'House Salad'!I256&gt;0,Mushrooms!I256&gt;0,Lemon!I256&gt;0,Tzatziki!I256&gt;0,'Monterey Jack'!I256&gt;0),50,200)),0)</f>
        <v>0</v>
      </c>
      <c r="J256" s="2">
        <f ca="1">IF(D256&lt;$E$18,"N/A",IF(D256=$E$18,IF($E$7-SUM(OFFSET(F256,-$E$18,0):F256)&gt;0,$E$7-SUM(OFFSET(F256,-$E$18,0):F256),0),IF(OFFSET(G256,-$E$18,0)-SUM(OFFSET(F256,-$E$18,0):F256)&gt;0,OFFSET(G256,-$E$18,0)-SUM(OFFSET(F256,-$E$18,0):F256),0)))</f>
        <v>0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190</v>
      </c>
      <c r="F257" s="15">
        <f t="shared" si="22"/>
        <v>10</v>
      </c>
      <c r="G257" s="15">
        <f t="shared" ca="1" si="23"/>
        <v>0</v>
      </c>
      <c r="H257" s="13">
        <f t="shared" ca="1" si="19"/>
        <v>0.20821917808219181</v>
      </c>
      <c r="I257" s="29">
        <f ca="1">IF(G257&lt;&gt;0,IF(E257&lt;0,0,IF(OR(Pita!I257&gt;0,'Green Pepper'!I257&gt;0,'House Salad'!I257&gt;0,Mushrooms!I257&gt;0,Lemon!I257&gt;0,Tzatziki!I257&gt;0,'Monterey Jack'!I257&gt;0),50,200)),0)</f>
        <v>0</v>
      </c>
      <c r="J257" s="2">
        <f ca="1">IF(D257&lt;$E$18,"N/A",IF(D257=$E$18,IF($E$7-SUM(OFFSET(F257,-$E$18,0):F257)&gt;0,$E$7-SUM(OFFSET(F257,-$E$18,0):F257),0),IF(OFFSET(G257,-$E$18,0)-SUM(OFFSET(F257,-$E$18,0):F257)&gt;0,OFFSET(G257,-$E$18,0)-SUM(OFFSET(F257,-$E$18,0):F257),0)))</f>
        <v>0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180</v>
      </c>
      <c r="F258" s="15">
        <f t="shared" si="22"/>
        <v>10</v>
      </c>
      <c r="G258" s="15">
        <f t="shared" ca="1" si="23"/>
        <v>0</v>
      </c>
      <c r="H258" s="13">
        <f t="shared" ca="1" si="19"/>
        <v>0.19726027397260276</v>
      </c>
      <c r="I258" s="29">
        <f ca="1">IF(G258&lt;&gt;0,IF(E258&lt;0,0,IF(OR(Pita!I258&gt;0,'Green Pepper'!I258&gt;0,'House Salad'!I258&gt;0,Mushrooms!I258&gt;0,Lemon!I258&gt;0,Tzatziki!I258&gt;0,'Monterey Jack'!I258&gt;0),50,200)),0)</f>
        <v>0</v>
      </c>
      <c r="J258" s="2">
        <f ca="1">IF(D258&lt;$E$18,"N/A",IF(D258=$E$18,IF($E$7-SUM(OFFSET(F258,-$E$18,0):F258)&gt;0,$E$7-SUM(OFFSET(F258,-$E$18,0):F258),0),IF(OFFSET(G258,-$E$18,0)-SUM(OFFSET(F258,-$E$18,0):F258)&gt;0,OFFSET(G258,-$E$18,0)-SUM(OFFSET(F258,-$E$18,0):F258),0)))</f>
        <v>0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170</v>
      </c>
      <c r="F259" s="15">
        <f t="shared" si="22"/>
        <v>10</v>
      </c>
      <c r="G259" s="15">
        <f t="shared" ca="1" si="23"/>
        <v>0</v>
      </c>
      <c r="H259" s="13">
        <f t="shared" ca="1" si="19"/>
        <v>0.18630136986301371</v>
      </c>
      <c r="I259" s="29">
        <f ca="1">IF(G259&lt;&gt;0,IF(E259&lt;0,0,IF(OR(Pita!I259&gt;0,'Green Pepper'!I259&gt;0,'House Salad'!I259&gt;0,Mushrooms!I259&gt;0,Lemon!I259&gt;0,Tzatziki!I259&gt;0,'Monterey Jack'!I259&gt;0),50,200)),0)</f>
        <v>0</v>
      </c>
      <c r="J259" s="2">
        <f ca="1">IF(D259&lt;$E$18,"N/A",IF(D259=$E$18,IF($E$7-SUM(OFFSET(F259,-$E$18,0):F259)&gt;0,$E$7-SUM(OFFSET(F259,-$E$18,0):F259),0),IF(OFFSET(G259,-$E$18,0)-SUM(OFFSET(F259,-$E$18,0):F259)&gt;0,OFFSET(G259,-$E$18,0)-SUM(OFFSET(F259,-$E$18,0):F259),0)))</f>
        <v>0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160</v>
      </c>
      <c r="F260" s="15">
        <f t="shared" si="22"/>
        <v>10</v>
      </c>
      <c r="G260" s="15">
        <f t="shared" ca="1" si="23"/>
        <v>0</v>
      </c>
      <c r="H260" s="13">
        <f t="shared" ca="1" si="19"/>
        <v>0.17534246575342469</v>
      </c>
      <c r="I260" s="29">
        <f ca="1">IF(G260&lt;&gt;0,IF(E260&lt;0,0,IF(OR(Pita!I260&gt;0,'Green Pepper'!I260&gt;0,'House Salad'!I260&gt;0,Mushrooms!I260&gt;0,Lemon!I260&gt;0,Tzatziki!I260&gt;0,'Monterey Jack'!I260&gt;0),50,200)),0)</f>
        <v>0</v>
      </c>
      <c r="J260" s="2">
        <f ca="1">IF(D260&lt;$E$18,"N/A",IF(D260=$E$18,IF($E$7-SUM(OFFSET(F260,-$E$18,0):F260)&gt;0,$E$7-SUM(OFFSET(F260,-$E$18,0):F260),0),IF(OFFSET(G260,-$E$18,0)-SUM(OFFSET(F260,-$E$18,0):F260)&gt;0,OFFSET(G260,-$E$18,0)-SUM(OFFSET(F260,-$E$18,0):F260),0)))</f>
        <v>0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150</v>
      </c>
      <c r="F261" s="15">
        <f t="shared" si="22"/>
        <v>10</v>
      </c>
      <c r="G261" s="15">
        <f t="shared" ca="1" si="23"/>
        <v>0</v>
      </c>
      <c r="H261" s="13">
        <f t="shared" ca="1" si="19"/>
        <v>0.16438356164383564</v>
      </c>
      <c r="I261" s="29">
        <f ca="1">IF(G261&lt;&gt;0,IF(E261&lt;0,0,IF(OR(Pita!I261&gt;0,'Green Pepper'!I261&gt;0,'House Salad'!I261&gt;0,Mushrooms!I261&gt;0,Lemon!I261&gt;0,Tzatziki!I261&gt;0,'Monterey Jack'!I261&gt;0),50,200)),0)</f>
        <v>0</v>
      </c>
      <c r="J261" s="2">
        <f ca="1">IF(D261&lt;$E$18,"N/A",IF(D261=$E$18,IF($E$7-SUM(OFFSET(F261,-$E$18,0):F261)&gt;0,$E$7-SUM(OFFSET(F261,-$E$18,0):F261),0),IF(OFFSET(G261,-$E$18,0)-SUM(OFFSET(F261,-$E$18,0):F261)&gt;0,OFFSET(G261,-$E$18,0)-SUM(OFFSET(F261,-$E$18,0):F261),0)))</f>
        <v>0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140</v>
      </c>
      <c r="F262" s="15">
        <f t="shared" si="22"/>
        <v>10</v>
      </c>
      <c r="G262" s="15">
        <f t="shared" ca="1" si="23"/>
        <v>0</v>
      </c>
      <c r="H262" s="13">
        <f t="shared" ca="1" si="19"/>
        <v>0.15342465753424658</v>
      </c>
      <c r="I262" s="29">
        <f ca="1">IF(G262&lt;&gt;0,IF(E262&lt;0,0,IF(OR(Pita!I262&gt;0,'Green Pepper'!I262&gt;0,'House Salad'!I262&gt;0,Mushrooms!I262&gt;0,Lemon!I262&gt;0,Tzatziki!I262&gt;0,'Monterey Jack'!I262&gt;0),50,200)),0)</f>
        <v>0</v>
      </c>
      <c r="J262" s="2">
        <f ca="1">IF(D262&lt;$E$18,"N/A",IF(D262=$E$18,IF($E$7-SUM(OFFSET(F262,-$E$18,0):F262)&gt;0,$E$7-SUM(OFFSET(F262,-$E$18,0):F262),0),IF(OFFSET(G262,-$E$18,0)-SUM(OFFSET(F262,-$E$18,0):F262)&gt;0,OFFSET(G262,-$E$18,0)-SUM(OFFSET(F262,-$E$18,0):F262),0)))</f>
        <v>0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130</v>
      </c>
      <c r="F263" s="15">
        <f t="shared" si="22"/>
        <v>10</v>
      </c>
      <c r="G263" s="15">
        <f t="shared" ca="1" si="23"/>
        <v>0</v>
      </c>
      <c r="H263" s="13">
        <f t="shared" ca="1" si="19"/>
        <v>0.14246575342465756</v>
      </c>
      <c r="I263" s="29">
        <f ca="1">IF(G263&lt;&gt;0,IF(E263&lt;0,0,IF(OR(Pita!I263&gt;0,'Green Pepper'!I263&gt;0,'House Salad'!I263&gt;0,Mushrooms!I263&gt;0,Lemon!I263&gt;0,Tzatziki!I263&gt;0,'Monterey Jack'!I263&gt;0),50,200)),0)</f>
        <v>0</v>
      </c>
      <c r="J263" s="2">
        <f ca="1">IF(D263&lt;$E$18,"N/A",IF(D263=$E$18,IF($E$7-SUM(OFFSET(F263,-$E$18,0):F263)&gt;0,$E$7-SUM(OFFSET(F263,-$E$18,0):F263),0),IF(OFFSET(G263,-$E$18,0)-SUM(OFFSET(F263,-$E$18,0):F263)&gt;0,OFFSET(G263,-$E$18,0)-SUM(OFFSET(F263,-$E$18,0):F263),0)))</f>
        <v>0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120</v>
      </c>
      <c r="F264" s="15">
        <f t="shared" si="22"/>
        <v>10</v>
      </c>
      <c r="G264" s="15">
        <f t="shared" ca="1" si="23"/>
        <v>0</v>
      </c>
      <c r="H264" s="13">
        <f t="shared" ca="1" si="19"/>
        <v>0.13150684931506851</v>
      </c>
      <c r="I264" s="29">
        <f ca="1">IF(G264&lt;&gt;0,IF(E264&lt;0,0,IF(OR(Pita!I264&gt;0,'Green Pepper'!I264&gt;0,'House Salad'!I264&gt;0,Mushrooms!I264&gt;0,Lemon!I264&gt;0,Tzatziki!I264&gt;0,'Monterey Jack'!I264&gt;0),50,200)),0)</f>
        <v>0</v>
      </c>
      <c r="J264" s="2">
        <f ca="1">IF(D264&lt;$E$18,"N/A",IF(D264=$E$18,IF($E$7-SUM(OFFSET(F264,-$E$18,0):F264)&gt;0,$E$7-SUM(OFFSET(F264,-$E$18,0):F264),0),IF(OFFSET(G264,-$E$18,0)-SUM(OFFSET(F264,-$E$18,0):F264)&gt;0,OFFSET(G264,-$E$18,0)-SUM(OFFSET(F264,-$E$18,0):F264),0)))</f>
        <v>0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110</v>
      </c>
      <c r="F265" s="15">
        <f t="shared" si="22"/>
        <v>10</v>
      </c>
      <c r="G265" s="15">
        <f t="shared" ca="1" si="23"/>
        <v>350</v>
      </c>
      <c r="H265" s="13">
        <f t="shared" ca="1" si="19"/>
        <v>0.12054794520547947</v>
      </c>
      <c r="I265" s="29">
        <f ca="1">IF(G265&lt;&gt;0,IF(E265&lt;0,0,IF(OR(Pita!I265&gt;0,'Green Pepper'!I265&gt;0,'House Salad'!I265&gt;0,Mushrooms!I265&gt;0,Lemon!I265&gt;0,Tzatziki!I265&gt;0,'Monterey Jack'!I265&gt;0),50,200)),0)</f>
        <v>50</v>
      </c>
      <c r="J265" s="2">
        <f ca="1">IF(D265&lt;$E$18,"N/A",IF(D265=$E$18,IF($E$7-SUM(OFFSET(F265,-$E$18,0):F265)&gt;0,$E$7-SUM(OFFSET(F265,-$E$18,0):F265),0),IF(OFFSET(G265,-$E$18,0)-SUM(OFFSET(F265,-$E$18,0):F265)&gt;0,OFFSET(G265,-$E$18,0)-SUM(OFFSET(F265,-$E$18,0):F265),0)))</f>
        <v>0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450</v>
      </c>
      <c r="F266" s="15">
        <f t="shared" si="22"/>
        <v>10</v>
      </c>
      <c r="G266" s="15">
        <f t="shared" ca="1" si="23"/>
        <v>0</v>
      </c>
      <c r="H266" s="13">
        <f t="shared" ca="1" si="19"/>
        <v>0.49315068493150693</v>
      </c>
      <c r="I266" s="29">
        <f ca="1">IF(G266&lt;&gt;0,IF(E266&lt;0,0,IF(OR(Pita!I266&gt;0,'Green Pepper'!I266&gt;0,'House Salad'!I266&gt;0,Mushrooms!I266&gt;0,Lemon!I266&gt;0,Tzatziki!I266&gt;0,'Monterey Jack'!I266&gt;0),50,200)),0)</f>
        <v>0</v>
      </c>
      <c r="J266" s="2">
        <f ca="1">IF(D266&lt;$E$18,"N/A",IF(D266=$E$18,IF($E$7-SUM(OFFSET(F266,-$E$18,0):F266)&gt;0,$E$7-SUM(OFFSET(F266,-$E$18,0):F266),0),IF(OFFSET(G266,-$E$18,0)-SUM(OFFSET(F266,-$E$18,0):F266)&gt;0,OFFSET(G266,-$E$18,0)-SUM(OFFSET(F266,-$E$18,0):F266),0)))</f>
        <v>0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440</v>
      </c>
      <c r="F267" s="15">
        <f t="shared" si="22"/>
        <v>10</v>
      </c>
      <c r="G267" s="15">
        <f t="shared" ca="1" si="23"/>
        <v>0</v>
      </c>
      <c r="H267" s="13">
        <f t="shared" ca="1" si="19"/>
        <v>0.48219178082191788</v>
      </c>
      <c r="I267" s="29">
        <f ca="1">IF(G267&lt;&gt;0,IF(E267&lt;0,0,IF(OR(Pita!I267&gt;0,'Green Pepper'!I267&gt;0,'House Salad'!I267&gt;0,Mushrooms!I267&gt;0,Lemon!I267&gt;0,Tzatziki!I267&gt;0,'Monterey Jack'!I267&gt;0),50,200)),0)</f>
        <v>0</v>
      </c>
      <c r="J267" s="2">
        <f ca="1">IF(D267&lt;$E$18,"N/A",IF(D267=$E$18,IF($E$7-SUM(OFFSET(F267,-$E$18,0):F267)&gt;0,$E$7-SUM(OFFSET(F267,-$E$18,0):F267),0),IF(OFFSET(G267,-$E$18,0)-SUM(OFFSET(F267,-$E$18,0):F267)&gt;0,OFFSET(G267,-$E$18,0)-SUM(OFFSET(F267,-$E$18,0):F267),0)))</f>
        <v>0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430</v>
      </c>
      <c r="F268" s="15">
        <f t="shared" si="22"/>
        <v>10</v>
      </c>
      <c r="G268" s="15">
        <f t="shared" ca="1" si="23"/>
        <v>0</v>
      </c>
      <c r="H268" s="13">
        <f t="shared" ca="1" si="19"/>
        <v>0.47123287671232883</v>
      </c>
      <c r="I268" s="29">
        <f ca="1">IF(G268&lt;&gt;0,IF(E268&lt;0,0,IF(OR(Pita!I268&gt;0,'Green Pepper'!I268&gt;0,'House Salad'!I268&gt;0,Mushrooms!I268&gt;0,Lemon!I268&gt;0,Tzatziki!I268&gt;0,'Monterey Jack'!I268&gt;0),50,200)),0)</f>
        <v>0</v>
      </c>
      <c r="J268" s="2">
        <f ca="1">IF(D268&lt;$E$18,"N/A",IF(D268=$E$18,IF($E$7-SUM(OFFSET(F268,-$E$18,0):F268)&gt;0,$E$7-SUM(OFFSET(F268,-$E$18,0):F268),0),IF(OFFSET(G268,-$E$18,0)-SUM(OFFSET(F268,-$E$18,0):F268)&gt;0,OFFSET(G268,-$E$18,0)-SUM(OFFSET(F268,-$E$18,0):F268),0)))</f>
        <v>0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420</v>
      </c>
      <c r="F269" s="15">
        <f t="shared" si="22"/>
        <v>10</v>
      </c>
      <c r="G269" s="15">
        <f t="shared" ca="1" si="23"/>
        <v>0</v>
      </c>
      <c r="H269" s="13">
        <f t="shared" ca="1" si="19"/>
        <v>0.46027397260273978</v>
      </c>
      <c r="I269" s="29">
        <f ca="1">IF(G269&lt;&gt;0,IF(E269&lt;0,0,IF(OR(Pita!I269&gt;0,'Green Pepper'!I269&gt;0,'House Salad'!I269&gt;0,Mushrooms!I269&gt;0,Lemon!I269&gt;0,Tzatziki!I269&gt;0,'Monterey Jack'!I269&gt;0),50,200)),0)</f>
        <v>0</v>
      </c>
      <c r="J269" s="2">
        <f ca="1">IF(D269&lt;$E$18,"N/A",IF(D269=$E$18,IF($E$7-SUM(OFFSET(F269,-$E$18,0):F269)&gt;0,$E$7-SUM(OFFSET(F269,-$E$18,0):F269),0),IF(OFFSET(G269,-$E$18,0)-SUM(OFFSET(F269,-$E$18,0):F269)&gt;0,OFFSET(G269,-$E$18,0)-SUM(OFFSET(F269,-$E$18,0):F269),0)))</f>
        <v>0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410</v>
      </c>
      <c r="F270" s="15">
        <f t="shared" si="22"/>
        <v>10</v>
      </c>
      <c r="G270" s="15">
        <f t="shared" ca="1" si="23"/>
        <v>0</v>
      </c>
      <c r="H270" s="13">
        <f t="shared" ca="1" si="19"/>
        <v>0.44931506849315073</v>
      </c>
      <c r="I270" s="29">
        <f ca="1">IF(G270&lt;&gt;0,IF(E270&lt;0,0,IF(OR(Pita!I270&gt;0,'Green Pepper'!I270&gt;0,'House Salad'!I270&gt;0,Mushrooms!I270&gt;0,Lemon!I270&gt;0,Tzatziki!I270&gt;0,'Monterey Jack'!I270&gt;0),50,200)),0)</f>
        <v>0</v>
      </c>
      <c r="J270" s="2">
        <f ca="1">IF(D270&lt;$E$18,"N/A",IF(D270=$E$18,IF($E$7-SUM(OFFSET(F270,-$E$18,0):F270)&gt;0,$E$7-SUM(OFFSET(F270,-$E$18,0):F270),0),IF(OFFSET(G270,-$E$18,0)-SUM(OFFSET(F270,-$E$18,0):F270)&gt;0,OFFSET(G270,-$E$18,0)-SUM(OFFSET(F270,-$E$18,0):F270),0)))</f>
        <v>0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400</v>
      </c>
      <c r="F271" s="15">
        <f t="shared" si="22"/>
        <v>10</v>
      </c>
      <c r="G271" s="15">
        <f t="shared" ca="1" si="23"/>
        <v>0</v>
      </c>
      <c r="H271" s="13">
        <f t="shared" ca="1" si="19"/>
        <v>0.43835616438356168</v>
      </c>
      <c r="I271" s="29">
        <f ca="1">IF(G271&lt;&gt;0,IF(E271&lt;0,0,IF(OR(Pita!I271&gt;0,'Green Pepper'!I271&gt;0,'House Salad'!I271&gt;0,Mushrooms!I271&gt;0,Lemon!I271&gt;0,Tzatziki!I271&gt;0,'Monterey Jack'!I271&gt;0),50,200)),0)</f>
        <v>0</v>
      </c>
      <c r="J271" s="2">
        <f ca="1">IF(D271&lt;$E$18,"N/A",IF(D271=$E$18,IF($E$7-SUM(OFFSET(F271,-$E$18,0):F271)&gt;0,$E$7-SUM(OFFSET(F271,-$E$18,0):F271),0),IF(OFFSET(G271,-$E$18,0)-SUM(OFFSET(F271,-$E$18,0):F271)&gt;0,OFFSET(G271,-$E$18,0)-SUM(OFFSET(F271,-$E$18,0):F271),0)))</f>
        <v>0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390</v>
      </c>
      <c r="F272" s="15">
        <f t="shared" si="22"/>
        <v>10</v>
      </c>
      <c r="G272" s="15">
        <f t="shared" ca="1" si="23"/>
        <v>0</v>
      </c>
      <c r="H272" s="13">
        <f t="shared" ca="1" si="19"/>
        <v>0.42739726027397268</v>
      </c>
      <c r="I272" s="29">
        <f ca="1">IF(G272&lt;&gt;0,IF(E272&lt;0,0,IF(OR(Pita!I272&gt;0,'Green Pepper'!I272&gt;0,'House Salad'!I272&gt;0,Mushrooms!I272&gt;0,Lemon!I272&gt;0,Tzatziki!I272&gt;0,'Monterey Jack'!I272&gt;0),50,200)),0)</f>
        <v>0</v>
      </c>
      <c r="J272" s="2">
        <f ca="1">IF(D272&lt;$E$18,"N/A",IF(D272=$E$18,IF($E$7-SUM(OFFSET(F272,-$E$18,0):F272)&gt;0,$E$7-SUM(OFFSET(F272,-$E$18,0):F272),0),IF(OFFSET(G272,-$E$18,0)-SUM(OFFSET(F272,-$E$18,0):F272)&gt;0,OFFSET(G272,-$E$18,0)-SUM(OFFSET(F272,-$E$18,0):F272),0)))</f>
        <v>0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380</v>
      </c>
      <c r="F273" s="15">
        <f t="shared" si="22"/>
        <v>10</v>
      </c>
      <c r="G273" s="15">
        <f t="shared" ca="1" si="23"/>
        <v>0</v>
      </c>
      <c r="H273" s="13">
        <f t="shared" ca="1" si="19"/>
        <v>0.41643835616438363</v>
      </c>
      <c r="I273" s="29">
        <f ca="1">IF(G273&lt;&gt;0,IF(E273&lt;0,0,IF(OR(Pita!I273&gt;0,'Green Pepper'!I273&gt;0,'House Salad'!I273&gt;0,Mushrooms!I273&gt;0,Lemon!I273&gt;0,Tzatziki!I273&gt;0,'Monterey Jack'!I273&gt;0),50,200)),0)</f>
        <v>0</v>
      </c>
      <c r="J273" s="2">
        <f ca="1">IF(D273&lt;$E$18,"N/A",IF(D273=$E$18,IF($E$7-SUM(OFFSET(F273,-$E$18,0):F273)&gt;0,$E$7-SUM(OFFSET(F273,-$E$18,0):F273),0),IF(OFFSET(G273,-$E$18,0)-SUM(OFFSET(F273,-$E$18,0):F273)&gt;0,OFFSET(G273,-$E$18,0)-SUM(OFFSET(F273,-$E$18,0):F273),0)))</f>
        <v>0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370</v>
      </c>
      <c r="F274" s="15">
        <f t="shared" si="22"/>
        <v>10</v>
      </c>
      <c r="G274" s="15">
        <f t="shared" ca="1" si="23"/>
        <v>0</v>
      </c>
      <c r="H274" s="13">
        <f t="shared" ca="1" si="19"/>
        <v>0.40547945205479458</v>
      </c>
      <c r="I274" s="29">
        <f ca="1">IF(G274&lt;&gt;0,IF(E274&lt;0,0,IF(OR(Pita!I274&gt;0,'Green Pepper'!I274&gt;0,'House Salad'!I274&gt;0,Mushrooms!I274&gt;0,Lemon!I274&gt;0,Tzatziki!I274&gt;0,'Monterey Jack'!I274&gt;0),50,200)),0)</f>
        <v>0</v>
      </c>
      <c r="J274" s="2">
        <f ca="1">IF(D274&lt;$E$18,"N/A",IF(D274=$E$18,IF($E$7-SUM(OFFSET(F274,-$E$18,0):F274)&gt;0,$E$7-SUM(OFFSET(F274,-$E$18,0):F274),0),IF(OFFSET(G274,-$E$18,0)-SUM(OFFSET(F274,-$E$18,0):F274)&gt;0,OFFSET(G274,-$E$18,0)-SUM(OFFSET(F274,-$E$18,0):F274),0)))</f>
        <v>0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360</v>
      </c>
      <c r="F275" s="15">
        <f t="shared" si="22"/>
        <v>10</v>
      </c>
      <c r="G275" s="15">
        <f t="shared" ca="1" si="23"/>
        <v>0</v>
      </c>
      <c r="H275" s="13">
        <f t="shared" ca="1" si="19"/>
        <v>0.39452054794520552</v>
      </c>
      <c r="I275" s="29">
        <f ca="1">IF(G275&lt;&gt;0,IF(E275&lt;0,0,IF(OR(Pita!I275&gt;0,'Green Pepper'!I275&gt;0,'House Salad'!I275&gt;0,Mushrooms!I275&gt;0,Lemon!I275&gt;0,Tzatziki!I275&gt;0,'Monterey Jack'!I275&gt;0),50,200)),0)</f>
        <v>0</v>
      </c>
      <c r="J275" s="2">
        <f ca="1">IF(D275&lt;$E$18,"N/A",IF(D275=$E$18,IF($E$7-SUM(OFFSET(F275,-$E$18,0):F275)&gt;0,$E$7-SUM(OFFSET(F275,-$E$18,0):F275),0),IF(OFFSET(G275,-$E$18,0)-SUM(OFFSET(F275,-$E$18,0):F275)&gt;0,OFFSET(G275,-$E$18,0)-SUM(OFFSET(F275,-$E$18,0):F275),0)))</f>
        <v>0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350</v>
      </c>
      <c r="F276" s="15">
        <f t="shared" si="22"/>
        <v>10</v>
      </c>
      <c r="G276" s="15">
        <f t="shared" ca="1" si="23"/>
        <v>0</v>
      </c>
      <c r="H276" s="13">
        <f t="shared" ca="1" si="19"/>
        <v>0.38356164383561647</v>
      </c>
      <c r="I276" s="29">
        <f ca="1">IF(G276&lt;&gt;0,IF(E276&lt;0,0,IF(OR(Pita!I276&gt;0,'Green Pepper'!I276&gt;0,'House Salad'!I276&gt;0,Mushrooms!I276&gt;0,Lemon!I276&gt;0,Tzatziki!I276&gt;0,'Monterey Jack'!I276&gt;0),50,200)),0)</f>
        <v>0</v>
      </c>
      <c r="J276" s="2">
        <f ca="1">IF(D276&lt;$E$18,"N/A",IF(D276=$E$18,IF($E$7-SUM(OFFSET(F276,-$E$18,0):F276)&gt;0,$E$7-SUM(OFFSET(F276,-$E$18,0):F276),0),IF(OFFSET(G276,-$E$18,0)-SUM(OFFSET(F276,-$E$18,0):F276)&gt;0,OFFSET(G276,-$E$18,0)-SUM(OFFSET(F276,-$E$18,0):F276),0)))</f>
        <v>0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340</v>
      </c>
      <c r="F277" s="15">
        <f t="shared" si="22"/>
        <v>10</v>
      </c>
      <c r="G277" s="15">
        <f t="shared" ca="1" si="23"/>
        <v>0</v>
      </c>
      <c r="H277" s="13">
        <f t="shared" ref="H277:H340" ca="1" si="25">IF(E277&gt;0,E277*($E$12/365),0)</f>
        <v>0.37260273972602742</v>
      </c>
      <c r="I277" s="29">
        <f ca="1">IF(G277&lt;&gt;0,IF(E277&lt;0,0,IF(OR(Pita!I277&gt;0,'Green Pepper'!I277&gt;0,'House Salad'!I277&gt;0,Mushrooms!I277&gt;0,Lemon!I277&gt;0,Tzatziki!I277&gt;0,'Monterey Jack'!I277&gt;0),50,200)),0)</f>
        <v>0</v>
      </c>
      <c r="J277" s="2">
        <f ca="1">IF(D277&lt;$E$18,"N/A",IF(D277=$E$18,IF($E$7-SUM(OFFSET(F277,-$E$18,0):F277)&gt;0,$E$7-SUM(OFFSET(F277,-$E$18,0):F277),0),IF(OFFSET(G277,-$E$18,0)-SUM(OFFSET(F277,-$E$18,0):F277)&gt;0,OFFSET(G277,-$E$18,0)-SUM(OFFSET(F277,-$E$18,0):F277),0)))</f>
        <v>0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330</v>
      </c>
      <c r="F278" s="15">
        <f t="shared" ref="F278:F341" si="28">ROUND($E$15/7,0)</f>
        <v>10</v>
      </c>
      <c r="G278" s="15">
        <f t="shared" ref="G278:G341" ca="1" si="29">IF(D278=1,$E$4,IF(E278&lt;0,$E$4-E278,IF(MOD(D278,$E$5)=0,$E$4-E278,0)))</f>
        <v>0</v>
      </c>
      <c r="H278" s="13">
        <f t="shared" ca="1" si="25"/>
        <v>0.36164383561643842</v>
      </c>
      <c r="I278" s="29">
        <f ca="1">IF(G278&lt;&gt;0,IF(E278&lt;0,0,IF(OR(Pita!I278&gt;0,'Green Pepper'!I278&gt;0,'House Salad'!I278&gt;0,Mushrooms!I278&gt;0,Lemon!I278&gt;0,Tzatziki!I278&gt;0,'Monterey Jack'!I278&gt;0),50,200)),0)</f>
        <v>0</v>
      </c>
      <c r="J278" s="2">
        <f ca="1">IF(D278&lt;$E$18,"N/A",IF(D278=$E$18,IF($E$7-SUM(OFFSET(F278,-$E$18,0):F278)&gt;0,$E$7-SUM(OFFSET(F278,-$E$18,0):F278),0),IF(OFFSET(G278,-$E$18,0)-SUM(OFFSET(F278,-$E$18,0):F278)&gt;0,OFFSET(G278,-$E$18,0)-SUM(OFFSET(F278,-$E$18,0):F278),0)))</f>
        <v>0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320</v>
      </c>
      <c r="F279" s="15">
        <f t="shared" si="28"/>
        <v>10</v>
      </c>
      <c r="G279" s="15">
        <f t="shared" ca="1" si="29"/>
        <v>0</v>
      </c>
      <c r="H279" s="13">
        <f t="shared" ca="1" si="25"/>
        <v>0.35068493150684937</v>
      </c>
      <c r="I279" s="29">
        <f ca="1">IF(G279&lt;&gt;0,IF(E279&lt;0,0,IF(OR(Pita!I279&gt;0,'Green Pepper'!I279&gt;0,'House Salad'!I279&gt;0,Mushrooms!I279&gt;0,Lemon!I279&gt;0,Tzatziki!I279&gt;0,'Monterey Jack'!I279&gt;0),50,200)),0)</f>
        <v>0</v>
      </c>
      <c r="J279" s="2">
        <f ca="1">IF(D279&lt;$E$18,"N/A",IF(D279=$E$18,IF($E$7-SUM(OFFSET(F279,-$E$18,0):F279)&gt;0,$E$7-SUM(OFFSET(F279,-$E$18,0):F279),0),IF(OFFSET(G279,-$E$18,0)-SUM(OFFSET(F279,-$E$18,0):F279)&gt;0,OFFSET(G279,-$E$18,0)-SUM(OFFSET(F279,-$E$18,0):F279),0)))</f>
        <v>0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310</v>
      </c>
      <c r="F280" s="15">
        <f t="shared" si="28"/>
        <v>10</v>
      </c>
      <c r="G280" s="15">
        <f t="shared" ca="1" si="29"/>
        <v>0</v>
      </c>
      <c r="H280" s="13">
        <f t="shared" ca="1" si="25"/>
        <v>0.33972602739726032</v>
      </c>
      <c r="I280" s="29">
        <f ca="1">IF(G280&lt;&gt;0,IF(E280&lt;0,0,IF(OR(Pita!I280&gt;0,'Green Pepper'!I280&gt;0,'House Salad'!I280&gt;0,Mushrooms!I280&gt;0,Lemon!I280&gt;0,Tzatziki!I280&gt;0,'Monterey Jack'!I280&gt;0),50,200)),0)</f>
        <v>0</v>
      </c>
      <c r="J280" s="2">
        <f ca="1">IF(D280&lt;$E$18,"N/A",IF(D280=$E$18,IF($E$7-SUM(OFFSET(F280,-$E$18,0):F280)&gt;0,$E$7-SUM(OFFSET(F280,-$E$18,0):F280),0),IF(OFFSET(G280,-$E$18,0)-SUM(OFFSET(F280,-$E$18,0):F280)&gt;0,OFFSET(G280,-$E$18,0)-SUM(OFFSET(F280,-$E$18,0):F280),0)))</f>
        <v>0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300</v>
      </c>
      <c r="F281" s="15">
        <f t="shared" si="28"/>
        <v>10</v>
      </c>
      <c r="G281" s="15">
        <f t="shared" ca="1" si="29"/>
        <v>0</v>
      </c>
      <c r="H281" s="13">
        <f t="shared" ca="1" si="25"/>
        <v>0.32876712328767127</v>
      </c>
      <c r="I281" s="29">
        <f ca="1">IF(G281&lt;&gt;0,IF(E281&lt;0,0,IF(OR(Pita!I281&gt;0,'Green Pepper'!I281&gt;0,'House Salad'!I281&gt;0,Mushrooms!I281&gt;0,Lemon!I281&gt;0,Tzatziki!I281&gt;0,'Monterey Jack'!I281&gt;0),50,200)),0)</f>
        <v>0</v>
      </c>
      <c r="J281" s="2">
        <f ca="1">IF(D281&lt;$E$18,"N/A",IF(D281=$E$18,IF($E$7-SUM(OFFSET(F281,-$E$18,0):F281)&gt;0,$E$7-SUM(OFFSET(F281,-$E$18,0):F281),0),IF(OFFSET(G281,-$E$18,0)-SUM(OFFSET(F281,-$E$18,0):F281)&gt;0,OFFSET(G281,-$E$18,0)-SUM(OFFSET(F281,-$E$18,0):F281),0)))</f>
        <v>0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290</v>
      </c>
      <c r="F282" s="15">
        <f t="shared" si="28"/>
        <v>10</v>
      </c>
      <c r="G282" s="15">
        <f t="shared" ca="1" si="29"/>
        <v>0</v>
      </c>
      <c r="H282" s="13">
        <f t="shared" ca="1" si="25"/>
        <v>0.31780821917808222</v>
      </c>
      <c r="I282" s="29">
        <f ca="1">IF(G282&lt;&gt;0,IF(E282&lt;0,0,IF(OR(Pita!I282&gt;0,'Green Pepper'!I282&gt;0,'House Salad'!I282&gt;0,Mushrooms!I282&gt;0,Lemon!I282&gt;0,Tzatziki!I282&gt;0,'Monterey Jack'!I282&gt;0),50,200)),0)</f>
        <v>0</v>
      </c>
      <c r="J282" s="2">
        <f ca="1">IF(D282&lt;$E$18,"N/A",IF(D282=$E$18,IF($E$7-SUM(OFFSET(F282,-$E$18,0):F282)&gt;0,$E$7-SUM(OFFSET(F282,-$E$18,0):F282),0),IF(OFFSET(G282,-$E$18,0)-SUM(OFFSET(F282,-$E$18,0):F282)&gt;0,OFFSET(G282,-$E$18,0)-SUM(OFFSET(F282,-$E$18,0):F282),0)))</f>
        <v>0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280</v>
      </c>
      <c r="F283" s="15">
        <f t="shared" si="28"/>
        <v>10</v>
      </c>
      <c r="G283" s="15">
        <f t="shared" ca="1" si="29"/>
        <v>0</v>
      </c>
      <c r="H283" s="13">
        <f t="shared" ca="1" si="25"/>
        <v>0.30684931506849317</v>
      </c>
      <c r="I283" s="29">
        <f ca="1">IF(G283&lt;&gt;0,IF(E283&lt;0,0,IF(OR(Pita!I283&gt;0,'Green Pepper'!I283&gt;0,'House Salad'!I283&gt;0,Mushrooms!I283&gt;0,Lemon!I283&gt;0,Tzatziki!I283&gt;0,'Monterey Jack'!I283&gt;0),50,200)),0)</f>
        <v>0</v>
      </c>
      <c r="J283" s="2">
        <f ca="1">IF(D283&lt;$E$18,"N/A",IF(D283=$E$18,IF($E$7-SUM(OFFSET(F283,-$E$18,0):F283)&gt;0,$E$7-SUM(OFFSET(F283,-$E$18,0):F283),0),IF(OFFSET(G283,-$E$18,0)-SUM(OFFSET(F283,-$E$18,0):F283)&gt;0,OFFSET(G283,-$E$18,0)-SUM(OFFSET(F283,-$E$18,0):F283),0)))</f>
        <v>0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270</v>
      </c>
      <c r="F284" s="15">
        <f t="shared" si="28"/>
        <v>10</v>
      </c>
      <c r="G284" s="15">
        <f t="shared" ca="1" si="29"/>
        <v>0</v>
      </c>
      <c r="H284" s="13">
        <f t="shared" ca="1" si="25"/>
        <v>0.29589041095890417</v>
      </c>
      <c r="I284" s="29">
        <f ca="1">IF(G284&lt;&gt;0,IF(E284&lt;0,0,IF(OR(Pita!I284&gt;0,'Green Pepper'!I284&gt;0,'House Salad'!I284&gt;0,Mushrooms!I284&gt;0,Lemon!I284&gt;0,Tzatziki!I284&gt;0,'Monterey Jack'!I284&gt;0),50,200)),0)</f>
        <v>0</v>
      </c>
      <c r="J284" s="2">
        <f ca="1">IF(D284&lt;$E$18,"N/A",IF(D284=$E$18,IF($E$7-SUM(OFFSET(F284,-$E$18,0):F284)&gt;0,$E$7-SUM(OFFSET(F284,-$E$18,0):F284),0),IF(OFFSET(G284,-$E$18,0)-SUM(OFFSET(F284,-$E$18,0):F284)&gt;0,OFFSET(G284,-$E$18,0)-SUM(OFFSET(F284,-$E$18,0):F284),0)))</f>
        <v>0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260</v>
      </c>
      <c r="F285" s="15">
        <f t="shared" si="28"/>
        <v>10</v>
      </c>
      <c r="G285" s="15">
        <f t="shared" ca="1" si="29"/>
        <v>0</v>
      </c>
      <c r="H285" s="13">
        <f t="shared" ca="1" si="25"/>
        <v>0.28493150684931512</v>
      </c>
      <c r="I285" s="29">
        <f ca="1">IF(G285&lt;&gt;0,IF(E285&lt;0,0,IF(OR(Pita!I285&gt;0,'Green Pepper'!I285&gt;0,'House Salad'!I285&gt;0,Mushrooms!I285&gt;0,Lemon!I285&gt;0,Tzatziki!I285&gt;0,'Monterey Jack'!I285&gt;0),50,200)),0)</f>
        <v>0</v>
      </c>
      <c r="J285" s="2">
        <f ca="1">IF(D285&lt;$E$18,"N/A",IF(D285=$E$18,IF($E$7-SUM(OFFSET(F285,-$E$18,0):F285)&gt;0,$E$7-SUM(OFFSET(F285,-$E$18,0):F285),0),IF(OFFSET(G285,-$E$18,0)-SUM(OFFSET(F285,-$E$18,0):F285)&gt;0,OFFSET(G285,-$E$18,0)-SUM(OFFSET(F285,-$E$18,0):F285),0)))</f>
        <v>0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250</v>
      </c>
      <c r="F286" s="15">
        <f t="shared" si="28"/>
        <v>10</v>
      </c>
      <c r="G286" s="15">
        <f t="shared" ca="1" si="29"/>
        <v>0</v>
      </c>
      <c r="H286" s="13">
        <f t="shared" ca="1" si="25"/>
        <v>0.27397260273972607</v>
      </c>
      <c r="I286" s="29">
        <f ca="1">IF(G286&lt;&gt;0,IF(E286&lt;0,0,IF(OR(Pita!I286&gt;0,'Green Pepper'!I286&gt;0,'House Salad'!I286&gt;0,Mushrooms!I286&gt;0,Lemon!I286&gt;0,Tzatziki!I286&gt;0,'Monterey Jack'!I286&gt;0),50,200)),0)</f>
        <v>0</v>
      </c>
      <c r="J286" s="2">
        <f ca="1">IF(D286&lt;$E$18,"N/A",IF(D286=$E$18,IF($E$7-SUM(OFFSET(F286,-$E$18,0):F286)&gt;0,$E$7-SUM(OFFSET(F286,-$E$18,0):F286),0),IF(OFFSET(G286,-$E$18,0)-SUM(OFFSET(F286,-$E$18,0):F286)&gt;0,OFFSET(G286,-$E$18,0)-SUM(OFFSET(F286,-$E$18,0):F286),0)))</f>
        <v>0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240</v>
      </c>
      <c r="F287" s="15">
        <f t="shared" si="28"/>
        <v>10</v>
      </c>
      <c r="G287" s="15">
        <f t="shared" ca="1" si="29"/>
        <v>0</v>
      </c>
      <c r="H287" s="13">
        <f t="shared" ca="1" si="25"/>
        <v>0.26301369863013702</v>
      </c>
      <c r="I287" s="29">
        <f ca="1">IF(G287&lt;&gt;0,IF(E287&lt;0,0,IF(OR(Pita!I287&gt;0,'Green Pepper'!I287&gt;0,'House Salad'!I287&gt;0,Mushrooms!I287&gt;0,Lemon!I287&gt;0,Tzatziki!I287&gt;0,'Monterey Jack'!I287&gt;0),50,200)),0)</f>
        <v>0</v>
      </c>
      <c r="J287" s="2">
        <f ca="1">IF(D287&lt;$E$18,"N/A",IF(D287=$E$18,IF($E$7-SUM(OFFSET(F287,-$E$18,0):F287)&gt;0,$E$7-SUM(OFFSET(F287,-$E$18,0):F287),0),IF(OFFSET(G287,-$E$18,0)-SUM(OFFSET(F287,-$E$18,0):F287)&gt;0,OFFSET(G287,-$E$18,0)-SUM(OFFSET(F287,-$E$18,0):F287),0)))</f>
        <v>0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230</v>
      </c>
      <c r="F288" s="15">
        <f t="shared" si="28"/>
        <v>10</v>
      </c>
      <c r="G288" s="15">
        <f t="shared" ca="1" si="29"/>
        <v>0</v>
      </c>
      <c r="H288" s="13">
        <f t="shared" ca="1" si="25"/>
        <v>0.25205479452054796</v>
      </c>
      <c r="I288" s="29">
        <f ca="1">IF(G288&lt;&gt;0,IF(E288&lt;0,0,IF(OR(Pita!I288&gt;0,'Green Pepper'!I288&gt;0,'House Salad'!I288&gt;0,Mushrooms!I288&gt;0,Lemon!I288&gt;0,Tzatziki!I288&gt;0,'Monterey Jack'!I288&gt;0),50,200)),0)</f>
        <v>0</v>
      </c>
      <c r="J288" s="2">
        <f ca="1">IF(D288&lt;$E$18,"N/A",IF(D288=$E$18,IF($E$7-SUM(OFFSET(F288,-$E$18,0):F288)&gt;0,$E$7-SUM(OFFSET(F288,-$E$18,0):F288),0),IF(OFFSET(G288,-$E$18,0)-SUM(OFFSET(F288,-$E$18,0):F288)&gt;0,OFFSET(G288,-$E$18,0)-SUM(OFFSET(F288,-$E$18,0):F288),0)))</f>
        <v>0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220</v>
      </c>
      <c r="F289" s="15">
        <f t="shared" si="28"/>
        <v>10</v>
      </c>
      <c r="G289" s="15">
        <f t="shared" ca="1" si="29"/>
        <v>0</v>
      </c>
      <c r="H289" s="13">
        <f t="shared" ca="1" si="25"/>
        <v>0.24109589041095894</v>
      </c>
      <c r="I289" s="29">
        <f ca="1">IF(G289&lt;&gt;0,IF(E289&lt;0,0,IF(OR(Pita!I289&gt;0,'Green Pepper'!I289&gt;0,'House Salad'!I289&gt;0,Mushrooms!I289&gt;0,Lemon!I289&gt;0,Tzatziki!I289&gt;0,'Monterey Jack'!I289&gt;0),50,200)),0)</f>
        <v>0</v>
      </c>
      <c r="J289" s="2">
        <f ca="1">IF(D289&lt;$E$18,"N/A",IF(D289=$E$18,IF($E$7-SUM(OFFSET(F289,-$E$18,0):F289)&gt;0,$E$7-SUM(OFFSET(F289,-$E$18,0):F289),0),IF(OFFSET(G289,-$E$18,0)-SUM(OFFSET(F289,-$E$18,0):F289)&gt;0,OFFSET(G289,-$E$18,0)-SUM(OFFSET(F289,-$E$18,0):F289),0)))</f>
        <v>0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210</v>
      </c>
      <c r="F290" s="15">
        <f t="shared" si="28"/>
        <v>10</v>
      </c>
      <c r="G290" s="15">
        <f t="shared" ca="1" si="29"/>
        <v>0</v>
      </c>
      <c r="H290" s="13">
        <f t="shared" ca="1" si="25"/>
        <v>0.23013698630136989</v>
      </c>
      <c r="I290" s="29">
        <f ca="1">IF(G290&lt;&gt;0,IF(E290&lt;0,0,IF(OR(Pita!I290&gt;0,'Green Pepper'!I290&gt;0,'House Salad'!I290&gt;0,Mushrooms!I290&gt;0,Lemon!I290&gt;0,Tzatziki!I290&gt;0,'Monterey Jack'!I290&gt;0),50,200)),0)</f>
        <v>0</v>
      </c>
      <c r="J290" s="2">
        <f ca="1">IF(D290&lt;$E$18,"N/A",IF(D290=$E$18,IF($E$7-SUM(OFFSET(F290,-$E$18,0):F290)&gt;0,$E$7-SUM(OFFSET(F290,-$E$18,0):F290),0),IF(OFFSET(G290,-$E$18,0)-SUM(OFFSET(F290,-$E$18,0):F290)&gt;0,OFFSET(G290,-$E$18,0)-SUM(OFFSET(F290,-$E$18,0):F290),0)))</f>
        <v>0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200</v>
      </c>
      <c r="F291" s="15">
        <f t="shared" si="28"/>
        <v>10</v>
      </c>
      <c r="G291" s="15">
        <f t="shared" ca="1" si="29"/>
        <v>0</v>
      </c>
      <c r="H291" s="13">
        <f t="shared" ca="1" si="25"/>
        <v>0.21917808219178084</v>
      </c>
      <c r="I291" s="29">
        <f ca="1">IF(G291&lt;&gt;0,IF(E291&lt;0,0,IF(OR(Pita!I291&gt;0,'Green Pepper'!I291&gt;0,'House Salad'!I291&gt;0,Mushrooms!I291&gt;0,Lemon!I291&gt;0,Tzatziki!I291&gt;0,'Monterey Jack'!I291&gt;0),50,200)),0)</f>
        <v>0</v>
      </c>
      <c r="J291" s="2">
        <f ca="1">IF(D291&lt;$E$18,"N/A",IF(D291=$E$18,IF($E$7-SUM(OFFSET(F291,-$E$18,0):F291)&gt;0,$E$7-SUM(OFFSET(F291,-$E$18,0):F291),0),IF(OFFSET(G291,-$E$18,0)-SUM(OFFSET(F291,-$E$18,0):F291)&gt;0,OFFSET(G291,-$E$18,0)-SUM(OFFSET(F291,-$E$18,0):F291),0)))</f>
        <v>0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190</v>
      </c>
      <c r="F292" s="15">
        <f t="shared" si="28"/>
        <v>10</v>
      </c>
      <c r="G292" s="15">
        <f t="shared" ca="1" si="29"/>
        <v>0</v>
      </c>
      <c r="H292" s="13">
        <f t="shared" ca="1" si="25"/>
        <v>0.20821917808219181</v>
      </c>
      <c r="I292" s="29">
        <f ca="1">IF(G292&lt;&gt;0,IF(E292&lt;0,0,IF(OR(Pita!I292&gt;0,'Green Pepper'!I292&gt;0,'House Salad'!I292&gt;0,Mushrooms!I292&gt;0,Lemon!I292&gt;0,Tzatziki!I292&gt;0,'Monterey Jack'!I292&gt;0),50,200)),0)</f>
        <v>0</v>
      </c>
      <c r="J292" s="2">
        <f ca="1">IF(D292&lt;$E$18,"N/A",IF(D292=$E$18,IF($E$7-SUM(OFFSET(F292,-$E$18,0):F292)&gt;0,$E$7-SUM(OFFSET(F292,-$E$18,0):F292),0),IF(OFFSET(G292,-$E$18,0)-SUM(OFFSET(F292,-$E$18,0):F292)&gt;0,OFFSET(G292,-$E$18,0)-SUM(OFFSET(F292,-$E$18,0):F292),0)))</f>
        <v>0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180</v>
      </c>
      <c r="F293" s="15">
        <f t="shared" si="28"/>
        <v>10</v>
      </c>
      <c r="G293" s="15">
        <f t="shared" ca="1" si="29"/>
        <v>0</v>
      </c>
      <c r="H293" s="13">
        <f t="shared" ca="1" si="25"/>
        <v>0.19726027397260276</v>
      </c>
      <c r="I293" s="29">
        <f ca="1">IF(G293&lt;&gt;0,IF(E293&lt;0,0,IF(OR(Pita!I293&gt;0,'Green Pepper'!I293&gt;0,'House Salad'!I293&gt;0,Mushrooms!I293&gt;0,Lemon!I293&gt;0,Tzatziki!I293&gt;0,'Monterey Jack'!I293&gt;0),50,200)),0)</f>
        <v>0</v>
      </c>
      <c r="J293" s="2">
        <f ca="1">IF(D293&lt;$E$18,"N/A",IF(D293=$E$18,IF($E$7-SUM(OFFSET(F293,-$E$18,0):F293)&gt;0,$E$7-SUM(OFFSET(F293,-$E$18,0):F293),0),IF(OFFSET(G293,-$E$18,0)-SUM(OFFSET(F293,-$E$18,0):F293)&gt;0,OFFSET(G293,-$E$18,0)-SUM(OFFSET(F293,-$E$18,0):F293),0)))</f>
        <v>0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170</v>
      </c>
      <c r="F294" s="15">
        <f t="shared" si="28"/>
        <v>10</v>
      </c>
      <c r="G294" s="15">
        <f t="shared" ca="1" si="29"/>
        <v>0</v>
      </c>
      <c r="H294" s="13">
        <f t="shared" ca="1" si="25"/>
        <v>0.18630136986301371</v>
      </c>
      <c r="I294" s="29">
        <f ca="1">IF(G294&lt;&gt;0,IF(E294&lt;0,0,IF(OR(Pita!I294&gt;0,'Green Pepper'!I294&gt;0,'House Salad'!I294&gt;0,Mushrooms!I294&gt;0,Lemon!I294&gt;0,Tzatziki!I294&gt;0,'Monterey Jack'!I294&gt;0),50,200)),0)</f>
        <v>0</v>
      </c>
      <c r="J294" s="2">
        <f ca="1">IF(D294&lt;$E$18,"N/A",IF(D294=$E$18,IF($E$7-SUM(OFFSET(F294,-$E$18,0):F294)&gt;0,$E$7-SUM(OFFSET(F294,-$E$18,0):F294),0),IF(OFFSET(G294,-$E$18,0)-SUM(OFFSET(F294,-$E$18,0):F294)&gt;0,OFFSET(G294,-$E$18,0)-SUM(OFFSET(F294,-$E$18,0):F294),0)))</f>
        <v>0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160</v>
      </c>
      <c r="F295" s="15">
        <f t="shared" si="28"/>
        <v>10</v>
      </c>
      <c r="G295" s="15">
        <f t="shared" ca="1" si="29"/>
        <v>0</v>
      </c>
      <c r="H295" s="13">
        <f t="shared" ca="1" si="25"/>
        <v>0.17534246575342469</v>
      </c>
      <c r="I295" s="29">
        <f ca="1">IF(G295&lt;&gt;0,IF(E295&lt;0,0,IF(OR(Pita!I295&gt;0,'Green Pepper'!I295&gt;0,'House Salad'!I295&gt;0,Mushrooms!I295&gt;0,Lemon!I295&gt;0,Tzatziki!I295&gt;0,'Monterey Jack'!I295&gt;0),50,200)),0)</f>
        <v>0</v>
      </c>
      <c r="J295" s="2">
        <f ca="1">IF(D295&lt;$E$18,"N/A",IF(D295=$E$18,IF($E$7-SUM(OFFSET(F295,-$E$18,0):F295)&gt;0,$E$7-SUM(OFFSET(F295,-$E$18,0):F295),0),IF(OFFSET(G295,-$E$18,0)-SUM(OFFSET(F295,-$E$18,0):F295)&gt;0,OFFSET(G295,-$E$18,0)-SUM(OFFSET(F295,-$E$18,0):F295),0)))</f>
        <v>0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150</v>
      </c>
      <c r="F296" s="15">
        <f t="shared" si="28"/>
        <v>10</v>
      </c>
      <c r="G296" s="15">
        <f t="shared" ca="1" si="29"/>
        <v>0</v>
      </c>
      <c r="H296" s="13">
        <f t="shared" ca="1" si="25"/>
        <v>0.16438356164383564</v>
      </c>
      <c r="I296" s="29">
        <f ca="1">IF(G296&lt;&gt;0,IF(E296&lt;0,0,IF(OR(Pita!I296&gt;0,'Green Pepper'!I296&gt;0,'House Salad'!I296&gt;0,Mushrooms!I296&gt;0,Lemon!I296&gt;0,Tzatziki!I296&gt;0,'Monterey Jack'!I296&gt;0),50,200)),0)</f>
        <v>0</v>
      </c>
      <c r="J296" s="2">
        <f ca="1">IF(D296&lt;$E$18,"N/A",IF(D296=$E$18,IF($E$7-SUM(OFFSET(F296,-$E$18,0):F296)&gt;0,$E$7-SUM(OFFSET(F296,-$E$18,0):F296),0),IF(OFFSET(G296,-$E$18,0)-SUM(OFFSET(F296,-$E$18,0):F296)&gt;0,OFFSET(G296,-$E$18,0)-SUM(OFFSET(F296,-$E$18,0):F296),0)))</f>
        <v>0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140</v>
      </c>
      <c r="F297" s="15">
        <f t="shared" si="28"/>
        <v>10</v>
      </c>
      <c r="G297" s="15">
        <f t="shared" ca="1" si="29"/>
        <v>0</v>
      </c>
      <c r="H297" s="13">
        <f t="shared" ca="1" si="25"/>
        <v>0.15342465753424658</v>
      </c>
      <c r="I297" s="29">
        <f ca="1">IF(G297&lt;&gt;0,IF(E297&lt;0,0,IF(OR(Pita!I297&gt;0,'Green Pepper'!I297&gt;0,'House Salad'!I297&gt;0,Mushrooms!I297&gt;0,Lemon!I297&gt;0,Tzatziki!I297&gt;0,'Monterey Jack'!I297&gt;0),50,200)),0)</f>
        <v>0</v>
      </c>
      <c r="J297" s="2">
        <f ca="1">IF(D297&lt;$E$18,"N/A",IF(D297=$E$18,IF($E$7-SUM(OFFSET(F297,-$E$18,0):F297)&gt;0,$E$7-SUM(OFFSET(F297,-$E$18,0):F297),0),IF(OFFSET(G297,-$E$18,0)-SUM(OFFSET(F297,-$E$18,0):F297)&gt;0,OFFSET(G297,-$E$18,0)-SUM(OFFSET(F297,-$E$18,0):F297),0)))</f>
        <v>0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130</v>
      </c>
      <c r="F298" s="15">
        <f t="shared" si="28"/>
        <v>10</v>
      </c>
      <c r="G298" s="15">
        <f t="shared" ca="1" si="29"/>
        <v>0</v>
      </c>
      <c r="H298" s="13">
        <f t="shared" ca="1" si="25"/>
        <v>0.14246575342465756</v>
      </c>
      <c r="I298" s="29">
        <f ca="1">IF(G298&lt;&gt;0,IF(E298&lt;0,0,IF(OR(Pita!I298&gt;0,'Green Pepper'!I298&gt;0,'House Salad'!I298&gt;0,Mushrooms!I298&gt;0,Lemon!I298&gt;0,Tzatziki!I298&gt;0,'Monterey Jack'!I298&gt;0),50,200)),0)</f>
        <v>0</v>
      </c>
      <c r="J298" s="2">
        <f ca="1">IF(D298&lt;$E$18,"N/A",IF(D298=$E$18,IF($E$7-SUM(OFFSET(F298,-$E$18,0):F298)&gt;0,$E$7-SUM(OFFSET(F298,-$E$18,0):F298),0),IF(OFFSET(G298,-$E$18,0)-SUM(OFFSET(F298,-$E$18,0):F298)&gt;0,OFFSET(G298,-$E$18,0)-SUM(OFFSET(F298,-$E$18,0):F298),0)))</f>
        <v>0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120</v>
      </c>
      <c r="F299" s="15">
        <f t="shared" si="28"/>
        <v>10</v>
      </c>
      <c r="G299" s="15">
        <f t="shared" ca="1" si="29"/>
        <v>0</v>
      </c>
      <c r="H299" s="13">
        <f t="shared" ca="1" si="25"/>
        <v>0.13150684931506851</v>
      </c>
      <c r="I299" s="29">
        <f ca="1">IF(G299&lt;&gt;0,IF(E299&lt;0,0,IF(OR(Pita!I299&gt;0,'Green Pepper'!I299&gt;0,'House Salad'!I299&gt;0,Mushrooms!I299&gt;0,Lemon!I299&gt;0,Tzatziki!I299&gt;0,'Monterey Jack'!I299&gt;0),50,200)),0)</f>
        <v>0</v>
      </c>
      <c r="J299" s="2">
        <f ca="1">IF(D299&lt;$E$18,"N/A",IF(D299=$E$18,IF($E$7-SUM(OFFSET(F299,-$E$18,0):F299)&gt;0,$E$7-SUM(OFFSET(F299,-$E$18,0):F299),0),IF(OFFSET(G299,-$E$18,0)-SUM(OFFSET(F299,-$E$18,0):F299)&gt;0,OFFSET(G299,-$E$18,0)-SUM(OFFSET(F299,-$E$18,0):F299),0)))</f>
        <v>0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110</v>
      </c>
      <c r="F300" s="15">
        <f t="shared" si="28"/>
        <v>10</v>
      </c>
      <c r="G300" s="15">
        <f t="shared" ca="1" si="29"/>
        <v>350</v>
      </c>
      <c r="H300" s="13">
        <f t="shared" ca="1" si="25"/>
        <v>0.12054794520547947</v>
      </c>
      <c r="I300" s="29">
        <f ca="1">IF(G300&lt;&gt;0,IF(E300&lt;0,0,IF(OR(Pita!I300&gt;0,'Green Pepper'!I300&gt;0,'House Salad'!I300&gt;0,Mushrooms!I300&gt;0,Lemon!I300&gt;0,Tzatziki!I300&gt;0,'Monterey Jack'!I300&gt;0),50,200)),0)</f>
        <v>50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450</v>
      </c>
      <c r="F301" s="15">
        <f t="shared" si="28"/>
        <v>10</v>
      </c>
      <c r="G301" s="15">
        <f t="shared" ca="1" si="29"/>
        <v>0</v>
      </c>
      <c r="H301" s="13">
        <f t="shared" ca="1" si="25"/>
        <v>0.49315068493150693</v>
      </c>
      <c r="I301" s="29">
        <f ca="1">IF(G301&lt;&gt;0,IF(E301&lt;0,0,IF(OR(Pita!I301&gt;0,'Green Pepper'!I301&gt;0,'House Salad'!I301&gt;0,Mushrooms!I301&gt;0,Lemon!I301&gt;0,Tzatziki!I301&gt;0,'Monterey Jack'!I301&gt;0),50,200)),0)</f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440</v>
      </c>
      <c r="F302" s="15">
        <f t="shared" si="28"/>
        <v>10</v>
      </c>
      <c r="G302" s="15">
        <f t="shared" ca="1" si="29"/>
        <v>0</v>
      </c>
      <c r="H302" s="13">
        <f t="shared" ca="1" si="25"/>
        <v>0.48219178082191788</v>
      </c>
      <c r="I302" s="29">
        <f ca="1">IF(G302&lt;&gt;0,IF(E302&lt;0,0,IF(OR(Pita!I302&gt;0,'Green Pepper'!I302&gt;0,'House Salad'!I302&gt;0,Mushrooms!I302&gt;0,Lemon!I302&gt;0,Tzatziki!I302&gt;0,'Monterey Jack'!I302&gt;0),50,200)),0)</f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430</v>
      </c>
      <c r="F303" s="15">
        <f t="shared" si="28"/>
        <v>10</v>
      </c>
      <c r="G303" s="15">
        <f t="shared" ca="1" si="29"/>
        <v>0</v>
      </c>
      <c r="H303" s="13">
        <f t="shared" ca="1" si="25"/>
        <v>0.47123287671232883</v>
      </c>
      <c r="I303" s="29">
        <f ca="1">IF(G303&lt;&gt;0,IF(E303&lt;0,0,IF(OR(Pita!I303&gt;0,'Green Pepper'!I303&gt;0,'House Salad'!I303&gt;0,Mushrooms!I303&gt;0,Lemon!I303&gt;0,Tzatziki!I303&gt;0,'Monterey Jack'!I303&gt;0),50,200)),0)</f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420</v>
      </c>
      <c r="F304" s="15">
        <f t="shared" si="28"/>
        <v>10</v>
      </c>
      <c r="G304" s="15">
        <f t="shared" ca="1" si="29"/>
        <v>0</v>
      </c>
      <c r="H304" s="13">
        <f t="shared" ca="1" si="25"/>
        <v>0.46027397260273978</v>
      </c>
      <c r="I304" s="29">
        <f ca="1">IF(G304&lt;&gt;0,IF(E304&lt;0,0,IF(OR(Pita!I304&gt;0,'Green Pepper'!I304&gt;0,'House Salad'!I304&gt;0,Mushrooms!I304&gt;0,Lemon!I304&gt;0,Tzatziki!I304&gt;0,'Monterey Jack'!I304&gt;0),50,200)),0)</f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410</v>
      </c>
      <c r="F305" s="15">
        <f t="shared" si="28"/>
        <v>10</v>
      </c>
      <c r="G305" s="15">
        <f t="shared" ca="1" si="29"/>
        <v>0</v>
      </c>
      <c r="H305" s="13">
        <f t="shared" ca="1" si="25"/>
        <v>0.44931506849315073</v>
      </c>
      <c r="I305" s="29">
        <f ca="1">IF(G305&lt;&gt;0,IF(E305&lt;0,0,IF(OR(Pita!I305&gt;0,'Green Pepper'!I305&gt;0,'House Salad'!I305&gt;0,Mushrooms!I305&gt;0,Lemon!I305&gt;0,Tzatziki!I305&gt;0,'Monterey Jack'!I305&gt;0),50,200)),0)</f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400</v>
      </c>
      <c r="F306" s="15">
        <f t="shared" si="28"/>
        <v>10</v>
      </c>
      <c r="G306" s="15">
        <f t="shared" ca="1" si="29"/>
        <v>0</v>
      </c>
      <c r="H306" s="13">
        <f t="shared" ca="1" si="25"/>
        <v>0.43835616438356168</v>
      </c>
      <c r="I306" s="29">
        <f ca="1">IF(G306&lt;&gt;0,IF(E306&lt;0,0,IF(OR(Pita!I306&gt;0,'Green Pepper'!I306&gt;0,'House Salad'!I306&gt;0,Mushrooms!I306&gt;0,Lemon!I306&gt;0,Tzatziki!I306&gt;0,'Monterey Jack'!I306&gt;0),50,200)),0)</f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390</v>
      </c>
      <c r="F307" s="15">
        <f t="shared" si="28"/>
        <v>10</v>
      </c>
      <c r="G307" s="15">
        <f t="shared" ca="1" si="29"/>
        <v>0</v>
      </c>
      <c r="H307" s="13">
        <f t="shared" ca="1" si="25"/>
        <v>0.42739726027397268</v>
      </c>
      <c r="I307" s="29">
        <f ca="1">IF(G307&lt;&gt;0,IF(E307&lt;0,0,IF(OR(Pita!I307&gt;0,'Green Pepper'!I307&gt;0,'House Salad'!I307&gt;0,Mushrooms!I307&gt;0,Lemon!I307&gt;0,Tzatziki!I307&gt;0,'Monterey Jack'!I307&gt;0),50,200)),0)</f>
        <v>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380</v>
      </c>
      <c r="F308" s="15">
        <f t="shared" si="28"/>
        <v>10</v>
      </c>
      <c r="G308" s="15">
        <f t="shared" ca="1" si="29"/>
        <v>0</v>
      </c>
      <c r="H308" s="13">
        <f t="shared" ca="1" si="25"/>
        <v>0.41643835616438363</v>
      </c>
      <c r="I308" s="29">
        <f ca="1">IF(G308&lt;&gt;0,IF(E308&lt;0,0,IF(OR(Pita!I308&gt;0,'Green Pepper'!I308&gt;0,'House Salad'!I308&gt;0,Mushrooms!I308&gt;0,Lemon!I308&gt;0,Tzatziki!I308&gt;0,'Monterey Jack'!I308&gt;0),50,200)),0)</f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370</v>
      </c>
      <c r="F309" s="15">
        <f t="shared" si="28"/>
        <v>10</v>
      </c>
      <c r="G309" s="15">
        <f t="shared" ca="1" si="29"/>
        <v>0</v>
      </c>
      <c r="H309" s="13">
        <f t="shared" ca="1" si="25"/>
        <v>0.40547945205479458</v>
      </c>
      <c r="I309" s="29">
        <f ca="1">IF(G309&lt;&gt;0,IF(E309&lt;0,0,IF(OR(Pita!I309&gt;0,'Green Pepper'!I309&gt;0,'House Salad'!I309&gt;0,Mushrooms!I309&gt;0,Lemon!I309&gt;0,Tzatziki!I309&gt;0,'Monterey Jack'!I309&gt;0),50,200)),0)</f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360</v>
      </c>
      <c r="F310" s="15">
        <f t="shared" si="28"/>
        <v>10</v>
      </c>
      <c r="G310" s="15">
        <f t="shared" ca="1" si="29"/>
        <v>0</v>
      </c>
      <c r="H310" s="13">
        <f t="shared" ca="1" si="25"/>
        <v>0.39452054794520552</v>
      </c>
      <c r="I310" s="29">
        <f ca="1">IF(G310&lt;&gt;0,IF(E310&lt;0,0,IF(OR(Pita!I310&gt;0,'Green Pepper'!I310&gt;0,'House Salad'!I310&gt;0,Mushrooms!I310&gt;0,Lemon!I310&gt;0,Tzatziki!I310&gt;0,'Monterey Jack'!I310&gt;0),50,200)),0)</f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350</v>
      </c>
      <c r="F311" s="15">
        <f t="shared" si="28"/>
        <v>10</v>
      </c>
      <c r="G311" s="15">
        <f t="shared" ca="1" si="29"/>
        <v>0</v>
      </c>
      <c r="H311" s="13">
        <f t="shared" ca="1" si="25"/>
        <v>0.38356164383561647</v>
      </c>
      <c r="I311" s="29">
        <f ca="1">IF(G311&lt;&gt;0,IF(E311&lt;0,0,IF(OR(Pita!I311&gt;0,'Green Pepper'!I311&gt;0,'House Salad'!I311&gt;0,Mushrooms!I311&gt;0,Lemon!I311&gt;0,Tzatziki!I311&gt;0,'Monterey Jack'!I311&gt;0),50,200)),0)</f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340</v>
      </c>
      <c r="F312" s="15">
        <f t="shared" si="28"/>
        <v>10</v>
      </c>
      <c r="G312" s="15">
        <f t="shared" ca="1" si="29"/>
        <v>0</v>
      </c>
      <c r="H312" s="13">
        <f t="shared" ca="1" si="25"/>
        <v>0.37260273972602742</v>
      </c>
      <c r="I312" s="29">
        <f ca="1">IF(G312&lt;&gt;0,IF(E312&lt;0,0,IF(OR(Pita!I312&gt;0,'Green Pepper'!I312&gt;0,'House Salad'!I312&gt;0,Mushrooms!I312&gt;0,Lemon!I312&gt;0,Tzatziki!I312&gt;0,'Monterey Jack'!I312&gt;0),50,200)),0)</f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330</v>
      </c>
      <c r="F313" s="15">
        <f t="shared" si="28"/>
        <v>10</v>
      </c>
      <c r="G313" s="15">
        <f t="shared" ca="1" si="29"/>
        <v>0</v>
      </c>
      <c r="H313" s="13">
        <f t="shared" ca="1" si="25"/>
        <v>0.36164383561643842</v>
      </c>
      <c r="I313" s="29">
        <f ca="1">IF(G313&lt;&gt;0,IF(E313&lt;0,0,IF(OR(Pita!I313&gt;0,'Green Pepper'!I313&gt;0,'House Salad'!I313&gt;0,Mushrooms!I313&gt;0,Lemon!I313&gt;0,Tzatziki!I313&gt;0,'Monterey Jack'!I313&gt;0),50,200)),0)</f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320</v>
      </c>
      <c r="F314" s="15">
        <f t="shared" si="28"/>
        <v>10</v>
      </c>
      <c r="G314" s="15">
        <f t="shared" ca="1" si="29"/>
        <v>0</v>
      </c>
      <c r="H314" s="13">
        <f t="shared" ca="1" si="25"/>
        <v>0.35068493150684937</v>
      </c>
      <c r="I314" s="29">
        <f ca="1">IF(G314&lt;&gt;0,IF(E314&lt;0,0,IF(OR(Pita!I314&gt;0,'Green Pepper'!I314&gt;0,'House Salad'!I314&gt;0,Mushrooms!I314&gt;0,Lemon!I314&gt;0,Tzatziki!I314&gt;0,'Monterey Jack'!I314&gt;0),50,200)),0)</f>
        <v>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310</v>
      </c>
      <c r="F315" s="15">
        <f t="shared" si="28"/>
        <v>10</v>
      </c>
      <c r="G315" s="15">
        <f t="shared" ca="1" si="29"/>
        <v>0</v>
      </c>
      <c r="H315" s="13">
        <f t="shared" ca="1" si="25"/>
        <v>0.33972602739726032</v>
      </c>
      <c r="I315" s="29">
        <f ca="1">IF(G315&lt;&gt;0,IF(E315&lt;0,0,IF(OR(Pita!I315&gt;0,'Green Pepper'!I315&gt;0,'House Salad'!I315&gt;0,Mushrooms!I315&gt;0,Lemon!I315&gt;0,Tzatziki!I315&gt;0,'Monterey Jack'!I315&gt;0),50,200)),0)</f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300</v>
      </c>
      <c r="F316" s="15">
        <f t="shared" si="28"/>
        <v>10</v>
      </c>
      <c r="G316" s="15">
        <f t="shared" ca="1" si="29"/>
        <v>0</v>
      </c>
      <c r="H316" s="13">
        <f t="shared" ca="1" si="25"/>
        <v>0.32876712328767127</v>
      </c>
      <c r="I316" s="29">
        <f ca="1">IF(G316&lt;&gt;0,IF(E316&lt;0,0,IF(OR(Pita!I316&gt;0,'Green Pepper'!I316&gt;0,'House Salad'!I316&gt;0,Mushrooms!I316&gt;0,Lemon!I316&gt;0,Tzatziki!I316&gt;0,'Monterey Jack'!I316&gt;0),50,200)),0)</f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290</v>
      </c>
      <c r="F317" s="15">
        <f t="shared" si="28"/>
        <v>10</v>
      </c>
      <c r="G317" s="15">
        <f t="shared" ca="1" si="29"/>
        <v>0</v>
      </c>
      <c r="H317" s="13">
        <f t="shared" ca="1" si="25"/>
        <v>0.31780821917808222</v>
      </c>
      <c r="I317" s="29">
        <f ca="1">IF(G317&lt;&gt;0,IF(E317&lt;0,0,IF(OR(Pita!I317&gt;0,'Green Pepper'!I317&gt;0,'House Salad'!I317&gt;0,Mushrooms!I317&gt;0,Lemon!I317&gt;0,Tzatziki!I317&gt;0,'Monterey Jack'!I317&gt;0),50,200)),0)</f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280</v>
      </c>
      <c r="F318" s="15">
        <f t="shared" si="28"/>
        <v>10</v>
      </c>
      <c r="G318" s="15">
        <f t="shared" ca="1" si="29"/>
        <v>0</v>
      </c>
      <c r="H318" s="13">
        <f t="shared" ca="1" si="25"/>
        <v>0.30684931506849317</v>
      </c>
      <c r="I318" s="29">
        <f ca="1">IF(G318&lt;&gt;0,IF(E318&lt;0,0,IF(OR(Pita!I318&gt;0,'Green Pepper'!I318&gt;0,'House Salad'!I318&gt;0,Mushrooms!I318&gt;0,Lemon!I318&gt;0,Tzatziki!I318&gt;0,'Monterey Jack'!I318&gt;0),50,200)),0)</f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270</v>
      </c>
      <c r="F319" s="15">
        <f t="shared" si="28"/>
        <v>10</v>
      </c>
      <c r="G319" s="15">
        <f t="shared" ca="1" si="29"/>
        <v>0</v>
      </c>
      <c r="H319" s="13">
        <f t="shared" ca="1" si="25"/>
        <v>0.29589041095890417</v>
      </c>
      <c r="I319" s="29">
        <f ca="1">IF(G319&lt;&gt;0,IF(E319&lt;0,0,IF(OR(Pita!I319&gt;0,'Green Pepper'!I319&gt;0,'House Salad'!I319&gt;0,Mushrooms!I319&gt;0,Lemon!I319&gt;0,Tzatziki!I319&gt;0,'Monterey Jack'!I319&gt;0),50,200)),0)</f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260</v>
      </c>
      <c r="F320" s="15">
        <f t="shared" si="28"/>
        <v>10</v>
      </c>
      <c r="G320" s="15">
        <f t="shared" ca="1" si="29"/>
        <v>0</v>
      </c>
      <c r="H320" s="13">
        <f t="shared" ca="1" si="25"/>
        <v>0.28493150684931512</v>
      </c>
      <c r="I320" s="29">
        <f ca="1">IF(G320&lt;&gt;0,IF(E320&lt;0,0,IF(OR(Pita!I320&gt;0,'Green Pepper'!I320&gt;0,'House Salad'!I320&gt;0,Mushrooms!I320&gt;0,Lemon!I320&gt;0,Tzatziki!I320&gt;0,'Monterey Jack'!I320&gt;0),50,200)),0)</f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250</v>
      </c>
      <c r="F321" s="15">
        <f t="shared" si="28"/>
        <v>10</v>
      </c>
      <c r="G321" s="15">
        <f t="shared" ca="1" si="29"/>
        <v>0</v>
      </c>
      <c r="H321" s="13">
        <f t="shared" ca="1" si="25"/>
        <v>0.27397260273972607</v>
      </c>
      <c r="I321" s="29">
        <f ca="1">IF(G321&lt;&gt;0,IF(E321&lt;0,0,IF(OR(Pita!I321&gt;0,'Green Pepper'!I321&gt;0,'House Salad'!I321&gt;0,Mushrooms!I321&gt;0,Lemon!I321&gt;0,Tzatziki!I321&gt;0,'Monterey Jack'!I321&gt;0),50,200)),0)</f>
        <v>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240</v>
      </c>
      <c r="F322" s="15">
        <f t="shared" si="28"/>
        <v>10</v>
      </c>
      <c r="G322" s="15">
        <f t="shared" ca="1" si="29"/>
        <v>0</v>
      </c>
      <c r="H322" s="13">
        <f t="shared" ca="1" si="25"/>
        <v>0.26301369863013702</v>
      </c>
      <c r="I322" s="29">
        <f ca="1">IF(G322&lt;&gt;0,IF(E322&lt;0,0,IF(OR(Pita!I322&gt;0,'Green Pepper'!I322&gt;0,'House Salad'!I322&gt;0,Mushrooms!I322&gt;0,Lemon!I322&gt;0,Tzatziki!I322&gt;0,'Monterey Jack'!I322&gt;0),50,200)),0)</f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230</v>
      </c>
      <c r="F323" s="15">
        <f t="shared" si="28"/>
        <v>10</v>
      </c>
      <c r="G323" s="15">
        <f t="shared" ca="1" si="29"/>
        <v>0</v>
      </c>
      <c r="H323" s="13">
        <f t="shared" ca="1" si="25"/>
        <v>0.25205479452054796</v>
      </c>
      <c r="I323" s="29">
        <f ca="1">IF(G323&lt;&gt;0,IF(E323&lt;0,0,IF(OR(Pita!I323&gt;0,'Green Pepper'!I323&gt;0,'House Salad'!I323&gt;0,Mushrooms!I323&gt;0,Lemon!I323&gt;0,Tzatziki!I323&gt;0,'Monterey Jack'!I323&gt;0),50,200)),0)</f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220</v>
      </c>
      <c r="F324" s="15">
        <f t="shared" si="28"/>
        <v>10</v>
      </c>
      <c r="G324" s="15">
        <f t="shared" ca="1" si="29"/>
        <v>0</v>
      </c>
      <c r="H324" s="13">
        <f t="shared" ca="1" si="25"/>
        <v>0.24109589041095894</v>
      </c>
      <c r="I324" s="29">
        <f ca="1">IF(G324&lt;&gt;0,IF(E324&lt;0,0,IF(OR(Pita!I324&gt;0,'Green Pepper'!I324&gt;0,'House Salad'!I324&gt;0,Mushrooms!I324&gt;0,Lemon!I324&gt;0,Tzatziki!I324&gt;0,'Monterey Jack'!I324&gt;0),50,200)),0)</f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210</v>
      </c>
      <c r="F325" s="15">
        <f t="shared" si="28"/>
        <v>10</v>
      </c>
      <c r="G325" s="15">
        <f t="shared" ca="1" si="29"/>
        <v>0</v>
      </c>
      <c r="H325" s="13">
        <f t="shared" ca="1" si="25"/>
        <v>0.23013698630136989</v>
      </c>
      <c r="I325" s="29">
        <f ca="1">IF(G325&lt;&gt;0,IF(E325&lt;0,0,IF(OR(Pita!I325&gt;0,'Green Pepper'!I325&gt;0,'House Salad'!I325&gt;0,Mushrooms!I325&gt;0,Lemon!I325&gt;0,Tzatziki!I325&gt;0,'Monterey Jack'!I325&gt;0),50,200)),0)</f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200</v>
      </c>
      <c r="F326" s="15">
        <f t="shared" si="28"/>
        <v>10</v>
      </c>
      <c r="G326" s="15">
        <f t="shared" ca="1" si="29"/>
        <v>0</v>
      </c>
      <c r="H326" s="13">
        <f t="shared" ca="1" si="25"/>
        <v>0.21917808219178084</v>
      </c>
      <c r="I326" s="29">
        <f ca="1">IF(G326&lt;&gt;0,IF(E326&lt;0,0,IF(OR(Pita!I326&gt;0,'Green Pepper'!I326&gt;0,'House Salad'!I326&gt;0,Mushrooms!I326&gt;0,Lemon!I326&gt;0,Tzatziki!I326&gt;0,'Monterey Jack'!I326&gt;0),50,200)),0)</f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190</v>
      </c>
      <c r="F327" s="15">
        <f t="shared" si="28"/>
        <v>10</v>
      </c>
      <c r="G327" s="15">
        <f t="shared" ca="1" si="29"/>
        <v>0</v>
      </c>
      <c r="H327" s="13">
        <f t="shared" ca="1" si="25"/>
        <v>0.20821917808219181</v>
      </c>
      <c r="I327" s="29">
        <f ca="1">IF(G327&lt;&gt;0,IF(E327&lt;0,0,IF(OR(Pita!I327&gt;0,'Green Pepper'!I327&gt;0,'House Salad'!I327&gt;0,Mushrooms!I327&gt;0,Lemon!I327&gt;0,Tzatziki!I327&gt;0,'Monterey Jack'!I327&gt;0),50,200)),0)</f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180</v>
      </c>
      <c r="F328" s="15">
        <f t="shared" si="28"/>
        <v>10</v>
      </c>
      <c r="G328" s="15">
        <f t="shared" ca="1" si="29"/>
        <v>0</v>
      </c>
      <c r="H328" s="13">
        <f t="shared" ca="1" si="25"/>
        <v>0.19726027397260276</v>
      </c>
      <c r="I328" s="29">
        <f ca="1">IF(G328&lt;&gt;0,IF(E328&lt;0,0,IF(OR(Pita!I328&gt;0,'Green Pepper'!I328&gt;0,'House Salad'!I328&gt;0,Mushrooms!I328&gt;0,Lemon!I328&gt;0,Tzatziki!I328&gt;0,'Monterey Jack'!I328&gt;0),50,200)),0)</f>
        <v>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170</v>
      </c>
      <c r="F329" s="15">
        <f t="shared" si="28"/>
        <v>10</v>
      </c>
      <c r="G329" s="15">
        <f t="shared" ca="1" si="29"/>
        <v>0</v>
      </c>
      <c r="H329" s="13">
        <f t="shared" ca="1" si="25"/>
        <v>0.18630136986301371</v>
      </c>
      <c r="I329" s="29">
        <f ca="1">IF(G329&lt;&gt;0,IF(E329&lt;0,0,IF(OR(Pita!I329&gt;0,'Green Pepper'!I329&gt;0,'House Salad'!I329&gt;0,Mushrooms!I329&gt;0,Lemon!I329&gt;0,Tzatziki!I329&gt;0,'Monterey Jack'!I329&gt;0),50,200)),0)</f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160</v>
      </c>
      <c r="F330" s="15">
        <f t="shared" si="28"/>
        <v>10</v>
      </c>
      <c r="G330" s="15">
        <f t="shared" ca="1" si="29"/>
        <v>0</v>
      </c>
      <c r="H330" s="13">
        <f t="shared" ca="1" si="25"/>
        <v>0.17534246575342469</v>
      </c>
      <c r="I330" s="29">
        <f ca="1">IF(G330&lt;&gt;0,IF(E330&lt;0,0,IF(OR(Pita!I330&gt;0,'Green Pepper'!I330&gt;0,'House Salad'!I330&gt;0,Mushrooms!I330&gt;0,Lemon!I330&gt;0,Tzatziki!I330&gt;0,'Monterey Jack'!I330&gt;0),50,200)),0)</f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150</v>
      </c>
      <c r="F331" s="15">
        <f t="shared" si="28"/>
        <v>10</v>
      </c>
      <c r="G331" s="15">
        <f t="shared" ca="1" si="29"/>
        <v>0</v>
      </c>
      <c r="H331" s="13">
        <f t="shared" ca="1" si="25"/>
        <v>0.16438356164383564</v>
      </c>
      <c r="I331" s="29">
        <f ca="1">IF(G331&lt;&gt;0,IF(E331&lt;0,0,IF(OR(Pita!I331&gt;0,'Green Pepper'!I331&gt;0,'House Salad'!I331&gt;0,Mushrooms!I331&gt;0,Lemon!I331&gt;0,Tzatziki!I331&gt;0,'Monterey Jack'!I331&gt;0),50,200)),0)</f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140</v>
      </c>
      <c r="F332" s="15">
        <f t="shared" si="28"/>
        <v>10</v>
      </c>
      <c r="G332" s="15">
        <f t="shared" ca="1" si="29"/>
        <v>0</v>
      </c>
      <c r="H332" s="13">
        <f t="shared" ca="1" si="25"/>
        <v>0.15342465753424658</v>
      </c>
      <c r="I332" s="29">
        <f ca="1">IF(G332&lt;&gt;0,IF(E332&lt;0,0,IF(OR(Pita!I332&gt;0,'Green Pepper'!I332&gt;0,'House Salad'!I332&gt;0,Mushrooms!I332&gt;0,Lemon!I332&gt;0,Tzatziki!I332&gt;0,'Monterey Jack'!I332&gt;0),50,200)),0)</f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130</v>
      </c>
      <c r="F333" s="15">
        <f t="shared" si="28"/>
        <v>10</v>
      </c>
      <c r="G333" s="15">
        <f t="shared" ca="1" si="29"/>
        <v>0</v>
      </c>
      <c r="H333" s="13">
        <f t="shared" ca="1" si="25"/>
        <v>0.14246575342465756</v>
      </c>
      <c r="I333" s="29">
        <f ca="1">IF(G333&lt;&gt;0,IF(E333&lt;0,0,IF(OR(Pita!I333&gt;0,'Green Pepper'!I333&gt;0,'House Salad'!I333&gt;0,Mushrooms!I333&gt;0,Lemon!I333&gt;0,Tzatziki!I333&gt;0,'Monterey Jack'!I333&gt;0),50,200)),0)</f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120</v>
      </c>
      <c r="F334" s="15">
        <f t="shared" si="28"/>
        <v>10</v>
      </c>
      <c r="G334" s="15">
        <f t="shared" ca="1" si="29"/>
        <v>0</v>
      </c>
      <c r="H334" s="13">
        <f t="shared" ca="1" si="25"/>
        <v>0.13150684931506851</v>
      </c>
      <c r="I334" s="29">
        <f ca="1">IF(G334&lt;&gt;0,IF(E334&lt;0,0,IF(OR(Pita!I334&gt;0,'Green Pepper'!I334&gt;0,'House Salad'!I334&gt;0,Mushrooms!I334&gt;0,Lemon!I334&gt;0,Tzatziki!I334&gt;0,'Monterey Jack'!I334&gt;0),50,200)),0)</f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110</v>
      </c>
      <c r="F335" s="15">
        <f t="shared" si="28"/>
        <v>10</v>
      </c>
      <c r="G335" s="15">
        <f t="shared" ca="1" si="29"/>
        <v>350</v>
      </c>
      <c r="H335" s="13">
        <f t="shared" ca="1" si="25"/>
        <v>0.12054794520547947</v>
      </c>
      <c r="I335" s="29">
        <f ca="1">IF(G335&lt;&gt;0,IF(E335&lt;0,0,IF(OR(Pita!I335&gt;0,'Green Pepper'!I335&gt;0,'House Salad'!I335&gt;0,Mushrooms!I335&gt;0,Lemon!I335&gt;0,Tzatziki!I335&gt;0,'Monterey Jack'!I335&gt;0),50,200)),0)</f>
        <v>50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450</v>
      </c>
      <c r="F336" s="15">
        <f t="shared" si="28"/>
        <v>10</v>
      </c>
      <c r="G336" s="15">
        <f t="shared" ca="1" si="29"/>
        <v>0</v>
      </c>
      <c r="H336" s="13">
        <f t="shared" ca="1" si="25"/>
        <v>0.49315068493150693</v>
      </c>
      <c r="I336" s="29">
        <f ca="1">IF(G336&lt;&gt;0,IF(E336&lt;0,0,IF(OR(Pita!I336&gt;0,'Green Pepper'!I336&gt;0,'House Salad'!I336&gt;0,Mushrooms!I336&gt;0,Lemon!I336&gt;0,Tzatziki!I336&gt;0,'Monterey Jack'!I336&gt;0),50,200)),0)</f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440</v>
      </c>
      <c r="F337" s="15">
        <f t="shared" si="28"/>
        <v>10</v>
      </c>
      <c r="G337" s="15">
        <f t="shared" ca="1" si="29"/>
        <v>0</v>
      </c>
      <c r="H337" s="13">
        <f t="shared" ca="1" si="25"/>
        <v>0.48219178082191788</v>
      </c>
      <c r="I337" s="29">
        <f ca="1">IF(G337&lt;&gt;0,IF(E337&lt;0,0,IF(OR(Pita!I337&gt;0,'Green Pepper'!I337&gt;0,'House Salad'!I337&gt;0,Mushrooms!I337&gt;0,Lemon!I337&gt;0,Tzatziki!I337&gt;0,'Monterey Jack'!I337&gt;0),50,200)),0)</f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430</v>
      </c>
      <c r="F338" s="15">
        <f t="shared" si="28"/>
        <v>10</v>
      </c>
      <c r="G338" s="15">
        <f t="shared" ca="1" si="29"/>
        <v>0</v>
      </c>
      <c r="H338" s="13">
        <f t="shared" ca="1" si="25"/>
        <v>0.47123287671232883</v>
      </c>
      <c r="I338" s="29">
        <f ca="1">IF(G338&lt;&gt;0,IF(E338&lt;0,0,IF(OR(Pita!I338&gt;0,'Green Pepper'!I338&gt;0,'House Salad'!I338&gt;0,Mushrooms!I338&gt;0,Lemon!I338&gt;0,Tzatziki!I338&gt;0,'Monterey Jack'!I338&gt;0),50,200)),0)</f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420</v>
      </c>
      <c r="F339" s="15">
        <f t="shared" si="28"/>
        <v>10</v>
      </c>
      <c r="G339" s="15">
        <f t="shared" ca="1" si="29"/>
        <v>0</v>
      </c>
      <c r="H339" s="13">
        <f t="shared" ca="1" si="25"/>
        <v>0.46027397260273978</v>
      </c>
      <c r="I339" s="29">
        <f ca="1">IF(G339&lt;&gt;0,IF(E339&lt;0,0,IF(OR(Pita!I339&gt;0,'Green Pepper'!I339&gt;0,'House Salad'!I339&gt;0,Mushrooms!I339&gt;0,Lemon!I339&gt;0,Tzatziki!I339&gt;0,'Monterey Jack'!I339&gt;0),50,200)),0)</f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410</v>
      </c>
      <c r="F340" s="15">
        <f t="shared" si="28"/>
        <v>10</v>
      </c>
      <c r="G340" s="15">
        <f t="shared" ca="1" si="29"/>
        <v>0</v>
      </c>
      <c r="H340" s="13">
        <f t="shared" ca="1" si="25"/>
        <v>0.44931506849315073</v>
      </c>
      <c r="I340" s="29">
        <f ca="1">IF(G340&lt;&gt;0,IF(E340&lt;0,0,IF(OR(Pita!I340&gt;0,'Green Pepper'!I340&gt;0,'House Salad'!I340&gt;0,Mushrooms!I340&gt;0,Lemon!I340&gt;0,Tzatziki!I340&gt;0,'Monterey Jack'!I340&gt;0),50,200)),0)</f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400</v>
      </c>
      <c r="F341" s="15">
        <f t="shared" si="28"/>
        <v>10</v>
      </c>
      <c r="G341" s="15">
        <f t="shared" ca="1" si="29"/>
        <v>0</v>
      </c>
      <c r="H341" s="13">
        <f t="shared" ref="H341:H385" ca="1" si="31">IF(E341&gt;0,E341*($E$12/365),0)</f>
        <v>0.43835616438356168</v>
      </c>
      <c r="I341" s="29">
        <f ca="1">IF(G341&lt;&gt;0,IF(E341&lt;0,0,IF(OR(Pita!I341&gt;0,'Green Pepper'!I341&gt;0,'House Salad'!I341&gt;0,Mushrooms!I341&gt;0,Lemon!I341&gt;0,Tzatziki!I341&gt;0,'Monterey Jack'!I341&gt;0),50,200)),0)</f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390</v>
      </c>
      <c r="F342" s="15">
        <f t="shared" ref="F342:F386" si="34">ROUND($E$15/7,0)</f>
        <v>10</v>
      </c>
      <c r="G342" s="15">
        <f t="shared" ref="G342:G385" ca="1" si="35">IF(D342=1,$E$4,IF(E342&lt;0,$E$4-E342,IF(MOD(D342,$E$5)=0,$E$4-E342,0)))</f>
        <v>0</v>
      </c>
      <c r="H342" s="13">
        <f t="shared" ca="1" si="31"/>
        <v>0.42739726027397268</v>
      </c>
      <c r="I342" s="29">
        <f ca="1">IF(G342&lt;&gt;0,IF(E342&lt;0,0,IF(OR(Pita!I342&gt;0,'Green Pepper'!I342&gt;0,'House Salad'!I342&gt;0,Mushrooms!I342&gt;0,Lemon!I342&gt;0,Tzatziki!I342&gt;0,'Monterey Jack'!I342&gt;0),50,200)),0)</f>
        <v>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380</v>
      </c>
      <c r="F343" s="15">
        <f t="shared" si="34"/>
        <v>10</v>
      </c>
      <c r="G343" s="15">
        <f t="shared" ca="1" si="35"/>
        <v>0</v>
      </c>
      <c r="H343" s="13">
        <f t="shared" ca="1" si="31"/>
        <v>0.41643835616438363</v>
      </c>
      <c r="I343" s="29">
        <f ca="1">IF(G343&lt;&gt;0,IF(E343&lt;0,0,IF(OR(Pita!I343&gt;0,'Green Pepper'!I343&gt;0,'House Salad'!I343&gt;0,Mushrooms!I343&gt;0,Lemon!I343&gt;0,Tzatziki!I343&gt;0,'Monterey Jack'!I343&gt;0),50,200)),0)</f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370</v>
      </c>
      <c r="F344" s="15">
        <f t="shared" si="34"/>
        <v>10</v>
      </c>
      <c r="G344" s="15">
        <f t="shared" ca="1" si="35"/>
        <v>0</v>
      </c>
      <c r="H344" s="13">
        <f t="shared" ca="1" si="31"/>
        <v>0.40547945205479458</v>
      </c>
      <c r="I344" s="29">
        <f ca="1">IF(G344&lt;&gt;0,IF(E344&lt;0,0,IF(OR(Pita!I344&gt;0,'Green Pepper'!I344&gt;0,'House Salad'!I344&gt;0,Mushrooms!I344&gt;0,Lemon!I344&gt;0,Tzatziki!I344&gt;0,'Monterey Jack'!I344&gt;0),50,200)),0)</f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360</v>
      </c>
      <c r="F345" s="15">
        <f t="shared" si="34"/>
        <v>10</v>
      </c>
      <c r="G345" s="15">
        <f t="shared" ca="1" si="35"/>
        <v>0</v>
      </c>
      <c r="H345" s="13">
        <f t="shared" ca="1" si="31"/>
        <v>0.39452054794520552</v>
      </c>
      <c r="I345" s="29">
        <f ca="1">IF(G345&lt;&gt;0,IF(E345&lt;0,0,IF(OR(Pita!I345&gt;0,'Green Pepper'!I345&gt;0,'House Salad'!I345&gt;0,Mushrooms!I345&gt;0,Lemon!I345&gt;0,Tzatziki!I345&gt;0,'Monterey Jack'!I345&gt;0),50,200)),0)</f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350</v>
      </c>
      <c r="F346" s="15">
        <f t="shared" si="34"/>
        <v>10</v>
      </c>
      <c r="G346" s="15">
        <f t="shared" ca="1" si="35"/>
        <v>0</v>
      </c>
      <c r="H346" s="13">
        <f t="shared" ca="1" si="31"/>
        <v>0.38356164383561647</v>
      </c>
      <c r="I346" s="29">
        <f ca="1">IF(G346&lt;&gt;0,IF(E346&lt;0,0,IF(OR(Pita!I346&gt;0,'Green Pepper'!I346&gt;0,'House Salad'!I346&gt;0,Mushrooms!I346&gt;0,Lemon!I346&gt;0,Tzatziki!I346&gt;0,'Monterey Jack'!I346&gt;0),50,200)),0)</f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340</v>
      </c>
      <c r="F347" s="15">
        <f t="shared" si="34"/>
        <v>10</v>
      </c>
      <c r="G347" s="15">
        <f t="shared" ca="1" si="35"/>
        <v>0</v>
      </c>
      <c r="H347" s="13">
        <f t="shared" ca="1" si="31"/>
        <v>0.37260273972602742</v>
      </c>
      <c r="I347" s="29">
        <f ca="1">IF(G347&lt;&gt;0,IF(E347&lt;0,0,IF(OR(Pita!I347&gt;0,'Green Pepper'!I347&gt;0,'House Salad'!I347&gt;0,Mushrooms!I347&gt;0,Lemon!I347&gt;0,Tzatziki!I347&gt;0,'Monterey Jack'!I347&gt;0),50,200)),0)</f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330</v>
      </c>
      <c r="F348" s="15">
        <f t="shared" si="34"/>
        <v>10</v>
      </c>
      <c r="G348" s="15">
        <f t="shared" ca="1" si="35"/>
        <v>0</v>
      </c>
      <c r="H348" s="13">
        <f t="shared" ca="1" si="31"/>
        <v>0.36164383561643842</v>
      </c>
      <c r="I348" s="29">
        <f ca="1">IF(G348&lt;&gt;0,IF(E348&lt;0,0,IF(OR(Pita!I348&gt;0,'Green Pepper'!I348&gt;0,'House Salad'!I348&gt;0,Mushrooms!I348&gt;0,Lemon!I348&gt;0,Tzatziki!I348&gt;0,'Monterey Jack'!I348&gt;0),50,200)),0)</f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320</v>
      </c>
      <c r="F349" s="15">
        <f t="shared" si="34"/>
        <v>10</v>
      </c>
      <c r="G349" s="15">
        <f t="shared" ca="1" si="35"/>
        <v>0</v>
      </c>
      <c r="H349" s="13">
        <f t="shared" ca="1" si="31"/>
        <v>0.35068493150684937</v>
      </c>
      <c r="I349" s="29">
        <f ca="1">IF(G349&lt;&gt;0,IF(E349&lt;0,0,IF(OR(Pita!I349&gt;0,'Green Pepper'!I349&gt;0,'House Salad'!I349&gt;0,Mushrooms!I349&gt;0,Lemon!I349&gt;0,Tzatziki!I349&gt;0,'Monterey Jack'!I349&gt;0),50,200)),0)</f>
        <v>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310</v>
      </c>
      <c r="F350" s="15">
        <f t="shared" si="34"/>
        <v>10</v>
      </c>
      <c r="G350" s="15">
        <f t="shared" ca="1" si="35"/>
        <v>0</v>
      </c>
      <c r="H350" s="13">
        <f t="shared" ca="1" si="31"/>
        <v>0.33972602739726032</v>
      </c>
      <c r="I350" s="29">
        <f ca="1">IF(G350&lt;&gt;0,IF(E350&lt;0,0,IF(OR(Pita!I350&gt;0,'Green Pepper'!I350&gt;0,'House Salad'!I350&gt;0,Mushrooms!I350&gt;0,Lemon!I350&gt;0,Tzatziki!I350&gt;0,'Monterey Jack'!I350&gt;0),50,200)),0)</f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300</v>
      </c>
      <c r="F351" s="15">
        <f t="shared" si="34"/>
        <v>10</v>
      </c>
      <c r="G351" s="15">
        <f t="shared" ca="1" si="35"/>
        <v>0</v>
      </c>
      <c r="H351" s="13">
        <f t="shared" ca="1" si="31"/>
        <v>0.32876712328767127</v>
      </c>
      <c r="I351" s="29">
        <f ca="1">IF(G351&lt;&gt;0,IF(E351&lt;0,0,IF(OR(Pita!I351&gt;0,'Green Pepper'!I351&gt;0,'House Salad'!I351&gt;0,Mushrooms!I351&gt;0,Lemon!I351&gt;0,Tzatziki!I351&gt;0,'Monterey Jack'!I351&gt;0),50,200)),0)</f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290</v>
      </c>
      <c r="F352" s="15">
        <f t="shared" si="34"/>
        <v>10</v>
      </c>
      <c r="G352" s="15">
        <f t="shared" ca="1" si="35"/>
        <v>0</v>
      </c>
      <c r="H352" s="13">
        <f t="shared" ca="1" si="31"/>
        <v>0.31780821917808222</v>
      </c>
      <c r="I352" s="29">
        <f ca="1">IF(G352&lt;&gt;0,IF(E352&lt;0,0,IF(OR(Pita!I352&gt;0,'Green Pepper'!I352&gt;0,'House Salad'!I352&gt;0,Mushrooms!I352&gt;0,Lemon!I352&gt;0,Tzatziki!I352&gt;0,'Monterey Jack'!I352&gt;0),50,200)),0)</f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280</v>
      </c>
      <c r="F353" s="15">
        <f t="shared" si="34"/>
        <v>10</v>
      </c>
      <c r="G353" s="15">
        <f t="shared" ca="1" si="35"/>
        <v>0</v>
      </c>
      <c r="H353" s="13">
        <f t="shared" ca="1" si="31"/>
        <v>0.30684931506849317</v>
      </c>
      <c r="I353" s="29">
        <f ca="1">IF(G353&lt;&gt;0,IF(E353&lt;0,0,IF(OR(Pita!I353&gt;0,'Green Pepper'!I353&gt;0,'House Salad'!I353&gt;0,Mushrooms!I353&gt;0,Lemon!I353&gt;0,Tzatziki!I353&gt;0,'Monterey Jack'!I353&gt;0),50,200)),0)</f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270</v>
      </c>
      <c r="F354" s="15">
        <f t="shared" si="34"/>
        <v>10</v>
      </c>
      <c r="G354" s="15">
        <f t="shared" ca="1" si="35"/>
        <v>0</v>
      </c>
      <c r="H354" s="13">
        <f t="shared" ca="1" si="31"/>
        <v>0.29589041095890417</v>
      </c>
      <c r="I354" s="29">
        <f ca="1">IF(G354&lt;&gt;0,IF(E354&lt;0,0,IF(OR(Pita!I354&gt;0,'Green Pepper'!I354&gt;0,'House Salad'!I354&gt;0,Mushrooms!I354&gt;0,Lemon!I354&gt;0,Tzatziki!I354&gt;0,'Monterey Jack'!I354&gt;0),50,200)),0)</f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260</v>
      </c>
      <c r="F355" s="15">
        <f t="shared" si="34"/>
        <v>10</v>
      </c>
      <c r="G355" s="15">
        <f t="shared" ca="1" si="35"/>
        <v>0</v>
      </c>
      <c r="H355" s="13">
        <f t="shared" ca="1" si="31"/>
        <v>0.28493150684931512</v>
      </c>
      <c r="I355" s="29">
        <f ca="1">IF(G355&lt;&gt;0,IF(E355&lt;0,0,IF(OR(Pita!I355&gt;0,'Green Pepper'!I355&gt;0,'House Salad'!I355&gt;0,Mushrooms!I355&gt;0,Lemon!I355&gt;0,Tzatziki!I355&gt;0,'Monterey Jack'!I355&gt;0),50,200)),0)</f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250</v>
      </c>
      <c r="F356" s="15">
        <f t="shared" si="34"/>
        <v>10</v>
      </c>
      <c r="G356" s="15">
        <f t="shared" ca="1" si="35"/>
        <v>0</v>
      </c>
      <c r="H356" s="13">
        <f t="shared" ca="1" si="31"/>
        <v>0.27397260273972607</v>
      </c>
      <c r="I356" s="29">
        <f ca="1">IF(G356&lt;&gt;0,IF(E356&lt;0,0,IF(OR(Pita!I356&gt;0,'Green Pepper'!I356&gt;0,'House Salad'!I356&gt;0,Mushrooms!I356&gt;0,Lemon!I356&gt;0,Tzatziki!I356&gt;0,'Monterey Jack'!I356&gt;0),50,200)),0)</f>
        <v>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240</v>
      </c>
      <c r="F357" s="15">
        <f t="shared" si="34"/>
        <v>10</v>
      </c>
      <c r="G357" s="15">
        <f t="shared" ca="1" si="35"/>
        <v>0</v>
      </c>
      <c r="H357" s="13">
        <f t="shared" ca="1" si="31"/>
        <v>0.26301369863013702</v>
      </c>
      <c r="I357" s="29">
        <f ca="1">IF(G357&lt;&gt;0,IF(E357&lt;0,0,IF(OR(Pita!I357&gt;0,'Green Pepper'!I357&gt;0,'House Salad'!I357&gt;0,Mushrooms!I357&gt;0,Lemon!I357&gt;0,Tzatziki!I357&gt;0,'Monterey Jack'!I357&gt;0),50,200)),0)</f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230</v>
      </c>
      <c r="F358" s="15">
        <f t="shared" si="34"/>
        <v>10</v>
      </c>
      <c r="G358" s="15">
        <f t="shared" ca="1" si="35"/>
        <v>0</v>
      </c>
      <c r="H358" s="13">
        <f t="shared" ca="1" si="31"/>
        <v>0.25205479452054796</v>
      </c>
      <c r="I358" s="29">
        <f ca="1">IF(G358&lt;&gt;0,IF(E358&lt;0,0,IF(OR(Pita!I358&gt;0,'Green Pepper'!I358&gt;0,'House Salad'!I358&gt;0,Mushrooms!I358&gt;0,Lemon!I358&gt;0,Tzatziki!I358&gt;0,'Monterey Jack'!I358&gt;0),50,200)),0)</f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220</v>
      </c>
      <c r="F359" s="15">
        <f t="shared" si="34"/>
        <v>10</v>
      </c>
      <c r="G359" s="15">
        <f t="shared" ca="1" si="35"/>
        <v>0</v>
      </c>
      <c r="H359" s="13">
        <f t="shared" ca="1" si="31"/>
        <v>0.24109589041095894</v>
      </c>
      <c r="I359" s="29">
        <f ca="1">IF(G359&lt;&gt;0,IF(E359&lt;0,0,IF(OR(Pita!I359&gt;0,'Green Pepper'!I359&gt;0,'House Salad'!I359&gt;0,Mushrooms!I359&gt;0,Lemon!I359&gt;0,Tzatziki!I359&gt;0,'Monterey Jack'!I359&gt;0),50,200)),0)</f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210</v>
      </c>
      <c r="F360" s="15">
        <f t="shared" si="34"/>
        <v>10</v>
      </c>
      <c r="G360" s="15">
        <f t="shared" ca="1" si="35"/>
        <v>0</v>
      </c>
      <c r="H360" s="13">
        <f t="shared" ca="1" si="31"/>
        <v>0.23013698630136989</v>
      </c>
      <c r="I360" s="29">
        <f ca="1">IF(G360&lt;&gt;0,IF(E360&lt;0,0,IF(OR(Pita!I360&gt;0,'Green Pepper'!I360&gt;0,'House Salad'!I360&gt;0,Mushrooms!I360&gt;0,Lemon!I360&gt;0,Tzatziki!I360&gt;0,'Monterey Jack'!I360&gt;0),50,200)),0)</f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200</v>
      </c>
      <c r="F361" s="15">
        <f t="shared" si="34"/>
        <v>10</v>
      </c>
      <c r="G361" s="15">
        <f t="shared" ca="1" si="35"/>
        <v>0</v>
      </c>
      <c r="H361" s="13">
        <f t="shared" ca="1" si="31"/>
        <v>0.21917808219178084</v>
      </c>
      <c r="I361" s="29">
        <f ca="1">IF(G361&lt;&gt;0,IF(E361&lt;0,0,IF(OR(Pita!I361&gt;0,'Green Pepper'!I361&gt;0,'House Salad'!I361&gt;0,Mushrooms!I361&gt;0,Lemon!I361&gt;0,Tzatziki!I361&gt;0,'Monterey Jack'!I361&gt;0),50,200)),0)</f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190</v>
      </c>
      <c r="F362" s="15">
        <f t="shared" si="34"/>
        <v>10</v>
      </c>
      <c r="G362" s="15">
        <f t="shared" ca="1" si="35"/>
        <v>0</v>
      </c>
      <c r="H362" s="13">
        <f t="shared" ca="1" si="31"/>
        <v>0.20821917808219181</v>
      </c>
      <c r="I362" s="29">
        <f ca="1">IF(G362&lt;&gt;0,IF(E362&lt;0,0,IF(OR(Pita!I362&gt;0,'Green Pepper'!I362&gt;0,'House Salad'!I362&gt;0,Mushrooms!I362&gt;0,Lemon!I362&gt;0,Tzatziki!I362&gt;0,'Monterey Jack'!I362&gt;0),50,200)),0)</f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180</v>
      </c>
      <c r="F363" s="15">
        <f t="shared" si="34"/>
        <v>10</v>
      </c>
      <c r="G363" s="15">
        <f t="shared" ca="1" si="35"/>
        <v>0</v>
      </c>
      <c r="H363" s="13">
        <f t="shared" ca="1" si="31"/>
        <v>0.19726027397260276</v>
      </c>
      <c r="I363" s="29">
        <f ca="1">IF(G363&lt;&gt;0,IF(E363&lt;0,0,IF(OR(Pita!I363&gt;0,'Green Pepper'!I363&gt;0,'House Salad'!I363&gt;0,Mushrooms!I363&gt;0,Lemon!I363&gt;0,Tzatziki!I363&gt;0,'Monterey Jack'!I363&gt;0),50,200)),0)</f>
        <v>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170</v>
      </c>
      <c r="F364" s="15">
        <f t="shared" si="34"/>
        <v>10</v>
      </c>
      <c r="G364" s="15">
        <f t="shared" ca="1" si="35"/>
        <v>0</v>
      </c>
      <c r="H364" s="13">
        <f t="shared" ca="1" si="31"/>
        <v>0.18630136986301371</v>
      </c>
      <c r="I364" s="29">
        <f ca="1">IF(G364&lt;&gt;0,IF(E364&lt;0,0,IF(OR(Pita!I364&gt;0,'Green Pepper'!I364&gt;0,'House Salad'!I364&gt;0,Mushrooms!I364&gt;0,Lemon!I364&gt;0,Tzatziki!I364&gt;0,'Monterey Jack'!I364&gt;0),50,200)),0)</f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160</v>
      </c>
      <c r="F365" s="15">
        <f t="shared" si="34"/>
        <v>10</v>
      </c>
      <c r="G365" s="15">
        <f t="shared" ca="1" si="35"/>
        <v>0</v>
      </c>
      <c r="H365" s="13">
        <f t="shared" ca="1" si="31"/>
        <v>0.17534246575342469</v>
      </c>
      <c r="I365" s="29">
        <f ca="1">IF(G365&lt;&gt;0,IF(E365&lt;0,0,IF(OR(Pita!I365&gt;0,'Green Pepper'!I365&gt;0,'House Salad'!I365&gt;0,Mushrooms!I365&gt;0,Lemon!I365&gt;0,Tzatziki!I365&gt;0,'Monterey Jack'!I365&gt;0),50,200)),0)</f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150</v>
      </c>
      <c r="F366" s="15">
        <f t="shared" si="34"/>
        <v>10</v>
      </c>
      <c r="G366" s="15">
        <f t="shared" ca="1" si="35"/>
        <v>0</v>
      </c>
      <c r="H366" s="13">
        <f t="shared" ca="1" si="31"/>
        <v>0.16438356164383564</v>
      </c>
      <c r="I366" s="29">
        <f ca="1">IF(G366&lt;&gt;0,IF(E366&lt;0,0,IF(OR(Pita!I366&gt;0,'Green Pepper'!I366&gt;0,'House Salad'!I366&gt;0,Mushrooms!I366&gt;0,Lemon!I366&gt;0,Tzatziki!I366&gt;0,'Monterey Jack'!I366&gt;0),50,200)),0)</f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140</v>
      </c>
      <c r="F367" s="15">
        <f t="shared" si="34"/>
        <v>10</v>
      </c>
      <c r="G367" s="15">
        <f t="shared" ca="1" si="35"/>
        <v>0</v>
      </c>
      <c r="H367" s="13">
        <f t="shared" ca="1" si="31"/>
        <v>0.15342465753424658</v>
      </c>
      <c r="I367" s="29">
        <f ca="1">IF(G367&lt;&gt;0,IF(E367&lt;0,0,IF(OR(Pita!I367&gt;0,'Green Pepper'!I367&gt;0,'House Salad'!I367&gt;0,Mushrooms!I367&gt;0,Lemon!I367&gt;0,Tzatziki!I367&gt;0,'Monterey Jack'!I367&gt;0),50,200)),0)</f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130</v>
      </c>
      <c r="F368" s="15">
        <f t="shared" si="34"/>
        <v>10</v>
      </c>
      <c r="G368" s="15">
        <f t="shared" ca="1" si="35"/>
        <v>0</v>
      </c>
      <c r="H368" s="13">
        <f t="shared" ca="1" si="31"/>
        <v>0.14246575342465756</v>
      </c>
      <c r="I368" s="29">
        <f ca="1">IF(G368&lt;&gt;0,IF(E368&lt;0,0,IF(OR(Pita!I368&gt;0,'Green Pepper'!I368&gt;0,'House Salad'!I368&gt;0,Mushrooms!I368&gt;0,Lemon!I368&gt;0,Tzatziki!I368&gt;0,'Monterey Jack'!I368&gt;0),50,200)),0)</f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120</v>
      </c>
      <c r="F369" s="15">
        <f t="shared" si="34"/>
        <v>10</v>
      </c>
      <c r="G369" s="15">
        <f t="shared" ca="1" si="35"/>
        <v>0</v>
      </c>
      <c r="H369" s="13">
        <f t="shared" ca="1" si="31"/>
        <v>0.13150684931506851</v>
      </c>
      <c r="I369" s="29">
        <f ca="1">IF(G369&lt;&gt;0,IF(E369&lt;0,0,IF(OR(Pita!I369&gt;0,'Green Pepper'!I369&gt;0,'House Salad'!I369&gt;0,Mushrooms!I369&gt;0,Lemon!I369&gt;0,Tzatziki!I369&gt;0,'Monterey Jack'!I369&gt;0),50,200)),0)</f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110</v>
      </c>
      <c r="F370" s="15">
        <f t="shared" si="34"/>
        <v>10</v>
      </c>
      <c r="G370" s="15">
        <f t="shared" ca="1" si="35"/>
        <v>350</v>
      </c>
      <c r="H370" s="13">
        <f t="shared" ca="1" si="31"/>
        <v>0.12054794520547947</v>
      </c>
      <c r="I370" s="29">
        <f ca="1">IF(G370&lt;&gt;0,IF(E370&lt;0,0,IF(OR(Pita!I370&gt;0,'Green Pepper'!I370&gt;0,'House Salad'!I370&gt;0,Mushrooms!I370&gt;0,Lemon!I370&gt;0,Tzatziki!I370&gt;0,'Monterey Jack'!I370&gt;0),50,200)),0)</f>
        <v>50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450</v>
      </c>
      <c r="F371" s="15">
        <f t="shared" si="34"/>
        <v>10</v>
      </c>
      <c r="G371" s="15">
        <f t="shared" ca="1" si="35"/>
        <v>0</v>
      </c>
      <c r="H371" s="13">
        <f t="shared" ca="1" si="31"/>
        <v>0.49315068493150693</v>
      </c>
      <c r="I371" s="29">
        <f ca="1">IF(G371&lt;&gt;0,IF(E371&lt;0,0,IF(OR(Pita!I371&gt;0,'Green Pepper'!I371&gt;0,'House Salad'!I371&gt;0,Mushrooms!I371&gt;0,Lemon!I371&gt;0,Tzatziki!I371&gt;0,'Monterey Jack'!I371&gt;0),50,200)),0)</f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440</v>
      </c>
      <c r="F372" s="15">
        <f t="shared" si="34"/>
        <v>10</v>
      </c>
      <c r="G372" s="15">
        <f t="shared" ca="1" si="35"/>
        <v>0</v>
      </c>
      <c r="H372" s="13">
        <f t="shared" ca="1" si="31"/>
        <v>0.48219178082191788</v>
      </c>
      <c r="I372" s="29">
        <f ca="1">IF(G372&lt;&gt;0,IF(E372&lt;0,0,IF(OR(Pita!I372&gt;0,'Green Pepper'!I372&gt;0,'House Salad'!I372&gt;0,Mushrooms!I372&gt;0,Lemon!I372&gt;0,Tzatziki!I372&gt;0,'Monterey Jack'!I372&gt;0),50,200)),0)</f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430</v>
      </c>
      <c r="F373" s="15">
        <f t="shared" si="34"/>
        <v>10</v>
      </c>
      <c r="G373" s="15">
        <f t="shared" ca="1" si="35"/>
        <v>0</v>
      </c>
      <c r="H373" s="13">
        <f t="shared" ca="1" si="31"/>
        <v>0.47123287671232883</v>
      </c>
      <c r="I373" s="29">
        <f ca="1">IF(G373&lt;&gt;0,IF(E373&lt;0,0,IF(OR(Pita!I373&gt;0,'Green Pepper'!I373&gt;0,'House Salad'!I373&gt;0,Mushrooms!I373&gt;0,Lemon!I373&gt;0,Tzatziki!I373&gt;0,'Monterey Jack'!I373&gt;0),50,200)),0)</f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420</v>
      </c>
      <c r="F374" s="15">
        <f t="shared" si="34"/>
        <v>10</v>
      </c>
      <c r="G374" s="15">
        <f t="shared" ca="1" si="35"/>
        <v>0</v>
      </c>
      <c r="H374" s="13">
        <f t="shared" ca="1" si="31"/>
        <v>0.46027397260273978</v>
      </c>
      <c r="I374" s="29">
        <f ca="1">IF(G374&lt;&gt;0,IF(E374&lt;0,0,IF(OR(Pita!I374&gt;0,'Green Pepper'!I374&gt;0,'House Salad'!I374&gt;0,Mushrooms!I374&gt;0,Lemon!I374&gt;0,Tzatziki!I374&gt;0,'Monterey Jack'!I374&gt;0),50,200)),0)</f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410</v>
      </c>
      <c r="F375" s="15">
        <f t="shared" si="34"/>
        <v>10</v>
      </c>
      <c r="G375" s="15">
        <f t="shared" ca="1" si="35"/>
        <v>0</v>
      </c>
      <c r="H375" s="13">
        <f t="shared" ca="1" si="31"/>
        <v>0.44931506849315073</v>
      </c>
      <c r="I375" s="29">
        <f ca="1">IF(G375&lt;&gt;0,IF(E375&lt;0,0,IF(OR(Pita!I375&gt;0,'Green Pepper'!I375&gt;0,'House Salad'!I375&gt;0,Mushrooms!I375&gt;0,Lemon!I375&gt;0,Tzatziki!I375&gt;0,'Monterey Jack'!I375&gt;0),50,200)),0)</f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400</v>
      </c>
      <c r="F376" s="15">
        <f t="shared" si="34"/>
        <v>10</v>
      </c>
      <c r="G376" s="15">
        <f t="shared" ca="1" si="35"/>
        <v>0</v>
      </c>
      <c r="H376" s="13">
        <f t="shared" ca="1" si="31"/>
        <v>0.43835616438356168</v>
      </c>
      <c r="I376" s="29">
        <f ca="1">IF(G376&lt;&gt;0,IF(E376&lt;0,0,IF(OR(Pita!I376&gt;0,'Green Pepper'!I376&gt;0,'House Salad'!I376&gt;0,Mushrooms!I376&gt;0,Lemon!I376&gt;0,Tzatziki!I376&gt;0,'Monterey Jack'!I376&gt;0),50,200)),0)</f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390</v>
      </c>
      <c r="F377" s="15">
        <f t="shared" si="34"/>
        <v>10</v>
      </c>
      <c r="G377" s="15">
        <f t="shared" ca="1" si="35"/>
        <v>0</v>
      </c>
      <c r="H377" s="13">
        <f t="shared" ca="1" si="31"/>
        <v>0.42739726027397268</v>
      </c>
      <c r="I377" s="29">
        <f ca="1">IF(G377&lt;&gt;0,IF(E377&lt;0,0,IF(OR(Pita!I377&gt;0,'Green Pepper'!I377&gt;0,'House Salad'!I377&gt;0,Mushrooms!I377&gt;0,Lemon!I377&gt;0,Tzatziki!I377&gt;0,'Monterey Jack'!I377&gt;0),50,200)),0)</f>
        <v>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380</v>
      </c>
      <c r="F378" s="15">
        <f t="shared" si="34"/>
        <v>10</v>
      </c>
      <c r="G378" s="15">
        <f t="shared" ca="1" si="35"/>
        <v>0</v>
      </c>
      <c r="H378" s="13">
        <f t="shared" ca="1" si="31"/>
        <v>0.41643835616438363</v>
      </c>
      <c r="I378" s="29">
        <f ca="1">IF(G378&lt;&gt;0,IF(E378&lt;0,0,IF(OR(Pita!I378&gt;0,'Green Pepper'!I378&gt;0,'House Salad'!I378&gt;0,Mushrooms!I378&gt;0,Lemon!I378&gt;0,Tzatziki!I378&gt;0,'Monterey Jack'!I378&gt;0),50,200)),0)</f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370</v>
      </c>
      <c r="F379" s="15">
        <f t="shared" si="34"/>
        <v>10</v>
      </c>
      <c r="G379" s="15">
        <f t="shared" ca="1" si="35"/>
        <v>0</v>
      </c>
      <c r="H379" s="13">
        <f t="shared" ca="1" si="31"/>
        <v>0.40547945205479458</v>
      </c>
      <c r="I379" s="29">
        <f ca="1">IF(G379&lt;&gt;0,IF(E379&lt;0,0,IF(OR(Pita!I379&gt;0,'Green Pepper'!I379&gt;0,'House Salad'!I379&gt;0,Mushrooms!I379&gt;0,Lemon!I379&gt;0,Tzatziki!I379&gt;0,'Monterey Jack'!I379&gt;0),50,200)),0)</f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360</v>
      </c>
      <c r="F380" s="15">
        <f t="shared" si="34"/>
        <v>10</v>
      </c>
      <c r="G380" s="15">
        <f t="shared" ca="1" si="35"/>
        <v>0</v>
      </c>
      <c r="H380" s="13">
        <f t="shared" ca="1" si="31"/>
        <v>0.39452054794520552</v>
      </c>
      <c r="I380" s="29">
        <f ca="1">IF(G380&lt;&gt;0,IF(E380&lt;0,0,IF(OR(Pita!I380&gt;0,'Green Pepper'!I380&gt;0,'House Salad'!I380&gt;0,Mushrooms!I380&gt;0,Lemon!I380&gt;0,Tzatziki!I380&gt;0,'Monterey Jack'!I380&gt;0),50,200)),0)</f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350</v>
      </c>
      <c r="F381" s="15">
        <f t="shared" si="34"/>
        <v>10</v>
      </c>
      <c r="G381" s="15">
        <f t="shared" ca="1" si="35"/>
        <v>0</v>
      </c>
      <c r="H381" s="13">
        <f t="shared" ca="1" si="31"/>
        <v>0.38356164383561647</v>
      </c>
      <c r="I381" s="29">
        <f ca="1">IF(G381&lt;&gt;0,IF(E381&lt;0,0,IF(OR(Pita!I381&gt;0,'Green Pepper'!I381&gt;0,'House Salad'!I381&gt;0,Mushrooms!I381&gt;0,Lemon!I381&gt;0,Tzatziki!I381&gt;0,'Monterey Jack'!I381&gt;0),50,200)),0)</f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340</v>
      </c>
      <c r="F382" s="15">
        <f t="shared" si="34"/>
        <v>10</v>
      </c>
      <c r="G382" s="15">
        <f t="shared" ca="1" si="35"/>
        <v>0</v>
      </c>
      <c r="H382" s="13">
        <f t="shared" ca="1" si="31"/>
        <v>0.37260273972602742</v>
      </c>
      <c r="I382" s="29">
        <f ca="1">IF(G382&lt;&gt;0,IF(E382&lt;0,0,IF(OR(Pita!I382&gt;0,'Green Pepper'!I382&gt;0,'House Salad'!I382&gt;0,Mushrooms!I382&gt;0,Lemon!I382&gt;0,Tzatziki!I382&gt;0,'Monterey Jack'!I382&gt;0),50,200)),0)</f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330</v>
      </c>
      <c r="F383" s="15">
        <f t="shared" si="34"/>
        <v>10</v>
      </c>
      <c r="G383" s="15">
        <f t="shared" ca="1" si="35"/>
        <v>0</v>
      </c>
      <c r="H383" s="13">
        <f t="shared" ca="1" si="31"/>
        <v>0.36164383561643842</v>
      </c>
      <c r="I383" s="29">
        <f ca="1">IF(G383&lt;&gt;0,IF(E383&lt;0,0,IF(OR(Pita!I383&gt;0,'Green Pepper'!I383&gt;0,'House Salad'!I383&gt;0,Mushrooms!I383&gt;0,Lemon!I383&gt;0,Tzatziki!I383&gt;0,'Monterey Jack'!I383&gt;0),50,200)),0)</f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320</v>
      </c>
      <c r="F384" s="15">
        <f t="shared" si="34"/>
        <v>10</v>
      </c>
      <c r="G384" s="15">
        <f t="shared" ca="1" si="35"/>
        <v>0</v>
      </c>
      <c r="H384" s="13">
        <f t="shared" ca="1" si="31"/>
        <v>0.35068493150684937</v>
      </c>
      <c r="I384" s="29">
        <f ca="1">IF(G384&lt;&gt;0,IF(E384&lt;0,0,IF(OR(Pita!I384&gt;0,'Green Pepper'!I384&gt;0,'House Salad'!I384&gt;0,Mushrooms!I384&gt;0,Lemon!I384&gt;0,Tzatziki!I384&gt;0,'Monterey Jack'!I384&gt;0),50,200)),0)</f>
        <v>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25">
        <v>365</v>
      </c>
      <c r="E385" s="2">
        <f t="shared" ca="1" si="36"/>
        <v>310</v>
      </c>
      <c r="F385" s="15">
        <f t="shared" si="34"/>
        <v>10</v>
      </c>
      <c r="G385" s="15">
        <f t="shared" ca="1" si="35"/>
        <v>0</v>
      </c>
      <c r="H385" s="13">
        <f t="shared" ca="1" si="31"/>
        <v>0.33972602739726032</v>
      </c>
      <c r="I385" s="29">
        <f ca="1">IF(G385&lt;&gt;0,IF(E385&lt;0,0,IF(OR(Pita!I385&gt;0,'Green Pepper'!I385&gt;0,'House Salad'!I385&gt;0,Mushrooms!I385&gt;0,Lemon!I385&gt;0,Tzatziki!I385&gt;0,'Monterey Jack'!I385&gt;0),50,200)),0)</f>
        <v>0</v>
      </c>
      <c r="J385" s="2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13">
        <f t="shared" ca="1" si="32"/>
        <v>0</v>
      </c>
      <c r="L385" s="26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280.63013698630135</v>
      </c>
      <c r="F386" s="15">
        <f t="shared" si="34"/>
        <v>10</v>
      </c>
      <c r="G386" s="53">
        <f ca="1">AVERAGEIF(G21:G385,"&lt;&gt;0")</f>
        <v>362.72727272727275</v>
      </c>
      <c r="H386" s="51">
        <f ca="1">SUM(H21:H385)</f>
        <v>112.2630136986302</v>
      </c>
      <c r="I386" s="51">
        <f ca="1">SUM(I21:I385)</f>
        <v>500</v>
      </c>
      <c r="J386" s="54">
        <f t="shared" ref="J386:L386" ca="1" si="37">SUM(J21:J385)</f>
        <v>30</v>
      </c>
      <c r="K386" s="51">
        <f t="shared" ca="1" si="37"/>
        <v>412.5</v>
      </c>
      <c r="L386" s="52">
        <f t="shared" ca="1" si="37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15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26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5</xdr:row>
                <xdr:rowOff>175260</xdr:rowOff>
              </to>
            </anchor>
          </controlPr>
        </control>
      </mc:Choice>
      <mc:Fallback>
        <control shapeId="81926" r:id="rId4" name="CommandButton1"/>
      </mc:Fallback>
    </mc:AlternateContent>
    <mc:AlternateContent xmlns:mc="http://schemas.openxmlformats.org/markup-compatibility/2006">
      <mc:Choice Requires="x14">
        <control shapeId="81925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60960</xdr:rowOff>
              </to>
            </anchor>
          </controlPr>
        </control>
      </mc:Choice>
      <mc:Fallback>
        <control shapeId="81925" r:id="rId6" name="CommandButton2"/>
      </mc:Fallback>
    </mc:AlternateContent>
    <mc:AlternateContent xmlns:mc="http://schemas.openxmlformats.org/markup-compatibility/2006">
      <mc:Choice Requires="x14">
        <control shapeId="81924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81924" r:id="rId8" name="CommandButton3"/>
      </mc:Fallback>
    </mc:AlternateContent>
    <mc:AlternateContent xmlns:mc="http://schemas.openxmlformats.org/markup-compatibility/2006">
      <mc:Choice Requires="x14">
        <control shapeId="81923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81923" r:id="rId10" name="CommandButton4"/>
      </mc:Fallback>
    </mc:AlternateContent>
    <mc:AlternateContent xmlns:mc="http://schemas.openxmlformats.org/markup-compatibility/2006">
      <mc:Choice Requires="x14">
        <control shapeId="81922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81922" r:id="rId12" name="CommandButton5"/>
      </mc:Fallback>
    </mc:AlternateContent>
    <mc:AlternateContent xmlns:mc="http://schemas.openxmlformats.org/markup-compatibility/2006">
      <mc:Choice Requires="x14">
        <control shapeId="81921" r:id="rId14" name="CommandButton6">
          <controlPr defaultSize="0" autoLine="0" autoPict="0" r:id="rId15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213360</xdr:colOff>
                <xdr:row>39</xdr:row>
                <xdr:rowOff>99060</xdr:rowOff>
              </to>
            </anchor>
          </controlPr>
        </control>
      </mc:Choice>
      <mc:Fallback>
        <control shapeId="81921" r:id="rId14" name="CommandButton6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829CF-9F71-4B72-BF84-377DFF55B01A}">
  <sheetPr codeName="Sheet14">
    <tabColor rgb="FF7030A0"/>
  </sheetPr>
  <dimension ref="D1:L388"/>
  <sheetViews>
    <sheetView showGridLines="0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18" style="2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23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102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7</v>
      </c>
      <c r="F5" s="17"/>
      <c r="G5"/>
      <c r="H5"/>
      <c r="I5"/>
      <c r="J5"/>
      <c r="K5" s="1"/>
      <c r="L5" s="1"/>
    </row>
    <row r="6" spans="4:12" x14ac:dyDescent="0.3">
      <c r="D6" s="23" t="s">
        <v>99</v>
      </c>
      <c r="E6" s="62" t="str" cm="1">
        <f t="array" ref="E6">_xlfn.ARRAYTOTEXT(_xlfn._xlws.FILTER(Table2!A:A,Table2!D:D=E2),0)</f>
        <v>Chicken Brochette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49.464109589041151</v>
      </c>
      <c r="F8" s="57"/>
      <c r="G8"/>
      <c r="H8"/>
      <c r="I8"/>
      <c r="J8"/>
      <c r="K8" s="1"/>
      <c r="L8" s="1"/>
    </row>
    <row r="9" spans="4:12" x14ac:dyDescent="0.3">
      <c r="D9" s="23" t="s">
        <v>108</v>
      </c>
      <c r="E9" s="33" t="str" cm="1">
        <f t="array" aca="1" ref="E9" ca="1">_xlfn.ARRAYTOTEXT(_xlfn._xlws.FILTER(OFFSET(D20,E18,0):D385,OFFSET(J20,E18,0):J385&gt;0,"0"))</f>
        <v>0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0.19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104.59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71.06218799685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4.2068851117784085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56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0.99875510509124077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-10</v>
      </c>
      <c r="F21" s="15">
        <f>ROUND($E$15/7,0)</f>
        <v>10</v>
      </c>
      <c r="G21" s="15">
        <f>IF(D21=1,$E$4,IF(E21&lt;0,$E$4-E21,IF(MOD(D21,$E$5)=0,$E$4-E21,0)))</f>
        <v>102</v>
      </c>
      <c r="H21" s="29">
        <f t="shared" ref="H21:H84" si="0">IF(E21&gt;0,E21*($E$12/365),0)</f>
        <v>0</v>
      </c>
      <c r="I21" s="29">
        <f>IF(G21&lt;&gt;0,IF(E21&lt;0,0,IF(OR('House Salad'!I21&gt;0,'Green Pepper'!I21&gt;0,Mushrooms!I21&gt;0,Lemon!I21&gt;0),0,IF(OR(Pita!I21&gt;0,Tzatziki!I21&gt;0,'Monterey Jack'!I21&gt;0, 'Marinated Chicken'!I21&gt;0, Squid!I21&gt;0),50,200))),0)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82</v>
      </c>
      <c r="F22" s="15">
        <f t="shared" ref="F22:F85" si="4">ROUND($E$15/7,0)</f>
        <v>10</v>
      </c>
      <c r="G22" s="15">
        <f t="shared" ref="G22:G85" ca="1" si="5">IF(D22=1,$E$4,IF(E22&lt;0,$E$4-E22,IF(MOD(D22,$E$5)=0,$E$4-E22,0)))</f>
        <v>0</v>
      </c>
      <c r="H22" s="13">
        <f t="shared" ca="1" si="0"/>
        <v>8.9863013698630145E-2</v>
      </c>
      <c r="I22" s="29">
        <f ca="1">IF(G22&lt;&gt;0,IF(E22&lt;0,0,IF(OR('House Salad'!I22&gt;0,'Green Pepper'!I22&gt;0,Mushrooms!I22&gt;0,Lemon!I22&gt;0),0,IF(OR(Pita!I22&gt;0,Tzatziki!I22&gt;0,'Monterey Jack'!I22&gt;0, 'Marinated Chicken'!I22&gt;0, Squid!I22&gt;0),50,200))),0)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72</v>
      </c>
      <c r="F23" s="15">
        <f t="shared" si="4"/>
        <v>10</v>
      </c>
      <c r="G23" s="15">
        <f t="shared" ca="1" si="5"/>
        <v>0</v>
      </c>
      <c r="H23" s="13">
        <f t="shared" ca="1" si="0"/>
        <v>7.8904109589041108E-2</v>
      </c>
      <c r="I23" s="29">
        <f ca="1">IF(G23&lt;&gt;0,IF(E23&lt;0,0,IF(OR('House Salad'!I23&gt;0,'Green Pepper'!I23&gt;0,Mushrooms!I23&gt;0,Lemon!I23&gt;0),0,IF(OR(Pita!I23&gt;0,Tzatziki!I23&gt;0,'Monterey Jack'!I23&gt;0, 'Marinated Chicken'!I23&gt;0, Squid!I23&gt;0),50,200))),0)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62</v>
      </c>
      <c r="F24" s="15">
        <f t="shared" si="4"/>
        <v>10</v>
      </c>
      <c r="G24" s="15">
        <f t="shared" ca="1" si="5"/>
        <v>0</v>
      </c>
      <c r="H24" s="13">
        <f t="shared" ca="1" si="0"/>
        <v>6.794520547945207E-2</v>
      </c>
      <c r="I24" s="29">
        <f ca="1">IF(G24&lt;&gt;0,IF(E24&lt;0,0,IF(OR('House Salad'!I24&gt;0,'Green Pepper'!I24&gt;0,Mushrooms!I24&gt;0,Lemon!I24&gt;0),0,IF(OR(Pita!I24&gt;0,Tzatziki!I24&gt;0,'Monterey Jack'!I24&gt;0, 'Marinated Chicken'!I24&gt;0, Squid!I24&gt;0),50,200))),0)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52</v>
      </c>
      <c r="F25" s="15">
        <f t="shared" si="4"/>
        <v>10</v>
      </c>
      <c r="G25" s="15">
        <f t="shared" ca="1" si="5"/>
        <v>0</v>
      </c>
      <c r="H25" s="13">
        <f t="shared" ca="1" si="0"/>
        <v>5.6986301369863018E-2</v>
      </c>
      <c r="I25" s="29">
        <f ca="1">IF(G25&lt;&gt;0,IF(E25&lt;0,0,IF(OR('House Salad'!I25&gt;0,'Green Pepper'!I25&gt;0,Mushrooms!I25&gt;0,Lemon!I25&gt;0),0,IF(OR(Pita!I25&gt;0,Tzatziki!I25&gt;0,'Monterey Jack'!I25&gt;0, 'Marinated Chicken'!I25&gt;0, Squid!I25&gt;0),50,200))),0)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42</v>
      </c>
      <c r="F26" s="15">
        <f t="shared" si="4"/>
        <v>10</v>
      </c>
      <c r="G26" s="15">
        <f t="shared" ca="1" si="5"/>
        <v>0</v>
      </c>
      <c r="H26" s="13">
        <f t="shared" ca="1" si="0"/>
        <v>4.6027397260273981E-2</v>
      </c>
      <c r="I26" s="29">
        <f ca="1">IF(G26&lt;&gt;0,IF(E26&lt;0,0,IF(OR('House Salad'!I26&gt;0,'Green Pepper'!I26&gt;0,Mushrooms!I26&gt;0,Lemon!I26&gt;0),0,IF(OR(Pita!I26&gt;0,Tzatziki!I26&gt;0,'Monterey Jack'!I26&gt;0, 'Marinated Chicken'!I26&gt;0, Squid!I26&gt;0),50,200))),0)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32</v>
      </c>
      <c r="F27" s="15">
        <f t="shared" si="4"/>
        <v>10</v>
      </c>
      <c r="G27" s="15">
        <f t="shared" ca="1" si="5"/>
        <v>70</v>
      </c>
      <c r="H27" s="13">
        <f t="shared" ca="1" si="0"/>
        <v>3.5068493150684936E-2</v>
      </c>
      <c r="I27" s="29">
        <f ca="1">IF(G27&lt;&gt;0,IF(E27&lt;0,0,IF(OR('House Salad'!I27&gt;0,'Green Pepper'!I27&gt;0,Mushrooms!I27&gt;0,Lemon!I27&gt;0),0,IF(OR(Pita!I27&gt;0,Tzatziki!I27&gt;0,'Monterey Jack'!I27&gt;0, 'Marinated Chicken'!I27&gt;0, Squid!I27&gt;0),50,200))),0)</f>
        <v>0</v>
      </c>
      <c r="J27" s="2" t="str">
        <f ca="1">IF(D27&lt;$E$18,"N/A",IF(D27=$E$18,IF($E$7-SUM(OFFSET(F27,-$E$18,0):F27)&gt;0,$E$7-SUM(OFFSET(F27,-$E$18,0):F27),0),IF(OFFSET(G27,-$E$18,0)-SUM(OFFSET(F27,-$E$18,0):F27)&gt;0,OFFSET(G27,-$E$18,0)-SUM(OFFSET(F27,-$E$18,0):F27),0)))</f>
        <v>N/A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92</v>
      </c>
      <c r="F28" s="15">
        <f t="shared" si="4"/>
        <v>10</v>
      </c>
      <c r="G28" s="15">
        <f t="shared" ca="1" si="5"/>
        <v>0</v>
      </c>
      <c r="H28" s="13">
        <f t="shared" ca="1" si="0"/>
        <v>0.1008219178082192</v>
      </c>
      <c r="I28" s="29">
        <f ca="1">IF(G28&lt;&gt;0,IF(E28&lt;0,0,IF(OR('House Salad'!I28&gt;0,'Green Pepper'!I28&gt;0,Mushrooms!I28&gt;0,Lemon!I28&gt;0),0,IF(OR(Pita!I28&gt;0,Tzatziki!I28&gt;0,'Monterey Jack'!I28&gt;0, 'Marinated Chicken'!I28&gt;0, Squid!I28&gt;0),50,200))),0)</f>
        <v>0</v>
      </c>
      <c r="J28" s="2" t="str">
        <f ca="1">IF(D28&lt;$E$18,"N/A",IF(D28=$E$18,IF($E$7-SUM(OFFSET(F28,-$E$18,0):F28)&gt;0,$E$7-SUM(OFFSET(F28,-$E$18,0):F28),0),IF(OFFSET(G28,-$E$18,0)-SUM(OFFSET(F28,-$E$18,0):F28)&gt;0,OFFSET(G28,-$E$18,0)-SUM(OFFSET(F28,-$E$18,0):F28),0)))</f>
        <v>N/A</v>
      </c>
      <c r="K28" s="13">
        <f t="shared" ca="1" si="1"/>
        <v>0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82</v>
      </c>
      <c r="F29" s="15">
        <f t="shared" si="4"/>
        <v>10</v>
      </c>
      <c r="G29" s="15">
        <f t="shared" ca="1" si="5"/>
        <v>0</v>
      </c>
      <c r="H29" s="13">
        <f t="shared" ca="1" si="0"/>
        <v>8.9863013698630145E-2</v>
      </c>
      <c r="I29" s="29">
        <f ca="1">IF(G29&lt;&gt;0,IF(E29&lt;0,0,IF(OR('House Salad'!I29&gt;0,'Green Pepper'!I29&gt;0,Mushrooms!I29&gt;0,Lemon!I29&gt;0),0,IF(OR(Pita!I29&gt;0,Tzatziki!I29&gt;0,'Monterey Jack'!I29&gt;0, 'Marinated Chicken'!I29&gt;0, Squid!I29&gt;0),50,200))),0)</f>
        <v>0</v>
      </c>
      <c r="J29" s="2" t="str">
        <f ca="1">IF(D29&lt;$E$18,"N/A",IF(D29=$E$18,IF($E$7-SUM(OFFSET(F29,-$E$18,0):F29)&gt;0,$E$7-SUM(OFFSET(F29,-$E$18,0):F29),0),IF(OFFSET(G29,-$E$18,0)-SUM(OFFSET(F29,-$E$18,0):F29)&gt;0,OFFSET(G29,-$E$18,0)-SUM(OFFSET(F29,-$E$18,0):F29),0)))</f>
        <v>N/A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72</v>
      </c>
      <c r="F30" s="15">
        <f t="shared" si="4"/>
        <v>10</v>
      </c>
      <c r="G30" s="15">
        <f t="shared" ca="1" si="5"/>
        <v>0</v>
      </c>
      <c r="H30" s="13">
        <f t="shared" ca="1" si="0"/>
        <v>7.8904109589041108E-2</v>
      </c>
      <c r="I30" s="29">
        <f ca="1">IF(G30&lt;&gt;0,IF(E30&lt;0,0,IF(OR('House Salad'!I30&gt;0,'Green Pepper'!I30&gt;0,Mushrooms!I30&gt;0,Lemon!I30&gt;0),0,IF(OR(Pita!I30&gt;0,Tzatziki!I30&gt;0,'Monterey Jack'!I30&gt;0, 'Marinated Chicken'!I30&gt;0, Squid!I30&gt;0),50,200))),0)</f>
        <v>0</v>
      </c>
      <c r="J30" s="2" t="str">
        <f ca="1">IF(D30&lt;$E$18,"N/A",IF(D30=$E$18,IF($E$7-SUM(OFFSET(F30,-$E$18,0):F30)&gt;0,$E$7-SUM(OFFSET(F30,-$E$18,0):F30),0),IF(OFFSET(G30,-$E$18,0)-SUM(OFFSET(F30,-$E$18,0):F30)&gt;0,OFFSET(G30,-$E$18,0)-SUM(OFFSET(F30,-$E$18,0):F30),0)))</f>
        <v>N/A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62</v>
      </c>
      <c r="F31" s="15">
        <f t="shared" si="4"/>
        <v>10</v>
      </c>
      <c r="G31" s="15">
        <f t="shared" ca="1" si="5"/>
        <v>0</v>
      </c>
      <c r="H31" s="13">
        <f t="shared" ca="1" si="0"/>
        <v>6.794520547945207E-2</v>
      </c>
      <c r="I31" s="29">
        <f ca="1">IF(G31&lt;&gt;0,IF(E31&lt;0,0,IF(OR('House Salad'!I31&gt;0,'Green Pepper'!I31&gt;0,Mushrooms!I31&gt;0,Lemon!I31&gt;0),0,IF(OR(Pita!I31&gt;0,Tzatziki!I31&gt;0,'Monterey Jack'!I31&gt;0, 'Marinated Chicken'!I31&gt;0, Squid!I31&gt;0),50,200))),0)</f>
        <v>0</v>
      </c>
      <c r="J31" s="2" t="str">
        <f ca="1">IF(D31&lt;$E$18,"N/A",IF(D31=$E$18,IF($E$7-SUM(OFFSET(F31,-$E$18,0):F31)&gt;0,$E$7-SUM(OFFSET(F31,-$E$18,0):F31),0),IF(OFFSET(G31,-$E$18,0)-SUM(OFFSET(F31,-$E$18,0):F31)&gt;0,OFFSET(G31,-$E$18,0)-SUM(OFFSET(F31,-$E$18,0):F31),0)))</f>
        <v>N/A</v>
      </c>
      <c r="K31" s="13">
        <f t="shared" ca="1" si="1"/>
        <v>0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52</v>
      </c>
      <c r="F32" s="15">
        <f t="shared" si="4"/>
        <v>10</v>
      </c>
      <c r="G32" s="15">
        <f t="shared" ca="1" si="5"/>
        <v>0</v>
      </c>
      <c r="H32" s="13">
        <f t="shared" ca="1" si="0"/>
        <v>5.6986301369863018E-2</v>
      </c>
      <c r="I32" s="29">
        <f ca="1">IF(G32&lt;&gt;0,IF(E32&lt;0,0,IF(OR('House Salad'!I32&gt;0,'Green Pepper'!I32&gt;0,Mushrooms!I32&gt;0,Lemon!I32&gt;0),0,IF(OR(Pita!I32&gt;0,Tzatziki!I32&gt;0,'Monterey Jack'!I32&gt;0, 'Marinated Chicken'!I32&gt;0, Squid!I32&gt;0),50,200))),0)</f>
        <v>0</v>
      </c>
      <c r="J32" s="2" t="str">
        <f ca="1">IF(D32&lt;$E$18,"N/A",IF(D32=$E$18,IF($E$7-SUM(OFFSET(F32,-$E$18,0):F32)&gt;0,$E$7-SUM(OFFSET(F32,-$E$18,0):F32),0),IF(OFFSET(G32,-$E$18,0)-SUM(OFFSET(F32,-$E$18,0):F32)&gt;0,OFFSET(G32,-$E$18,0)-SUM(OFFSET(F32,-$E$18,0):F32),0)))</f>
        <v>N/A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42</v>
      </c>
      <c r="F33" s="15">
        <f t="shared" si="4"/>
        <v>10</v>
      </c>
      <c r="G33" s="15">
        <f t="shared" ca="1" si="5"/>
        <v>0</v>
      </c>
      <c r="H33" s="13">
        <f t="shared" ca="1" si="0"/>
        <v>4.6027397260273981E-2</v>
      </c>
      <c r="I33" s="29">
        <f ca="1">IF(G33&lt;&gt;0,IF(E33&lt;0,0,IF(OR('House Salad'!I33&gt;0,'Green Pepper'!I33&gt;0,Mushrooms!I33&gt;0,Lemon!I33&gt;0),0,IF(OR(Pita!I33&gt;0,Tzatziki!I33&gt;0,'Monterey Jack'!I33&gt;0, 'Marinated Chicken'!I33&gt;0, Squid!I33&gt;0),50,200))),0)</f>
        <v>0</v>
      </c>
      <c r="J33" s="2" t="str">
        <f ca="1">IF(D33&lt;$E$18,"N/A",IF(D33=$E$18,IF($E$7-SUM(OFFSET(F33,-$E$18,0):F33)&gt;0,$E$7-SUM(OFFSET(F33,-$E$18,0):F33),0),IF(OFFSET(G33,-$E$18,0)-SUM(OFFSET(F33,-$E$18,0):F33)&gt;0,OFFSET(G33,-$E$18,0)-SUM(OFFSET(F33,-$E$18,0):F33),0)))</f>
        <v>N/A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32</v>
      </c>
      <c r="F34" s="15">
        <f t="shared" si="4"/>
        <v>10</v>
      </c>
      <c r="G34" s="15">
        <f t="shared" ca="1" si="5"/>
        <v>70</v>
      </c>
      <c r="H34" s="13">
        <f t="shared" ca="1" si="0"/>
        <v>3.5068493150684936E-2</v>
      </c>
      <c r="I34" s="29">
        <f ca="1">IF(G34&lt;&gt;0,IF(E34&lt;0,0,IF(OR('House Salad'!I34&gt;0,'Green Pepper'!I34&gt;0,Mushrooms!I34&gt;0,Lemon!I34&gt;0),0,IF(OR(Pita!I34&gt;0,Tzatziki!I34&gt;0,'Monterey Jack'!I34&gt;0, 'Marinated Chicken'!I34&gt;0, Squid!I34&gt;0),50,200))),0)</f>
        <v>0</v>
      </c>
      <c r="J34" s="2" t="str">
        <f ca="1">IF(D34&lt;$E$18,"N/A",IF(D34=$E$18,IF($E$7-SUM(OFFSET(F34,-$E$18,0):F34)&gt;0,$E$7-SUM(OFFSET(F34,-$E$18,0):F34),0),IF(OFFSET(G34,-$E$18,0)-SUM(OFFSET(F34,-$E$18,0):F34)&gt;0,OFFSET(G34,-$E$18,0)-SUM(OFFSET(F34,-$E$18,0):F34),0)))</f>
        <v>N/A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92</v>
      </c>
      <c r="F35" s="15">
        <f t="shared" si="4"/>
        <v>10</v>
      </c>
      <c r="G35" s="15">
        <f t="shared" ca="1" si="5"/>
        <v>0</v>
      </c>
      <c r="H35" s="13">
        <f t="shared" ca="1" si="0"/>
        <v>0.1008219178082192</v>
      </c>
      <c r="I35" s="29">
        <f ca="1">IF(G35&lt;&gt;0,IF(E35&lt;0,0,IF(OR('House Salad'!I35&gt;0,'Green Pepper'!I35&gt;0,Mushrooms!I35&gt;0,Lemon!I35&gt;0),0,IF(OR(Pita!I35&gt;0,Tzatziki!I35&gt;0,'Monterey Jack'!I35&gt;0, 'Marinated Chicken'!I35&gt;0, Squid!I35&gt;0),50,200))),0)</f>
        <v>0</v>
      </c>
      <c r="J35" s="2" t="str">
        <f ca="1">IF(D35&lt;$E$18,"N/A",IF(D35=$E$18,IF($E$7-SUM(OFFSET(F35,-$E$18,0):F35)&gt;0,$E$7-SUM(OFFSET(F35,-$E$18,0):F35),0),IF(OFFSET(G35,-$E$18,0)-SUM(OFFSET(F35,-$E$18,0):F35)&gt;0,OFFSET(G35,-$E$18,0)-SUM(OFFSET(F35,-$E$18,0):F35),0)))</f>
        <v>N/A</v>
      </c>
      <c r="K35" s="13">
        <f t="shared" ca="1" si="1"/>
        <v>0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82</v>
      </c>
      <c r="F36" s="15">
        <f t="shared" si="4"/>
        <v>10</v>
      </c>
      <c r="G36" s="15">
        <f t="shared" ca="1" si="5"/>
        <v>0</v>
      </c>
      <c r="H36" s="13">
        <f t="shared" ca="1" si="0"/>
        <v>8.9863013698630145E-2</v>
      </c>
      <c r="I36" s="29">
        <f ca="1">IF(G36&lt;&gt;0,IF(E36&lt;0,0,IF(OR('House Salad'!I36&gt;0,'Green Pepper'!I36&gt;0,Mushrooms!I36&gt;0,Lemon!I36&gt;0),0,IF(OR(Pita!I36&gt;0,Tzatziki!I36&gt;0,'Monterey Jack'!I36&gt;0, 'Marinated Chicken'!I36&gt;0, Squid!I36&gt;0),50,200))),0)</f>
        <v>0</v>
      </c>
      <c r="J36" s="2" t="str">
        <f ca="1">IF(D36&lt;$E$18,"N/A",IF(D36=$E$18,IF($E$7-SUM(OFFSET(F36,-$E$18,0):F36)&gt;0,$E$7-SUM(OFFSET(F36,-$E$18,0):F36),0),IF(OFFSET(G36,-$E$18,0)-SUM(OFFSET(F36,-$E$18,0):F36)&gt;0,OFFSET(G36,-$E$18,0)-SUM(OFFSET(F36,-$E$18,0):F36),0)))</f>
        <v>N/A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72</v>
      </c>
      <c r="F37" s="15">
        <f t="shared" si="4"/>
        <v>10</v>
      </c>
      <c r="G37" s="15">
        <f t="shared" ca="1" si="5"/>
        <v>0</v>
      </c>
      <c r="H37" s="13">
        <f t="shared" ca="1" si="0"/>
        <v>7.8904109589041108E-2</v>
      </c>
      <c r="I37" s="29">
        <f ca="1">IF(G37&lt;&gt;0,IF(E37&lt;0,0,IF(OR('House Salad'!I37&gt;0,'Green Pepper'!I37&gt;0,Mushrooms!I37&gt;0,Lemon!I37&gt;0),0,IF(OR(Pita!I37&gt;0,Tzatziki!I37&gt;0,'Monterey Jack'!I37&gt;0, 'Marinated Chicken'!I37&gt;0, Squid!I37&gt;0),50,200))),0)</f>
        <v>0</v>
      </c>
      <c r="J37" s="2" t="str">
        <f ca="1">IF(D37&lt;$E$18,"N/A",IF(D37=$E$18,IF($E$7-SUM(OFFSET(F37,-$E$18,0):F37)&gt;0,$E$7-SUM(OFFSET(F37,-$E$18,0):F37),0),IF(OFFSET(G37,-$E$18,0)-SUM(OFFSET(F37,-$E$18,0):F37)&gt;0,OFFSET(G37,-$E$18,0)-SUM(OFFSET(F37,-$E$18,0):F37),0)))</f>
        <v>N/A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62</v>
      </c>
      <c r="F38" s="15">
        <f t="shared" si="4"/>
        <v>10</v>
      </c>
      <c r="G38" s="15">
        <f t="shared" ca="1" si="5"/>
        <v>0</v>
      </c>
      <c r="H38" s="13">
        <f t="shared" ca="1" si="0"/>
        <v>6.794520547945207E-2</v>
      </c>
      <c r="I38" s="29">
        <f ca="1">IF(G38&lt;&gt;0,IF(E38&lt;0,0,IF(OR('House Salad'!I38&gt;0,'Green Pepper'!I38&gt;0,Mushrooms!I38&gt;0,Lemon!I38&gt;0),0,IF(OR(Pita!I38&gt;0,Tzatziki!I38&gt;0,'Monterey Jack'!I38&gt;0, 'Marinated Chicken'!I38&gt;0, Squid!I38&gt;0),50,200))),0)</f>
        <v>0</v>
      </c>
      <c r="J38" s="2" t="str">
        <f ca="1">IF(D38&lt;$E$18,"N/A",IF(D38=$E$18,IF($E$7-SUM(OFFSET(F38,-$E$18,0):F38)&gt;0,$E$7-SUM(OFFSET(F38,-$E$18,0):F38),0),IF(OFFSET(G38,-$E$18,0)-SUM(OFFSET(F38,-$E$18,0):F38)&gt;0,OFFSET(G38,-$E$18,0)-SUM(OFFSET(F38,-$E$18,0):F38),0)))</f>
        <v>N/A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52</v>
      </c>
      <c r="F39" s="15">
        <f t="shared" si="4"/>
        <v>10</v>
      </c>
      <c r="G39" s="15">
        <f t="shared" ca="1" si="5"/>
        <v>0</v>
      </c>
      <c r="H39" s="13">
        <f t="shared" ca="1" si="0"/>
        <v>5.6986301369863018E-2</v>
      </c>
      <c r="I39" s="29">
        <f ca="1">IF(G39&lt;&gt;0,IF(E39&lt;0,0,IF(OR('House Salad'!I39&gt;0,'Green Pepper'!I39&gt;0,Mushrooms!I39&gt;0,Lemon!I39&gt;0),0,IF(OR(Pita!I39&gt;0,Tzatziki!I39&gt;0,'Monterey Jack'!I39&gt;0, 'Marinated Chicken'!I39&gt;0, Squid!I39&gt;0),50,200))),0)</f>
        <v>0</v>
      </c>
      <c r="J39" s="2" t="str">
        <f ca="1">IF(D39&lt;$E$18,"N/A",IF(D39=$E$18,IF($E$7-SUM(OFFSET(F39,-$E$18,0):F39)&gt;0,$E$7-SUM(OFFSET(F39,-$E$18,0):F39),0),IF(OFFSET(G39,-$E$18,0)-SUM(OFFSET(F39,-$E$18,0):F39)&gt;0,OFFSET(G39,-$E$18,0)-SUM(OFFSET(F39,-$E$18,0):F39),0)))</f>
        <v>N/A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42</v>
      </c>
      <c r="F40" s="15">
        <f t="shared" si="4"/>
        <v>10</v>
      </c>
      <c r="G40" s="15">
        <f t="shared" ca="1" si="5"/>
        <v>0</v>
      </c>
      <c r="H40" s="13">
        <f t="shared" ca="1" si="0"/>
        <v>4.6027397260273981E-2</v>
      </c>
      <c r="I40" s="29">
        <f ca="1">IF(G40&lt;&gt;0,IF(E40&lt;0,0,IF(OR('House Salad'!I40&gt;0,'Green Pepper'!I40&gt;0,Mushrooms!I40&gt;0,Lemon!I40&gt;0),0,IF(OR(Pita!I40&gt;0,Tzatziki!I40&gt;0,'Monterey Jack'!I40&gt;0, 'Marinated Chicken'!I40&gt;0, Squid!I40&gt;0),50,200))),0)</f>
        <v>0</v>
      </c>
      <c r="J40" s="2" t="str">
        <f ca="1">IF(D40&lt;$E$18,"N/A",IF(D40=$E$18,IF($E$7-SUM(OFFSET(F40,-$E$18,0):F40)&gt;0,$E$7-SUM(OFFSET(F40,-$E$18,0):F40),0),IF(OFFSET(G40,-$E$18,0)-SUM(OFFSET(F40,-$E$18,0):F40)&gt;0,OFFSET(G40,-$E$18,0)-SUM(OFFSET(F40,-$E$18,0):F40),0)))</f>
        <v>N/A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32</v>
      </c>
      <c r="F41" s="15">
        <f t="shared" si="4"/>
        <v>10</v>
      </c>
      <c r="G41" s="15">
        <f t="shared" ca="1" si="5"/>
        <v>70</v>
      </c>
      <c r="H41" s="13">
        <f t="shared" ca="1" si="0"/>
        <v>3.5068493150684936E-2</v>
      </c>
      <c r="I41" s="29">
        <f ca="1">IF(G41&lt;&gt;0,IF(E41&lt;0,0,IF(OR('House Salad'!I41&gt;0,'Green Pepper'!I41&gt;0,Mushrooms!I41&gt;0,Lemon!I41&gt;0),0,IF(OR(Pita!I41&gt;0,Tzatziki!I41&gt;0,'Monterey Jack'!I41&gt;0, 'Marinated Chicken'!I41&gt;0, Squid!I41&gt;0),50,200))),0)</f>
        <v>0</v>
      </c>
      <c r="J41" s="2" t="str">
        <f ca="1">IF(D41&lt;$E$18,"N/A",IF(D41=$E$18,IF($E$7-SUM(OFFSET(F41,-$E$18,0):F41)&gt;0,$E$7-SUM(OFFSET(F41,-$E$18,0):F41),0),IF(OFFSET(G41,-$E$18,0)-SUM(OFFSET(F41,-$E$18,0):F41)&gt;0,OFFSET(G41,-$E$18,0)-SUM(OFFSET(F41,-$E$18,0):F41),0)))</f>
        <v>N/A</v>
      </c>
      <c r="K41" s="13">
        <f t="shared" ca="1" si="1"/>
        <v>0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92</v>
      </c>
      <c r="F42" s="15">
        <f t="shared" si="4"/>
        <v>10</v>
      </c>
      <c r="G42" s="15">
        <f t="shared" ca="1" si="5"/>
        <v>0</v>
      </c>
      <c r="H42" s="13">
        <f t="shared" ca="1" si="0"/>
        <v>0.1008219178082192</v>
      </c>
      <c r="I42" s="29">
        <f ca="1">IF(G42&lt;&gt;0,IF(E42&lt;0,0,IF(OR('House Salad'!I42&gt;0,'Green Pepper'!I42&gt;0,Mushrooms!I42&gt;0,Lemon!I42&gt;0),0,IF(OR(Pita!I42&gt;0,Tzatziki!I42&gt;0,'Monterey Jack'!I42&gt;0, 'Marinated Chicken'!I42&gt;0, Squid!I42&gt;0),50,200))),0)</f>
        <v>0</v>
      </c>
      <c r="J42" s="2" t="str">
        <f ca="1">IF(D42&lt;$E$18,"N/A",IF(D42=$E$18,IF($E$7-SUM(OFFSET(F42,-$E$18,0):F42)&gt;0,$E$7-SUM(OFFSET(F42,-$E$18,0):F42),0),IF(OFFSET(G42,-$E$18,0)-SUM(OFFSET(F42,-$E$18,0):F42)&gt;0,OFFSET(G42,-$E$18,0)-SUM(OFFSET(F42,-$E$18,0):F42),0)))</f>
        <v>N/A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82</v>
      </c>
      <c r="F43" s="15">
        <f t="shared" si="4"/>
        <v>10</v>
      </c>
      <c r="G43" s="15">
        <f t="shared" ca="1" si="5"/>
        <v>0</v>
      </c>
      <c r="H43" s="13">
        <f t="shared" ca="1" si="0"/>
        <v>8.9863013698630145E-2</v>
      </c>
      <c r="I43" s="29">
        <f ca="1">IF(G43&lt;&gt;0,IF(E43&lt;0,0,IF(OR('House Salad'!I43&gt;0,'Green Pepper'!I43&gt;0,Mushrooms!I43&gt;0,Lemon!I43&gt;0),0,IF(OR(Pita!I43&gt;0,Tzatziki!I43&gt;0,'Monterey Jack'!I43&gt;0, 'Marinated Chicken'!I43&gt;0, Squid!I43&gt;0),50,200))),0)</f>
        <v>0</v>
      </c>
      <c r="J43" s="2" t="str">
        <f ca="1">IF(D43&lt;$E$18,"N/A",IF(D43=$E$18,IF($E$7-SUM(OFFSET(F43,-$E$18,0):F43)&gt;0,$E$7-SUM(OFFSET(F43,-$E$18,0):F43),0),IF(OFFSET(G43,-$E$18,0)-SUM(OFFSET(F43,-$E$18,0):F43)&gt;0,OFFSET(G43,-$E$18,0)-SUM(OFFSET(F43,-$E$18,0):F43),0)))</f>
        <v>N/A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72</v>
      </c>
      <c r="F44" s="15">
        <f t="shared" si="4"/>
        <v>10</v>
      </c>
      <c r="G44" s="15">
        <f t="shared" ca="1" si="5"/>
        <v>0</v>
      </c>
      <c r="H44" s="13">
        <f t="shared" ca="1" si="0"/>
        <v>7.8904109589041108E-2</v>
      </c>
      <c r="I44" s="29">
        <f ca="1">IF(G44&lt;&gt;0,IF(E44&lt;0,0,IF(OR('House Salad'!I44&gt;0,'Green Pepper'!I44&gt;0,Mushrooms!I44&gt;0,Lemon!I44&gt;0),0,IF(OR(Pita!I44&gt;0,Tzatziki!I44&gt;0,'Monterey Jack'!I44&gt;0, 'Marinated Chicken'!I44&gt;0, Squid!I44&gt;0),50,200))),0)</f>
        <v>0</v>
      </c>
      <c r="J44" s="2" t="str">
        <f ca="1">IF(D44&lt;$E$18,"N/A",IF(D44=$E$18,IF($E$7-SUM(OFFSET(F44,-$E$18,0):F44)&gt;0,$E$7-SUM(OFFSET(F44,-$E$18,0):F44),0),IF(OFFSET(G44,-$E$18,0)-SUM(OFFSET(F44,-$E$18,0):F44)&gt;0,OFFSET(G44,-$E$18,0)-SUM(OFFSET(F44,-$E$18,0):F44),0)))</f>
        <v>N/A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62</v>
      </c>
      <c r="F45" s="15">
        <f t="shared" si="4"/>
        <v>10</v>
      </c>
      <c r="G45" s="15">
        <f t="shared" ca="1" si="5"/>
        <v>0</v>
      </c>
      <c r="H45" s="13">
        <f t="shared" ca="1" si="0"/>
        <v>6.794520547945207E-2</v>
      </c>
      <c r="I45" s="29">
        <f ca="1">IF(G45&lt;&gt;0,IF(E45&lt;0,0,IF(OR('House Salad'!I45&gt;0,'Green Pepper'!I45&gt;0,Mushrooms!I45&gt;0,Lemon!I45&gt;0),0,IF(OR(Pita!I45&gt;0,Tzatziki!I45&gt;0,'Monterey Jack'!I45&gt;0, 'Marinated Chicken'!I45&gt;0, Squid!I45&gt;0),50,200))),0)</f>
        <v>0</v>
      </c>
      <c r="J45" s="2" t="str">
        <f ca="1">IF(D45&lt;$E$18,"N/A",IF(D45=$E$18,IF($E$7-SUM(OFFSET(F45,-$E$18,0):F45)&gt;0,$E$7-SUM(OFFSET(F45,-$E$18,0):F45),0),IF(OFFSET(G45,-$E$18,0)-SUM(OFFSET(F45,-$E$18,0):F45)&gt;0,OFFSET(G45,-$E$18,0)-SUM(OFFSET(F45,-$E$18,0):F45),0)))</f>
        <v>N/A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52</v>
      </c>
      <c r="F46" s="15">
        <f t="shared" si="4"/>
        <v>10</v>
      </c>
      <c r="G46" s="15">
        <f t="shared" ca="1" si="5"/>
        <v>0</v>
      </c>
      <c r="H46" s="13">
        <f t="shared" ca="1" si="0"/>
        <v>5.6986301369863018E-2</v>
      </c>
      <c r="I46" s="29">
        <f ca="1">IF(G46&lt;&gt;0,IF(E46&lt;0,0,IF(OR('House Salad'!I46&gt;0,'Green Pepper'!I46&gt;0,Mushrooms!I46&gt;0,Lemon!I46&gt;0),0,IF(OR(Pita!I46&gt;0,Tzatziki!I46&gt;0,'Monterey Jack'!I46&gt;0, 'Marinated Chicken'!I46&gt;0, Squid!I46&gt;0),50,200))),0)</f>
        <v>0</v>
      </c>
      <c r="J46" s="2" t="str">
        <f ca="1">IF(D46&lt;$E$18,"N/A",IF(D46=$E$18,IF($E$7-SUM(OFFSET(F46,-$E$18,0):F46)&gt;0,$E$7-SUM(OFFSET(F46,-$E$18,0):F46),0),IF(OFFSET(G46,-$E$18,0)-SUM(OFFSET(F46,-$E$18,0):F46)&gt;0,OFFSET(G46,-$E$18,0)-SUM(OFFSET(F46,-$E$18,0):F46),0)))</f>
        <v>N/A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42</v>
      </c>
      <c r="F47" s="15">
        <f t="shared" si="4"/>
        <v>10</v>
      </c>
      <c r="G47" s="15">
        <f t="shared" ca="1" si="5"/>
        <v>0</v>
      </c>
      <c r="H47" s="13">
        <f t="shared" ca="1" si="0"/>
        <v>4.6027397260273981E-2</v>
      </c>
      <c r="I47" s="29">
        <f ca="1">IF(G47&lt;&gt;0,IF(E47&lt;0,0,IF(OR('House Salad'!I47&gt;0,'Green Pepper'!I47&gt;0,Mushrooms!I47&gt;0,Lemon!I47&gt;0),0,IF(OR(Pita!I47&gt;0,Tzatziki!I47&gt;0,'Monterey Jack'!I47&gt;0, 'Marinated Chicken'!I47&gt;0, Squid!I47&gt;0),50,200))),0)</f>
        <v>0</v>
      </c>
      <c r="J47" s="2" t="str">
        <f ca="1">IF(D47&lt;$E$18,"N/A",IF(D47=$E$18,IF($E$7-SUM(OFFSET(F47,-$E$18,0):F47)&gt;0,$E$7-SUM(OFFSET(F47,-$E$18,0):F47),0),IF(OFFSET(G47,-$E$18,0)-SUM(OFFSET(F47,-$E$18,0):F47)&gt;0,OFFSET(G47,-$E$18,0)-SUM(OFFSET(F47,-$E$18,0):F47),0)))</f>
        <v>N/A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32</v>
      </c>
      <c r="F48" s="15">
        <f t="shared" si="4"/>
        <v>10</v>
      </c>
      <c r="G48" s="15">
        <f t="shared" ca="1" si="5"/>
        <v>70</v>
      </c>
      <c r="H48" s="13">
        <f t="shared" ca="1" si="0"/>
        <v>3.5068493150684936E-2</v>
      </c>
      <c r="I48" s="29">
        <f ca="1">IF(G48&lt;&gt;0,IF(E48&lt;0,0,IF(OR('House Salad'!I48&gt;0,'Green Pepper'!I48&gt;0,Mushrooms!I48&gt;0,Lemon!I48&gt;0),0,IF(OR(Pita!I48&gt;0,Tzatziki!I48&gt;0,'Monterey Jack'!I48&gt;0, 'Marinated Chicken'!I48&gt;0, Squid!I48&gt;0),50,200))),0)</f>
        <v>0</v>
      </c>
      <c r="J48" s="2" t="str">
        <f ca="1">IF(D48&lt;$E$18,"N/A",IF(D48=$E$18,IF($E$7-SUM(OFFSET(F48,-$E$18,0):F48)&gt;0,$E$7-SUM(OFFSET(F48,-$E$18,0):F48),0),IF(OFFSET(G48,-$E$18,0)-SUM(OFFSET(F48,-$E$18,0):F48)&gt;0,OFFSET(G48,-$E$18,0)-SUM(OFFSET(F48,-$E$18,0):F48),0)))</f>
        <v>N/A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92</v>
      </c>
      <c r="F49" s="15">
        <f t="shared" si="4"/>
        <v>10</v>
      </c>
      <c r="G49" s="15">
        <f t="shared" ca="1" si="5"/>
        <v>0</v>
      </c>
      <c r="H49" s="13">
        <f t="shared" ca="1" si="0"/>
        <v>0.1008219178082192</v>
      </c>
      <c r="I49" s="29">
        <f ca="1">IF(G49&lt;&gt;0,IF(E49&lt;0,0,IF(OR('House Salad'!I49&gt;0,'Green Pepper'!I49&gt;0,Mushrooms!I49&gt;0,Lemon!I49&gt;0),0,IF(OR(Pita!I49&gt;0,Tzatziki!I49&gt;0,'Monterey Jack'!I49&gt;0, 'Marinated Chicken'!I49&gt;0, Squid!I49&gt;0),50,200))),0)</f>
        <v>0</v>
      </c>
      <c r="J49" s="2" t="str">
        <f ca="1">IF(D49&lt;$E$18,"N/A",IF(D49=$E$18,IF($E$7-SUM(OFFSET(F49,-$E$18,0):F49)&gt;0,$E$7-SUM(OFFSET(F49,-$E$18,0):F49),0),IF(OFFSET(G49,-$E$18,0)-SUM(OFFSET(F49,-$E$18,0):F49)&gt;0,OFFSET(G49,-$E$18,0)-SUM(OFFSET(F49,-$E$18,0):F49),0)))</f>
        <v>N/A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82</v>
      </c>
      <c r="F50" s="15">
        <f t="shared" si="4"/>
        <v>10</v>
      </c>
      <c r="G50" s="15">
        <f t="shared" ca="1" si="5"/>
        <v>0</v>
      </c>
      <c r="H50" s="13">
        <f t="shared" ca="1" si="0"/>
        <v>8.9863013698630145E-2</v>
      </c>
      <c r="I50" s="29">
        <f ca="1">IF(G50&lt;&gt;0,IF(E50&lt;0,0,IF(OR('House Salad'!I50&gt;0,'Green Pepper'!I50&gt;0,Mushrooms!I50&gt;0,Lemon!I50&gt;0),0,IF(OR(Pita!I50&gt;0,Tzatziki!I50&gt;0,'Monterey Jack'!I50&gt;0, 'Marinated Chicken'!I50&gt;0, Squid!I50&gt;0),50,200))),0)</f>
        <v>0</v>
      </c>
      <c r="J50" s="2" t="str">
        <f ca="1">IF(D50&lt;$E$18,"N/A",IF(D50=$E$18,IF($E$7-SUM(OFFSET(F50,-$E$18,0):F50)&gt;0,$E$7-SUM(OFFSET(F50,-$E$18,0):F50),0),IF(OFFSET(G50,-$E$18,0)-SUM(OFFSET(F50,-$E$18,0):F50)&gt;0,OFFSET(G50,-$E$18,0)-SUM(OFFSET(F50,-$E$18,0):F50),0)))</f>
        <v>N/A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72</v>
      </c>
      <c r="F51" s="15">
        <f t="shared" si="4"/>
        <v>10</v>
      </c>
      <c r="G51" s="15">
        <f t="shared" ca="1" si="5"/>
        <v>0</v>
      </c>
      <c r="H51" s="13">
        <f t="shared" ca="1" si="0"/>
        <v>7.8904109589041108E-2</v>
      </c>
      <c r="I51" s="29">
        <f ca="1">IF(G51&lt;&gt;0,IF(E51&lt;0,0,IF(OR('House Salad'!I51&gt;0,'Green Pepper'!I51&gt;0,Mushrooms!I51&gt;0,Lemon!I51&gt;0),0,IF(OR(Pita!I51&gt;0,Tzatziki!I51&gt;0,'Monterey Jack'!I51&gt;0, 'Marinated Chicken'!I51&gt;0, Squid!I51&gt;0),50,200))),0)</f>
        <v>0</v>
      </c>
      <c r="J51" s="2" t="str">
        <f ca="1">IF(D51&lt;$E$18,"N/A",IF(D51=$E$18,IF($E$7-SUM(OFFSET(F51,-$E$18,0):F51)&gt;0,$E$7-SUM(OFFSET(F51,-$E$18,0):F51),0),IF(OFFSET(G51,-$E$18,0)-SUM(OFFSET(F51,-$E$18,0):F51)&gt;0,OFFSET(G51,-$E$18,0)-SUM(OFFSET(F51,-$E$18,0):F51),0)))</f>
        <v>N/A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62</v>
      </c>
      <c r="F52" s="15">
        <f t="shared" si="4"/>
        <v>10</v>
      </c>
      <c r="G52" s="15">
        <f t="shared" ca="1" si="5"/>
        <v>0</v>
      </c>
      <c r="H52" s="13">
        <f t="shared" ca="1" si="0"/>
        <v>6.794520547945207E-2</v>
      </c>
      <c r="I52" s="29">
        <f ca="1">IF(G52&lt;&gt;0,IF(E52&lt;0,0,IF(OR('House Salad'!I52&gt;0,'Green Pepper'!I52&gt;0,Mushrooms!I52&gt;0,Lemon!I52&gt;0),0,IF(OR(Pita!I52&gt;0,Tzatziki!I52&gt;0,'Monterey Jack'!I52&gt;0, 'Marinated Chicken'!I52&gt;0, Squid!I52&gt;0),50,200))),0)</f>
        <v>0</v>
      </c>
      <c r="J52" s="2" t="str">
        <f ca="1">IF(D52&lt;$E$18,"N/A",IF(D52=$E$18,IF($E$7-SUM(OFFSET(F52,-$E$18,0):F52)&gt;0,$E$7-SUM(OFFSET(F52,-$E$18,0):F52),0),IF(OFFSET(G52,-$E$18,0)-SUM(OFFSET(F52,-$E$18,0):F52)&gt;0,OFFSET(G52,-$E$18,0)-SUM(OFFSET(F52,-$E$18,0):F52),0)))</f>
        <v>N/A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52</v>
      </c>
      <c r="F53" s="15">
        <f t="shared" si="4"/>
        <v>10</v>
      </c>
      <c r="G53" s="15">
        <f t="shared" ca="1" si="5"/>
        <v>0</v>
      </c>
      <c r="H53" s="13">
        <f t="shared" ca="1" si="0"/>
        <v>5.6986301369863018E-2</v>
      </c>
      <c r="I53" s="29">
        <f ca="1">IF(G53&lt;&gt;0,IF(E53&lt;0,0,IF(OR('House Salad'!I53&gt;0,'Green Pepper'!I53&gt;0,Mushrooms!I53&gt;0,Lemon!I53&gt;0),0,IF(OR(Pita!I53&gt;0,Tzatziki!I53&gt;0,'Monterey Jack'!I53&gt;0, 'Marinated Chicken'!I53&gt;0, Squid!I53&gt;0),50,200))),0)</f>
        <v>0</v>
      </c>
      <c r="J53" s="2" t="str">
        <f ca="1">IF(D53&lt;$E$18,"N/A",IF(D53=$E$18,IF($E$7-SUM(OFFSET(F53,-$E$18,0):F53)&gt;0,$E$7-SUM(OFFSET(F53,-$E$18,0):F53),0),IF(OFFSET(G53,-$E$18,0)-SUM(OFFSET(F53,-$E$18,0):F53)&gt;0,OFFSET(G53,-$E$18,0)-SUM(OFFSET(F53,-$E$18,0):F53),0)))</f>
        <v>N/A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42</v>
      </c>
      <c r="F54" s="15">
        <f t="shared" si="4"/>
        <v>10</v>
      </c>
      <c r="G54" s="15">
        <f t="shared" ca="1" si="5"/>
        <v>0</v>
      </c>
      <c r="H54" s="13">
        <f t="shared" ca="1" si="0"/>
        <v>4.6027397260273981E-2</v>
      </c>
      <c r="I54" s="29">
        <f ca="1">IF(G54&lt;&gt;0,IF(E54&lt;0,0,IF(OR('House Salad'!I54&gt;0,'Green Pepper'!I54&gt;0,Mushrooms!I54&gt;0,Lemon!I54&gt;0),0,IF(OR(Pita!I54&gt;0,Tzatziki!I54&gt;0,'Monterey Jack'!I54&gt;0, 'Marinated Chicken'!I54&gt;0, Squid!I54&gt;0),50,200))),0)</f>
        <v>0</v>
      </c>
      <c r="J54" s="2" t="str">
        <f ca="1">IF(D54&lt;$E$18,"N/A",IF(D54=$E$18,IF($E$7-SUM(OFFSET(F54,-$E$18,0):F54)&gt;0,$E$7-SUM(OFFSET(F54,-$E$18,0):F54),0),IF(OFFSET(G54,-$E$18,0)-SUM(OFFSET(F54,-$E$18,0):F54)&gt;0,OFFSET(G54,-$E$18,0)-SUM(OFFSET(F54,-$E$18,0):F54),0)))</f>
        <v>N/A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32</v>
      </c>
      <c r="F55" s="15">
        <f t="shared" si="4"/>
        <v>10</v>
      </c>
      <c r="G55" s="15">
        <f t="shared" ca="1" si="5"/>
        <v>70</v>
      </c>
      <c r="H55" s="13">
        <f t="shared" ca="1" si="0"/>
        <v>3.5068493150684936E-2</v>
      </c>
      <c r="I55" s="29">
        <f ca="1">IF(G55&lt;&gt;0,IF(E55&lt;0,0,IF(OR('House Salad'!I55&gt;0,'Green Pepper'!I55&gt;0,Mushrooms!I55&gt;0,Lemon!I55&gt;0),0,IF(OR(Pita!I55&gt;0,Tzatziki!I55&gt;0,'Monterey Jack'!I55&gt;0, 'Marinated Chicken'!I55&gt;0, Squid!I55&gt;0),50,200))),0)</f>
        <v>0</v>
      </c>
      <c r="J55" s="2" t="str">
        <f ca="1">IF(D55&lt;$E$18,"N/A",IF(D55=$E$18,IF($E$7-SUM(OFFSET(F55,-$E$18,0):F55)&gt;0,$E$7-SUM(OFFSET(F55,-$E$18,0):F55),0),IF(OFFSET(G55,-$E$18,0)-SUM(OFFSET(F55,-$E$18,0):F55)&gt;0,OFFSET(G55,-$E$18,0)-SUM(OFFSET(F55,-$E$18,0):F55),0)))</f>
        <v>N/A</v>
      </c>
      <c r="K55" s="13">
        <f t="shared" ca="1" si="1"/>
        <v>0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92</v>
      </c>
      <c r="F56" s="15">
        <f t="shared" si="4"/>
        <v>10</v>
      </c>
      <c r="G56" s="15">
        <f t="shared" ca="1" si="5"/>
        <v>0</v>
      </c>
      <c r="H56" s="13">
        <f t="shared" ca="1" si="0"/>
        <v>0.1008219178082192</v>
      </c>
      <c r="I56" s="29">
        <f ca="1">IF(G56&lt;&gt;0,IF(E56&lt;0,0,IF(OR('House Salad'!I56&gt;0,'Green Pepper'!I56&gt;0,Mushrooms!I56&gt;0,Lemon!I56&gt;0),0,IF(OR(Pita!I56&gt;0,Tzatziki!I56&gt;0,'Monterey Jack'!I56&gt;0, 'Marinated Chicken'!I56&gt;0, Squid!I56&gt;0),50,200))),0)</f>
        <v>0</v>
      </c>
      <c r="J56" s="2" t="str">
        <f ca="1">IF(D56&lt;$E$18,"N/A",IF(D56=$E$18,IF($E$7-SUM(OFFSET(F56,-$E$18,0):F56)&gt;0,$E$7-SUM(OFFSET(F56,-$E$18,0):F56),0),IF(OFFSET(G56,-$E$18,0)-SUM(OFFSET(F56,-$E$18,0):F56)&gt;0,OFFSET(G56,-$E$18,0)-SUM(OFFSET(F56,-$E$18,0):F56),0)))</f>
        <v>N/A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82</v>
      </c>
      <c r="F57" s="15">
        <f t="shared" si="4"/>
        <v>10</v>
      </c>
      <c r="G57" s="15">
        <f t="shared" ca="1" si="5"/>
        <v>0</v>
      </c>
      <c r="H57" s="13">
        <f t="shared" ca="1" si="0"/>
        <v>8.9863013698630145E-2</v>
      </c>
      <c r="I57" s="29">
        <f ca="1">IF(G57&lt;&gt;0,IF(E57&lt;0,0,IF(OR('House Salad'!I57&gt;0,'Green Pepper'!I57&gt;0,Mushrooms!I57&gt;0,Lemon!I57&gt;0),0,IF(OR(Pita!I57&gt;0,Tzatziki!I57&gt;0,'Monterey Jack'!I57&gt;0, 'Marinated Chicken'!I57&gt;0, Squid!I57&gt;0),50,200))),0)</f>
        <v>0</v>
      </c>
      <c r="J57" s="2" t="str">
        <f ca="1">IF(D57&lt;$E$18,"N/A",IF(D57=$E$18,IF($E$7-SUM(OFFSET(F57,-$E$18,0):F57)&gt;0,$E$7-SUM(OFFSET(F57,-$E$18,0):F57),0),IF(OFFSET(G57,-$E$18,0)-SUM(OFFSET(F57,-$E$18,0):F57)&gt;0,OFFSET(G57,-$E$18,0)-SUM(OFFSET(F57,-$E$18,0):F57),0)))</f>
        <v>N/A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72</v>
      </c>
      <c r="F58" s="15">
        <f t="shared" si="4"/>
        <v>10</v>
      </c>
      <c r="G58" s="15">
        <f t="shared" ca="1" si="5"/>
        <v>0</v>
      </c>
      <c r="H58" s="13">
        <f t="shared" ca="1" si="0"/>
        <v>7.8904109589041108E-2</v>
      </c>
      <c r="I58" s="29">
        <f ca="1">IF(G58&lt;&gt;0,IF(E58&lt;0,0,IF(OR('House Salad'!I58&gt;0,'Green Pepper'!I58&gt;0,Mushrooms!I58&gt;0,Lemon!I58&gt;0),0,IF(OR(Pita!I58&gt;0,Tzatziki!I58&gt;0,'Monterey Jack'!I58&gt;0, 'Marinated Chicken'!I58&gt;0, Squid!I58&gt;0),50,200))),0)</f>
        <v>0</v>
      </c>
      <c r="J58" s="2" t="str">
        <f ca="1">IF(D58&lt;$E$18,"N/A",IF(D58=$E$18,IF($E$7-SUM(OFFSET(F58,-$E$18,0):F58)&gt;0,$E$7-SUM(OFFSET(F58,-$E$18,0):F58),0),IF(OFFSET(G58,-$E$18,0)-SUM(OFFSET(F58,-$E$18,0):F58)&gt;0,OFFSET(G58,-$E$18,0)-SUM(OFFSET(F58,-$E$18,0):F58),0)))</f>
        <v>N/A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62</v>
      </c>
      <c r="F59" s="15">
        <f t="shared" si="4"/>
        <v>10</v>
      </c>
      <c r="G59" s="15">
        <f t="shared" ca="1" si="5"/>
        <v>0</v>
      </c>
      <c r="H59" s="13">
        <f t="shared" ca="1" si="0"/>
        <v>6.794520547945207E-2</v>
      </c>
      <c r="I59" s="29">
        <f ca="1">IF(G59&lt;&gt;0,IF(E59&lt;0,0,IF(OR('House Salad'!I59&gt;0,'Green Pepper'!I59&gt;0,Mushrooms!I59&gt;0,Lemon!I59&gt;0),0,IF(OR(Pita!I59&gt;0,Tzatziki!I59&gt;0,'Monterey Jack'!I59&gt;0, 'Marinated Chicken'!I59&gt;0, Squid!I59&gt;0),50,200))),0)</f>
        <v>0</v>
      </c>
      <c r="J59" s="2" t="str">
        <f ca="1">IF(D59&lt;$E$18,"N/A",IF(D59=$E$18,IF($E$7-SUM(OFFSET(F59,-$E$18,0):F59)&gt;0,$E$7-SUM(OFFSET(F59,-$E$18,0):F59),0),IF(OFFSET(G59,-$E$18,0)-SUM(OFFSET(F59,-$E$18,0):F59)&gt;0,OFFSET(G59,-$E$18,0)-SUM(OFFSET(F59,-$E$18,0):F59),0)))</f>
        <v>N/A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52</v>
      </c>
      <c r="F60" s="15">
        <f t="shared" si="4"/>
        <v>10</v>
      </c>
      <c r="G60" s="15">
        <f t="shared" ca="1" si="5"/>
        <v>0</v>
      </c>
      <c r="H60" s="13">
        <f t="shared" ca="1" si="0"/>
        <v>5.6986301369863018E-2</v>
      </c>
      <c r="I60" s="29">
        <f ca="1">IF(G60&lt;&gt;0,IF(E60&lt;0,0,IF(OR('House Salad'!I60&gt;0,'Green Pepper'!I60&gt;0,Mushrooms!I60&gt;0,Lemon!I60&gt;0),0,IF(OR(Pita!I60&gt;0,Tzatziki!I60&gt;0,'Monterey Jack'!I60&gt;0, 'Marinated Chicken'!I60&gt;0, Squid!I60&gt;0),50,200))),0)</f>
        <v>0</v>
      </c>
      <c r="J60" s="2" t="str">
        <f ca="1">IF(D60&lt;$E$18,"N/A",IF(D60=$E$18,IF($E$7-SUM(OFFSET(F60,-$E$18,0):F60)&gt;0,$E$7-SUM(OFFSET(F60,-$E$18,0):F60),0),IF(OFFSET(G60,-$E$18,0)-SUM(OFFSET(F60,-$E$18,0):F60)&gt;0,OFFSET(G60,-$E$18,0)-SUM(OFFSET(F60,-$E$18,0):F60),0)))</f>
        <v>N/A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42</v>
      </c>
      <c r="F61" s="15">
        <f t="shared" si="4"/>
        <v>10</v>
      </c>
      <c r="G61" s="15">
        <f t="shared" ca="1" si="5"/>
        <v>0</v>
      </c>
      <c r="H61" s="13">
        <f t="shared" ca="1" si="0"/>
        <v>4.6027397260273981E-2</v>
      </c>
      <c r="I61" s="29">
        <f ca="1">IF(G61&lt;&gt;0,IF(E61&lt;0,0,IF(OR('House Salad'!I61&gt;0,'Green Pepper'!I61&gt;0,Mushrooms!I61&gt;0,Lemon!I61&gt;0),0,IF(OR(Pita!I61&gt;0,Tzatziki!I61&gt;0,'Monterey Jack'!I61&gt;0, 'Marinated Chicken'!I61&gt;0, Squid!I61&gt;0),50,200))),0)</f>
        <v>0</v>
      </c>
      <c r="J61" s="2" t="str">
        <f ca="1">IF(D61&lt;$E$18,"N/A",IF(D61=$E$18,IF($E$7-SUM(OFFSET(F61,-$E$18,0):F61)&gt;0,$E$7-SUM(OFFSET(F61,-$E$18,0):F61),0),IF(OFFSET(G61,-$E$18,0)-SUM(OFFSET(F61,-$E$18,0):F61)&gt;0,OFFSET(G61,-$E$18,0)-SUM(OFFSET(F61,-$E$18,0):F61),0)))</f>
        <v>N/A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32</v>
      </c>
      <c r="F62" s="15">
        <f t="shared" si="4"/>
        <v>10</v>
      </c>
      <c r="G62" s="15">
        <f t="shared" ca="1" si="5"/>
        <v>70</v>
      </c>
      <c r="H62" s="13">
        <f t="shared" ca="1" si="0"/>
        <v>3.5068493150684936E-2</v>
      </c>
      <c r="I62" s="29">
        <f ca="1">IF(G62&lt;&gt;0,IF(E62&lt;0,0,IF(OR('House Salad'!I62&gt;0,'Green Pepper'!I62&gt;0,Mushrooms!I62&gt;0,Lemon!I62&gt;0),0,IF(OR(Pita!I62&gt;0,Tzatziki!I62&gt;0,'Monterey Jack'!I62&gt;0, 'Marinated Chicken'!I62&gt;0, Squid!I62&gt;0),50,200))),0)</f>
        <v>0</v>
      </c>
      <c r="J62" s="2" t="str">
        <f ca="1">IF(D62&lt;$E$18,"N/A",IF(D62=$E$18,IF($E$7-SUM(OFFSET(F62,-$E$18,0):F62)&gt;0,$E$7-SUM(OFFSET(F62,-$E$18,0):F62),0),IF(OFFSET(G62,-$E$18,0)-SUM(OFFSET(F62,-$E$18,0):F62)&gt;0,OFFSET(G62,-$E$18,0)-SUM(OFFSET(F62,-$E$18,0):F62),0)))</f>
        <v>N/A</v>
      </c>
      <c r="K62" s="13">
        <f t="shared" ca="1" si="1"/>
        <v>0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92</v>
      </c>
      <c r="F63" s="15">
        <f t="shared" si="4"/>
        <v>10</v>
      </c>
      <c r="G63" s="15">
        <f t="shared" ca="1" si="5"/>
        <v>0</v>
      </c>
      <c r="H63" s="13">
        <f t="shared" ca="1" si="0"/>
        <v>0.1008219178082192</v>
      </c>
      <c r="I63" s="29">
        <f ca="1">IF(G63&lt;&gt;0,IF(E63&lt;0,0,IF(OR('House Salad'!I63&gt;0,'Green Pepper'!I63&gt;0,Mushrooms!I63&gt;0,Lemon!I63&gt;0),0,IF(OR(Pita!I63&gt;0,Tzatziki!I63&gt;0,'Monterey Jack'!I63&gt;0, 'Marinated Chicken'!I63&gt;0, Squid!I63&gt;0),50,200))),0)</f>
        <v>0</v>
      </c>
      <c r="J63" s="2" t="str">
        <f ca="1">IF(D63&lt;$E$18,"N/A",IF(D63=$E$18,IF($E$7-SUM(OFFSET(F63,-$E$18,0):F63)&gt;0,$E$7-SUM(OFFSET(F63,-$E$18,0):F63),0),IF(OFFSET(G63,-$E$18,0)-SUM(OFFSET(F63,-$E$18,0):F63)&gt;0,OFFSET(G63,-$E$18,0)-SUM(OFFSET(F63,-$E$18,0):F63),0)))</f>
        <v>N/A</v>
      </c>
      <c r="K63" s="13">
        <f t="shared" ca="1" si="1"/>
        <v>0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82</v>
      </c>
      <c r="F64" s="15">
        <f t="shared" si="4"/>
        <v>10</v>
      </c>
      <c r="G64" s="15">
        <f t="shared" ca="1" si="5"/>
        <v>0</v>
      </c>
      <c r="H64" s="13">
        <f t="shared" ca="1" si="0"/>
        <v>8.9863013698630145E-2</v>
      </c>
      <c r="I64" s="29">
        <f ca="1">IF(G64&lt;&gt;0,IF(E64&lt;0,0,IF(OR('House Salad'!I64&gt;0,'Green Pepper'!I64&gt;0,Mushrooms!I64&gt;0,Lemon!I64&gt;0),0,IF(OR(Pita!I64&gt;0,Tzatziki!I64&gt;0,'Monterey Jack'!I64&gt;0, 'Marinated Chicken'!I64&gt;0, Squid!I64&gt;0),50,200))),0)</f>
        <v>0</v>
      </c>
      <c r="J64" s="2" t="str">
        <f ca="1">IF(D64&lt;$E$18,"N/A",IF(D64=$E$18,IF($E$7-SUM(OFFSET(F64,-$E$18,0):F64)&gt;0,$E$7-SUM(OFFSET(F64,-$E$18,0):F64),0),IF(OFFSET(G64,-$E$18,0)-SUM(OFFSET(F64,-$E$18,0):F64)&gt;0,OFFSET(G64,-$E$18,0)-SUM(OFFSET(F64,-$E$18,0):F64),0)))</f>
        <v>N/A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72</v>
      </c>
      <c r="F65" s="15">
        <f t="shared" si="4"/>
        <v>10</v>
      </c>
      <c r="G65" s="15">
        <f t="shared" ca="1" si="5"/>
        <v>0</v>
      </c>
      <c r="H65" s="13">
        <f t="shared" ca="1" si="0"/>
        <v>7.8904109589041108E-2</v>
      </c>
      <c r="I65" s="29">
        <f ca="1">IF(G65&lt;&gt;0,IF(E65&lt;0,0,IF(OR('House Salad'!I65&gt;0,'Green Pepper'!I65&gt;0,Mushrooms!I65&gt;0,Lemon!I65&gt;0),0,IF(OR(Pita!I65&gt;0,Tzatziki!I65&gt;0,'Monterey Jack'!I65&gt;0, 'Marinated Chicken'!I65&gt;0, Squid!I65&gt;0),50,200))),0)</f>
        <v>0</v>
      </c>
      <c r="J65" s="2" t="str">
        <f ca="1">IF(D65&lt;$E$18,"N/A",IF(D65=$E$18,IF($E$7-SUM(OFFSET(F65,-$E$18,0):F65)&gt;0,$E$7-SUM(OFFSET(F65,-$E$18,0):F65),0),IF(OFFSET(G65,-$E$18,0)-SUM(OFFSET(F65,-$E$18,0):F65)&gt;0,OFFSET(G65,-$E$18,0)-SUM(OFFSET(F65,-$E$18,0):F65),0)))</f>
        <v>N/A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62</v>
      </c>
      <c r="F66" s="15">
        <f t="shared" si="4"/>
        <v>10</v>
      </c>
      <c r="G66" s="15">
        <f t="shared" ca="1" si="5"/>
        <v>0</v>
      </c>
      <c r="H66" s="13">
        <f t="shared" ca="1" si="0"/>
        <v>6.794520547945207E-2</v>
      </c>
      <c r="I66" s="29">
        <f ca="1">IF(G66&lt;&gt;0,IF(E66&lt;0,0,IF(OR('House Salad'!I66&gt;0,'Green Pepper'!I66&gt;0,Mushrooms!I66&gt;0,Lemon!I66&gt;0),0,IF(OR(Pita!I66&gt;0,Tzatziki!I66&gt;0,'Monterey Jack'!I66&gt;0, 'Marinated Chicken'!I66&gt;0, Squid!I66&gt;0),50,200))),0)</f>
        <v>0</v>
      </c>
      <c r="J66" s="2" t="str">
        <f ca="1">IF(D66&lt;$E$18,"N/A",IF(D66=$E$18,IF($E$7-SUM(OFFSET(F66,-$E$18,0):F66)&gt;0,$E$7-SUM(OFFSET(F66,-$E$18,0):F66),0),IF(OFFSET(G66,-$E$18,0)-SUM(OFFSET(F66,-$E$18,0):F66)&gt;0,OFFSET(G66,-$E$18,0)-SUM(OFFSET(F66,-$E$18,0):F66),0)))</f>
        <v>N/A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52</v>
      </c>
      <c r="F67" s="15">
        <f t="shared" si="4"/>
        <v>10</v>
      </c>
      <c r="G67" s="15">
        <f t="shared" ca="1" si="5"/>
        <v>0</v>
      </c>
      <c r="H67" s="13">
        <f t="shared" ca="1" si="0"/>
        <v>5.6986301369863018E-2</v>
      </c>
      <c r="I67" s="29">
        <f ca="1">IF(G67&lt;&gt;0,IF(E67&lt;0,0,IF(OR('House Salad'!I67&gt;0,'Green Pepper'!I67&gt;0,Mushrooms!I67&gt;0,Lemon!I67&gt;0),0,IF(OR(Pita!I67&gt;0,Tzatziki!I67&gt;0,'Monterey Jack'!I67&gt;0, 'Marinated Chicken'!I67&gt;0, Squid!I67&gt;0),50,200))),0)</f>
        <v>0</v>
      </c>
      <c r="J67" s="2" t="str">
        <f ca="1">IF(D67&lt;$E$18,"N/A",IF(D67=$E$18,IF($E$7-SUM(OFFSET(F67,-$E$18,0):F67)&gt;0,$E$7-SUM(OFFSET(F67,-$E$18,0):F67),0),IF(OFFSET(G67,-$E$18,0)-SUM(OFFSET(F67,-$E$18,0):F67)&gt;0,OFFSET(G67,-$E$18,0)-SUM(OFFSET(F67,-$E$18,0):F67),0)))</f>
        <v>N/A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42</v>
      </c>
      <c r="F68" s="15">
        <f t="shared" si="4"/>
        <v>10</v>
      </c>
      <c r="G68" s="15">
        <f t="shared" ca="1" si="5"/>
        <v>0</v>
      </c>
      <c r="H68" s="13">
        <f t="shared" ca="1" si="0"/>
        <v>4.6027397260273981E-2</v>
      </c>
      <c r="I68" s="29">
        <f ca="1">IF(G68&lt;&gt;0,IF(E68&lt;0,0,IF(OR('House Salad'!I68&gt;0,'Green Pepper'!I68&gt;0,Mushrooms!I68&gt;0,Lemon!I68&gt;0),0,IF(OR(Pita!I68&gt;0,Tzatziki!I68&gt;0,'Monterey Jack'!I68&gt;0, 'Marinated Chicken'!I68&gt;0, Squid!I68&gt;0),50,200))),0)</f>
        <v>0</v>
      </c>
      <c r="J68" s="2" t="str">
        <f ca="1">IF(D68&lt;$E$18,"N/A",IF(D68=$E$18,IF($E$7-SUM(OFFSET(F68,-$E$18,0):F68)&gt;0,$E$7-SUM(OFFSET(F68,-$E$18,0):F68),0),IF(OFFSET(G68,-$E$18,0)-SUM(OFFSET(F68,-$E$18,0):F68)&gt;0,OFFSET(G68,-$E$18,0)-SUM(OFFSET(F68,-$E$18,0):F68),0)))</f>
        <v>N/A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32</v>
      </c>
      <c r="F69" s="15">
        <f t="shared" si="4"/>
        <v>10</v>
      </c>
      <c r="G69" s="15">
        <f t="shared" ca="1" si="5"/>
        <v>70</v>
      </c>
      <c r="H69" s="13">
        <f t="shared" ca="1" si="0"/>
        <v>3.5068493150684936E-2</v>
      </c>
      <c r="I69" s="29">
        <f ca="1">IF(G69&lt;&gt;0,IF(E69&lt;0,0,IF(OR('House Salad'!I69&gt;0,'Green Pepper'!I69&gt;0,Mushrooms!I69&gt;0,Lemon!I69&gt;0),0,IF(OR(Pita!I69&gt;0,Tzatziki!I69&gt;0,'Monterey Jack'!I69&gt;0, 'Marinated Chicken'!I69&gt;0, Squid!I69&gt;0),50,200))),0)</f>
        <v>0</v>
      </c>
      <c r="J69" s="2" t="str">
        <f ca="1">IF(D69&lt;$E$18,"N/A",IF(D69=$E$18,IF($E$7-SUM(OFFSET(F69,-$E$18,0):F69)&gt;0,$E$7-SUM(OFFSET(F69,-$E$18,0):F69),0),IF(OFFSET(G69,-$E$18,0)-SUM(OFFSET(F69,-$E$18,0):F69)&gt;0,OFFSET(G69,-$E$18,0)-SUM(OFFSET(F69,-$E$18,0):F69),0)))</f>
        <v>N/A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92</v>
      </c>
      <c r="F70" s="15">
        <f t="shared" si="4"/>
        <v>10</v>
      </c>
      <c r="G70" s="15">
        <f t="shared" ca="1" si="5"/>
        <v>0</v>
      </c>
      <c r="H70" s="13">
        <f t="shared" ca="1" si="0"/>
        <v>0.1008219178082192</v>
      </c>
      <c r="I70" s="29">
        <f ca="1">IF(G70&lt;&gt;0,IF(E70&lt;0,0,IF(OR('House Salad'!I70&gt;0,'Green Pepper'!I70&gt;0,Mushrooms!I70&gt;0,Lemon!I70&gt;0),0,IF(OR(Pita!I70&gt;0,Tzatziki!I70&gt;0,'Monterey Jack'!I70&gt;0, 'Marinated Chicken'!I70&gt;0, Squid!I70&gt;0),50,200))),0)</f>
        <v>0</v>
      </c>
      <c r="J70" s="2" t="str">
        <f ca="1">IF(D70&lt;$E$18,"N/A",IF(D70=$E$18,IF($E$7-SUM(OFFSET(F70,-$E$18,0):F70)&gt;0,$E$7-SUM(OFFSET(F70,-$E$18,0):F70),0),IF(OFFSET(G70,-$E$18,0)-SUM(OFFSET(F70,-$E$18,0):F70)&gt;0,OFFSET(G70,-$E$18,0)-SUM(OFFSET(F70,-$E$18,0):F70),0)))</f>
        <v>N/A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82</v>
      </c>
      <c r="F71" s="15">
        <f t="shared" si="4"/>
        <v>10</v>
      </c>
      <c r="G71" s="15">
        <f t="shared" ca="1" si="5"/>
        <v>0</v>
      </c>
      <c r="H71" s="13">
        <f t="shared" ca="1" si="0"/>
        <v>8.9863013698630145E-2</v>
      </c>
      <c r="I71" s="29">
        <f ca="1">IF(G71&lt;&gt;0,IF(E71&lt;0,0,IF(OR('House Salad'!I71&gt;0,'Green Pepper'!I71&gt;0,Mushrooms!I71&gt;0,Lemon!I71&gt;0),0,IF(OR(Pita!I71&gt;0,Tzatziki!I71&gt;0,'Monterey Jack'!I71&gt;0, 'Marinated Chicken'!I71&gt;0, Squid!I71&gt;0),50,200))),0)</f>
        <v>0</v>
      </c>
      <c r="J71" s="2" t="str">
        <f ca="1">IF(D71&lt;$E$18,"N/A",IF(D71=$E$18,IF($E$7-SUM(OFFSET(F71,-$E$18,0):F71)&gt;0,$E$7-SUM(OFFSET(F71,-$E$18,0):F71),0),IF(OFFSET(G71,-$E$18,0)-SUM(OFFSET(F71,-$E$18,0):F71)&gt;0,OFFSET(G71,-$E$18,0)-SUM(OFFSET(F71,-$E$18,0):F71),0)))</f>
        <v>N/A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72</v>
      </c>
      <c r="F72" s="15">
        <f t="shared" si="4"/>
        <v>10</v>
      </c>
      <c r="G72" s="15">
        <f t="shared" ca="1" si="5"/>
        <v>0</v>
      </c>
      <c r="H72" s="13">
        <f t="shared" ca="1" si="0"/>
        <v>7.8904109589041108E-2</v>
      </c>
      <c r="I72" s="29">
        <f ca="1">IF(G72&lt;&gt;0,IF(E72&lt;0,0,IF(OR('House Salad'!I72&gt;0,'Green Pepper'!I72&gt;0,Mushrooms!I72&gt;0,Lemon!I72&gt;0),0,IF(OR(Pita!I72&gt;0,Tzatziki!I72&gt;0,'Monterey Jack'!I72&gt;0, 'Marinated Chicken'!I72&gt;0, Squid!I72&gt;0),50,200))),0)</f>
        <v>0</v>
      </c>
      <c r="J72" s="2" t="str">
        <f ca="1">IF(D72&lt;$E$18,"N/A",IF(D72=$E$18,IF($E$7-SUM(OFFSET(F72,-$E$18,0):F72)&gt;0,$E$7-SUM(OFFSET(F72,-$E$18,0):F72),0),IF(OFFSET(G72,-$E$18,0)-SUM(OFFSET(F72,-$E$18,0):F72)&gt;0,OFFSET(G72,-$E$18,0)-SUM(OFFSET(F72,-$E$18,0):F72),0)))</f>
        <v>N/A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62</v>
      </c>
      <c r="F73" s="15">
        <f t="shared" si="4"/>
        <v>10</v>
      </c>
      <c r="G73" s="15">
        <f t="shared" ca="1" si="5"/>
        <v>0</v>
      </c>
      <c r="H73" s="13">
        <f t="shared" ca="1" si="0"/>
        <v>6.794520547945207E-2</v>
      </c>
      <c r="I73" s="29">
        <f ca="1">IF(G73&lt;&gt;0,IF(E73&lt;0,0,IF(OR('House Salad'!I73&gt;0,'Green Pepper'!I73&gt;0,Mushrooms!I73&gt;0,Lemon!I73&gt;0),0,IF(OR(Pita!I73&gt;0,Tzatziki!I73&gt;0,'Monterey Jack'!I73&gt;0, 'Marinated Chicken'!I73&gt;0, Squid!I73&gt;0),50,200))),0)</f>
        <v>0</v>
      </c>
      <c r="J73" s="2" t="str">
        <f ca="1">IF(D73&lt;$E$18,"N/A",IF(D73=$E$18,IF($E$7-SUM(OFFSET(F73,-$E$18,0):F73)&gt;0,$E$7-SUM(OFFSET(F73,-$E$18,0):F73),0),IF(OFFSET(G73,-$E$18,0)-SUM(OFFSET(F73,-$E$18,0):F73)&gt;0,OFFSET(G73,-$E$18,0)-SUM(OFFSET(F73,-$E$18,0):F73),0)))</f>
        <v>N/A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52</v>
      </c>
      <c r="F74" s="15">
        <f t="shared" si="4"/>
        <v>10</v>
      </c>
      <c r="G74" s="15">
        <f t="shared" ca="1" si="5"/>
        <v>0</v>
      </c>
      <c r="H74" s="13">
        <f t="shared" ca="1" si="0"/>
        <v>5.6986301369863018E-2</v>
      </c>
      <c r="I74" s="29">
        <f ca="1">IF(G74&lt;&gt;0,IF(E74&lt;0,0,IF(OR('House Salad'!I74&gt;0,'Green Pepper'!I74&gt;0,Mushrooms!I74&gt;0,Lemon!I74&gt;0),0,IF(OR(Pita!I74&gt;0,Tzatziki!I74&gt;0,'Monterey Jack'!I74&gt;0, 'Marinated Chicken'!I74&gt;0, Squid!I74&gt;0),50,200))),0)</f>
        <v>0</v>
      </c>
      <c r="J74" s="2" t="str">
        <f ca="1">IF(D74&lt;$E$18,"N/A",IF(D74=$E$18,IF($E$7-SUM(OFFSET(F74,-$E$18,0):F74)&gt;0,$E$7-SUM(OFFSET(F74,-$E$18,0):F74),0),IF(OFFSET(G74,-$E$18,0)-SUM(OFFSET(F74,-$E$18,0):F74)&gt;0,OFFSET(G74,-$E$18,0)-SUM(OFFSET(F74,-$E$18,0):F74),0)))</f>
        <v>N/A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42</v>
      </c>
      <c r="F75" s="15">
        <f t="shared" si="4"/>
        <v>10</v>
      </c>
      <c r="G75" s="15">
        <f t="shared" ca="1" si="5"/>
        <v>0</v>
      </c>
      <c r="H75" s="13">
        <f t="shared" ca="1" si="0"/>
        <v>4.6027397260273981E-2</v>
      </c>
      <c r="I75" s="29">
        <f ca="1">IF(G75&lt;&gt;0,IF(E75&lt;0,0,IF(OR('House Salad'!I75&gt;0,'Green Pepper'!I75&gt;0,Mushrooms!I75&gt;0,Lemon!I75&gt;0),0,IF(OR(Pita!I75&gt;0,Tzatziki!I75&gt;0,'Monterey Jack'!I75&gt;0, 'Marinated Chicken'!I75&gt;0, Squid!I75&gt;0),50,200))),0)</f>
        <v>0</v>
      </c>
      <c r="J75" s="2" t="str">
        <f ca="1">IF(D75&lt;$E$18,"N/A",IF(D75=$E$18,IF($E$7-SUM(OFFSET(F75,-$E$18,0):F75)&gt;0,$E$7-SUM(OFFSET(F75,-$E$18,0):F75),0),IF(OFFSET(G75,-$E$18,0)-SUM(OFFSET(F75,-$E$18,0):F75)&gt;0,OFFSET(G75,-$E$18,0)-SUM(OFFSET(F75,-$E$18,0):F75),0)))</f>
        <v>N/A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32</v>
      </c>
      <c r="F76" s="15">
        <f t="shared" si="4"/>
        <v>10</v>
      </c>
      <c r="G76" s="15">
        <f t="shared" ca="1" si="5"/>
        <v>70</v>
      </c>
      <c r="H76" s="13">
        <f t="shared" ca="1" si="0"/>
        <v>3.5068493150684936E-2</v>
      </c>
      <c r="I76" s="29">
        <f ca="1">IF(G76&lt;&gt;0,IF(E76&lt;0,0,IF(OR('House Salad'!I76&gt;0,'Green Pepper'!I76&gt;0,Mushrooms!I76&gt;0,Lemon!I76&gt;0),0,IF(OR(Pita!I76&gt;0,Tzatziki!I76&gt;0,'Monterey Jack'!I76&gt;0, 'Marinated Chicken'!I76&gt;0, Squid!I76&gt;0),50,200))),0)</f>
        <v>0</v>
      </c>
      <c r="J76" s="2">
        <f ca="1">IF(D76&lt;$E$18,"N/A",IF(D76=$E$18,IF($E$7-SUM(OFFSET(F76,-$E$18,0):F76)&gt;0,$E$7-SUM(OFFSET(F76,-$E$18,0):F76),0),IF(OFFSET(G76,-$E$18,0)-SUM(OFFSET(F76,-$E$18,0):F76)&gt;0,OFFSET(G76,-$E$18,0)-SUM(OFFSET(F76,-$E$18,0):F76),0)))</f>
        <v>0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92</v>
      </c>
      <c r="F77" s="15">
        <f t="shared" si="4"/>
        <v>10</v>
      </c>
      <c r="G77" s="15">
        <f t="shared" ca="1" si="5"/>
        <v>0</v>
      </c>
      <c r="H77" s="13">
        <f t="shared" ca="1" si="0"/>
        <v>0.1008219178082192</v>
      </c>
      <c r="I77" s="29">
        <f ca="1">IF(G77&lt;&gt;0,IF(E77&lt;0,0,IF(OR('House Salad'!I77&gt;0,'Green Pepper'!I77&gt;0,Mushrooms!I77&gt;0,Lemon!I77&gt;0),0,IF(OR(Pita!I77&gt;0,Tzatziki!I77&gt;0,'Monterey Jack'!I77&gt;0, 'Marinated Chicken'!I77&gt;0, Squid!I77&gt;0),50,200))),0)</f>
        <v>0</v>
      </c>
      <c r="J77" s="2">
        <f ca="1">IF(D77&lt;$E$18,"N/A",IF(D77=$E$18,IF($E$7-SUM(OFFSET(F77,-$E$18,0):F77)&gt;0,$E$7-SUM(OFFSET(F77,-$E$18,0):F77),0),IF(OFFSET(G77,-$E$18,0)-SUM(OFFSET(F77,-$E$18,0):F77)&gt;0,OFFSET(G77,-$E$18,0)-SUM(OFFSET(F77,-$E$18,0):F77),0)))</f>
        <v>0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82</v>
      </c>
      <c r="F78" s="15">
        <f t="shared" si="4"/>
        <v>10</v>
      </c>
      <c r="G78" s="15">
        <f t="shared" ca="1" si="5"/>
        <v>0</v>
      </c>
      <c r="H78" s="13">
        <f t="shared" ca="1" si="0"/>
        <v>8.9863013698630145E-2</v>
      </c>
      <c r="I78" s="29">
        <f ca="1">IF(G78&lt;&gt;0,IF(E78&lt;0,0,IF(OR('House Salad'!I78&gt;0,'Green Pepper'!I78&gt;0,Mushrooms!I78&gt;0,Lemon!I78&gt;0),0,IF(OR(Pita!I78&gt;0,Tzatziki!I78&gt;0,'Monterey Jack'!I78&gt;0, 'Marinated Chicken'!I78&gt;0, Squid!I78&gt;0),50,200))),0)</f>
        <v>0</v>
      </c>
      <c r="J78" s="2">
        <f ca="1">IF(D78&lt;$E$18,"N/A",IF(D78=$E$18,IF($E$7-SUM(OFFSET(F78,-$E$18,0):F78)&gt;0,$E$7-SUM(OFFSET(F78,-$E$18,0):F78),0),IF(OFFSET(G78,-$E$18,0)-SUM(OFFSET(F78,-$E$18,0):F78)&gt;0,OFFSET(G78,-$E$18,0)-SUM(OFFSET(F78,-$E$18,0):F78),0)))</f>
        <v>0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72</v>
      </c>
      <c r="F79" s="15">
        <f t="shared" si="4"/>
        <v>10</v>
      </c>
      <c r="G79" s="15">
        <f t="shared" ca="1" si="5"/>
        <v>0</v>
      </c>
      <c r="H79" s="13">
        <f t="shared" ca="1" si="0"/>
        <v>7.8904109589041108E-2</v>
      </c>
      <c r="I79" s="29">
        <f ca="1">IF(G79&lt;&gt;0,IF(E79&lt;0,0,IF(OR('House Salad'!I79&gt;0,'Green Pepper'!I79&gt;0,Mushrooms!I79&gt;0,Lemon!I79&gt;0),0,IF(OR(Pita!I79&gt;0,Tzatziki!I79&gt;0,'Monterey Jack'!I79&gt;0, 'Marinated Chicken'!I79&gt;0, Squid!I79&gt;0),50,200))),0)</f>
        <v>0</v>
      </c>
      <c r="J79" s="2">
        <f ca="1">IF(D79&lt;$E$18,"N/A",IF(D79=$E$18,IF($E$7-SUM(OFFSET(F79,-$E$18,0):F79)&gt;0,$E$7-SUM(OFFSET(F79,-$E$18,0):F79),0),IF(OFFSET(G79,-$E$18,0)-SUM(OFFSET(F79,-$E$18,0):F79)&gt;0,OFFSET(G79,-$E$18,0)-SUM(OFFSET(F79,-$E$18,0):F79),0)))</f>
        <v>0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62</v>
      </c>
      <c r="F80" s="15">
        <f t="shared" si="4"/>
        <v>10</v>
      </c>
      <c r="G80" s="15">
        <f t="shared" ca="1" si="5"/>
        <v>0</v>
      </c>
      <c r="H80" s="13">
        <f t="shared" ca="1" si="0"/>
        <v>6.794520547945207E-2</v>
      </c>
      <c r="I80" s="29">
        <f ca="1">IF(G80&lt;&gt;0,IF(E80&lt;0,0,IF(OR('House Salad'!I80&gt;0,'Green Pepper'!I80&gt;0,Mushrooms!I80&gt;0,Lemon!I80&gt;0),0,IF(OR(Pita!I80&gt;0,Tzatziki!I80&gt;0,'Monterey Jack'!I80&gt;0, 'Marinated Chicken'!I80&gt;0, Squid!I80&gt;0),50,200))),0)</f>
        <v>0</v>
      </c>
      <c r="J80" s="2">
        <f ca="1">IF(D80&lt;$E$18,"N/A",IF(D80=$E$18,IF($E$7-SUM(OFFSET(F80,-$E$18,0):F80)&gt;0,$E$7-SUM(OFFSET(F80,-$E$18,0):F80),0),IF(OFFSET(G80,-$E$18,0)-SUM(OFFSET(F80,-$E$18,0):F80)&gt;0,OFFSET(G80,-$E$18,0)-SUM(OFFSET(F80,-$E$18,0):F80),0)))</f>
        <v>0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52</v>
      </c>
      <c r="F81" s="15">
        <f t="shared" si="4"/>
        <v>10</v>
      </c>
      <c r="G81" s="15">
        <f t="shared" ca="1" si="5"/>
        <v>0</v>
      </c>
      <c r="H81" s="13">
        <f t="shared" ca="1" si="0"/>
        <v>5.6986301369863018E-2</v>
      </c>
      <c r="I81" s="29">
        <f ca="1">IF(G81&lt;&gt;0,IF(E81&lt;0,0,IF(OR('House Salad'!I81&gt;0,'Green Pepper'!I81&gt;0,Mushrooms!I81&gt;0,Lemon!I81&gt;0),0,IF(OR(Pita!I81&gt;0,Tzatziki!I81&gt;0,'Monterey Jack'!I81&gt;0, 'Marinated Chicken'!I81&gt;0, Squid!I81&gt;0),50,200))),0)</f>
        <v>0</v>
      </c>
      <c r="J81" s="2">
        <f ca="1">IF(D81&lt;$E$18,"N/A",IF(D81=$E$18,IF($E$7-SUM(OFFSET(F81,-$E$18,0):F81)&gt;0,$E$7-SUM(OFFSET(F81,-$E$18,0):F81),0),IF(OFFSET(G81,-$E$18,0)-SUM(OFFSET(F81,-$E$18,0):F81)&gt;0,OFFSET(G81,-$E$18,0)-SUM(OFFSET(F81,-$E$18,0):F81),0)))</f>
        <v>0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42</v>
      </c>
      <c r="F82" s="15">
        <f t="shared" si="4"/>
        <v>10</v>
      </c>
      <c r="G82" s="15">
        <f t="shared" ca="1" si="5"/>
        <v>0</v>
      </c>
      <c r="H82" s="13">
        <f t="shared" ca="1" si="0"/>
        <v>4.6027397260273981E-2</v>
      </c>
      <c r="I82" s="29">
        <f ca="1">IF(G82&lt;&gt;0,IF(E82&lt;0,0,IF(OR('House Salad'!I82&gt;0,'Green Pepper'!I82&gt;0,Mushrooms!I82&gt;0,Lemon!I82&gt;0),0,IF(OR(Pita!I82&gt;0,Tzatziki!I82&gt;0,'Monterey Jack'!I82&gt;0, 'Marinated Chicken'!I82&gt;0, Squid!I82&gt;0),50,200))),0)</f>
        <v>0</v>
      </c>
      <c r="J82" s="2">
        <f ca="1">IF(D82&lt;$E$18,"N/A",IF(D82=$E$18,IF($E$7-SUM(OFFSET(F82,-$E$18,0):F82)&gt;0,$E$7-SUM(OFFSET(F82,-$E$18,0):F82),0),IF(OFFSET(G82,-$E$18,0)-SUM(OFFSET(F82,-$E$18,0):F82)&gt;0,OFFSET(G82,-$E$18,0)-SUM(OFFSET(F82,-$E$18,0):F82),0)))</f>
        <v>0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32</v>
      </c>
      <c r="F83" s="15">
        <f t="shared" si="4"/>
        <v>10</v>
      </c>
      <c r="G83" s="15">
        <f t="shared" ca="1" si="5"/>
        <v>70</v>
      </c>
      <c r="H83" s="13">
        <f t="shared" ca="1" si="0"/>
        <v>3.5068493150684936E-2</v>
      </c>
      <c r="I83" s="29">
        <f ca="1">IF(G83&lt;&gt;0,IF(E83&lt;0,0,IF(OR('House Salad'!I83&gt;0,'Green Pepper'!I83&gt;0,Mushrooms!I83&gt;0,Lemon!I83&gt;0),0,IF(OR(Pita!I83&gt;0,Tzatziki!I83&gt;0,'Monterey Jack'!I83&gt;0, 'Marinated Chicken'!I83&gt;0, Squid!I83&gt;0),50,200))),0)</f>
        <v>0</v>
      </c>
      <c r="J83" s="2">
        <f ca="1">IF(D83&lt;$E$18,"N/A",IF(D83=$E$18,IF($E$7-SUM(OFFSET(F83,-$E$18,0):F83)&gt;0,$E$7-SUM(OFFSET(F83,-$E$18,0):F83),0),IF(OFFSET(G83,-$E$18,0)-SUM(OFFSET(F83,-$E$18,0):F83)&gt;0,OFFSET(G83,-$E$18,0)-SUM(OFFSET(F83,-$E$18,0):F83),0)))</f>
        <v>0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92</v>
      </c>
      <c r="F84" s="15">
        <f t="shared" si="4"/>
        <v>10</v>
      </c>
      <c r="G84" s="15">
        <f t="shared" ca="1" si="5"/>
        <v>0</v>
      </c>
      <c r="H84" s="13">
        <f t="shared" ca="1" si="0"/>
        <v>0.1008219178082192</v>
      </c>
      <c r="I84" s="29">
        <f ca="1">IF(G84&lt;&gt;0,IF(E84&lt;0,0,IF(OR('House Salad'!I84&gt;0,'Green Pepper'!I84&gt;0,Mushrooms!I84&gt;0,Lemon!I84&gt;0),0,IF(OR(Pita!I84&gt;0,Tzatziki!I84&gt;0,'Monterey Jack'!I84&gt;0, 'Marinated Chicken'!I84&gt;0, Squid!I84&gt;0),50,200))),0)</f>
        <v>0</v>
      </c>
      <c r="J84" s="2">
        <f ca="1">IF(D84&lt;$E$18,"N/A",IF(D84=$E$18,IF($E$7-SUM(OFFSET(F84,-$E$18,0):F84)&gt;0,$E$7-SUM(OFFSET(F84,-$E$18,0):F84),0),IF(OFFSET(G84,-$E$18,0)-SUM(OFFSET(F84,-$E$18,0):F84)&gt;0,OFFSET(G84,-$E$18,0)-SUM(OFFSET(F84,-$E$18,0):F84),0)))</f>
        <v>0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82</v>
      </c>
      <c r="F85" s="15">
        <f t="shared" si="4"/>
        <v>10</v>
      </c>
      <c r="G85" s="15">
        <f t="shared" ca="1" si="5"/>
        <v>0</v>
      </c>
      <c r="H85" s="13">
        <f t="shared" ref="H85:H148" ca="1" si="7">IF(E85&gt;0,E85*($E$12/365),0)</f>
        <v>8.9863013698630145E-2</v>
      </c>
      <c r="I85" s="29">
        <f ca="1">IF(G85&lt;&gt;0,IF(E85&lt;0,0,IF(OR('House Salad'!I85&gt;0,'Green Pepper'!I85&gt;0,Mushrooms!I85&gt;0,Lemon!I85&gt;0),0,IF(OR(Pita!I85&gt;0,Tzatziki!I85&gt;0,'Monterey Jack'!I85&gt;0, 'Marinated Chicken'!I85&gt;0, Squid!I85&gt;0),50,200))),0)</f>
        <v>0</v>
      </c>
      <c r="J85" s="2">
        <f ca="1">IF(D85&lt;$E$18,"N/A",IF(D85=$E$18,IF($E$7-SUM(OFFSET(F85,-$E$18,0):F85)&gt;0,$E$7-SUM(OFFSET(F85,-$E$18,0):F85),0),IF(OFFSET(G85,-$E$18,0)-SUM(OFFSET(F85,-$E$18,0):F85)&gt;0,OFFSET(G85,-$E$18,0)-SUM(OFFSET(F85,-$E$18,0):F85),0)))</f>
        <v>0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72</v>
      </c>
      <c r="F86" s="15">
        <f t="shared" ref="F86:F149" si="10">ROUND($E$15/7,0)</f>
        <v>10</v>
      </c>
      <c r="G86" s="15">
        <f t="shared" ref="G86:G149" ca="1" si="11">IF(D86=1,$E$4,IF(E86&lt;0,$E$4-E86,IF(MOD(D86,$E$5)=0,$E$4-E86,0)))</f>
        <v>0</v>
      </c>
      <c r="H86" s="13">
        <f t="shared" ca="1" si="7"/>
        <v>7.8904109589041108E-2</v>
      </c>
      <c r="I86" s="29">
        <f ca="1">IF(G86&lt;&gt;0,IF(E86&lt;0,0,IF(OR('House Salad'!I86&gt;0,'Green Pepper'!I86&gt;0,Mushrooms!I86&gt;0,Lemon!I86&gt;0),0,IF(OR(Pita!I86&gt;0,Tzatziki!I86&gt;0,'Monterey Jack'!I86&gt;0, 'Marinated Chicken'!I86&gt;0, Squid!I86&gt;0),50,200))),0)</f>
        <v>0</v>
      </c>
      <c r="J86" s="2">
        <f ca="1">IF(D86&lt;$E$18,"N/A",IF(D86=$E$18,IF($E$7-SUM(OFFSET(F86,-$E$18,0):F86)&gt;0,$E$7-SUM(OFFSET(F86,-$E$18,0):F86),0),IF(OFFSET(G86,-$E$18,0)-SUM(OFFSET(F86,-$E$18,0):F86)&gt;0,OFFSET(G86,-$E$18,0)-SUM(OFFSET(F86,-$E$18,0):F86),0)))</f>
        <v>0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62</v>
      </c>
      <c r="F87" s="15">
        <f t="shared" si="10"/>
        <v>10</v>
      </c>
      <c r="G87" s="15">
        <f t="shared" ca="1" si="11"/>
        <v>0</v>
      </c>
      <c r="H87" s="13">
        <f t="shared" ca="1" si="7"/>
        <v>6.794520547945207E-2</v>
      </c>
      <c r="I87" s="29">
        <f ca="1">IF(G87&lt;&gt;0,IF(E87&lt;0,0,IF(OR('House Salad'!I87&gt;0,'Green Pepper'!I87&gt;0,Mushrooms!I87&gt;0,Lemon!I87&gt;0),0,IF(OR(Pita!I87&gt;0,Tzatziki!I87&gt;0,'Monterey Jack'!I87&gt;0, 'Marinated Chicken'!I87&gt;0, Squid!I87&gt;0),50,200))),0)</f>
        <v>0</v>
      </c>
      <c r="J87" s="2">
        <f ca="1">IF(D87&lt;$E$18,"N/A",IF(D87=$E$18,IF($E$7-SUM(OFFSET(F87,-$E$18,0):F87)&gt;0,$E$7-SUM(OFFSET(F87,-$E$18,0):F87),0),IF(OFFSET(G87,-$E$18,0)-SUM(OFFSET(F87,-$E$18,0):F87)&gt;0,OFFSET(G87,-$E$18,0)-SUM(OFFSET(F87,-$E$18,0):F87),0)))</f>
        <v>0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52</v>
      </c>
      <c r="F88" s="15">
        <f t="shared" si="10"/>
        <v>10</v>
      </c>
      <c r="G88" s="15">
        <f t="shared" ca="1" si="11"/>
        <v>0</v>
      </c>
      <c r="H88" s="13">
        <f t="shared" ca="1" si="7"/>
        <v>5.6986301369863018E-2</v>
      </c>
      <c r="I88" s="29">
        <f ca="1">IF(G88&lt;&gt;0,IF(E88&lt;0,0,IF(OR('House Salad'!I88&gt;0,'Green Pepper'!I88&gt;0,Mushrooms!I88&gt;0,Lemon!I88&gt;0),0,IF(OR(Pita!I88&gt;0,Tzatziki!I88&gt;0,'Monterey Jack'!I88&gt;0, 'Marinated Chicken'!I88&gt;0, Squid!I88&gt;0),50,200))),0)</f>
        <v>0</v>
      </c>
      <c r="J88" s="2">
        <f ca="1">IF(D88&lt;$E$18,"N/A",IF(D88=$E$18,IF($E$7-SUM(OFFSET(F88,-$E$18,0):F88)&gt;0,$E$7-SUM(OFFSET(F88,-$E$18,0):F88),0),IF(OFFSET(G88,-$E$18,0)-SUM(OFFSET(F88,-$E$18,0):F88)&gt;0,OFFSET(G88,-$E$18,0)-SUM(OFFSET(F88,-$E$18,0):F88),0)))</f>
        <v>0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42</v>
      </c>
      <c r="F89" s="15">
        <f t="shared" si="10"/>
        <v>10</v>
      </c>
      <c r="G89" s="15">
        <f t="shared" ca="1" si="11"/>
        <v>0</v>
      </c>
      <c r="H89" s="13">
        <f t="shared" ca="1" si="7"/>
        <v>4.6027397260273981E-2</v>
      </c>
      <c r="I89" s="29">
        <f ca="1">IF(G89&lt;&gt;0,IF(E89&lt;0,0,IF(OR('House Salad'!I89&gt;0,'Green Pepper'!I89&gt;0,Mushrooms!I89&gt;0,Lemon!I89&gt;0),0,IF(OR(Pita!I89&gt;0,Tzatziki!I89&gt;0,'Monterey Jack'!I89&gt;0, 'Marinated Chicken'!I89&gt;0, Squid!I89&gt;0),50,200))),0)</f>
        <v>0</v>
      </c>
      <c r="J89" s="2">
        <f ca="1">IF(D89&lt;$E$18,"N/A",IF(D89=$E$18,IF($E$7-SUM(OFFSET(F89,-$E$18,0):F89)&gt;0,$E$7-SUM(OFFSET(F89,-$E$18,0):F89),0),IF(OFFSET(G89,-$E$18,0)-SUM(OFFSET(F89,-$E$18,0):F89)&gt;0,OFFSET(G89,-$E$18,0)-SUM(OFFSET(F89,-$E$18,0):F89),0)))</f>
        <v>0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32</v>
      </c>
      <c r="F90" s="15">
        <f t="shared" si="10"/>
        <v>10</v>
      </c>
      <c r="G90" s="15">
        <f t="shared" ca="1" si="11"/>
        <v>70</v>
      </c>
      <c r="H90" s="13">
        <f t="shared" ca="1" si="7"/>
        <v>3.5068493150684936E-2</v>
      </c>
      <c r="I90" s="29">
        <f ca="1">IF(G90&lt;&gt;0,IF(E90&lt;0,0,IF(OR('House Salad'!I90&gt;0,'Green Pepper'!I90&gt;0,Mushrooms!I90&gt;0,Lemon!I90&gt;0),0,IF(OR(Pita!I90&gt;0,Tzatziki!I90&gt;0,'Monterey Jack'!I90&gt;0, 'Marinated Chicken'!I90&gt;0, Squid!I90&gt;0),50,200))),0)</f>
        <v>0</v>
      </c>
      <c r="J90" s="2">
        <f ca="1">IF(D90&lt;$E$18,"N/A",IF(D90=$E$18,IF($E$7-SUM(OFFSET(F90,-$E$18,0):F90)&gt;0,$E$7-SUM(OFFSET(F90,-$E$18,0):F90),0),IF(OFFSET(G90,-$E$18,0)-SUM(OFFSET(F90,-$E$18,0):F90)&gt;0,OFFSET(G90,-$E$18,0)-SUM(OFFSET(F90,-$E$18,0):F90),0)))</f>
        <v>0</v>
      </c>
      <c r="K90" s="13">
        <f t="shared" ca="1" si="8"/>
        <v>0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92</v>
      </c>
      <c r="F91" s="15">
        <f t="shared" si="10"/>
        <v>10</v>
      </c>
      <c r="G91" s="15">
        <f t="shared" ca="1" si="11"/>
        <v>0</v>
      </c>
      <c r="H91" s="13">
        <f t="shared" ca="1" si="7"/>
        <v>0.1008219178082192</v>
      </c>
      <c r="I91" s="29">
        <f ca="1">IF(G91&lt;&gt;0,IF(E91&lt;0,0,IF(OR('House Salad'!I91&gt;0,'Green Pepper'!I91&gt;0,Mushrooms!I91&gt;0,Lemon!I91&gt;0),0,IF(OR(Pita!I91&gt;0,Tzatziki!I91&gt;0,'Monterey Jack'!I91&gt;0, 'Marinated Chicken'!I91&gt;0, Squid!I91&gt;0),50,200))),0)</f>
        <v>0</v>
      </c>
      <c r="J91" s="2">
        <f ca="1">IF(D91&lt;$E$18,"N/A",IF(D91=$E$18,IF($E$7-SUM(OFFSET(F91,-$E$18,0):F91)&gt;0,$E$7-SUM(OFFSET(F91,-$E$18,0):F91),0),IF(OFFSET(G91,-$E$18,0)-SUM(OFFSET(F91,-$E$18,0):F91)&gt;0,OFFSET(G91,-$E$18,0)-SUM(OFFSET(F91,-$E$18,0):F91),0)))</f>
        <v>0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82</v>
      </c>
      <c r="F92" s="15">
        <f t="shared" si="10"/>
        <v>10</v>
      </c>
      <c r="G92" s="15">
        <f t="shared" ca="1" si="11"/>
        <v>0</v>
      </c>
      <c r="H92" s="13">
        <f t="shared" ca="1" si="7"/>
        <v>8.9863013698630145E-2</v>
      </c>
      <c r="I92" s="29">
        <f ca="1">IF(G92&lt;&gt;0,IF(E92&lt;0,0,IF(OR('House Salad'!I92&gt;0,'Green Pepper'!I92&gt;0,Mushrooms!I92&gt;0,Lemon!I92&gt;0),0,IF(OR(Pita!I92&gt;0,Tzatziki!I92&gt;0,'Monterey Jack'!I92&gt;0, 'Marinated Chicken'!I92&gt;0, Squid!I92&gt;0),50,200))),0)</f>
        <v>0</v>
      </c>
      <c r="J92" s="2">
        <f ca="1">IF(D92&lt;$E$18,"N/A",IF(D92=$E$18,IF($E$7-SUM(OFFSET(F92,-$E$18,0):F92)&gt;0,$E$7-SUM(OFFSET(F92,-$E$18,0):F92),0),IF(OFFSET(G92,-$E$18,0)-SUM(OFFSET(F92,-$E$18,0):F92)&gt;0,OFFSET(G92,-$E$18,0)-SUM(OFFSET(F92,-$E$18,0):F92),0)))</f>
        <v>0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72</v>
      </c>
      <c r="F93" s="15">
        <f t="shared" si="10"/>
        <v>10</v>
      </c>
      <c r="G93" s="15">
        <f t="shared" ca="1" si="11"/>
        <v>0</v>
      </c>
      <c r="H93" s="13">
        <f t="shared" ca="1" si="7"/>
        <v>7.8904109589041108E-2</v>
      </c>
      <c r="I93" s="29">
        <f ca="1">IF(G93&lt;&gt;0,IF(E93&lt;0,0,IF(OR('House Salad'!I93&gt;0,'Green Pepper'!I93&gt;0,Mushrooms!I93&gt;0,Lemon!I93&gt;0),0,IF(OR(Pita!I93&gt;0,Tzatziki!I93&gt;0,'Monterey Jack'!I93&gt;0, 'Marinated Chicken'!I93&gt;0, Squid!I93&gt;0),50,200))),0)</f>
        <v>0</v>
      </c>
      <c r="J93" s="2">
        <f ca="1">IF(D93&lt;$E$18,"N/A",IF(D93=$E$18,IF($E$7-SUM(OFFSET(F93,-$E$18,0):F93)&gt;0,$E$7-SUM(OFFSET(F93,-$E$18,0):F93),0),IF(OFFSET(G93,-$E$18,0)-SUM(OFFSET(F93,-$E$18,0):F93)&gt;0,OFFSET(G93,-$E$18,0)-SUM(OFFSET(F93,-$E$18,0):F93),0)))</f>
        <v>0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62</v>
      </c>
      <c r="F94" s="15">
        <f t="shared" si="10"/>
        <v>10</v>
      </c>
      <c r="G94" s="15">
        <f t="shared" ca="1" si="11"/>
        <v>0</v>
      </c>
      <c r="H94" s="13">
        <f t="shared" ca="1" si="7"/>
        <v>6.794520547945207E-2</v>
      </c>
      <c r="I94" s="29">
        <f ca="1">IF(G94&lt;&gt;0,IF(E94&lt;0,0,IF(OR('House Salad'!I94&gt;0,'Green Pepper'!I94&gt;0,Mushrooms!I94&gt;0,Lemon!I94&gt;0),0,IF(OR(Pita!I94&gt;0,Tzatziki!I94&gt;0,'Monterey Jack'!I94&gt;0, 'Marinated Chicken'!I94&gt;0, Squid!I94&gt;0),50,200))),0)</f>
        <v>0</v>
      </c>
      <c r="J94" s="2">
        <f ca="1">IF(D94&lt;$E$18,"N/A",IF(D94=$E$18,IF($E$7-SUM(OFFSET(F94,-$E$18,0):F94)&gt;0,$E$7-SUM(OFFSET(F94,-$E$18,0):F94),0),IF(OFFSET(G94,-$E$18,0)-SUM(OFFSET(F94,-$E$18,0):F94)&gt;0,OFFSET(G94,-$E$18,0)-SUM(OFFSET(F94,-$E$18,0):F94),0)))</f>
        <v>0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52</v>
      </c>
      <c r="F95" s="15">
        <f t="shared" si="10"/>
        <v>10</v>
      </c>
      <c r="G95" s="15">
        <f t="shared" ca="1" si="11"/>
        <v>0</v>
      </c>
      <c r="H95" s="13">
        <f t="shared" ca="1" si="7"/>
        <v>5.6986301369863018E-2</v>
      </c>
      <c r="I95" s="29">
        <f ca="1">IF(G95&lt;&gt;0,IF(E95&lt;0,0,IF(OR('House Salad'!I95&gt;0,'Green Pepper'!I95&gt;0,Mushrooms!I95&gt;0,Lemon!I95&gt;0),0,IF(OR(Pita!I95&gt;0,Tzatziki!I95&gt;0,'Monterey Jack'!I95&gt;0, 'Marinated Chicken'!I95&gt;0, Squid!I95&gt;0),50,200))),0)</f>
        <v>0</v>
      </c>
      <c r="J95" s="2">
        <f ca="1">IF(D95&lt;$E$18,"N/A",IF(D95=$E$18,IF($E$7-SUM(OFFSET(F95,-$E$18,0):F95)&gt;0,$E$7-SUM(OFFSET(F95,-$E$18,0):F95),0),IF(OFFSET(G95,-$E$18,0)-SUM(OFFSET(F95,-$E$18,0):F95)&gt;0,OFFSET(G95,-$E$18,0)-SUM(OFFSET(F95,-$E$18,0):F95),0)))</f>
        <v>0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42</v>
      </c>
      <c r="F96" s="15">
        <f t="shared" si="10"/>
        <v>10</v>
      </c>
      <c r="G96" s="15">
        <f t="shared" ca="1" si="11"/>
        <v>0</v>
      </c>
      <c r="H96" s="13">
        <f t="shared" ca="1" si="7"/>
        <v>4.6027397260273981E-2</v>
      </c>
      <c r="I96" s="29">
        <f ca="1">IF(G96&lt;&gt;0,IF(E96&lt;0,0,IF(OR('House Salad'!I96&gt;0,'Green Pepper'!I96&gt;0,Mushrooms!I96&gt;0,Lemon!I96&gt;0),0,IF(OR(Pita!I96&gt;0,Tzatziki!I96&gt;0,'Monterey Jack'!I96&gt;0, 'Marinated Chicken'!I96&gt;0, Squid!I96&gt;0),50,200))),0)</f>
        <v>0</v>
      </c>
      <c r="J96" s="2">
        <f ca="1">IF(D96&lt;$E$18,"N/A",IF(D96=$E$18,IF($E$7-SUM(OFFSET(F96,-$E$18,0):F96)&gt;0,$E$7-SUM(OFFSET(F96,-$E$18,0):F96),0),IF(OFFSET(G96,-$E$18,0)-SUM(OFFSET(F96,-$E$18,0):F96)&gt;0,OFFSET(G96,-$E$18,0)-SUM(OFFSET(F96,-$E$18,0):F96),0)))</f>
        <v>0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32</v>
      </c>
      <c r="F97" s="15">
        <f t="shared" si="10"/>
        <v>10</v>
      </c>
      <c r="G97" s="15">
        <f t="shared" ca="1" si="11"/>
        <v>70</v>
      </c>
      <c r="H97" s="13">
        <f t="shared" ca="1" si="7"/>
        <v>3.5068493150684936E-2</v>
      </c>
      <c r="I97" s="29">
        <f ca="1">IF(G97&lt;&gt;0,IF(E97&lt;0,0,IF(OR('House Salad'!I97&gt;0,'Green Pepper'!I97&gt;0,Mushrooms!I97&gt;0,Lemon!I97&gt;0),0,IF(OR(Pita!I97&gt;0,Tzatziki!I97&gt;0,'Monterey Jack'!I97&gt;0, 'Marinated Chicken'!I97&gt;0, Squid!I97&gt;0),50,200))),0)</f>
        <v>0</v>
      </c>
      <c r="J97" s="2">
        <f ca="1">IF(D97&lt;$E$18,"N/A",IF(D97=$E$18,IF($E$7-SUM(OFFSET(F97,-$E$18,0):F97)&gt;0,$E$7-SUM(OFFSET(F97,-$E$18,0):F97),0),IF(OFFSET(G97,-$E$18,0)-SUM(OFFSET(F97,-$E$18,0):F97)&gt;0,OFFSET(G97,-$E$18,0)-SUM(OFFSET(F97,-$E$18,0):F97),0)))</f>
        <v>0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92</v>
      </c>
      <c r="F98" s="15">
        <f t="shared" si="10"/>
        <v>10</v>
      </c>
      <c r="G98" s="15">
        <f t="shared" ca="1" si="11"/>
        <v>0</v>
      </c>
      <c r="H98" s="13">
        <f t="shared" ca="1" si="7"/>
        <v>0.1008219178082192</v>
      </c>
      <c r="I98" s="29">
        <f ca="1">IF(G98&lt;&gt;0,IF(E98&lt;0,0,IF(OR('House Salad'!I98&gt;0,'Green Pepper'!I98&gt;0,Mushrooms!I98&gt;0,Lemon!I98&gt;0),0,IF(OR(Pita!I98&gt;0,Tzatziki!I98&gt;0,'Monterey Jack'!I98&gt;0, 'Marinated Chicken'!I98&gt;0, Squid!I98&gt;0),50,200))),0)</f>
        <v>0</v>
      </c>
      <c r="J98" s="2">
        <f ca="1">IF(D98&lt;$E$18,"N/A",IF(D98=$E$18,IF($E$7-SUM(OFFSET(F98,-$E$18,0):F98)&gt;0,$E$7-SUM(OFFSET(F98,-$E$18,0):F98),0),IF(OFFSET(G98,-$E$18,0)-SUM(OFFSET(F98,-$E$18,0):F98)&gt;0,OFFSET(G98,-$E$18,0)-SUM(OFFSET(F98,-$E$18,0):F98),0)))</f>
        <v>0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82</v>
      </c>
      <c r="F99" s="15">
        <f t="shared" si="10"/>
        <v>10</v>
      </c>
      <c r="G99" s="15">
        <f t="shared" ca="1" si="11"/>
        <v>0</v>
      </c>
      <c r="H99" s="13">
        <f t="shared" ca="1" si="7"/>
        <v>8.9863013698630145E-2</v>
      </c>
      <c r="I99" s="29">
        <f ca="1">IF(G99&lt;&gt;0,IF(E99&lt;0,0,IF(OR('House Salad'!I99&gt;0,'Green Pepper'!I99&gt;0,Mushrooms!I99&gt;0,Lemon!I99&gt;0),0,IF(OR(Pita!I99&gt;0,Tzatziki!I99&gt;0,'Monterey Jack'!I99&gt;0, 'Marinated Chicken'!I99&gt;0, Squid!I99&gt;0),50,200))),0)</f>
        <v>0</v>
      </c>
      <c r="J99" s="2">
        <f ca="1">IF(D99&lt;$E$18,"N/A",IF(D99=$E$18,IF($E$7-SUM(OFFSET(F99,-$E$18,0):F99)&gt;0,$E$7-SUM(OFFSET(F99,-$E$18,0):F99),0),IF(OFFSET(G99,-$E$18,0)-SUM(OFFSET(F99,-$E$18,0):F99)&gt;0,OFFSET(G99,-$E$18,0)-SUM(OFFSET(F99,-$E$18,0):F99),0)))</f>
        <v>0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72</v>
      </c>
      <c r="F100" s="15">
        <f t="shared" si="10"/>
        <v>10</v>
      </c>
      <c r="G100" s="15">
        <f t="shared" ca="1" si="11"/>
        <v>0</v>
      </c>
      <c r="H100" s="13">
        <f t="shared" ca="1" si="7"/>
        <v>7.8904109589041108E-2</v>
      </c>
      <c r="I100" s="29">
        <f ca="1">IF(G100&lt;&gt;0,IF(E100&lt;0,0,IF(OR('House Salad'!I100&gt;0,'Green Pepper'!I100&gt;0,Mushrooms!I100&gt;0,Lemon!I100&gt;0),0,IF(OR(Pita!I100&gt;0,Tzatziki!I100&gt;0,'Monterey Jack'!I100&gt;0, 'Marinated Chicken'!I100&gt;0, Squid!I100&gt;0),50,200))),0)</f>
        <v>0</v>
      </c>
      <c r="J100" s="2">
        <f ca="1">IF(D100&lt;$E$18,"N/A",IF(D100=$E$18,IF($E$7-SUM(OFFSET(F100,-$E$18,0):F100)&gt;0,$E$7-SUM(OFFSET(F100,-$E$18,0):F100),0),IF(OFFSET(G100,-$E$18,0)-SUM(OFFSET(F100,-$E$18,0):F100)&gt;0,OFFSET(G100,-$E$18,0)-SUM(OFFSET(F100,-$E$18,0):F100),0)))</f>
        <v>0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62</v>
      </c>
      <c r="F101" s="15">
        <f t="shared" si="10"/>
        <v>10</v>
      </c>
      <c r="G101" s="15">
        <f t="shared" ca="1" si="11"/>
        <v>0</v>
      </c>
      <c r="H101" s="13">
        <f t="shared" ca="1" si="7"/>
        <v>6.794520547945207E-2</v>
      </c>
      <c r="I101" s="29">
        <f ca="1">IF(G101&lt;&gt;0,IF(E101&lt;0,0,IF(OR('House Salad'!I101&gt;0,'Green Pepper'!I101&gt;0,Mushrooms!I101&gt;0,Lemon!I101&gt;0),0,IF(OR(Pita!I101&gt;0,Tzatziki!I101&gt;0,'Monterey Jack'!I101&gt;0, 'Marinated Chicken'!I101&gt;0, Squid!I101&gt;0),50,200))),0)</f>
        <v>0</v>
      </c>
      <c r="J101" s="2">
        <f ca="1">IF(D101&lt;$E$18,"N/A",IF(D101=$E$18,IF($E$7-SUM(OFFSET(F101,-$E$18,0):F101)&gt;0,$E$7-SUM(OFFSET(F101,-$E$18,0):F101),0),IF(OFFSET(G101,-$E$18,0)-SUM(OFFSET(F101,-$E$18,0):F101)&gt;0,OFFSET(G101,-$E$18,0)-SUM(OFFSET(F101,-$E$18,0):F101),0)))</f>
        <v>0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52</v>
      </c>
      <c r="F102" s="15">
        <f t="shared" si="10"/>
        <v>10</v>
      </c>
      <c r="G102" s="15">
        <f t="shared" ca="1" si="11"/>
        <v>0</v>
      </c>
      <c r="H102" s="13">
        <f t="shared" ca="1" si="7"/>
        <v>5.6986301369863018E-2</v>
      </c>
      <c r="I102" s="29">
        <f ca="1">IF(G102&lt;&gt;0,IF(E102&lt;0,0,IF(OR('House Salad'!I102&gt;0,'Green Pepper'!I102&gt;0,Mushrooms!I102&gt;0,Lemon!I102&gt;0),0,IF(OR(Pita!I102&gt;0,Tzatziki!I102&gt;0,'Monterey Jack'!I102&gt;0, 'Marinated Chicken'!I102&gt;0, Squid!I102&gt;0),50,200))),0)</f>
        <v>0</v>
      </c>
      <c r="J102" s="2">
        <f ca="1">IF(D102&lt;$E$18,"N/A",IF(D102=$E$18,IF($E$7-SUM(OFFSET(F102,-$E$18,0):F102)&gt;0,$E$7-SUM(OFFSET(F102,-$E$18,0):F102),0),IF(OFFSET(G102,-$E$18,0)-SUM(OFFSET(F102,-$E$18,0):F102)&gt;0,OFFSET(G102,-$E$18,0)-SUM(OFFSET(F102,-$E$18,0):F102),0)))</f>
        <v>0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42</v>
      </c>
      <c r="F103" s="15">
        <f t="shared" si="10"/>
        <v>10</v>
      </c>
      <c r="G103" s="15">
        <f t="shared" ca="1" si="11"/>
        <v>0</v>
      </c>
      <c r="H103" s="13">
        <f t="shared" ca="1" si="7"/>
        <v>4.6027397260273981E-2</v>
      </c>
      <c r="I103" s="29">
        <f ca="1">IF(G103&lt;&gt;0,IF(E103&lt;0,0,IF(OR('House Salad'!I103&gt;0,'Green Pepper'!I103&gt;0,Mushrooms!I103&gt;0,Lemon!I103&gt;0),0,IF(OR(Pita!I103&gt;0,Tzatziki!I103&gt;0,'Monterey Jack'!I103&gt;0, 'Marinated Chicken'!I103&gt;0, Squid!I103&gt;0),50,200))),0)</f>
        <v>0</v>
      </c>
      <c r="J103" s="2">
        <f ca="1">IF(D103&lt;$E$18,"N/A",IF(D103=$E$18,IF($E$7-SUM(OFFSET(F103,-$E$18,0):F103)&gt;0,$E$7-SUM(OFFSET(F103,-$E$18,0):F103),0),IF(OFFSET(G103,-$E$18,0)-SUM(OFFSET(F103,-$E$18,0):F103)&gt;0,OFFSET(G103,-$E$18,0)-SUM(OFFSET(F103,-$E$18,0):F103),0)))</f>
        <v>0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32</v>
      </c>
      <c r="F104" s="15">
        <f t="shared" si="10"/>
        <v>10</v>
      </c>
      <c r="G104" s="15">
        <f t="shared" ca="1" si="11"/>
        <v>70</v>
      </c>
      <c r="H104" s="13">
        <f t="shared" ca="1" si="7"/>
        <v>3.5068493150684936E-2</v>
      </c>
      <c r="I104" s="29">
        <f ca="1">IF(G104&lt;&gt;0,IF(E104&lt;0,0,IF(OR('House Salad'!I104&gt;0,'Green Pepper'!I104&gt;0,Mushrooms!I104&gt;0,Lemon!I104&gt;0),0,IF(OR(Pita!I104&gt;0,Tzatziki!I104&gt;0,'Monterey Jack'!I104&gt;0, 'Marinated Chicken'!I104&gt;0, Squid!I104&gt;0),50,200))),0)</f>
        <v>0</v>
      </c>
      <c r="J104" s="2">
        <f ca="1">IF(D104&lt;$E$18,"N/A",IF(D104=$E$18,IF($E$7-SUM(OFFSET(F104,-$E$18,0):F104)&gt;0,$E$7-SUM(OFFSET(F104,-$E$18,0):F104),0),IF(OFFSET(G104,-$E$18,0)-SUM(OFFSET(F104,-$E$18,0):F104)&gt;0,OFFSET(G104,-$E$18,0)-SUM(OFFSET(F104,-$E$18,0):F104),0)))</f>
        <v>0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92</v>
      </c>
      <c r="F105" s="15">
        <f t="shared" si="10"/>
        <v>10</v>
      </c>
      <c r="G105" s="15">
        <f t="shared" ca="1" si="11"/>
        <v>0</v>
      </c>
      <c r="H105" s="13">
        <f t="shared" ca="1" si="7"/>
        <v>0.1008219178082192</v>
      </c>
      <c r="I105" s="29">
        <f ca="1">IF(G105&lt;&gt;0,IF(E105&lt;0,0,IF(OR('House Salad'!I105&gt;0,'Green Pepper'!I105&gt;0,Mushrooms!I105&gt;0,Lemon!I105&gt;0),0,IF(OR(Pita!I105&gt;0,Tzatziki!I105&gt;0,'Monterey Jack'!I105&gt;0, 'Marinated Chicken'!I105&gt;0, Squid!I105&gt;0),50,200))),0)</f>
        <v>0</v>
      </c>
      <c r="J105" s="2">
        <f ca="1">IF(D105&lt;$E$18,"N/A",IF(D105=$E$18,IF($E$7-SUM(OFFSET(F105,-$E$18,0):F105)&gt;0,$E$7-SUM(OFFSET(F105,-$E$18,0):F105),0),IF(OFFSET(G105,-$E$18,0)-SUM(OFFSET(F105,-$E$18,0):F105)&gt;0,OFFSET(G105,-$E$18,0)-SUM(OFFSET(F105,-$E$18,0):F105),0)))</f>
        <v>0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82</v>
      </c>
      <c r="F106" s="15">
        <f t="shared" si="10"/>
        <v>10</v>
      </c>
      <c r="G106" s="15">
        <f t="shared" ca="1" si="11"/>
        <v>0</v>
      </c>
      <c r="H106" s="13">
        <f t="shared" ca="1" si="7"/>
        <v>8.9863013698630145E-2</v>
      </c>
      <c r="I106" s="29">
        <f ca="1">IF(G106&lt;&gt;0,IF(E106&lt;0,0,IF(OR('House Salad'!I106&gt;0,'Green Pepper'!I106&gt;0,Mushrooms!I106&gt;0,Lemon!I106&gt;0),0,IF(OR(Pita!I106&gt;0,Tzatziki!I106&gt;0,'Monterey Jack'!I106&gt;0, 'Marinated Chicken'!I106&gt;0, Squid!I106&gt;0),50,200))),0)</f>
        <v>0</v>
      </c>
      <c r="J106" s="2">
        <f ca="1">IF(D106&lt;$E$18,"N/A",IF(D106=$E$18,IF($E$7-SUM(OFFSET(F106,-$E$18,0):F106)&gt;0,$E$7-SUM(OFFSET(F106,-$E$18,0):F106),0),IF(OFFSET(G106,-$E$18,0)-SUM(OFFSET(F106,-$E$18,0):F106)&gt;0,OFFSET(G106,-$E$18,0)-SUM(OFFSET(F106,-$E$18,0):F106),0)))</f>
        <v>0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72</v>
      </c>
      <c r="F107" s="15">
        <f t="shared" si="10"/>
        <v>10</v>
      </c>
      <c r="G107" s="15">
        <f t="shared" ca="1" si="11"/>
        <v>0</v>
      </c>
      <c r="H107" s="13">
        <f t="shared" ca="1" si="7"/>
        <v>7.8904109589041108E-2</v>
      </c>
      <c r="I107" s="29">
        <f ca="1">IF(G107&lt;&gt;0,IF(E107&lt;0,0,IF(OR('House Salad'!I107&gt;0,'Green Pepper'!I107&gt;0,Mushrooms!I107&gt;0,Lemon!I107&gt;0),0,IF(OR(Pita!I107&gt;0,Tzatziki!I107&gt;0,'Monterey Jack'!I107&gt;0, 'Marinated Chicken'!I107&gt;0, Squid!I107&gt;0),50,200))),0)</f>
        <v>0</v>
      </c>
      <c r="J107" s="2">
        <f ca="1">IF(D107&lt;$E$18,"N/A",IF(D107=$E$18,IF($E$7-SUM(OFFSET(F107,-$E$18,0):F107)&gt;0,$E$7-SUM(OFFSET(F107,-$E$18,0):F107),0),IF(OFFSET(G107,-$E$18,0)-SUM(OFFSET(F107,-$E$18,0):F107)&gt;0,OFFSET(G107,-$E$18,0)-SUM(OFFSET(F107,-$E$18,0):F107),0)))</f>
        <v>0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62</v>
      </c>
      <c r="F108" s="15">
        <f t="shared" si="10"/>
        <v>10</v>
      </c>
      <c r="G108" s="15">
        <f t="shared" ca="1" si="11"/>
        <v>0</v>
      </c>
      <c r="H108" s="13">
        <f t="shared" ca="1" si="7"/>
        <v>6.794520547945207E-2</v>
      </c>
      <c r="I108" s="29">
        <f ca="1">IF(G108&lt;&gt;0,IF(E108&lt;0,0,IF(OR('House Salad'!I108&gt;0,'Green Pepper'!I108&gt;0,Mushrooms!I108&gt;0,Lemon!I108&gt;0),0,IF(OR(Pita!I108&gt;0,Tzatziki!I108&gt;0,'Monterey Jack'!I108&gt;0, 'Marinated Chicken'!I108&gt;0, Squid!I108&gt;0),50,200))),0)</f>
        <v>0</v>
      </c>
      <c r="J108" s="2">
        <f ca="1">IF(D108&lt;$E$18,"N/A",IF(D108=$E$18,IF($E$7-SUM(OFFSET(F108,-$E$18,0):F108)&gt;0,$E$7-SUM(OFFSET(F108,-$E$18,0):F108),0),IF(OFFSET(G108,-$E$18,0)-SUM(OFFSET(F108,-$E$18,0):F108)&gt;0,OFFSET(G108,-$E$18,0)-SUM(OFFSET(F108,-$E$18,0):F108),0)))</f>
        <v>0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52</v>
      </c>
      <c r="F109" s="15">
        <f t="shared" si="10"/>
        <v>10</v>
      </c>
      <c r="G109" s="15">
        <f t="shared" ca="1" si="11"/>
        <v>0</v>
      </c>
      <c r="H109" s="13">
        <f t="shared" ca="1" si="7"/>
        <v>5.6986301369863018E-2</v>
      </c>
      <c r="I109" s="29">
        <f ca="1">IF(G109&lt;&gt;0,IF(E109&lt;0,0,IF(OR('House Salad'!I109&gt;0,'Green Pepper'!I109&gt;0,Mushrooms!I109&gt;0,Lemon!I109&gt;0),0,IF(OR(Pita!I109&gt;0,Tzatziki!I109&gt;0,'Monterey Jack'!I109&gt;0, 'Marinated Chicken'!I109&gt;0, Squid!I109&gt;0),50,200))),0)</f>
        <v>0</v>
      </c>
      <c r="J109" s="2">
        <f ca="1">IF(D109&lt;$E$18,"N/A",IF(D109=$E$18,IF($E$7-SUM(OFFSET(F109,-$E$18,0):F109)&gt;0,$E$7-SUM(OFFSET(F109,-$E$18,0):F109),0),IF(OFFSET(G109,-$E$18,0)-SUM(OFFSET(F109,-$E$18,0):F109)&gt;0,OFFSET(G109,-$E$18,0)-SUM(OFFSET(F109,-$E$18,0):F109),0)))</f>
        <v>0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42</v>
      </c>
      <c r="F110" s="15">
        <f t="shared" si="10"/>
        <v>10</v>
      </c>
      <c r="G110" s="15">
        <f t="shared" ca="1" si="11"/>
        <v>0</v>
      </c>
      <c r="H110" s="13">
        <f t="shared" ca="1" si="7"/>
        <v>4.6027397260273981E-2</v>
      </c>
      <c r="I110" s="29">
        <f ca="1">IF(G110&lt;&gt;0,IF(E110&lt;0,0,IF(OR('House Salad'!I110&gt;0,'Green Pepper'!I110&gt;0,Mushrooms!I110&gt;0,Lemon!I110&gt;0),0,IF(OR(Pita!I110&gt;0,Tzatziki!I110&gt;0,'Monterey Jack'!I110&gt;0, 'Marinated Chicken'!I110&gt;0, Squid!I110&gt;0),50,200))),0)</f>
        <v>0</v>
      </c>
      <c r="J110" s="2">
        <f ca="1">IF(D110&lt;$E$18,"N/A",IF(D110=$E$18,IF($E$7-SUM(OFFSET(F110,-$E$18,0):F110)&gt;0,$E$7-SUM(OFFSET(F110,-$E$18,0):F110),0),IF(OFFSET(G110,-$E$18,0)-SUM(OFFSET(F110,-$E$18,0):F110)&gt;0,OFFSET(G110,-$E$18,0)-SUM(OFFSET(F110,-$E$18,0):F110),0)))</f>
        <v>0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32</v>
      </c>
      <c r="F111" s="15">
        <f t="shared" si="10"/>
        <v>10</v>
      </c>
      <c r="G111" s="15">
        <f t="shared" ca="1" si="11"/>
        <v>70</v>
      </c>
      <c r="H111" s="13">
        <f t="shared" ca="1" si="7"/>
        <v>3.5068493150684936E-2</v>
      </c>
      <c r="I111" s="29">
        <f ca="1">IF(G111&lt;&gt;0,IF(E111&lt;0,0,IF(OR('House Salad'!I111&gt;0,'Green Pepper'!I111&gt;0,Mushrooms!I111&gt;0,Lemon!I111&gt;0),0,IF(OR(Pita!I111&gt;0,Tzatziki!I111&gt;0,'Monterey Jack'!I111&gt;0, 'Marinated Chicken'!I111&gt;0, Squid!I111&gt;0),50,200))),0)</f>
        <v>0</v>
      </c>
      <c r="J111" s="2">
        <f ca="1">IF(D111&lt;$E$18,"N/A",IF(D111=$E$18,IF($E$7-SUM(OFFSET(F111,-$E$18,0):F111)&gt;0,$E$7-SUM(OFFSET(F111,-$E$18,0):F111),0),IF(OFFSET(G111,-$E$18,0)-SUM(OFFSET(F111,-$E$18,0):F111)&gt;0,OFFSET(G111,-$E$18,0)-SUM(OFFSET(F111,-$E$18,0):F111),0)))</f>
        <v>0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92</v>
      </c>
      <c r="F112" s="15">
        <f t="shared" si="10"/>
        <v>10</v>
      </c>
      <c r="G112" s="15">
        <f t="shared" ca="1" si="11"/>
        <v>0</v>
      </c>
      <c r="H112" s="13">
        <f t="shared" ca="1" si="7"/>
        <v>0.1008219178082192</v>
      </c>
      <c r="I112" s="29">
        <f ca="1">IF(G112&lt;&gt;0,IF(E112&lt;0,0,IF(OR('House Salad'!I112&gt;0,'Green Pepper'!I112&gt;0,Mushrooms!I112&gt;0,Lemon!I112&gt;0),0,IF(OR(Pita!I112&gt;0,Tzatziki!I112&gt;0,'Monterey Jack'!I112&gt;0, 'Marinated Chicken'!I112&gt;0, Squid!I112&gt;0),50,200))),0)</f>
        <v>0</v>
      </c>
      <c r="J112" s="2">
        <f ca="1">IF(D112&lt;$E$18,"N/A",IF(D112=$E$18,IF($E$7-SUM(OFFSET(F112,-$E$18,0):F112)&gt;0,$E$7-SUM(OFFSET(F112,-$E$18,0):F112),0),IF(OFFSET(G112,-$E$18,0)-SUM(OFFSET(F112,-$E$18,0):F112)&gt;0,OFFSET(G112,-$E$18,0)-SUM(OFFSET(F112,-$E$18,0):F112),0)))</f>
        <v>0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82</v>
      </c>
      <c r="F113" s="15">
        <f t="shared" si="10"/>
        <v>10</v>
      </c>
      <c r="G113" s="15">
        <f t="shared" ca="1" si="11"/>
        <v>0</v>
      </c>
      <c r="H113" s="13">
        <f t="shared" ca="1" si="7"/>
        <v>8.9863013698630145E-2</v>
      </c>
      <c r="I113" s="29">
        <f ca="1">IF(G113&lt;&gt;0,IF(E113&lt;0,0,IF(OR('House Salad'!I113&gt;0,'Green Pepper'!I113&gt;0,Mushrooms!I113&gt;0,Lemon!I113&gt;0),0,IF(OR(Pita!I113&gt;0,Tzatziki!I113&gt;0,'Monterey Jack'!I113&gt;0, 'Marinated Chicken'!I113&gt;0, Squid!I113&gt;0),50,200))),0)</f>
        <v>0</v>
      </c>
      <c r="J113" s="2">
        <f ca="1">IF(D113&lt;$E$18,"N/A",IF(D113=$E$18,IF($E$7-SUM(OFFSET(F113,-$E$18,0):F113)&gt;0,$E$7-SUM(OFFSET(F113,-$E$18,0):F113),0),IF(OFFSET(G113,-$E$18,0)-SUM(OFFSET(F113,-$E$18,0):F113)&gt;0,OFFSET(G113,-$E$18,0)-SUM(OFFSET(F113,-$E$18,0):F113),0)))</f>
        <v>0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72</v>
      </c>
      <c r="F114" s="15">
        <f t="shared" si="10"/>
        <v>10</v>
      </c>
      <c r="G114" s="15">
        <f t="shared" ca="1" si="11"/>
        <v>0</v>
      </c>
      <c r="H114" s="13">
        <f t="shared" ca="1" si="7"/>
        <v>7.8904109589041108E-2</v>
      </c>
      <c r="I114" s="29">
        <f ca="1">IF(G114&lt;&gt;0,IF(E114&lt;0,0,IF(OR('House Salad'!I114&gt;0,'Green Pepper'!I114&gt;0,Mushrooms!I114&gt;0,Lemon!I114&gt;0),0,IF(OR(Pita!I114&gt;0,Tzatziki!I114&gt;0,'Monterey Jack'!I114&gt;0, 'Marinated Chicken'!I114&gt;0, Squid!I114&gt;0),50,200))),0)</f>
        <v>0</v>
      </c>
      <c r="J114" s="2">
        <f ca="1">IF(D114&lt;$E$18,"N/A",IF(D114=$E$18,IF($E$7-SUM(OFFSET(F114,-$E$18,0):F114)&gt;0,$E$7-SUM(OFFSET(F114,-$E$18,0):F114),0),IF(OFFSET(G114,-$E$18,0)-SUM(OFFSET(F114,-$E$18,0):F114)&gt;0,OFFSET(G114,-$E$18,0)-SUM(OFFSET(F114,-$E$18,0):F114),0)))</f>
        <v>0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62</v>
      </c>
      <c r="F115" s="15">
        <f t="shared" si="10"/>
        <v>10</v>
      </c>
      <c r="G115" s="15">
        <f t="shared" ca="1" si="11"/>
        <v>0</v>
      </c>
      <c r="H115" s="13">
        <f t="shared" ca="1" si="7"/>
        <v>6.794520547945207E-2</v>
      </c>
      <c r="I115" s="29">
        <f ca="1">IF(G115&lt;&gt;0,IF(E115&lt;0,0,IF(OR('House Salad'!I115&gt;0,'Green Pepper'!I115&gt;0,Mushrooms!I115&gt;0,Lemon!I115&gt;0),0,IF(OR(Pita!I115&gt;0,Tzatziki!I115&gt;0,'Monterey Jack'!I115&gt;0, 'Marinated Chicken'!I115&gt;0, Squid!I115&gt;0),50,200))),0)</f>
        <v>0</v>
      </c>
      <c r="J115" s="2">
        <f ca="1">IF(D115&lt;$E$18,"N/A",IF(D115=$E$18,IF($E$7-SUM(OFFSET(F115,-$E$18,0):F115)&gt;0,$E$7-SUM(OFFSET(F115,-$E$18,0):F115),0),IF(OFFSET(G115,-$E$18,0)-SUM(OFFSET(F115,-$E$18,0):F115)&gt;0,OFFSET(G115,-$E$18,0)-SUM(OFFSET(F115,-$E$18,0):F115),0)))</f>
        <v>0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52</v>
      </c>
      <c r="F116" s="15">
        <f t="shared" si="10"/>
        <v>10</v>
      </c>
      <c r="G116" s="15">
        <f t="shared" ca="1" si="11"/>
        <v>0</v>
      </c>
      <c r="H116" s="13">
        <f t="shared" ca="1" si="7"/>
        <v>5.6986301369863018E-2</v>
      </c>
      <c r="I116" s="29">
        <f ca="1">IF(G116&lt;&gt;0,IF(E116&lt;0,0,IF(OR('House Salad'!I116&gt;0,'Green Pepper'!I116&gt;0,Mushrooms!I116&gt;0,Lemon!I116&gt;0),0,IF(OR(Pita!I116&gt;0,Tzatziki!I116&gt;0,'Monterey Jack'!I116&gt;0, 'Marinated Chicken'!I116&gt;0, Squid!I116&gt;0),50,200))),0)</f>
        <v>0</v>
      </c>
      <c r="J116" s="2">
        <f ca="1">IF(D116&lt;$E$18,"N/A",IF(D116=$E$18,IF($E$7-SUM(OFFSET(F116,-$E$18,0):F116)&gt;0,$E$7-SUM(OFFSET(F116,-$E$18,0):F116),0),IF(OFFSET(G116,-$E$18,0)-SUM(OFFSET(F116,-$E$18,0):F116)&gt;0,OFFSET(G116,-$E$18,0)-SUM(OFFSET(F116,-$E$18,0):F116),0)))</f>
        <v>0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42</v>
      </c>
      <c r="F117" s="15">
        <f t="shared" si="10"/>
        <v>10</v>
      </c>
      <c r="G117" s="15">
        <f t="shared" ca="1" si="11"/>
        <v>0</v>
      </c>
      <c r="H117" s="13">
        <f t="shared" ca="1" si="7"/>
        <v>4.6027397260273981E-2</v>
      </c>
      <c r="I117" s="29">
        <f ca="1">IF(G117&lt;&gt;0,IF(E117&lt;0,0,IF(OR('House Salad'!I117&gt;0,'Green Pepper'!I117&gt;0,Mushrooms!I117&gt;0,Lemon!I117&gt;0),0,IF(OR(Pita!I117&gt;0,Tzatziki!I117&gt;0,'Monterey Jack'!I117&gt;0, 'Marinated Chicken'!I117&gt;0, Squid!I117&gt;0),50,200))),0)</f>
        <v>0</v>
      </c>
      <c r="J117" s="2">
        <f ca="1">IF(D117&lt;$E$18,"N/A",IF(D117=$E$18,IF($E$7-SUM(OFFSET(F117,-$E$18,0):F117)&gt;0,$E$7-SUM(OFFSET(F117,-$E$18,0):F117),0),IF(OFFSET(G117,-$E$18,0)-SUM(OFFSET(F117,-$E$18,0):F117)&gt;0,OFFSET(G117,-$E$18,0)-SUM(OFFSET(F117,-$E$18,0):F117),0)))</f>
        <v>0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32</v>
      </c>
      <c r="F118" s="15">
        <f t="shared" si="10"/>
        <v>10</v>
      </c>
      <c r="G118" s="15">
        <f t="shared" ca="1" si="11"/>
        <v>70</v>
      </c>
      <c r="H118" s="13">
        <f t="shared" ca="1" si="7"/>
        <v>3.5068493150684936E-2</v>
      </c>
      <c r="I118" s="29">
        <f ca="1">IF(G118&lt;&gt;0,IF(E118&lt;0,0,IF(OR('House Salad'!I118&gt;0,'Green Pepper'!I118&gt;0,Mushrooms!I118&gt;0,Lemon!I118&gt;0),0,IF(OR(Pita!I118&gt;0,Tzatziki!I118&gt;0,'Monterey Jack'!I118&gt;0, 'Marinated Chicken'!I118&gt;0, Squid!I118&gt;0),50,200))),0)</f>
        <v>0</v>
      </c>
      <c r="J118" s="2">
        <f ca="1">IF(D118&lt;$E$18,"N/A",IF(D118=$E$18,IF($E$7-SUM(OFFSET(F118,-$E$18,0):F118)&gt;0,$E$7-SUM(OFFSET(F118,-$E$18,0):F118),0),IF(OFFSET(G118,-$E$18,0)-SUM(OFFSET(F118,-$E$18,0):F118)&gt;0,OFFSET(G118,-$E$18,0)-SUM(OFFSET(F118,-$E$18,0):F118),0)))</f>
        <v>0</v>
      </c>
      <c r="K118" s="13">
        <f t="shared" ca="1" si="8"/>
        <v>0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92</v>
      </c>
      <c r="F119" s="15">
        <f t="shared" si="10"/>
        <v>10</v>
      </c>
      <c r="G119" s="15">
        <f t="shared" ca="1" si="11"/>
        <v>0</v>
      </c>
      <c r="H119" s="13">
        <f t="shared" ca="1" si="7"/>
        <v>0.1008219178082192</v>
      </c>
      <c r="I119" s="29">
        <f ca="1">IF(G119&lt;&gt;0,IF(E119&lt;0,0,IF(OR('House Salad'!I119&gt;0,'Green Pepper'!I119&gt;0,Mushrooms!I119&gt;0,Lemon!I119&gt;0),0,IF(OR(Pita!I119&gt;0,Tzatziki!I119&gt;0,'Monterey Jack'!I119&gt;0, 'Marinated Chicken'!I119&gt;0, Squid!I119&gt;0),50,200))),0)</f>
        <v>0</v>
      </c>
      <c r="J119" s="2">
        <f ca="1">IF(D119&lt;$E$18,"N/A",IF(D119=$E$18,IF($E$7-SUM(OFFSET(F119,-$E$18,0):F119)&gt;0,$E$7-SUM(OFFSET(F119,-$E$18,0):F119),0),IF(OFFSET(G119,-$E$18,0)-SUM(OFFSET(F119,-$E$18,0):F119)&gt;0,OFFSET(G119,-$E$18,0)-SUM(OFFSET(F119,-$E$18,0):F119),0)))</f>
        <v>0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82</v>
      </c>
      <c r="F120" s="15">
        <f t="shared" si="10"/>
        <v>10</v>
      </c>
      <c r="G120" s="15">
        <f t="shared" ca="1" si="11"/>
        <v>0</v>
      </c>
      <c r="H120" s="13">
        <f t="shared" ca="1" si="7"/>
        <v>8.9863013698630145E-2</v>
      </c>
      <c r="I120" s="29">
        <f ca="1">IF(G120&lt;&gt;0,IF(E120&lt;0,0,IF(OR('House Salad'!I120&gt;0,'Green Pepper'!I120&gt;0,Mushrooms!I120&gt;0,Lemon!I120&gt;0),0,IF(OR(Pita!I120&gt;0,Tzatziki!I120&gt;0,'Monterey Jack'!I120&gt;0, 'Marinated Chicken'!I120&gt;0, Squid!I120&gt;0),50,200))),0)</f>
        <v>0</v>
      </c>
      <c r="J120" s="2">
        <f ca="1">IF(D120&lt;$E$18,"N/A",IF(D120=$E$18,IF($E$7-SUM(OFFSET(F120,-$E$18,0):F120)&gt;0,$E$7-SUM(OFFSET(F120,-$E$18,0):F120),0),IF(OFFSET(G120,-$E$18,0)-SUM(OFFSET(F120,-$E$18,0):F120)&gt;0,OFFSET(G120,-$E$18,0)-SUM(OFFSET(F120,-$E$18,0):F120),0)))</f>
        <v>0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72</v>
      </c>
      <c r="F121" s="15">
        <f t="shared" si="10"/>
        <v>10</v>
      </c>
      <c r="G121" s="15">
        <f t="shared" ca="1" si="11"/>
        <v>0</v>
      </c>
      <c r="H121" s="13">
        <f t="shared" ca="1" si="7"/>
        <v>7.8904109589041108E-2</v>
      </c>
      <c r="I121" s="29">
        <f ca="1">IF(G121&lt;&gt;0,IF(E121&lt;0,0,IF(OR('House Salad'!I121&gt;0,'Green Pepper'!I121&gt;0,Mushrooms!I121&gt;0,Lemon!I121&gt;0),0,IF(OR(Pita!I121&gt;0,Tzatziki!I121&gt;0,'Monterey Jack'!I121&gt;0, 'Marinated Chicken'!I121&gt;0, Squid!I121&gt;0),50,200))),0)</f>
        <v>0</v>
      </c>
      <c r="J121" s="2">
        <f ca="1">IF(D121&lt;$E$18,"N/A",IF(D121=$E$18,IF($E$7-SUM(OFFSET(F121,-$E$18,0):F121)&gt;0,$E$7-SUM(OFFSET(F121,-$E$18,0):F121),0),IF(OFFSET(G121,-$E$18,0)-SUM(OFFSET(F121,-$E$18,0):F121)&gt;0,OFFSET(G121,-$E$18,0)-SUM(OFFSET(F121,-$E$18,0):F121),0)))</f>
        <v>0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62</v>
      </c>
      <c r="F122" s="15">
        <f t="shared" si="10"/>
        <v>10</v>
      </c>
      <c r="G122" s="15">
        <f t="shared" ca="1" si="11"/>
        <v>0</v>
      </c>
      <c r="H122" s="13">
        <f t="shared" ca="1" si="7"/>
        <v>6.794520547945207E-2</v>
      </c>
      <c r="I122" s="29">
        <f ca="1">IF(G122&lt;&gt;0,IF(E122&lt;0,0,IF(OR('House Salad'!I122&gt;0,'Green Pepper'!I122&gt;0,Mushrooms!I122&gt;0,Lemon!I122&gt;0),0,IF(OR(Pita!I122&gt;0,Tzatziki!I122&gt;0,'Monterey Jack'!I122&gt;0, 'Marinated Chicken'!I122&gt;0, Squid!I122&gt;0),50,200))),0)</f>
        <v>0</v>
      </c>
      <c r="J122" s="2">
        <f ca="1">IF(D122&lt;$E$18,"N/A",IF(D122=$E$18,IF($E$7-SUM(OFFSET(F122,-$E$18,0):F122)&gt;0,$E$7-SUM(OFFSET(F122,-$E$18,0):F122),0),IF(OFFSET(G122,-$E$18,0)-SUM(OFFSET(F122,-$E$18,0):F122)&gt;0,OFFSET(G122,-$E$18,0)-SUM(OFFSET(F122,-$E$18,0):F122),0)))</f>
        <v>0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52</v>
      </c>
      <c r="F123" s="15">
        <f t="shared" si="10"/>
        <v>10</v>
      </c>
      <c r="G123" s="15">
        <f t="shared" ca="1" si="11"/>
        <v>0</v>
      </c>
      <c r="H123" s="13">
        <f t="shared" ca="1" si="7"/>
        <v>5.6986301369863018E-2</v>
      </c>
      <c r="I123" s="29">
        <f ca="1">IF(G123&lt;&gt;0,IF(E123&lt;0,0,IF(OR('House Salad'!I123&gt;0,'Green Pepper'!I123&gt;0,Mushrooms!I123&gt;0,Lemon!I123&gt;0),0,IF(OR(Pita!I123&gt;0,Tzatziki!I123&gt;0,'Monterey Jack'!I123&gt;0, 'Marinated Chicken'!I123&gt;0, Squid!I123&gt;0),50,200))),0)</f>
        <v>0</v>
      </c>
      <c r="J123" s="2">
        <f ca="1">IF(D123&lt;$E$18,"N/A",IF(D123=$E$18,IF($E$7-SUM(OFFSET(F123,-$E$18,0):F123)&gt;0,$E$7-SUM(OFFSET(F123,-$E$18,0):F123),0),IF(OFFSET(G123,-$E$18,0)-SUM(OFFSET(F123,-$E$18,0):F123)&gt;0,OFFSET(G123,-$E$18,0)-SUM(OFFSET(F123,-$E$18,0):F123),0)))</f>
        <v>0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42</v>
      </c>
      <c r="F124" s="15">
        <f t="shared" si="10"/>
        <v>10</v>
      </c>
      <c r="G124" s="15">
        <f t="shared" ca="1" si="11"/>
        <v>0</v>
      </c>
      <c r="H124" s="13">
        <f t="shared" ca="1" si="7"/>
        <v>4.6027397260273981E-2</v>
      </c>
      <c r="I124" s="29">
        <f ca="1">IF(G124&lt;&gt;0,IF(E124&lt;0,0,IF(OR('House Salad'!I124&gt;0,'Green Pepper'!I124&gt;0,Mushrooms!I124&gt;0,Lemon!I124&gt;0),0,IF(OR(Pita!I124&gt;0,Tzatziki!I124&gt;0,'Monterey Jack'!I124&gt;0, 'Marinated Chicken'!I124&gt;0, Squid!I124&gt;0),50,200))),0)</f>
        <v>0</v>
      </c>
      <c r="J124" s="2">
        <f ca="1">IF(D124&lt;$E$18,"N/A",IF(D124=$E$18,IF($E$7-SUM(OFFSET(F124,-$E$18,0):F124)&gt;0,$E$7-SUM(OFFSET(F124,-$E$18,0):F124),0),IF(OFFSET(G124,-$E$18,0)-SUM(OFFSET(F124,-$E$18,0):F124)&gt;0,OFFSET(G124,-$E$18,0)-SUM(OFFSET(F124,-$E$18,0):F124),0)))</f>
        <v>0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32</v>
      </c>
      <c r="F125" s="15">
        <f t="shared" si="10"/>
        <v>10</v>
      </c>
      <c r="G125" s="15">
        <f t="shared" ca="1" si="11"/>
        <v>70</v>
      </c>
      <c r="H125" s="13">
        <f t="shared" ca="1" si="7"/>
        <v>3.5068493150684936E-2</v>
      </c>
      <c r="I125" s="29">
        <f ca="1">IF(G125&lt;&gt;0,IF(E125&lt;0,0,IF(OR('House Salad'!I125&gt;0,'Green Pepper'!I125&gt;0,Mushrooms!I125&gt;0,Lemon!I125&gt;0),0,IF(OR(Pita!I125&gt;0,Tzatziki!I125&gt;0,'Monterey Jack'!I125&gt;0, 'Marinated Chicken'!I125&gt;0, Squid!I125&gt;0),50,200))),0)</f>
        <v>0</v>
      </c>
      <c r="J125" s="2">
        <f ca="1">IF(D125&lt;$E$18,"N/A",IF(D125=$E$18,IF($E$7-SUM(OFFSET(F125,-$E$18,0):F125)&gt;0,$E$7-SUM(OFFSET(F125,-$E$18,0):F125),0),IF(OFFSET(G125,-$E$18,0)-SUM(OFFSET(F125,-$E$18,0):F125)&gt;0,OFFSET(G125,-$E$18,0)-SUM(OFFSET(F125,-$E$18,0):F125),0)))</f>
        <v>0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92</v>
      </c>
      <c r="F126" s="15">
        <f t="shared" si="10"/>
        <v>10</v>
      </c>
      <c r="G126" s="15">
        <f t="shared" ca="1" si="11"/>
        <v>0</v>
      </c>
      <c r="H126" s="13">
        <f t="shared" ca="1" si="7"/>
        <v>0.1008219178082192</v>
      </c>
      <c r="I126" s="29">
        <f ca="1">IF(G126&lt;&gt;0,IF(E126&lt;0,0,IF(OR('House Salad'!I126&gt;0,'Green Pepper'!I126&gt;0,Mushrooms!I126&gt;0,Lemon!I126&gt;0),0,IF(OR(Pita!I126&gt;0,Tzatziki!I126&gt;0,'Monterey Jack'!I126&gt;0, 'Marinated Chicken'!I126&gt;0, Squid!I126&gt;0),50,200))),0)</f>
        <v>0</v>
      </c>
      <c r="J126" s="2">
        <f ca="1">IF(D126&lt;$E$18,"N/A",IF(D126=$E$18,IF($E$7-SUM(OFFSET(F126,-$E$18,0):F126)&gt;0,$E$7-SUM(OFFSET(F126,-$E$18,0):F126),0),IF(OFFSET(G126,-$E$18,0)-SUM(OFFSET(F126,-$E$18,0):F126)&gt;0,OFFSET(G126,-$E$18,0)-SUM(OFFSET(F126,-$E$18,0):F126),0)))</f>
        <v>0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82</v>
      </c>
      <c r="F127" s="15">
        <f t="shared" si="10"/>
        <v>10</v>
      </c>
      <c r="G127" s="15">
        <f t="shared" ca="1" si="11"/>
        <v>0</v>
      </c>
      <c r="H127" s="13">
        <f t="shared" ca="1" si="7"/>
        <v>8.9863013698630145E-2</v>
      </c>
      <c r="I127" s="29">
        <f ca="1">IF(G127&lt;&gt;0,IF(E127&lt;0,0,IF(OR('House Salad'!I127&gt;0,'Green Pepper'!I127&gt;0,Mushrooms!I127&gt;0,Lemon!I127&gt;0),0,IF(OR(Pita!I127&gt;0,Tzatziki!I127&gt;0,'Monterey Jack'!I127&gt;0, 'Marinated Chicken'!I127&gt;0, Squid!I127&gt;0),50,200))),0)</f>
        <v>0</v>
      </c>
      <c r="J127" s="2">
        <f ca="1">IF(D127&lt;$E$18,"N/A",IF(D127=$E$18,IF($E$7-SUM(OFFSET(F127,-$E$18,0):F127)&gt;0,$E$7-SUM(OFFSET(F127,-$E$18,0):F127),0),IF(OFFSET(G127,-$E$18,0)-SUM(OFFSET(F127,-$E$18,0):F127)&gt;0,OFFSET(G127,-$E$18,0)-SUM(OFFSET(F127,-$E$18,0):F127),0)))</f>
        <v>0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72</v>
      </c>
      <c r="F128" s="15">
        <f t="shared" si="10"/>
        <v>10</v>
      </c>
      <c r="G128" s="15">
        <f t="shared" ca="1" si="11"/>
        <v>0</v>
      </c>
      <c r="H128" s="13">
        <f t="shared" ca="1" si="7"/>
        <v>7.8904109589041108E-2</v>
      </c>
      <c r="I128" s="29">
        <f ca="1">IF(G128&lt;&gt;0,IF(E128&lt;0,0,IF(OR('House Salad'!I128&gt;0,'Green Pepper'!I128&gt;0,Mushrooms!I128&gt;0,Lemon!I128&gt;0),0,IF(OR(Pita!I128&gt;0,Tzatziki!I128&gt;0,'Monterey Jack'!I128&gt;0, 'Marinated Chicken'!I128&gt;0, Squid!I128&gt;0),50,200))),0)</f>
        <v>0</v>
      </c>
      <c r="J128" s="2">
        <f ca="1">IF(D128&lt;$E$18,"N/A",IF(D128=$E$18,IF($E$7-SUM(OFFSET(F128,-$E$18,0):F128)&gt;0,$E$7-SUM(OFFSET(F128,-$E$18,0):F128),0),IF(OFFSET(G128,-$E$18,0)-SUM(OFFSET(F128,-$E$18,0):F128)&gt;0,OFFSET(G128,-$E$18,0)-SUM(OFFSET(F128,-$E$18,0):F128),0)))</f>
        <v>0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62</v>
      </c>
      <c r="F129" s="15">
        <f t="shared" si="10"/>
        <v>10</v>
      </c>
      <c r="G129" s="15">
        <f t="shared" ca="1" si="11"/>
        <v>0</v>
      </c>
      <c r="H129" s="13">
        <f t="shared" ca="1" si="7"/>
        <v>6.794520547945207E-2</v>
      </c>
      <c r="I129" s="29">
        <f ca="1">IF(G129&lt;&gt;0,IF(E129&lt;0,0,IF(OR('House Salad'!I129&gt;0,'Green Pepper'!I129&gt;0,Mushrooms!I129&gt;0,Lemon!I129&gt;0),0,IF(OR(Pita!I129&gt;0,Tzatziki!I129&gt;0,'Monterey Jack'!I129&gt;0, 'Marinated Chicken'!I129&gt;0, Squid!I129&gt;0),50,200))),0)</f>
        <v>0</v>
      </c>
      <c r="J129" s="2">
        <f ca="1">IF(D129&lt;$E$18,"N/A",IF(D129=$E$18,IF($E$7-SUM(OFFSET(F129,-$E$18,0):F129)&gt;0,$E$7-SUM(OFFSET(F129,-$E$18,0):F129),0),IF(OFFSET(G129,-$E$18,0)-SUM(OFFSET(F129,-$E$18,0):F129)&gt;0,OFFSET(G129,-$E$18,0)-SUM(OFFSET(F129,-$E$18,0):F129),0)))</f>
        <v>0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52</v>
      </c>
      <c r="F130" s="15">
        <f t="shared" si="10"/>
        <v>10</v>
      </c>
      <c r="G130" s="15">
        <f t="shared" ca="1" si="11"/>
        <v>0</v>
      </c>
      <c r="H130" s="13">
        <f t="shared" ca="1" si="7"/>
        <v>5.6986301369863018E-2</v>
      </c>
      <c r="I130" s="29">
        <f ca="1">IF(G130&lt;&gt;0,IF(E130&lt;0,0,IF(OR('House Salad'!I130&gt;0,'Green Pepper'!I130&gt;0,Mushrooms!I130&gt;0,Lemon!I130&gt;0),0,IF(OR(Pita!I130&gt;0,Tzatziki!I130&gt;0,'Monterey Jack'!I130&gt;0, 'Marinated Chicken'!I130&gt;0, Squid!I130&gt;0),50,200))),0)</f>
        <v>0</v>
      </c>
      <c r="J130" s="2">
        <f ca="1">IF(D130&lt;$E$18,"N/A",IF(D130=$E$18,IF($E$7-SUM(OFFSET(F130,-$E$18,0):F130)&gt;0,$E$7-SUM(OFFSET(F130,-$E$18,0):F130),0),IF(OFFSET(G130,-$E$18,0)-SUM(OFFSET(F130,-$E$18,0):F130)&gt;0,OFFSET(G130,-$E$18,0)-SUM(OFFSET(F130,-$E$18,0):F130),0)))</f>
        <v>0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42</v>
      </c>
      <c r="F131" s="15">
        <f t="shared" si="10"/>
        <v>10</v>
      </c>
      <c r="G131" s="15">
        <f t="shared" ca="1" si="11"/>
        <v>0</v>
      </c>
      <c r="H131" s="13">
        <f t="shared" ca="1" si="7"/>
        <v>4.6027397260273981E-2</v>
      </c>
      <c r="I131" s="29">
        <f ca="1">IF(G131&lt;&gt;0,IF(E131&lt;0,0,IF(OR('House Salad'!I131&gt;0,'Green Pepper'!I131&gt;0,Mushrooms!I131&gt;0,Lemon!I131&gt;0),0,IF(OR(Pita!I131&gt;0,Tzatziki!I131&gt;0,'Monterey Jack'!I131&gt;0, 'Marinated Chicken'!I131&gt;0, Squid!I131&gt;0),50,200))),0)</f>
        <v>0</v>
      </c>
      <c r="J131" s="2">
        <f ca="1">IF(D131&lt;$E$18,"N/A",IF(D131=$E$18,IF($E$7-SUM(OFFSET(F131,-$E$18,0):F131)&gt;0,$E$7-SUM(OFFSET(F131,-$E$18,0):F131),0),IF(OFFSET(G131,-$E$18,0)-SUM(OFFSET(F131,-$E$18,0):F131)&gt;0,OFFSET(G131,-$E$18,0)-SUM(OFFSET(F131,-$E$18,0):F131),0)))</f>
        <v>0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32</v>
      </c>
      <c r="F132" s="15">
        <f t="shared" si="10"/>
        <v>10</v>
      </c>
      <c r="G132" s="15">
        <f t="shared" ca="1" si="11"/>
        <v>70</v>
      </c>
      <c r="H132" s="13">
        <f t="shared" ca="1" si="7"/>
        <v>3.5068493150684936E-2</v>
      </c>
      <c r="I132" s="29">
        <f ca="1">IF(G132&lt;&gt;0,IF(E132&lt;0,0,IF(OR('House Salad'!I132&gt;0,'Green Pepper'!I132&gt;0,Mushrooms!I132&gt;0,Lemon!I132&gt;0),0,IF(OR(Pita!I132&gt;0,Tzatziki!I132&gt;0,'Monterey Jack'!I132&gt;0, 'Marinated Chicken'!I132&gt;0, Squid!I132&gt;0),50,200))),0)</f>
        <v>0</v>
      </c>
      <c r="J132" s="2">
        <f ca="1">IF(D132&lt;$E$18,"N/A",IF(D132=$E$18,IF($E$7-SUM(OFFSET(F132,-$E$18,0):F132)&gt;0,$E$7-SUM(OFFSET(F132,-$E$18,0):F132),0),IF(OFFSET(G132,-$E$18,0)-SUM(OFFSET(F132,-$E$18,0):F132)&gt;0,OFFSET(G132,-$E$18,0)-SUM(OFFSET(F132,-$E$18,0):F132),0)))</f>
        <v>0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92</v>
      </c>
      <c r="F133" s="15">
        <f t="shared" si="10"/>
        <v>10</v>
      </c>
      <c r="G133" s="15">
        <f t="shared" ca="1" si="11"/>
        <v>0</v>
      </c>
      <c r="H133" s="13">
        <f t="shared" ca="1" si="7"/>
        <v>0.1008219178082192</v>
      </c>
      <c r="I133" s="29">
        <f ca="1">IF(G133&lt;&gt;0,IF(E133&lt;0,0,IF(OR('House Salad'!I133&gt;0,'Green Pepper'!I133&gt;0,Mushrooms!I133&gt;0,Lemon!I133&gt;0),0,IF(OR(Pita!I133&gt;0,Tzatziki!I133&gt;0,'Monterey Jack'!I133&gt;0, 'Marinated Chicken'!I133&gt;0, Squid!I133&gt;0),50,200))),0)</f>
        <v>0</v>
      </c>
      <c r="J133" s="2">
        <f ca="1">IF(D133&lt;$E$18,"N/A",IF(D133=$E$18,IF($E$7-SUM(OFFSET(F133,-$E$18,0):F133)&gt;0,$E$7-SUM(OFFSET(F133,-$E$18,0):F133),0),IF(OFFSET(G133,-$E$18,0)-SUM(OFFSET(F133,-$E$18,0):F133)&gt;0,OFFSET(G133,-$E$18,0)-SUM(OFFSET(F133,-$E$18,0):F133),0)))</f>
        <v>0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82</v>
      </c>
      <c r="F134" s="15">
        <f t="shared" si="10"/>
        <v>10</v>
      </c>
      <c r="G134" s="15">
        <f t="shared" ca="1" si="11"/>
        <v>0</v>
      </c>
      <c r="H134" s="13">
        <f t="shared" ca="1" si="7"/>
        <v>8.9863013698630145E-2</v>
      </c>
      <c r="I134" s="29">
        <f ca="1">IF(G134&lt;&gt;0,IF(E134&lt;0,0,IF(OR('House Salad'!I134&gt;0,'Green Pepper'!I134&gt;0,Mushrooms!I134&gt;0,Lemon!I134&gt;0),0,IF(OR(Pita!I134&gt;0,Tzatziki!I134&gt;0,'Monterey Jack'!I134&gt;0, 'Marinated Chicken'!I134&gt;0, Squid!I134&gt;0),50,200))),0)</f>
        <v>0</v>
      </c>
      <c r="J134" s="2">
        <f ca="1">IF(D134&lt;$E$18,"N/A",IF(D134=$E$18,IF($E$7-SUM(OFFSET(F134,-$E$18,0):F134)&gt;0,$E$7-SUM(OFFSET(F134,-$E$18,0):F134),0),IF(OFFSET(G134,-$E$18,0)-SUM(OFFSET(F134,-$E$18,0):F134)&gt;0,OFFSET(G134,-$E$18,0)-SUM(OFFSET(F134,-$E$18,0):F134),0)))</f>
        <v>0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72</v>
      </c>
      <c r="F135" s="15">
        <f t="shared" si="10"/>
        <v>10</v>
      </c>
      <c r="G135" s="15">
        <f t="shared" ca="1" si="11"/>
        <v>0</v>
      </c>
      <c r="H135" s="13">
        <f t="shared" ca="1" si="7"/>
        <v>7.8904109589041108E-2</v>
      </c>
      <c r="I135" s="29">
        <f ca="1">IF(G135&lt;&gt;0,IF(E135&lt;0,0,IF(OR('House Salad'!I135&gt;0,'Green Pepper'!I135&gt;0,Mushrooms!I135&gt;0,Lemon!I135&gt;0),0,IF(OR(Pita!I135&gt;0,Tzatziki!I135&gt;0,'Monterey Jack'!I135&gt;0, 'Marinated Chicken'!I135&gt;0, Squid!I135&gt;0),50,200))),0)</f>
        <v>0</v>
      </c>
      <c r="J135" s="2">
        <f ca="1">IF(D135&lt;$E$18,"N/A",IF(D135=$E$18,IF($E$7-SUM(OFFSET(F135,-$E$18,0):F135)&gt;0,$E$7-SUM(OFFSET(F135,-$E$18,0):F135),0),IF(OFFSET(G135,-$E$18,0)-SUM(OFFSET(F135,-$E$18,0):F135)&gt;0,OFFSET(G135,-$E$18,0)-SUM(OFFSET(F135,-$E$18,0):F135),0)))</f>
        <v>0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62</v>
      </c>
      <c r="F136" s="15">
        <f t="shared" si="10"/>
        <v>10</v>
      </c>
      <c r="G136" s="15">
        <f t="shared" ca="1" si="11"/>
        <v>0</v>
      </c>
      <c r="H136" s="13">
        <f t="shared" ca="1" si="7"/>
        <v>6.794520547945207E-2</v>
      </c>
      <c r="I136" s="29">
        <f ca="1">IF(G136&lt;&gt;0,IF(E136&lt;0,0,IF(OR('House Salad'!I136&gt;0,'Green Pepper'!I136&gt;0,Mushrooms!I136&gt;0,Lemon!I136&gt;0),0,IF(OR(Pita!I136&gt;0,Tzatziki!I136&gt;0,'Monterey Jack'!I136&gt;0, 'Marinated Chicken'!I136&gt;0, Squid!I136&gt;0),50,200))),0)</f>
        <v>0</v>
      </c>
      <c r="J136" s="2">
        <f ca="1">IF(D136&lt;$E$18,"N/A",IF(D136=$E$18,IF($E$7-SUM(OFFSET(F136,-$E$18,0):F136)&gt;0,$E$7-SUM(OFFSET(F136,-$E$18,0):F136),0),IF(OFFSET(G136,-$E$18,0)-SUM(OFFSET(F136,-$E$18,0):F136)&gt;0,OFFSET(G136,-$E$18,0)-SUM(OFFSET(F136,-$E$18,0):F136),0)))</f>
        <v>0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52</v>
      </c>
      <c r="F137" s="15">
        <f t="shared" si="10"/>
        <v>10</v>
      </c>
      <c r="G137" s="15">
        <f t="shared" ca="1" si="11"/>
        <v>0</v>
      </c>
      <c r="H137" s="13">
        <f t="shared" ca="1" si="7"/>
        <v>5.6986301369863018E-2</v>
      </c>
      <c r="I137" s="29">
        <f ca="1">IF(G137&lt;&gt;0,IF(E137&lt;0,0,IF(OR('House Salad'!I137&gt;0,'Green Pepper'!I137&gt;0,Mushrooms!I137&gt;0,Lemon!I137&gt;0),0,IF(OR(Pita!I137&gt;0,Tzatziki!I137&gt;0,'Monterey Jack'!I137&gt;0, 'Marinated Chicken'!I137&gt;0, Squid!I137&gt;0),50,200))),0)</f>
        <v>0</v>
      </c>
      <c r="J137" s="2">
        <f ca="1">IF(D137&lt;$E$18,"N/A",IF(D137=$E$18,IF($E$7-SUM(OFFSET(F137,-$E$18,0):F137)&gt;0,$E$7-SUM(OFFSET(F137,-$E$18,0):F137),0),IF(OFFSET(G137,-$E$18,0)-SUM(OFFSET(F137,-$E$18,0):F137)&gt;0,OFFSET(G137,-$E$18,0)-SUM(OFFSET(F137,-$E$18,0):F137),0)))</f>
        <v>0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42</v>
      </c>
      <c r="F138" s="15">
        <f t="shared" si="10"/>
        <v>10</v>
      </c>
      <c r="G138" s="15">
        <f t="shared" ca="1" si="11"/>
        <v>0</v>
      </c>
      <c r="H138" s="13">
        <f t="shared" ca="1" si="7"/>
        <v>4.6027397260273981E-2</v>
      </c>
      <c r="I138" s="29">
        <f ca="1">IF(G138&lt;&gt;0,IF(E138&lt;0,0,IF(OR('House Salad'!I138&gt;0,'Green Pepper'!I138&gt;0,Mushrooms!I138&gt;0,Lemon!I138&gt;0),0,IF(OR(Pita!I138&gt;0,Tzatziki!I138&gt;0,'Monterey Jack'!I138&gt;0, 'Marinated Chicken'!I138&gt;0, Squid!I138&gt;0),50,200))),0)</f>
        <v>0</v>
      </c>
      <c r="J138" s="2">
        <f ca="1">IF(D138&lt;$E$18,"N/A",IF(D138=$E$18,IF($E$7-SUM(OFFSET(F138,-$E$18,0):F138)&gt;0,$E$7-SUM(OFFSET(F138,-$E$18,0):F138),0),IF(OFFSET(G138,-$E$18,0)-SUM(OFFSET(F138,-$E$18,0):F138)&gt;0,OFFSET(G138,-$E$18,0)-SUM(OFFSET(F138,-$E$18,0):F138),0)))</f>
        <v>0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32</v>
      </c>
      <c r="F139" s="15">
        <f t="shared" si="10"/>
        <v>10</v>
      </c>
      <c r="G139" s="15">
        <f t="shared" ca="1" si="11"/>
        <v>70</v>
      </c>
      <c r="H139" s="13">
        <f t="shared" ca="1" si="7"/>
        <v>3.5068493150684936E-2</v>
      </c>
      <c r="I139" s="29">
        <f ca="1">IF(G139&lt;&gt;0,IF(E139&lt;0,0,IF(OR('House Salad'!I139&gt;0,'Green Pepper'!I139&gt;0,Mushrooms!I139&gt;0,Lemon!I139&gt;0),0,IF(OR(Pita!I139&gt;0,Tzatziki!I139&gt;0,'Monterey Jack'!I139&gt;0, 'Marinated Chicken'!I139&gt;0, Squid!I139&gt;0),50,200))),0)</f>
        <v>0</v>
      </c>
      <c r="J139" s="2">
        <f ca="1">IF(D139&lt;$E$18,"N/A",IF(D139=$E$18,IF($E$7-SUM(OFFSET(F139,-$E$18,0):F139)&gt;0,$E$7-SUM(OFFSET(F139,-$E$18,0):F139),0),IF(OFFSET(G139,-$E$18,0)-SUM(OFFSET(F139,-$E$18,0):F139)&gt;0,OFFSET(G139,-$E$18,0)-SUM(OFFSET(F139,-$E$18,0):F139),0)))</f>
        <v>0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92</v>
      </c>
      <c r="F140" s="15">
        <f t="shared" si="10"/>
        <v>10</v>
      </c>
      <c r="G140" s="15">
        <f t="shared" ca="1" si="11"/>
        <v>0</v>
      </c>
      <c r="H140" s="13">
        <f t="shared" ca="1" si="7"/>
        <v>0.1008219178082192</v>
      </c>
      <c r="I140" s="29">
        <f ca="1">IF(G140&lt;&gt;0,IF(E140&lt;0,0,IF(OR('House Salad'!I140&gt;0,'Green Pepper'!I140&gt;0,Mushrooms!I140&gt;0,Lemon!I140&gt;0),0,IF(OR(Pita!I140&gt;0,Tzatziki!I140&gt;0,'Monterey Jack'!I140&gt;0, 'Marinated Chicken'!I140&gt;0, Squid!I140&gt;0),50,200))),0)</f>
        <v>0</v>
      </c>
      <c r="J140" s="2">
        <f ca="1">IF(D140&lt;$E$18,"N/A",IF(D140=$E$18,IF($E$7-SUM(OFFSET(F140,-$E$18,0):F140)&gt;0,$E$7-SUM(OFFSET(F140,-$E$18,0):F140),0),IF(OFFSET(G140,-$E$18,0)-SUM(OFFSET(F140,-$E$18,0):F140)&gt;0,OFFSET(G140,-$E$18,0)-SUM(OFFSET(F140,-$E$18,0):F140),0)))</f>
        <v>0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82</v>
      </c>
      <c r="F141" s="15">
        <f t="shared" si="10"/>
        <v>10</v>
      </c>
      <c r="G141" s="15">
        <f t="shared" ca="1" si="11"/>
        <v>0</v>
      </c>
      <c r="H141" s="13">
        <f t="shared" ca="1" si="7"/>
        <v>8.9863013698630145E-2</v>
      </c>
      <c r="I141" s="29">
        <f ca="1">IF(G141&lt;&gt;0,IF(E141&lt;0,0,IF(OR('House Salad'!I141&gt;0,'Green Pepper'!I141&gt;0,Mushrooms!I141&gt;0,Lemon!I141&gt;0),0,IF(OR(Pita!I141&gt;0,Tzatziki!I141&gt;0,'Monterey Jack'!I141&gt;0, 'Marinated Chicken'!I141&gt;0, Squid!I141&gt;0),50,200))),0)</f>
        <v>0</v>
      </c>
      <c r="J141" s="2">
        <f ca="1">IF(D141&lt;$E$18,"N/A",IF(D141=$E$18,IF($E$7-SUM(OFFSET(F141,-$E$18,0):F141)&gt;0,$E$7-SUM(OFFSET(F141,-$E$18,0):F141),0),IF(OFFSET(G141,-$E$18,0)-SUM(OFFSET(F141,-$E$18,0):F141)&gt;0,OFFSET(G141,-$E$18,0)-SUM(OFFSET(F141,-$E$18,0):F141),0)))</f>
        <v>0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72</v>
      </c>
      <c r="F142" s="15">
        <f t="shared" si="10"/>
        <v>10</v>
      </c>
      <c r="G142" s="15">
        <f t="shared" ca="1" si="11"/>
        <v>0</v>
      </c>
      <c r="H142" s="13">
        <f t="shared" ca="1" si="7"/>
        <v>7.8904109589041108E-2</v>
      </c>
      <c r="I142" s="29">
        <f ca="1">IF(G142&lt;&gt;0,IF(E142&lt;0,0,IF(OR('House Salad'!I142&gt;0,'Green Pepper'!I142&gt;0,Mushrooms!I142&gt;0,Lemon!I142&gt;0),0,IF(OR(Pita!I142&gt;0,Tzatziki!I142&gt;0,'Monterey Jack'!I142&gt;0, 'Marinated Chicken'!I142&gt;0, Squid!I142&gt;0),50,200))),0)</f>
        <v>0</v>
      </c>
      <c r="J142" s="2">
        <f ca="1">IF(D142&lt;$E$18,"N/A",IF(D142=$E$18,IF($E$7-SUM(OFFSET(F142,-$E$18,0):F142)&gt;0,$E$7-SUM(OFFSET(F142,-$E$18,0):F142),0),IF(OFFSET(G142,-$E$18,0)-SUM(OFFSET(F142,-$E$18,0):F142)&gt;0,OFFSET(G142,-$E$18,0)-SUM(OFFSET(F142,-$E$18,0):F142),0)))</f>
        <v>0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62</v>
      </c>
      <c r="F143" s="15">
        <f t="shared" si="10"/>
        <v>10</v>
      </c>
      <c r="G143" s="15">
        <f t="shared" ca="1" si="11"/>
        <v>0</v>
      </c>
      <c r="H143" s="13">
        <f t="shared" ca="1" si="7"/>
        <v>6.794520547945207E-2</v>
      </c>
      <c r="I143" s="29">
        <f ca="1">IF(G143&lt;&gt;0,IF(E143&lt;0,0,IF(OR('House Salad'!I143&gt;0,'Green Pepper'!I143&gt;0,Mushrooms!I143&gt;0,Lemon!I143&gt;0),0,IF(OR(Pita!I143&gt;0,Tzatziki!I143&gt;0,'Monterey Jack'!I143&gt;0, 'Marinated Chicken'!I143&gt;0, Squid!I143&gt;0),50,200))),0)</f>
        <v>0</v>
      </c>
      <c r="J143" s="2">
        <f ca="1">IF(D143&lt;$E$18,"N/A",IF(D143=$E$18,IF($E$7-SUM(OFFSET(F143,-$E$18,0):F143)&gt;0,$E$7-SUM(OFFSET(F143,-$E$18,0):F143),0),IF(OFFSET(G143,-$E$18,0)-SUM(OFFSET(F143,-$E$18,0):F143)&gt;0,OFFSET(G143,-$E$18,0)-SUM(OFFSET(F143,-$E$18,0):F143),0)))</f>
        <v>0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52</v>
      </c>
      <c r="F144" s="15">
        <f t="shared" si="10"/>
        <v>10</v>
      </c>
      <c r="G144" s="15">
        <f t="shared" ca="1" si="11"/>
        <v>0</v>
      </c>
      <c r="H144" s="13">
        <f t="shared" ca="1" si="7"/>
        <v>5.6986301369863018E-2</v>
      </c>
      <c r="I144" s="29">
        <f ca="1">IF(G144&lt;&gt;0,IF(E144&lt;0,0,IF(OR('House Salad'!I144&gt;0,'Green Pepper'!I144&gt;0,Mushrooms!I144&gt;0,Lemon!I144&gt;0),0,IF(OR(Pita!I144&gt;0,Tzatziki!I144&gt;0,'Monterey Jack'!I144&gt;0, 'Marinated Chicken'!I144&gt;0, Squid!I144&gt;0),50,200))),0)</f>
        <v>0</v>
      </c>
      <c r="J144" s="2">
        <f ca="1">IF(D144&lt;$E$18,"N/A",IF(D144=$E$18,IF($E$7-SUM(OFFSET(F144,-$E$18,0):F144)&gt;0,$E$7-SUM(OFFSET(F144,-$E$18,0):F144),0),IF(OFFSET(G144,-$E$18,0)-SUM(OFFSET(F144,-$E$18,0):F144)&gt;0,OFFSET(G144,-$E$18,0)-SUM(OFFSET(F144,-$E$18,0):F144),0)))</f>
        <v>0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42</v>
      </c>
      <c r="F145" s="15">
        <f t="shared" si="10"/>
        <v>10</v>
      </c>
      <c r="G145" s="15">
        <f t="shared" ca="1" si="11"/>
        <v>0</v>
      </c>
      <c r="H145" s="13">
        <f t="shared" ca="1" si="7"/>
        <v>4.6027397260273981E-2</v>
      </c>
      <c r="I145" s="29">
        <f ca="1">IF(G145&lt;&gt;0,IF(E145&lt;0,0,IF(OR('House Salad'!I145&gt;0,'Green Pepper'!I145&gt;0,Mushrooms!I145&gt;0,Lemon!I145&gt;0),0,IF(OR(Pita!I145&gt;0,Tzatziki!I145&gt;0,'Monterey Jack'!I145&gt;0, 'Marinated Chicken'!I145&gt;0, Squid!I145&gt;0),50,200))),0)</f>
        <v>0</v>
      </c>
      <c r="J145" s="2">
        <f ca="1">IF(D145&lt;$E$18,"N/A",IF(D145=$E$18,IF($E$7-SUM(OFFSET(F145,-$E$18,0):F145)&gt;0,$E$7-SUM(OFFSET(F145,-$E$18,0):F145),0),IF(OFFSET(G145,-$E$18,0)-SUM(OFFSET(F145,-$E$18,0):F145)&gt;0,OFFSET(G145,-$E$18,0)-SUM(OFFSET(F145,-$E$18,0):F145),0)))</f>
        <v>0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32</v>
      </c>
      <c r="F146" s="15">
        <f t="shared" si="10"/>
        <v>10</v>
      </c>
      <c r="G146" s="15">
        <f t="shared" ca="1" si="11"/>
        <v>70</v>
      </c>
      <c r="H146" s="13">
        <f t="shared" ca="1" si="7"/>
        <v>3.5068493150684936E-2</v>
      </c>
      <c r="I146" s="29">
        <f ca="1">IF(G146&lt;&gt;0,IF(E146&lt;0,0,IF(OR('House Salad'!I146&gt;0,'Green Pepper'!I146&gt;0,Mushrooms!I146&gt;0,Lemon!I146&gt;0),0,IF(OR(Pita!I146&gt;0,Tzatziki!I146&gt;0,'Monterey Jack'!I146&gt;0, 'Marinated Chicken'!I146&gt;0, Squid!I146&gt;0),50,200))),0)</f>
        <v>0</v>
      </c>
      <c r="J146" s="2">
        <f ca="1">IF(D146&lt;$E$18,"N/A",IF(D146=$E$18,IF($E$7-SUM(OFFSET(F146,-$E$18,0):F146)&gt;0,$E$7-SUM(OFFSET(F146,-$E$18,0):F146),0),IF(OFFSET(G146,-$E$18,0)-SUM(OFFSET(F146,-$E$18,0):F146)&gt;0,OFFSET(G146,-$E$18,0)-SUM(OFFSET(F146,-$E$18,0):F146),0)))</f>
        <v>0</v>
      </c>
      <c r="K146" s="13">
        <f t="shared" ca="1" si="8"/>
        <v>0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92</v>
      </c>
      <c r="F147" s="15">
        <f t="shared" si="10"/>
        <v>10</v>
      </c>
      <c r="G147" s="15">
        <f t="shared" ca="1" si="11"/>
        <v>0</v>
      </c>
      <c r="H147" s="13">
        <f t="shared" ca="1" si="7"/>
        <v>0.1008219178082192</v>
      </c>
      <c r="I147" s="29">
        <f ca="1">IF(G147&lt;&gt;0,IF(E147&lt;0,0,IF(OR('House Salad'!I147&gt;0,'Green Pepper'!I147&gt;0,Mushrooms!I147&gt;0,Lemon!I147&gt;0),0,IF(OR(Pita!I147&gt;0,Tzatziki!I147&gt;0,'Monterey Jack'!I147&gt;0, 'Marinated Chicken'!I147&gt;0, Squid!I147&gt;0),50,200))),0)</f>
        <v>0</v>
      </c>
      <c r="J147" s="2">
        <f ca="1">IF(D147&lt;$E$18,"N/A",IF(D147=$E$18,IF($E$7-SUM(OFFSET(F147,-$E$18,0):F147)&gt;0,$E$7-SUM(OFFSET(F147,-$E$18,0):F147),0),IF(OFFSET(G147,-$E$18,0)-SUM(OFFSET(F147,-$E$18,0):F147)&gt;0,OFFSET(G147,-$E$18,0)-SUM(OFFSET(F147,-$E$18,0):F147),0)))</f>
        <v>0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82</v>
      </c>
      <c r="F148" s="15">
        <f t="shared" si="10"/>
        <v>10</v>
      </c>
      <c r="G148" s="15">
        <f t="shared" ca="1" si="11"/>
        <v>0</v>
      </c>
      <c r="H148" s="13">
        <f t="shared" ca="1" si="7"/>
        <v>8.9863013698630145E-2</v>
      </c>
      <c r="I148" s="29">
        <f ca="1">IF(G148&lt;&gt;0,IF(E148&lt;0,0,IF(OR('House Salad'!I148&gt;0,'Green Pepper'!I148&gt;0,Mushrooms!I148&gt;0,Lemon!I148&gt;0),0,IF(OR(Pita!I148&gt;0,Tzatziki!I148&gt;0,'Monterey Jack'!I148&gt;0, 'Marinated Chicken'!I148&gt;0, Squid!I148&gt;0),50,200))),0)</f>
        <v>0</v>
      </c>
      <c r="J148" s="2">
        <f ca="1">IF(D148&lt;$E$18,"N/A",IF(D148=$E$18,IF($E$7-SUM(OFFSET(F148,-$E$18,0):F148)&gt;0,$E$7-SUM(OFFSET(F148,-$E$18,0):F148),0),IF(OFFSET(G148,-$E$18,0)-SUM(OFFSET(F148,-$E$18,0):F148)&gt;0,OFFSET(G148,-$E$18,0)-SUM(OFFSET(F148,-$E$18,0):F148),0)))</f>
        <v>0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72</v>
      </c>
      <c r="F149" s="15">
        <f t="shared" si="10"/>
        <v>10</v>
      </c>
      <c r="G149" s="15">
        <f t="shared" ca="1" si="11"/>
        <v>0</v>
      </c>
      <c r="H149" s="13">
        <f t="shared" ref="H149:H212" ca="1" si="13">IF(E149&gt;0,E149*($E$12/365),0)</f>
        <v>7.8904109589041108E-2</v>
      </c>
      <c r="I149" s="29">
        <f ca="1">IF(G149&lt;&gt;0,IF(E149&lt;0,0,IF(OR('House Salad'!I149&gt;0,'Green Pepper'!I149&gt;0,Mushrooms!I149&gt;0,Lemon!I149&gt;0),0,IF(OR(Pita!I149&gt;0,Tzatziki!I149&gt;0,'Monterey Jack'!I149&gt;0, 'Marinated Chicken'!I149&gt;0, Squid!I149&gt;0),50,200))),0)</f>
        <v>0</v>
      </c>
      <c r="J149" s="2">
        <f ca="1">IF(D149&lt;$E$18,"N/A",IF(D149=$E$18,IF($E$7-SUM(OFFSET(F149,-$E$18,0):F149)&gt;0,$E$7-SUM(OFFSET(F149,-$E$18,0):F149),0),IF(OFFSET(G149,-$E$18,0)-SUM(OFFSET(F149,-$E$18,0):F149)&gt;0,OFFSET(G149,-$E$18,0)-SUM(OFFSET(F149,-$E$18,0):F149),0)))</f>
        <v>0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62</v>
      </c>
      <c r="F150" s="15">
        <f t="shared" ref="F150:F213" si="16">ROUND($E$15/7,0)</f>
        <v>10</v>
      </c>
      <c r="G150" s="15">
        <f t="shared" ref="G150:G213" ca="1" si="17">IF(D150=1,$E$4,IF(E150&lt;0,$E$4-E150,IF(MOD(D150,$E$5)=0,$E$4-E150,0)))</f>
        <v>0</v>
      </c>
      <c r="H150" s="13">
        <f t="shared" ca="1" si="13"/>
        <v>6.794520547945207E-2</v>
      </c>
      <c r="I150" s="29">
        <f ca="1">IF(G150&lt;&gt;0,IF(E150&lt;0,0,IF(OR('House Salad'!I150&gt;0,'Green Pepper'!I150&gt;0,Mushrooms!I150&gt;0,Lemon!I150&gt;0),0,IF(OR(Pita!I150&gt;0,Tzatziki!I150&gt;0,'Monterey Jack'!I150&gt;0, 'Marinated Chicken'!I150&gt;0, Squid!I150&gt;0),50,200))),0)</f>
        <v>0</v>
      </c>
      <c r="J150" s="2">
        <f ca="1">IF(D150&lt;$E$18,"N/A",IF(D150=$E$18,IF($E$7-SUM(OFFSET(F150,-$E$18,0):F150)&gt;0,$E$7-SUM(OFFSET(F150,-$E$18,0):F150),0),IF(OFFSET(G150,-$E$18,0)-SUM(OFFSET(F150,-$E$18,0):F150)&gt;0,OFFSET(G150,-$E$18,0)-SUM(OFFSET(F150,-$E$18,0):F150),0)))</f>
        <v>0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52</v>
      </c>
      <c r="F151" s="15">
        <f t="shared" si="16"/>
        <v>10</v>
      </c>
      <c r="G151" s="15">
        <f t="shared" ca="1" si="17"/>
        <v>0</v>
      </c>
      <c r="H151" s="13">
        <f t="shared" ca="1" si="13"/>
        <v>5.6986301369863018E-2</v>
      </c>
      <c r="I151" s="29">
        <f ca="1">IF(G151&lt;&gt;0,IF(E151&lt;0,0,IF(OR('House Salad'!I151&gt;0,'Green Pepper'!I151&gt;0,Mushrooms!I151&gt;0,Lemon!I151&gt;0),0,IF(OR(Pita!I151&gt;0,Tzatziki!I151&gt;0,'Monterey Jack'!I151&gt;0, 'Marinated Chicken'!I151&gt;0, Squid!I151&gt;0),50,200))),0)</f>
        <v>0</v>
      </c>
      <c r="J151" s="2">
        <f ca="1">IF(D151&lt;$E$18,"N/A",IF(D151=$E$18,IF($E$7-SUM(OFFSET(F151,-$E$18,0):F151)&gt;0,$E$7-SUM(OFFSET(F151,-$E$18,0):F151),0),IF(OFFSET(G151,-$E$18,0)-SUM(OFFSET(F151,-$E$18,0):F151)&gt;0,OFFSET(G151,-$E$18,0)-SUM(OFFSET(F151,-$E$18,0):F151),0)))</f>
        <v>0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42</v>
      </c>
      <c r="F152" s="15">
        <f t="shared" si="16"/>
        <v>10</v>
      </c>
      <c r="G152" s="15">
        <f t="shared" ca="1" si="17"/>
        <v>0</v>
      </c>
      <c r="H152" s="13">
        <f t="shared" ca="1" si="13"/>
        <v>4.6027397260273981E-2</v>
      </c>
      <c r="I152" s="29">
        <f ca="1">IF(G152&lt;&gt;0,IF(E152&lt;0,0,IF(OR('House Salad'!I152&gt;0,'Green Pepper'!I152&gt;0,Mushrooms!I152&gt;0,Lemon!I152&gt;0),0,IF(OR(Pita!I152&gt;0,Tzatziki!I152&gt;0,'Monterey Jack'!I152&gt;0, 'Marinated Chicken'!I152&gt;0, Squid!I152&gt;0),50,200))),0)</f>
        <v>0</v>
      </c>
      <c r="J152" s="2">
        <f ca="1">IF(D152&lt;$E$18,"N/A",IF(D152=$E$18,IF($E$7-SUM(OFFSET(F152,-$E$18,0):F152)&gt;0,$E$7-SUM(OFFSET(F152,-$E$18,0):F152),0),IF(OFFSET(G152,-$E$18,0)-SUM(OFFSET(F152,-$E$18,0):F152)&gt;0,OFFSET(G152,-$E$18,0)-SUM(OFFSET(F152,-$E$18,0):F152),0)))</f>
        <v>0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32</v>
      </c>
      <c r="F153" s="15">
        <f t="shared" si="16"/>
        <v>10</v>
      </c>
      <c r="G153" s="15">
        <f t="shared" ca="1" si="17"/>
        <v>70</v>
      </c>
      <c r="H153" s="13">
        <f t="shared" ca="1" si="13"/>
        <v>3.5068493150684936E-2</v>
      </c>
      <c r="I153" s="29">
        <f ca="1">IF(G153&lt;&gt;0,IF(E153&lt;0,0,IF(OR('House Salad'!I153&gt;0,'Green Pepper'!I153&gt;0,Mushrooms!I153&gt;0,Lemon!I153&gt;0),0,IF(OR(Pita!I153&gt;0,Tzatziki!I153&gt;0,'Monterey Jack'!I153&gt;0, 'Marinated Chicken'!I153&gt;0, Squid!I153&gt;0),50,200))),0)</f>
        <v>0</v>
      </c>
      <c r="J153" s="2">
        <f ca="1">IF(D153&lt;$E$18,"N/A",IF(D153=$E$18,IF($E$7-SUM(OFFSET(F153,-$E$18,0):F153)&gt;0,$E$7-SUM(OFFSET(F153,-$E$18,0):F153),0),IF(OFFSET(G153,-$E$18,0)-SUM(OFFSET(F153,-$E$18,0):F153)&gt;0,OFFSET(G153,-$E$18,0)-SUM(OFFSET(F153,-$E$18,0):F153),0)))</f>
        <v>0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92</v>
      </c>
      <c r="F154" s="15">
        <f t="shared" si="16"/>
        <v>10</v>
      </c>
      <c r="G154" s="15">
        <f t="shared" ca="1" si="17"/>
        <v>0</v>
      </c>
      <c r="H154" s="13">
        <f t="shared" ca="1" si="13"/>
        <v>0.1008219178082192</v>
      </c>
      <c r="I154" s="29">
        <f ca="1">IF(G154&lt;&gt;0,IF(E154&lt;0,0,IF(OR('House Salad'!I154&gt;0,'Green Pepper'!I154&gt;0,Mushrooms!I154&gt;0,Lemon!I154&gt;0),0,IF(OR(Pita!I154&gt;0,Tzatziki!I154&gt;0,'Monterey Jack'!I154&gt;0, 'Marinated Chicken'!I154&gt;0, Squid!I154&gt;0),50,200))),0)</f>
        <v>0</v>
      </c>
      <c r="J154" s="2">
        <f ca="1">IF(D154&lt;$E$18,"N/A",IF(D154=$E$18,IF($E$7-SUM(OFFSET(F154,-$E$18,0):F154)&gt;0,$E$7-SUM(OFFSET(F154,-$E$18,0):F154),0),IF(OFFSET(G154,-$E$18,0)-SUM(OFFSET(F154,-$E$18,0):F154)&gt;0,OFFSET(G154,-$E$18,0)-SUM(OFFSET(F154,-$E$18,0):F154),0)))</f>
        <v>0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82</v>
      </c>
      <c r="F155" s="15">
        <f t="shared" si="16"/>
        <v>10</v>
      </c>
      <c r="G155" s="15">
        <f t="shared" ca="1" si="17"/>
        <v>0</v>
      </c>
      <c r="H155" s="13">
        <f t="shared" ca="1" si="13"/>
        <v>8.9863013698630145E-2</v>
      </c>
      <c r="I155" s="29">
        <f ca="1">IF(G155&lt;&gt;0,IF(E155&lt;0,0,IF(OR('House Salad'!I155&gt;0,'Green Pepper'!I155&gt;0,Mushrooms!I155&gt;0,Lemon!I155&gt;0),0,IF(OR(Pita!I155&gt;0,Tzatziki!I155&gt;0,'Monterey Jack'!I155&gt;0, 'Marinated Chicken'!I155&gt;0, Squid!I155&gt;0),50,200))),0)</f>
        <v>0</v>
      </c>
      <c r="J155" s="2">
        <f ca="1">IF(D155&lt;$E$18,"N/A",IF(D155=$E$18,IF($E$7-SUM(OFFSET(F155,-$E$18,0):F155)&gt;0,$E$7-SUM(OFFSET(F155,-$E$18,0):F155),0),IF(OFFSET(G155,-$E$18,0)-SUM(OFFSET(F155,-$E$18,0):F155)&gt;0,OFFSET(G155,-$E$18,0)-SUM(OFFSET(F155,-$E$18,0):F155),0)))</f>
        <v>0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72</v>
      </c>
      <c r="F156" s="15">
        <f t="shared" si="16"/>
        <v>10</v>
      </c>
      <c r="G156" s="15">
        <f t="shared" ca="1" si="17"/>
        <v>0</v>
      </c>
      <c r="H156" s="13">
        <f t="shared" ca="1" si="13"/>
        <v>7.8904109589041108E-2</v>
      </c>
      <c r="I156" s="29">
        <f ca="1">IF(G156&lt;&gt;0,IF(E156&lt;0,0,IF(OR('House Salad'!I156&gt;0,'Green Pepper'!I156&gt;0,Mushrooms!I156&gt;0,Lemon!I156&gt;0),0,IF(OR(Pita!I156&gt;0,Tzatziki!I156&gt;0,'Monterey Jack'!I156&gt;0, 'Marinated Chicken'!I156&gt;0, Squid!I156&gt;0),50,200))),0)</f>
        <v>0</v>
      </c>
      <c r="J156" s="2">
        <f ca="1">IF(D156&lt;$E$18,"N/A",IF(D156=$E$18,IF($E$7-SUM(OFFSET(F156,-$E$18,0):F156)&gt;0,$E$7-SUM(OFFSET(F156,-$E$18,0):F156),0),IF(OFFSET(G156,-$E$18,0)-SUM(OFFSET(F156,-$E$18,0):F156)&gt;0,OFFSET(G156,-$E$18,0)-SUM(OFFSET(F156,-$E$18,0):F156),0)))</f>
        <v>0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62</v>
      </c>
      <c r="F157" s="15">
        <f t="shared" si="16"/>
        <v>10</v>
      </c>
      <c r="G157" s="15">
        <f t="shared" ca="1" si="17"/>
        <v>0</v>
      </c>
      <c r="H157" s="13">
        <f t="shared" ca="1" si="13"/>
        <v>6.794520547945207E-2</v>
      </c>
      <c r="I157" s="29">
        <f ca="1">IF(G157&lt;&gt;0,IF(E157&lt;0,0,IF(OR('House Salad'!I157&gt;0,'Green Pepper'!I157&gt;0,Mushrooms!I157&gt;0,Lemon!I157&gt;0),0,IF(OR(Pita!I157&gt;0,Tzatziki!I157&gt;0,'Monterey Jack'!I157&gt;0, 'Marinated Chicken'!I157&gt;0, Squid!I157&gt;0),50,200))),0)</f>
        <v>0</v>
      </c>
      <c r="J157" s="2">
        <f ca="1">IF(D157&lt;$E$18,"N/A",IF(D157=$E$18,IF($E$7-SUM(OFFSET(F157,-$E$18,0):F157)&gt;0,$E$7-SUM(OFFSET(F157,-$E$18,0):F157),0),IF(OFFSET(G157,-$E$18,0)-SUM(OFFSET(F157,-$E$18,0):F157)&gt;0,OFFSET(G157,-$E$18,0)-SUM(OFFSET(F157,-$E$18,0):F157),0)))</f>
        <v>0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52</v>
      </c>
      <c r="F158" s="15">
        <f t="shared" si="16"/>
        <v>10</v>
      </c>
      <c r="G158" s="15">
        <f t="shared" ca="1" si="17"/>
        <v>0</v>
      </c>
      <c r="H158" s="13">
        <f t="shared" ca="1" si="13"/>
        <v>5.6986301369863018E-2</v>
      </c>
      <c r="I158" s="29">
        <f ca="1">IF(G158&lt;&gt;0,IF(E158&lt;0,0,IF(OR('House Salad'!I158&gt;0,'Green Pepper'!I158&gt;0,Mushrooms!I158&gt;0,Lemon!I158&gt;0),0,IF(OR(Pita!I158&gt;0,Tzatziki!I158&gt;0,'Monterey Jack'!I158&gt;0, 'Marinated Chicken'!I158&gt;0, Squid!I158&gt;0),50,200))),0)</f>
        <v>0</v>
      </c>
      <c r="J158" s="2">
        <f ca="1">IF(D158&lt;$E$18,"N/A",IF(D158=$E$18,IF($E$7-SUM(OFFSET(F158,-$E$18,0):F158)&gt;0,$E$7-SUM(OFFSET(F158,-$E$18,0):F158),0),IF(OFFSET(G158,-$E$18,0)-SUM(OFFSET(F158,-$E$18,0):F158)&gt;0,OFFSET(G158,-$E$18,0)-SUM(OFFSET(F158,-$E$18,0):F158),0)))</f>
        <v>0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42</v>
      </c>
      <c r="F159" s="15">
        <f t="shared" si="16"/>
        <v>10</v>
      </c>
      <c r="G159" s="15">
        <f t="shared" ca="1" si="17"/>
        <v>0</v>
      </c>
      <c r="H159" s="13">
        <f t="shared" ca="1" si="13"/>
        <v>4.6027397260273981E-2</v>
      </c>
      <c r="I159" s="29">
        <f ca="1">IF(G159&lt;&gt;0,IF(E159&lt;0,0,IF(OR('House Salad'!I159&gt;0,'Green Pepper'!I159&gt;0,Mushrooms!I159&gt;0,Lemon!I159&gt;0),0,IF(OR(Pita!I159&gt;0,Tzatziki!I159&gt;0,'Monterey Jack'!I159&gt;0, 'Marinated Chicken'!I159&gt;0, Squid!I159&gt;0),50,200))),0)</f>
        <v>0</v>
      </c>
      <c r="J159" s="2">
        <f ca="1">IF(D159&lt;$E$18,"N/A",IF(D159=$E$18,IF($E$7-SUM(OFFSET(F159,-$E$18,0):F159)&gt;0,$E$7-SUM(OFFSET(F159,-$E$18,0):F159),0),IF(OFFSET(G159,-$E$18,0)-SUM(OFFSET(F159,-$E$18,0):F159)&gt;0,OFFSET(G159,-$E$18,0)-SUM(OFFSET(F159,-$E$18,0):F159),0)))</f>
        <v>0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32</v>
      </c>
      <c r="F160" s="15">
        <f t="shared" si="16"/>
        <v>10</v>
      </c>
      <c r="G160" s="15">
        <f t="shared" ca="1" si="17"/>
        <v>70</v>
      </c>
      <c r="H160" s="13">
        <f t="shared" ca="1" si="13"/>
        <v>3.5068493150684936E-2</v>
      </c>
      <c r="I160" s="29">
        <f ca="1">IF(G160&lt;&gt;0,IF(E160&lt;0,0,IF(OR('House Salad'!I160&gt;0,'Green Pepper'!I160&gt;0,Mushrooms!I160&gt;0,Lemon!I160&gt;0),0,IF(OR(Pita!I160&gt;0,Tzatziki!I160&gt;0,'Monterey Jack'!I160&gt;0, 'Marinated Chicken'!I160&gt;0, Squid!I160&gt;0),50,200))),0)</f>
        <v>0</v>
      </c>
      <c r="J160" s="2">
        <f ca="1">IF(D160&lt;$E$18,"N/A",IF(D160=$E$18,IF($E$7-SUM(OFFSET(F160,-$E$18,0):F160)&gt;0,$E$7-SUM(OFFSET(F160,-$E$18,0):F160),0),IF(OFFSET(G160,-$E$18,0)-SUM(OFFSET(F160,-$E$18,0):F160)&gt;0,OFFSET(G160,-$E$18,0)-SUM(OFFSET(F160,-$E$18,0):F160),0)))</f>
        <v>0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92</v>
      </c>
      <c r="F161" s="15">
        <f t="shared" si="16"/>
        <v>10</v>
      </c>
      <c r="G161" s="15">
        <f t="shared" ca="1" si="17"/>
        <v>0</v>
      </c>
      <c r="H161" s="13">
        <f t="shared" ca="1" si="13"/>
        <v>0.1008219178082192</v>
      </c>
      <c r="I161" s="29">
        <f ca="1">IF(G161&lt;&gt;0,IF(E161&lt;0,0,IF(OR('House Salad'!I161&gt;0,'Green Pepper'!I161&gt;0,Mushrooms!I161&gt;0,Lemon!I161&gt;0),0,IF(OR(Pita!I161&gt;0,Tzatziki!I161&gt;0,'Monterey Jack'!I161&gt;0, 'Marinated Chicken'!I161&gt;0, Squid!I161&gt;0),50,200))),0)</f>
        <v>0</v>
      </c>
      <c r="J161" s="2">
        <f ca="1">IF(D161&lt;$E$18,"N/A",IF(D161=$E$18,IF($E$7-SUM(OFFSET(F161,-$E$18,0):F161)&gt;0,$E$7-SUM(OFFSET(F161,-$E$18,0):F161),0),IF(OFFSET(G161,-$E$18,0)-SUM(OFFSET(F161,-$E$18,0):F161)&gt;0,OFFSET(G161,-$E$18,0)-SUM(OFFSET(F161,-$E$18,0):F161),0)))</f>
        <v>0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82</v>
      </c>
      <c r="F162" s="15">
        <f t="shared" si="16"/>
        <v>10</v>
      </c>
      <c r="G162" s="15">
        <f t="shared" ca="1" si="17"/>
        <v>0</v>
      </c>
      <c r="H162" s="13">
        <f t="shared" ca="1" si="13"/>
        <v>8.9863013698630145E-2</v>
      </c>
      <c r="I162" s="29">
        <f ca="1">IF(G162&lt;&gt;0,IF(E162&lt;0,0,IF(OR('House Salad'!I162&gt;0,'Green Pepper'!I162&gt;0,Mushrooms!I162&gt;0,Lemon!I162&gt;0),0,IF(OR(Pita!I162&gt;0,Tzatziki!I162&gt;0,'Monterey Jack'!I162&gt;0, 'Marinated Chicken'!I162&gt;0, Squid!I162&gt;0),50,200))),0)</f>
        <v>0</v>
      </c>
      <c r="J162" s="2">
        <f ca="1">IF(D162&lt;$E$18,"N/A",IF(D162=$E$18,IF($E$7-SUM(OFFSET(F162,-$E$18,0):F162)&gt;0,$E$7-SUM(OFFSET(F162,-$E$18,0):F162),0),IF(OFFSET(G162,-$E$18,0)-SUM(OFFSET(F162,-$E$18,0):F162)&gt;0,OFFSET(G162,-$E$18,0)-SUM(OFFSET(F162,-$E$18,0):F162),0)))</f>
        <v>0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72</v>
      </c>
      <c r="F163" s="15">
        <f t="shared" si="16"/>
        <v>10</v>
      </c>
      <c r="G163" s="15">
        <f t="shared" ca="1" si="17"/>
        <v>0</v>
      </c>
      <c r="H163" s="13">
        <f t="shared" ca="1" si="13"/>
        <v>7.8904109589041108E-2</v>
      </c>
      <c r="I163" s="29">
        <f ca="1">IF(G163&lt;&gt;0,IF(E163&lt;0,0,IF(OR('House Salad'!I163&gt;0,'Green Pepper'!I163&gt;0,Mushrooms!I163&gt;0,Lemon!I163&gt;0),0,IF(OR(Pita!I163&gt;0,Tzatziki!I163&gt;0,'Monterey Jack'!I163&gt;0, 'Marinated Chicken'!I163&gt;0, Squid!I163&gt;0),50,200))),0)</f>
        <v>0</v>
      </c>
      <c r="J163" s="2">
        <f ca="1">IF(D163&lt;$E$18,"N/A",IF(D163=$E$18,IF($E$7-SUM(OFFSET(F163,-$E$18,0):F163)&gt;0,$E$7-SUM(OFFSET(F163,-$E$18,0):F163),0),IF(OFFSET(G163,-$E$18,0)-SUM(OFFSET(F163,-$E$18,0):F163)&gt;0,OFFSET(G163,-$E$18,0)-SUM(OFFSET(F163,-$E$18,0):F163),0)))</f>
        <v>0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62</v>
      </c>
      <c r="F164" s="15">
        <f t="shared" si="16"/>
        <v>10</v>
      </c>
      <c r="G164" s="15">
        <f t="shared" ca="1" si="17"/>
        <v>0</v>
      </c>
      <c r="H164" s="13">
        <f t="shared" ca="1" si="13"/>
        <v>6.794520547945207E-2</v>
      </c>
      <c r="I164" s="29">
        <f ca="1">IF(G164&lt;&gt;0,IF(E164&lt;0,0,IF(OR('House Salad'!I164&gt;0,'Green Pepper'!I164&gt;0,Mushrooms!I164&gt;0,Lemon!I164&gt;0),0,IF(OR(Pita!I164&gt;0,Tzatziki!I164&gt;0,'Monterey Jack'!I164&gt;0, 'Marinated Chicken'!I164&gt;0, Squid!I164&gt;0),50,200))),0)</f>
        <v>0</v>
      </c>
      <c r="J164" s="2">
        <f ca="1">IF(D164&lt;$E$18,"N/A",IF(D164=$E$18,IF($E$7-SUM(OFFSET(F164,-$E$18,0):F164)&gt;0,$E$7-SUM(OFFSET(F164,-$E$18,0):F164),0),IF(OFFSET(G164,-$E$18,0)-SUM(OFFSET(F164,-$E$18,0):F164)&gt;0,OFFSET(G164,-$E$18,0)-SUM(OFFSET(F164,-$E$18,0):F164),0)))</f>
        <v>0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52</v>
      </c>
      <c r="F165" s="15">
        <f t="shared" si="16"/>
        <v>10</v>
      </c>
      <c r="G165" s="15">
        <f t="shared" ca="1" si="17"/>
        <v>0</v>
      </c>
      <c r="H165" s="13">
        <f t="shared" ca="1" si="13"/>
        <v>5.6986301369863018E-2</v>
      </c>
      <c r="I165" s="29">
        <f ca="1">IF(G165&lt;&gt;0,IF(E165&lt;0,0,IF(OR('House Salad'!I165&gt;0,'Green Pepper'!I165&gt;0,Mushrooms!I165&gt;0,Lemon!I165&gt;0),0,IF(OR(Pita!I165&gt;0,Tzatziki!I165&gt;0,'Monterey Jack'!I165&gt;0, 'Marinated Chicken'!I165&gt;0, Squid!I165&gt;0),50,200))),0)</f>
        <v>0</v>
      </c>
      <c r="J165" s="2">
        <f ca="1">IF(D165&lt;$E$18,"N/A",IF(D165=$E$18,IF($E$7-SUM(OFFSET(F165,-$E$18,0):F165)&gt;0,$E$7-SUM(OFFSET(F165,-$E$18,0):F165),0),IF(OFFSET(G165,-$E$18,0)-SUM(OFFSET(F165,-$E$18,0):F165)&gt;0,OFFSET(G165,-$E$18,0)-SUM(OFFSET(F165,-$E$18,0):F165),0)))</f>
        <v>0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42</v>
      </c>
      <c r="F166" s="15">
        <f t="shared" si="16"/>
        <v>10</v>
      </c>
      <c r="G166" s="15">
        <f t="shared" ca="1" si="17"/>
        <v>0</v>
      </c>
      <c r="H166" s="13">
        <f t="shared" ca="1" si="13"/>
        <v>4.6027397260273981E-2</v>
      </c>
      <c r="I166" s="29">
        <f ca="1">IF(G166&lt;&gt;0,IF(E166&lt;0,0,IF(OR('House Salad'!I166&gt;0,'Green Pepper'!I166&gt;0,Mushrooms!I166&gt;0,Lemon!I166&gt;0),0,IF(OR(Pita!I166&gt;0,Tzatziki!I166&gt;0,'Monterey Jack'!I166&gt;0, 'Marinated Chicken'!I166&gt;0, Squid!I166&gt;0),50,200))),0)</f>
        <v>0</v>
      </c>
      <c r="J166" s="2">
        <f ca="1">IF(D166&lt;$E$18,"N/A",IF(D166=$E$18,IF($E$7-SUM(OFFSET(F166,-$E$18,0):F166)&gt;0,$E$7-SUM(OFFSET(F166,-$E$18,0):F166),0),IF(OFFSET(G166,-$E$18,0)-SUM(OFFSET(F166,-$E$18,0):F166)&gt;0,OFFSET(G166,-$E$18,0)-SUM(OFFSET(F166,-$E$18,0):F166),0)))</f>
        <v>0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32</v>
      </c>
      <c r="F167" s="15">
        <f t="shared" si="16"/>
        <v>10</v>
      </c>
      <c r="G167" s="15">
        <f t="shared" ca="1" si="17"/>
        <v>70</v>
      </c>
      <c r="H167" s="13">
        <f t="shared" ca="1" si="13"/>
        <v>3.5068493150684936E-2</v>
      </c>
      <c r="I167" s="29">
        <f ca="1">IF(G167&lt;&gt;0,IF(E167&lt;0,0,IF(OR('House Salad'!I167&gt;0,'Green Pepper'!I167&gt;0,Mushrooms!I167&gt;0,Lemon!I167&gt;0),0,IF(OR(Pita!I167&gt;0,Tzatziki!I167&gt;0,'Monterey Jack'!I167&gt;0, 'Marinated Chicken'!I167&gt;0, Squid!I167&gt;0),50,200))),0)</f>
        <v>0</v>
      </c>
      <c r="J167" s="2">
        <f ca="1">IF(D167&lt;$E$18,"N/A",IF(D167=$E$18,IF($E$7-SUM(OFFSET(F167,-$E$18,0):F167)&gt;0,$E$7-SUM(OFFSET(F167,-$E$18,0):F167),0),IF(OFFSET(G167,-$E$18,0)-SUM(OFFSET(F167,-$E$18,0):F167)&gt;0,OFFSET(G167,-$E$18,0)-SUM(OFFSET(F167,-$E$18,0):F167),0)))</f>
        <v>0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92</v>
      </c>
      <c r="F168" s="15">
        <f t="shared" si="16"/>
        <v>10</v>
      </c>
      <c r="G168" s="15">
        <f t="shared" ca="1" si="17"/>
        <v>0</v>
      </c>
      <c r="H168" s="13">
        <f t="shared" ca="1" si="13"/>
        <v>0.1008219178082192</v>
      </c>
      <c r="I168" s="29">
        <f ca="1">IF(G168&lt;&gt;0,IF(E168&lt;0,0,IF(OR('House Salad'!I168&gt;0,'Green Pepper'!I168&gt;0,Mushrooms!I168&gt;0,Lemon!I168&gt;0),0,IF(OR(Pita!I168&gt;0,Tzatziki!I168&gt;0,'Monterey Jack'!I168&gt;0, 'Marinated Chicken'!I168&gt;0, Squid!I168&gt;0),50,200))),0)</f>
        <v>0</v>
      </c>
      <c r="J168" s="2">
        <f ca="1">IF(D168&lt;$E$18,"N/A",IF(D168=$E$18,IF($E$7-SUM(OFFSET(F168,-$E$18,0):F168)&gt;0,$E$7-SUM(OFFSET(F168,-$E$18,0):F168),0),IF(OFFSET(G168,-$E$18,0)-SUM(OFFSET(F168,-$E$18,0):F168)&gt;0,OFFSET(G168,-$E$18,0)-SUM(OFFSET(F168,-$E$18,0):F168),0)))</f>
        <v>0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82</v>
      </c>
      <c r="F169" s="15">
        <f t="shared" si="16"/>
        <v>10</v>
      </c>
      <c r="G169" s="15">
        <f t="shared" ca="1" si="17"/>
        <v>0</v>
      </c>
      <c r="H169" s="13">
        <f t="shared" ca="1" si="13"/>
        <v>8.9863013698630145E-2</v>
      </c>
      <c r="I169" s="29">
        <f ca="1">IF(G169&lt;&gt;0,IF(E169&lt;0,0,IF(OR('House Salad'!I169&gt;0,'Green Pepper'!I169&gt;0,Mushrooms!I169&gt;0,Lemon!I169&gt;0),0,IF(OR(Pita!I169&gt;0,Tzatziki!I169&gt;0,'Monterey Jack'!I169&gt;0, 'Marinated Chicken'!I169&gt;0, Squid!I169&gt;0),50,200))),0)</f>
        <v>0</v>
      </c>
      <c r="J169" s="2">
        <f ca="1">IF(D169&lt;$E$18,"N/A",IF(D169=$E$18,IF($E$7-SUM(OFFSET(F169,-$E$18,0):F169)&gt;0,$E$7-SUM(OFFSET(F169,-$E$18,0):F169),0),IF(OFFSET(G169,-$E$18,0)-SUM(OFFSET(F169,-$E$18,0):F169)&gt;0,OFFSET(G169,-$E$18,0)-SUM(OFFSET(F169,-$E$18,0):F169),0)))</f>
        <v>0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72</v>
      </c>
      <c r="F170" s="15">
        <f t="shared" si="16"/>
        <v>10</v>
      </c>
      <c r="G170" s="15">
        <f t="shared" ca="1" si="17"/>
        <v>0</v>
      </c>
      <c r="H170" s="13">
        <f t="shared" ca="1" si="13"/>
        <v>7.8904109589041108E-2</v>
      </c>
      <c r="I170" s="29">
        <f ca="1">IF(G170&lt;&gt;0,IF(E170&lt;0,0,IF(OR('House Salad'!I170&gt;0,'Green Pepper'!I170&gt;0,Mushrooms!I170&gt;0,Lemon!I170&gt;0),0,IF(OR(Pita!I170&gt;0,Tzatziki!I170&gt;0,'Monterey Jack'!I170&gt;0, 'Marinated Chicken'!I170&gt;0, Squid!I170&gt;0),50,200))),0)</f>
        <v>0</v>
      </c>
      <c r="J170" s="2">
        <f ca="1">IF(D170&lt;$E$18,"N/A",IF(D170=$E$18,IF($E$7-SUM(OFFSET(F170,-$E$18,0):F170)&gt;0,$E$7-SUM(OFFSET(F170,-$E$18,0):F170),0),IF(OFFSET(G170,-$E$18,0)-SUM(OFFSET(F170,-$E$18,0):F170)&gt;0,OFFSET(G170,-$E$18,0)-SUM(OFFSET(F170,-$E$18,0):F170),0)))</f>
        <v>0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62</v>
      </c>
      <c r="F171" s="15">
        <f t="shared" si="16"/>
        <v>10</v>
      </c>
      <c r="G171" s="15">
        <f t="shared" ca="1" si="17"/>
        <v>0</v>
      </c>
      <c r="H171" s="13">
        <f t="shared" ca="1" si="13"/>
        <v>6.794520547945207E-2</v>
      </c>
      <c r="I171" s="29">
        <f ca="1">IF(G171&lt;&gt;0,IF(E171&lt;0,0,IF(OR('House Salad'!I171&gt;0,'Green Pepper'!I171&gt;0,Mushrooms!I171&gt;0,Lemon!I171&gt;0),0,IF(OR(Pita!I171&gt;0,Tzatziki!I171&gt;0,'Monterey Jack'!I171&gt;0, 'Marinated Chicken'!I171&gt;0, Squid!I171&gt;0),50,200))),0)</f>
        <v>0</v>
      </c>
      <c r="J171" s="2">
        <f ca="1">IF(D171&lt;$E$18,"N/A",IF(D171=$E$18,IF($E$7-SUM(OFFSET(F171,-$E$18,0):F171)&gt;0,$E$7-SUM(OFFSET(F171,-$E$18,0):F171),0),IF(OFFSET(G171,-$E$18,0)-SUM(OFFSET(F171,-$E$18,0):F171)&gt;0,OFFSET(G171,-$E$18,0)-SUM(OFFSET(F171,-$E$18,0):F171),0)))</f>
        <v>0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52</v>
      </c>
      <c r="F172" s="15">
        <f t="shared" si="16"/>
        <v>10</v>
      </c>
      <c r="G172" s="15">
        <f t="shared" ca="1" si="17"/>
        <v>0</v>
      </c>
      <c r="H172" s="13">
        <f t="shared" ca="1" si="13"/>
        <v>5.6986301369863018E-2</v>
      </c>
      <c r="I172" s="29">
        <f ca="1">IF(G172&lt;&gt;0,IF(E172&lt;0,0,IF(OR('House Salad'!I172&gt;0,'Green Pepper'!I172&gt;0,Mushrooms!I172&gt;0,Lemon!I172&gt;0),0,IF(OR(Pita!I172&gt;0,Tzatziki!I172&gt;0,'Monterey Jack'!I172&gt;0, 'Marinated Chicken'!I172&gt;0, Squid!I172&gt;0),50,200))),0)</f>
        <v>0</v>
      </c>
      <c r="J172" s="2">
        <f ca="1">IF(D172&lt;$E$18,"N/A",IF(D172=$E$18,IF($E$7-SUM(OFFSET(F172,-$E$18,0):F172)&gt;0,$E$7-SUM(OFFSET(F172,-$E$18,0):F172),0),IF(OFFSET(G172,-$E$18,0)-SUM(OFFSET(F172,-$E$18,0):F172)&gt;0,OFFSET(G172,-$E$18,0)-SUM(OFFSET(F172,-$E$18,0):F172),0)))</f>
        <v>0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42</v>
      </c>
      <c r="F173" s="15">
        <f t="shared" si="16"/>
        <v>10</v>
      </c>
      <c r="G173" s="15">
        <f t="shared" ca="1" si="17"/>
        <v>0</v>
      </c>
      <c r="H173" s="13">
        <f t="shared" ca="1" si="13"/>
        <v>4.6027397260273981E-2</v>
      </c>
      <c r="I173" s="29">
        <f ca="1">IF(G173&lt;&gt;0,IF(E173&lt;0,0,IF(OR('House Salad'!I173&gt;0,'Green Pepper'!I173&gt;0,Mushrooms!I173&gt;0,Lemon!I173&gt;0),0,IF(OR(Pita!I173&gt;0,Tzatziki!I173&gt;0,'Monterey Jack'!I173&gt;0, 'Marinated Chicken'!I173&gt;0, Squid!I173&gt;0),50,200))),0)</f>
        <v>0</v>
      </c>
      <c r="J173" s="2">
        <f ca="1">IF(D173&lt;$E$18,"N/A",IF(D173=$E$18,IF($E$7-SUM(OFFSET(F173,-$E$18,0):F173)&gt;0,$E$7-SUM(OFFSET(F173,-$E$18,0):F173),0),IF(OFFSET(G173,-$E$18,0)-SUM(OFFSET(F173,-$E$18,0):F173)&gt;0,OFFSET(G173,-$E$18,0)-SUM(OFFSET(F173,-$E$18,0):F173),0)))</f>
        <v>0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32</v>
      </c>
      <c r="F174" s="15">
        <f t="shared" si="16"/>
        <v>10</v>
      </c>
      <c r="G174" s="15">
        <f t="shared" ca="1" si="17"/>
        <v>70</v>
      </c>
      <c r="H174" s="13">
        <f t="shared" ca="1" si="13"/>
        <v>3.5068493150684936E-2</v>
      </c>
      <c r="I174" s="29">
        <f ca="1">IF(G174&lt;&gt;0,IF(E174&lt;0,0,IF(OR('House Salad'!I174&gt;0,'Green Pepper'!I174&gt;0,Mushrooms!I174&gt;0,Lemon!I174&gt;0),0,IF(OR(Pita!I174&gt;0,Tzatziki!I174&gt;0,'Monterey Jack'!I174&gt;0, 'Marinated Chicken'!I174&gt;0, Squid!I174&gt;0),50,200))),0)</f>
        <v>0</v>
      </c>
      <c r="J174" s="2">
        <f ca="1">IF(D174&lt;$E$18,"N/A",IF(D174=$E$18,IF($E$7-SUM(OFFSET(F174,-$E$18,0):F174)&gt;0,$E$7-SUM(OFFSET(F174,-$E$18,0):F174),0),IF(OFFSET(G174,-$E$18,0)-SUM(OFFSET(F174,-$E$18,0):F174)&gt;0,OFFSET(G174,-$E$18,0)-SUM(OFFSET(F174,-$E$18,0):F174),0)))</f>
        <v>0</v>
      </c>
      <c r="K174" s="13">
        <f t="shared" ca="1" si="14"/>
        <v>0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92</v>
      </c>
      <c r="F175" s="15">
        <f t="shared" si="16"/>
        <v>10</v>
      </c>
      <c r="G175" s="15">
        <f t="shared" ca="1" si="17"/>
        <v>0</v>
      </c>
      <c r="H175" s="13">
        <f t="shared" ca="1" si="13"/>
        <v>0.1008219178082192</v>
      </c>
      <c r="I175" s="29">
        <f ca="1">IF(G175&lt;&gt;0,IF(E175&lt;0,0,IF(OR('House Salad'!I175&gt;0,'Green Pepper'!I175&gt;0,Mushrooms!I175&gt;0,Lemon!I175&gt;0),0,IF(OR(Pita!I175&gt;0,Tzatziki!I175&gt;0,'Monterey Jack'!I175&gt;0, 'Marinated Chicken'!I175&gt;0, Squid!I175&gt;0),50,200))),0)</f>
        <v>0</v>
      </c>
      <c r="J175" s="2">
        <f ca="1">IF(D175&lt;$E$18,"N/A",IF(D175=$E$18,IF($E$7-SUM(OFFSET(F175,-$E$18,0):F175)&gt;0,$E$7-SUM(OFFSET(F175,-$E$18,0):F175),0),IF(OFFSET(G175,-$E$18,0)-SUM(OFFSET(F175,-$E$18,0):F175)&gt;0,OFFSET(G175,-$E$18,0)-SUM(OFFSET(F175,-$E$18,0):F175),0)))</f>
        <v>0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82</v>
      </c>
      <c r="F176" s="15">
        <f t="shared" si="16"/>
        <v>10</v>
      </c>
      <c r="G176" s="15">
        <f t="shared" ca="1" si="17"/>
        <v>0</v>
      </c>
      <c r="H176" s="13">
        <f t="shared" ca="1" si="13"/>
        <v>8.9863013698630145E-2</v>
      </c>
      <c r="I176" s="29">
        <f ca="1">IF(G176&lt;&gt;0,IF(E176&lt;0,0,IF(OR('House Salad'!I176&gt;0,'Green Pepper'!I176&gt;0,Mushrooms!I176&gt;0,Lemon!I176&gt;0),0,IF(OR(Pita!I176&gt;0,Tzatziki!I176&gt;0,'Monterey Jack'!I176&gt;0, 'Marinated Chicken'!I176&gt;0, Squid!I176&gt;0),50,200))),0)</f>
        <v>0</v>
      </c>
      <c r="J176" s="2">
        <f ca="1">IF(D176&lt;$E$18,"N/A",IF(D176=$E$18,IF($E$7-SUM(OFFSET(F176,-$E$18,0):F176)&gt;0,$E$7-SUM(OFFSET(F176,-$E$18,0):F176),0),IF(OFFSET(G176,-$E$18,0)-SUM(OFFSET(F176,-$E$18,0):F176)&gt;0,OFFSET(G176,-$E$18,0)-SUM(OFFSET(F176,-$E$18,0):F176),0)))</f>
        <v>0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72</v>
      </c>
      <c r="F177" s="15">
        <f t="shared" si="16"/>
        <v>10</v>
      </c>
      <c r="G177" s="15">
        <f t="shared" ca="1" si="17"/>
        <v>0</v>
      </c>
      <c r="H177" s="13">
        <f t="shared" ca="1" si="13"/>
        <v>7.8904109589041108E-2</v>
      </c>
      <c r="I177" s="29">
        <f ca="1">IF(G177&lt;&gt;0,IF(E177&lt;0,0,IF(OR('House Salad'!I177&gt;0,'Green Pepper'!I177&gt;0,Mushrooms!I177&gt;0,Lemon!I177&gt;0),0,IF(OR(Pita!I177&gt;0,Tzatziki!I177&gt;0,'Monterey Jack'!I177&gt;0, 'Marinated Chicken'!I177&gt;0, Squid!I177&gt;0),50,200))),0)</f>
        <v>0</v>
      </c>
      <c r="J177" s="2">
        <f ca="1">IF(D177&lt;$E$18,"N/A",IF(D177=$E$18,IF($E$7-SUM(OFFSET(F177,-$E$18,0):F177)&gt;0,$E$7-SUM(OFFSET(F177,-$E$18,0):F177),0),IF(OFFSET(G177,-$E$18,0)-SUM(OFFSET(F177,-$E$18,0):F177)&gt;0,OFFSET(G177,-$E$18,0)-SUM(OFFSET(F177,-$E$18,0):F177),0)))</f>
        <v>0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62</v>
      </c>
      <c r="F178" s="15">
        <f t="shared" si="16"/>
        <v>10</v>
      </c>
      <c r="G178" s="15">
        <f t="shared" ca="1" si="17"/>
        <v>0</v>
      </c>
      <c r="H178" s="13">
        <f t="shared" ca="1" si="13"/>
        <v>6.794520547945207E-2</v>
      </c>
      <c r="I178" s="29">
        <f ca="1">IF(G178&lt;&gt;0,IF(E178&lt;0,0,IF(OR('House Salad'!I178&gt;0,'Green Pepper'!I178&gt;0,Mushrooms!I178&gt;0,Lemon!I178&gt;0),0,IF(OR(Pita!I178&gt;0,Tzatziki!I178&gt;0,'Monterey Jack'!I178&gt;0, 'Marinated Chicken'!I178&gt;0, Squid!I178&gt;0),50,200))),0)</f>
        <v>0</v>
      </c>
      <c r="J178" s="2">
        <f ca="1">IF(D178&lt;$E$18,"N/A",IF(D178=$E$18,IF($E$7-SUM(OFFSET(F178,-$E$18,0):F178)&gt;0,$E$7-SUM(OFFSET(F178,-$E$18,0):F178),0),IF(OFFSET(G178,-$E$18,0)-SUM(OFFSET(F178,-$E$18,0):F178)&gt;0,OFFSET(G178,-$E$18,0)-SUM(OFFSET(F178,-$E$18,0):F178),0)))</f>
        <v>0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52</v>
      </c>
      <c r="F179" s="15">
        <f t="shared" si="16"/>
        <v>10</v>
      </c>
      <c r="G179" s="15">
        <f t="shared" ca="1" si="17"/>
        <v>0</v>
      </c>
      <c r="H179" s="13">
        <f t="shared" ca="1" si="13"/>
        <v>5.6986301369863018E-2</v>
      </c>
      <c r="I179" s="29">
        <f ca="1">IF(G179&lt;&gt;0,IF(E179&lt;0,0,IF(OR('House Salad'!I179&gt;0,'Green Pepper'!I179&gt;0,Mushrooms!I179&gt;0,Lemon!I179&gt;0),0,IF(OR(Pita!I179&gt;0,Tzatziki!I179&gt;0,'Monterey Jack'!I179&gt;0, 'Marinated Chicken'!I179&gt;0, Squid!I179&gt;0),50,200))),0)</f>
        <v>0</v>
      </c>
      <c r="J179" s="2">
        <f ca="1">IF(D179&lt;$E$18,"N/A",IF(D179=$E$18,IF($E$7-SUM(OFFSET(F179,-$E$18,0):F179)&gt;0,$E$7-SUM(OFFSET(F179,-$E$18,0):F179),0),IF(OFFSET(G179,-$E$18,0)-SUM(OFFSET(F179,-$E$18,0):F179)&gt;0,OFFSET(G179,-$E$18,0)-SUM(OFFSET(F179,-$E$18,0):F179),0)))</f>
        <v>0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42</v>
      </c>
      <c r="F180" s="15">
        <f t="shared" si="16"/>
        <v>10</v>
      </c>
      <c r="G180" s="15">
        <f t="shared" ca="1" si="17"/>
        <v>0</v>
      </c>
      <c r="H180" s="13">
        <f t="shared" ca="1" si="13"/>
        <v>4.6027397260273981E-2</v>
      </c>
      <c r="I180" s="29">
        <f ca="1">IF(G180&lt;&gt;0,IF(E180&lt;0,0,IF(OR('House Salad'!I180&gt;0,'Green Pepper'!I180&gt;0,Mushrooms!I180&gt;0,Lemon!I180&gt;0),0,IF(OR(Pita!I180&gt;0,Tzatziki!I180&gt;0,'Monterey Jack'!I180&gt;0, 'Marinated Chicken'!I180&gt;0, Squid!I180&gt;0),50,200))),0)</f>
        <v>0</v>
      </c>
      <c r="J180" s="2">
        <f ca="1">IF(D180&lt;$E$18,"N/A",IF(D180=$E$18,IF($E$7-SUM(OFFSET(F180,-$E$18,0):F180)&gt;0,$E$7-SUM(OFFSET(F180,-$E$18,0):F180),0),IF(OFFSET(G180,-$E$18,0)-SUM(OFFSET(F180,-$E$18,0):F180)&gt;0,OFFSET(G180,-$E$18,0)-SUM(OFFSET(F180,-$E$18,0):F180),0)))</f>
        <v>0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32</v>
      </c>
      <c r="F181" s="15">
        <f t="shared" si="16"/>
        <v>10</v>
      </c>
      <c r="G181" s="15">
        <f t="shared" ca="1" si="17"/>
        <v>70</v>
      </c>
      <c r="H181" s="13">
        <f t="shared" ca="1" si="13"/>
        <v>3.5068493150684936E-2</v>
      </c>
      <c r="I181" s="29">
        <f ca="1">IF(G181&lt;&gt;0,IF(E181&lt;0,0,IF(OR('House Salad'!I181&gt;0,'Green Pepper'!I181&gt;0,Mushrooms!I181&gt;0,Lemon!I181&gt;0),0,IF(OR(Pita!I181&gt;0,Tzatziki!I181&gt;0,'Monterey Jack'!I181&gt;0, 'Marinated Chicken'!I181&gt;0, Squid!I181&gt;0),50,200))),0)</f>
        <v>0</v>
      </c>
      <c r="J181" s="2">
        <f ca="1">IF(D181&lt;$E$18,"N/A",IF(D181=$E$18,IF($E$7-SUM(OFFSET(F181,-$E$18,0):F181)&gt;0,$E$7-SUM(OFFSET(F181,-$E$18,0):F181),0),IF(OFFSET(G181,-$E$18,0)-SUM(OFFSET(F181,-$E$18,0):F181)&gt;0,OFFSET(G181,-$E$18,0)-SUM(OFFSET(F181,-$E$18,0):F181),0)))</f>
        <v>0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92</v>
      </c>
      <c r="F182" s="15">
        <f t="shared" si="16"/>
        <v>10</v>
      </c>
      <c r="G182" s="15">
        <f t="shared" ca="1" si="17"/>
        <v>0</v>
      </c>
      <c r="H182" s="13">
        <f t="shared" ca="1" si="13"/>
        <v>0.1008219178082192</v>
      </c>
      <c r="I182" s="29">
        <f ca="1">IF(G182&lt;&gt;0,IF(E182&lt;0,0,IF(OR('House Salad'!I182&gt;0,'Green Pepper'!I182&gt;0,Mushrooms!I182&gt;0,Lemon!I182&gt;0),0,IF(OR(Pita!I182&gt;0,Tzatziki!I182&gt;0,'Monterey Jack'!I182&gt;0, 'Marinated Chicken'!I182&gt;0, Squid!I182&gt;0),50,200))),0)</f>
        <v>0</v>
      </c>
      <c r="J182" s="2">
        <f ca="1">IF(D182&lt;$E$18,"N/A",IF(D182=$E$18,IF($E$7-SUM(OFFSET(F182,-$E$18,0):F182)&gt;0,$E$7-SUM(OFFSET(F182,-$E$18,0):F182),0),IF(OFFSET(G182,-$E$18,0)-SUM(OFFSET(F182,-$E$18,0):F182)&gt;0,OFFSET(G182,-$E$18,0)-SUM(OFFSET(F182,-$E$18,0):F182),0)))</f>
        <v>0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82</v>
      </c>
      <c r="F183" s="15">
        <f t="shared" si="16"/>
        <v>10</v>
      </c>
      <c r="G183" s="15">
        <f t="shared" ca="1" si="17"/>
        <v>0</v>
      </c>
      <c r="H183" s="13">
        <f t="shared" ca="1" si="13"/>
        <v>8.9863013698630145E-2</v>
      </c>
      <c r="I183" s="29">
        <f ca="1">IF(G183&lt;&gt;0,IF(E183&lt;0,0,IF(OR('House Salad'!I183&gt;0,'Green Pepper'!I183&gt;0,Mushrooms!I183&gt;0,Lemon!I183&gt;0),0,IF(OR(Pita!I183&gt;0,Tzatziki!I183&gt;0,'Monterey Jack'!I183&gt;0, 'Marinated Chicken'!I183&gt;0, Squid!I183&gt;0),50,200))),0)</f>
        <v>0</v>
      </c>
      <c r="J183" s="2">
        <f ca="1">IF(D183&lt;$E$18,"N/A",IF(D183=$E$18,IF($E$7-SUM(OFFSET(F183,-$E$18,0):F183)&gt;0,$E$7-SUM(OFFSET(F183,-$E$18,0):F183),0),IF(OFFSET(G183,-$E$18,0)-SUM(OFFSET(F183,-$E$18,0):F183)&gt;0,OFFSET(G183,-$E$18,0)-SUM(OFFSET(F183,-$E$18,0):F183),0)))</f>
        <v>0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72</v>
      </c>
      <c r="F184" s="15">
        <f t="shared" si="16"/>
        <v>10</v>
      </c>
      <c r="G184" s="15">
        <f t="shared" ca="1" si="17"/>
        <v>0</v>
      </c>
      <c r="H184" s="13">
        <f t="shared" ca="1" si="13"/>
        <v>7.8904109589041108E-2</v>
      </c>
      <c r="I184" s="29">
        <f ca="1">IF(G184&lt;&gt;0,IF(E184&lt;0,0,IF(OR('House Salad'!I184&gt;0,'Green Pepper'!I184&gt;0,Mushrooms!I184&gt;0,Lemon!I184&gt;0),0,IF(OR(Pita!I184&gt;0,Tzatziki!I184&gt;0,'Monterey Jack'!I184&gt;0, 'Marinated Chicken'!I184&gt;0, Squid!I184&gt;0),50,200))),0)</f>
        <v>0</v>
      </c>
      <c r="J184" s="2">
        <f ca="1">IF(D184&lt;$E$18,"N/A",IF(D184=$E$18,IF($E$7-SUM(OFFSET(F184,-$E$18,0):F184)&gt;0,$E$7-SUM(OFFSET(F184,-$E$18,0):F184),0),IF(OFFSET(G184,-$E$18,0)-SUM(OFFSET(F184,-$E$18,0):F184)&gt;0,OFFSET(G184,-$E$18,0)-SUM(OFFSET(F184,-$E$18,0):F184),0)))</f>
        <v>0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62</v>
      </c>
      <c r="F185" s="15">
        <f t="shared" si="16"/>
        <v>10</v>
      </c>
      <c r="G185" s="15">
        <f t="shared" ca="1" si="17"/>
        <v>0</v>
      </c>
      <c r="H185" s="13">
        <f t="shared" ca="1" si="13"/>
        <v>6.794520547945207E-2</v>
      </c>
      <c r="I185" s="29">
        <f ca="1">IF(G185&lt;&gt;0,IF(E185&lt;0,0,IF(OR('House Salad'!I185&gt;0,'Green Pepper'!I185&gt;0,Mushrooms!I185&gt;0,Lemon!I185&gt;0),0,IF(OR(Pita!I185&gt;0,Tzatziki!I185&gt;0,'Monterey Jack'!I185&gt;0, 'Marinated Chicken'!I185&gt;0, Squid!I185&gt;0),50,200))),0)</f>
        <v>0</v>
      </c>
      <c r="J185" s="2">
        <f ca="1">IF(D185&lt;$E$18,"N/A",IF(D185=$E$18,IF($E$7-SUM(OFFSET(F185,-$E$18,0):F185)&gt;0,$E$7-SUM(OFFSET(F185,-$E$18,0):F185),0),IF(OFFSET(G185,-$E$18,0)-SUM(OFFSET(F185,-$E$18,0):F185)&gt;0,OFFSET(G185,-$E$18,0)-SUM(OFFSET(F185,-$E$18,0):F185),0)))</f>
        <v>0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52</v>
      </c>
      <c r="F186" s="15">
        <f t="shared" si="16"/>
        <v>10</v>
      </c>
      <c r="G186" s="15">
        <f t="shared" ca="1" si="17"/>
        <v>0</v>
      </c>
      <c r="H186" s="13">
        <f t="shared" ca="1" si="13"/>
        <v>5.6986301369863018E-2</v>
      </c>
      <c r="I186" s="29">
        <f ca="1">IF(G186&lt;&gt;0,IF(E186&lt;0,0,IF(OR('House Salad'!I186&gt;0,'Green Pepper'!I186&gt;0,Mushrooms!I186&gt;0,Lemon!I186&gt;0),0,IF(OR(Pita!I186&gt;0,Tzatziki!I186&gt;0,'Monterey Jack'!I186&gt;0, 'Marinated Chicken'!I186&gt;0, Squid!I186&gt;0),50,200))),0)</f>
        <v>0</v>
      </c>
      <c r="J186" s="2">
        <f ca="1">IF(D186&lt;$E$18,"N/A",IF(D186=$E$18,IF($E$7-SUM(OFFSET(F186,-$E$18,0):F186)&gt;0,$E$7-SUM(OFFSET(F186,-$E$18,0):F186),0),IF(OFFSET(G186,-$E$18,0)-SUM(OFFSET(F186,-$E$18,0):F186)&gt;0,OFFSET(G186,-$E$18,0)-SUM(OFFSET(F186,-$E$18,0):F186),0)))</f>
        <v>0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42</v>
      </c>
      <c r="F187" s="15">
        <f t="shared" si="16"/>
        <v>10</v>
      </c>
      <c r="G187" s="15">
        <f t="shared" ca="1" si="17"/>
        <v>0</v>
      </c>
      <c r="H187" s="13">
        <f t="shared" ca="1" si="13"/>
        <v>4.6027397260273981E-2</v>
      </c>
      <c r="I187" s="29">
        <f ca="1">IF(G187&lt;&gt;0,IF(E187&lt;0,0,IF(OR('House Salad'!I187&gt;0,'Green Pepper'!I187&gt;0,Mushrooms!I187&gt;0,Lemon!I187&gt;0),0,IF(OR(Pita!I187&gt;0,Tzatziki!I187&gt;0,'Monterey Jack'!I187&gt;0, 'Marinated Chicken'!I187&gt;0, Squid!I187&gt;0),50,200))),0)</f>
        <v>0</v>
      </c>
      <c r="J187" s="2">
        <f ca="1">IF(D187&lt;$E$18,"N/A",IF(D187=$E$18,IF($E$7-SUM(OFFSET(F187,-$E$18,0):F187)&gt;0,$E$7-SUM(OFFSET(F187,-$E$18,0):F187),0),IF(OFFSET(G187,-$E$18,0)-SUM(OFFSET(F187,-$E$18,0):F187)&gt;0,OFFSET(G187,-$E$18,0)-SUM(OFFSET(F187,-$E$18,0):F187),0)))</f>
        <v>0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32</v>
      </c>
      <c r="F188" s="15">
        <f t="shared" si="16"/>
        <v>10</v>
      </c>
      <c r="G188" s="15">
        <f t="shared" ca="1" si="17"/>
        <v>70</v>
      </c>
      <c r="H188" s="13">
        <f t="shared" ca="1" si="13"/>
        <v>3.5068493150684936E-2</v>
      </c>
      <c r="I188" s="29">
        <f ca="1">IF(G188&lt;&gt;0,IF(E188&lt;0,0,IF(OR('House Salad'!I188&gt;0,'Green Pepper'!I188&gt;0,Mushrooms!I188&gt;0,Lemon!I188&gt;0),0,IF(OR(Pita!I188&gt;0,Tzatziki!I188&gt;0,'Monterey Jack'!I188&gt;0, 'Marinated Chicken'!I188&gt;0, Squid!I188&gt;0),50,200))),0)</f>
        <v>0</v>
      </c>
      <c r="J188" s="2">
        <f ca="1">IF(D188&lt;$E$18,"N/A",IF(D188=$E$18,IF($E$7-SUM(OFFSET(F188,-$E$18,0):F188)&gt;0,$E$7-SUM(OFFSET(F188,-$E$18,0):F188),0),IF(OFFSET(G188,-$E$18,0)-SUM(OFFSET(F188,-$E$18,0):F188)&gt;0,OFFSET(G188,-$E$18,0)-SUM(OFFSET(F188,-$E$18,0):F188),0)))</f>
        <v>0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92</v>
      </c>
      <c r="F189" s="15">
        <f t="shared" si="16"/>
        <v>10</v>
      </c>
      <c r="G189" s="15">
        <f t="shared" ca="1" si="17"/>
        <v>0</v>
      </c>
      <c r="H189" s="13">
        <f t="shared" ca="1" si="13"/>
        <v>0.1008219178082192</v>
      </c>
      <c r="I189" s="29">
        <f ca="1">IF(G189&lt;&gt;0,IF(E189&lt;0,0,IF(OR('House Salad'!I189&gt;0,'Green Pepper'!I189&gt;0,Mushrooms!I189&gt;0,Lemon!I189&gt;0),0,IF(OR(Pita!I189&gt;0,Tzatziki!I189&gt;0,'Monterey Jack'!I189&gt;0, 'Marinated Chicken'!I189&gt;0, Squid!I189&gt;0),50,200))),0)</f>
        <v>0</v>
      </c>
      <c r="J189" s="2">
        <f ca="1">IF(D189&lt;$E$18,"N/A",IF(D189=$E$18,IF($E$7-SUM(OFFSET(F189,-$E$18,0):F189)&gt;0,$E$7-SUM(OFFSET(F189,-$E$18,0):F189),0),IF(OFFSET(G189,-$E$18,0)-SUM(OFFSET(F189,-$E$18,0):F189)&gt;0,OFFSET(G189,-$E$18,0)-SUM(OFFSET(F189,-$E$18,0):F189),0)))</f>
        <v>0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82</v>
      </c>
      <c r="F190" s="15">
        <f t="shared" si="16"/>
        <v>10</v>
      </c>
      <c r="G190" s="15">
        <f t="shared" ca="1" si="17"/>
        <v>0</v>
      </c>
      <c r="H190" s="13">
        <f t="shared" ca="1" si="13"/>
        <v>8.9863013698630145E-2</v>
      </c>
      <c r="I190" s="29">
        <f ca="1">IF(G190&lt;&gt;0,IF(E190&lt;0,0,IF(OR('House Salad'!I190&gt;0,'Green Pepper'!I190&gt;0,Mushrooms!I190&gt;0,Lemon!I190&gt;0),0,IF(OR(Pita!I190&gt;0,Tzatziki!I190&gt;0,'Monterey Jack'!I190&gt;0, 'Marinated Chicken'!I190&gt;0, Squid!I190&gt;0),50,200))),0)</f>
        <v>0</v>
      </c>
      <c r="J190" s="2">
        <f ca="1">IF(D190&lt;$E$18,"N/A",IF(D190=$E$18,IF($E$7-SUM(OFFSET(F190,-$E$18,0):F190)&gt;0,$E$7-SUM(OFFSET(F190,-$E$18,0):F190),0),IF(OFFSET(G190,-$E$18,0)-SUM(OFFSET(F190,-$E$18,0):F190)&gt;0,OFFSET(G190,-$E$18,0)-SUM(OFFSET(F190,-$E$18,0):F190),0)))</f>
        <v>0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72</v>
      </c>
      <c r="F191" s="15">
        <f t="shared" si="16"/>
        <v>10</v>
      </c>
      <c r="G191" s="15">
        <f t="shared" ca="1" si="17"/>
        <v>0</v>
      </c>
      <c r="H191" s="13">
        <f t="shared" ca="1" si="13"/>
        <v>7.8904109589041108E-2</v>
      </c>
      <c r="I191" s="29">
        <f ca="1">IF(G191&lt;&gt;0,IF(E191&lt;0,0,IF(OR('House Salad'!I191&gt;0,'Green Pepper'!I191&gt;0,Mushrooms!I191&gt;0,Lemon!I191&gt;0),0,IF(OR(Pita!I191&gt;0,Tzatziki!I191&gt;0,'Monterey Jack'!I191&gt;0, 'Marinated Chicken'!I191&gt;0, Squid!I191&gt;0),50,200))),0)</f>
        <v>0</v>
      </c>
      <c r="J191" s="2">
        <f ca="1">IF(D191&lt;$E$18,"N/A",IF(D191=$E$18,IF($E$7-SUM(OFFSET(F191,-$E$18,0):F191)&gt;0,$E$7-SUM(OFFSET(F191,-$E$18,0):F191),0),IF(OFFSET(G191,-$E$18,0)-SUM(OFFSET(F191,-$E$18,0):F191)&gt;0,OFFSET(G191,-$E$18,0)-SUM(OFFSET(F191,-$E$18,0):F191),0)))</f>
        <v>0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62</v>
      </c>
      <c r="F192" s="15">
        <f t="shared" si="16"/>
        <v>10</v>
      </c>
      <c r="G192" s="15">
        <f t="shared" ca="1" si="17"/>
        <v>0</v>
      </c>
      <c r="H192" s="13">
        <f t="shared" ca="1" si="13"/>
        <v>6.794520547945207E-2</v>
      </c>
      <c r="I192" s="29">
        <f ca="1">IF(G192&lt;&gt;0,IF(E192&lt;0,0,IF(OR('House Salad'!I192&gt;0,'Green Pepper'!I192&gt;0,Mushrooms!I192&gt;0,Lemon!I192&gt;0),0,IF(OR(Pita!I192&gt;0,Tzatziki!I192&gt;0,'Monterey Jack'!I192&gt;0, 'Marinated Chicken'!I192&gt;0, Squid!I192&gt;0),50,200))),0)</f>
        <v>0</v>
      </c>
      <c r="J192" s="2">
        <f ca="1">IF(D192&lt;$E$18,"N/A",IF(D192=$E$18,IF($E$7-SUM(OFFSET(F192,-$E$18,0):F192)&gt;0,$E$7-SUM(OFFSET(F192,-$E$18,0):F192),0),IF(OFFSET(G192,-$E$18,0)-SUM(OFFSET(F192,-$E$18,0):F192)&gt;0,OFFSET(G192,-$E$18,0)-SUM(OFFSET(F192,-$E$18,0):F192),0)))</f>
        <v>0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52</v>
      </c>
      <c r="F193" s="15">
        <f t="shared" si="16"/>
        <v>10</v>
      </c>
      <c r="G193" s="15">
        <f t="shared" ca="1" si="17"/>
        <v>0</v>
      </c>
      <c r="H193" s="13">
        <f t="shared" ca="1" si="13"/>
        <v>5.6986301369863018E-2</v>
      </c>
      <c r="I193" s="29">
        <f ca="1">IF(G193&lt;&gt;0,IF(E193&lt;0,0,IF(OR('House Salad'!I193&gt;0,'Green Pepper'!I193&gt;0,Mushrooms!I193&gt;0,Lemon!I193&gt;0),0,IF(OR(Pita!I193&gt;0,Tzatziki!I193&gt;0,'Monterey Jack'!I193&gt;0, 'Marinated Chicken'!I193&gt;0, Squid!I193&gt;0),50,200))),0)</f>
        <v>0</v>
      </c>
      <c r="J193" s="2">
        <f ca="1">IF(D193&lt;$E$18,"N/A",IF(D193=$E$18,IF($E$7-SUM(OFFSET(F193,-$E$18,0):F193)&gt;0,$E$7-SUM(OFFSET(F193,-$E$18,0):F193),0),IF(OFFSET(G193,-$E$18,0)-SUM(OFFSET(F193,-$E$18,0):F193)&gt;0,OFFSET(G193,-$E$18,0)-SUM(OFFSET(F193,-$E$18,0):F193),0)))</f>
        <v>0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42</v>
      </c>
      <c r="F194" s="15">
        <f t="shared" si="16"/>
        <v>10</v>
      </c>
      <c r="G194" s="15">
        <f t="shared" ca="1" si="17"/>
        <v>0</v>
      </c>
      <c r="H194" s="13">
        <f t="shared" ca="1" si="13"/>
        <v>4.6027397260273981E-2</v>
      </c>
      <c r="I194" s="29">
        <f ca="1">IF(G194&lt;&gt;0,IF(E194&lt;0,0,IF(OR('House Salad'!I194&gt;0,'Green Pepper'!I194&gt;0,Mushrooms!I194&gt;0,Lemon!I194&gt;0),0,IF(OR(Pita!I194&gt;0,Tzatziki!I194&gt;0,'Monterey Jack'!I194&gt;0, 'Marinated Chicken'!I194&gt;0, Squid!I194&gt;0),50,200))),0)</f>
        <v>0</v>
      </c>
      <c r="J194" s="2">
        <f ca="1">IF(D194&lt;$E$18,"N/A",IF(D194=$E$18,IF($E$7-SUM(OFFSET(F194,-$E$18,0):F194)&gt;0,$E$7-SUM(OFFSET(F194,-$E$18,0):F194),0),IF(OFFSET(G194,-$E$18,0)-SUM(OFFSET(F194,-$E$18,0):F194)&gt;0,OFFSET(G194,-$E$18,0)-SUM(OFFSET(F194,-$E$18,0):F194),0)))</f>
        <v>0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32</v>
      </c>
      <c r="F195" s="15">
        <f t="shared" si="16"/>
        <v>10</v>
      </c>
      <c r="G195" s="15">
        <f t="shared" ca="1" si="17"/>
        <v>70</v>
      </c>
      <c r="H195" s="13">
        <f t="shared" ca="1" si="13"/>
        <v>3.5068493150684936E-2</v>
      </c>
      <c r="I195" s="29">
        <f ca="1">IF(G195&lt;&gt;0,IF(E195&lt;0,0,IF(OR('House Salad'!I195&gt;0,'Green Pepper'!I195&gt;0,Mushrooms!I195&gt;0,Lemon!I195&gt;0),0,IF(OR(Pita!I195&gt;0,Tzatziki!I195&gt;0,'Monterey Jack'!I195&gt;0, 'Marinated Chicken'!I195&gt;0, Squid!I195&gt;0),50,200))),0)</f>
        <v>0</v>
      </c>
      <c r="J195" s="2">
        <f ca="1">IF(D195&lt;$E$18,"N/A",IF(D195=$E$18,IF($E$7-SUM(OFFSET(F195,-$E$18,0):F195)&gt;0,$E$7-SUM(OFFSET(F195,-$E$18,0):F195),0),IF(OFFSET(G195,-$E$18,0)-SUM(OFFSET(F195,-$E$18,0):F195)&gt;0,OFFSET(G195,-$E$18,0)-SUM(OFFSET(F195,-$E$18,0):F195),0)))</f>
        <v>0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92</v>
      </c>
      <c r="F196" s="15">
        <f t="shared" si="16"/>
        <v>10</v>
      </c>
      <c r="G196" s="15">
        <f t="shared" ca="1" si="17"/>
        <v>0</v>
      </c>
      <c r="H196" s="13">
        <f t="shared" ca="1" si="13"/>
        <v>0.1008219178082192</v>
      </c>
      <c r="I196" s="29">
        <f ca="1">IF(G196&lt;&gt;0,IF(E196&lt;0,0,IF(OR('House Salad'!I196&gt;0,'Green Pepper'!I196&gt;0,Mushrooms!I196&gt;0,Lemon!I196&gt;0),0,IF(OR(Pita!I196&gt;0,Tzatziki!I196&gt;0,'Monterey Jack'!I196&gt;0, 'Marinated Chicken'!I196&gt;0, Squid!I196&gt;0),50,200))),0)</f>
        <v>0</v>
      </c>
      <c r="J196" s="2">
        <f ca="1">IF(D196&lt;$E$18,"N/A",IF(D196=$E$18,IF($E$7-SUM(OFFSET(F196,-$E$18,0):F196)&gt;0,$E$7-SUM(OFFSET(F196,-$E$18,0):F196),0),IF(OFFSET(G196,-$E$18,0)-SUM(OFFSET(F196,-$E$18,0):F196)&gt;0,OFFSET(G196,-$E$18,0)-SUM(OFFSET(F196,-$E$18,0):F196),0)))</f>
        <v>0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82</v>
      </c>
      <c r="F197" s="15">
        <f t="shared" si="16"/>
        <v>10</v>
      </c>
      <c r="G197" s="15">
        <f t="shared" ca="1" si="17"/>
        <v>0</v>
      </c>
      <c r="H197" s="13">
        <f t="shared" ca="1" si="13"/>
        <v>8.9863013698630145E-2</v>
      </c>
      <c r="I197" s="29">
        <f ca="1">IF(G197&lt;&gt;0,IF(E197&lt;0,0,IF(OR('House Salad'!I197&gt;0,'Green Pepper'!I197&gt;0,Mushrooms!I197&gt;0,Lemon!I197&gt;0),0,IF(OR(Pita!I197&gt;0,Tzatziki!I197&gt;0,'Monterey Jack'!I197&gt;0, 'Marinated Chicken'!I197&gt;0, Squid!I197&gt;0),50,200))),0)</f>
        <v>0</v>
      </c>
      <c r="J197" s="2">
        <f ca="1">IF(D197&lt;$E$18,"N/A",IF(D197=$E$18,IF($E$7-SUM(OFFSET(F197,-$E$18,0):F197)&gt;0,$E$7-SUM(OFFSET(F197,-$E$18,0):F197),0),IF(OFFSET(G197,-$E$18,0)-SUM(OFFSET(F197,-$E$18,0):F197)&gt;0,OFFSET(G197,-$E$18,0)-SUM(OFFSET(F197,-$E$18,0):F197),0)))</f>
        <v>0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72</v>
      </c>
      <c r="F198" s="15">
        <f t="shared" si="16"/>
        <v>10</v>
      </c>
      <c r="G198" s="15">
        <f t="shared" ca="1" si="17"/>
        <v>0</v>
      </c>
      <c r="H198" s="13">
        <f t="shared" ca="1" si="13"/>
        <v>7.8904109589041108E-2</v>
      </c>
      <c r="I198" s="29">
        <f ca="1">IF(G198&lt;&gt;0,IF(E198&lt;0,0,IF(OR('House Salad'!I198&gt;0,'Green Pepper'!I198&gt;0,Mushrooms!I198&gt;0,Lemon!I198&gt;0),0,IF(OR(Pita!I198&gt;0,Tzatziki!I198&gt;0,'Monterey Jack'!I198&gt;0, 'Marinated Chicken'!I198&gt;0, Squid!I198&gt;0),50,200))),0)</f>
        <v>0</v>
      </c>
      <c r="J198" s="2">
        <f ca="1">IF(D198&lt;$E$18,"N/A",IF(D198=$E$18,IF($E$7-SUM(OFFSET(F198,-$E$18,0):F198)&gt;0,$E$7-SUM(OFFSET(F198,-$E$18,0):F198),0),IF(OFFSET(G198,-$E$18,0)-SUM(OFFSET(F198,-$E$18,0):F198)&gt;0,OFFSET(G198,-$E$18,0)-SUM(OFFSET(F198,-$E$18,0):F198),0)))</f>
        <v>0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62</v>
      </c>
      <c r="F199" s="15">
        <f t="shared" si="16"/>
        <v>10</v>
      </c>
      <c r="G199" s="15">
        <f t="shared" ca="1" si="17"/>
        <v>0</v>
      </c>
      <c r="H199" s="13">
        <f t="shared" ca="1" si="13"/>
        <v>6.794520547945207E-2</v>
      </c>
      <c r="I199" s="29">
        <f ca="1">IF(G199&lt;&gt;0,IF(E199&lt;0,0,IF(OR('House Salad'!I199&gt;0,'Green Pepper'!I199&gt;0,Mushrooms!I199&gt;0,Lemon!I199&gt;0),0,IF(OR(Pita!I199&gt;0,Tzatziki!I199&gt;0,'Monterey Jack'!I199&gt;0, 'Marinated Chicken'!I199&gt;0, Squid!I199&gt;0),50,200))),0)</f>
        <v>0</v>
      </c>
      <c r="J199" s="2">
        <f ca="1">IF(D199&lt;$E$18,"N/A",IF(D199=$E$18,IF($E$7-SUM(OFFSET(F199,-$E$18,0):F199)&gt;0,$E$7-SUM(OFFSET(F199,-$E$18,0):F199),0),IF(OFFSET(G199,-$E$18,0)-SUM(OFFSET(F199,-$E$18,0):F199)&gt;0,OFFSET(G199,-$E$18,0)-SUM(OFFSET(F199,-$E$18,0):F199),0)))</f>
        <v>0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52</v>
      </c>
      <c r="F200" s="15">
        <f t="shared" si="16"/>
        <v>10</v>
      </c>
      <c r="G200" s="15">
        <f t="shared" ca="1" si="17"/>
        <v>0</v>
      </c>
      <c r="H200" s="13">
        <f t="shared" ca="1" si="13"/>
        <v>5.6986301369863018E-2</v>
      </c>
      <c r="I200" s="29">
        <f ca="1">IF(G200&lt;&gt;0,IF(E200&lt;0,0,IF(OR('House Salad'!I200&gt;0,'Green Pepper'!I200&gt;0,Mushrooms!I200&gt;0,Lemon!I200&gt;0),0,IF(OR(Pita!I200&gt;0,Tzatziki!I200&gt;0,'Monterey Jack'!I200&gt;0, 'Marinated Chicken'!I200&gt;0, Squid!I200&gt;0),50,200))),0)</f>
        <v>0</v>
      </c>
      <c r="J200" s="2">
        <f ca="1">IF(D200&lt;$E$18,"N/A",IF(D200=$E$18,IF($E$7-SUM(OFFSET(F200,-$E$18,0):F200)&gt;0,$E$7-SUM(OFFSET(F200,-$E$18,0):F200),0),IF(OFFSET(G200,-$E$18,0)-SUM(OFFSET(F200,-$E$18,0):F200)&gt;0,OFFSET(G200,-$E$18,0)-SUM(OFFSET(F200,-$E$18,0):F200),0)))</f>
        <v>0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42</v>
      </c>
      <c r="F201" s="15">
        <f t="shared" si="16"/>
        <v>10</v>
      </c>
      <c r="G201" s="15">
        <f t="shared" ca="1" si="17"/>
        <v>0</v>
      </c>
      <c r="H201" s="13">
        <f t="shared" ca="1" si="13"/>
        <v>4.6027397260273981E-2</v>
      </c>
      <c r="I201" s="29">
        <f ca="1">IF(G201&lt;&gt;0,IF(E201&lt;0,0,IF(OR('House Salad'!I201&gt;0,'Green Pepper'!I201&gt;0,Mushrooms!I201&gt;0,Lemon!I201&gt;0),0,IF(OR(Pita!I201&gt;0,Tzatziki!I201&gt;0,'Monterey Jack'!I201&gt;0, 'Marinated Chicken'!I201&gt;0, Squid!I201&gt;0),50,200))),0)</f>
        <v>0</v>
      </c>
      <c r="J201" s="2">
        <f ca="1">IF(D201&lt;$E$18,"N/A",IF(D201=$E$18,IF($E$7-SUM(OFFSET(F201,-$E$18,0):F201)&gt;0,$E$7-SUM(OFFSET(F201,-$E$18,0):F201),0),IF(OFFSET(G201,-$E$18,0)-SUM(OFFSET(F201,-$E$18,0):F201)&gt;0,OFFSET(G201,-$E$18,0)-SUM(OFFSET(F201,-$E$18,0):F201),0)))</f>
        <v>0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32</v>
      </c>
      <c r="F202" s="15">
        <f t="shared" si="16"/>
        <v>10</v>
      </c>
      <c r="G202" s="15">
        <f t="shared" ca="1" si="17"/>
        <v>70</v>
      </c>
      <c r="H202" s="13">
        <f t="shared" ca="1" si="13"/>
        <v>3.5068493150684936E-2</v>
      </c>
      <c r="I202" s="29">
        <f ca="1">IF(G202&lt;&gt;0,IF(E202&lt;0,0,IF(OR('House Salad'!I202&gt;0,'Green Pepper'!I202&gt;0,Mushrooms!I202&gt;0,Lemon!I202&gt;0),0,IF(OR(Pita!I202&gt;0,Tzatziki!I202&gt;0,'Monterey Jack'!I202&gt;0, 'Marinated Chicken'!I202&gt;0, Squid!I202&gt;0),50,200))),0)</f>
        <v>0</v>
      </c>
      <c r="J202" s="2">
        <f ca="1">IF(D202&lt;$E$18,"N/A",IF(D202=$E$18,IF($E$7-SUM(OFFSET(F202,-$E$18,0):F202)&gt;0,$E$7-SUM(OFFSET(F202,-$E$18,0):F202),0),IF(OFFSET(G202,-$E$18,0)-SUM(OFFSET(F202,-$E$18,0):F202)&gt;0,OFFSET(G202,-$E$18,0)-SUM(OFFSET(F202,-$E$18,0):F202),0)))</f>
        <v>0</v>
      </c>
      <c r="K202" s="13">
        <f t="shared" ca="1" si="14"/>
        <v>0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92</v>
      </c>
      <c r="F203" s="15">
        <f t="shared" si="16"/>
        <v>10</v>
      </c>
      <c r="G203" s="15">
        <f t="shared" ca="1" si="17"/>
        <v>0</v>
      </c>
      <c r="H203" s="13">
        <f t="shared" ca="1" si="13"/>
        <v>0.1008219178082192</v>
      </c>
      <c r="I203" s="29">
        <f ca="1">IF(G203&lt;&gt;0,IF(E203&lt;0,0,IF(OR('House Salad'!I203&gt;0,'Green Pepper'!I203&gt;0,Mushrooms!I203&gt;0,Lemon!I203&gt;0),0,IF(OR(Pita!I203&gt;0,Tzatziki!I203&gt;0,'Monterey Jack'!I203&gt;0, 'Marinated Chicken'!I203&gt;0, Squid!I203&gt;0),50,200))),0)</f>
        <v>0</v>
      </c>
      <c r="J203" s="2">
        <f ca="1">IF(D203&lt;$E$18,"N/A",IF(D203=$E$18,IF($E$7-SUM(OFFSET(F203,-$E$18,0):F203)&gt;0,$E$7-SUM(OFFSET(F203,-$E$18,0):F203),0),IF(OFFSET(G203,-$E$18,0)-SUM(OFFSET(F203,-$E$18,0):F203)&gt;0,OFFSET(G203,-$E$18,0)-SUM(OFFSET(F203,-$E$18,0):F203),0)))</f>
        <v>0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82</v>
      </c>
      <c r="F204" s="15">
        <f t="shared" si="16"/>
        <v>10</v>
      </c>
      <c r="G204" s="15">
        <f t="shared" ca="1" si="17"/>
        <v>0</v>
      </c>
      <c r="H204" s="13">
        <f t="shared" ca="1" si="13"/>
        <v>8.9863013698630145E-2</v>
      </c>
      <c r="I204" s="29">
        <f ca="1">IF(G204&lt;&gt;0,IF(E204&lt;0,0,IF(OR('House Salad'!I204&gt;0,'Green Pepper'!I204&gt;0,Mushrooms!I204&gt;0,Lemon!I204&gt;0),0,IF(OR(Pita!I204&gt;0,Tzatziki!I204&gt;0,'Monterey Jack'!I204&gt;0, 'Marinated Chicken'!I204&gt;0, Squid!I204&gt;0),50,200))),0)</f>
        <v>0</v>
      </c>
      <c r="J204" s="2">
        <f ca="1">IF(D204&lt;$E$18,"N/A",IF(D204=$E$18,IF($E$7-SUM(OFFSET(F204,-$E$18,0):F204)&gt;0,$E$7-SUM(OFFSET(F204,-$E$18,0):F204),0),IF(OFFSET(G204,-$E$18,0)-SUM(OFFSET(F204,-$E$18,0):F204)&gt;0,OFFSET(G204,-$E$18,0)-SUM(OFFSET(F204,-$E$18,0):F204),0)))</f>
        <v>0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72</v>
      </c>
      <c r="F205" s="15">
        <f t="shared" si="16"/>
        <v>10</v>
      </c>
      <c r="G205" s="15">
        <f t="shared" ca="1" si="17"/>
        <v>0</v>
      </c>
      <c r="H205" s="13">
        <f t="shared" ca="1" si="13"/>
        <v>7.8904109589041108E-2</v>
      </c>
      <c r="I205" s="29">
        <f ca="1">IF(G205&lt;&gt;0,IF(E205&lt;0,0,IF(OR('House Salad'!I205&gt;0,'Green Pepper'!I205&gt;0,Mushrooms!I205&gt;0,Lemon!I205&gt;0),0,IF(OR(Pita!I205&gt;0,Tzatziki!I205&gt;0,'Monterey Jack'!I205&gt;0, 'Marinated Chicken'!I205&gt;0, Squid!I205&gt;0),50,200))),0)</f>
        <v>0</v>
      </c>
      <c r="J205" s="2">
        <f ca="1">IF(D205&lt;$E$18,"N/A",IF(D205=$E$18,IF($E$7-SUM(OFFSET(F205,-$E$18,0):F205)&gt;0,$E$7-SUM(OFFSET(F205,-$E$18,0):F205),0),IF(OFFSET(G205,-$E$18,0)-SUM(OFFSET(F205,-$E$18,0):F205)&gt;0,OFFSET(G205,-$E$18,0)-SUM(OFFSET(F205,-$E$18,0):F205),0)))</f>
        <v>0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62</v>
      </c>
      <c r="F206" s="15">
        <f t="shared" si="16"/>
        <v>10</v>
      </c>
      <c r="G206" s="15">
        <f t="shared" ca="1" si="17"/>
        <v>0</v>
      </c>
      <c r="H206" s="13">
        <f t="shared" ca="1" si="13"/>
        <v>6.794520547945207E-2</v>
      </c>
      <c r="I206" s="29">
        <f ca="1">IF(G206&lt;&gt;0,IF(E206&lt;0,0,IF(OR('House Salad'!I206&gt;0,'Green Pepper'!I206&gt;0,Mushrooms!I206&gt;0,Lemon!I206&gt;0),0,IF(OR(Pita!I206&gt;0,Tzatziki!I206&gt;0,'Monterey Jack'!I206&gt;0, 'Marinated Chicken'!I206&gt;0, Squid!I206&gt;0),50,200))),0)</f>
        <v>0</v>
      </c>
      <c r="J206" s="2">
        <f ca="1">IF(D206&lt;$E$18,"N/A",IF(D206=$E$18,IF($E$7-SUM(OFFSET(F206,-$E$18,0):F206)&gt;0,$E$7-SUM(OFFSET(F206,-$E$18,0):F206),0),IF(OFFSET(G206,-$E$18,0)-SUM(OFFSET(F206,-$E$18,0):F206)&gt;0,OFFSET(G206,-$E$18,0)-SUM(OFFSET(F206,-$E$18,0):F206),0)))</f>
        <v>0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52</v>
      </c>
      <c r="F207" s="15">
        <f t="shared" si="16"/>
        <v>10</v>
      </c>
      <c r="G207" s="15">
        <f t="shared" ca="1" si="17"/>
        <v>0</v>
      </c>
      <c r="H207" s="13">
        <f t="shared" ca="1" si="13"/>
        <v>5.6986301369863018E-2</v>
      </c>
      <c r="I207" s="29">
        <f ca="1">IF(G207&lt;&gt;0,IF(E207&lt;0,0,IF(OR('House Salad'!I207&gt;0,'Green Pepper'!I207&gt;0,Mushrooms!I207&gt;0,Lemon!I207&gt;0),0,IF(OR(Pita!I207&gt;0,Tzatziki!I207&gt;0,'Monterey Jack'!I207&gt;0, 'Marinated Chicken'!I207&gt;0, Squid!I207&gt;0),50,200))),0)</f>
        <v>0</v>
      </c>
      <c r="J207" s="2">
        <f ca="1">IF(D207&lt;$E$18,"N/A",IF(D207=$E$18,IF($E$7-SUM(OFFSET(F207,-$E$18,0):F207)&gt;0,$E$7-SUM(OFFSET(F207,-$E$18,0):F207),0),IF(OFFSET(G207,-$E$18,0)-SUM(OFFSET(F207,-$E$18,0):F207)&gt;0,OFFSET(G207,-$E$18,0)-SUM(OFFSET(F207,-$E$18,0):F207),0)))</f>
        <v>0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42</v>
      </c>
      <c r="F208" s="15">
        <f t="shared" si="16"/>
        <v>10</v>
      </c>
      <c r="G208" s="15">
        <f t="shared" ca="1" si="17"/>
        <v>0</v>
      </c>
      <c r="H208" s="13">
        <f t="shared" ca="1" si="13"/>
        <v>4.6027397260273981E-2</v>
      </c>
      <c r="I208" s="29">
        <f ca="1">IF(G208&lt;&gt;0,IF(E208&lt;0,0,IF(OR('House Salad'!I208&gt;0,'Green Pepper'!I208&gt;0,Mushrooms!I208&gt;0,Lemon!I208&gt;0),0,IF(OR(Pita!I208&gt;0,Tzatziki!I208&gt;0,'Monterey Jack'!I208&gt;0, 'Marinated Chicken'!I208&gt;0, Squid!I208&gt;0),50,200))),0)</f>
        <v>0</v>
      </c>
      <c r="J208" s="2">
        <f ca="1">IF(D208&lt;$E$18,"N/A",IF(D208=$E$18,IF($E$7-SUM(OFFSET(F208,-$E$18,0):F208)&gt;0,$E$7-SUM(OFFSET(F208,-$E$18,0):F208),0),IF(OFFSET(G208,-$E$18,0)-SUM(OFFSET(F208,-$E$18,0):F208)&gt;0,OFFSET(G208,-$E$18,0)-SUM(OFFSET(F208,-$E$18,0):F208),0)))</f>
        <v>0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32</v>
      </c>
      <c r="F209" s="15">
        <f t="shared" si="16"/>
        <v>10</v>
      </c>
      <c r="G209" s="15">
        <f t="shared" ca="1" si="17"/>
        <v>70</v>
      </c>
      <c r="H209" s="13">
        <f t="shared" ca="1" si="13"/>
        <v>3.5068493150684936E-2</v>
      </c>
      <c r="I209" s="29">
        <f ca="1">IF(G209&lt;&gt;0,IF(E209&lt;0,0,IF(OR('House Salad'!I209&gt;0,'Green Pepper'!I209&gt;0,Mushrooms!I209&gt;0,Lemon!I209&gt;0),0,IF(OR(Pita!I209&gt;0,Tzatziki!I209&gt;0,'Monterey Jack'!I209&gt;0, 'Marinated Chicken'!I209&gt;0, Squid!I209&gt;0),50,200))),0)</f>
        <v>0</v>
      </c>
      <c r="J209" s="2">
        <f ca="1">IF(D209&lt;$E$18,"N/A",IF(D209=$E$18,IF($E$7-SUM(OFFSET(F209,-$E$18,0):F209)&gt;0,$E$7-SUM(OFFSET(F209,-$E$18,0):F209),0),IF(OFFSET(G209,-$E$18,0)-SUM(OFFSET(F209,-$E$18,0):F209)&gt;0,OFFSET(G209,-$E$18,0)-SUM(OFFSET(F209,-$E$18,0):F209),0)))</f>
        <v>0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92</v>
      </c>
      <c r="F210" s="15">
        <f t="shared" si="16"/>
        <v>10</v>
      </c>
      <c r="G210" s="15">
        <f t="shared" ca="1" si="17"/>
        <v>0</v>
      </c>
      <c r="H210" s="13">
        <f t="shared" ca="1" si="13"/>
        <v>0.1008219178082192</v>
      </c>
      <c r="I210" s="29">
        <f ca="1">IF(G210&lt;&gt;0,IF(E210&lt;0,0,IF(OR('House Salad'!I210&gt;0,'Green Pepper'!I210&gt;0,Mushrooms!I210&gt;0,Lemon!I210&gt;0),0,IF(OR(Pita!I210&gt;0,Tzatziki!I210&gt;0,'Monterey Jack'!I210&gt;0, 'Marinated Chicken'!I210&gt;0, Squid!I210&gt;0),50,200))),0)</f>
        <v>0</v>
      </c>
      <c r="J210" s="2">
        <f ca="1">IF(D210&lt;$E$18,"N/A",IF(D210=$E$18,IF($E$7-SUM(OFFSET(F210,-$E$18,0):F210)&gt;0,$E$7-SUM(OFFSET(F210,-$E$18,0):F210),0),IF(OFFSET(G210,-$E$18,0)-SUM(OFFSET(F210,-$E$18,0):F210)&gt;0,OFFSET(G210,-$E$18,0)-SUM(OFFSET(F210,-$E$18,0):F210),0)))</f>
        <v>0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82</v>
      </c>
      <c r="F211" s="15">
        <f t="shared" si="16"/>
        <v>10</v>
      </c>
      <c r="G211" s="15">
        <f t="shared" ca="1" si="17"/>
        <v>0</v>
      </c>
      <c r="H211" s="13">
        <f t="shared" ca="1" si="13"/>
        <v>8.9863013698630145E-2</v>
      </c>
      <c r="I211" s="29">
        <f ca="1">IF(G211&lt;&gt;0,IF(E211&lt;0,0,IF(OR('House Salad'!I211&gt;0,'Green Pepper'!I211&gt;0,Mushrooms!I211&gt;0,Lemon!I211&gt;0),0,IF(OR(Pita!I211&gt;0,Tzatziki!I211&gt;0,'Monterey Jack'!I211&gt;0, 'Marinated Chicken'!I211&gt;0, Squid!I211&gt;0),50,200))),0)</f>
        <v>0</v>
      </c>
      <c r="J211" s="2">
        <f ca="1">IF(D211&lt;$E$18,"N/A",IF(D211=$E$18,IF($E$7-SUM(OFFSET(F211,-$E$18,0):F211)&gt;0,$E$7-SUM(OFFSET(F211,-$E$18,0):F211),0),IF(OFFSET(G211,-$E$18,0)-SUM(OFFSET(F211,-$E$18,0):F211)&gt;0,OFFSET(G211,-$E$18,0)-SUM(OFFSET(F211,-$E$18,0):F211),0)))</f>
        <v>0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72</v>
      </c>
      <c r="F212" s="15">
        <f t="shared" si="16"/>
        <v>10</v>
      </c>
      <c r="G212" s="15">
        <f t="shared" ca="1" si="17"/>
        <v>0</v>
      </c>
      <c r="H212" s="13">
        <f t="shared" ca="1" si="13"/>
        <v>7.8904109589041108E-2</v>
      </c>
      <c r="I212" s="29">
        <f ca="1">IF(G212&lt;&gt;0,IF(E212&lt;0,0,IF(OR('House Salad'!I212&gt;0,'Green Pepper'!I212&gt;0,Mushrooms!I212&gt;0,Lemon!I212&gt;0),0,IF(OR(Pita!I212&gt;0,Tzatziki!I212&gt;0,'Monterey Jack'!I212&gt;0, 'Marinated Chicken'!I212&gt;0, Squid!I212&gt;0),50,200))),0)</f>
        <v>0</v>
      </c>
      <c r="J212" s="2">
        <f ca="1">IF(D212&lt;$E$18,"N/A",IF(D212=$E$18,IF($E$7-SUM(OFFSET(F212,-$E$18,0):F212)&gt;0,$E$7-SUM(OFFSET(F212,-$E$18,0):F212),0),IF(OFFSET(G212,-$E$18,0)-SUM(OFFSET(F212,-$E$18,0):F212)&gt;0,OFFSET(G212,-$E$18,0)-SUM(OFFSET(F212,-$E$18,0):F212),0)))</f>
        <v>0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62</v>
      </c>
      <c r="F213" s="15">
        <f t="shared" si="16"/>
        <v>10</v>
      </c>
      <c r="G213" s="15">
        <f t="shared" ca="1" si="17"/>
        <v>0</v>
      </c>
      <c r="H213" s="13">
        <f t="shared" ref="H213:H276" ca="1" si="19">IF(E213&gt;0,E213*($E$12/365),0)</f>
        <v>6.794520547945207E-2</v>
      </c>
      <c r="I213" s="29">
        <f ca="1">IF(G213&lt;&gt;0,IF(E213&lt;0,0,IF(OR('House Salad'!I213&gt;0,'Green Pepper'!I213&gt;0,Mushrooms!I213&gt;0,Lemon!I213&gt;0),0,IF(OR(Pita!I213&gt;0,Tzatziki!I213&gt;0,'Monterey Jack'!I213&gt;0, 'Marinated Chicken'!I213&gt;0, Squid!I213&gt;0),50,200))),0)</f>
        <v>0</v>
      </c>
      <c r="J213" s="2">
        <f ca="1">IF(D213&lt;$E$18,"N/A",IF(D213=$E$18,IF($E$7-SUM(OFFSET(F213,-$E$18,0):F213)&gt;0,$E$7-SUM(OFFSET(F213,-$E$18,0):F213),0),IF(OFFSET(G213,-$E$18,0)-SUM(OFFSET(F213,-$E$18,0):F213)&gt;0,OFFSET(G213,-$E$18,0)-SUM(OFFSET(F213,-$E$18,0):F213),0)))</f>
        <v>0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52</v>
      </c>
      <c r="F214" s="15">
        <f t="shared" ref="F214:F277" si="22">ROUND($E$15/7,0)</f>
        <v>10</v>
      </c>
      <c r="G214" s="15">
        <f t="shared" ref="G214:G277" ca="1" si="23">IF(D214=1,$E$4,IF(E214&lt;0,$E$4-E214,IF(MOD(D214,$E$5)=0,$E$4-E214,0)))</f>
        <v>0</v>
      </c>
      <c r="H214" s="13">
        <f t="shared" ca="1" si="19"/>
        <v>5.6986301369863018E-2</v>
      </c>
      <c r="I214" s="29">
        <f ca="1">IF(G214&lt;&gt;0,IF(E214&lt;0,0,IF(OR('House Salad'!I214&gt;0,'Green Pepper'!I214&gt;0,Mushrooms!I214&gt;0,Lemon!I214&gt;0),0,IF(OR(Pita!I214&gt;0,Tzatziki!I214&gt;0,'Monterey Jack'!I214&gt;0, 'Marinated Chicken'!I214&gt;0, Squid!I214&gt;0),50,200))),0)</f>
        <v>0</v>
      </c>
      <c r="J214" s="2">
        <f ca="1">IF(D214&lt;$E$18,"N/A",IF(D214=$E$18,IF($E$7-SUM(OFFSET(F214,-$E$18,0):F214)&gt;0,$E$7-SUM(OFFSET(F214,-$E$18,0):F214),0),IF(OFFSET(G214,-$E$18,0)-SUM(OFFSET(F214,-$E$18,0):F214)&gt;0,OFFSET(G214,-$E$18,0)-SUM(OFFSET(F214,-$E$18,0):F214),0)))</f>
        <v>0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42</v>
      </c>
      <c r="F215" s="15">
        <f t="shared" si="22"/>
        <v>10</v>
      </c>
      <c r="G215" s="15">
        <f t="shared" ca="1" si="23"/>
        <v>0</v>
      </c>
      <c r="H215" s="13">
        <f t="shared" ca="1" si="19"/>
        <v>4.6027397260273981E-2</v>
      </c>
      <c r="I215" s="29">
        <f ca="1">IF(G215&lt;&gt;0,IF(E215&lt;0,0,IF(OR('House Salad'!I215&gt;0,'Green Pepper'!I215&gt;0,Mushrooms!I215&gt;0,Lemon!I215&gt;0),0,IF(OR(Pita!I215&gt;0,Tzatziki!I215&gt;0,'Monterey Jack'!I215&gt;0, 'Marinated Chicken'!I215&gt;0, Squid!I215&gt;0),50,200))),0)</f>
        <v>0</v>
      </c>
      <c r="J215" s="2">
        <f ca="1">IF(D215&lt;$E$18,"N/A",IF(D215=$E$18,IF($E$7-SUM(OFFSET(F215,-$E$18,0):F215)&gt;0,$E$7-SUM(OFFSET(F215,-$E$18,0):F215),0),IF(OFFSET(G215,-$E$18,0)-SUM(OFFSET(F215,-$E$18,0):F215)&gt;0,OFFSET(G215,-$E$18,0)-SUM(OFFSET(F215,-$E$18,0):F215),0)))</f>
        <v>0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32</v>
      </c>
      <c r="F216" s="15">
        <f t="shared" si="22"/>
        <v>10</v>
      </c>
      <c r="G216" s="15">
        <f t="shared" ca="1" si="23"/>
        <v>70</v>
      </c>
      <c r="H216" s="13">
        <f t="shared" ca="1" si="19"/>
        <v>3.5068493150684936E-2</v>
      </c>
      <c r="I216" s="29">
        <f ca="1">IF(G216&lt;&gt;0,IF(E216&lt;0,0,IF(OR('House Salad'!I216&gt;0,'Green Pepper'!I216&gt;0,Mushrooms!I216&gt;0,Lemon!I216&gt;0),0,IF(OR(Pita!I216&gt;0,Tzatziki!I216&gt;0,'Monterey Jack'!I216&gt;0, 'Marinated Chicken'!I216&gt;0, Squid!I216&gt;0),50,200))),0)</f>
        <v>0</v>
      </c>
      <c r="J216" s="2">
        <f ca="1">IF(D216&lt;$E$18,"N/A",IF(D216=$E$18,IF($E$7-SUM(OFFSET(F216,-$E$18,0):F216)&gt;0,$E$7-SUM(OFFSET(F216,-$E$18,0):F216),0),IF(OFFSET(G216,-$E$18,0)-SUM(OFFSET(F216,-$E$18,0):F216)&gt;0,OFFSET(G216,-$E$18,0)-SUM(OFFSET(F216,-$E$18,0):F216),0)))</f>
        <v>0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92</v>
      </c>
      <c r="F217" s="15">
        <f t="shared" si="22"/>
        <v>10</v>
      </c>
      <c r="G217" s="15">
        <f t="shared" ca="1" si="23"/>
        <v>0</v>
      </c>
      <c r="H217" s="13">
        <f t="shared" ca="1" si="19"/>
        <v>0.1008219178082192</v>
      </c>
      <c r="I217" s="29">
        <f ca="1">IF(G217&lt;&gt;0,IF(E217&lt;0,0,IF(OR('House Salad'!I217&gt;0,'Green Pepper'!I217&gt;0,Mushrooms!I217&gt;0,Lemon!I217&gt;0),0,IF(OR(Pita!I217&gt;0,Tzatziki!I217&gt;0,'Monterey Jack'!I217&gt;0, 'Marinated Chicken'!I217&gt;0, Squid!I217&gt;0),50,200))),0)</f>
        <v>0</v>
      </c>
      <c r="J217" s="2">
        <f ca="1">IF(D217&lt;$E$18,"N/A",IF(D217=$E$18,IF($E$7-SUM(OFFSET(F217,-$E$18,0):F217)&gt;0,$E$7-SUM(OFFSET(F217,-$E$18,0):F217),0),IF(OFFSET(G217,-$E$18,0)-SUM(OFFSET(F217,-$E$18,0):F217)&gt;0,OFFSET(G217,-$E$18,0)-SUM(OFFSET(F217,-$E$18,0):F217),0)))</f>
        <v>0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82</v>
      </c>
      <c r="F218" s="15">
        <f t="shared" si="22"/>
        <v>10</v>
      </c>
      <c r="G218" s="15">
        <f t="shared" ca="1" si="23"/>
        <v>0</v>
      </c>
      <c r="H218" s="13">
        <f t="shared" ca="1" si="19"/>
        <v>8.9863013698630145E-2</v>
      </c>
      <c r="I218" s="29">
        <f ca="1">IF(G218&lt;&gt;0,IF(E218&lt;0,0,IF(OR('House Salad'!I218&gt;0,'Green Pepper'!I218&gt;0,Mushrooms!I218&gt;0,Lemon!I218&gt;0),0,IF(OR(Pita!I218&gt;0,Tzatziki!I218&gt;0,'Monterey Jack'!I218&gt;0, 'Marinated Chicken'!I218&gt;0, Squid!I218&gt;0),50,200))),0)</f>
        <v>0</v>
      </c>
      <c r="J218" s="2">
        <f ca="1">IF(D218&lt;$E$18,"N/A",IF(D218=$E$18,IF($E$7-SUM(OFFSET(F218,-$E$18,0):F218)&gt;0,$E$7-SUM(OFFSET(F218,-$E$18,0):F218),0),IF(OFFSET(G218,-$E$18,0)-SUM(OFFSET(F218,-$E$18,0):F218)&gt;0,OFFSET(G218,-$E$18,0)-SUM(OFFSET(F218,-$E$18,0):F218),0)))</f>
        <v>0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72</v>
      </c>
      <c r="F219" s="15">
        <f t="shared" si="22"/>
        <v>10</v>
      </c>
      <c r="G219" s="15">
        <f t="shared" ca="1" si="23"/>
        <v>0</v>
      </c>
      <c r="H219" s="13">
        <f t="shared" ca="1" si="19"/>
        <v>7.8904109589041108E-2</v>
      </c>
      <c r="I219" s="29">
        <f ca="1">IF(G219&lt;&gt;0,IF(E219&lt;0,0,IF(OR('House Salad'!I219&gt;0,'Green Pepper'!I219&gt;0,Mushrooms!I219&gt;0,Lemon!I219&gt;0),0,IF(OR(Pita!I219&gt;0,Tzatziki!I219&gt;0,'Monterey Jack'!I219&gt;0, 'Marinated Chicken'!I219&gt;0, Squid!I219&gt;0),50,200))),0)</f>
        <v>0</v>
      </c>
      <c r="J219" s="2">
        <f ca="1">IF(D219&lt;$E$18,"N/A",IF(D219=$E$18,IF($E$7-SUM(OFFSET(F219,-$E$18,0):F219)&gt;0,$E$7-SUM(OFFSET(F219,-$E$18,0):F219),0),IF(OFFSET(G219,-$E$18,0)-SUM(OFFSET(F219,-$E$18,0):F219)&gt;0,OFFSET(G219,-$E$18,0)-SUM(OFFSET(F219,-$E$18,0):F219),0)))</f>
        <v>0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62</v>
      </c>
      <c r="F220" s="15">
        <f t="shared" si="22"/>
        <v>10</v>
      </c>
      <c r="G220" s="15">
        <f t="shared" ca="1" si="23"/>
        <v>0</v>
      </c>
      <c r="H220" s="13">
        <f t="shared" ca="1" si="19"/>
        <v>6.794520547945207E-2</v>
      </c>
      <c r="I220" s="29">
        <f ca="1">IF(G220&lt;&gt;0,IF(E220&lt;0,0,IF(OR('House Salad'!I220&gt;0,'Green Pepper'!I220&gt;0,Mushrooms!I220&gt;0,Lemon!I220&gt;0),0,IF(OR(Pita!I220&gt;0,Tzatziki!I220&gt;0,'Monterey Jack'!I220&gt;0, 'Marinated Chicken'!I220&gt;0, Squid!I220&gt;0),50,200))),0)</f>
        <v>0</v>
      </c>
      <c r="J220" s="2">
        <f ca="1">IF(D220&lt;$E$18,"N/A",IF(D220=$E$18,IF($E$7-SUM(OFFSET(F220,-$E$18,0):F220)&gt;0,$E$7-SUM(OFFSET(F220,-$E$18,0):F220),0),IF(OFFSET(G220,-$E$18,0)-SUM(OFFSET(F220,-$E$18,0):F220)&gt;0,OFFSET(G220,-$E$18,0)-SUM(OFFSET(F220,-$E$18,0):F220),0)))</f>
        <v>0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52</v>
      </c>
      <c r="F221" s="15">
        <f t="shared" si="22"/>
        <v>10</v>
      </c>
      <c r="G221" s="15">
        <f t="shared" ca="1" si="23"/>
        <v>0</v>
      </c>
      <c r="H221" s="13">
        <f t="shared" ca="1" si="19"/>
        <v>5.6986301369863018E-2</v>
      </c>
      <c r="I221" s="29">
        <f ca="1">IF(G221&lt;&gt;0,IF(E221&lt;0,0,IF(OR('House Salad'!I221&gt;0,'Green Pepper'!I221&gt;0,Mushrooms!I221&gt;0,Lemon!I221&gt;0),0,IF(OR(Pita!I221&gt;0,Tzatziki!I221&gt;0,'Monterey Jack'!I221&gt;0, 'Marinated Chicken'!I221&gt;0, Squid!I221&gt;0),50,200))),0)</f>
        <v>0</v>
      </c>
      <c r="J221" s="2">
        <f ca="1">IF(D221&lt;$E$18,"N/A",IF(D221=$E$18,IF($E$7-SUM(OFFSET(F221,-$E$18,0):F221)&gt;0,$E$7-SUM(OFFSET(F221,-$E$18,0):F221),0),IF(OFFSET(G221,-$E$18,0)-SUM(OFFSET(F221,-$E$18,0):F221)&gt;0,OFFSET(G221,-$E$18,0)-SUM(OFFSET(F221,-$E$18,0):F221),0)))</f>
        <v>0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42</v>
      </c>
      <c r="F222" s="15">
        <f t="shared" si="22"/>
        <v>10</v>
      </c>
      <c r="G222" s="15">
        <f t="shared" ca="1" si="23"/>
        <v>0</v>
      </c>
      <c r="H222" s="13">
        <f t="shared" ca="1" si="19"/>
        <v>4.6027397260273981E-2</v>
      </c>
      <c r="I222" s="29">
        <f ca="1">IF(G222&lt;&gt;0,IF(E222&lt;0,0,IF(OR('House Salad'!I222&gt;0,'Green Pepper'!I222&gt;0,Mushrooms!I222&gt;0,Lemon!I222&gt;0),0,IF(OR(Pita!I222&gt;0,Tzatziki!I222&gt;0,'Monterey Jack'!I222&gt;0, 'Marinated Chicken'!I222&gt;0, Squid!I222&gt;0),50,200))),0)</f>
        <v>0</v>
      </c>
      <c r="J222" s="2">
        <f ca="1">IF(D222&lt;$E$18,"N/A",IF(D222=$E$18,IF($E$7-SUM(OFFSET(F222,-$E$18,0):F222)&gt;0,$E$7-SUM(OFFSET(F222,-$E$18,0):F222),0),IF(OFFSET(G222,-$E$18,0)-SUM(OFFSET(F222,-$E$18,0):F222)&gt;0,OFFSET(G222,-$E$18,0)-SUM(OFFSET(F222,-$E$18,0):F222),0)))</f>
        <v>0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32</v>
      </c>
      <c r="F223" s="15">
        <f t="shared" si="22"/>
        <v>10</v>
      </c>
      <c r="G223" s="15">
        <f t="shared" ca="1" si="23"/>
        <v>70</v>
      </c>
      <c r="H223" s="13">
        <f t="shared" ca="1" si="19"/>
        <v>3.5068493150684936E-2</v>
      </c>
      <c r="I223" s="29">
        <f ca="1">IF(G223&lt;&gt;0,IF(E223&lt;0,0,IF(OR('House Salad'!I223&gt;0,'Green Pepper'!I223&gt;0,Mushrooms!I223&gt;0,Lemon!I223&gt;0),0,IF(OR(Pita!I223&gt;0,Tzatziki!I223&gt;0,'Monterey Jack'!I223&gt;0, 'Marinated Chicken'!I223&gt;0, Squid!I223&gt;0),50,200))),0)</f>
        <v>0</v>
      </c>
      <c r="J223" s="2">
        <f ca="1">IF(D223&lt;$E$18,"N/A",IF(D223=$E$18,IF($E$7-SUM(OFFSET(F223,-$E$18,0):F223)&gt;0,$E$7-SUM(OFFSET(F223,-$E$18,0):F223),0),IF(OFFSET(G223,-$E$18,0)-SUM(OFFSET(F223,-$E$18,0):F223)&gt;0,OFFSET(G223,-$E$18,0)-SUM(OFFSET(F223,-$E$18,0):F223),0)))</f>
        <v>0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92</v>
      </c>
      <c r="F224" s="15">
        <f t="shared" si="22"/>
        <v>10</v>
      </c>
      <c r="G224" s="15">
        <f t="shared" ca="1" si="23"/>
        <v>0</v>
      </c>
      <c r="H224" s="13">
        <f t="shared" ca="1" si="19"/>
        <v>0.1008219178082192</v>
      </c>
      <c r="I224" s="29">
        <f ca="1">IF(G224&lt;&gt;0,IF(E224&lt;0,0,IF(OR('House Salad'!I224&gt;0,'Green Pepper'!I224&gt;0,Mushrooms!I224&gt;0,Lemon!I224&gt;0),0,IF(OR(Pita!I224&gt;0,Tzatziki!I224&gt;0,'Monterey Jack'!I224&gt;0, 'Marinated Chicken'!I224&gt;0, Squid!I224&gt;0),50,200))),0)</f>
        <v>0</v>
      </c>
      <c r="J224" s="2">
        <f ca="1">IF(D224&lt;$E$18,"N/A",IF(D224=$E$18,IF($E$7-SUM(OFFSET(F224,-$E$18,0):F224)&gt;0,$E$7-SUM(OFFSET(F224,-$E$18,0):F224),0),IF(OFFSET(G224,-$E$18,0)-SUM(OFFSET(F224,-$E$18,0):F224)&gt;0,OFFSET(G224,-$E$18,0)-SUM(OFFSET(F224,-$E$18,0):F224),0)))</f>
        <v>0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82</v>
      </c>
      <c r="F225" s="15">
        <f t="shared" si="22"/>
        <v>10</v>
      </c>
      <c r="G225" s="15">
        <f t="shared" ca="1" si="23"/>
        <v>0</v>
      </c>
      <c r="H225" s="13">
        <f t="shared" ca="1" si="19"/>
        <v>8.9863013698630145E-2</v>
      </c>
      <c r="I225" s="29">
        <f ca="1">IF(G225&lt;&gt;0,IF(E225&lt;0,0,IF(OR('House Salad'!I225&gt;0,'Green Pepper'!I225&gt;0,Mushrooms!I225&gt;0,Lemon!I225&gt;0),0,IF(OR(Pita!I225&gt;0,Tzatziki!I225&gt;0,'Monterey Jack'!I225&gt;0, 'Marinated Chicken'!I225&gt;0, Squid!I225&gt;0),50,200))),0)</f>
        <v>0</v>
      </c>
      <c r="J225" s="2">
        <f ca="1">IF(D225&lt;$E$18,"N/A",IF(D225=$E$18,IF($E$7-SUM(OFFSET(F225,-$E$18,0):F225)&gt;0,$E$7-SUM(OFFSET(F225,-$E$18,0):F225),0),IF(OFFSET(G225,-$E$18,0)-SUM(OFFSET(F225,-$E$18,0):F225)&gt;0,OFFSET(G225,-$E$18,0)-SUM(OFFSET(F225,-$E$18,0):F225),0)))</f>
        <v>0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72</v>
      </c>
      <c r="F226" s="15">
        <f t="shared" si="22"/>
        <v>10</v>
      </c>
      <c r="G226" s="15">
        <f t="shared" ca="1" si="23"/>
        <v>0</v>
      </c>
      <c r="H226" s="13">
        <f t="shared" ca="1" si="19"/>
        <v>7.8904109589041108E-2</v>
      </c>
      <c r="I226" s="29">
        <f ca="1">IF(G226&lt;&gt;0,IF(E226&lt;0,0,IF(OR('House Salad'!I226&gt;0,'Green Pepper'!I226&gt;0,Mushrooms!I226&gt;0,Lemon!I226&gt;0),0,IF(OR(Pita!I226&gt;0,Tzatziki!I226&gt;0,'Monterey Jack'!I226&gt;0, 'Marinated Chicken'!I226&gt;0, Squid!I226&gt;0),50,200))),0)</f>
        <v>0</v>
      </c>
      <c r="J226" s="2">
        <f ca="1">IF(D226&lt;$E$18,"N/A",IF(D226=$E$18,IF($E$7-SUM(OFFSET(F226,-$E$18,0):F226)&gt;0,$E$7-SUM(OFFSET(F226,-$E$18,0):F226),0),IF(OFFSET(G226,-$E$18,0)-SUM(OFFSET(F226,-$E$18,0):F226)&gt;0,OFFSET(G226,-$E$18,0)-SUM(OFFSET(F226,-$E$18,0):F226),0)))</f>
        <v>0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62</v>
      </c>
      <c r="F227" s="15">
        <f t="shared" si="22"/>
        <v>10</v>
      </c>
      <c r="G227" s="15">
        <f t="shared" ca="1" si="23"/>
        <v>0</v>
      </c>
      <c r="H227" s="13">
        <f t="shared" ca="1" si="19"/>
        <v>6.794520547945207E-2</v>
      </c>
      <c r="I227" s="29">
        <f ca="1">IF(G227&lt;&gt;0,IF(E227&lt;0,0,IF(OR('House Salad'!I227&gt;0,'Green Pepper'!I227&gt;0,Mushrooms!I227&gt;0,Lemon!I227&gt;0),0,IF(OR(Pita!I227&gt;0,Tzatziki!I227&gt;0,'Monterey Jack'!I227&gt;0, 'Marinated Chicken'!I227&gt;0, Squid!I227&gt;0),50,200))),0)</f>
        <v>0</v>
      </c>
      <c r="J227" s="2">
        <f ca="1">IF(D227&lt;$E$18,"N/A",IF(D227=$E$18,IF($E$7-SUM(OFFSET(F227,-$E$18,0):F227)&gt;0,$E$7-SUM(OFFSET(F227,-$E$18,0):F227),0),IF(OFFSET(G227,-$E$18,0)-SUM(OFFSET(F227,-$E$18,0):F227)&gt;0,OFFSET(G227,-$E$18,0)-SUM(OFFSET(F227,-$E$18,0):F227),0)))</f>
        <v>0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52</v>
      </c>
      <c r="F228" s="15">
        <f t="shared" si="22"/>
        <v>10</v>
      </c>
      <c r="G228" s="15">
        <f t="shared" ca="1" si="23"/>
        <v>0</v>
      </c>
      <c r="H228" s="13">
        <f t="shared" ca="1" si="19"/>
        <v>5.6986301369863018E-2</v>
      </c>
      <c r="I228" s="29">
        <f ca="1">IF(G228&lt;&gt;0,IF(E228&lt;0,0,IF(OR('House Salad'!I228&gt;0,'Green Pepper'!I228&gt;0,Mushrooms!I228&gt;0,Lemon!I228&gt;0),0,IF(OR(Pita!I228&gt;0,Tzatziki!I228&gt;0,'Monterey Jack'!I228&gt;0, 'Marinated Chicken'!I228&gt;0, Squid!I228&gt;0),50,200))),0)</f>
        <v>0</v>
      </c>
      <c r="J228" s="2">
        <f ca="1">IF(D228&lt;$E$18,"N/A",IF(D228=$E$18,IF($E$7-SUM(OFFSET(F228,-$E$18,0):F228)&gt;0,$E$7-SUM(OFFSET(F228,-$E$18,0):F228),0),IF(OFFSET(G228,-$E$18,0)-SUM(OFFSET(F228,-$E$18,0):F228)&gt;0,OFFSET(G228,-$E$18,0)-SUM(OFFSET(F228,-$E$18,0):F228),0)))</f>
        <v>0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42</v>
      </c>
      <c r="F229" s="15">
        <f t="shared" si="22"/>
        <v>10</v>
      </c>
      <c r="G229" s="15">
        <f t="shared" ca="1" si="23"/>
        <v>0</v>
      </c>
      <c r="H229" s="13">
        <f t="shared" ca="1" si="19"/>
        <v>4.6027397260273981E-2</v>
      </c>
      <c r="I229" s="29">
        <f ca="1">IF(G229&lt;&gt;0,IF(E229&lt;0,0,IF(OR('House Salad'!I229&gt;0,'Green Pepper'!I229&gt;0,Mushrooms!I229&gt;0,Lemon!I229&gt;0),0,IF(OR(Pita!I229&gt;0,Tzatziki!I229&gt;0,'Monterey Jack'!I229&gt;0, 'Marinated Chicken'!I229&gt;0, Squid!I229&gt;0),50,200))),0)</f>
        <v>0</v>
      </c>
      <c r="J229" s="2">
        <f ca="1">IF(D229&lt;$E$18,"N/A",IF(D229=$E$18,IF($E$7-SUM(OFFSET(F229,-$E$18,0):F229)&gt;0,$E$7-SUM(OFFSET(F229,-$E$18,0):F229),0),IF(OFFSET(G229,-$E$18,0)-SUM(OFFSET(F229,-$E$18,0):F229)&gt;0,OFFSET(G229,-$E$18,0)-SUM(OFFSET(F229,-$E$18,0):F229),0)))</f>
        <v>0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32</v>
      </c>
      <c r="F230" s="15">
        <f t="shared" si="22"/>
        <v>10</v>
      </c>
      <c r="G230" s="15">
        <f t="shared" ca="1" si="23"/>
        <v>70</v>
      </c>
      <c r="H230" s="13">
        <f t="shared" ca="1" si="19"/>
        <v>3.5068493150684936E-2</v>
      </c>
      <c r="I230" s="29">
        <f ca="1">IF(G230&lt;&gt;0,IF(E230&lt;0,0,IF(OR('House Salad'!I230&gt;0,'Green Pepper'!I230&gt;0,Mushrooms!I230&gt;0,Lemon!I230&gt;0),0,IF(OR(Pita!I230&gt;0,Tzatziki!I230&gt;0,'Monterey Jack'!I230&gt;0, 'Marinated Chicken'!I230&gt;0, Squid!I230&gt;0),50,200))),0)</f>
        <v>0</v>
      </c>
      <c r="J230" s="2">
        <f ca="1">IF(D230&lt;$E$18,"N/A",IF(D230=$E$18,IF($E$7-SUM(OFFSET(F230,-$E$18,0):F230)&gt;0,$E$7-SUM(OFFSET(F230,-$E$18,0):F230),0),IF(OFFSET(G230,-$E$18,0)-SUM(OFFSET(F230,-$E$18,0):F230)&gt;0,OFFSET(G230,-$E$18,0)-SUM(OFFSET(F230,-$E$18,0):F230),0)))</f>
        <v>0</v>
      </c>
      <c r="K230" s="13">
        <f t="shared" ca="1" si="20"/>
        <v>0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92</v>
      </c>
      <c r="F231" s="15">
        <f t="shared" si="22"/>
        <v>10</v>
      </c>
      <c r="G231" s="15">
        <f t="shared" ca="1" si="23"/>
        <v>0</v>
      </c>
      <c r="H231" s="13">
        <f t="shared" ca="1" si="19"/>
        <v>0.1008219178082192</v>
      </c>
      <c r="I231" s="29">
        <f ca="1">IF(G231&lt;&gt;0,IF(E231&lt;0,0,IF(OR('House Salad'!I231&gt;0,'Green Pepper'!I231&gt;0,Mushrooms!I231&gt;0,Lemon!I231&gt;0),0,IF(OR(Pita!I231&gt;0,Tzatziki!I231&gt;0,'Monterey Jack'!I231&gt;0, 'Marinated Chicken'!I231&gt;0, Squid!I231&gt;0),50,200))),0)</f>
        <v>0</v>
      </c>
      <c r="J231" s="2">
        <f ca="1">IF(D231&lt;$E$18,"N/A",IF(D231=$E$18,IF($E$7-SUM(OFFSET(F231,-$E$18,0):F231)&gt;0,$E$7-SUM(OFFSET(F231,-$E$18,0):F231),0),IF(OFFSET(G231,-$E$18,0)-SUM(OFFSET(F231,-$E$18,0):F231)&gt;0,OFFSET(G231,-$E$18,0)-SUM(OFFSET(F231,-$E$18,0):F231),0)))</f>
        <v>0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82</v>
      </c>
      <c r="F232" s="15">
        <f t="shared" si="22"/>
        <v>10</v>
      </c>
      <c r="G232" s="15">
        <f t="shared" ca="1" si="23"/>
        <v>0</v>
      </c>
      <c r="H232" s="13">
        <f t="shared" ca="1" si="19"/>
        <v>8.9863013698630145E-2</v>
      </c>
      <c r="I232" s="29">
        <f ca="1">IF(G232&lt;&gt;0,IF(E232&lt;0,0,IF(OR('House Salad'!I232&gt;0,'Green Pepper'!I232&gt;0,Mushrooms!I232&gt;0,Lemon!I232&gt;0),0,IF(OR(Pita!I232&gt;0,Tzatziki!I232&gt;0,'Monterey Jack'!I232&gt;0, 'Marinated Chicken'!I232&gt;0, Squid!I232&gt;0),50,200))),0)</f>
        <v>0</v>
      </c>
      <c r="J232" s="2">
        <f ca="1">IF(D232&lt;$E$18,"N/A",IF(D232=$E$18,IF($E$7-SUM(OFFSET(F232,-$E$18,0):F232)&gt;0,$E$7-SUM(OFFSET(F232,-$E$18,0):F232),0),IF(OFFSET(G232,-$E$18,0)-SUM(OFFSET(F232,-$E$18,0):F232)&gt;0,OFFSET(G232,-$E$18,0)-SUM(OFFSET(F232,-$E$18,0):F232),0)))</f>
        <v>0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72</v>
      </c>
      <c r="F233" s="15">
        <f t="shared" si="22"/>
        <v>10</v>
      </c>
      <c r="G233" s="15">
        <f t="shared" ca="1" si="23"/>
        <v>0</v>
      </c>
      <c r="H233" s="13">
        <f t="shared" ca="1" si="19"/>
        <v>7.8904109589041108E-2</v>
      </c>
      <c r="I233" s="29">
        <f ca="1">IF(G233&lt;&gt;0,IF(E233&lt;0,0,IF(OR('House Salad'!I233&gt;0,'Green Pepper'!I233&gt;0,Mushrooms!I233&gt;0,Lemon!I233&gt;0),0,IF(OR(Pita!I233&gt;0,Tzatziki!I233&gt;0,'Monterey Jack'!I233&gt;0, 'Marinated Chicken'!I233&gt;0, Squid!I233&gt;0),50,200))),0)</f>
        <v>0</v>
      </c>
      <c r="J233" s="2">
        <f ca="1">IF(D233&lt;$E$18,"N/A",IF(D233=$E$18,IF($E$7-SUM(OFFSET(F233,-$E$18,0):F233)&gt;0,$E$7-SUM(OFFSET(F233,-$E$18,0):F233),0),IF(OFFSET(G233,-$E$18,0)-SUM(OFFSET(F233,-$E$18,0):F233)&gt;0,OFFSET(G233,-$E$18,0)-SUM(OFFSET(F233,-$E$18,0):F233),0)))</f>
        <v>0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62</v>
      </c>
      <c r="F234" s="15">
        <f t="shared" si="22"/>
        <v>10</v>
      </c>
      <c r="G234" s="15">
        <f t="shared" ca="1" si="23"/>
        <v>0</v>
      </c>
      <c r="H234" s="13">
        <f t="shared" ca="1" si="19"/>
        <v>6.794520547945207E-2</v>
      </c>
      <c r="I234" s="29">
        <f ca="1">IF(G234&lt;&gt;0,IF(E234&lt;0,0,IF(OR('House Salad'!I234&gt;0,'Green Pepper'!I234&gt;0,Mushrooms!I234&gt;0,Lemon!I234&gt;0),0,IF(OR(Pita!I234&gt;0,Tzatziki!I234&gt;0,'Monterey Jack'!I234&gt;0, 'Marinated Chicken'!I234&gt;0, Squid!I234&gt;0),50,200))),0)</f>
        <v>0</v>
      </c>
      <c r="J234" s="2">
        <f ca="1">IF(D234&lt;$E$18,"N/A",IF(D234=$E$18,IF($E$7-SUM(OFFSET(F234,-$E$18,0):F234)&gt;0,$E$7-SUM(OFFSET(F234,-$E$18,0):F234),0),IF(OFFSET(G234,-$E$18,0)-SUM(OFFSET(F234,-$E$18,0):F234)&gt;0,OFFSET(G234,-$E$18,0)-SUM(OFFSET(F234,-$E$18,0):F234),0)))</f>
        <v>0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52</v>
      </c>
      <c r="F235" s="15">
        <f t="shared" si="22"/>
        <v>10</v>
      </c>
      <c r="G235" s="15">
        <f t="shared" ca="1" si="23"/>
        <v>0</v>
      </c>
      <c r="H235" s="13">
        <f t="shared" ca="1" si="19"/>
        <v>5.6986301369863018E-2</v>
      </c>
      <c r="I235" s="29">
        <f ca="1">IF(G235&lt;&gt;0,IF(E235&lt;0,0,IF(OR('House Salad'!I235&gt;0,'Green Pepper'!I235&gt;0,Mushrooms!I235&gt;0,Lemon!I235&gt;0),0,IF(OR(Pita!I235&gt;0,Tzatziki!I235&gt;0,'Monterey Jack'!I235&gt;0, 'Marinated Chicken'!I235&gt;0, Squid!I235&gt;0),50,200))),0)</f>
        <v>0</v>
      </c>
      <c r="J235" s="2">
        <f ca="1">IF(D235&lt;$E$18,"N/A",IF(D235=$E$18,IF($E$7-SUM(OFFSET(F235,-$E$18,0):F235)&gt;0,$E$7-SUM(OFFSET(F235,-$E$18,0):F235),0),IF(OFFSET(G235,-$E$18,0)-SUM(OFFSET(F235,-$E$18,0):F235)&gt;0,OFFSET(G235,-$E$18,0)-SUM(OFFSET(F235,-$E$18,0):F235),0)))</f>
        <v>0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42</v>
      </c>
      <c r="F236" s="15">
        <f t="shared" si="22"/>
        <v>10</v>
      </c>
      <c r="G236" s="15">
        <f t="shared" ca="1" si="23"/>
        <v>0</v>
      </c>
      <c r="H236" s="13">
        <f t="shared" ca="1" si="19"/>
        <v>4.6027397260273981E-2</v>
      </c>
      <c r="I236" s="29">
        <f ca="1">IF(G236&lt;&gt;0,IF(E236&lt;0,0,IF(OR('House Salad'!I236&gt;0,'Green Pepper'!I236&gt;0,Mushrooms!I236&gt;0,Lemon!I236&gt;0),0,IF(OR(Pita!I236&gt;0,Tzatziki!I236&gt;0,'Monterey Jack'!I236&gt;0, 'Marinated Chicken'!I236&gt;0, Squid!I236&gt;0),50,200))),0)</f>
        <v>0</v>
      </c>
      <c r="J236" s="2">
        <f ca="1">IF(D236&lt;$E$18,"N/A",IF(D236=$E$18,IF($E$7-SUM(OFFSET(F236,-$E$18,0):F236)&gt;0,$E$7-SUM(OFFSET(F236,-$E$18,0):F236),0),IF(OFFSET(G236,-$E$18,0)-SUM(OFFSET(F236,-$E$18,0):F236)&gt;0,OFFSET(G236,-$E$18,0)-SUM(OFFSET(F236,-$E$18,0):F236),0)))</f>
        <v>0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32</v>
      </c>
      <c r="F237" s="15">
        <f t="shared" si="22"/>
        <v>10</v>
      </c>
      <c r="G237" s="15">
        <f t="shared" ca="1" si="23"/>
        <v>70</v>
      </c>
      <c r="H237" s="13">
        <f t="shared" ca="1" si="19"/>
        <v>3.5068493150684936E-2</v>
      </c>
      <c r="I237" s="29">
        <f ca="1">IF(G237&lt;&gt;0,IF(E237&lt;0,0,IF(OR('House Salad'!I237&gt;0,'Green Pepper'!I237&gt;0,Mushrooms!I237&gt;0,Lemon!I237&gt;0),0,IF(OR(Pita!I237&gt;0,Tzatziki!I237&gt;0,'Monterey Jack'!I237&gt;0, 'Marinated Chicken'!I237&gt;0, Squid!I237&gt;0),50,200))),0)</f>
        <v>0</v>
      </c>
      <c r="J237" s="2">
        <f ca="1">IF(D237&lt;$E$18,"N/A",IF(D237=$E$18,IF($E$7-SUM(OFFSET(F237,-$E$18,0):F237)&gt;0,$E$7-SUM(OFFSET(F237,-$E$18,0):F237),0),IF(OFFSET(G237,-$E$18,0)-SUM(OFFSET(F237,-$E$18,0):F237)&gt;0,OFFSET(G237,-$E$18,0)-SUM(OFFSET(F237,-$E$18,0):F237),0)))</f>
        <v>0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92</v>
      </c>
      <c r="F238" s="15">
        <f t="shared" si="22"/>
        <v>10</v>
      </c>
      <c r="G238" s="15">
        <f t="shared" ca="1" si="23"/>
        <v>0</v>
      </c>
      <c r="H238" s="13">
        <f t="shared" ca="1" si="19"/>
        <v>0.1008219178082192</v>
      </c>
      <c r="I238" s="29">
        <f ca="1">IF(G238&lt;&gt;0,IF(E238&lt;0,0,IF(OR('House Salad'!I238&gt;0,'Green Pepper'!I238&gt;0,Mushrooms!I238&gt;0,Lemon!I238&gt;0),0,IF(OR(Pita!I238&gt;0,Tzatziki!I238&gt;0,'Monterey Jack'!I238&gt;0, 'Marinated Chicken'!I238&gt;0, Squid!I238&gt;0),50,200))),0)</f>
        <v>0</v>
      </c>
      <c r="J238" s="2">
        <f ca="1">IF(D238&lt;$E$18,"N/A",IF(D238=$E$18,IF($E$7-SUM(OFFSET(F238,-$E$18,0):F238)&gt;0,$E$7-SUM(OFFSET(F238,-$E$18,0):F238),0),IF(OFFSET(G238,-$E$18,0)-SUM(OFFSET(F238,-$E$18,0):F238)&gt;0,OFFSET(G238,-$E$18,0)-SUM(OFFSET(F238,-$E$18,0):F238),0)))</f>
        <v>0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82</v>
      </c>
      <c r="F239" s="15">
        <f t="shared" si="22"/>
        <v>10</v>
      </c>
      <c r="G239" s="15">
        <f t="shared" ca="1" si="23"/>
        <v>0</v>
      </c>
      <c r="H239" s="13">
        <f t="shared" ca="1" si="19"/>
        <v>8.9863013698630145E-2</v>
      </c>
      <c r="I239" s="29">
        <f ca="1">IF(G239&lt;&gt;0,IF(E239&lt;0,0,IF(OR('House Salad'!I239&gt;0,'Green Pepper'!I239&gt;0,Mushrooms!I239&gt;0,Lemon!I239&gt;0),0,IF(OR(Pita!I239&gt;0,Tzatziki!I239&gt;0,'Monterey Jack'!I239&gt;0, 'Marinated Chicken'!I239&gt;0, Squid!I239&gt;0),50,200))),0)</f>
        <v>0</v>
      </c>
      <c r="J239" s="2">
        <f ca="1">IF(D239&lt;$E$18,"N/A",IF(D239=$E$18,IF($E$7-SUM(OFFSET(F239,-$E$18,0):F239)&gt;0,$E$7-SUM(OFFSET(F239,-$E$18,0):F239),0),IF(OFFSET(G239,-$E$18,0)-SUM(OFFSET(F239,-$E$18,0):F239)&gt;0,OFFSET(G239,-$E$18,0)-SUM(OFFSET(F239,-$E$18,0):F239),0)))</f>
        <v>0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72</v>
      </c>
      <c r="F240" s="15">
        <f t="shared" si="22"/>
        <v>10</v>
      </c>
      <c r="G240" s="15">
        <f t="shared" ca="1" si="23"/>
        <v>0</v>
      </c>
      <c r="H240" s="13">
        <f t="shared" ca="1" si="19"/>
        <v>7.8904109589041108E-2</v>
      </c>
      <c r="I240" s="29">
        <f ca="1">IF(G240&lt;&gt;0,IF(E240&lt;0,0,IF(OR('House Salad'!I240&gt;0,'Green Pepper'!I240&gt;0,Mushrooms!I240&gt;0,Lemon!I240&gt;0),0,IF(OR(Pita!I240&gt;0,Tzatziki!I240&gt;0,'Monterey Jack'!I240&gt;0, 'Marinated Chicken'!I240&gt;0, Squid!I240&gt;0),50,200))),0)</f>
        <v>0</v>
      </c>
      <c r="J240" s="2">
        <f ca="1">IF(D240&lt;$E$18,"N/A",IF(D240=$E$18,IF($E$7-SUM(OFFSET(F240,-$E$18,0):F240)&gt;0,$E$7-SUM(OFFSET(F240,-$E$18,0):F240),0),IF(OFFSET(G240,-$E$18,0)-SUM(OFFSET(F240,-$E$18,0):F240)&gt;0,OFFSET(G240,-$E$18,0)-SUM(OFFSET(F240,-$E$18,0):F240),0)))</f>
        <v>0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62</v>
      </c>
      <c r="F241" s="15">
        <f t="shared" si="22"/>
        <v>10</v>
      </c>
      <c r="G241" s="15">
        <f t="shared" ca="1" si="23"/>
        <v>0</v>
      </c>
      <c r="H241" s="13">
        <f t="shared" ca="1" si="19"/>
        <v>6.794520547945207E-2</v>
      </c>
      <c r="I241" s="29">
        <f ca="1">IF(G241&lt;&gt;0,IF(E241&lt;0,0,IF(OR('House Salad'!I241&gt;0,'Green Pepper'!I241&gt;0,Mushrooms!I241&gt;0,Lemon!I241&gt;0),0,IF(OR(Pita!I241&gt;0,Tzatziki!I241&gt;0,'Monterey Jack'!I241&gt;0, 'Marinated Chicken'!I241&gt;0, Squid!I241&gt;0),50,200))),0)</f>
        <v>0</v>
      </c>
      <c r="J241" s="2">
        <f ca="1">IF(D241&lt;$E$18,"N/A",IF(D241=$E$18,IF($E$7-SUM(OFFSET(F241,-$E$18,0):F241)&gt;0,$E$7-SUM(OFFSET(F241,-$E$18,0):F241),0),IF(OFFSET(G241,-$E$18,0)-SUM(OFFSET(F241,-$E$18,0):F241)&gt;0,OFFSET(G241,-$E$18,0)-SUM(OFFSET(F241,-$E$18,0):F241),0)))</f>
        <v>0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52</v>
      </c>
      <c r="F242" s="15">
        <f t="shared" si="22"/>
        <v>10</v>
      </c>
      <c r="G242" s="15">
        <f t="shared" ca="1" si="23"/>
        <v>0</v>
      </c>
      <c r="H242" s="13">
        <f t="shared" ca="1" si="19"/>
        <v>5.6986301369863018E-2</v>
      </c>
      <c r="I242" s="29">
        <f ca="1">IF(G242&lt;&gt;0,IF(E242&lt;0,0,IF(OR('House Salad'!I242&gt;0,'Green Pepper'!I242&gt;0,Mushrooms!I242&gt;0,Lemon!I242&gt;0),0,IF(OR(Pita!I242&gt;0,Tzatziki!I242&gt;0,'Monterey Jack'!I242&gt;0, 'Marinated Chicken'!I242&gt;0, Squid!I242&gt;0),50,200))),0)</f>
        <v>0</v>
      </c>
      <c r="J242" s="2">
        <f ca="1">IF(D242&lt;$E$18,"N/A",IF(D242=$E$18,IF($E$7-SUM(OFFSET(F242,-$E$18,0):F242)&gt;0,$E$7-SUM(OFFSET(F242,-$E$18,0):F242),0),IF(OFFSET(G242,-$E$18,0)-SUM(OFFSET(F242,-$E$18,0):F242)&gt;0,OFFSET(G242,-$E$18,0)-SUM(OFFSET(F242,-$E$18,0):F242),0)))</f>
        <v>0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42</v>
      </c>
      <c r="F243" s="15">
        <f t="shared" si="22"/>
        <v>10</v>
      </c>
      <c r="G243" s="15">
        <f t="shared" ca="1" si="23"/>
        <v>0</v>
      </c>
      <c r="H243" s="13">
        <f t="shared" ca="1" si="19"/>
        <v>4.6027397260273981E-2</v>
      </c>
      <c r="I243" s="29">
        <f ca="1">IF(G243&lt;&gt;0,IF(E243&lt;0,0,IF(OR('House Salad'!I243&gt;0,'Green Pepper'!I243&gt;0,Mushrooms!I243&gt;0,Lemon!I243&gt;0),0,IF(OR(Pita!I243&gt;0,Tzatziki!I243&gt;0,'Monterey Jack'!I243&gt;0, 'Marinated Chicken'!I243&gt;0, Squid!I243&gt;0),50,200))),0)</f>
        <v>0</v>
      </c>
      <c r="J243" s="2">
        <f ca="1">IF(D243&lt;$E$18,"N/A",IF(D243=$E$18,IF($E$7-SUM(OFFSET(F243,-$E$18,0):F243)&gt;0,$E$7-SUM(OFFSET(F243,-$E$18,0):F243),0),IF(OFFSET(G243,-$E$18,0)-SUM(OFFSET(F243,-$E$18,0):F243)&gt;0,OFFSET(G243,-$E$18,0)-SUM(OFFSET(F243,-$E$18,0):F243),0)))</f>
        <v>0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32</v>
      </c>
      <c r="F244" s="15">
        <f t="shared" si="22"/>
        <v>10</v>
      </c>
      <c r="G244" s="15">
        <f t="shared" ca="1" si="23"/>
        <v>70</v>
      </c>
      <c r="H244" s="13">
        <f t="shared" ca="1" si="19"/>
        <v>3.5068493150684936E-2</v>
      </c>
      <c r="I244" s="29">
        <f ca="1">IF(G244&lt;&gt;0,IF(E244&lt;0,0,IF(OR('House Salad'!I244&gt;0,'Green Pepper'!I244&gt;0,Mushrooms!I244&gt;0,Lemon!I244&gt;0),0,IF(OR(Pita!I244&gt;0,Tzatziki!I244&gt;0,'Monterey Jack'!I244&gt;0, 'Marinated Chicken'!I244&gt;0, Squid!I244&gt;0),50,200))),0)</f>
        <v>0</v>
      </c>
      <c r="J244" s="2">
        <f ca="1">IF(D244&lt;$E$18,"N/A",IF(D244=$E$18,IF($E$7-SUM(OFFSET(F244,-$E$18,0):F244)&gt;0,$E$7-SUM(OFFSET(F244,-$E$18,0):F244),0),IF(OFFSET(G244,-$E$18,0)-SUM(OFFSET(F244,-$E$18,0):F244)&gt;0,OFFSET(G244,-$E$18,0)-SUM(OFFSET(F244,-$E$18,0):F244),0)))</f>
        <v>0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92</v>
      </c>
      <c r="F245" s="15">
        <f t="shared" si="22"/>
        <v>10</v>
      </c>
      <c r="G245" s="15">
        <f t="shared" ca="1" si="23"/>
        <v>0</v>
      </c>
      <c r="H245" s="13">
        <f t="shared" ca="1" si="19"/>
        <v>0.1008219178082192</v>
      </c>
      <c r="I245" s="29">
        <f ca="1">IF(G245&lt;&gt;0,IF(E245&lt;0,0,IF(OR('House Salad'!I245&gt;0,'Green Pepper'!I245&gt;0,Mushrooms!I245&gt;0,Lemon!I245&gt;0),0,IF(OR(Pita!I245&gt;0,Tzatziki!I245&gt;0,'Monterey Jack'!I245&gt;0, 'Marinated Chicken'!I245&gt;0, Squid!I245&gt;0),50,200))),0)</f>
        <v>0</v>
      </c>
      <c r="J245" s="2">
        <f ca="1">IF(D245&lt;$E$18,"N/A",IF(D245=$E$18,IF($E$7-SUM(OFFSET(F245,-$E$18,0):F245)&gt;0,$E$7-SUM(OFFSET(F245,-$E$18,0):F245),0),IF(OFFSET(G245,-$E$18,0)-SUM(OFFSET(F245,-$E$18,0):F245)&gt;0,OFFSET(G245,-$E$18,0)-SUM(OFFSET(F245,-$E$18,0):F245),0)))</f>
        <v>0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82</v>
      </c>
      <c r="F246" s="15">
        <f t="shared" si="22"/>
        <v>10</v>
      </c>
      <c r="G246" s="15">
        <f t="shared" ca="1" si="23"/>
        <v>0</v>
      </c>
      <c r="H246" s="13">
        <f t="shared" ca="1" si="19"/>
        <v>8.9863013698630145E-2</v>
      </c>
      <c r="I246" s="29">
        <f ca="1">IF(G246&lt;&gt;0,IF(E246&lt;0,0,IF(OR('House Salad'!I246&gt;0,'Green Pepper'!I246&gt;0,Mushrooms!I246&gt;0,Lemon!I246&gt;0),0,IF(OR(Pita!I246&gt;0,Tzatziki!I246&gt;0,'Monterey Jack'!I246&gt;0, 'Marinated Chicken'!I246&gt;0, Squid!I246&gt;0),50,200))),0)</f>
        <v>0</v>
      </c>
      <c r="J246" s="2">
        <f ca="1">IF(D246&lt;$E$18,"N/A",IF(D246=$E$18,IF($E$7-SUM(OFFSET(F246,-$E$18,0):F246)&gt;0,$E$7-SUM(OFFSET(F246,-$E$18,0):F246),0),IF(OFFSET(G246,-$E$18,0)-SUM(OFFSET(F246,-$E$18,0):F246)&gt;0,OFFSET(G246,-$E$18,0)-SUM(OFFSET(F246,-$E$18,0):F246),0)))</f>
        <v>0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72</v>
      </c>
      <c r="F247" s="15">
        <f t="shared" si="22"/>
        <v>10</v>
      </c>
      <c r="G247" s="15">
        <f t="shared" ca="1" si="23"/>
        <v>0</v>
      </c>
      <c r="H247" s="13">
        <f t="shared" ca="1" si="19"/>
        <v>7.8904109589041108E-2</v>
      </c>
      <c r="I247" s="29">
        <f ca="1">IF(G247&lt;&gt;0,IF(E247&lt;0,0,IF(OR('House Salad'!I247&gt;0,'Green Pepper'!I247&gt;0,Mushrooms!I247&gt;0,Lemon!I247&gt;0),0,IF(OR(Pita!I247&gt;0,Tzatziki!I247&gt;0,'Monterey Jack'!I247&gt;0, 'Marinated Chicken'!I247&gt;0, Squid!I247&gt;0),50,200))),0)</f>
        <v>0</v>
      </c>
      <c r="J247" s="2">
        <f ca="1">IF(D247&lt;$E$18,"N/A",IF(D247=$E$18,IF($E$7-SUM(OFFSET(F247,-$E$18,0):F247)&gt;0,$E$7-SUM(OFFSET(F247,-$E$18,0):F247),0),IF(OFFSET(G247,-$E$18,0)-SUM(OFFSET(F247,-$E$18,0):F247)&gt;0,OFFSET(G247,-$E$18,0)-SUM(OFFSET(F247,-$E$18,0):F247),0)))</f>
        <v>0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62</v>
      </c>
      <c r="F248" s="15">
        <f t="shared" si="22"/>
        <v>10</v>
      </c>
      <c r="G248" s="15">
        <f t="shared" ca="1" si="23"/>
        <v>0</v>
      </c>
      <c r="H248" s="13">
        <f t="shared" ca="1" si="19"/>
        <v>6.794520547945207E-2</v>
      </c>
      <c r="I248" s="29">
        <f ca="1">IF(G248&lt;&gt;0,IF(E248&lt;0,0,IF(OR('House Salad'!I248&gt;0,'Green Pepper'!I248&gt;0,Mushrooms!I248&gt;0,Lemon!I248&gt;0),0,IF(OR(Pita!I248&gt;0,Tzatziki!I248&gt;0,'Monterey Jack'!I248&gt;0, 'Marinated Chicken'!I248&gt;0, Squid!I248&gt;0),50,200))),0)</f>
        <v>0</v>
      </c>
      <c r="J248" s="2">
        <f ca="1">IF(D248&lt;$E$18,"N/A",IF(D248=$E$18,IF($E$7-SUM(OFFSET(F248,-$E$18,0):F248)&gt;0,$E$7-SUM(OFFSET(F248,-$E$18,0):F248),0),IF(OFFSET(G248,-$E$18,0)-SUM(OFFSET(F248,-$E$18,0):F248)&gt;0,OFFSET(G248,-$E$18,0)-SUM(OFFSET(F248,-$E$18,0):F248),0)))</f>
        <v>0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52</v>
      </c>
      <c r="F249" s="15">
        <f t="shared" si="22"/>
        <v>10</v>
      </c>
      <c r="G249" s="15">
        <f t="shared" ca="1" si="23"/>
        <v>0</v>
      </c>
      <c r="H249" s="13">
        <f t="shared" ca="1" si="19"/>
        <v>5.6986301369863018E-2</v>
      </c>
      <c r="I249" s="29">
        <f ca="1">IF(G249&lt;&gt;0,IF(E249&lt;0,0,IF(OR('House Salad'!I249&gt;0,'Green Pepper'!I249&gt;0,Mushrooms!I249&gt;0,Lemon!I249&gt;0),0,IF(OR(Pita!I249&gt;0,Tzatziki!I249&gt;0,'Monterey Jack'!I249&gt;0, 'Marinated Chicken'!I249&gt;0, Squid!I249&gt;0),50,200))),0)</f>
        <v>0</v>
      </c>
      <c r="J249" s="2">
        <f ca="1">IF(D249&lt;$E$18,"N/A",IF(D249=$E$18,IF($E$7-SUM(OFFSET(F249,-$E$18,0):F249)&gt;0,$E$7-SUM(OFFSET(F249,-$E$18,0):F249),0),IF(OFFSET(G249,-$E$18,0)-SUM(OFFSET(F249,-$E$18,0):F249)&gt;0,OFFSET(G249,-$E$18,0)-SUM(OFFSET(F249,-$E$18,0):F249),0)))</f>
        <v>0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42</v>
      </c>
      <c r="F250" s="15">
        <f t="shared" si="22"/>
        <v>10</v>
      </c>
      <c r="G250" s="15">
        <f t="shared" ca="1" si="23"/>
        <v>0</v>
      </c>
      <c r="H250" s="13">
        <f t="shared" ca="1" si="19"/>
        <v>4.6027397260273981E-2</v>
      </c>
      <c r="I250" s="29">
        <f ca="1">IF(G250&lt;&gt;0,IF(E250&lt;0,0,IF(OR('House Salad'!I250&gt;0,'Green Pepper'!I250&gt;0,Mushrooms!I250&gt;0,Lemon!I250&gt;0),0,IF(OR(Pita!I250&gt;0,Tzatziki!I250&gt;0,'Monterey Jack'!I250&gt;0, 'Marinated Chicken'!I250&gt;0, Squid!I250&gt;0),50,200))),0)</f>
        <v>0</v>
      </c>
      <c r="J250" s="2">
        <f ca="1">IF(D250&lt;$E$18,"N/A",IF(D250=$E$18,IF($E$7-SUM(OFFSET(F250,-$E$18,0):F250)&gt;0,$E$7-SUM(OFFSET(F250,-$E$18,0):F250),0),IF(OFFSET(G250,-$E$18,0)-SUM(OFFSET(F250,-$E$18,0):F250)&gt;0,OFFSET(G250,-$E$18,0)-SUM(OFFSET(F250,-$E$18,0):F250),0)))</f>
        <v>0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32</v>
      </c>
      <c r="F251" s="15">
        <f t="shared" si="22"/>
        <v>10</v>
      </c>
      <c r="G251" s="15">
        <f t="shared" ca="1" si="23"/>
        <v>70</v>
      </c>
      <c r="H251" s="13">
        <f t="shared" ca="1" si="19"/>
        <v>3.5068493150684936E-2</v>
      </c>
      <c r="I251" s="29">
        <f ca="1">IF(G251&lt;&gt;0,IF(E251&lt;0,0,IF(OR('House Salad'!I251&gt;0,'Green Pepper'!I251&gt;0,Mushrooms!I251&gt;0,Lemon!I251&gt;0),0,IF(OR(Pita!I251&gt;0,Tzatziki!I251&gt;0,'Monterey Jack'!I251&gt;0, 'Marinated Chicken'!I251&gt;0, Squid!I251&gt;0),50,200))),0)</f>
        <v>0</v>
      </c>
      <c r="J251" s="2">
        <f ca="1">IF(D251&lt;$E$18,"N/A",IF(D251=$E$18,IF($E$7-SUM(OFFSET(F251,-$E$18,0):F251)&gt;0,$E$7-SUM(OFFSET(F251,-$E$18,0):F251),0),IF(OFFSET(G251,-$E$18,0)-SUM(OFFSET(F251,-$E$18,0):F251)&gt;0,OFFSET(G251,-$E$18,0)-SUM(OFFSET(F251,-$E$18,0):F251),0)))</f>
        <v>0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92</v>
      </c>
      <c r="F252" s="15">
        <f t="shared" si="22"/>
        <v>10</v>
      </c>
      <c r="G252" s="15">
        <f t="shared" ca="1" si="23"/>
        <v>0</v>
      </c>
      <c r="H252" s="13">
        <f t="shared" ca="1" si="19"/>
        <v>0.1008219178082192</v>
      </c>
      <c r="I252" s="29">
        <f ca="1">IF(G252&lt;&gt;0,IF(E252&lt;0,0,IF(OR('House Salad'!I252&gt;0,'Green Pepper'!I252&gt;0,Mushrooms!I252&gt;0,Lemon!I252&gt;0),0,IF(OR(Pita!I252&gt;0,Tzatziki!I252&gt;0,'Monterey Jack'!I252&gt;0, 'Marinated Chicken'!I252&gt;0, Squid!I252&gt;0),50,200))),0)</f>
        <v>0</v>
      </c>
      <c r="J252" s="2">
        <f ca="1">IF(D252&lt;$E$18,"N/A",IF(D252=$E$18,IF($E$7-SUM(OFFSET(F252,-$E$18,0):F252)&gt;0,$E$7-SUM(OFFSET(F252,-$E$18,0):F252),0),IF(OFFSET(G252,-$E$18,0)-SUM(OFFSET(F252,-$E$18,0):F252)&gt;0,OFFSET(G252,-$E$18,0)-SUM(OFFSET(F252,-$E$18,0):F252),0)))</f>
        <v>0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82</v>
      </c>
      <c r="F253" s="15">
        <f t="shared" si="22"/>
        <v>10</v>
      </c>
      <c r="G253" s="15">
        <f t="shared" ca="1" si="23"/>
        <v>0</v>
      </c>
      <c r="H253" s="13">
        <f t="shared" ca="1" si="19"/>
        <v>8.9863013698630145E-2</v>
      </c>
      <c r="I253" s="29">
        <f ca="1">IF(G253&lt;&gt;0,IF(E253&lt;0,0,IF(OR('House Salad'!I253&gt;0,'Green Pepper'!I253&gt;0,Mushrooms!I253&gt;0,Lemon!I253&gt;0),0,IF(OR(Pita!I253&gt;0,Tzatziki!I253&gt;0,'Monterey Jack'!I253&gt;0, 'Marinated Chicken'!I253&gt;0, Squid!I253&gt;0),50,200))),0)</f>
        <v>0</v>
      </c>
      <c r="J253" s="2">
        <f ca="1">IF(D253&lt;$E$18,"N/A",IF(D253=$E$18,IF($E$7-SUM(OFFSET(F253,-$E$18,0):F253)&gt;0,$E$7-SUM(OFFSET(F253,-$E$18,0):F253),0),IF(OFFSET(G253,-$E$18,0)-SUM(OFFSET(F253,-$E$18,0):F253)&gt;0,OFFSET(G253,-$E$18,0)-SUM(OFFSET(F253,-$E$18,0):F253),0)))</f>
        <v>0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72</v>
      </c>
      <c r="F254" s="15">
        <f t="shared" si="22"/>
        <v>10</v>
      </c>
      <c r="G254" s="15">
        <f t="shared" ca="1" si="23"/>
        <v>0</v>
      </c>
      <c r="H254" s="13">
        <f t="shared" ca="1" si="19"/>
        <v>7.8904109589041108E-2</v>
      </c>
      <c r="I254" s="29">
        <f ca="1">IF(G254&lt;&gt;0,IF(E254&lt;0,0,IF(OR('House Salad'!I254&gt;0,'Green Pepper'!I254&gt;0,Mushrooms!I254&gt;0,Lemon!I254&gt;0),0,IF(OR(Pita!I254&gt;0,Tzatziki!I254&gt;0,'Monterey Jack'!I254&gt;0, 'Marinated Chicken'!I254&gt;0, Squid!I254&gt;0),50,200))),0)</f>
        <v>0</v>
      </c>
      <c r="J254" s="2">
        <f ca="1">IF(D254&lt;$E$18,"N/A",IF(D254=$E$18,IF($E$7-SUM(OFFSET(F254,-$E$18,0):F254)&gt;0,$E$7-SUM(OFFSET(F254,-$E$18,0):F254),0),IF(OFFSET(G254,-$E$18,0)-SUM(OFFSET(F254,-$E$18,0):F254)&gt;0,OFFSET(G254,-$E$18,0)-SUM(OFFSET(F254,-$E$18,0):F254),0)))</f>
        <v>0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62</v>
      </c>
      <c r="F255" s="15">
        <f t="shared" si="22"/>
        <v>10</v>
      </c>
      <c r="G255" s="15">
        <f t="shared" ca="1" si="23"/>
        <v>0</v>
      </c>
      <c r="H255" s="13">
        <f t="shared" ca="1" si="19"/>
        <v>6.794520547945207E-2</v>
      </c>
      <c r="I255" s="29">
        <f ca="1">IF(G255&lt;&gt;0,IF(E255&lt;0,0,IF(OR('House Salad'!I255&gt;0,'Green Pepper'!I255&gt;0,Mushrooms!I255&gt;0,Lemon!I255&gt;0),0,IF(OR(Pita!I255&gt;0,Tzatziki!I255&gt;0,'Monterey Jack'!I255&gt;0, 'Marinated Chicken'!I255&gt;0, Squid!I255&gt;0),50,200))),0)</f>
        <v>0</v>
      </c>
      <c r="J255" s="2">
        <f ca="1">IF(D255&lt;$E$18,"N/A",IF(D255=$E$18,IF($E$7-SUM(OFFSET(F255,-$E$18,0):F255)&gt;0,$E$7-SUM(OFFSET(F255,-$E$18,0):F255),0),IF(OFFSET(G255,-$E$18,0)-SUM(OFFSET(F255,-$E$18,0):F255)&gt;0,OFFSET(G255,-$E$18,0)-SUM(OFFSET(F255,-$E$18,0):F255),0)))</f>
        <v>0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52</v>
      </c>
      <c r="F256" s="15">
        <f t="shared" si="22"/>
        <v>10</v>
      </c>
      <c r="G256" s="15">
        <f t="shared" ca="1" si="23"/>
        <v>0</v>
      </c>
      <c r="H256" s="13">
        <f t="shared" ca="1" si="19"/>
        <v>5.6986301369863018E-2</v>
      </c>
      <c r="I256" s="29">
        <f ca="1">IF(G256&lt;&gt;0,IF(E256&lt;0,0,IF(OR('House Salad'!I256&gt;0,'Green Pepper'!I256&gt;0,Mushrooms!I256&gt;0,Lemon!I256&gt;0),0,IF(OR(Pita!I256&gt;0,Tzatziki!I256&gt;0,'Monterey Jack'!I256&gt;0, 'Marinated Chicken'!I256&gt;0, Squid!I256&gt;0),50,200))),0)</f>
        <v>0</v>
      </c>
      <c r="J256" s="2">
        <f ca="1">IF(D256&lt;$E$18,"N/A",IF(D256=$E$18,IF($E$7-SUM(OFFSET(F256,-$E$18,0):F256)&gt;0,$E$7-SUM(OFFSET(F256,-$E$18,0):F256),0),IF(OFFSET(G256,-$E$18,0)-SUM(OFFSET(F256,-$E$18,0):F256)&gt;0,OFFSET(G256,-$E$18,0)-SUM(OFFSET(F256,-$E$18,0):F256),0)))</f>
        <v>0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42</v>
      </c>
      <c r="F257" s="15">
        <f t="shared" si="22"/>
        <v>10</v>
      </c>
      <c r="G257" s="15">
        <f t="shared" ca="1" si="23"/>
        <v>0</v>
      </c>
      <c r="H257" s="13">
        <f t="shared" ca="1" si="19"/>
        <v>4.6027397260273981E-2</v>
      </c>
      <c r="I257" s="29">
        <f ca="1">IF(G257&lt;&gt;0,IF(E257&lt;0,0,IF(OR('House Salad'!I257&gt;0,'Green Pepper'!I257&gt;0,Mushrooms!I257&gt;0,Lemon!I257&gt;0),0,IF(OR(Pita!I257&gt;0,Tzatziki!I257&gt;0,'Monterey Jack'!I257&gt;0, 'Marinated Chicken'!I257&gt;0, Squid!I257&gt;0),50,200))),0)</f>
        <v>0</v>
      </c>
      <c r="J257" s="2">
        <f ca="1">IF(D257&lt;$E$18,"N/A",IF(D257=$E$18,IF($E$7-SUM(OFFSET(F257,-$E$18,0):F257)&gt;0,$E$7-SUM(OFFSET(F257,-$E$18,0):F257),0),IF(OFFSET(G257,-$E$18,0)-SUM(OFFSET(F257,-$E$18,0):F257)&gt;0,OFFSET(G257,-$E$18,0)-SUM(OFFSET(F257,-$E$18,0):F257),0)))</f>
        <v>0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32</v>
      </c>
      <c r="F258" s="15">
        <f t="shared" si="22"/>
        <v>10</v>
      </c>
      <c r="G258" s="15">
        <f t="shared" ca="1" si="23"/>
        <v>70</v>
      </c>
      <c r="H258" s="13">
        <f t="shared" ca="1" si="19"/>
        <v>3.5068493150684936E-2</v>
      </c>
      <c r="I258" s="29">
        <f ca="1">IF(G258&lt;&gt;0,IF(E258&lt;0,0,IF(OR('House Salad'!I258&gt;0,'Green Pepper'!I258&gt;0,Mushrooms!I258&gt;0,Lemon!I258&gt;0),0,IF(OR(Pita!I258&gt;0,Tzatziki!I258&gt;0,'Monterey Jack'!I258&gt;0, 'Marinated Chicken'!I258&gt;0, Squid!I258&gt;0),50,200))),0)</f>
        <v>0</v>
      </c>
      <c r="J258" s="2">
        <f ca="1">IF(D258&lt;$E$18,"N/A",IF(D258=$E$18,IF($E$7-SUM(OFFSET(F258,-$E$18,0):F258)&gt;0,$E$7-SUM(OFFSET(F258,-$E$18,0):F258),0),IF(OFFSET(G258,-$E$18,0)-SUM(OFFSET(F258,-$E$18,0):F258)&gt;0,OFFSET(G258,-$E$18,0)-SUM(OFFSET(F258,-$E$18,0):F258),0)))</f>
        <v>0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92</v>
      </c>
      <c r="F259" s="15">
        <f t="shared" si="22"/>
        <v>10</v>
      </c>
      <c r="G259" s="15">
        <f t="shared" ca="1" si="23"/>
        <v>0</v>
      </c>
      <c r="H259" s="13">
        <f t="shared" ca="1" si="19"/>
        <v>0.1008219178082192</v>
      </c>
      <c r="I259" s="29">
        <f ca="1">IF(G259&lt;&gt;0,IF(E259&lt;0,0,IF(OR('House Salad'!I259&gt;0,'Green Pepper'!I259&gt;0,Mushrooms!I259&gt;0,Lemon!I259&gt;0),0,IF(OR(Pita!I259&gt;0,Tzatziki!I259&gt;0,'Monterey Jack'!I259&gt;0, 'Marinated Chicken'!I259&gt;0, Squid!I259&gt;0),50,200))),0)</f>
        <v>0</v>
      </c>
      <c r="J259" s="2">
        <f ca="1">IF(D259&lt;$E$18,"N/A",IF(D259=$E$18,IF($E$7-SUM(OFFSET(F259,-$E$18,0):F259)&gt;0,$E$7-SUM(OFFSET(F259,-$E$18,0):F259),0),IF(OFFSET(G259,-$E$18,0)-SUM(OFFSET(F259,-$E$18,0):F259)&gt;0,OFFSET(G259,-$E$18,0)-SUM(OFFSET(F259,-$E$18,0):F259),0)))</f>
        <v>0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82</v>
      </c>
      <c r="F260" s="15">
        <f t="shared" si="22"/>
        <v>10</v>
      </c>
      <c r="G260" s="15">
        <f t="shared" ca="1" si="23"/>
        <v>0</v>
      </c>
      <c r="H260" s="13">
        <f t="shared" ca="1" si="19"/>
        <v>8.9863013698630145E-2</v>
      </c>
      <c r="I260" s="29">
        <f ca="1">IF(G260&lt;&gt;0,IF(E260&lt;0,0,IF(OR('House Salad'!I260&gt;0,'Green Pepper'!I260&gt;0,Mushrooms!I260&gt;0,Lemon!I260&gt;0),0,IF(OR(Pita!I260&gt;0,Tzatziki!I260&gt;0,'Monterey Jack'!I260&gt;0, 'Marinated Chicken'!I260&gt;0, Squid!I260&gt;0),50,200))),0)</f>
        <v>0</v>
      </c>
      <c r="J260" s="2">
        <f ca="1">IF(D260&lt;$E$18,"N/A",IF(D260=$E$18,IF($E$7-SUM(OFFSET(F260,-$E$18,0):F260)&gt;0,$E$7-SUM(OFFSET(F260,-$E$18,0):F260),0),IF(OFFSET(G260,-$E$18,0)-SUM(OFFSET(F260,-$E$18,0):F260)&gt;0,OFFSET(G260,-$E$18,0)-SUM(OFFSET(F260,-$E$18,0):F260),0)))</f>
        <v>0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72</v>
      </c>
      <c r="F261" s="15">
        <f t="shared" si="22"/>
        <v>10</v>
      </c>
      <c r="G261" s="15">
        <f t="shared" ca="1" si="23"/>
        <v>0</v>
      </c>
      <c r="H261" s="13">
        <f t="shared" ca="1" si="19"/>
        <v>7.8904109589041108E-2</v>
      </c>
      <c r="I261" s="29">
        <f ca="1">IF(G261&lt;&gt;0,IF(E261&lt;0,0,IF(OR('House Salad'!I261&gt;0,'Green Pepper'!I261&gt;0,Mushrooms!I261&gt;0,Lemon!I261&gt;0),0,IF(OR(Pita!I261&gt;0,Tzatziki!I261&gt;0,'Monterey Jack'!I261&gt;0, 'Marinated Chicken'!I261&gt;0, Squid!I261&gt;0),50,200))),0)</f>
        <v>0</v>
      </c>
      <c r="J261" s="2">
        <f ca="1">IF(D261&lt;$E$18,"N/A",IF(D261=$E$18,IF($E$7-SUM(OFFSET(F261,-$E$18,0):F261)&gt;0,$E$7-SUM(OFFSET(F261,-$E$18,0):F261),0),IF(OFFSET(G261,-$E$18,0)-SUM(OFFSET(F261,-$E$18,0):F261)&gt;0,OFFSET(G261,-$E$18,0)-SUM(OFFSET(F261,-$E$18,0):F261),0)))</f>
        <v>0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62</v>
      </c>
      <c r="F262" s="15">
        <f t="shared" si="22"/>
        <v>10</v>
      </c>
      <c r="G262" s="15">
        <f t="shared" ca="1" si="23"/>
        <v>0</v>
      </c>
      <c r="H262" s="13">
        <f t="shared" ca="1" si="19"/>
        <v>6.794520547945207E-2</v>
      </c>
      <c r="I262" s="29">
        <f ca="1">IF(G262&lt;&gt;0,IF(E262&lt;0,0,IF(OR('House Salad'!I262&gt;0,'Green Pepper'!I262&gt;0,Mushrooms!I262&gt;0,Lemon!I262&gt;0),0,IF(OR(Pita!I262&gt;0,Tzatziki!I262&gt;0,'Monterey Jack'!I262&gt;0, 'Marinated Chicken'!I262&gt;0, Squid!I262&gt;0),50,200))),0)</f>
        <v>0</v>
      </c>
      <c r="J262" s="2">
        <f ca="1">IF(D262&lt;$E$18,"N/A",IF(D262=$E$18,IF($E$7-SUM(OFFSET(F262,-$E$18,0):F262)&gt;0,$E$7-SUM(OFFSET(F262,-$E$18,0):F262),0),IF(OFFSET(G262,-$E$18,0)-SUM(OFFSET(F262,-$E$18,0):F262)&gt;0,OFFSET(G262,-$E$18,0)-SUM(OFFSET(F262,-$E$18,0):F262),0)))</f>
        <v>0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52</v>
      </c>
      <c r="F263" s="15">
        <f t="shared" si="22"/>
        <v>10</v>
      </c>
      <c r="G263" s="15">
        <f t="shared" ca="1" si="23"/>
        <v>0</v>
      </c>
      <c r="H263" s="13">
        <f t="shared" ca="1" si="19"/>
        <v>5.6986301369863018E-2</v>
      </c>
      <c r="I263" s="29">
        <f ca="1">IF(G263&lt;&gt;0,IF(E263&lt;0,0,IF(OR('House Salad'!I263&gt;0,'Green Pepper'!I263&gt;0,Mushrooms!I263&gt;0,Lemon!I263&gt;0),0,IF(OR(Pita!I263&gt;0,Tzatziki!I263&gt;0,'Monterey Jack'!I263&gt;0, 'Marinated Chicken'!I263&gt;0, Squid!I263&gt;0),50,200))),0)</f>
        <v>0</v>
      </c>
      <c r="J263" s="2">
        <f ca="1">IF(D263&lt;$E$18,"N/A",IF(D263=$E$18,IF($E$7-SUM(OFFSET(F263,-$E$18,0):F263)&gt;0,$E$7-SUM(OFFSET(F263,-$E$18,0):F263),0),IF(OFFSET(G263,-$E$18,0)-SUM(OFFSET(F263,-$E$18,0):F263)&gt;0,OFFSET(G263,-$E$18,0)-SUM(OFFSET(F263,-$E$18,0):F263),0)))</f>
        <v>0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42</v>
      </c>
      <c r="F264" s="15">
        <f t="shared" si="22"/>
        <v>10</v>
      </c>
      <c r="G264" s="15">
        <f t="shared" ca="1" si="23"/>
        <v>0</v>
      </c>
      <c r="H264" s="13">
        <f t="shared" ca="1" si="19"/>
        <v>4.6027397260273981E-2</v>
      </c>
      <c r="I264" s="29">
        <f ca="1">IF(G264&lt;&gt;0,IF(E264&lt;0,0,IF(OR('House Salad'!I264&gt;0,'Green Pepper'!I264&gt;0,Mushrooms!I264&gt;0,Lemon!I264&gt;0),0,IF(OR(Pita!I264&gt;0,Tzatziki!I264&gt;0,'Monterey Jack'!I264&gt;0, 'Marinated Chicken'!I264&gt;0, Squid!I264&gt;0),50,200))),0)</f>
        <v>0</v>
      </c>
      <c r="J264" s="2">
        <f ca="1">IF(D264&lt;$E$18,"N/A",IF(D264=$E$18,IF($E$7-SUM(OFFSET(F264,-$E$18,0):F264)&gt;0,$E$7-SUM(OFFSET(F264,-$E$18,0):F264),0),IF(OFFSET(G264,-$E$18,0)-SUM(OFFSET(F264,-$E$18,0):F264)&gt;0,OFFSET(G264,-$E$18,0)-SUM(OFFSET(F264,-$E$18,0):F264),0)))</f>
        <v>0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32</v>
      </c>
      <c r="F265" s="15">
        <f t="shared" si="22"/>
        <v>10</v>
      </c>
      <c r="G265" s="15">
        <f t="shared" ca="1" si="23"/>
        <v>70</v>
      </c>
      <c r="H265" s="13">
        <f t="shared" ca="1" si="19"/>
        <v>3.5068493150684936E-2</v>
      </c>
      <c r="I265" s="29">
        <f ca="1">IF(G265&lt;&gt;0,IF(E265&lt;0,0,IF(OR('House Salad'!I265&gt;0,'Green Pepper'!I265&gt;0,Mushrooms!I265&gt;0,Lemon!I265&gt;0),0,IF(OR(Pita!I265&gt;0,Tzatziki!I265&gt;0,'Monterey Jack'!I265&gt;0, 'Marinated Chicken'!I265&gt;0, Squid!I265&gt;0),50,200))),0)</f>
        <v>0</v>
      </c>
      <c r="J265" s="2">
        <f ca="1">IF(D265&lt;$E$18,"N/A",IF(D265=$E$18,IF($E$7-SUM(OFFSET(F265,-$E$18,0):F265)&gt;0,$E$7-SUM(OFFSET(F265,-$E$18,0):F265),0),IF(OFFSET(G265,-$E$18,0)-SUM(OFFSET(F265,-$E$18,0):F265)&gt;0,OFFSET(G265,-$E$18,0)-SUM(OFFSET(F265,-$E$18,0):F265),0)))</f>
        <v>0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92</v>
      </c>
      <c r="F266" s="15">
        <f t="shared" si="22"/>
        <v>10</v>
      </c>
      <c r="G266" s="15">
        <f t="shared" ca="1" si="23"/>
        <v>0</v>
      </c>
      <c r="H266" s="13">
        <f t="shared" ca="1" si="19"/>
        <v>0.1008219178082192</v>
      </c>
      <c r="I266" s="29">
        <f ca="1">IF(G266&lt;&gt;0,IF(E266&lt;0,0,IF(OR('House Salad'!I266&gt;0,'Green Pepper'!I266&gt;0,Mushrooms!I266&gt;0,Lemon!I266&gt;0),0,IF(OR(Pita!I266&gt;0,Tzatziki!I266&gt;0,'Monterey Jack'!I266&gt;0, 'Marinated Chicken'!I266&gt;0, Squid!I266&gt;0),50,200))),0)</f>
        <v>0</v>
      </c>
      <c r="J266" s="2">
        <f ca="1">IF(D266&lt;$E$18,"N/A",IF(D266=$E$18,IF($E$7-SUM(OFFSET(F266,-$E$18,0):F266)&gt;0,$E$7-SUM(OFFSET(F266,-$E$18,0):F266),0),IF(OFFSET(G266,-$E$18,0)-SUM(OFFSET(F266,-$E$18,0):F266)&gt;0,OFFSET(G266,-$E$18,0)-SUM(OFFSET(F266,-$E$18,0):F266),0)))</f>
        <v>0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82</v>
      </c>
      <c r="F267" s="15">
        <f t="shared" si="22"/>
        <v>10</v>
      </c>
      <c r="G267" s="15">
        <f t="shared" ca="1" si="23"/>
        <v>0</v>
      </c>
      <c r="H267" s="13">
        <f t="shared" ca="1" si="19"/>
        <v>8.9863013698630145E-2</v>
      </c>
      <c r="I267" s="29">
        <f ca="1">IF(G267&lt;&gt;0,IF(E267&lt;0,0,IF(OR('House Salad'!I267&gt;0,'Green Pepper'!I267&gt;0,Mushrooms!I267&gt;0,Lemon!I267&gt;0),0,IF(OR(Pita!I267&gt;0,Tzatziki!I267&gt;0,'Monterey Jack'!I267&gt;0, 'Marinated Chicken'!I267&gt;0, Squid!I267&gt;0),50,200))),0)</f>
        <v>0</v>
      </c>
      <c r="J267" s="2">
        <f ca="1">IF(D267&lt;$E$18,"N/A",IF(D267=$E$18,IF($E$7-SUM(OFFSET(F267,-$E$18,0):F267)&gt;0,$E$7-SUM(OFFSET(F267,-$E$18,0):F267),0),IF(OFFSET(G267,-$E$18,0)-SUM(OFFSET(F267,-$E$18,0):F267)&gt;0,OFFSET(G267,-$E$18,0)-SUM(OFFSET(F267,-$E$18,0):F267),0)))</f>
        <v>0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72</v>
      </c>
      <c r="F268" s="15">
        <f t="shared" si="22"/>
        <v>10</v>
      </c>
      <c r="G268" s="15">
        <f t="shared" ca="1" si="23"/>
        <v>0</v>
      </c>
      <c r="H268" s="13">
        <f t="shared" ca="1" si="19"/>
        <v>7.8904109589041108E-2</v>
      </c>
      <c r="I268" s="29">
        <f ca="1">IF(G268&lt;&gt;0,IF(E268&lt;0,0,IF(OR('House Salad'!I268&gt;0,'Green Pepper'!I268&gt;0,Mushrooms!I268&gt;0,Lemon!I268&gt;0),0,IF(OR(Pita!I268&gt;0,Tzatziki!I268&gt;0,'Monterey Jack'!I268&gt;0, 'Marinated Chicken'!I268&gt;0, Squid!I268&gt;0),50,200))),0)</f>
        <v>0</v>
      </c>
      <c r="J268" s="2">
        <f ca="1">IF(D268&lt;$E$18,"N/A",IF(D268=$E$18,IF($E$7-SUM(OFFSET(F268,-$E$18,0):F268)&gt;0,$E$7-SUM(OFFSET(F268,-$E$18,0):F268),0),IF(OFFSET(G268,-$E$18,0)-SUM(OFFSET(F268,-$E$18,0):F268)&gt;0,OFFSET(G268,-$E$18,0)-SUM(OFFSET(F268,-$E$18,0):F268),0)))</f>
        <v>0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62</v>
      </c>
      <c r="F269" s="15">
        <f t="shared" si="22"/>
        <v>10</v>
      </c>
      <c r="G269" s="15">
        <f t="shared" ca="1" si="23"/>
        <v>0</v>
      </c>
      <c r="H269" s="13">
        <f t="shared" ca="1" si="19"/>
        <v>6.794520547945207E-2</v>
      </c>
      <c r="I269" s="29">
        <f ca="1">IF(G269&lt;&gt;0,IF(E269&lt;0,0,IF(OR('House Salad'!I269&gt;0,'Green Pepper'!I269&gt;0,Mushrooms!I269&gt;0,Lemon!I269&gt;0),0,IF(OR(Pita!I269&gt;0,Tzatziki!I269&gt;0,'Monterey Jack'!I269&gt;0, 'Marinated Chicken'!I269&gt;0, Squid!I269&gt;0),50,200))),0)</f>
        <v>0</v>
      </c>
      <c r="J269" s="2">
        <f ca="1">IF(D269&lt;$E$18,"N/A",IF(D269=$E$18,IF($E$7-SUM(OFFSET(F269,-$E$18,0):F269)&gt;0,$E$7-SUM(OFFSET(F269,-$E$18,0):F269),0),IF(OFFSET(G269,-$E$18,0)-SUM(OFFSET(F269,-$E$18,0):F269)&gt;0,OFFSET(G269,-$E$18,0)-SUM(OFFSET(F269,-$E$18,0):F269),0)))</f>
        <v>0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52</v>
      </c>
      <c r="F270" s="15">
        <f t="shared" si="22"/>
        <v>10</v>
      </c>
      <c r="G270" s="15">
        <f t="shared" ca="1" si="23"/>
        <v>0</v>
      </c>
      <c r="H270" s="13">
        <f t="shared" ca="1" si="19"/>
        <v>5.6986301369863018E-2</v>
      </c>
      <c r="I270" s="29">
        <f ca="1">IF(G270&lt;&gt;0,IF(E270&lt;0,0,IF(OR('House Salad'!I270&gt;0,'Green Pepper'!I270&gt;0,Mushrooms!I270&gt;0,Lemon!I270&gt;0),0,IF(OR(Pita!I270&gt;0,Tzatziki!I270&gt;0,'Monterey Jack'!I270&gt;0, 'Marinated Chicken'!I270&gt;0, Squid!I270&gt;0),50,200))),0)</f>
        <v>0</v>
      </c>
      <c r="J270" s="2">
        <f ca="1">IF(D270&lt;$E$18,"N/A",IF(D270=$E$18,IF($E$7-SUM(OFFSET(F270,-$E$18,0):F270)&gt;0,$E$7-SUM(OFFSET(F270,-$E$18,0):F270),0),IF(OFFSET(G270,-$E$18,0)-SUM(OFFSET(F270,-$E$18,0):F270)&gt;0,OFFSET(G270,-$E$18,0)-SUM(OFFSET(F270,-$E$18,0):F270),0)))</f>
        <v>0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42</v>
      </c>
      <c r="F271" s="15">
        <f t="shared" si="22"/>
        <v>10</v>
      </c>
      <c r="G271" s="15">
        <f t="shared" ca="1" si="23"/>
        <v>0</v>
      </c>
      <c r="H271" s="13">
        <f t="shared" ca="1" si="19"/>
        <v>4.6027397260273981E-2</v>
      </c>
      <c r="I271" s="29">
        <f ca="1">IF(G271&lt;&gt;0,IF(E271&lt;0,0,IF(OR('House Salad'!I271&gt;0,'Green Pepper'!I271&gt;0,Mushrooms!I271&gt;0,Lemon!I271&gt;0),0,IF(OR(Pita!I271&gt;0,Tzatziki!I271&gt;0,'Monterey Jack'!I271&gt;0, 'Marinated Chicken'!I271&gt;0, Squid!I271&gt;0),50,200))),0)</f>
        <v>0</v>
      </c>
      <c r="J271" s="2">
        <f ca="1">IF(D271&lt;$E$18,"N/A",IF(D271=$E$18,IF($E$7-SUM(OFFSET(F271,-$E$18,0):F271)&gt;0,$E$7-SUM(OFFSET(F271,-$E$18,0):F271),0),IF(OFFSET(G271,-$E$18,0)-SUM(OFFSET(F271,-$E$18,0):F271)&gt;0,OFFSET(G271,-$E$18,0)-SUM(OFFSET(F271,-$E$18,0):F271),0)))</f>
        <v>0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32</v>
      </c>
      <c r="F272" s="15">
        <f t="shared" si="22"/>
        <v>10</v>
      </c>
      <c r="G272" s="15">
        <f t="shared" ca="1" si="23"/>
        <v>70</v>
      </c>
      <c r="H272" s="13">
        <f t="shared" ca="1" si="19"/>
        <v>3.5068493150684936E-2</v>
      </c>
      <c r="I272" s="29">
        <f ca="1">IF(G272&lt;&gt;0,IF(E272&lt;0,0,IF(OR('House Salad'!I272&gt;0,'Green Pepper'!I272&gt;0,Mushrooms!I272&gt;0,Lemon!I272&gt;0),0,IF(OR(Pita!I272&gt;0,Tzatziki!I272&gt;0,'Monterey Jack'!I272&gt;0, 'Marinated Chicken'!I272&gt;0, Squid!I272&gt;0),50,200))),0)</f>
        <v>0</v>
      </c>
      <c r="J272" s="2">
        <f ca="1">IF(D272&lt;$E$18,"N/A",IF(D272=$E$18,IF($E$7-SUM(OFFSET(F272,-$E$18,0):F272)&gt;0,$E$7-SUM(OFFSET(F272,-$E$18,0):F272),0),IF(OFFSET(G272,-$E$18,0)-SUM(OFFSET(F272,-$E$18,0):F272)&gt;0,OFFSET(G272,-$E$18,0)-SUM(OFFSET(F272,-$E$18,0):F272),0)))</f>
        <v>0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92</v>
      </c>
      <c r="F273" s="15">
        <f t="shared" si="22"/>
        <v>10</v>
      </c>
      <c r="G273" s="15">
        <f t="shared" ca="1" si="23"/>
        <v>0</v>
      </c>
      <c r="H273" s="13">
        <f t="shared" ca="1" si="19"/>
        <v>0.1008219178082192</v>
      </c>
      <c r="I273" s="29">
        <f ca="1">IF(G273&lt;&gt;0,IF(E273&lt;0,0,IF(OR('House Salad'!I273&gt;0,'Green Pepper'!I273&gt;0,Mushrooms!I273&gt;0,Lemon!I273&gt;0),0,IF(OR(Pita!I273&gt;0,Tzatziki!I273&gt;0,'Monterey Jack'!I273&gt;0, 'Marinated Chicken'!I273&gt;0, Squid!I273&gt;0),50,200))),0)</f>
        <v>0</v>
      </c>
      <c r="J273" s="2">
        <f ca="1">IF(D273&lt;$E$18,"N/A",IF(D273=$E$18,IF($E$7-SUM(OFFSET(F273,-$E$18,0):F273)&gt;0,$E$7-SUM(OFFSET(F273,-$E$18,0):F273),0),IF(OFFSET(G273,-$E$18,0)-SUM(OFFSET(F273,-$E$18,0):F273)&gt;0,OFFSET(G273,-$E$18,0)-SUM(OFFSET(F273,-$E$18,0):F273),0)))</f>
        <v>0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82</v>
      </c>
      <c r="F274" s="15">
        <f t="shared" si="22"/>
        <v>10</v>
      </c>
      <c r="G274" s="15">
        <f t="shared" ca="1" si="23"/>
        <v>0</v>
      </c>
      <c r="H274" s="13">
        <f t="shared" ca="1" si="19"/>
        <v>8.9863013698630145E-2</v>
      </c>
      <c r="I274" s="29">
        <f ca="1">IF(G274&lt;&gt;0,IF(E274&lt;0,0,IF(OR('House Salad'!I274&gt;0,'Green Pepper'!I274&gt;0,Mushrooms!I274&gt;0,Lemon!I274&gt;0),0,IF(OR(Pita!I274&gt;0,Tzatziki!I274&gt;0,'Monterey Jack'!I274&gt;0, 'Marinated Chicken'!I274&gt;0, Squid!I274&gt;0),50,200))),0)</f>
        <v>0</v>
      </c>
      <c r="J274" s="2">
        <f ca="1">IF(D274&lt;$E$18,"N/A",IF(D274=$E$18,IF($E$7-SUM(OFFSET(F274,-$E$18,0):F274)&gt;0,$E$7-SUM(OFFSET(F274,-$E$18,0):F274),0),IF(OFFSET(G274,-$E$18,0)-SUM(OFFSET(F274,-$E$18,0):F274)&gt;0,OFFSET(G274,-$E$18,0)-SUM(OFFSET(F274,-$E$18,0):F274),0)))</f>
        <v>0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72</v>
      </c>
      <c r="F275" s="15">
        <f t="shared" si="22"/>
        <v>10</v>
      </c>
      <c r="G275" s="15">
        <f t="shared" ca="1" si="23"/>
        <v>0</v>
      </c>
      <c r="H275" s="13">
        <f t="shared" ca="1" si="19"/>
        <v>7.8904109589041108E-2</v>
      </c>
      <c r="I275" s="29">
        <f ca="1">IF(G275&lt;&gt;0,IF(E275&lt;0,0,IF(OR('House Salad'!I275&gt;0,'Green Pepper'!I275&gt;0,Mushrooms!I275&gt;0,Lemon!I275&gt;0),0,IF(OR(Pita!I275&gt;0,Tzatziki!I275&gt;0,'Monterey Jack'!I275&gt;0, 'Marinated Chicken'!I275&gt;0, Squid!I275&gt;0),50,200))),0)</f>
        <v>0</v>
      </c>
      <c r="J275" s="2">
        <f ca="1">IF(D275&lt;$E$18,"N/A",IF(D275=$E$18,IF($E$7-SUM(OFFSET(F275,-$E$18,0):F275)&gt;0,$E$7-SUM(OFFSET(F275,-$E$18,0):F275),0),IF(OFFSET(G275,-$E$18,0)-SUM(OFFSET(F275,-$E$18,0):F275)&gt;0,OFFSET(G275,-$E$18,0)-SUM(OFFSET(F275,-$E$18,0):F275),0)))</f>
        <v>0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62</v>
      </c>
      <c r="F276" s="15">
        <f t="shared" si="22"/>
        <v>10</v>
      </c>
      <c r="G276" s="15">
        <f t="shared" ca="1" si="23"/>
        <v>0</v>
      </c>
      <c r="H276" s="13">
        <f t="shared" ca="1" si="19"/>
        <v>6.794520547945207E-2</v>
      </c>
      <c r="I276" s="29">
        <f ca="1">IF(G276&lt;&gt;0,IF(E276&lt;0,0,IF(OR('House Salad'!I276&gt;0,'Green Pepper'!I276&gt;0,Mushrooms!I276&gt;0,Lemon!I276&gt;0),0,IF(OR(Pita!I276&gt;0,Tzatziki!I276&gt;0,'Monterey Jack'!I276&gt;0, 'Marinated Chicken'!I276&gt;0, Squid!I276&gt;0),50,200))),0)</f>
        <v>0</v>
      </c>
      <c r="J276" s="2">
        <f ca="1">IF(D276&lt;$E$18,"N/A",IF(D276=$E$18,IF($E$7-SUM(OFFSET(F276,-$E$18,0):F276)&gt;0,$E$7-SUM(OFFSET(F276,-$E$18,0):F276),0),IF(OFFSET(G276,-$E$18,0)-SUM(OFFSET(F276,-$E$18,0):F276)&gt;0,OFFSET(G276,-$E$18,0)-SUM(OFFSET(F276,-$E$18,0):F276),0)))</f>
        <v>0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52</v>
      </c>
      <c r="F277" s="15">
        <f t="shared" si="22"/>
        <v>10</v>
      </c>
      <c r="G277" s="15">
        <f t="shared" ca="1" si="23"/>
        <v>0</v>
      </c>
      <c r="H277" s="13">
        <f t="shared" ref="H277:H340" ca="1" si="25">IF(E277&gt;0,E277*($E$12/365),0)</f>
        <v>5.6986301369863018E-2</v>
      </c>
      <c r="I277" s="29">
        <f ca="1">IF(G277&lt;&gt;0,IF(E277&lt;0,0,IF(OR('House Salad'!I277&gt;0,'Green Pepper'!I277&gt;0,Mushrooms!I277&gt;0,Lemon!I277&gt;0),0,IF(OR(Pita!I277&gt;0,Tzatziki!I277&gt;0,'Monterey Jack'!I277&gt;0, 'Marinated Chicken'!I277&gt;0, Squid!I277&gt;0),50,200))),0)</f>
        <v>0</v>
      </c>
      <c r="J277" s="2">
        <f ca="1">IF(D277&lt;$E$18,"N/A",IF(D277=$E$18,IF($E$7-SUM(OFFSET(F277,-$E$18,0):F277)&gt;0,$E$7-SUM(OFFSET(F277,-$E$18,0):F277),0),IF(OFFSET(G277,-$E$18,0)-SUM(OFFSET(F277,-$E$18,0):F277)&gt;0,OFFSET(G277,-$E$18,0)-SUM(OFFSET(F277,-$E$18,0):F277),0)))</f>
        <v>0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42</v>
      </c>
      <c r="F278" s="15">
        <f t="shared" ref="F278:F341" si="28">ROUND($E$15/7,0)</f>
        <v>10</v>
      </c>
      <c r="G278" s="15">
        <f t="shared" ref="G278:G341" ca="1" si="29">IF(D278=1,$E$4,IF(E278&lt;0,$E$4-E278,IF(MOD(D278,$E$5)=0,$E$4-E278,0)))</f>
        <v>0</v>
      </c>
      <c r="H278" s="13">
        <f t="shared" ca="1" si="25"/>
        <v>4.6027397260273981E-2</v>
      </c>
      <c r="I278" s="29">
        <f ca="1">IF(G278&lt;&gt;0,IF(E278&lt;0,0,IF(OR('House Salad'!I278&gt;0,'Green Pepper'!I278&gt;0,Mushrooms!I278&gt;0,Lemon!I278&gt;0),0,IF(OR(Pita!I278&gt;0,Tzatziki!I278&gt;0,'Monterey Jack'!I278&gt;0, 'Marinated Chicken'!I278&gt;0, Squid!I278&gt;0),50,200))),0)</f>
        <v>0</v>
      </c>
      <c r="J278" s="2">
        <f ca="1">IF(D278&lt;$E$18,"N/A",IF(D278=$E$18,IF($E$7-SUM(OFFSET(F278,-$E$18,0):F278)&gt;0,$E$7-SUM(OFFSET(F278,-$E$18,0):F278),0),IF(OFFSET(G278,-$E$18,0)-SUM(OFFSET(F278,-$E$18,0):F278)&gt;0,OFFSET(G278,-$E$18,0)-SUM(OFFSET(F278,-$E$18,0):F278),0)))</f>
        <v>0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32</v>
      </c>
      <c r="F279" s="15">
        <f t="shared" si="28"/>
        <v>10</v>
      </c>
      <c r="G279" s="15">
        <f t="shared" ca="1" si="29"/>
        <v>70</v>
      </c>
      <c r="H279" s="13">
        <f t="shared" ca="1" si="25"/>
        <v>3.5068493150684936E-2</v>
      </c>
      <c r="I279" s="29">
        <f ca="1">IF(G279&lt;&gt;0,IF(E279&lt;0,0,IF(OR('House Salad'!I279&gt;0,'Green Pepper'!I279&gt;0,Mushrooms!I279&gt;0,Lemon!I279&gt;0),0,IF(OR(Pita!I279&gt;0,Tzatziki!I279&gt;0,'Monterey Jack'!I279&gt;0, 'Marinated Chicken'!I279&gt;0, Squid!I279&gt;0),50,200))),0)</f>
        <v>0</v>
      </c>
      <c r="J279" s="2">
        <f ca="1">IF(D279&lt;$E$18,"N/A",IF(D279=$E$18,IF($E$7-SUM(OFFSET(F279,-$E$18,0):F279)&gt;0,$E$7-SUM(OFFSET(F279,-$E$18,0):F279),0),IF(OFFSET(G279,-$E$18,0)-SUM(OFFSET(F279,-$E$18,0):F279)&gt;0,OFFSET(G279,-$E$18,0)-SUM(OFFSET(F279,-$E$18,0):F279),0)))</f>
        <v>0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92</v>
      </c>
      <c r="F280" s="15">
        <f t="shared" si="28"/>
        <v>10</v>
      </c>
      <c r="G280" s="15">
        <f t="shared" ca="1" si="29"/>
        <v>0</v>
      </c>
      <c r="H280" s="13">
        <f t="shared" ca="1" si="25"/>
        <v>0.1008219178082192</v>
      </c>
      <c r="I280" s="29">
        <f ca="1">IF(G280&lt;&gt;0,IF(E280&lt;0,0,IF(OR('House Salad'!I280&gt;0,'Green Pepper'!I280&gt;0,Mushrooms!I280&gt;0,Lemon!I280&gt;0),0,IF(OR(Pita!I280&gt;0,Tzatziki!I280&gt;0,'Monterey Jack'!I280&gt;0, 'Marinated Chicken'!I280&gt;0, Squid!I280&gt;0),50,200))),0)</f>
        <v>0</v>
      </c>
      <c r="J280" s="2">
        <f ca="1">IF(D280&lt;$E$18,"N/A",IF(D280=$E$18,IF($E$7-SUM(OFFSET(F280,-$E$18,0):F280)&gt;0,$E$7-SUM(OFFSET(F280,-$E$18,0):F280),0),IF(OFFSET(G280,-$E$18,0)-SUM(OFFSET(F280,-$E$18,0):F280)&gt;0,OFFSET(G280,-$E$18,0)-SUM(OFFSET(F280,-$E$18,0):F280),0)))</f>
        <v>0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82</v>
      </c>
      <c r="F281" s="15">
        <f t="shared" si="28"/>
        <v>10</v>
      </c>
      <c r="G281" s="15">
        <f t="shared" ca="1" si="29"/>
        <v>0</v>
      </c>
      <c r="H281" s="13">
        <f t="shared" ca="1" si="25"/>
        <v>8.9863013698630145E-2</v>
      </c>
      <c r="I281" s="29">
        <f ca="1">IF(G281&lt;&gt;0,IF(E281&lt;0,0,IF(OR('House Salad'!I281&gt;0,'Green Pepper'!I281&gt;0,Mushrooms!I281&gt;0,Lemon!I281&gt;0),0,IF(OR(Pita!I281&gt;0,Tzatziki!I281&gt;0,'Monterey Jack'!I281&gt;0, 'Marinated Chicken'!I281&gt;0, Squid!I281&gt;0),50,200))),0)</f>
        <v>0</v>
      </c>
      <c r="J281" s="2">
        <f ca="1">IF(D281&lt;$E$18,"N/A",IF(D281=$E$18,IF($E$7-SUM(OFFSET(F281,-$E$18,0):F281)&gt;0,$E$7-SUM(OFFSET(F281,-$E$18,0):F281),0),IF(OFFSET(G281,-$E$18,0)-SUM(OFFSET(F281,-$E$18,0):F281)&gt;0,OFFSET(G281,-$E$18,0)-SUM(OFFSET(F281,-$E$18,0):F281),0)))</f>
        <v>0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72</v>
      </c>
      <c r="F282" s="15">
        <f t="shared" si="28"/>
        <v>10</v>
      </c>
      <c r="G282" s="15">
        <f t="shared" ca="1" si="29"/>
        <v>0</v>
      </c>
      <c r="H282" s="13">
        <f t="shared" ca="1" si="25"/>
        <v>7.8904109589041108E-2</v>
      </c>
      <c r="I282" s="29">
        <f ca="1">IF(G282&lt;&gt;0,IF(E282&lt;0,0,IF(OR('House Salad'!I282&gt;0,'Green Pepper'!I282&gt;0,Mushrooms!I282&gt;0,Lemon!I282&gt;0),0,IF(OR(Pita!I282&gt;0,Tzatziki!I282&gt;0,'Monterey Jack'!I282&gt;0, 'Marinated Chicken'!I282&gt;0, Squid!I282&gt;0),50,200))),0)</f>
        <v>0</v>
      </c>
      <c r="J282" s="2">
        <f ca="1">IF(D282&lt;$E$18,"N/A",IF(D282=$E$18,IF($E$7-SUM(OFFSET(F282,-$E$18,0):F282)&gt;0,$E$7-SUM(OFFSET(F282,-$E$18,0):F282),0),IF(OFFSET(G282,-$E$18,0)-SUM(OFFSET(F282,-$E$18,0):F282)&gt;0,OFFSET(G282,-$E$18,0)-SUM(OFFSET(F282,-$E$18,0):F282),0)))</f>
        <v>0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62</v>
      </c>
      <c r="F283" s="15">
        <f t="shared" si="28"/>
        <v>10</v>
      </c>
      <c r="G283" s="15">
        <f t="shared" ca="1" si="29"/>
        <v>0</v>
      </c>
      <c r="H283" s="13">
        <f t="shared" ca="1" si="25"/>
        <v>6.794520547945207E-2</v>
      </c>
      <c r="I283" s="29">
        <f ca="1">IF(G283&lt;&gt;0,IF(E283&lt;0,0,IF(OR('House Salad'!I283&gt;0,'Green Pepper'!I283&gt;0,Mushrooms!I283&gt;0,Lemon!I283&gt;0),0,IF(OR(Pita!I283&gt;0,Tzatziki!I283&gt;0,'Monterey Jack'!I283&gt;0, 'Marinated Chicken'!I283&gt;0, Squid!I283&gt;0),50,200))),0)</f>
        <v>0</v>
      </c>
      <c r="J283" s="2">
        <f ca="1">IF(D283&lt;$E$18,"N/A",IF(D283=$E$18,IF($E$7-SUM(OFFSET(F283,-$E$18,0):F283)&gt;0,$E$7-SUM(OFFSET(F283,-$E$18,0):F283),0),IF(OFFSET(G283,-$E$18,0)-SUM(OFFSET(F283,-$E$18,0):F283)&gt;0,OFFSET(G283,-$E$18,0)-SUM(OFFSET(F283,-$E$18,0):F283),0)))</f>
        <v>0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52</v>
      </c>
      <c r="F284" s="15">
        <f t="shared" si="28"/>
        <v>10</v>
      </c>
      <c r="G284" s="15">
        <f t="shared" ca="1" si="29"/>
        <v>0</v>
      </c>
      <c r="H284" s="13">
        <f t="shared" ca="1" si="25"/>
        <v>5.6986301369863018E-2</v>
      </c>
      <c r="I284" s="29">
        <f ca="1">IF(G284&lt;&gt;0,IF(E284&lt;0,0,IF(OR('House Salad'!I284&gt;0,'Green Pepper'!I284&gt;0,Mushrooms!I284&gt;0,Lemon!I284&gt;0),0,IF(OR(Pita!I284&gt;0,Tzatziki!I284&gt;0,'Monterey Jack'!I284&gt;0, 'Marinated Chicken'!I284&gt;0, Squid!I284&gt;0),50,200))),0)</f>
        <v>0</v>
      </c>
      <c r="J284" s="2">
        <f ca="1">IF(D284&lt;$E$18,"N/A",IF(D284=$E$18,IF($E$7-SUM(OFFSET(F284,-$E$18,0):F284)&gt;0,$E$7-SUM(OFFSET(F284,-$E$18,0):F284),0),IF(OFFSET(G284,-$E$18,0)-SUM(OFFSET(F284,-$E$18,0):F284)&gt;0,OFFSET(G284,-$E$18,0)-SUM(OFFSET(F284,-$E$18,0):F284),0)))</f>
        <v>0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42</v>
      </c>
      <c r="F285" s="15">
        <f t="shared" si="28"/>
        <v>10</v>
      </c>
      <c r="G285" s="15">
        <f t="shared" ca="1" si="29"/>
        <v>0</v>
      </c>
      <c r="H285" s="13">
        <f t="shared" ca="1" si="25"/>
        <v>4.6027397260273981E-2</v>
      </c>
      <c r="I285" s="29">
        <f ca="1">IF(G285&lt;&gt;0,IF(E285&lt;0,0,IF(OR('House Salad'!I285&gt;0,'Green Pepper'!I285&gt;0,Mushrooms!I285&gt;0,Lemon!I285&gt;0),0,IF(OR(Pita!I285&gt;0,Tzatziki!I285&gt;0,'Monterey Jack'!I285&gt;0, 'Marinated Chicken'!I285&gt;0, Squid!I285&gt;0),50,200))),0)</f>
        <v>0</v>
      </c>
      <c r="J285" s="2">
        <f ca="1">IF(D285&lt;$E$18,"N/A",IF(D285=$E$18,IF($E$7-SUM(OFFSET(F285,-$E$18,0):F285)&gt;0,$E$7-SUM(OFFSET(F285,-$E$18,0):F285),0),IF(OFFSET(G285,-$E$18,0)-SUM(OFFSET(F285,-$E$18,0):F285)&gt;0,OFFSET(G285,-$E$18,0)-SUM(OFFSET(F285,-$E$18,0):F285),0)))</f>
        <v>0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32</v>
      </c>
      <c r="F286" s="15">
        <f t="shared" si="28"/>
        <v>10</v>
      </c>
      <c r="G286" s="15">
        <f t="shared" ca="1" si="29"/>
        <v>70</v>
      </c>
      <c r="H286" s="13">
        <f t="shared" ca="1" si="25"/>
        <v>3.5068493150684936E-2</v>
      </c>
      <c r="I286" s="29">
        <f ca="1">IF(G286&lt;&gt;0,IF(E286&lt;0,0,IF(OR('House Salad'!I286&gt;0,'Green Pepper'!I286&gt;0,Mushrooms!I286&gt;0,Lemon!I286&gt;0),0,IF(OR(Pita!I286&gt;0,Tzatziki!I286&gt;0,'Monterey Jack'!I286&gt;0, 'Marinated Chicken'!I286&gt;0, Squid!I286&gt;0),50,200))),0)</f>
        <v>0</v>
      </c>
      <c r="J286" s="2">
        <f ca="1">IF(D286&lt;$E$18,"N/A",IF(D286=$E$18,IF($E$7-SUM(OFFSET(F286,-$E$18,0):F286)&gt;0,$E$7-SUM(OFFSET(F286,-$E$18,0):F286),0),IF(OFFSET(G286,-$E$18,0)-SUM(OFFSET(F286,-$E$18,0):F286)&gt;0,OFFSET(G286,-$E$18,0)-SUM(OFFSET(F286,-$E$18,0):F286),0)))</f>
        <v>0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92</v>
      </c>
      <c r="F287" s="15">
        <f t="shared" si="28"/>
        <v>10</v>
      </c>
      <c r="G287" s="15">
        <f t="shared" ca="1" si="29"/>
        <v>0</v>
      </c>
      <c r="H287" s="13">
        <f t="shared" ca="1" si="25"/>
        <v>0.1008219178082192</v>
      </c>
      <c r="I287" s="29">
        <f ca="1">IF(G287&lt;&gt;0,IF(E287&lt;0,0,IF(OR('House Salad'!I287&gt;0,'Green Pepper'!I287&gt;0,Mushrooms!I287&gt;0,Lemon!I287&gt;0),0,IF(OR(Pita!I287&gt;0,Tzatziki!I287&gt;0,'Monterey Jack'!I287&gt;0, 'Marinated Chicken'!I287&gt;0, Squid!I287&gt;0),50,200))),0)</f>
        <v>0</v>
      </c>
      <c r="J287" s="2">
        <f ca="1">IF(D287&lt;$E$18,"N/A",IF(D287=$E$18,IF($E$7-SUM(OFFSET(F287,-$E$18,0):F287)&gt;0,$E$7-SUM(OFFSET(F287,-$E$18,0):F287),0),IF(OFFSET(G287,-$E$18,0)-SUM(OFFSET(F287,-$E$18,0):F287)&gt;0,OFFSET(G287,-$E$18,0)-SUM(OFFSET(F287,-$E$18,0):F287),0)))</f>
        <v>0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82</v>
      </c>
      <c r="F288" s="15">
        <f t="shared" si="28"/>
        <v>10</v>
      </c>
      <c r="G288" s="15">
        <f t="shared" ca="1" si="29"/>
        <v>0</v>
      </c>
      <c r="H288" s="13">
        <f t="shared" ca="1" si="25"/>
        <v>8.9863013698630145E-2</v>
      </c>
      <c r="I288" s="29">
        <f ca="1">IF(G288&lt;&gt;0,IF(E288&lt;0,0,IF(OR('House Salad'!I288&gt;0,'Green Pepper'!I288&gt;0,Mushrooms!I288&gt;0,Lemon!I288&gt;0),0,IF(OR(Pita!I288&gt;0,Tzatziki!I288&gt;0,'Monterey Jack'!I288&gt;0, 'Marinated Chicken'!I288&gt;0, Squid!I288&gt;0),50,200))),0)</f>
        <v>0</v>
      </c>
      <c r="J288" s="2">
        <f ca="1">IF(D288&lt;$E$18,"N/A",IF(D288=$E$18,IF($E$7-SUM(OFFSET(F288,-$E$18,0):F288)&gt;0,$E$7-SUM(OFFSET(F288,-$E$18,0):F288),0),IF(OFFSET(G288,-$E$18,0)-SUM(OFFSET(F288,-$E$18,0):F288)&gt;0,OFFSET(G288,-$E$18,0)-SUM(OFFSET(F288,-$E$18,0):F288),0)))</f>
        <v>0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72</v>
      </c>
      <c r="F289" s="15">
        <f t="shared" si="28"/>
        <v>10</v>
      </c>
      <c r="G289" s="15">
        <f t="shared" ca="1" si="29"/>
        <v>0</v>
      </c>
      <c r="H289" s="13">
        <f t="shared" ca="1" si="25"/>
        <v>7.8904109589041108E-2</v>
      </c>
      <c r="I289" s="29">
        <f ca="1">IF(G289&lt;&gt;0,IF(E289&lt;0,0,IF(OR('House Salad'!I289&gt;0,'Green Pepper'!I289&gt;0,Mushrooms!I289&gt;0,Lemon!I289&gt;0),0,IF(OR(Pita!I289&gt;0,Tzatziki!I289&gt;0,'Monterey Jack'!I289&gt;0, 'Marinated Chicken'!I289&gt;0, Squid!I289&gt;0),50,200))),0)</f>
        <v>0</v>
      </c>
      <c r="J289" s="2">
        <f ca="1">IF(D289&lt;$E$18,"N/A",IF(D289=$E$18,IF($E$7-SUM(OFFSET(F289,-$E$18,0):F289)&gt;0,$E$7-SUM(OFFSET(F289,-$E$18,0):F289),0),IF(OFFSET(G289,-$E$18,0)-SUM(OFFSET(F289,-$E$18,0):F289)&gt;0,OFFSET(G289,-$E$18,0)-SUM(OFFSET(F289,-$E$18,0):F289),0)))</f>
        <v>0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62</v>
      </c>
      <c r="F290" s="15">
        <f t="shared" si="28"/>
        <v>10</v>
      </c>
      <c r="G290" s="15">
        <f t="shared" ca="1" si="29"/>
        <v>0</v>
      </c>
      <c r="H290" s="13">
        <f t="shared" ca="1" si="25"/>
        <v>6.794520547945207E-2</v>
      </c>
      <c r="I290" s="29">
        <f ca="1">IF(G290&lt;&gt;0,IF(E290&lt;0,0,IF(OR('House Salad'!I290&gt;0,'Green Pepper'!I290&gt;0,Mushrooms!I290&gt;0,Lemon!I290&gt;0),0,IF(OR(Pita!I290&gt;0,Tzatziki!I290&gt;0,'Monterey Jack'!I290&gt;0, 'Marinated Chicken'!I290&gt;0, Squid!I290&gt;0),50,200))),0)</f>
        <v>0</v>
      </c>
      <c r="J290" s="2">
        <f ca="1">IF(D290&lt;$E$18,"N/A",IF(D290=$E$18,IF($E$7-SUM(OFFSET(F290,-$E$18,0):F290)&gt;0,$E$7-SUM(OFFSET(F290,-$E$18,0):F290),0),IF(OFFSET(G290,-$E$18,0)-SUM(OFFSET(F290,-$E$18,0):F290)&gt;0,OFFSET(G290,-$E$18,0)-SUM(OFFSET(F290,-$E$18,0):F290),0)))</f>
        <v>0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52</v>
      </c>
      <c r="F291" s="15">
        <f t="shared" si="28"/>
        <v>10</v>
      </c>
      <c r="G291" s="15">
        <f t="shared" ca="1" si="29"/>
        <v>0</v>
      </c>
      <c r="H291" s="13">
        <f t="shared" ca="1" si="25"/>
        <v>5.6986301369863018E-2</v>
      </c>
      <c r="I291" s="29">
        <f ca="1">IF(G291&lt;&gt;0,IF(E291&lt;0,0,IF(OR('House Salad'!I291&gt;0,'Green Pepper'!I291&gt;0,Mushrooms!I291&gt;0,Lemon!I291&gt;0),0,IF(OR(Pita!I291&gt;0,Tzatziki!I291&gt;0,'Monterey Jack'!I291&gt;0, 'Marinated Chicken'!I291&gt;0, Squid!I291&gt;0),50,200))),0)</f>
        <v>0</v>
      </c>
      <c r="J291" s="2">
        <f ca="1">IF(D291&lt;$E$18,"N/A",IF(D291=$E$18,IF($E$7-SUM(OFFSET(F291,-$E$18,0):F291)&gt;0,$E$7-SUM(OFFSET(F291,-$E$18,0):F291),0),IF(OFFSET(G291,-$E$18,0)-SUM(OFFSET(F291,-$E$18,0):F291)&gt;0,OFFSET(G291,-$E$18,0)-SUM(OFFSET(F291,-$E$18,0):F291),0)))</f>
        <v>0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42</v>
      </c>
      <c r="F292" s="15">
        <f t="shared" si="28"/>
        <v>10</v>
      </c>
      <c r="G292" s="15">
        <f t="shared" ca="1" si="29"/>
        <v>0</v>
      </c>
      <c r="H292" s="13">
        <f t="shared" ca="1" si="25"/>
        <v>4.6027397260273981E-2</v>
      </c>
      <c r="I292" s="29">
        <f ca="1">IF(G292&lt;&gt;0,IF(E292&lt;0,0,IF(OR('House Salad'!I292&gt;0,'Green Pepper'!I292&gt;0,Mushrooms!I292&gt;0,Lemon!I292&gt;0),0,IF(OR(Pita!I292&gt;0,Tzatziki!I292&gt;0,'Monterey Jack'!I292&gt;0, 'Marinated Chicken'!I292&gt;0, Squid!I292&gt;0),50,200))),0)</f>
        <v>0</v>
      </c>
      <c r="J292" s="2">
        <f ca="1">IF(D292&lt;$E$18,"N/A",IF(D292=$E$18,IF($E$7-SUM(OFFSET(F292,-$E$18,0):F292)&gt;0,$E$7-SUM(OFFSET(F292,-$E$18,0):F292),0),IF(OFFSET(G292,-$E$18,0)-SUM(OFFSET(F292,-$E$18,0):F292)&gt;0,OFFSET(G292,-$E$18,0)-SUM(OFFSET(F292,-$E$18,0):F292),0)))</f>
        <v>0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32</v>
      </c>
      <c r="F293" s="15">
        <f t="shared" si="28"/>
        <v>10</v>
      </c>
      <c r="G293" s="15">
        <f t="shared" ca="1" si="29"/>
        <v>70</v>
      </c>
      <c r="H293" s="13">
        <f t="shared" ca="1" si="25"/>
        <v>3.5068493150684936E-2</v>
      </c>
      <c r="I293" s="29">
        <f ca="1">IF(G293&lt;&gt;0,IF(E293&lt;0,0,IF(OR('House Salad'!I293&gt;0,'Green Pepper'!I293&gt;0,Mushrooms!I293&gt;0,Lemon!I293&gt;0),0,IF(OR(Pita!I293&gt;0,Tzatziki!I293&gt;0,'Monterey Jack'!I293&gt;0, 'Marinated Chicken'!I293&gt;0, Squid!I293&gt;0),50,200))),0)</f>
        <v>0</v>
      </c>
      <c r="J293" s="2">
        <f ca="1">IF(D293&lt;$E$18,"N/A",IF(D293=$E$18,IF($E$7-SUM(OFFSET(F293,-$E$18,0):F293)&gt;0,$E$7-SUM(OFFSET(F293,-$E$18,0):F293),0),IF(OFFSET(G293,-$E$18,0)-SUM(OFFSET(F293,-$E$18,0):F293)&gt;0,OFFSET(G293,-$E$18,0)-SUM(OFFSET(F293,-$E$18,0):F293),0)))</f>
        <v>0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92</v>
      </c>
      <c r="F294" s="15">
        <f t="shared" si="28"/>
        <v>10</v>
      </c>
      <c r="G294" s="15">
        <f t="shared" ca="1" si="29"/>
        <v>0</v>
      </c>
      <c r="H294" s="13">
        <f t="shared" ca="1" si="25"/>
        <v>0.1008219178082192</v>
      </c>
      <c r="I294" s="29">
        <f ca="1">IF(G294&lt;&gt;0,IF(E294&lt;0,0,IF(OR('House Salad'!I294&gt;0,'Green Pepper'!I294&gt;0,Mushrooms!I294&gt;0,Lemon!I294&gt;0),0,IF(OR(Pita!I294&gt;0,Tzatziki!I294&gt;0,'Monterey Jack'!I294&gt;0, 'Marinated Chicken'!I294&gt;0, Squid!I294&gt;0),50,200))),0)</f>
        <v>0</v>
      </c>
      <c r="J294" s="2">
        <f ca="1">IF(D294&lt;$E$18,"N/A",IF(D294=$E$18,IF($E$7-SUM(OFFSET(F294,-$E$18,0):F294)&gt;0,$E$7-SUM(OFFSET(F294,-$E$18,0):F294),0),IF(OFFSET(G294,-$E$18,0)-SUM(OFFSET(F294,-$E$18,0):F294)&gt;0,OFFSET(G294,-$E$18,0)-SUM(OFFSET(F294,-$E$18,0):F294),0)))</f>
        <v>0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82</v>
      </c>
      <c r="F295" s="15">
        <f t="shared" si="28"/>
        <v>10</v>
      </c>
      <c r="G295" s="15">
        <f t="shared" ca="1" si="29"/>
        <v>0</v>
      </c>
      <c r="H295" s="13">
        <f t="shared" ca="1" si="25"/>
        <v>8.9863013698630145E-2</v>
      </c>
      <c r="I295" s="29">
        <f ca="1">IF(G295&lt;&gt;0,IF(E295&lt;0,0,IF(OR('House Salad'!I295&gt;0,'Green Pepper'!I295&gt;0,Mushrooms!I295&gt;0,Lemon!I295&gt;0),0,IF(OR(Pita!I295&gt;0,Tzatziki!I295&gt;0,'Monterey Jack'!I295&gt;0, 'Marinated Chicken'!I295&gt;0, Squid!I295&gt;0),50,200))),0)</f>
        <v>0</v>
      </c>
      <c r="J295" s="2">
        <f ca="1">IF(D295&lt;$E$18,"N/A",IF(D295=$E$18,IF($E$7-SUM(OFFSET(F295,-$E$18,0):F295)&gt;0,$E$7-SUM(OFFSET(F295,-$E$18,0):F295),0),IF(OFFSET(G295,-$E$18,0)-SUM(OFFSET(F295,-$E$18,0):F295)&gt;0,OFFSET(G295,-$E$18,0)-SUM(OFFSET(F295,-$E$18,0):F295),0)))</f>
        <v>0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72</v>
      </c>
      <c r="F296" s="15">
        <f t="shared" si="28"/>
        <v>10</v>
      </c>
      <c r="G296" s="15">
        <f t="shared" ca="1" si="29"/>
        <v>0</v>
      </c>
      <c r="H296" s="13">
        <f t="shared" ca="1" si="25"/>
        <v>7.8904109589041108E-2</v>
      </c>
      <c r="I296" s="29">
        <f ca="1">IF(G296&lt;&gt;0,IF(E296&lt;0,0,IF(OR('House Salad'!I296&gt;0,'Green Pepper'!I296&gt;0,Mushrooms!I296&gt;0,Lemon!I296&gt;0),0,IF(OR(Pita!I296&gt;0,Tzatziki!I296&gt;0,'Monterey Jack'!I296&gt;0, 'Marinated Chicken'!I296&gt;0, Squid!I296&gt;0),50,200))),0)</f>
        <v>0</v>
      </c>
      <c r="J296" s="2">
        <f ca="1">IF(D296&lt;$E$18,"N/A",IF(D296=$E$18,IF($E$7-SUM(OFFSET(F296,-$E$18,0):F296)&gt;0,$E$7-SUM(OFFSET(F296,-$E$18,0):F296),0),IF(OFFSET(G296,-$E$18,0)-SUM(OFFSET(F296,-$E$18,0):F296)&gt;0,OFFSET(G296,-$E$18,0)-SUM(OFFSET(F296,-$E$18,0):F296),0)))</f>
        <v>0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62</v>
      </c>
      <c r="F297" s="15">
        <f t="shared" si="28"/>
        <v>10</v>
      </c>
      <c r="G297" s="15">
        <f t="shared" ca="1" si="29"/>
        <v>0</v>
      </c>
      <c r="H297" s="13">
        <f t="shared" ca="1" si="25"/>
        <v>6.794520547945207E-2</v>
      </c>
      <c r="I297" s="29">
        <f ca="1">IF(G297&lt;&gt;0,IF(E297&lt;0,0,IF(OR('House Salad'!I297&gt;0,'Green Pepper'!I297&gt;0,Mushrooms!I297&gt;0,Lemon!I297&gt;0),0,IF(OR(Pita!I297&gt;0,Tzatziki!I297&gt;0,'Monterey Jack'!I297&gt;0, 'Marinated Chicken'!I297&gt;0, Squid!I297&gt;0),50,200))),0)</f>
        <v>0</v>
      </c>
      <c r="J297" s="2">
        <f ca="1">IF(D297&lt;$E$18,"N/A",IF(D297=$E$18,IF($E$7-SUM(OFFSET(F297,-$E$18,0):F297)&gt;0,$E$7-SUM(OFFSET(F297,-$E$18,0):F297),0),IF(OFFSET(G297,-$E$18,0)-SUM(OFFSET(F297,-$E$18,0):F297)&gt;0,OFFSET(G297,-$E$18,0)-SUM(OFFSET(F297,-$E$18,0):F297),0)))</f>
        <v>0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52</v>
      </c>
      <c r="F298" s="15">
        <f t="shared" si="28"/>
        <v>10</v>
      </c>
      <c r="G298" s="15">
        <f t="shared" ca="1" si="29"/>
        <v>0</v>
      </c>
      <c r="H298" s="13">
        <f t="shared" ca="1" si="25"/>
        <v>5.6986301369863018E-2</v>
      </c>
      <c r="I298" s="29">
        <f ca="1">IF(G298&lt;&gt;0,IF(E298&lt;0,0,IF(OR('House Salad'!I298&gt;0,'Green Pepper'!I298&gt;0,Mushrooms!I298&gt;0,Lemon!I298&gt;0),0,IF(OR(Pita!I298&gt;0,Tzatziki!I298&gt;0,'Monterey Jack'!I298&gt;0, 'Marinated Chicken'!I298&gt;0, Squid!I298&gt;0),50,200))),0)</f>
        <v>0</v>
      </c>
      <c r="J298" s="2">
        <f ca="1">IF(D298&lt;$E$18,"N/A",IF(D298=$E$18,IF($E$7-SUM(OFFSET(F298,-$E$18,0):F298)&gt;0,$E$7-SUM(OFFSET(F298,-$E$18,0):F298),0),IF(OFFSET(G298,-$E$18,0)-SUM(OFFSET(F298,-$E$18,0):F298)&gt;0,OFFSET(G298,-$E$18,0)-SUM(OFFSET(F298,-$E$18,0):F298),0)))</f>
        <v>0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42</v>
      </c>
      <c r="F299" s="15">
        <f t="shared" si="28"/>
        <v>10</v>
      </c>
      <c r="G299" s="15">
        <f t="shared" ca="1" si="29"/>
        <v>0</v>
      </c>
      <c r="H299" s="13">
        <f t="shared" ca="1" si="25"/>
        <v>4.6027397260273981E-2</v>
      </c>
      <c r="I299" s="29">
        <f ca="1">IF(G299&lt;&gt;0,IF(E299&lt;0,0,IF(OR('House Salad'!I299&gt;0,'Green Pepper'!I299&gt;0,Mushrooms!I299&gt;0,Lemon!I299&gt;0),0,IF(OR(Pita!I299&gt;0,Tzatziki!I299&gt;0,'Monterey Jack'!I299&gt;0, 'Marinated Chicken'!I299&gt;0, Squid!I299&gt;0),50,200))),0)</f>
        <v>0</v>
      </c>
      <c r="J299" s="2">
        <f ca="1">IF(D299&lt;$E$18,"N/A",IF(D299=$E$18,IF($E$7-SUM(OFFSET(F299,-$E$18,0):F299)&gt;0,$E$7-SUM(OFFSET(F299,-$E$18,0):F299),0),IF(OFFSET(G299,-$E$18,0)-SUM(OFFSET(F299,-$E$18,0):F299)&gt;0,OFFSET(G299,-$E$18,0)-SUM(OFFSET(F299,-$E$18,0):F299),0)))</f>
        <v>0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32</v>
      </c>
      <c r="F300" s="15">
        <f t="shared" si="28"/>
        <v>10</v>
      </c>
      <c r="G300" s="15">
        <f t="shared" ca="1" si="29"/>
        <v>70</v>
      </c>
      <c r="H300" s="13">
        <f t="shared" ca="1" si="25"/>
        <v>3.5068493150684936E-2</v>
      </c>
      <c r="I300" s="29">
        <f ca="1">IF(G300&lt;&gt;0,IF(E300&lt;0,0,IF(OR('House Salad'!I300&gt;0,'Green Pepper'!I300&gt;0,Mushrooms!I300&gt;0,Lemon!I300&gt;0),0,IF(OR(Pita!I300&gt;0,Tzatziki!I300&gt;0,'Monterey Jack'!I300&gt;0, 'Marinated Chicken'!I300&gt;0, Squid!I300&gt;0),50,200))),0)</f>
        <v>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92</v>
      </c>
      <c r="F301" s="15">
        <f t="shared" si="28"/>
        <v>10</v>
      </c>
      <c r="G301" s="15">
        <f t="shared" ca="1" si="29"/>
        <v>0</v>
      </c>
      <c r="H301" s="13">
        <f t="shared" ca="1" si="25"/>
        <v>0.1008219178082192</v>
      </c>
      <c r="I301" s="29">
        <f ca="1">IF(G301&lt;&gt;0,IF(E301&lt;0,0,IF(OR('House Salad'!I301&gt;0,'Green Pepper'!I301&gt;0,Mushrooms!I301&gt;0,Lemon!I301&gt;0),0,IF(OR(Pita!I301&gt;0,Tzatziki!I301&gt;0,'Monterey Jack'!I301&gt;0, 'Marinated Chicken'!I301&gt;0, Squid!I301&gt;0),50,200))),0)</f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82</v>
      </c>
      <c r="F302" s="15">
        <f t="shared" si="28"/>
        <v>10</v>
      </c>
      <c r="G302" s="15">
        <f t="shared" ca="1" si="29"/>
        <v>0</v>
      </c>
      <c r="H302" s="13">
        <f t="shared" ca="1" si="25"/>
        <v>8.9863013698630145E-2</v>
      </c>
      <c r="I302" s="29">
        <f ca="1">IF(G302&lt;&gt;0,IF(E302&lt;0,0,IF(OR('House Salad'!I302&gt;0,'Green Pepper'!I302&gt;0,Mushrooms!I302&gt;0,Lemon!I302&gt;0),0,IF(OR(Pita!I302&gt;0,Tzatziki!I302&gt;0,'Monterey Jack'!I302&gt;0, 'Marinated Chicken'!I302&gt;0, Squid!I302&gt;0),50,200))),0)</f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72</v>
      </c>
      <c r="F303" s="15">
        <f t="shared" si="28"/>
        <v>10</v>
      </c>
      <c r="G303" s="15">
        <f t="shared" ca="1" si="29"/>
        <v>0</v>
      </c>
      <c r="H303" s="13">
        <f t="shared" ca="1" si="25"/>
        <v>7.8904109589041108E-2</v>
      </c>
      <c r="I303" s="29">
        <f ca="1">IF(G303&lt;&gt;0,IF(E303&lt;0,0,IF(OR('House Salad'!I303&gt;0,'Green Pepper'!I303&gt;0,Mushrooms!I303&gt;0,Lemon!I303&gt;0),0,IF(OR(Pita!I303&gt;0,Tzatziki!I303&gt;0,'Monterey Jack'!I303&gt;0, 'Marinated Chicken'!I303&gt;0, Squid!I303&gt;0),50,200))),0)</f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62</v>
      </c>
      <c r="F304" s="15">
        <f t="shared" si="28"/>
        <v>10</v>
      </c>
      <c r="G304" s="15">
        <f t="shared" ca="1" si="29"/>
        <v>0</v>
      </c>
      <c r="H304" s="13">
        <f t="shared" ca="1" si="25"/>
        <v>6.794520547945207E-2</v>
      </c>
      <c r="I304" s="29">
        <f ca="1">IF(G304&lt;&gt;0,IF(E304&lt;0,0,IF(OR('House Salad'!I304&gt;0,'Green Pepper'!I304&gt;0,Mushrooms!I304&gt;0,Lemon!I304&gt;0),0,IF(OR(Pita!I304&gt;0,Tzatziki!I304&gt;0,'Monterey Jack'!I304&gt;0, 'Marinated Chicken'!I304&gt;0, Squid!I304&gt;0),50,200))),0)</f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52</v>
      </c>
      <c r="F305" s="15">
        <f t="shared" si="28"/>
        <v>10</v>
      </c>
      <c r="G305" s="15">
        <f t="shared" ca="1" si="29"/>
        <v>0</v>
      </c>
      <c r="H305" s="13">
        <f t="shared" ca="1" si="25"/>
        <v>5.6986301369863018E-2</v>
      </c>
      <c r="I305" s="29">
        <f ca="1">IF(G305&lt;&gt;0,IF(E305&lt;0,0,IF(OR('House Salad'!I305&gt;0,'Green Pepper'!I305&gt;0,Mushrooms!I305&gt;0,Lemon!I305&gt;0),0,IF(OR(Pita!I305&gt;0,Tzatziki!I305&gt;0,'Monterey Jack'!I305&gt;0, 'Marinated Chicken'!I305&gt;0, Squid!I305&gt;0),50,200))),0)</f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42</v>
      </c>
      <c r="F306" s="15">
        <f t="shared" si="28"/>
        <v>10</v>
      </c>
      <c r="G306" s="15">
        <f t="shared" ca="1" si="29"/>
        <v>0</v>
      </c>
      <c r="H306" s="13">
        <f t="shared" ca="1" si="25"/>
        <v>4.6027397260273981E-2</v>
      </c>
      <c r="I306" s="29">
        <f ca="1">IF(G306&lt;&gt;0,IF(E306&lt;0,0,IF(OR('House Salad'!I306&gt;0,'Green Pepper'!I306&gt;0,Mushrooms!I306&gt;0,Lemon!I306&gt;0),0,IF(OR(Pita!I306&gt;0,Tzatziki!I306&gt;0,'Monterey Jack'!I306&gt;0, 'Marinated Chicken'!I306&gt;0, Squid!I306&gt;0),50,200))),0)</f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32</v>
      </c>
      <c r="F307" s="15">
        <f t="shared" si="28"/>
        <v>10</v>
      </c>
      <c r="G307" s="15">
        <f t="shared" ca="1" si="29"/>
        <v>70</v>
      </c>
      <c r="H307" s="13">
        <f t="shared" ca="1" si="25"/>
        <v>3.5068493150684936E-2</v>
      </c>
      <c r="I307" s="29">
        <f ca="1">IF(G307&lt;&gt;0,IF(E307&lt;0,0,IF(OR('House Salad'!I307&gt;0,'Green Pepper'!I307&gt;0,Mushrooms!I307&gt;0,Lemon!I307&gt;0),0,IF(OR(Pita!I307&gt;0,Tzatziki!I307&gt;0,'Monterey Jack'!I307&gt;0, 'Marinated Chicken'!I307&gt;0, Squid!I307&gt;0),50,200))),0)</f>
        <v>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92</v>
      </c>
      <c r="F308" s="15">
        <f t="shared" si="28"/>
        <v>10</v>
      </c>
      <c r="G308" s="15">
        <f t="shared" ca="1" si="29"/>
        <v>0</v>
      </c>
      <c r="H308" s="13">
        <f t="shared" ca="1" si="25"/>
        <v>0.1008219178082192</v>
      </c>
      <c r="I308" s="29">
        <f ca="1">IF(G308&lt;&gt;0,IF(E308&lt;0,0,IF(OR('House Salad'!I308&gt;0,'Green Pepper'!I308&gt;0,Mushrooms!I308&gt;0,Lemon!I308&gt;0),0,IF(OR(Pita!I308&gt;0,Tzatziki!I308&gt;0,'Monterey Jack'!I308&gt;0, 'Marinated Chicken'!I308&gt;0, Squid!I308&gt;0),50,200))),0)</f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82</v>
      </c>
      <c r="F309" s="15">
        <f t="shared" si="28"/>
        <v>10</v>
      </c>
      <c r="G309" s="15">
        <f t="shared" ca="1" si="29"/>
        <v>0</v>
      </c>
      <c r="H309" s="13">
        <f t="shared" ca="1" si="25"/>
        <v>8.9863013698630145E-2</v>
      </c>
      <c r="I309" s="29">
        <f ca="1">IF(G309&lt;&gt;0,IF(E309&lt;0,0,IF(OR('House Salad'!I309&gt;0,'Green Pepper'!I309&gt;0,Mushrooms!I309&gt;0,Lemon!I309&gt;0),0,IF(OR(Pita!I309&gt;0,Tzatziki!I309&gt;0,'Monterey Jack'!I309&gt;0, 'Marinated Chicken'!I309&gt;0, Squid!I309&gt;0),50,200))),0)</f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72</v>
      </c>
      <c r="F310" s="15">
        <f t="shared" si="28"/>
        <v>10</v>
      </c>
      <c r="G310" s="15">
        <f t="shared" ca="1" si="29"/>
        <v>0</v>
      </c>
      <c r="H310" s="13">
        <f t="shared" ca="1" si="25"/>
        <v>7.8904109589041108E-2</v>
      </c>
      <c r="I310" s="29">
        <f ca="1">IF(G310&lt;&gt;0,IF(E310&lt;0,0,IF(OR('House Salad'!I310&gt;0,'Green Pepper'!I310&gt;0,Mushrooms!I310&gt;0,Lemon!I310&gt;0),0,IF(OR(Pita!I310&gt;0,Tzatziki!I310&gt;0,'Monterey Jack'!I310&gt;0, 'Marinated Chicken'!I310&gt;0, Squid!I310&gt;0),50,200))),0)</f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62</v>
      </c>
      <c r="F311" s="15">
        <f t="shared" si="28"/>
        <v>10</v>
      </c>
      <c r="G311" s="15">
        <f t="shared" ca="1" si="29"/>
        <v>0</v>
      </c>
      <c r="H311" s="13">
        <f t="shared" ca="1" si="25"/>
        <v>6.794520547945207E-2</v>
      </c>
      <c r="I311" s="29">
        <f ca="1">IF(G311&lt;&gt;0,IF(E311&lt;0,0,IF(OR('House Salad'!I311&gt;0,'Green Pepper'!I311&gt;0,Mushrooms!I311&gt;0,Lemon!I311&gt;0),0,IF(OR(Pita!I311&gt;0,Tzatziki!I311&gt;0,'Monterey Jack'!I311&gt;0, 'Marinated Chicken'!I311&gt;0, Squid!I311&gt;0),50,200))),0)</f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52</v>
      </c>
      <c r="F312" s="15">
        <f t="shared" si="28"/>
        <v>10</v>
      </c>
      <c r="G312" s="15">
        <f t="shared" ca="1" si="29"/>
        <v>0</v>
      </c>
      <c r="H312" s="13">
        <f t="shared" ca="1" si="25"/>
        <v>5.6986301369863018E-2</v>
      </c>
      <c r="I312" s="29">
        <f ca="1">IF(G312&lt;&gt;0,IF(E312&lt;0,0,IF(OR('House Salad'!I312&gt;0,'Green Pepper'!I312&gt;0,Mushrooms!I312&gt;0,Lemon!I312&gt;0),0,IF(OR(Pita!I312&gt;0,Tzatziki!I312&gt;0,'Monterey Jack'!I312&gt;0, 'Marinated Chicken'!I312&gt;0, Squid!I312&gt;0),50,200))),0)</f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42</v>
      </c>
      <c r="F313" s="15">
        <f t="shared" si="28"/>
        <v>10</v>
      </c>
      <c r="G313" s="15">
        <f t="shared" ca="1" si="29"/>
        <v>0</v>
      </c>
      <c r="H313" s="13">
        <f t="shared" ca="1" si="25"/>
        <v>4.6027397260273981E-2</v>
      </c>
      <c r="I313" s="29">
        <f ca="1">IF(G313&lt;&gt;0,IF(E313&lt;0,0,IF(OR('House Salad'!I313&gt;0,'Green Pepper'!I313&gt;0,Mushrooms!I313&gt;0,Lemon!I313&gt;0),0,IF(OR(Pita!I313&gt;0,Tzatziki!I313&gt;0,'Monterey Jack'!I313&gt;0, 'Marinated Chicken'!I313&gt;0, Squid!I313&gt;0),50,200))),0)</f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32</v>
      </c>
      <c r="F314" s="15">
        <f t="shared" si="28"/>
        <v>10</v>
      </c>
      <c r="G314" s="15">
        <f t="shared" ca="1" si="29"/>
        <v>70</v>
      </c>
      <c r="H314" s="13">
        <f t="shared" ca="1" si="25"/>
        <v>3.5068493150684936E-2</v>
      </c>
      <c r="I314" s="29">
        <f ca="1">IF(G314&lt;&gt;0,IF(E314&lt;0,0,IF(OR('House Salad'!I314&gt;0,'Green Pepper'!I314&gt;0,Mushrooms!I314&gt;0,Lemon!I314&gt;0),0,IF(OR(Pita!I314&gt;0,Tzatziki!I314&gt;0,'Monterey Jack'!I314&gt;0, 'Marinated Chicken'!I314&gt;0, Squid!I314&gt;0),50,200))),0)</f>
        <v>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92</v>
      </c>
      <c r="F315" s="15">
        <f t="shared" si="28"/>
        <v>10</v>
      </c>
      <c r="G315" s="15">
        <f t="shared" ca="1" si="29"/>
        <v>0</v>
      </c>
      <c r="H315" s="13">
        <f t="shared" ca="1" si="25"/>
        <v>0.1008219178082192</v>
      </c>
      <c r="I315" s="29">
        <f ca="1">IF(G315&lt;&gt;0,IF(E315&lt;0,0,IF(OR('House Salad'!I315&gt;0,'Green Pepper'!I315&gt;0,Mushrooms!I315&gt;0,Lemon!I315&gt;0),0,IF(OR(Pita!I315&gt;0,Tzatziki!I315&gt;0,'Monterey Jack'!I315&gt;0, 'Marinated Chicken'!I315&gt;0, Squid!I315&gt;0),50,200))),0)</f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82</v>
      </c>
      <c r="F316" s="15">
        <f t="shared" si="28"/>
        <v>10</v>
      </c>
      <c r="G316" s="15">
        <f t="shared" ca="1" si="29"/>
        <v>0</v>
      </c>
      <c r="H316" s="13">
        <f t="shared" ca="1" si="25"/>
        <v>8.9863013698630145E-2</v>
      </c>
      <c r="I316" s="29">
        <f ca="1">IF(G316&lt;&gt;0,IF(E316&lt;0,0,IF(OR('House Salad'!I316&gt;0,'Green Pepper'!I316&gt;0,Mushrooms!I316&gt;0,Lemon!I316&gt;0),0,IF(OR(Pita!I316&gt;0,Tzatziki!I316&gt;0,'Monterey Jack'!I316&gt;0, 'Marinated Chicken'!I316&gt;0, Squid!I316&gt;0),50,200))),0)</f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72</v>
      </c>
      <c r="F317" s="15">
        <f t="shared" si="28"/>
        <v>10</v>
      </c>
      <c r="G317" s="15">
        <f t="shared" ca="1" si="29"/>
        <v>0</v>
      </c>
      <c r="H317" s="13">
        <f t="shared" ca="1" si="25"/>
        <v>7.8904109589041108E-2</v>
      </c>
      <c r="I317" s="29">
        <f ca="1">IF(G317&lt;&gt;0,IF(E317&lt;0,0,IF(OR('House Salad'!I317&gt;0,'Green Pepper'!I317&gt;0,Mushrooms!I317&gt;0,Lemon!I317&gt;0),0,IF(OR(Pita!I317&gt;0,Tzatziki!I317&gt;0,'Monterey Jack'!I317&gt;0, 'Marinated Chicken'!I317&gt;0, Squid!I317&gt;0),50,200))),0)</f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62</v>
      </c>
      <c r="F318" s="15">
        <f t="shared" si="28"/>
        <v>10</v>
      </c>
      <c r="G318" s="15">
        <f t="shared" ca="1" si="29"/>
        <v>0</v>
      </c>
      <c r="H318" s="13">
        <f t="shared" ca="1" si="25"/>
        <v>6.794520547945207E-2</v>
      </c>
      <c r="I318" s="29">
        <f ca="1">IF(G318&lt;&gt;0,IF(E318&lt;0,0,IF(OR('House Salad'!I318&gt;0,'Green Pepper'!I318&gt;0,Mushrooms!I318&gt;0,Lemon!I318&gt;0),0,IF(OR(Pita!I318&gt;0,Tzatziki!I318&gt;0,'Monterey Jack'!I318&gt;0, 'Marinated Chicken'!I318&gt;0, Squid!I318&gt;0),50,200))),0)</f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52</v>
      </c>
      <c r="F319" s="15">
        <f t="shared" si="28"/>
        <v>10</v>
      </c>
      <c r="G319" s="15">
        <f t="shared" ca="1" si="29"/>
        <v>0</v>
      </c>
      <c r="H319" s="13">
        <f t="shared" ca="1" si="25"/>
        <v>5.6986301369863018E-2</v>
      </c>
      <c r="I319" s="29">
        <f ca="1">IF(G319&lt;&gt;0,IF(E319&lt;0,0,IF(OR('House Salad'!I319&gt;0,'Green Pepper'!I319&gt;0,Mushrooms!I319&gt;0,Lemon!I319&gt;0),0,IF(OR(Pita!I319&gt;0,Tzatziki!I319&gt;0,'Monterey Jack'!I319&gt;0, 'Marinated Chicken'!I319&gt;0, Squid!I319&gt;0),50,200))),0)</f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42</v>
      </c>
      <c r="F320" s="15">
        <f t="shared" si="28"/>
        <v>10</v>
      </c>
      <c r="G320" s="15">
        <f t="shared" ca="1" si="29"/>
        <v>0</v>
      </c>
      <c r="H320" s="13">
        <f t="shared" ca="1" si="25"/>
        <v>4.6027397260273981E-2</v>
      </c>
      <c r="I320" s="29">
        <f ca="1">IF(G320&lt;&gt;0,IF(E320&lt;0,0,IF(OR('House Salad'!I320&gt;0,'Green Pepper'!I320&gt;0,Mushrooms!I320&gt;0,Lemon!I320&gt;0),0,IF(OR(Pita!I320&gt;0,Tzatziki!I320&gt;0,'Monterey Jack'!I320&gt;0, 'Marinated Chicken'!I320&gt;0, Squid!I320&gt;0),50,200))),0)</f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32</v>
      </c>
      <c r="F321" s="15">
        <f t="shared" si="28"/>
        <v>10</v>
      </c>
      <c r="G321" s="15">
        <f t="shared" ca="1" si="29"/>
        <v>70</v>
      </c>
      <c r="H321" s="13">
        <f t="shared" ca="1" si="25"/>
        <v>3.5068493150684936E-2</v>
      </c>
      <c r="I321" s="29">
        <f ca="1">IF(G321&lt;&gt;0,IF(E321&lt;0,0,IF(OR('House Salad'!I321&gt;0,'Green Pepper'!I321&gt;0,Mushrooms!I321&gt;0,Lemon!I321&gt;0),0,IF(OR(Pita!I321&gt;0,Tzatziki!I321&gt;0,'Monterey Jack'!I321&gt;0, 'Marinated Chicken'!I321&gt;0, Squid!I321&gt;0),50,200))),0)</f>
        <v>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92</v>
      </c>
      <c r="F322" s="15">
        <f t="shared" si="28"/>
        <v>10</v>
      </c>
      <c r="G322" s="15">
        <f t="shared" ca="1" si="29"/>
        <v>0</v>
      </c>
      <c r="H322" s="13">
        <f t="shared" ca="1" si="25"/>
        <v>0.1008219178082192</v>
      </c>
      <c r="I322" s="29">
        <f ca="1">IF(G322&lt;&gt;0,IF(E322&lt;0,0,IF(OR('House Salad'!I322&gt;0,'Green Pepper'!I322&gt;0,Mushrooms!I322&gt;0,Lemon!I322&gt;0),0,IF(OR(Pita!I322&gt;0,Tzatziki!I322&gt;0,'Monterey Jack'!I322&gt;0, 'Marinated Chicken'!I322&gt;0, Squid!I322&gt;0),50,200))),0)</f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82</v>
      </c>
      <c r="F323" s="15">
        <f t="shared" si="28"/>
        <v>10</v>
      </c>
      <c r="G323" s="15">
        <f t="shared" ca="1" si="29"/>
        <v>0</v>
      </c>
      <c r="H323" s="13">
        <f t="shared" ca="1" si="25"/>
        <v>8.9863013698630145E-2</v>
      </c>
      <c r="I323" s="29">
        <f ca="1">IF(G323&lt;&gt;0,IF(E323&lt;0,0,IF(OR('House Salad'!I323&gt;0,'Green Pepper'!I323&gt;0,Mushrooms!I323&gt;0,Lemon!I323&gt;0),0,IF(OR(Pita!I323&gt;0,Tzatziki!I323&gt;0,'Monterey Jack'!I323&gt;0, 'Marinated Chicken'!I323&gt;0, Squid!I323&gt;0),50,200))),0)</f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72</v>
      </c>
      <c r="F324" s="15">
        <f t="shared" si="28"/>
        <v>10</v>
      </c>
      <c r="G324" s="15">
        <f t="shared" ca="1" si="29"/>
        <v>0</v>
      </c>
      <c r="H324" s="13">
        <f t="shared" ca="1" si="25"/>
        <v>7.8904109589041108E-2</v>
      </c>
      <c r="I324" s="29">
        <f ca="1">IF(G324&lt;&gt;0,IF(E324&lt;0,0,IF(OR('House Salad'!I324&gt;0,'Green Pepper'!I324&gt;0,Mushrooms!I324&gt;0,Lemon!I324&gt;0),0,IF(OR(Pita!I324&gt;0,Tzatziki!I324&gt;0,'Monterey Jack'!I324&gt;0, 'Marinated Chicken'!I324&gt;0, Squid!I324&gt;0),50,200))),0)</f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62</v>
      </c>
      <c r="F325" s="15">
        <f t="shared" si="28"/>
        <v>10</v>
      </c>
      <c r="G325" s="15">
        <f t="shared" ca="1" si="29"/>
        <v>0</v>
      </c>
      <c r="H325" s="13">
        <f t="shared" ca="1" si="25"/>
        <v>6.794520547945207E-2</v>
      </c>
      <c r="I325" s="29">
        <f ca="1">IF(G325&lt;&gt;0,IF(E325&lt;0,0,IF(OR('House Salad'!I325&gt;0,'Green Pepper'!I325&gt;0,Mushrooms!I325&gt;0,Lemon!I325&gt;0),0,IF(OR(Pita!I325&gt;0,Tzatziki!I325&gt;0,'Monterey Jack'!I325&gt;0, 'Marinated Chicken'!I325&gt;0, Squid!I325&gt;0),50,200))),0)</f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52</v>
      </c>
      <c r="F326" s="15">
        <f t="shared" si="28"/>
        <v>10</v>
      </c>
      <c r="G326" s="15">
        <f t="shared" ca="1" si="29"/>
        <v>0</v>
      </c>
      <c r="H326" s="13">
        <f t="shared" ca="1" si="25"/>
        <v>5.6986301369863018E-2</v>
      </c>
      <c r="I326" s="29">
        <f ca="1">IF(G326&lt;&gt;0,IF(E326&lt;0,0,IF(OR('House Salad'!I326&gt;0,'Green Pepper'!I326&gt;0,Mushrooms!I326&gt;0,Lemon!I326&gt;0),0,IF(OR(Pita!I326&gt;0,Tzatziki!I326&gt;0,'Monterey Jack'!I326&gt;0, 'Marinated Chicken'!I326&gt;0, Squid!I326&gt;0),50,200))),0)</f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42</v>
      </c>
      <c r="F327" s="15">
        <f t="shared" si="28"/>
        <v>10</v>
      </c>
      <c r="G327" s="15">
        <f t="shared" ca="1" si="29"/>
        <v>0</v>
      </c>
      <c r="H327" s="13">
        <f t="shared" ca="1" si="25"/>
        <v>4.6027397260273981E-2</v>
      </c>
      <c r="I327" s="29">
        <f ca="1">IF(G327&lt;&gt;0,IF(E327&lt;0,0,IF(OR('House Salad'!I327&gt;0,'Green Pepper'!I327&gt;0,Mushrooms!I327&gt;0,Lemon!I327&gt;0),0,IF(OR(Pita!I327&gt;0,Tzatziki!I327&gt;0,'Monterey Jack'!I327&gt;0, 'Marinated Chicken'!I327&gt;0, Squid!I327&gt;0),50,200))),0)</f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32</v>
      </c>
      <c r="F328" s="15">
        <f t="shared" si="28"/>
        <v>10</v>
      </c>
      <c r="G328" s="15">
        <f t="shared" ca="1" si="29"/>
        <v>70</v>
      </c>
      <c r="H328" s="13">
        <f t="shared" ca="1" si="25"/>
        <v>3.5068493150684936E-2</v>
      </c>
      <c r="I328" s="29">
        <f ca="1">IF(G328&lt;&gt;0,IF(E328&lt;0,0,IF(OR('House Salad'!I328&gt;0,'Green Pepper'!I328&gt;0,Mushrooms!I328&gt;0,Lemon!I328&gt;0),0,IF(OR(Pita!I328&gt;0,Tzatziki!I328&gt;0,'Monterey Jack'!I328&gt;0, 'Marinated Chicken'!I328&gt;0, Squid!I328&gt;0),50,200))),0)</f>
        <v>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92</v>
      </c>
      <c r="F329" s="15">
        <f t="shared" si="28"/>
        <v>10</v>
      </c>
      <c r="G329" s="15">
        <f t="shared" ca="1" si="29"/>
        <v>0</v>
      </c>
      <c r="H329" s="13">
        <f t="shared" ca="1" si="25"/>
        <v>0.1008219178082192</v>
      </c>
      <c r="I329" s="29">
        <f ca="1">IF(G329&lt;&gt;0,IF(E329&lt;0,0,IF(OR('House Salad'!I329&gt;0,'Green Pepper'!I329&gt;0,Mushrooms!I329&gt;0,Lemon!I329&gt;0),0,IF(OR(Pita!I329&gt;0,Tzatziki!I329&gt;0,'Monterey Jack'!I329&gt;0, 'Marinated Chicken'!I329&gt;0, Squid!I329&gt;0),50,200))),0)</f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82</v>
      </c>
      <c r="F330" s="15">
        <f t="shared" si="28"/>
        <v>10</v>
      </c>
      <c r="G330" s="15">
        <f t="shared" ca="1" si="29"/>
        <v>0</v>
      </c>
      <c r="H330" s="13">
        <f t="shared" ca="1" si="25"/>
        <v>8.9863013698630145E-2</v>
      </c>
      <c r="I330" s="29">
        <f ca="1">IF(G330&lt;&gt;0,IF(E330&lt;0,0,IF(OR('House Salad'!I330&gt;0,'Green Pepper'!I330&gt;0,Mushrooms!I330&gt;0,Lemon!I330&gt;0),0,IF(OR(Pita!I330&gt;0,Tzatziki!I330&gt;0,'Monterey Jack'!I330&gt;0, 'Marinated Chicken'!I330&gt;0, Squid!I330&gt;0),50,200))),0)</f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72</v>
      </c>
      <c r="F331" s="15">
        <f t="shared" si="28"/>
        <v>10</v>
      </c>
      <c r="G331" s="15">
        <f t="shared" ca="1" si="29"/>
        <v>0</v>
      </c>
      <c r="H331" s="13">
        <f t="shared" ca="1" si="25"/>
        <v>7.8904109589041108E-2</v>
      </c>
      <c r="I331" s="29">
        <f ca="1">IF(G331&lt;&gt;0,IF(E331&lt;0,0,IF(OR('House Salad'!I331&gt;0,'Green Pepper'!I331&gt;0,Mushrooms!I331&gt;0,Lemon!I331&gt;0),0,IF(OR(Pita!I331&gt;0,Tzatziki!I331&gt;0,'Monterey Jack'!I331&gt;0, 'Marinated Chicken'!I331&gt;0, Squid!I331&gt;0),50,200))),0)</f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62</v>
      </c>
      <c r="F332" s="15">
        <f t="shared" si="28"/>
        <v>10</v>
      </c>
      <c r="G332" s="15">
        <f t="shared" ca="1" si="29"/>
        <v>0</v>
      </c>
      <c r="H332" s="13">
        <f t="shared" ca="1" si="25"/>
        <v>6.794520547945207E-2</v>
      </c>
      <c r="I332" s="29">
        <f ca="1">IF(G332&lt;&gt;0,IF(E332&lt;0,0,IF(OR('House Salad'!I332&gt;0,'Green Pepper'!I332&gt;0,Mushrooms!I332&gt;0,Lemon!I332&gt;0),0,IF(OR(Pita!I332&gt;0,Tzatziki!I332&gt;0,'Monterey Jack'!I332&gt;0, 'Marinated Chicken'!I332&gt;0, Squid!I332&gt;0),50,200))),0)</f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52</v>
      </c>
      <c r="F333" s="15">
        <f t="shared" si="28"/>
        <v>10</v>
      </c>
      <c r="G333" s="15">
        <f t="shared" ca="1" si="29"/>
        <v>0</v>
      </c>
      <c r="H333" s="13">
        <f t="shared" ca="1" si="25"/>
        <v>5.6986301369863018E-2</v>
      </c>
      <c r="I333" s="29">
        <f ca="1">IF(G333&lt;&gt;0,IF(E333&lt;0,0,IF(OR('House Salad'!I333&gt;0,'Green Pepper'!I333&gt;0,Mushrooms!I333&gt;0,Lemon!I333&gt;0),0,IF(OR(Pita!I333&gt;0,Tzatziki!I333&gt;0,'Monterey Jack'!I333&gt;0, 'Marinated Chicken'!I333&gt;0, Squid!I333&gt;0),50,200))),0)</f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42</v>
      </c>
      <c r="F334" s="15">
        <f t="shared" si="28"/>
        <v>10</v>
      </c>
      <c r="G334" s="15">
        <f t="shared" ca="1" si="29"/>
        <v>0</v>
      </c>
      <c r="H334" s="13">
        <f t="shared" ca="1" si="25"/>
        <v>4.6027397260273981E-2</v>
      </c>
      <c r="I334" s="29">
        <f ca="1">IF(G334&lt;&gt;0,IF(E334&lt;0,0,IF(OR('House Salad'!I334&gt;0,'Green Pepper'!I334&gt;0,Mushrooms!I334&gt;0,Lemon!I334&gt;0),0,IF(OR(Pita!I334&gt;0,Tzatziki!I334&gt;0,'Monterey Jack'!I334&gt;0, 'Marinated Chicken'!I334&gt;0, Squid!I334&gt;0),50,200))),0)</f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32</v>
      </c>
      <c r="F335" s="15">
        <f t="shared" si="28"/>
        <v>10</v>
      </c>
      <c r="G335" s="15">
        <f t="shared" ca="1" si="29"/>
        <v>70</v>
      </c>
      <c r="H335" s="13">
        <f t="shared" ca="1" si="25"/>
        <v>3.5068493150684936E-2</v>
      </c>
      <c r="I335" s="29">
        <f ca="1">IF(G335&lt;&gt;0,IF(E335&lt;0,0,IF(OR('House Salad'!I335&gt;0,'Green Pepper'!I335&gt;0,Mushrooms!I335&gt;0,Lemon!I335&gt;0),0,IF(OR(Pita!I335&gt;0,Tzatziki!I335&gt;0,'Monterey Jack'!I335&gt;0, 'Marinated Chicken'!I335&gt;0, Squid!I335&gt;0),50,200))),0)</f>
        <v>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92</v>
      </c>
      <c r="F336" s="15">
        <f t="shared" si="28"/>
        <v>10</v>
      </c>
      <c r="G336" s="15">
        <f t="shared" ca="1" si="29"/>
        <v>0</v>
      </c>
      <c r="H336" s="13">
        <f t="shared" ca="1" si="25"/>
        <v>0.1008219178082192</v>
      </c>
      <c r="I336" s="29">
        <f ca="1">IF(G336&lt;&gt;0,IF(E336&lt;0,0,IF(OR('House Salad'!I336&gt;0,'Green Pepper'!I336&gt;0,Mushrooms!I336&gt;0,Lemon!I336&gt;0),0,IF(OR(Pita!I336&gt;0,Tzatziki!I336&gt;0,'Monterey Jack'!I336&gt;0, 'Marinated Chicken'!I336&gt;0, Squid!I336&gt;0),50,200))),0)</f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82</v>
      </c>
      <c r="F337" s="15">
        <f t="shared" si="28"/>
        <v>10</v>
      </c>
      <c r="G337" s="15">
        <f t="shared" ca="1" si="29"/>
        <v>0</v>
      </c>
      <c r="H337" s="13">
        <f t="shared" ca="1" si="25"/>
        <v>8.9863013698630145E-2</v>
      </c>
      <c r="I337" s="29">
        <f ca="1">IF(G337&lt;&gt;0,IF(E337&lt;0,0,IF(OR('House Salad'!I337&gt;0,'Green Pepper'!I337&gt;0,Mushrooms!I337&gt;0,Lemon!I337&gt;0),0,IF(OR(Pita!I337&gt;0,Tzatziki!I337&gt;0,'Monterey Jack'!I337&gt;0, 'Marinated Chicken'!I337&gt;0, Squid!I337&gt;0),50,200))),0)</f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72</v>
      </c>
      <c r="F338" s="15">
        <f t="shared" si="28"/>
        <v>10</v>
      </c>
      <c r="G338" s="15">
        <f t="shared" ca="1" si="29"/>
        <v>0</v>
      </c>
      <c r="H338" s="13">
        <f t="shared" ca="1" si="25"/>
        <v>7.8904109589041108E-2</v>
      </c>
      <c r="I338" s="29">
        <f ca="1">IF(G338&lt;&gt;0,IF(E338&lt;0,0,IF(OR('House Salad'!I338&gt;0,'Green Pepper'!I338&gt;0,Mushrooms!I338&gt;0,Lemon!I338&gt;0),0,IF(OR(Pita!I338&gt;0,Tzatziki!I338&gt;0,'Monterey Jack'!I338&gt;0, 'Marinated Chicken'!I338&gt;0, Squid!I338&gt;0),50,200))),0)</f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62</v>
      </c>
      <c r="F339" s="15">
        <f t="shared" si="28"/>
        <v>10</v>
      </c>
      <c r="G339" s="15">
        <f t="shared" ca="1" si="29"/>
        <v>0</v>
      </c>
      <c r="H339" s="13">
        <f t="shared" ca="1" si="25"/>
        <v>6.794520547945207E-2</v>
      </c>
      <c r="I339" s="29">
        <f ca="1">IF(G339&lt;&gt;0,IF(E339&lt;0,0,IF(OR('House Salad'!I339&gt;0,'Green Pepper'!I339&gt;0,Mushrooms!I339&gt;0,Lemon!I339&gt;0),0,IF(OR(Pita!I339&gt;0,Tzatziki!I339&gt;0,'Monterey Jack'!I339&gt;0, 'Marinated Chicken'!I339&gt;0, Squid!I339&gt;0),50,200))),0)</f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52</v>
      </c>
      <c r="F340" s="15">
        <f t="shared" si="28"/>
        <v>10</v>
      </c>
      <c r="G340" s="15">
        <f t="shared" ca="1" si="29"/>
        <v>0</v>
      </c>
      <c r="H340" s="13">
        <f t="shared" ca="1" si="25"/>
        <v>5.6986301369863018E-2</v>
      </c>
      <c r="I340" s="29">
        <f ca="1">IF(G340&lt;&gt;0,IF(E340&lt;0,0,IF(OR('House Salad'!I340&gt;0,'Green Pepper'!I340&gt;0,Mushrooms!I340&gt;0,Lemon!I340&gt;0),0,IF(OR(Pita!I340&gt;0,Tzatziki!I340&gt;0,'Monterey Jack'!I340&gt;0, 'Marinated Chicken'!I340&gt;0, Squid!I340&gt;0),50,200))),0)</f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42</v>
      </c>
      <c r="F341" s="15">
        <f t="shared" si="28"/>
        <v>10</v>
      </c>
      <c r="G341" s="15">
        <f t="shared" ca="1" si="29"/>
        <v>0</v>
      </c>
      <c r="H341" s="13">
        <f t="shared" ref="H341:H385" ca="1" si="31">IF(E341&gt;0,E341*($E$12/365),0)</f>
        <v>4.6027397260273981E-2</v>
      </c>
      <c r="I341" s="29">
        <f ca="1">IF(G341&lt;&gt;0,IF(E341&lt;0,0,IF(OR('House Salad'!I341&gt;0,'Green Pepper'!I341&gt;0,Mushrooms!I341&gt;0,Lemon!I341&gt;0),0,IF(OR(Pita!I341&gt;0,Tzatziki!I341&gt;0,'Monterey Jack'!I341&gt;0, 'Marinated Chicken'!I341&gt;0, Squid!I341&gt;0),50,200))),0)</f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32</v>
      </c>
      <c r="F342" s="15">
        <f t="shared" ref="F342:F386" si="34">ROUND($E$15/7,0)</f>
        <v>10</v>
      </c>
      <c r="G342" s="15">
        <f t="shared" ref="G342:G385" ca="1" si="35">IF(D342=1,$E$4,IF(E342&lt;0,$E$4-E342,IF(MOD(D342,$E$5)=0,$E$4-E342,0)))</f>
        <v>70</v>
      </c>
      <c r="H342" s="13">
        <f t="shared" ca="1" si="31"/>
        <v>3.5068493150684936E-2</v>
      </c>
      <c r="I342" s="29">
        <f ca="1">IF(G342&lt;&gt;0,IF(E342&lt;0,0,IF(OR('House Salad'!I342&gt;0,'Green Pepper'!I342&gt;0,Mushrooms!I342&gt;0,Lemon!I342&gt;0),0,IF(OR(Pita!I342&gt;0,Tzatziki!I342&gt;0,'Monterey Jack'!I342&gt;0, 'Marinated Chicken'!I342&gt;0, Squid!I342&gt;0),50,200))),0)</f>
        <v>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92</v>
      </c>
      <c r="F343" s="15">
        <f t="shared" si="34"/>
        <v>10</v>
      </c>
      <c r="G343" s="15">
        <f t="shared" ca="1" si="35"/>
        <v>0</v>
      </c>
      <c r="H343" s="13">
        <f t="shared" ca="1" si="31"/>
        <v>0.1008219178082192</v>
      </c>
      <c r="I343" s="29">
        <f ca="1">IF(G343&lt;&gt;0,IF(E343&lt;0,0,IF(OR('House Salad'!I343&gt;0,'Green Pepper'!I343&gt;0,Mushrooms!I343&gt;0,Lemon!I343&gt;0),0,IF(OR(Pita!I343&gt;0,Tzatziki!I343&gt;0,'Monterey Jack'!I343&gt;0, 'Marinated Chicken'!I343&gt;0, Squid!I343&gt;0),50,200))),0)</f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82</v>
      </c>
      <c r="F344" s="15">
        <f t="shared" si="34"/>
        <v>10</v>
      </c>
      <c r="G344" s="15">
        <f t="shared" ca="1" si="35"/>
        <v>0</v>
      </c>
      <c r="H344" s="13">
        <f t="shared" ca="1" si="31"/>
        <v>8.9863013698630145E-2</v>
      </c>
      <c r="I344" s="29">
        <f ca="1">IF(G344&lt;&gt;0,IF(E344&lt;0,0,IF(OR('House Salad'!I344&gt;0,'Green Pepper'!I344&gt;0,Mushrooms!I344&gt;0,Lemon!I344&gt;0),0,IF(OR(Pita!I344&gt;0,Tzatziki!I344&gt;0,'Monterey Jack'!I344&gt;0, 'Marinated Chicken'!I344&gt;0, Squid!I344&gt;0),50,200))),0)</f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72</v>
      </c>
      <c r="F345" s="15">
        <f t="shared" si="34"/>
        <v>10</v>
      </c>
      <c r="G345" s="15">
        <f t="shared" ca="1" si="35"/>
        <v>0</v>
      </c>
      <c r="H345" s="13">
        <f t="shared" ca="1" si="31"/>
        <v>7.8904109589041108E-2</v>
      </c>
      <c r="I345" s="29">
        <f ca="1">IF(G345&lt;&gt;0,IF(E345&lt;0,0,IF(OR('House Salad'!I345&gt;0,'Green Pepper'!I345&gt;0,Mushrooms!I345&gt;0,Lemon!I345&gt;0),0,IF(OR(Pita!I345&gt;0,Tzatziki!I345&gt;0,'Monterey Jack'!I345&gt;0, 'Marinated Chicken'!I345&gt;0, Squid!I345&gt;0),50,200))),0)</f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62</v>
      </c>
      <c r="F346" s="15">
        <f t="shared" si="34"/>
        <v>10</v>
      </c>
      <c r="G346" s="15">
        <f t="shared" ca="1" si="35"/>
        <v>0</v>
      </c>
      <c r="H346" s="13">
        <f t="shared" ca="1" si="31"/>
        <v>6.794520547945207E-2</v>
      </c>
      <c r="I346" s="29">
        <f ca="1">IF(G346&lt;&gt;0,IF(E346&lt;0,0,IF(OR('House Salad'!I346&gt;0,'Green Pepper'!I346&gt;0,Mushrooms!I346&gt;0,Lemon!I346&gt;0),0,IF(OR(Pita!I346&gt;0,Tzatziki!I346&gt;0,'Monterey Jack'!I346&gt;0, 'Marinated Chicken'!I346&gt;0, Squid!I346&gt;0),50,200))),0)</f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52</v>
      </c>
      <c r="F347" s="15">
        <f t="shared" si="34"/>
        <v>10</v>
      </c>
      <c r="G347" s="15">
        <f t="shared" ca="1" si="35"/>
        <v>0</v>
      </c>
      <c r="H347" s="13">
        <f t="shared" ca="1" si="31"/>
        <v>5.6986301369863018E-2</v>
      </c>
      <c r="I347" s="29">
        <f ca="1">IF(G347&lt;&gt;0,IF(E347&lt;0,0,IF(OR('House Salad'!I347&gt;0,'Green Pepper'!I347&gt;0,Mushrooms!I347&gt;0,Lemon!I347&gt;0),0,IF(OR(Pita!I347&gt;0,Tzatziki!I347&gt;0,'Monterey Jack'!I347&gt;0, 'Marinated Chicken'!I347&gt;0, Squid!I347&gt;0),50,200))),0)</f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42</v>
      </c>
      <c r="F348" s="15">
        <f t="shared" si="34"/>
        <v>10</v>
      </c>
      <c r="G348" s="15">
        <f t="shared" ca="1" si="35"/>
        <v>0</v>
      </c>
      <c r="H348" s="13">
        <f t="shared" ca="1" si="31"/>
        <v>4.6027397260273981E-2</v>
      </c>
      <c r="I348" s="29">
        <f ca="1">IF(G348&lt;&gt;0,IF(E348&lt;0,0,IF(OR('House Salad'!I348&gt;0,'Green Pepper'!I348&gt;0,Mushrooms!I348&gt;0,Lemon!I348&gt;0),0,IF(OR(Pita!I348&gt;0,Tzatziki!I348&gt;0,'Monterey Jack'!I348&gt;0, 'Marinated Chicken'!I348&gt;0, Squid!I348&gt;0),50,200))),0)</f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32</v>
      </c>
      <c r="F349" s="15">
        <f t="shared" si="34"/>
        <v>10</v>
      </c>
      <c r="G349" s="15">
        <f t="shared" ca="1" si="35"/>
        <v>70</v>
      </c>
      <c r="H349" s="13">
        <f t="shared" ca="1" si="31"/>
        <v>3.5068493150684936E-2</v>
      </c>
      <c r="I349" s="29">
        <f ca="1">IF(G349&lt;&gt;0,IF(E349&lt;0,0,IF(OR('House Salad'!I349&gt;0,'Green Pepper'!I349&gt;0,Mushrooms!I349&gt;0,Lemon!I349&gt;0),0,IF(OR(Pita!I349&gt;0,Tzatziki!I349&gt;0,'Monterey Jack'!I349&gt;0, 'Marinated Chicken'!I349&gt;0, Squid!I349&gt;0),50,200))),0)</f>
        <v>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92</v>
      </c>
      <c r="F350" s="15">
        <f t="shared" si="34"/>
        <v>10</v>
      </c>
      <c r="G350" s="15">
        <f t="shared" ca="1" si="35"/>
        <v>0</v>
      </c>
      <c r="H350" s="13">
        <f t="shared" ca="1" si="31"/>
        <v>0.1008219178082192</v>
      </c>
      <c r="I350" s="29">
        <f ca="1">IF(G350&lt;&gt;0,IF(E350&lt;0,0,IF(OR('House Salad'!I350&gt;0,'Green Pepper'!I350&gt;0,Mushrooms!I350&gt;0,Lemon!I350&gt;0),0,IF(OR(Pita!I350&gt;0,Tzatziki!I350&gt;0,'Monterey Jack'!I350&gt;0, 'Marinated Chicken'!I350&gt;0, Squid!I350&gt;0),50,200))),0)</f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82</v>
      </c>
      <c r="F351" s="15">
        <f t="shared" si="34"/>
        <v>10</v>
      </c>
      <c r="G351" s="15">
        <f t="shared" ca="1" si="35"/>
        <v>0</v>
      </c>
      <c r="H351" s="13">
        <f t="shared" ca="1" si="31"/>
        <v>8.9863013698630145E-2</v>
      </c>
      <c r="I351" s="29">
        <f ca="1">IF(G351&lt;&gt;0,IF(E351&lt;0,0,IF(OR('House Salad'!I351&gt;0,'Green Pepper'!I351&gt;0,Mushrooms!I351&gt;0,Lemon!I351&gt;0),0,IF(OR(Pita!I351&gt;0,Tzatziki!I351&gt;0,'Monterey Jack'!I351&gt;0, 'Marinated Chicken'!I351&gt;0, Squid!I351&gt;0),50,200))),0)</f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72</v>
      </c>
      <c r="F352" s="15">
        <f t="shared" si="34"/>
        <v>10</v>
      </c>
      <c r="G352" s="15">
        <f t="shared" ca="1" si="35"/>
        <v>0</v>
      </c>
      <c r="H352" s="13">
        <f t="shared" ca="1" si="31"/>
        <v>7.8904109589041108E-2</v>
      </c>
      <c r="I352" s="29">
        <f ca="1">IF(G352&lt;&gt;0,IF(E352&lt;0,0,IF(OR('House Salad'!I352&gt;0,'Green Pepper'!I352&gt;0,Mushrooms!I352&gt;0,Lemon!I352&gt;0),0,IF(OR(Pita!I352&gt;0,Tzatziki!I352&gt;0,'Monterey Jack'!I352&gt;0, 'Marinated Chicken'!I352&gt;0, Squid!I352&gt;0),50,200))),0)</f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62</v>
      </c>
      <c r="F353" s="15">
        <f t="shared" si="34"/>
        <v>10</v>
      </c>
      <c r="G353" s="15">
        <f t="shared" ca="1" si="35"/>
        <v>0</v>
      </c>
      <c r="H353" s="13">
        <f t="shared" ca="1" si="31"/>
        <v>6.794520547945207E-2</v>
      </c>
      <c r="I353" s="29">
        <f ca="1">IF(G353&lt;&gt;0,IF(E353&lt;0,0,IF(OR('House Salad'!I353&gt;0,'Green Pepper'!I353&gt;0,Mushrooms!I353&gt;0,Lemon!I353&gt;0),0,IF(OR(Pita!I353&gt;0,Tzatziki!I353&gt;0,'Monterey Jack'!I353&gt;0, 'Marinated Chicken'!I353&gt;0, Squid!I353&gt;0),50,200))),0)</f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52</v>
      </c>
      <c r="F354" s="15">
        <f t="shared" si="34"/>
        <v>10</v>
      </c>
      <c r="G354" s="15">
        <f t="shared" ca="1" si="35"/>
        <v>0</v>
      </c>
      <c r="H354" s="13">
        <f t="shared" ca="1" si="31"/>
        <v>5.6986301369863018E-2</v>
      </c>
      <c r="I354" s="29">
        <f ca="1">IF(G354&lt;&gt;0,IF(E354&lt;0,0,IF(OR('House Salad'!I354&gt;0,'Green Pepper'!I354&gt;0,Mushrooms!I354&gt;0,Lemon!I354&gt;0),0,IF(OR(Pita!I354&gt;0,Tzatziki!I354&gt;0,'Monterey Jack'!I354&gt;0, 'Marinated Chicken'!I354&gt;0, Squid!I354&gt;0),50,200))),0)</f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42</v>
      </c>
      <c r="F355" s="15">
        <f t="shared" si="34"/>
        <v>10</v>
      </c>
      <c r="G355" s="15">
        <f t="shared" ca="1" si="35"/>
        <v>0</v>
      </c>
      <c r="H355" s="13">
        <f t="shared" ca="1" si="31"/>
        <v>4.6027397260273981E-2</v>
      </c>
      <c r="I355" s="29">
        <f ca="1">IF(G355&lt;&gt;0,IF(E355&lt;0,0,IF(OR('House Salad'!I355&gt;0,'Green Pepper'!I355&gt;0,Mushrooms!I355&gt;0,Lemon!I355&gt;0),0,IF(OR(Pita!I355&gt;0,Tzatziki!I355&gt;0,'Monterey Jack'!I355&gt;0, 'Marinated Chicken'!I355&gt;0, Squid!I355&gt;0),50,200))),0)</f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32</v>
      </c>
      <c r="F356" s="15">
        <f t="shared" si="34"/>
        <v>10</v>
      </c>
      <c r="G356" s="15">
        <f t="shared" ca="1" si="35"/>
        <v>70</v>
      </c>
      <c r="H356" s="13">
        <f t="shared" ca="1" si="31"/>
        <v>3.5068493150684936E-2</v>
      </c>
      <c r="I356" s="29">
        <f ca="1">IF(G356&lt;&gt;0,IF(E356&lt;0,0,IF(OR('House Salad'!I356&gt;0,'Green Pepper'!I356&gt;0,Mushrooms!I356&gt;0,Lemon!I356&gt;0),0,IF(OR(Pita!I356&gt;0,Tzatziki!I356&gt;0,'Monterey Jack'!I356&gt;0, 'Marinated Chicken'!I356&gt;0, Squid!I356&gt;0),50,200))),0)</f>
        <v>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92</v>
      </c>
      <c r="F357" s="15">
        <f t="shared" si="34"/>
        <v>10</v>
      </c>
      <c r="G357" s="15">
        <f t="shared" ca="1" si="35"/>
        <v>0</v>
      </c>
      <c r="H357" s="13">
        <f t="shared" ca="1" si="31"/>
        <v>0.1008219178082192</v>
      </c>
      <c r="I357" s="29">
        <f ca="1">IF(G357&lt;&gt;0,IF(E357&lt;0,0,IF(OR('House Salad'!I357&gt;0,'Green Pepper'!I357&gt;0,Mushrooms!I357&gt;0,Lemon!I357&gt;0),0,IF(OR(Pita!I357&gt;0,Tzatziki!I357&gt;0,'Monterey Jack'!I357&gt;0, 'Marinated Chicken'!I357&gt;0, Squid!I357&gt;0),50,200))),0)</f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82</v>
      </c>
      <c r="F358" s="15">
        <f t="shared" si="34"/>
        <v>10</v>
      </c>
      <c r="G358" s="15">
        <f t="shared" ca="1" si="35"/>
        <v>0</v>
      </c>
      <c r="H358" s="13">
        <f t="shared" ca="1" si="31"/>
        <v>8.9863013698630145E-2</v>
      </c>
      <c r="I358" s="29">
        <f ca="1">IF(G358&lt;&gt;0,IF(E358&lt;0,0,IF(OR('House Salad'!I358&gt;0,'Green Pepper'!I358&gt;0,Mushrooms!I358&gt;0,Lemon!I358&gt;0),0,IF(OR(Pita!I358&gt;0,Tzatziki!I358&gt;0,'Monterey Jack'!I358&gt;0, 'Marinated Chicken'!I358&gt;0, Squid!I358&gt;0),50,200))),0)</f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72</v>
      </c>
      <c r="F359" s="15">
        <f t="shared" si="34"/>
        <v>10</v>
      </c>
      <c r="G359" s="15">
        <f t="shared" ca="1" si="35"/>
        <v>0</v>
      </c>
      <c r="H359" s="13">
        <f t="shared" ca="1" si="31"/>
        <v>7.8904109589041108E-2</v>
      </c>
      <c r="I359" s="29">
        <f ca="1">IF(G359&lt;&gt;0,IF(E359&lt;0,0,IF(OR('House Salad'!I359&gt;0,'Green Pepper'!I359&gt;0,Mushrooms!I359&gt;0,Lemon!I359&gt;0),0,IF(OR(Pita!I359&gt;0,Tzatziki!I359&gt;0,'Monterey Jack'!I359&gt;0, 'Marinated Chicken'!I359&gt;0, Squid!I359&gt;0),50,200))),0)</f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62</v>
      </c>
      <c r="F360" s="15">
        <f t="shared" si="34"/>
        <v>10</v>
      </c>
      <c r="G360" s="15">
        <f t="shared" ca="1" si="35"/>
        <v>0</v>
      </c>
      <c r="H360" s="13">
        <f t="shared" ca="1" si="31"/>
        <v>6.794520547945207E-2</v>
      </c>
      <c r="I360" s="29">
        <f ca="1">IF(G360&lt;&gt;0,IF(E360&lt;0,0,IF(OR('House Salad'!I360&gt;0,'Green Pepper'!I360&gt;0,Mushrooms!I360&gt;0,Lemon!I360&gt;0),0,IF(OR(Pita!I360&gt;0,Tzatziki!I360&gt;0,'Monterey Jack'!I360&gt;0, 'Marinated Chicken'!I360&gt;0, Squid!I360&gt;0),50,200))),0)</f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52</v>
      </c>
      <c r="F361" s="15">
        <f t="shared" si="34"/>
        <v>10</v>
      </c>
      <c r="G361" s="15">
        <f t="shared" ca="1" si="35"/>
        <v>0</v>
      </c>
      <c r="H361" s="13">
        <f t="shared" ca="1" si="31"/>
        <v>5.6986301369863018E-2</v>
      </c>
      <c r="I361" s="29">
        <f ca="1">IF(G361&lt;&gt;0,IF(E361&lt;0,0,IF(OR('House Salad'!I361&gt;0,'Green Pepper'!I361&gt;0,Mushrooms!I361&gt;0,Lemon!I361&gt;0),0,IF(OR(Pita!I361&gt;0,Tzatziki!I361&gt;0,'Monterey Jack'!I361&gt;0, 'Marinated Chicken'!I361&gt;0, Squid!I361&gt;0),50,200))),0)</f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42</v>
      </c>
      <c r="F362" s="15">
        <f t="shared" si="34"/>
        <v>10</v>
      </c>
      <c r="G362" s="15">
        <f t="shared" ca="1" si="35"/>
        <v>0</v>
      </c>
      <c r="H362" s="13">
        <f t="shared" ca="1" si="31"/>
        <v>4.6027397260273981E-2</v>
      </c>
      <c r="I362" s="29">
        <f ca="1">IF(G362&lt;&gt;0,IF(E362&lt;0,0,IF(OR('House Salad'!I362&gt;0,'Green Pepper'!I362&gt;0,Mushrooms!I362&gt;0,Lemon!I362&gt;0),0,IF(OR(Pita!I362&gt;0,Tzatziki!I362&gt;0,'Monterey Jack'!I362&gt;0, 'Marinated Chicken'!I362&gt;0, Squid!I362&gt;0),50,200))),0)</f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32</v>
      </c>
      <c r="F363" s="15">
        <f t="shared" si="34"/>
        <v>10</v>
      </c>
      <c r="G363" s="15">
        <f t="shared" ca="1" si="35"/>
        <v>70</v>
      </c>
      <c r="H363" s="13">
        <f t="shared" ca="1" si="31"/>
        <v>3.5068493150684936E-2</v>
      </c>
      <c r="I363" s="29">
        <f ca="1">IF(G363&lt;&gt;0,IF(E363&lt;0,0,IF(OR('House Salad'!I363&gt;0,'Green Pepper'!I363&gt;0,Mushrooms!I363&gt;0,Lemon!I363&gt;0),0,IF(OR(Pita!I363&gt;0,Tzatziki!I363&gt;0,'Monterey Jack'!I363&gt;0, 'Marinated Chicken'!I363&gt;0, Squid!I363&gt;0),50,200))),0)</f>
        <v>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92</v>
      </c>
      <c r="F364" s="15">
        <f t="shared" si="34"/>
        <v>10</v>
      </c>
      <c r="G364" s="15">
        <f t="shared" ca="1" si="35"/>
        <v>0</v>
      </c>
      <c r="H364" s="13">
        <f t="shared" ca="1" si="31"/>
        <v>0.1008219178082192</v>
      </c>
      <c r="I364" s="29">
        <f ca="1">IF(G364&lt;&gt;0,IF(E364&lt;0,0,IF(OR('House Salad'!I364&gt;0,'Green Pepper'!I364&gt;0,Mushrooms!I364&gt;0,Lemon!I364&gt;0),0,IF(OR(Pita!I364&gt;0,Tzatziki!I364&gt;0,'Monterey Jack'!I364&gt;0, 'Marinated Chicken'!I364&gt;0, Squid!I364&gt;0),50,200))),0)</f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82</v>
      </c>
      <c r="F365" s="15">
        <f t="shared" si="34"/>
        <v>10</v>
      </c>
      <c r="G365" s="15">
        <f t="shared" ca="1" si="35"/>
        <v>0</v>
      </c>
      <c r="H365" s="13">
        <f t="shared" ca="1" si="31"/>
        <v>8.9863013698630145E-2</v>
      </c>
      <c r="I365" s="29">
        <f ca="1">IF(G365&lt;&gt;0,IF(E365&lt;0,0,IF(OR('House Salad'!I365&gt;0,'Green Pepper'!I365&gt;0,Mushrooms!I365&gt;0,Lemon!I365&gt;0),0,IF(OR(Pita!I365&gt;0,Tzatziki!I365&gt;0,'Monterey Jack'!I365&gt;0, 'Marinated Chicken'!I365&gt;0, Squid!I365&gt;0),50,200))),0)</f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72</v>
      </c>
      <c r="F366" s="15">
        <f t="shared" si="34"/>
        <v>10</v>
      </c>
      <c r="G366" s="15">
        <f t="shared" ca="1" si="35"/>
        <v>0</v>
      </c>
      <c r="H366" s="13">
        <f t="shared" ca="1" si="31"/>
        <v>7.8904109589041108E-2</v>
      </c>
      <c r="I366" s="29">
        <f ca="1">IF(G366&lt;&gt;0,IF(E366&lt;0,0,IF(OR('House Salad'!I366&gt;0,'Green Pepper'!I366&gt;0,Mushrooms!I366&gt;0,Lemon!I366&gt;0),0,IF(OR(Pita!I366&gt;0,Tzatziki!I366&gt;0,'Monterey Jack'!I366&gt;0, 'Marinated Chicken'!I366&gt;0, Squid!I366&gt;0),50,200))),0)</f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62</v>
      </c>
      <c r="F367" s="15">
        <f t="shared" si="34"/>
        <v>10</v>
      </c>
      <c r="G367" s="15">
        <f t="shared" ca="1" si="35"/>
        <v>0</v>
      </c>
      <c r="H367" s="13">
        <f t="shared" ca="1" si="31"/>
        <v>6.794520547945207E-2</v>
      </c>
      <c r="I367" s="29">
        <f ca="1">IF(G367&lt;&gt;0,IF(E367&lt;0,0,IF(OR('House Salad'!I367&gt;0,'Green Pepper'!I367&gt;0,Mushrooms!I367&gt;0,Lemon!I367&gt;0),0,IF(OR(Pita!I367&gt;0,Tzatziki!I367&gt;0,'Monterey Jack'!I367&gt;0, 'Marinated Chicken'!I367&gt;0, Squid!I367&gt;0),50,200))),0)</f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52</v>
      </c>
      <c r="F368" s="15">
        <f t="shared" si="34"/>
        <v>10</v>
      </c>
      <c r="G368" s="15">
        <f t="shared" ca="1" si="35"/>
        <v>0</v>
      </c>
      <c r="H368" s="13">
        <f t="shared" ca="1" si="31"/>
        <v>5.6986301369863018E-2</v>
      </c>
      <c r="I368" s="29">
        <f ca="1">IF(G368&lt;&gt;0,IF(E368&lt;0,0,IF(OR('House Salad'!I368&gt;0,'Green Pepper'!I368&gt;0,Mushrooms!I368&gt;0,Lemon!I368&gt;0),0,IF(OR(Pita!I368&gt;0,Tzatziki!I368&gt;0,'Monterey Jack'!I368&gt;0, 'Marinated Chicken'!I368&gt;0, Squid!I368&gt;0),50,200))),0)</f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42</v>
      </c>
      <c r="F369" s="15">
        <f t="shared" si="34"/>
        <v>10</v>
      </c>
      <c r="G369" s="15">
        <f t="shared" ca="1" si="35"/>
        <v>0</v>
      </c>
      <c r="H369" s="13">
        <f t="shared" ca="1" si="31"/>
        <v>4.6027397260273981E-2</v>
      </c>
      <c r="I369" s="29">
        <f ca="1">IF(G369&lt;&gt;0,IF(E369&lt;0,0,IF(OR('House Salad'!I369&gt;0,'Green Pepper'!I369&gt;0,Mushrooms!I369&gt;0,Lemon!I369&gt;0),0,IF(OR(Pita!I369&gt;0,Tzatziki!I369&gt;0,'Monterey Jack'!I369&gt;0, 'Marinated Chicken'!I369&gt;0, Squid!I369&gt;0),50,200))),0)</f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32</v>
      </c>
      <c r="F370" s="15">
        <f t="shared" si="34"/>
        <v>10</v>
      </c>
      <c r="G370" s="15">
        <f t="shared" ca="1" si="35"/>
        <v>70</v>
      </c>
      <c r="H370" s="13">
        <f t="shared" ca="1" si="31"/>
        <v>3.5068493150684936E-2</v>
      </c>
      <c r="I370" s="29">
        <f ca="1">IF(G370&lt;&gt;0,IF(E370&lt;0,0,IF(OR('House Salad'!I370&gt;0,'Green Pepper'!I370&gt;0,Mushrooms!I370&gt;0,Lemon!I370&gt;0),0,IF(OR(Pita!I370&gt;0,Tzatziki!I370&gt;0,'Monterey Jack'!I370&gt;0, 'Marinated Chicken'!I370&gt;0, Squid!I370&gt;0),50,200))),0)</f>
        <v>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92</v>
      </c>
      <c r="F371" s="15">
        <f t="shared" si="34"/>
        <v>10</v>
      </c>
      <c r="G371" s="15">
        <f t="shared" ca="1" si="35"/>
        <v>0</v>
      </c>
      <c r="H371" s="13">
        <f t="shared" ca="1" si="31"/>
        <v>0.1008219178082192</v>
      </c>
      <c r="I371" s="29">
        <f ca="1">IF(G371&lt;&gt;0,IF(E371&lt;0,0,IF(OR('House Salad'!I371&gt;0,'Green Pepper'!I371&gt;0,Mushrooms!I371&gt;0,Lemon!I371&gt;0),0,IF(OR(Pita!I371&gt;0,Tzatziki!I371&gt;0,'Monterey Jack'!I371&gt;0, 'Marinated Chicken'!I371&gt;0, Squid!I371&gt;0),50,200))),0)</f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82</v>
      </c>
      <c r="F372" s="15">
        <f t="shared" si="34"/>
        <v>10</v>
      </c>
      <c r="G372" s="15">
        <f t="shared" ca="1" si="35"/>
        <v>0</v>
      </c>
      <c r="H372" s="13">
        <f t="shared" ca="1" si="31"/>
        <v>8.9863013698630145E-2</v>
      </c>
      <c r="I372" s="29">
        <f ca="1">IF(G372&lt;&gt;0,IF(E372&lt;0,0,IF(OR('House Salad'!I372&gt;0,'Green Pepper'!I372&gt;0,Mushrooms!I372&gt;0,Lemon!I372&gt;0),0,IF(OR(Pita!I372&gt;0,Tzatziki!I372&gt;0,'Monterey Jack'!I372&gt;0, 'Marinated Chicken'!I372&gt;0, Squid!I372&gt;0),50,200))),0)</f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72</v>
      </c>
      <c r="F373" s="15">
        <f t="shared" si="34"/>
        <v>10</v>
      </c>
      <c r="G373" s="15">
        <f t="shared" ca="1" si="35"/>
        <v>0</v>
      </c>
      <c r="H373" s="13">
        <f t="shared" ca="1" si="31"/>
        <v>7.8904109589041108E-2</v>
      </c>
      <c r="I373" s="29">
        <f ca="1">IF(G373&lt;&gt;0,IF(E373&lt;0,0,IF(OR('House Salad'!I373&gt;0,'Green Pepper'!I373&gt;0,Mushrooms!I373&gt;0,Lemon!I373&gt;0),0,IF(OR(Pita!I373&gt;0,Tzatziki!I373&gt;0,'Monterey Jack'!I373&gt;0, 'Marinated Chicken'!I373&gt;0, Squid!I373&gt;0),50,200))),0)</f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62</v>
      </c>
      <c r="F374" s="15">
        <f t="shared" si="34"/>
        <v>10</v>
      </c>
      <c r="G374" s="15">
        <f t="shared" ca="1" si="35"/>
        <v>0</v>
      </c>
      <c r="H374" s="13">
        <f t="shared" ca="1" si="31"/>
        <v>6.794520547945207E-2</v>
      </c>
      <c r="I374" s="29">
        <f ca="1">IF(G374&lt;&gt;0,IF(E374&lt;0,0,IF(OR('House Salad'!I374&gt;0,'Green Pepper'!I374&gt;0,Mushrooms!I374&gt;0,Lemon!I374&gt;0),0,IF(OR(Pita!I374&gt;0,Tzatziki!I374&gt;0,'Monterey Jack'!I374&gt;0, 'Marinated Chicken'!I374&gt;0, Squid!I374&gt;0),50,200))),0)</f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52</v>
      </c>
      <c r="F375" s="15">
        <f t="shared" si="34"/>
        <v>10</v>
      </c>
      <c r="G375" s="15">
        <f t="shared" ca="1" si="35"/>
        <v>0</v>
      </c>
      <c r="H375" s="13">
        <f t="shared" ca="1" si="31"/>
        <v>5.6986301369863018E-2</v>
      </c>
      <c r="I375" s="29">
        <f ca="1">IF(G375&lt;&gt;0,IF(E375&lt;0,0,IF(OR('House Salad'!I375&gt;0,'Green Pepper'!I375&gt;0,Mushrooms!I375&gt;0,Lemon!I375&gt;0),0,IF(OR(Pita!I375&gt;0,Tzatziki!I375&gt;0,'Monterey Jack'!I375&gt;0, 'Marinated Chicken'!I375&gt;0, Squid!I375&gt;0),50,200))),0)</f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42</v>
      </c>
      <c r="F376" s="15">
        <f t="shared" si="34"/>
        <v>10</v>
      </c>
      <c r="G376" s="15">
        <f t="shared" ca="1" si="35"/>
        <v>0</v>
      </c>
      <c r="H376" s="13">
        <f t="shared" ca="1" si="31"/>
        <v>4.6027397260273981E-2</v>
      </c>
      <c r="I376" s="29">
        <f ca="1">IF(G376&lt;&gt;0,IF(E376&lt;0,0,IF(OR('House Salad'!I376&gt;0,'Green Pepper'!I376&gt;0,Mushrooms!I376&gt;0,Lemon!I376&gt;0),0,IF(OR(Pita!I376&gt;0,Tzatziki!I376&gt;0,'Monterey Jack'!I376&gt;0, 'Marinated Chicken'!I376&gt;0, Squid!I376&gt;0),50,200))),0)</f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32</v>
      </c>
      <c r="F377" s="15">
        <f t="shared" si="34"/>
        <v>10</v>
      </c>
      <c r="G377" s="15">
        <f t="shared" ca="1" si="35"/>
        <v>70</v>
      </c>
      <c r="H377" s="13">
        <f t="shared" ca="1" si="31"/>
        <v>3.5068493150684936E-2</v>
      </c>
      <c r="I377" s="29">
        <f ca="1">IF(G377&lt;&gt;0,IF(E377&lt;0,0,IF(OR('House Salad'!I377&gt;0,'Green Pepper'!I377&gt;0,Mushrooms!I377&gt;0,Lemon!I377&gt;0),0,IF(OR(Pita!I377&gt;0,Tzatziki!I377&gt;0,'Monterey Jack'!I377&gt;0, 'Marinated Chicken'!I377&gt;0, Squid!I377&gt;0),50,200))),0)</f>
        <v>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92</v>
      </c>
      <c r="F378" s="15">
        <f t="shared" si="34"/>
        <v>10</v>
      </c>
      <c r="G378" s="15">
        <f t="shared" ca="1" si="35"/>
        <v>0</v>
      </c>
      <c r="H378" s="13">
        <f t="shared" ca="1" si="31"/>
        <v>0.1008219178082192</v>
      </c>
      <c r="I378" s="29">
        <f ca="1">IF(G378&lt;&gt;0,IF(E378&lt;0,0,IF(OR('House Salad'!I378&gt;0,'Green Pepper'!I378&gt;0,Mushrooms!I378&gt;0,Lemon!I378&gt;0),0,IF(OR(Pita!I378&gt;0,Tzatziki!I378&gt;0,'Monterey Jack'!I378&gt;0, 'Marinated Chicken'!I378&gt;0, Squid!I378&gt;0),50,200))),0)</f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82</v>
      </c>
      <c r="F379" s="15">
        <f t="shared" si="34"/>
        <v>10</v>
      </c>
      <c r="G379" s="15">
        <f t="shared" ca="1" si="35"/>
        <v>0</v>
      </c>
      <c r="H379" s="13">
        <f t="shared" ca="1" si="31"/>
        <v>8.9863013698630145E-2</v>
      </c>
      <c r="I379" s="29">
        <f ca="1">IF(G379&lt;&gt;0,IF(E379&lt;0,0,IF(OR('House Salad'!I379&gt;0,'Green Pepper'!I379&gt;0,Mushrooms!I379&gt;0,Lemon!I379&gt;0),0,IF(OR(Pita!I379&gt;0,Tzatziki!I379&gt;0,'Monterey Jack'!I379&gt;0, 'Marinated Chicken'!I379&gt;0, Squid!I379&gt;0),50,200))),0)</f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72</v>
      </c>
      <c r="F380" s="15">
        <f t="shared" si="34"/>
        <v>10</v>
      </c>
      <c r="G380" s="15">
        <f t="shared" ca="1" si="35"/>
        <v>0</v>
      </c>
      <c r="H380" s="13">
        <f t="shared" ca="1" si="31"/>
        <v>7.8904109589041108E-2</v>
      </c>
      <c r="I380" s="29">
        <f ca="1">IF(G380&lt;&gt;0,IF(E380&lt;0,0,IF(OR('House Salad'!I380&gt;0,'Green Pepper'!I380&gt;0,Mushrooms!I380&gt;0,Lemon!I380&gt;0),0,IF(OR(Pita!I380&gt;0,Tzatziki!I380&gt;0,'Monterey Jack'!I380&gt;0, 'Marinated Chicken'!I380&gt;0, Squid!I380&gt;0),50,200))),0)</f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62</v>
      </c>
      <c r="F381" s="15">
        <f t="shared" si="34"/>
        <v>10</v>
      </c>
      <c r="G381" s="15">
        <f t="shared" ca="1" si="35"/>
        <v>0</v>
      </c>
      <c r="H381" s="13">
        <f t="shared" ca="1" si="31"/>
        <v>6.794520547945207E-2</v>
      </c>
      <c r="I381" s="29">
        <f ca="1">IF(G381&lt;&gt;0,IF(E381&lt;0,0,IF(OR('House Salad'!I381&gt;0,'Green Pepper'!I381&gt;0,Mushrooms!I381&gt;0,Lemon!I381&gt;0),0,IF(OR(Pita!I381&gt;0,Tzatziki!I381&gt;0,'Monterey Jack'!I381&gt;0, 'Marinated Chicken'!I381&gt;0, Squid!I381&gt;0),50,200))),0)</f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52</v>
      </c>
      <c r="F382" s="15">
        <f t="shared" si="34"/>
        <v>10</v>
      </c>
      <c r="G382" s="15">
        <f t="shared" ca="1" si="35"/>
        <v>0</v>
      </c>
      <c r="H382" s="13">
        <f t="shared" ca="1" si="31"/>
        <v>5.6986301369863018E-2</v>
      </c>
      <c r="I382" s="29">
        <f ca="1">IF(G382&lt;&gt;0,IF(E382&lt;0,0,IF(OR('House Salad'!I382&gt;0,'Green Pepper'!I382&gt;0,Mushrooms!I382&gt;0,Lemon!I382&gt;0),0,IF(OR(Pita!I382&gt;0,Tzatziki!I382&gt;0,'Monterey Jack'!I382&gt;0, 'Marinated Chicken'!I382&gt;0, Squid!I382&gt;0),50,200))),0)</f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42</v>
      </c>
      <c r="F383" s="15">
        <f t="shared" si="34"/>
        <v>10</v>
      </c>
      <c r="G383" s="15">
        <f t="shared" ca="1" si="35"/>
        <v>0</v>
      </c>
      <c r="H383" s="13">
        <f t="shared" ca="1" si="31"/>
        <v>4.6027397260273981E-2</v>
      </c>
      <c r="I383" s="29">
        <f ca="1">IF(G383&lt;&gt;0,IF(E383&lt;0,0,IF(OR('House Salad'!I383&gt;0,'Green Pepper'!I383&gt;0,Mushrooms!I383&gt;0,Lemon!I383&gt;0),0,IF(OR(Pita!I383&gt;0,Tzatziki!I383&gt;0,'Monterey Jack'!I383&gt;0, 'Marinated Chicken'!I383&gt;0, Squid!I383&gt;0),50,200))),0)</f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32</v>
      </c>
      <c r="F384" s="15">
        <f t="shared" si="34"/>
        <v>10</v>
      </c>
      <c r="G384" s="15">
        <f t="shared" ca="1" si="35"/>
        <v>70</v>
      </c>
      <c r="H384" s="13">
        <f t="shared" ca="1" si="31"/>
        <v>3.5068493150684936E-2</v>
      </c>
      <c r="I384" s="29">
        <f ca="1">IF(G384&lt;&gt;0,IF(E384&lt;0,0,IF(OR('House Salad'!I384&gt;0,'Green Pepper'!I384&gt;0,Mushrooms!I384&gt;0,Lemon!I384&gt;0),0,IF(OR(Pita!I384&gt;0,Tzatziki!I384&gt;0,'Monterey Jack'!I384&gt;0, 'Marinated Chicken'!I384&gt;0, Squid!I384&gt;0),50,200))),0)</f>
        <v>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25">
        <v>365</v>
      </c>
      <c r="E385" s="2">
        <f t="shared" ca="1" si="36"/>
        <v>92</v>
      </c>
      <c r="F385" s="15">
        <f t="shared" si="34"/>
        <v>10</v>
      </c>
      <c r="G385" s="15">
        <f t="shared" ca="1" si="35"/>
        <v>0</v>
      </c>
      <c r="H385" s="13">
        <f t="shared" ca="1" si="31"/>
        <v>0.1008219178082192</v>
      </c>
      <c r="I385" s="29">
        <f ca="1">IF(G385&lt;&gt;0,IF(E385&lt;0,0,IF(OR('House Salad'!I385&gt;0,'Green Pepper'!I385&gt;0,Mushrooms!I385&gt;0,Lemon!I385&gt;0),0,IF(OR(Pita!I385&gt;0,Tzatziki!I385&gt;0,'Monterey Jack'!I385&gt;0, 'Marinated Chicken'!I385&gt;0, Squid!I385&gt;0),50,200))),0)</f>
        <v>0</v>
      </c>
      <c r="J385" s="2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13">
        <f t="shared" ca="1" si="32"/>
        <v>0</v>
      </c>
      <c r="L385" s="26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61.802739726027397</v>
      </c>
      <c r="F386" s="15">
        <f t="shared" si="34"/>
        <v>10</v>
      </c>
      <c r="G386" s="53">
        <f ca="1">AVERAGEIF(G21:G385,"&lt;&gt;0")</f>
        <v>70.603773584905667</v>
      </c>
      <c r="H386" s="51">
        <f ca="1">SUM(H21:H385)</f>
        <v>24.732054794520575</v>
      </c>
      <c r="I386" s="51">
        <f ca="1">SUM(I21:I385)</f>
        <v>0</v>
      </c>
      <c r="J386" s="54">
        <f t="shared" ref="J386:L386" ca="1" si="37">SUM(J21:J385)</f>
        <v>0</v>
      </c>
      <c r="K386" s="51">
        <f t="shared" ca="1" si="37"/>
        <v>0</v>
      </c>
      <c r="L386" s="52">
        <f t="shared" ca="1" si="37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14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2950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5</xdr:row>
                <xdr:rowOff>175260</xdr:rowOff>
              </to>
            </anchor>
          </controlPr>
        </control>
      </mc:Choice>
      <mc:Fallback>
        <control shapeId="82950" r:id="rId4" name="CommandButton1"/>
      </mc:Fallback>
    </mc:AlternateContent>
    <mc:AlternateContent xmlns:mc="http://schemas.openxmlformats.org/markup-compatibility/2006">
      <mc:Choice Requires="x14">
        <control shapeId="82949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60960</xdr:rowOff>
              </to>
            </anchor>
          </controlPr>
        </control>
      </mc:Choice>
      <mc:Fallback>
        <control shapeId="82949" r:id="rId6" name="CommandButton2"/>
      </mc:Fallback>
    </mc:AlternateContent>
    <mc:AlternateContent xmlns:mc="http://schemas.openxmlformats.org/markup-compatibility/2006">
      <mc:Choice Requires="x14">
        <control shapeId="82948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82948" r:id="rId8" name="CommandButton3"/>
      </mc:Fallback>
    </mc:AlternateContent>
    <mc:AlternateContent xmlns:mc="http://schemas.openxmlformats.org/markup-compatibility/2006">
      <mc:Choice Requires="x14">
        <control shapeId="82947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82947" r:id="rId10" name="CommandButton4"/>
      </mc:Fallback>
    </mc:AlternateContent>
    <mc:AlternateContent xmlns:mc="http://schemas.openxmlformats.org/markup-compatibility/2006">
      <mc:Choice Requires="x14">
        <control shapeId="82946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82946" r:id="rId12" name="CommandButton5"/>
      </mc:Fallback>
    </mc:AlternateContent>
    <mc:AlternateContent xmlns:mc="http://schemas.openxmlformats.org/markup-compatibility/2006">
      <mc:Choice Requires="x14">
        <control shapeId="82945" r:id="rId14" name="CommandButton6">
          <controlPr defaultSize="0" autoLine="0" autoPict="0" r:id="rId9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205740</xdr:colOff>
                <xdr:row>39</xdr:row>
                <xdr:rowOff>99060</xdr:rowOff>
              </to>
            </anchor>
          </controlPr>
        </control>
      </mc:Choice>
      <mc:Fallback>
        <control shapeId="82945" r:id="rId14" name="CommandButton6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AF757-94FA-442A-B272-068A455CF67C}">
  <sheetPr codeName="Sheet15">
    <tabColor rgb="FF7030A0"/>
  </sheetPr>
  <dimension ref="D1:L388"/>
  <sheetViews>
    <sheetView showGridLines="0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17.44140625" style="2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24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102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7</v>
      </c>
      <c r="F5" s="17"/>
      <c r="G5"/>
      <c r="H5"/>
      <c r="I5"/>
      <c r="J5"/>
      <c r="K5" s="1"/>
      <c r="L5" s="1"/>
    </row>
    <row r="6" spans="4:12" x14ac:dyDescent="0.3">
      <c r="D6" s="23" t="s">
        <v>99</v>
      </c>
      <c r="E6" s="62" t="str" cm="1">
        <f t="array" ref="E6">_xlfn.ARRAYTOTEXT(_xlfn._xlws.FILTER(Table2!A:A,Table2!D:D=E2),0)</f>
        <v>Chicken Brochette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56.160000000000061</v>
      </c>
      <c r="F8" s="57"/>
      <c r="G8"/>
      <c r="H8"/>
      <c r="I8"/>
      <c r="J8"/>
      <c r="K8" s="1"/>
      <c r="L8" s="1"/>
    </row>
    <row r="9" spans="4:12" x14ac:dyDescent="0.3">
      <c r="D9" s="23" t="s">
        <v>108</v>
      </c>
      <c r="E9" s="33" t="str" cm="1">
        <f t="array" aca="1" ref="E9" ca="1">_xlfn.ARRAYTOTEXT(_xlfn._xlws.FILTER(OFFSET(D20,E18,0):D385,OFFSET(J20,E18,0):J385&gt;0,"0"))</f>
        <v>8, 21, 35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0.1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104.59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71.06218799685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4.2068851117784085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7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0.99876696750964078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-10</v>
      </c>
      <c r="F21" s="15">
        <f>ROUND($E$15/7,0)</f>
        <v>10</v>
      </c>
      <c r="G21" s="15">
        <f>IF(D21=1,$E$4,IF(E21&lt;0,$E$4-E21,IF(MOD(D21,$E$5)=0,$E$4-E21,0)))</f>
        <v>102</v>
      </c>
      <c r="H21" s="29">
        <f t="shared" ref="H21:H84" si="0">IF(E21&gt;0,E21*($E$12/365),0)</f>
        <v>0</v>
      </c>
      <c r="I21" s="29">
        <f>IF(G21&lt;&gt;0,IF(E21&lt;0,0,IF(OR('House Salad'!I21&gt;0),0,IF(OR(Pita!I21&gt;0),50,200))),0)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82</v>
      </c>
      <c r="F22" s="15">
        <f t="shared" ref="F22:F85" si="4">ROUND($E$15/7,0)</f>
        <v>10</v>
      </c>
      <c r="G22" s="15">
        <f t="shared" ref="G22:G85" ca="1" si="5">IF(D22=1,$E$4,IF(E22&lt;0,$E$4-E22,IF(MOD(D22,$E$5)=0,$E$4-E22,0)))</f>
        <v>0</v>
      </c>
      <c r="H22" s="13">
        <f t="shared" ca="1" si="0"/>
        <v>8.9863013698630145E-2</v>
      </c>
      <c r="I22" s="29">
        <f ca="1">IF(G22&lt;&gt;0,IF(E22&lt;0,0,IF(OR('House Salad'!I22&gt;0),0,IF(OR(Pita!I22&gt;0),50,200))),0)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72</v>
      </c>
      <c r="F23" s="15">
        <f t="shared" si="4"/>
        <v>10</v>
      </c>
      <c r="G23" s="15">
        <f t="shared" ca="1" si="5"/>
        <v>0</v>
      </c>
      <c r="H23" s="13">
        <f t="shared" ca="1" si="0"/>
        <v>7.8904109589041108E-2</v>
      </c>
      <c r="I23" s="29">
        <f ca="1">IF(G23&lt;&gt;0,IF(E23&lt;0,0,IF(OR('House Salad'!I23&gt;0),0,IF(OR(Pita!I23&gt;0),50,200))),0)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62</v>
      </c>
      <c r="F24" s="15">
        <f t="shared" si="4"/>
        <v>10</v>
      </c>
      <c r="G24" s="15">
        <f t="shared" ca="1" si="5"/>
        <v>0</v>
      </c>
      <c r="H24" s="13">
        <f t="shared" ca="1" si="0"/>
        <v>6.794520547945207E-2</v>
      </c>
      <c r="I24" s="29">
        <f ca="1">IF(G24&lt;&gt;0,IF(E24&lt;0,0,IF(OR('House Salad'!I24&gt;0),0,IF(OR(Pita!I24&gt;0),50,200))),0)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52</v>
      </c>
      <c r="F25" s="15">
        <f t="shared" si="4"/>
        <v>10</v>
      </c>
      <c r="G25" s="15">
        <f t="shared" ca="1" si="5"/>
        <v>0</v>
      </c>
      <c r="H25" s="13">
        <f t="shared" ca="1" si="0"/>
        <v>5.6986301369863018E-2</v>
      </c>
      <c r="I25" s="29">
        <f ca="1">IF(G25&lt;&gt;0,IF(E25&lt;0,0,IF(OR('House Salad'!I25&gt;0),0,IF(OR(Pita!I25&gt;0),50,200))),0)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42</v>
      </c>
      <c r="F26" s="15">
        <f t="shared" si="4"/>
        <v>10</v>
      </c>
      <c r="G26" s="15">
        <f t="shared" ca="1" si="5"/>
        <v>0</v>
      </c>
      <c r="H26" s="13">
        <f t="shared" ca="1" si="0"/>
        <v>4.6027397260273981E-2</v>
      </c>
      <c r="I26" s="29">
        <f ca="1">IF(G26&lt;&gt;0,IF(E26&lt;0,0,IF(OR('House Salad'!I26&gt;0),0,IF(OR(Pita!I26&gt;0),50,200))),0)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32</v>
      </c>
      <c r="F27" s="15">
        <f t="shared" si="4"/>
        <v>10</v>
      </c>
      <c r="G27" s="15">
        <f t="shared" ca="1" si="5"/>
        <v>70</v>
      </c>
      <c r="H27" s="13">
        <f t="shared" ca="1" si="0"/>
        <v>3.5068493150684936E-2</v>
      </c>
      <c r="I27" s="29">
        <f ca="1">IF(G27&lt;&gt;0,IF(E27&lt;0,0,IF(OR('House Salad'!I27&gt;0),0,IF(OR(Pita!I27&gt;0),50,200))),0)</f>
        <v>0</v>
      </c>
      <c r="J27" s="2">
        <f ca="1">IF(D27&lt;$E$18,"N/A",IF(D27=$E$18,IF($E$7-SUM(OFFSET(F27,-$E$18,0):F27)&gt;0,$E$7-SUM(OFFSET(F27,-$E$18,0):F27),0),IF(OFFSET(G27,-$E$18,0)-SUM(OFFSET(F27,-$E$18,0):F27)&gt;0,OFFSET(G27,-$E$18,0)-SUM(OFFSET(F27,-$E$18,0):F27),0)))</f>
        <v>0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92</v>
      </c>
      <c r="F28" s="15">
        <f t="shared" si="4"/>
        <v>10</v>
      </c>
      <c r="G28" s="15">
        <f t="shared" ca="1" si="5"/>
        <v>0</v>
      </c>
      <c r="H28" s="13">
        <f t="shared" ca="1" si="0"/>
        <v>0.1008219178082192</v>
      </c>
      <c r="I28" s="29">
        <f ca="1">IF(G28&lt;&gt;0,IF(E28&lt;0,0,IF(OR('House Salad'!I28&gt;0),0,IF(OR(Pita!I28&gt;0),50,200))),0)</f>
        <v>0</v>
      </c>
      <c r="J28" s="2">
        <f ca="1">IF(D28&lt;$E$18,"N/A",IF(D28=$E$18,IF($E$7-SUM(OFFSET(F28,-$E$18,0):F28)&gt;0,$E$7-SUM(OFFSET(F28,-$E$18,0):F28),0),IF(OFFSET(G28,-$E$18,0)-SUM(OFFSET(F28,-$E$18,0):F28)&gt;0,OFFSET(G28,-$E$18,0)-SUM(OFFSET(F28,-$E$18,0):F28),0)))</f>
        <v>22</v>
      </c>
      <c r="K28" s="13">
        <f t="shared" ca="1" si="1"/>
        <v>2.2000000000000002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60</v>
      </c>
      <c r="F29" s="15">
        <f t="shared" si="4"/>
        <v>10</v>
      </c>
      <c r="G29" s="15">
        <f t="shared" ca="1" si="5"/>
        <v>0</v>
      </c>
      <c r="H29" s="13">
        <f t="shared" ca="1" si="0"/>
        <v>6.5753424657534254E-2</v>
      </c>
      <c r="I29" s="29">
        <f ca="1">IF(G29&lt;&gt;0,IF(E29&lt;0,0,IF(OR('House Salad'!I29&gt;0),0,IF(OR(Pita!I29&gt;0),50,200))),0)</f>
        <v>0</v>
      </c>
      <c r="J29" s="2">
        <f ca="1">IF(D29&lt;$E$18,"N/A",IF(D29=$E$18,IF($E$7-SUM(OFFSET(F29,-$E$18,0):F29)&gt;0,$E$7-SUM(OFFSET(F29,-$E$18,0):F29),0),IF(OFFSET(G29,-$E$18,0)-SUM(OFFSET(F29,-$E$18,0):F29)&gt;0,OFFSET(G29,-$E$18,0)-SUM(OFFSET(F29,-$E$18,0):F29),0)))</f>
        <v>0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50</v>
      </c>
      <c r="F30" s="15">
        <f t="shared" si="4"/>
        <v>10</v>
      </c>
      <c r="G30" s="15">
        <f t="shared" ca="1" si="5"/>
        <v>0</v>
      </c>
      <c r="H30" s="13">
        <f t="shared" ca="1" si="0"/>
        <v>5.4794520547945209E-2</v>
      </c>
      <c r="I30" s="29">
        <f ca="1">IF(G30&lt;&gt;0,IF(E30&lt;0,0,IF(OR('House Salad'!I30&gt;0),0,IF(OR(Pita!I30&gt;0),50,200))),0)</f>
        <v>0</v>
      </c>
      <c r="J30" s="2">
        <f ca="1">IF(D30&lt;$E$18,"N/A",IF(D30=$E$18,IF($E$7-SUM(OFFSET(F30,-$E$18,0):F30)&gt;0,$E$7-SUM(OFFSET(F30,-$E$18,0):F30),0),IF(OFFSET(G30,-$E$18,0)-SUM(OFFSET(F30,-$E$18,0):F30)&gt;0,OFFSET(G30,-$E$18,0)-SUM(OFFSET(F30,-$E$18,0):F30),0)))</f>
        <v>0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40</v>
      </c>
      <c r="F31" s="15">
        <f t="shared" si="4"/>
        <v>10</v>
      </c>
      <c r="G31" s="15">
        <f t="shared" ca="1" si="5"/>
        <v>0</v>
      </c>
      <c r="H31" s="13">
        <f t="shared" ca="1" si="0"/>
        <v>4.3835616438356172E-2</v>
      </c>
      <c r="I31" s="29">
        <f ca="1">IF(G31&lt;&gt;0,IF(E31&lt;0,0,IF(OR('House Salad'!I31&gt;0),0,IF(OR(Pita!I31&gt;0),50,200))),0)</f>
        <v>0</v>
      </c>
      <c r="J31" s="2">
        <f ca="1">IF(D31&lt;$E$18,"N/A",IF(D31=$E$18,IF($E$7-SUM(OFFSET(F31,-$E$18,0):F31)&gt;0,$E$7-SUM(OFFSET(F31,-$E$18,0):F31),0),IF(OFFSET(G31,-$E$18,0)-SUM(OFFSET(F31,-$E$18,0):F31)&gt;0,OFFSET(G31,-$E$18,0)-SUM(OFFSET(F31,-$E$18,0):F31),0)))</f>
        <v>0</v>
      </c>
      <c r="K31" s="13">
        <f t="shared" ca="1" si="1"/>
        <v>0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30</v>
      </c>
      <c r="F32" s="15">
        <f t="shared" si="4"/>
        <v>10</v>
      </c>
      <c r="G32" s="15">
        <f t="shared" ca="1" si="5"/>
        <v>0</v>
      </c>
      <c r="H32" s="13">
        <f t="shared" ca="1" si="0"/>
        <v>3.2876712328767127E-2</v>
      </c>
      <c r="I32" s="29">
        <f ca="1">IF(G32&lt;&gt;0,IF(E32&lt;0,0,IF(OR('House Salad'!I32&gt;0),0,IF(OR(Pita!I32&gt;0),50,200))),0)</f>
        <v>0</v>
      </c>
      <c r="J32" s="2">
        <f ca="1">IF(D32&lt;$E$18,"N/A",IF(D32=$E$18,IF($E$7-SUM(OFFSET(F32,-$E$18,0):F32)&gt;0,$E$7-SUM(OFFSET(F32,-$E$18,0):F32),0),IF(OFFSET(G32,-$E$18,0)-SUM(OFFSET(F32,-$E$18,0):F32)&gt;0,OFFSET(G32,-$E$18,0)-SUM(OFFSET(F32,-$E$18,0):F32),0)))</f>
        <v>0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20</v>
      </c>
      <c r="F33" s="15">
        <f t="shared" si="4"/>
        <v>10</v>
      </c>
      <c r="G33" s="15">
        <f t="shared" ca="1" si="5"/>
        <v>0</v>
      </c>
      <c r="H33" s="13">
        <f t="shared" ca="1" si="0"/>
        <v>2.1917808219178086E-2</v>
      </c>
      <c r="I33" s="29">
        <f ca="1">IF(G33&lt;&gt;0,IF(E33&lt;0,0,IF(OR('House Salad'!I33&gt;0),0,IF(OR(Pita!I33&gt;0),50,200))),0)</f>
        <v>0</v>
      </c>
      <c r="J33" s="2">
        <f ca="1">IF(D33&lt;$E$18,"N/A",IF(D33=$E$18,IF($E$7-SUM(OFFSET(F33,-$E$18,0):F33)&gt;0,$E$7-SUM(OFFSET(F33,-$E$18,0):F33),0),IF(OFFSET(G33,-$E$18,0)-SUM(OFFSET(F33,-$E$18,0):F33)&gt;0,OFFSET(G33,-$E$18,0)-SUM(OFFSET(F33,-$E$18,0):F33),0)))</f>
        <v>0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10</v>
      </c>
      <c r="F34" s="15">
        <f t="shared" si="4"/>
        <v>10</v>
      </c>
      <c r="G34" s="15">
        <f t="shared" ca="1" si="5"/>
        <v>92</v>
      </c>
      <c r="H34" s="13">
        <f t="shared" ca="1" si="0"/>
        <v>1.0958904109589043E-2</v>
      </c>
      <c r="I34" s="29">
        <f ca="1">IF(G34&lt;&gt;0,IF(E34&lt;0,0,IF(OR('House Salad'!I34&gt;0),0,IF(OR(Pita!I34&gt;0),50,200))),0)</f>
        <v>0</v>
      </c>
      <c r="J34" s="2">
        <f ca="1">IF(D34&lt;$E$18,"N/A",IF(D34=$E$18,IF($E$7-SUM(OFFSET(F34,-$E$18,0):F34)&gt;0,$E$7-SUM(OFFSET(F34,-$E$18,0):F34),0),IF(OFFSET(G34,-$E$18,0)-SUM(OFFSET(F34,-$E$18,0):F34)&gt;0,OFFSET(G34,-$E$18,0)-SUM(OFFSET(F34,-$E$18,0):F34),0)))</f>
        <v>0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92</v>
      </c>
      <c r="F35" s="15">
        <f t="shared" si="4"/>
        <v>10</v>
      </c>
      <c r="G35" s="15">
        <f t="shared" ca="1" si="5"/>
        <v>0</v>
      </c>
      <c r="H35" s="13">
        <f t="shared" ca="1" si="0"/>
        <v>0.1008219178082192</v>
      </c>
      <c r="I35" s="29">
        <f ca="1">IF(G35&lt;&gt;0,IF(E35&lt;0,0,IF(OR('House Salad'!I35&gt;0),0,IF(OR(Pita!I35&gt;0),50,200))),0)</f>
        <v>0</v>
      </c>
      <c r="J35" s="2">
        <f ca="1">IF(D35&lt;$E$18,"N/A",IF(D35=$E$18,IF($E$7-SUM(OFFSET(F35,-$E$18,0):F35)&gt;0,$E$7-SUM(OFFSET(F35,-$E$18,0):F35),0),IF(OFFSET(G35,-$E$18,0)-SUM(OFFSET(F35,-$E$18,0):F35)&gt;0,OFFSET(G35,-$E$18,0)-SUM(OFFSET(F35,-$E$18,0):F35),0)))</f>
        <v>0</v>
      </c>
      <c r="K35" s="13">
        <f t="shared" ca="1" si="1"/>
        <v>0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82</v>
      </c>
      <c r="F36" s="15">
        <f t="shared" si="4"/>
        <v>10</v>
      </c>
      <c r="G36" s="15">
        <f t="shared" ca="1" si="5"/>
        <v>0</v>
      </c>
      <c r="H36" s="13">
        <f t="shared" ca="1" si="0"/>
        <v>8.9863013698630145E-2</v>
      </c>
      <c r="I36" s="29">
        <f ca="1">IF(G36&lt;&gt;0,IF(E36&lt;0,0,IF(OR('House Salad'!I36&gt;0),0,IF(OR(Pita!I36&gt;0),50,200))),0)</f>
        <v>0</v>
      </c>
      <c r="J36" s="2">
        <f ca="1">IF(D36&lt;$E$18,"N/A",IF(D36=$E$18,IF($E$7-SUM(OFFSET(F36,-$E$18,0):F36)&gt;0,$E$7-SUM(OFFSET(F36,-$E$18,0):F36),0),IF(OFFSET(G36,-$E$18,0)-SUM(OFFSET(F36,-$E$18,0):F36)&gt;0,OFFSET(G36,-$E$18,0)-SUM(OFFSET(F36,-$E$18,0):F36),0)))</f>
        <v>0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72</v>
      </c>
      <c r="F37" s="15">
        <f t="shared" si="4"/>
        <v>10</v>
      </c>
      <c r="G37" s="15">
        <f t="shared" ca="1" si="5"/>
        <v>0</v>
      </c>
      <c r="H37" s="13">
        <f t="shared" ca="1" si="0"/>
        <v>7.8904109589041108E-2</v>
      </c>
      <c r="I37" s="29">
        <f ca="1">IF(G37&lt;&gt;0,IF(E37&lt;0,0,IF(OR('House Salad'!I37&gt;0),0,IF(OR(Pita!I37&gt;0),50,200))),0)</f>
        <v>0</v>
      </c>
      <c r="J37" s="2">
        <f ca="1">IF(D37&lt;$E$18,"N/A",IF(D37=$E$18,IF($E$7-SUM(OFFSET(F37,-$E$18,0):F37)&gt;0,$E$7-SUM(OFFSET(F37,-$E$18,0):F37),0),IF(OFFSET(G37,-$E$18,0)-SUM(OFFSET(F37,-$E$18,0):F37)&gt;0,OFFSET(G37,-$E$18,0)-SUM(OFFSET(F37,-$E$18,0):F37),0)))</f>
        <v>0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62</v>
      </c>
      <c r="F38" s="15">
        <f t="shared" si="4"/>
        <v>10</v>
      </c>
      <c r="G38" s="15">
        <f t="shared" ca="1" si="5"/>
        <v>0</v>
      </c>
      <c r="H38" s="13">
        <f t="shared" ca="1" si="0"/>
        <v>6.794520547945207E-2</v>
      </c>
      <c r="I38" s="29">
        <f ca="1">IF(G38&lt;&gt;0,IF(E38&lt;0,0,IF(OR('House Salad'!I38&gt;0),0,IF(OR(Pita!I38&gt;0),50,200))),0)</f>
        <v>0</v>
      </c>
      <c r="J38" s="2">
        <f ca="1">IF(D38&lt;$E$18,"N/A",IF(D38=$E$18,IF($E$7-SUM(OFFSET(F38,-$E$18,0):F38)&gt;0,$E$7-SUM(OFFSET(F38,-$E$18,0):F38),0),IF(OFFSET(G38,-$E$18,0)-SUM(OFFSET(F38,-$E$18,0):F38)&gt;0,OFFSET(G38,-$E$18,0)-SUM(OFFSET(F38,-$E$18,0):F38),0)))</f>
        <v>0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52</v>
      </c>
      <c r="F39" s="15">
        <f t="shared" si="4"/>
        <v>10</v>
      </c>
      <c r="G39" s="15">
        <f t="shared" ca="1" si="5"/>
        <v>0</v>
      </c>
      <c r="H39" s="13">
        <f t="shared" ca="1" si="0"/>
        <v>5.6986301369863018E-2</v>
      </c>
      <c r="I39" s="29">
        <f ca="1">IF(G39&lt;&gt;0,IF(E39&lt;0,0,IF(OR('House Salad'!I39&gt;0),0,IF(OR(Pita!I39&gt;0),50,200))),0)</f>
        <v>0</v>
      </c>
      <c r="J39" s="2">
        <f ca="1">IF(D39&lt;$E$18,"N/A",IF(D39=$E$18,IF($E$7-SUM(OFFSET(F39,-$E$18,0):F39)&gt;0,$E$7-SUM(OFFSET(F39,-$E$18,0):F39),0),IF(OFFSET(G39,-$E$18,0)-SUM(OFFSET(F39,-$E$18,0):F39)&gt;0,OFFSET(G39,-$E$18,0)-SUM(OFFSET(F39,-$E$18,0):F39),0)))</f>
        <v>0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42</v>
      </c>
      <c r="F40" s="15">
        <f t="shared" si="4"/>
        <v>10</v>
      </c>
      <c r="G40" s="15">
        <f t="shared" ca="1" si="5"/>
        <v>0</v>
      </c>
      <c r="H40" s="13">
        <f t="shared" ca="1" si="0"/>
        <v>4.6027397260273981E-2</v>
      </c>
      <c r="I40" s="29">
        <f ca="1">IF(G40&lt;&gt;0,IF(E40&lt;0,0,IF(OR('House Salad'!I40&gt;0),0,IF(OR(Pita!I40&gt;0),50,200))),0)</f>
        <v>0</v>
      </c>
      <c r="J40" s="2">
        <f ca="1">IF(D40&lt;$E$18,"N/A",IF(D40=$E$18,IF($E$7-SUM(OFFSET(F40,-$E$18,0):F40)&gt;0,$E$7-SUM(OFFSET(F40,-$E$18,0):F40),0),IF(OFFSET(G40,-$E$18,0)-SUM(OFFSET(F40,-$E$18,0):F40)&gt;0,OFFSET(G40,-$E$18,0)-SUM(OFFSET(F40,-$E$18,0):F40),0)))</f>
        <v>0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32</v>
      </c>
      <c r="F41" s="15">
        <f t="shared" si="4"/>
        <v>10</v>
      </c>
      <c r="G41" s="15">
        <f t="shared" ca="1" si="5"/>
        <v>70</v>
      </c>
      <c r="H41" s="13">
        <f t="shared" ca="1" si="0"/>
        <v>3.5068493150684936E-2</v>
      </c>
      <c r="I41" s="29">
        <f ca="1">IF(G41&lt;&gt;0,IF(E41&lt;0,0,IF(OR('House Salad'!I41&gt;0),0,IF(OR(Pita!I41&gt;0),50,200))),0)</f>
        <v>0</v>
      </c>
      <c r="J41" s="2">
        <f ca="1">IF(D41&lt;$E$18,"N/A",IF(D41=$E$18,IF($E$7-SUM(OFFSET(F41,-$E$18,0):F41)&gt;0,$E$7-SUM(OFFSET(F41,-$E$18,0):F41),0),IF(OFFSET(G41,-$E$18,0)-SUM(OFFSET(F41,-$E$18,0):F41)&gt;0,OFFSET(G41,-$E$18,0)-SUM(OFFSET(F41,-$E$18,0):F41),0)))</f>
        <v>12</v>
      </c>
      <c r="K41" s="13">
        <f t="shared" ca="1" si="1"/>
        <v>1.2000000000000002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80</v>
      </c>
      <c r="F42" s="15">
        <f t="shared" si="4"/>
        <v>10</v>
      </c>
      <c r="G42" s="15">
        <f t="shared" ca="1" si="5"/>
        <v>0</v>
      </c>
      <c r="H42" s="13">
        <f t="shared" ca="1" si="0"/>
        <v>8.7671232876712343E-2</v>
      </c>
      <c r="I42" s="29">
        <f ca="1">IF(G42&lt;&gt;0,IF(E42&lt;0,0,IF(OR('House Salad'!I42&gt;0),0,IF(OR(Pita!I42&gt;0),50,200))),0)</f>
        <v>0</v>
      </c>
      <c r="J42" s="2">
        <f ca="1">IF(D42&lt;$E$18,"N/A",IF(D42=$E$18,IF($E$7-SUM(OFFSET(F42,-$E$18,0):F42)&gt;0,$E$7-SUM(OFFSET(F42,-$E$18,0):F42),0),IF(OFFSET(G42,-$E$18,0)-SUM(OFFSET(F42,-$E$18,0):F42)&gt;0,OFFSET(G42,-$E$18,0)-SUM(OFFSET(F42,-$E$18,0):F42),0)))</f>
        <v>0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70</v>
      </c>
      <c r="F43" s="15">
        <f t="shared" si="4"/>
        <v>10</v>
      </c>
      <c r="G43" s="15">
        <f t="shared" ca="1" si="5"/>
        <v>0</v>
      </c>
      <c r="H43" s="13">
        <f t="shared" ca="1" si="0"/>
        <v>7.6712328767123292E-2</v>
      </c>
      <c r="I43" s="29">
        <f ca="1">IF(G43&lt;&gt;0,IF(E43&lt;0,0,IF(OR('House Salad'!I43&gt;0),0,IF(OR(Pita!I43&gt;0),50,200))),0)</f>
        <v>0</v>
      </c>
      <c r="J43" s="2">
        <f ca="1">IF(D43&lt;$E$18,"N/A",IF(D43=$E$18,IF($E$7-SUM(OFFSET(F43,-$E$18,0):F43)&gt;0,$E$7-SUM(OFFSET(F43,-$E$18,0):F43),0),IF(OFFSET(G43,-$E$18,0)-SUM(OFFSET(F43,-$E$18,0):F43)&gt;0,OFFSET(G43,-$E$18,0)-SUM(OFFSET(F43,-$E$18,0):F43),0)))</f>
        <v>0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60</v>
      </c>
      <c r="F44" s="15">
        <f t="shared" si="4"/>
        <v>10</v>
      </c>
      <c r="G44" s="15">
        <f t="shared" ca="1" si="5"/>
        <v>0</v>
      </c>
      <c r="H44" s="13">
        <f t="shared" ca="1" si="0"/>
        <v>6.5753424657534254E-2</v>
      </c>
      <c r="I44" s="29">
        <f ca="1">IF(G44&lt;&gt;0,IF(E44&lt;0,0,IF(OR('House Salad'!I44&gt;0),0,IF(OR(Pita!I44&gt;0),50,200))),0)</f>
        <v>0</v>
      </c>
      <c r="J44" s="2">
        <f ca="1">IF(D44&lt;$E$18,"N/A",IF(D44=$E$18,IF($E$7-SUM(OFFSET(F44,-$E$18,0):F44)&gt;0,$E$7-SUM(OFFSET(F44,-$E$18,0):F44),0),IF(OFFSET(G44,-$E$18,0)-SUM(OFFSET(F44,-$E$18,0):F44)&gt;0,OFFSET(G44,-$E$18,0)-SUM(OFFSET(F44,-$E$18,0):F44),0)))</f>
        <v>0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50</v>
      </c>
      <c r="F45" s="15">
        <f t="shared" si="4"/>
        <v>10</v>
      </c>
      <c r="G45" s="15">
        <f t="shared" ca="1" si="5"/>
        <v>0</v>
      </c>
      <c r="H45" s="13">
        <f t="shared" ca="1" si="0"/>
        <v>5.4794520547945209E-2</v>
      </c>
      <c r="I45" s="29">
        <f ca="1">IF(G45&lt;&gt;0,IF(E45&lt;0,0,IF(OR('House Salad'!I45&gt;0),0,IF(OR(Pita!I45&gt;0),50,200))),0)</f>
        <v>0</v>
      </c>
      <c r="J45" s="2">
        <f ca="1">IF(D45&lt;$E$18,"N/A",IF(D45=$E$18,IF($E$7-SUM(OFFSET(F45,-$E$18,0):F45)&gt;0,$E$7-SUM(OFFSET(F45,-$E$18,0):F45),0),IF(OFFSET(G45,-$E$18,0)-SUM(OFFSET(F45,-$E$18,0):F45)&gt;0,OFFSET(G45,-$E$18,0)-SUM(OFFSET(F45,-$E$18,0):F45),0)))</f>
        <v>0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40</v>
      </c>
      <c r="F46" s="15">
        <f t="shared" si="4"/>
        <v>10</v>
      </c>
      <c r="G46" s="15">
        <f t="shared" ca="1" si="5"/>
        <v>0</v>
      </c>
      <c r="H46" s="13">
        <f t="shared" ca="1" si="0"/>
        <v>4.3835616438356172E-2</v>
      </c>
      <c r="I46" s="29">
        <f ca="1">IF(G46&lt;&gt;0,IF(E46&lt;0,0,IF(OR('House Salad'!I46&gt;0),0,IF(OR(Pita!I46&gt;0),50,200))),0)</f>
        <v>0</v>
      </c>
      <c r="J46" s="2">
        <f ca="1">IF(D46&lt;$E$18,"N/A",IF(D46=$E$18,IF($E$7-SUM(OFFSET(F46,-$E$18,0):F46)&gt;0,$E$7-SUM(OFFSET(F46,-$E$18,0):F46),0),IF(OFFSET(G46,-$E$18,0)-SUM(OFFSET(F46,-$E$18,0):F46)&gt;0,OFFSET(G46,-$E$18,0)-SUM(OFFSET(F46,-$E$18,0):F46),0)))</f>
        <v>0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30</v>
      </c>
      <c r="F47" s="15">
        <f t="shared" si="4"/>
        <v>10</v>
      </c>
      <c r="G47" s="15">
        <f t="shared" ca="1" si="5"/>
        <v>0</v>
      </c>
      <c r="H47" s="13">
        <f t="shared" ca="1" si="0"/>
        <v>3.2876712328767127E-2</v>
      </c>
      <c r="I47" s="29">
        <f ca="1">IF(G47&lt;&gt;0,IF(E47&lt;0,0,IF(OR('House Salad'!I47&gt;0),0,IF(OR(Pita!I47&gt;0),50,200))),0)</f>
        <v>0</v>
      </c>
      <c r="J47" s="2">
        <f ca="1">IF(D47&lt;$E$18,"N/A",IF(D47=$E$18,IF($E$7-SUM(OFFSET(F47,-$E$18,0):F47)&gt;0,$E$7-SUM(OFFSET(F47,-$E$18,0):F47),0),IF(OFFSET(G47,-$E$18,0)-SUM(OFFSET(F47,-$E$18,0):F47)&gt;0,OFFSET(G47,-$E$18,0)-SUM(OFFSET(F47,-$E$18,0):F47),0)))</f>
        <v>0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20</v>
      </c>
      <c r="F48" s="15">
        <f t="shared" si="4"/>
        <v>10</v>
      </c>
      <c r="G48" s="15">
        <f t="shared" ca="1" si="5"/>
        <v>82</v>
      </c>
      <c r="H48" s="13">
        <f t="shared" ca="1" si="0"/>
        <v>2.1917808219178086E-2</v>
      </c>
      <c r="I48" s="29">
        <f ca="1">IF(G48&lt;&gt;0,IF(E48&lt;0,0,IF(OR('House Salad'!I48&gt;0),0,IF(OR(Pita!I48&gt;0),50,200))),0)</f>
        <v>0</v>
      </c>
      <c r="J48" s="2">
        <f ca="1">IF(D48&lt;$E$18,"N/A",IF(D48=$E$18,IF($E$7-SUM(OFFSET(F48,-$E$18,0):F48)&gt;0,$E$7-SUM(OFFSET(F48,-$E$18,0):F48),0),IF(OFFSET(G48,-$E$18,0)-SUM(OFFSET(F48,-$E$18,0):F48)&gt;0,OFFSET(G48,-$E$18,0)-SUM(OFFSET(F48,-$E$18,0):F48),0)))</f>
        <v>0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92</v>
      </c>
      <c r="F49" s="15">
        <f t="shared" si="4"/>
        <v>10</v>
      </c>
      <c r="G49" s="15">
        <f t="shared" ca="1" si="5"/>
        <v>0</v>
      </c>
      <c r="H49" s="13">
        <f t="shared" ca="1" si="0"/>
        <v>0.1008219178082192</v>
      </c>
      <c r="I49" s="29">
        <f ca="1">IF(G49&lt;&gt;0,IF(E49&lt;0,0,IF(OR('House Salad'!I49&gt;0),0,IF(OR(Pita!I49&gt;0),50,200))),0)</f>
        <v>0</v>
      </c>
      <c r="J49" s="2">
        <f ca="1">IF(D49&lt;$E$18,"N/A",IF(D49=$E$18,IF($E$7-SUM(OFFSET(F49,-$E$18,0):F49)&gt;0,$E$7-SUM(OFFSET(F49,-$E$18,0):F49),0),IF(OFFSET(G49,-$E$18,0)-SUM(OFFSET(F49,-$E$18,0):F49)&gt;0,OFFSET(G49,-$E$18,0)-SUM(OFFSET(F49,-$E$18,0):F49),0)))</f>
        <v>0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82</v>
      </c>
      <c r="F50" s="15">
        <f t="shared" si="4"/>
        <v>10</v>
      </c>
      <c r="G50" s="15">
        <f t="shared" ca="1" si="5"/>
        <v>0</v>
      </c>
      <c r="H50" s="13">
        <f t="shared" ca="1" si="0"/>
        <v>8.9863013698630145E-2</v>
      </c>
      <c r="I50" s="29">
        <f ca="1">IF(G50&lt;&gt;0,IF(E50&lt;0,0,IF(OR('House Salad'!I50&gt;0),0,IF(OR(Pita!I50&gt;0),50,200))),0)</f>
        <v>0</v>
      </c>
      <c r="J50" s="2">
        <f ca="1">IF(D50&lt;$E$18,"N/A",IF(D50=$E$18,IF($E$7-SUM(OFFSET(F50,-$E$18,0):F50)&gt;0,$E$7-SUM(OFFSET(F50,-$E$18,0):F50),0),IF(OFFSET(G50,-$E$18,0)-SUM(OFFSET(F50,-$E$18,0):F50)&gt;0,OFFSET(G50,-$E$18,0)-SUM(OFFSET(F50,-$E$18,0):F50),0)))</f>
        <v>0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72</v>
      </c>
      <c r="F51" s="15">
        <f t="shared" si="4"/>
        <v>10</v>
      </c>
      <c r="G51" s="15">
        <f t="shared" ca="1" si="5"/>
        <v>0</v>
      </c>
      <c r="H51" s="13">
        <f t="shared" ca="1" si="0"/>
        <v>7.8904109589041108E-2</v>
      </c>
      <c r="I51" s="29">
        <f ca="1">IF(G51&lt;&gt;0,IF(E51&lt;0,0,IF(OR('House Salad'!I51&gt;0),0,IF(OR(Pita!I51&gt;0),50,200))),0)</f>
        <v>0</v>
      </c>
      <c r="J51" s="2">
        <f ca="1">IF(D51&lt;$E$18,"N/A",IF(D51=$E$18,IF($E$7-SUM(OFFSET(F51,-$E$18,0):F51)&gt;0,$E$7-SUM(OFFSET(F51,-$E$18,0):F51),0),IF(OFFSET(G51,-$E$18,0)-SUM(OFFSET(F51,-$E$18,0):F51)&gt;0,OFFSET(G51,-$E$18,0)-SUM(OFFSET(F51,-$E$18,0):F51),0)))</f>
        <v>0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62</v>
      </c>
      <c r="F52" s="15">
        <f t="shared" si="4"/>
        <v>10</v>
      </c>
      <c r="G52" s="15">
        <f t="shared" ca="1" si="5"/>
        <v>0</v>
      </c>
      <c r="H52" s="13">
        <f t="shared" ca="1" si="0"/>
        <v>6.794520547945207E-2</v>
      </c>
      <c r="I52" s="29">
        <f ca="1">IF(G52&lt;&gt;0,IF(E52&lt;0,0,IF(OR('House Salad'!I52&gt;0),0,IF(OR(Pita!I52&gt;0),50,200))),0)</f>
        <v>0</v>
      </c>
      <c r="J52" s="2">
        <f ca="1">IF(D52&lt;$E$18,"N/A",IF(D52=$E$18,IF($E$7-SUM(OFFSET(F52,-$E$18,0):F52)&gt;0,$E$7-SUM(OFFSET(F52,-$E$18,0):F52),0),IF(OFFSET(G52,-$E$18,0)-SUM(OFFSET(F52,-$E$18,0):F52)&gt;0,OFFSET(G52,-$E$18,0)-SUM(OFFSET(F52,-$E$18,0):F52),0)))</f>
        <v>0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52</v>
      </c>
      <c r="F53" s="15">
        <f t="shared" si="4"/>
        <v>10</v>
      </c>
      <c r="G53" s="15">
        <f t="shared" ca="1" si="5"/>
        <v>0</v>
      </c>
      <c r="H53" s="13">
        <f t="shared" ca="1" si="0"/>
        <v>5.6986301369863018E-2</v>
      </c>
      <c r="I53" s="29">
        <f ca="1">IF(G53&lt;&gt;0,IF(E53&lt;0,0,IF(OR('House Salad'!I53&gt;0),0,IF(OR(Pita!I53&gt;0),50,200))),0)</f>
        <v>0</v>
      </c>
      <c r="J53" s="2">
        <f ca="1">IF(D53&lt;$E$18,"N/A",IF(D53=$E$18,IF($E$7-SUM(OFFSET(F53,-$E$18,0):F53)&gt;0,$E$7-SUM(OFFSET(F53,-$E$18,0):F53),0),IF(OFFSET(G53,-$E$18,0)-SUM(OFFSET(F53,-$E$18,0):F53)&gt;0,OFFSET(G53,-$E$18,0)-SUM(OFFSET(F53,-$E$18,0):F53),0)))</f>
        <v>0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42</v>
      </c>
      <c r="F54" s="15">
        <f t="shared" si="4"/>
        <v>10</v>
      </c>
      <c r="G54" s="15">
        <f t="shared" ca="1" si="5"/>
        <v>0</v>
      </c>
      <c r="H54" s="13">
        <f t="shared" ca="1" si="0"/>
        <v>4.6027397260273981E-2</v>
      </c>
      <c r="I54" s="29">
        <f ca="1">IF(G54&lt;&gt;0,IF(E54&lt;0,0,IF(OR('House Salad'!I54&gt;0),0,IF(OR(Pita!I54&gt;0),50,200))),0)</f>
        <v>0</v>
      </c>
      <c r="J54" s="2">
        <f ca="1">IF(D54&lt;$E$18,"N/A",IF(D54=$E$18,IF($E$7-SUM(OFFSET(F54,-$E$18,0):F54)&gt;0,$E$7-SUM(OFFSET(F54,-$E$18,0):F54),0),IF(OFFSET(G54,-$E$18,0)-SUM(OFFSET(F54,-$E$18,0):F54)&gt;0,OFFSET(G54,-$E$18,0)-SUM(OFFSET(F54,-$E$18,0):F54),0)))</f>
        <v>0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32</v>
      </c>
      <c r="F55" s="15">
        <f t="shared" si="4"/>
        <v>10</v>
      </c>
      <c r="G55" s="15">
        <f t="shared" ca="1" si="5"/>
        <v>70</v>
      </c>
      <c r="H55" s="13">
        <f t="shared" ca="1" si="0"/>
        <v>3.5068493150684936E-2</v>
      </c>
      <c r="I55" s="29">
        <f ca="1">IF(G55&lt;&gt;0,IF(E55&lt;0,0,IF(OR('House Salad'!I55&gt;0),0,IF(OR(Pita!I55&gt;0),50,200))),0)</f>
        <v>0</v>
      </c>
      <c r="J55" s="2">
        <f ca="1">IF(D55&lt;$E$18,"N/A",IF(D55=$E$18,IF($E$7-SUM(OFFSET(F55,-$E$18,0):F55)&gt;0,$E$7-SUM(OFFSET(F55,-$E$18,0):F55),0),IF(OFFSET(G55,-$E$18,0)-SUM(OFFSET(F55,-$E$18,0):F55)&gt;0,OFFSET(G55,-$E$18,0)-SUM(OFFSET(F55,-$E$18,0):F55),0)))</f>
        <v>2</v>
      </c>
      <c r="K55" s="13">
        <f t="shared" ca="1" si="1"/>
        <v>0.2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90</v>
      </c>
      <c r="F56" s="15">
        <f t="shared" si="4"/>
        <v>10</v>
      </c>
      <c r="G56" s="15">
        <f t="shared" ca="1" si="5"/>
        <v>0</v>
      </c>
      <c r="H56" s="13">
        <f t="shared" ca="1" si="0"/>
        <v>9.8630136986301381E-2</v>
      </c>
      <c r="I56" s="29">
        <f ca="1">IF(G56&lt;&gt;0,IF(E56&lt;0,0,IF(OR('House Salad'!I56&gt;0),0,IF(OR(Pita!I56&gt;0),50,200))),0)</f>
        <v>0</v>
      </c>
      <c r="J56" s="2">
        <f ca="1">IF(D56&lt;$E$18,"N/A",IF(D56=$E$18,IF($E$7-SUM(OFFSET(F56,-$E$18,0):F56)&gt;0,$E$7-SUM(OFFSET(F56,-$E$18,0):F56),0),IF(OFFSET(G56,-$E$18,0)-SUM(OFFSET(F56,-$E$18,0):F56)&gt;0,OFFSET(G56,-$E$18,0)-SUM(OFFSET(F56,-$E$18,0):F56),0)))</f>
        <v>0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80</v>
      </c>
      <c r="F57" s="15">
        <f t="shared" si="4"/>
        <v>10</v>
      </c>
      <c r="G57" s="15">
        <f t="shared" ca="1" si="5"/>
        <v>0</v>
      </c>
      <c r="H57" s="13">
        <f t="shared" ca="1" si="0"/>
        <v>8.7671232876712343E-2</v>
      </c>
      <c r="I57" s="29">
        <f ca="1">IF(G57&lt;&gt;0,IF(E57&lt;0,0,IF(OR('House Salad'!I57&gt;0),0,IF(OR(Pita!I57&gt;0),50,200))),0)</f>
        <v>0</v>
      </c>
      <c r="J57" s="2">
        <f ca="1">IF(D57&lt;$E$18,"N/A",IF(D57=$E$18,IF($E$7-SUM(OFFSET(F57,-$E$18,0):F57)&gt;0,$E$7-SUM(OFFSET(F57,-$E$18,0):F57),0),IF(OFFSET(G57,-$E$18,0)-SUM(OFFSET(F57,-$E$18,0):F57)&gt;0,OFFSET(G57,-$E$18,0)-SUM(OFFSET(F57,-$E$18,0):F57),0)))</f>
        <v>0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70</v>
      </c>
      <c r="F58" s="15">
        <f t="shared" si="4"/>
        <v>10</v>
      </c>
      <c r="G58" s="15">
        <f t="shared" ca="1" si="5"/>
        <v>0</v>
      </c>
      <c r="H58" s="13">
        <f t="shared" ca="1" si="0"/>
        <v>7.6712328767123292E-2</v>
      </c>
      <c r="I58" s="29">
        <f ca="1">IF(G58&lt;&gt;0,IF(E58&lt;0,0,IF(OR('House Salad'!I58&gt;0),0,IF(OR(Pita!I58&gt;0),50,200))),0)</f>
        <v>0</v>
      </c>
      <c r="J58" s="2">
        <f ca="1">IF(D58&lt;$E$18,"N/A",IF(D58=$E$18,IF($E$7-SUM(OFFSET(F58,-$E$18,0):F58)&gt;0,$E$7-SUM(OFFSET(F58,-$E$18,0):F58),0),IF(OFFSET(G58,-$E$18,0)-SUM(OFFSET(F58,-$E$18,0):F58)&gt;0,OFFSET(G58,-$E$18,0)-SUM(OFFSET(F58,-$E$18,0):F58),0)))</f>
        <v>0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60</v>
      </c>
      <c r="F59" s="15">
        <f t="shared" si="4"/>
        <v>10</v>
      </c>
      <c r="G59" s="15">
        <f t="shared" ca="1" si="5"/>
        <v>0</v>
      </c>
      <c r="H59" s="13">
        <f t="shared" ca="1" si="0"/>
        <v>6.5753424657534254E-2</v>
      </c>
      <c r="I59" s="29">
        <f ca="1">IF(G59&lt;&gt;0,IF(E59&lt;0,0,IF(OR('House Salad'!I59&gt;0),0,IF(OR(Pita!I59&gt;0),50,200))),0)</f>
        <v>0</v>
      </c>
      <c r="J59" s="2">
        <f ca="1">IF(D59&lt;$E$18,"N/A",IF(D59=$E$18,IF($E$7-SUM(OFFSET(F59,-$E$18,0):F59)&gt;0,$E$7-SUM(OFFSET(F59,-$E$18,0):F59),0),IF(OFFSET(G59,-$E$18,0)-SUM(OFFSET(F59,-$E$18,0):F59)&gt;0,OFFSET(G59,-$E$18,0)-SUM(OFFSET(F59,-$E$18,0):F59),0)))</f>
        <v>0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50</v>
      </c>
      <c r="F60" s="15">
        <f t="shared" si="4"/>
        <v>10</v>
      </c>
      <c r="G60" s="15">
        <f t="shared" ca="1" si="5"/>
        <v>0</v>
      </c>
      <c r="H60" s="13">
        <f t="shared" ca="1" si="0"/>
        <v>5.4794520547945209E-2</v>
      </c>
      <c r="I60" s="29">
        <f ca="1">IF(G60&lt;&gt;0,IF(E60&lt;0,0,IF(OR('House Salad'!I60&gt;0),0,IF(OR(Pita!I60&gt;0),50,200))),0)</f>
        <v>0</v>
      </c>
      <c r="J60" s="2">
        <f ca="1">IF(D60&lt;$E$18,"N/A",IF(D60=$E$18,IF($E$7-SUM(OFFSET(F60,-$E$18,0):F60)&gt;0,$E$7-SUM(OFFSET(F60,-$E$18,0):F60),0),IF(OFFSET(G60,-$E$18,0)-SUM(OFFSET(F60,-$E$18,0):F60)&gt;0,OFFSET(G60,-$E$18,0)-SUM(OFFSET(F60,-$E$18,0):F60),0)))</f>
        <v>0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40</v>
      </c>
      <c r="F61" s="15">
        <f t="shared" si="4"/>
        <v>10</v>
      </c>
      <c r="G61" s="15">
        <f t="shared" ca="1" si="5"/>
        <v>0</v>
      </c>
      <c r="H61" s="13">
        <f t="shared" ca="1" si="0"/>
        <v>4.3835616438356172E-2</v>
      </c>
      <c r="I61" s="29">
        <f ca="1">IF(G61&lt;&gt;0,IF(E61&lt;0,0,IF(OR('House Salad'!I61&gt;0),0,IF(OR(Pita!I61&gt;0),50,200))),0)</f>
        <v>0</v>
      </c>
      <c r="J61" s="2">
        <f ca="1">IF(D61&lt;$E$18,"N/A",IF(D61=$E$18,IF($E$7-SUM(OFFSET(F61,-$E$18,0):F61)&gt;0,$E$7-SUM(OFFSET(F61,-$E$18,0):F61),0),IF(OFFSET(G61,-$E$18,0)-SUM(OFFSET(F61,-$E$18,0):F61)&gt;0,OFFSET(G61,-$E$18,0)-SUM(OFFSET(F61,-$E$18,0):F61),0)))</f>
        <v>0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30</v>
      </c>
      <c r="F62" s="15">
        <f t="shared" si="4"/>
        <v>10</v>
      </c>
      <c r="G62" s="15">
        <f t="shared" ca="1" si="5"/>
        <v>72</v>
      </c>
      <c r="H62" s="13">
        <f t="shared" ca="1" si="0"/>
        <v>3.2876712328767127E-2</v>
      </c>
      <c r="I62" s="29">
        <f ca="1">IF(G62&lt;&gt;0,IF(E62&lt;0,0,IF(OR('House Salad'!I62&gt;0),0,IF(OR(Pita!I62&gt;0),50,200))),0)</f>
        <v>0</v>
      </c>
      <c r="J62" s="2">
        <f ca="1">IF(D62&lt;$E$18,"N/A",IF(D62=$E$18,IF($E$7-SUM(OFFSET(F62,-$E$18,0):F62)&gt;0,$E$7-SUM(OFFSET(F62,-$E$18,0):F62),0),IF(OFFSET(G62,-$E$18,0)-SUM(OFFSET(F62,-$E$18,0):F62)&gt;0,OFFSET(G62,-$E$18,0)-SUM(OFFSET(F62,-$E$18,0):F62),0)))</f>
        <v>0</v>
      </c>
      <c r="K62" s="13">
        <f t="shared" ca="1" si="1"/>
        <v>0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92</v>
      </c>
      <c r="F63" s="15">
        <f t="shared" si="4"/>
        <v>10</v>
      </c>
      <c r="G63" s="15">
        <f t="shared" ca="1" si="5"/>
        <v>0</v>
      </c>
      <c r="H63" s="13">
        <f t="shared" ca="1" si="0"/>
        <v>0.1008219178082192</v>
      </c>
      <c r="I63" s="29">
        <f ca="1">IF(G63&lt;&gt;0,IF(E63&lt;0,0,IF(OR('House Salad'!I63&gt;0),0,IF(OR(Pita!I63&gt;0),50,200))),0)</f>
        <v>0</v>
      </c>
      <c r="J63" s="2">
        <f ca="1">IF(D63&lt;$E$18,"N/A",IF(D63=$E$18,IF($E$7-SUM(OFFSET(F63,-$E$18,0):F63)&gt;0,$E$7-SUM(OFFSET(F63,-$E$18,0):F63),0),IF(OFFSET(G63,-$E$18,0)-SUM(OFFSET(F63,-$E$18,0):F63)&gt;0,OFFSET(G63,-$E$18,0)-SUM(OFFSET(F63,-$E$18,0):F63),0)))</f>
        <v>0</v>
      </c>
      <c r="K63" s="13">
        <f t="shared" ca="1" si="1"/>
        <v>0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82</v>
      </c>
      <c r="F64" s="15">
        <f t="shared" si="4"/>
        <v>10</v>
      </c>
      <c r="G64" s="15">
        <f t="shared" ca="1" si="5"/>
        <v>0</v>
      </c>
      <c r="H64" s="13">
        <f t="shared" ca="1" si="0"/>
        <v>8.9863013698630145E-2</v>
      </c>
      <c r="I64" s="29">
        <f ca="1">IF(G64&lt;&gt;0,IF(E64&lt;0,0,IF(OR('House Salad'!I64&gt;0),0,IF(OR(Pita!I64&gt;0),50,200))),0)</f>
        <v>0</v>
      </c>
      <c r="J64" s="2">
        <f ca="1">IF(D64&lt;$E$18,"N/A",IF(D64=$E$18,IF($E$7-SUM(OFFSET(F64,-$E$18,0):F64)&gt;0,$E$7-SUM(OFFSET(F64,-$E$18,0):F64),0),IF(OFFSET(G64,-$E$18,0)-SUM(OFFSET(F64,-$E$18,0):F64)&gt;0,OFFSET(G64,-$E$18,0)-SUM(OFFSET(F64,-$E$18,0):F64),0)))</f>
        <v>0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72</v>
      </c>
      <c r="F65" s="15">
        <f t="shared" si="4"/>
        <v>10</v>
      </c>
      <c r="G65" s="15">
        <f t="shared" ca="1" si="5"/>
        <v>0</v>
      </c>
      <c r="H65" s="13">
        <f t="shared" ca="1" si="0"/>
        <v>7.8904109589041108E-2</v>
      </c>
      <c r="I65" s="29">
        <f ca="1">IF(G65&lt;&gt;0,IF(E65&lt;0,0,IF(OR('House Salad'!I65&gt;0),0,IF(OR(Pita!I65&gt;0),50,200))),0)</f>
        <v>0</v>
      </c>
      <c r="J65" s="2">
        <f ca="1">IF(D65&lt;$E$18,"N/A",IF(D65=$E$18,IF($E$7-SUM(OFFSET(F65,-$E$18,0):F65)&gt;0,$E$7-SUM(OFFSET(F65,-$E$18,0):F65),0),IF(OFFSET(G65,-$E$18,0)-SUM(OFFSET(F65,-$E$18,0):F65)&gt;0,OFFSET(G65,-$E$18,0)-SUM(OFFSET(F65,-$E$18,0):F65),0)))</f>
        <v>0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62</v>
      </c>
      <c r="F66" s="15">
        <f t="shared" si="4"/>
        <v>10</v>
      </c>
      <c r="G66" s="15">
        <f t="shared" ca="1" si="5"/>
        <v>0</v>
      </c>
      <c r="H66" s="13">
        <f t="shared" ca="1" si="0"/>
        <v>6.794520547945207E-2</v>
      </c>
      <c r="I66" s="29">
        <f ca="1">IF(G66&lt;&gt;0,IF(E66&lt;0,0,IF(OR('House Salad'!I66&gt;0),0,IF(OR(Pita!I66&gt;0),50,200))),0)</f>
        <v>0</v>
      </c>
      <c r="J66" s="2">
        <f ca="1">IF(D66&lt;$E$18,"N/A",IF(D66=$E$18,IF($E$7-SUM(OFFSET(F66,-$E$18,0):F66)&gt;0,$E$7-SUM(OFFSET(F66,-$E$18,0):F66),0),IF(OFFSET(G66,-$E$18,0)-SUM(OFFSET(F66,-$E$18,0):F66)&gt;0,OFFSET(G66,-$E$18,0)-SUM(OFFSET(F66,-$E$18,0):F66),0)))</f>
        <v>0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52</v>
      </c>
      <c r="F67" s="15">
        <f t="shared" si="4"/>
        <v>10</v>
      </c>
      <c r="G67" s="15">
        <f t="shared" ca="1" si="5"/>
        <v>0</v>
      </c>
      <c r="H67" s="13">
        <f t="shared" ca="1" si="0"/>
        <v>5.6986301369863018E-2</v>
      </c>
      <c r="I67" s="29">
        <f ca="1">IF(G67&lt;&gt;0,IF(E67&lt;0,0,IF(OR('House Salad'!I67&gt;0),0,IF(OR(Pita!I67&gt;0),50,200))),0)</f>
        <v>0</v>
      </c>
      <c r="J67" s="2">
        <f ca="1">IF(D67&lt;$E$18,"N/A",IF(D67=$E$18,IF($E$7-SUM(OFFSET(F67,-$E$18,0):F67)&gt;0,$E$7-SUM(OFFSET(F67,-$E$18,0):F67),0),IF(OFFSET(G67,-$E$18,0)-SUM(OFFSET(F67,-$E$18,0):F67)&gt;0,OFFSET(G67,-$E$18,0)-SUM(OFFSET(F67,-$E$18,0):F67),0)))</f>
        <v>0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42</v>
      </c>
      <c r="F68" s="15">
        <f t="shared" si="4"/>
        <v>10</v>
      </c>
      <c r="G68" s="15">
        <f t="shared" ca="1" si="5"/>
        <v>0</v>
      </c>
      <c r="H68" s="13">
        <f t="shared" ca="1" si="0"/>
        <v>4.6027397260273981E-2</v>
      </c>
      <c r="I68" s="29">
        <f ca="1">IF(G68&lt;&gt;0,IF(E68&lt;0,0,IF(OR('House Salad'!I68&gt;0),0,IF(OR(Pita!I68&gt;0),50,200))),0)</f>
        <v>0</v>
      </c>
      <c r="J68" s="2">
        <f ca="1">IF(D68&lt;$E$18,"N/A",IF(D68=$E$18,IF($E$7-SUM(OFFSET(F68,-$E$18,0):F68)&gt;0,$E$7-SUM(OFFSET(F68,-$E$18,0):F68),0),IF(OFFSET(G68,-$E$18,0)-SUM(OFFSET(F68,-$E$18,0):F68)&gt;0,OFFSET(G68,-$E$18,0)-SUM(OFFSET(F68,-$E$18,0):F68),0)))</f>
        <v>0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32</v>
      </c>
      <c r="F69" s="15">
        <f t="shared" si="4"/>
        <v>10</v>
      </c>
      <c r="G69" s="15">
        <f t="shared" ca="1" si="5"/>
        <v>70</v>
      </c>
      <c r="H69" s="13">
        <f t="shared" ca="1" si="0"/>
        <v>3.5068493150684936E-2</v>
      </c>
      <c r="I69" s="29">
        <f ca="1">IF(G69&lt;&gt;0,IF(E69&lt;0,0,IF(OR('House Salad'!I69&gt;0),0,IF(OR(Pita!I69&gt;0),50,200))),0)</f>
        <v>0</v>
      </c>
      <c r="J69" s="2">
        <f ca="1">IF(D69&lt;$E$18,"N/A",IF(D69=$E$18,IF($E$7-SUM(OFFSET(F69,-$E$18,0):F69)&gt;0,$E$7-SUM(OFFSET(F69,-$E$18,0):F69),0),IF(OFFSET(G69,-$E$18,0)-SUM(OFFSET(F69,-$E$18,0):F69)&gt;0,OFFSET(G69,-$E$18,0)-SUM(OFFSET(F69,-$E$18,0):F69),0)))</f>
        <v>0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92</v>
      </c>
      <c r="F70" s="15">
        <f t="shared" si="4"/>
        <v>10</v>
      </c>
      <c r="G70" s="15">
        <f t="shared" ca="1" si="5"/>
        <v>0</v>
      </c>
      <c r="H70" s="13">
        <f t="shared" ca="1" si="0"/>
        <v>0.1008219178082192</v>
      </c>
      <c r="I70" s="29">
        <f ca="1">IF(G70&lt;&gt;0,IF(E70&lt;0,0,IF(OR('House Salad'!I70&gt;0),0,IF(OR(Pita!I70&gt;0),50,200))),0)</f>
        <v>0</v>
      </c>
      <c r="J70" s="2">
        <f ca="1">IF(D70&lt;$E$18,"N/A",IF(D70=$E$18,IF($E$7-SUM(OFFSET(F70,-$E$18,0):F70)&gt;0,$E$7-SUM(OFFSET(F70,-$E$18,0):F70),0),IF(OFFSET(G70,-$E$18,0)-SUM(OFFSET(F70,-$E$18,0):F70)&gt;0,OFFSET(G70,-$E$18,0)-SUM(OFFSET(F70,-$E$18,0):F70),0)))</f>
        <v>0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82</v>
      </c>
      <c r="F71" s="15">
        <f t="shared" si="4"/>
        <v>10</v>
      </c>
      <c r="G71" s="15">
        <f t="shared" ca="1" si="5"/>
        <v>0</v>
      </c>
      <c r="H71" s="13">
        <f t="shared" ca="1" si="0"/>
        <v>8.9863013698630145E-2</v>
      </c>
      <c r="I71" s="29">
        <f ca="1">IF(G71&lt;&gt;0,IF(E71&lt;0,0,IF(OR('House Salad'!I71&gt;0),0,IF(OR(Pita!I71&gt;0),50,200))),0)</f>
        <v>0</v>
      </c>
      <c r="J71" s="2">
        <f ca="1">IF(D71&lt;$E$18,"N/A",IF(D71=$E$18,IF($E$7-SUM(OFFSET(F71,-$E$18,0):F71)&gt;0,$E$7-SUM(OFFSET(F71,-$E$18,0):F71),0),IF(OFFSET(G71,-$E$18,0)-SUM(OFFSET(F71,-$E$18,0):F71)&gt;0,OFFSET(G71,-$E$18,0)-SUM(OFFSET(F71,-$E$18,0):F71),0)))</f>
        <v>0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72</v>
      </c>
      <c r="F72" s="15">
        <f t="shared" si="4"/>
        <v>10</v>
      </c>
      <c r="G72" s="15">
        <f t="shared" ca="1" si="5"/>
        <v>0</v>
      </c>
      <c r="H72" s="13">
        <f t="shared" ca="1" si="0"/>
        <v>7.8904109589041108E-2</v>
      </c>
      <c r="I72" s="29">
        <f ca="1">IF(G72&lt;&gt;0,IF(E72&lt;0,0,IF(OR('House Salad'!I72&gt;0),0,IF(OR(Pita!I72&gt;0),50,200))),0)</f>
        <v>0</v>
      </c>
      <c r="J72" s="2">
        <f ca="1">IF(D72&lt;$E$18,"N/A",IF(D72=$E$18,IF($E$7-SUM(OFFSET(F72,-$E$18,0):F72)&gt;0,$E$7-SUM(OFFSET(F72,-$E$18,0):F72),0),IF(OFFSET(G72,-$E$18,0)-SUM(OFFSET(F72,-$E$18,0):F72)&gt;0,OFFSET(G72,-$E$18,0)-SUM(OFFSET(F72,-$E$18,0):F72),0)))</f>
        <v>0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62</v>
      </c>
      <c r="F73" s="15">
        <f t="shared" si="4"/>
        <v>10</v>
      </c>
      <c r="G73" s="15">
        <f t="shared" ca="1" si="5"/>
        <v>0</v>
      </c>
      <c r="H73" s="13">
        <f t="shared" ca="1" si="0"/>
        <v>6.794520547945207E-2</v>
      </c>
      <c r="I73" s="29">
        <f ca="1">IF(G73&lt;&gt;0,IF(E73&lt;0,0,IF(OR('House Salad'!I73&gt;0),0,IF(OR(Pita!I73&gt;0),50,200))),0)</f>
        <v>0</v>
      </c>
      <c r="J73" s="2">
        <f ca="1">IF(D73&lt;$E$18,"N/A",IF(D73=$E$18,IF($E$7-SUM(OFFSET(F73,-$E$18,0):F73)&gt;0,$E$7-SUM(OFFSET(F73,-$E$18,0):F73),0),IF(OFFSET(G73,-$E$18,0)-SUM(OFFSET(F73,-$E$18,0):F73)&gt;0,OFFSET(G73,-$E$18,0)-SUM(OFFSET(F73,-$E$18,0):F73),0)))</f>
        <v>0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52</v>
      </c>
      <c r="F74" s="15">
        <f t="shared" si="4"/>
        <v>10</v>
      </c>
      <c r="G74" s="15">
        <f t="shared" ca="1" si="5"/>
        <v>0</v>
      </c>
      <c r="H74" s="13">
        <f t="shared" ca="1" si="0"/>
        <v>5.6986301369863018E-2</v>
      </c>
      <c r="I74" s="29">
        <f ca="1">IF(G74&lt;&gt;0,IF(E74&lt;0,0,IF(OR('House Salad'!I74&gt;0),0,IF(OR(Pita!I74&gt;0),50,200))),0)</f>
        <v>0</v>
      </c>
      <c r="J74" s="2">
        <f ca="1">IF(D74&lt;$E$18,"N/A",IF(D74=$E$18,IF($E$7-SUM(OFFSET(F74,-$E$18,0):F74)&gt;0,$E$7-SUM(OFFSET(F74,-$E$18,0):F74),0),IF(OFFSET(G74,-$E$18,0)-SUM(OFFSET(F74,-$E$18,0):F74)&gt;0,OFFSET(G74,-$E$18,0)-SUM(OFFSET(F74,-$E$18,0):F74),0)))</f>
        <v>0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42</v>
      </c>
      <c r="F75" s="15">
        <f t="shared" si="4"/>
        <v>10</v>
      </c>
      <c r="G75" s="15">
        <f t="shared" ca="1" si="5"/>
        <v>0</v>
      </c>
      <c r="H75" s="13">
        <f t="shared" ca="1" si="0"/>
        <v>4.6027397260273981E-2</v>
      </c>
      <c r="I75" s="29">
        <f ca="1">IF(G75&lt;&gt;0,IF(E75&lt;0,0,IF(OR('House Salad'!I75&gt;0),0,IF(OR(Pita!I75&gt;0),50,200))),0)</f>
        <v>0</v>
      </c>
      <c r="J75" s="2">
        <f ca="1">IF(D75&lt;$E$18,"N/A",IF(D75=$E$18,IF($E$7-SUM(OFFSET(F75,-$E$18,0):F75)&gt;0,$E$7-SUM(OFFSET(F75,-$E$18,0):F75),0),IF(OFFSET(G75,-$E$18,0)-SUM(OFFSET(F75,-$E$18,0):F75)&gt;0,OFFSET(G75,-$E$18,0)-SUM(OFFSET(F75,-$E$18,0):F75),0)))</f>
        <v>0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32</v>
      </c>
      <c r="F76" s="15">
        <f t="shared" si="4"/>
        <v>10</v>
      </c>
      <c r="G76" s="15">
        <f t="shared" ca="1" si="5"/>
        <v>70</v>
      </c>
      <c r="H76" s="13">
        <f t="shared" ca="1" si="0"/>
        <v>3.5068493150684936E-2</v>
      </c>
      <c r="I76" s="29">
        <f ca="1">IF(G76&lt;&gt;0,IF(E76&lt;0,0,IF(OR('House Salad'!I76&gt;0),0,IF(OR(Pita!I76&gt;0),50,200))),0)</f>
        <v>0</v>
      </c>
      <c r="J76" s="2">
        <f ca="1">IF(D76&lt;$E$18,"N/A",IF(D76=$E$18,IF($E$7-SUM(OFFSET(F76,-$E$18,0):F76)&gt;0,$E$7-SUM(OFFSET(F76,-$E$18,0):F76),0),IF(OFFSET(G76,-$E$18,0)-SUM(OFFSET(F76,-$E$18,0):F76)&gt;0,OFFSET(G76,-$E$18,0)-SUM(OFFSET(F76,-$E$18,0):F76),0)))</f>
        <v>0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92</v>
      </c>
      <c r="F77" s="15">
        <f t="shared" si="4"/>
        <v>10</v>
      </c>
      <c r="G77" s="15">
        <f t="shared" ca="1" si="5"/>
        <v>0</v>
      </c>
      <c r="H77" s="13">
        <f t="shared" ca="1" si="0"/>
        <v>0.1008219178082192</v>
      </c>
      <c r="I77" s="29">
        <f ca="1">IF(G77&lt;&gt;0,IF(E77&lt;0,0,IF(OR('House Salad'!I77&gt;0),0,IF(OR(Pita!I77&gt;0),50,200))),0)</f>
        <v>0</v>
      </c>
      <c r="J77" s="2">
        <f ca="1">IF(D77&lt;$E$18,"N/A",IF(D77=$E$18,IF($E$7-SUM(OFFSET(F77,-$E$18,0):F77)&gt;0,$E$7-SUM(OFFSET(F77,-$E$18,0):F77),0),IF(OFFSET(G77,-$E$18,0)-SUM(OFFSET(F77,-$E$18,0):F77)&gt;0,OFFSET(G77,-$E$18,0)-SUM(OFFSET(F77,-$E$18,0):F77),0)))</f>
        <v>0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82</v>
      </c>
      <c r="F78" s="15">
        <f t="shared" si="4"/>
        <v>10</v>
      </c>
      <c r="G78" s="15">
        <f t="shared" ca="1" si="5"/>
        <v>0</v>
      </c>
      <c r="H78" s="13">
        <f t="shared" ca="1" si="0"/>
        <v>8.9863013698630145E-2</v>
      </c>
      <c r="I78" s="29">
        <f ca="1">IF(G78&lt;&gt;0,IF(E78&lt;0,0,IF(OR('House Salad'!I78&gt;0),0,IF(OR(Pita!I78&gt;0),50,200))),0)</f>
        <v>0</v>
      </c>
      <c r="J78" s="2">
        <f ca="1">IF(D78&lt;$E$18,"N/A",IF(D78=$E$18,IF($E$7-SUM(OFFSET(F78,-$E$18,0):F78)&gt;0,$E$7-SUM(OFFSET(F78,-$E$18,0):F78),0),IF(OFFSET(G78,-$E$18,0)-SUM(OFFSET(F78,-$E$18,0):F78)&gt;0,OFFSET(G78,-$E$18,0)-SUM(OFFSET(F78,-$E$18,0):F78),0)))</f>
        <v>0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72</v>
      </c>
      <c r="F79" s="15">
        <f t="shared" si="4"/>
        <v>10</v>
      </c>
      <c r="G79" s="15">
        <f t="shared" ca="1" si="5"/>
        <v>0</v>
      </c>
      <c r="H79" s="13">
        <f t="shared" ca="1" si="0"/>
        <v>7.8904109589041108E-2</v>
      </c>
      <c r="I79" s="29">
        <f ca="1">IF(G79&lt;&gt;0,IF(E79&lt;0,0,IF(OR('House Salad'!I79&gt;0),0,IF(OR(Pita!I79&gt;0),50,200))),0)</f>
        <v>0</v>
      </c>
      <c r="J79" s="2">
        <f ca="1">IF(D79&lt;$E$18,"N/A",IF(D79=$E$18,IF($E$7-SUM(OFFSET(F79,-$E$18,0):F79)&gt;0,$E$7-SUM(OFFSET(F79,-$E$18,0):F79),0),IF(OFFSET(G79,-$E$18,0)-SUM(OFFSET(F79,-$E$18,0):F79)&gt;0,OFFSET(G79,-$E$18,0)-SUM(OFFSET(F79,-$E$18,0):F79),0)))</f>
        <v>0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62</v>
      </c>
      <c r="F80" s="15">
        <f t="shared" si="4"/>
        <v>10</v>
      </c>
      <c r="G80" s="15">
        <f t="shared" ca="1" si="5"/>
        <v>0</v>
      </c>
      <c r="H80" s="13">
        <f t="shared" ca="1" si="0"/>
        <v>6.794520547945207E-2</v>
      </c>
      <c r="I80" s="29">
        <f ca="1">IF(G80&lt;&gt;0,IF(E80&lt;0,0,IF(OR('House Salad'!I80&gt;0),0,IF(OR(Pita!I80&gt;0),50,200))),0)</f>
        <v>0</v>
      </c>
      <c r="J80" s="2">
        <f ca="1">IF(D80&lt;$E$18,"N/A",IF(D80=$E$18,IF($E$7-SUM(OFFSET(F80,-$E$18,0):F80)&gt;0,$E$7-SUM(OFFSET(F80,-$E$18,0):F80),0),IF(OFFSET(G80,-$E$18,0)-SUM(OFFSET(F80,-$E$18,0):F80)&gt;0,OFFSET(G80,-$E$18,0)-SUM(OFFSET(F80,-$E$18,0):F80),0)))</f>
        <v>0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52</v>
      </c>
      <c r="F81" s="15">
        <f t="shared" si="4"/>
        <v>10</v>
      </c>
      <c r="G81" s="15">
        <f t="shared" ca="1" si="5"/>
        <v>0</v>
      </c>
      <c r="H81" s="13">
        <f t="shared" ca="1" si="0"/>
        <v>5.6986301369863018E-2</v>
      </c>
      <c r="I81" s="29">
        <f ca="1">IF(G81&lt;&gt;0,IF(E81&lt;0,0,IF(OR('House Salad'!I81&gt;0),0,IF(OR(Pita!I81&gt;0),50,200))),0)</f>
        <v>0</v>
      </c>
      <c r="J81" s="2">
        <f ca="1">IF(D81&lt;$E$18,"N/A",IF(D81=$E$18,IF($E$7-SUM(OFFSET(F81,-$E$18,0):F81)&gt;0,$E$7-SUM(OFFSET(F81,-$E$18,0):F81),0),IF(OFFSET(G81,-$E$18,0)-SUM(OFFSET(F81,-$E$18,0):F81)&gt;0,OFFSET(G81,-$E$18,0)-SUM(OFFSET(F81,-$E$18,0):F81),0)))</f>
        <v>0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42</v>
      </c>
      <c r="F82" s="15">
        <f t="shared" si="4"/>
        <v>10</v>
      </c>
      <c r="G82" s="15">
        <f t="shared" ca="1" si="5"/>
        <v>0</v>
      </c>
      <c r="H82" s="13">
        <f t="shared" ca="1" si="0"/>
        <v>4.6027397260273981E-2</v>
      </c>
      <c r="I82" s="29">
        <f ca="1">IF(G82&lt;&gt;0,IF(E82&lt;0,0,IF(OR('House Salad'!I82&gt;0),0,IF(OR(Pita!I82&gt;0),50,200))),0)</f>
        <v>0</v>
      </c>
      <c r="J82" s="2">
        <f ca="1">IF(D82&lt;$E$18,"N/A",IF(D82=$E$18,IF($E$7-SUM(OFFSET(F82,-$E$18,0):F82)&gt;0,$E$7-SUM(OFFSET(F82,-$E$18,0):F82),0),IF(OFFSET(G82,-$E$18,0)-SUM(OFFSET(F82,-$E$18,0):F82)&gt;0,OFFSET(G82,-$E$18,0)-SUM(OFFSET(F82,-$E$18,0):F82),0)))</f>
        <v>0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32</v>
      </c>
      <c r="F83" s="15">
        <f t="shared" si="4"/>
        <v>10</v>
      </c>
      <c r="G83" s="15">
        <f t="shared" ca="1" si="5"/>
        <v>70</v>
      </c>
      <c r="H83" s="13">
        <f t="shared" ca="1" si="0"/>
        <v>3.5068493150684936E-2</v>
      </c>
      <c r="I83" s="29">
        <f ca="1">IF(G83&lt;&gt;0,IF(E83&lt;0,0,IF(OR('House Salad'!I83&gt;0),0,IF(OR(Pita!I83&gt;0),50,200))),0)</f>
        <v>0</v>
      </c>
      <c r="J83" s="2">
        <f ca="1">IF(D83&lt;$E$18,"N/A",IF(D83=$E$18,IF($E$7-SUM(OFFSET(F83,-$E$18,0):F83)&gt;0,$E$7-SUM(OFFSET(F83,-$E$18,0):F83),0),IF(OFFSET(G83,-$E$18,0)-SUM(OFFSET(F83,-$E$18,0):F83)&gt;0,OFFSET(G83,-$E$18,0)-SUM(OFFSET(F83,-$E$18,0):F83),0)))</f>
        <v>0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92</v>
      </c>
      <c r="F84" s="15">
        <f t="shared" si="4"/>
        <v>10</v>
      </c>
      <c r="G84" s="15">
        <f t="shared" ca="1" si="5"/>
        <v>0</v>
      </c>
      <c r="H84" s="13">
        <f t="shared" ca="1" si="0"/>
        <v>0.1008219178082192</v>
      </c>
      <c r="I84" s="29">
        <f ca="1">IF(G84&lt;&gt;0,IF(E84&lt;0,0,IF(OR('House Salad'!I84&gt;0),0,IF(OR(Pita!I84&gt;0),50,200))),0)</f>
        <v>0</v>
      </c>
      <c r="J84" s="2">
        <f ca="1">IF(D84&lt;$E$18,"N/A",IF(D84=$E$18,IF($E$7-SUM(OFFSET(F84,-$E$18,0):F84)&gt;0,$E$7-SUM(OFFSET(F84,-$E$18,0):F84),0),IF(OFFSET(G84,-$E$18,0)-SUM(OFFSET(F84,-$E$18,0):F84)&gt;0,OFFSET(G84,-$E$18,0)-SUM(OFFSET(F84,-$E$18,0):F84),0)))</f>
        <v>0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82</v>
      </c>
      <c r="F85" s="15">
        <f t="shared" si="4"/>
        <v>10</v>
      </c>
      <c r="G85" s="15">
        <f t="shared" ca="1" si="5"/>
        <v>0</v>
      </c>
      <c r="H85" s="13">
        <f t="shared" ref="H85:H148" ca="1" si="7">IF(E85&gt;0,E85*($E$12/365),0)</f>
        <v>8.9863013698630145E-2</v>
      </c>
      <c r="I85" s="29">
        <f ca="1">IF(G85&lt;&gt;0,IF(E85&lt;0,0,IF(OR('House Salad'!I85&gt;0),0,IF(OR(Pita!I85&gt;0),50,200))),0)</f>
        <v>0</v>
      </c>
      <c r="J85" s="2">
        <f ca="1">IF(D85&lt;$E$18,"N/A",IF(D85=$E$18,IF($E$7-SUM(OFFSET(F85,-$E$18,0):F85)&gt;0,$E$7-SUM(OFFSET(F85,-$E$18,0):F85),0),IF(OFFSET(G85,-$E$18,0)-SUM(OFFSET(F85,-$E$18,0):F85)&gt;0,OFFSET(G85,-$E$18,0)-SUM(OFFSET(F85,-$E$18,0):F85),0)))</f>
        <v>0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72</v>
      </c>
      <c r="F86" s="15">
        <f t="shared" ref="F86:F149" si="10">ROUND($E$15/7,0)</f>
        <v>10</v>
      </c>
      <c r="G86" s="15">
        <f t="shared" ref="G86:G149" ca="1" si="11">IF(D86=1,$E$4,IF(E86&lt;0,$E$4-E86,IF(MOD(D86,$E$5)=0,$E$4-E86,0)))</f>
        <v>0</v>
      </c>
      <c r="H86" s="13">
        <f t="shared" ca="1" si="7"/>
        <v>7.8904109589041108E-2</v>
      </c>
      <c r="I86" s="29">
        <f ca="1">IF(G86&lt;&gt;0,IF(E86&lt;0,0,IF(OR('House Salad'!I86&gt;0),0,IF(OR(Pita!I86&gt;0),50,200))),0)</f>
        <v>0</v>
      </c>
      <c r="J86" s="2">
        <f ca="1">IF(D86&lt;$E$18,"N/A",IF(D86=$E$18,IF($E$7-SUM(OFFSET(F86,-$E$18,0):F86)&gt;0,$E$7-SUM(OFFSET(F86,-$E$18,0):F86),0),IF(OFFSET(G86,-$E$18,0)-SUM(OFFSET(F86,-$E$18,0):F86)&gt;0,OFFSET(G86,-$E$18,0)-SUM(OFFSET(F86,-$E$18,0):F86),0)))</f>
        <v>0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62</v>
      </c>
      <c r="F87" s="15">
        <f t="shared" si="10"/>
        <v>10</v>
      </c>
      <c r="G87" s="15">
        <f t="shared" ca="1" si="11"/>
        <v>0</v>
      </c>
      <c r="H87" s="13">
        <f t="shared" ca="1" si="7"/>
        <v>6.794520547945207E-2</v>
      </c>
      <c r="I87" s="29">
        <f ca="1">IF(G87&lt;&gt;0,IF(E87&lt;0,0,IF(OR('House Salad'!I87&gt;0),0,IF(OR(Pita!I87&gt;0),50,200))),0)</f>
        <v>0</v>
      </c>
      <c r="J87" s="2">
        <f ca="1">IF(D87&lt;$E$18,"N/A",IF(D87=$E$18,IF($E$7-SUM(OFFSET(F87,-$E$18,0):F87)&gt;0,$E$7-SUM(OFFSET(F87,-$E$18,0):F87),0),IF(OFFSET(G87,-$E$18,0)-SUM(OFFSET(F87,-$E$18,0):F87)&gt;0,OFFSET(G87,-$E$18,0)-SUM(OFFSET(F87,-$E$18,0):F87),0)))</f>
        <v>0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52</v>
      </c>
      <c r="F88" s="15">
        <f t="shared" si="10"/>
        <v>10</v>
      </c>
      <c r="G88" s="15">
        <f t="shared" ca="1" si="11"/>
        <v>0</v>
      </c>
      <c r="H88" s="13">
        <f t="shared" ca="1" si="7"/>
        <v>5.6986301369863018E-2</v>
      </c>
      <c r="I88" s="29">
        <f ca="1">IF(G88&lt;&gt;0,IF(E88&lt;0,0,IF(OR('House Salad'!I88&gt;0),0,IF(OR(Pita!I88&gt;0),50,200))),0)</f>
        <v>0</v>
      </c>
      <c r="J88" s="2">
        <f ca="1">IF(D88&lt;$E$18,"N/A",IF(D88=$E$18,IF($E$7-SUM(OFFSET(F88,-$E$18,0):F88)&gt;0,$E$7-SUM(OFFSET(F88,-$E$18,0):F88),0),IF(OFFSET(G88,-$E$18,0)-SUM(OFFSET(F88,-$E$18,0):F88)&gt;0,OFFSET(G88,-$E$18,0)-SUM(OFFSET(F88,-$E$18,0):F88),0)))</f>
        <v>0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42</v>
      </c>
      <c r="F89" s="15">
        <f t="shared" si="10"/>
        <v>10</v>
      </c>
      <c r="G89" s="15">
        <f t="shared" ca="1" si="11"/>
        <v>0</v>
      </c>
      <c r="H89" s="13">
        <f t="shared" ca="1" si="7"/>
        <v>4.6027397260273981E-2</v>
      </c>
      <c r="I89" s="29">
        <f ca="1">IF(G89&lt;&gt;0,IF(E89&lt;0,0,IF(OR('House Salad'!I89&gt;0),0,IF(OR(Pita!I89&gt;0),50,200))),0)</f>
        <v>0</v>
      </c>
      <c r="J89" s="2">
        <f ca="1">IF(D89&lt;$E$18,"N/A",IF(D89=$E$18,IF($E$7-SUM(OFFSET(F89,-$E$18,0):F89)&gt;0,$E$7-SUM(OFFSET(F89,-$E$18,0):F89),0),IF(OFFSET(G89,-$E$18,0)-SUM(OFFSET(F89,-$E$18,0):F89)&gt;0,OFFSET(G89,-$E$18,0)-SUM(OFFSET(F89,-$E$18,0):F89),0)))</f>
        <v>0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32</v>
      </c>
      <c r="F90" s="15">
        <f t="shared" si="10"/>
        <v>10</v>
      </c>
      <c r="G90" s="15">
        <f t="shared" ca="1" si="11"/>
        <v>70</v>
      </c>
      <c r="H90" s="13">
        <f t="shared" ca="1" si="7"/>
        <v>3.5068493150684936E-2</v>
      </c>
      <c r="I90" s="29">
        <f ca="1">IF(G90&lt;&gt;0,IF(E90&lt;0,0,IF(OR('House Salad'!I90&gt;0),0,IF(OR(Pita!I90&gt;0),50,200))),0)</f>
        <v>0</v>
      </c>
      <c r="J90" s="2">
        <f ca="1">IF(D90&lt;$E$18,"N/A",IF(D90=$E$18,IF($E$7-SUM(OFFSET(F90,-$E$18,0):F90)&gt;0,$E$7-SUM(OFFSET(F90,-$E$18,0):F90),0),IF(OFFSET(G90,-$E$18,0)-SUM(OFFSET(F90,-$E$18,0):F90)&gt;0,OFFSET(G90,-$E$18,0)-SUM(OFFSET(F90,-$E$18,0):F90),0)))</f>
        <v>0</v>
      </c>
      <c r="K90" s="13">
        <f t="shared" ca="1" si="8"/>
        <v>0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92</v>
      </c>
      <c r="F91" s="15">
        <f t="shared" si="10"/>
        <v>10</v>
      </c>
      <c r="G91" s="15">
        <f t="shared" ca="1" si="11"/>
        <v>0</v>
      </c>
      <c r="H91" s="13">
        <f t="shared" ca="1" si="7"/>
        <v>0.1008219178082192</v>
      </c>
      <c r="I91" s="29">
        <f ca="1">IF(G91&lt;&gt;0,IF(E91&lt;0,0,IF(OR('House Salad'!I91&gt;0),0,IF(OR(Pita!I91&gt;0),50,200))),0)</f>
        <v>0</v>
      </c>
      <c r="J91" s="2">
        <f ca="1">IF(D91&lt;$E$18,"N/A",IF(D91=$E$18,IF($E$7-SUM(OFFSET(F91,-$E$18,0):F91)&gt;0,$E$7-SUM(OFFSET(F91,-$E$18,0):F91),0),IF(OFFSET(G91,-$E$18,0)-SUM(OFFSET(F91,-$E$18,0):F91)&gt;0,OFFSET(G91,-$E$18,0)-SUM(OFFSET(F91,-$E$18,0):F91),0)))</f>
        <v>0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82</v>
      </c>
      <c r="F92" s="15">
        <f t="shared" si="10"/>
        <v>10</v>
      </c>
      <c r="G92" s="15">
        <f t="shared" ca="1" si="11"/>
        <v>0</v>
      </c>
      <c r="H92" s="13">
        <f t="shared" ca="1" si="7"/>
        <v>8.9863013698630145E-2</v>
      </c>
      <c r="I92" s="29">
        <f ca="1">IF(G92&lt;&gt;0,IF(E92&lt;0,0,IF(OR('House Salad'!I92&gt;0),0,IF(OR(Pita!I92&gt;0),50,200))),0)</f>
        <v>0</v>
      </c>
      <c r="J92" s="2">
        <f ca="1">IF(D92&lt;$E$18,"N/A",IF(D92=$E$18,IF($E$7-SUM(OFFSET(F92,-$E$18,0):F92)&gt;0,$E$7-SUM(OFFSET(F92,-$E$18,0):F92),0),IF(OFFSET(G92,-$E$18,0)-SUM(OFFSET(F92,-$E$18,0):F92)&gt;0,OFFSET(G92,-$E$18,0)-SUM(OFFSET(F92,-$E$18,0):F92),0)))</f>
        <v>0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72</v>
      </c>
      <c r="F93" s="15">
        <f t="shared" si="10"/>
        <v>10</v>
      </c>
      <c r="G93" s="15">
        <f t="shared" ca="1" si="11"/>
        <v>0</v>
      </c>
      <c r="H93" s="13">
        <f t="shared" ca="1" si="7"/>
        <v>7.8904109589041108E-2</v>
      </c>
      <c r="I93" s="29">
        <f ca="1">IF(G93&lt;&gt;0,IF(E93&lt;0,0,IF(OR('House Salad'!I93&gt;0),0,IF(OR(Pita!I93&gt;0),50,200))),0)</f>
        <v>0</v>
      </c>
      <c r="J93" s="2">
        <f ca="1">IF(D93&lt;$E$18,"N/A",IF(D93=$E$18,IF($E$7-SUM(OFFSET(F93,-$E$18,0):F93)&gt;0,$E$7-SUM(OFFSET(F93,-$E$18,0):F93),0),IF(OFFSET(G93,-$E$18,0)-SUM(OFFSET(F93,-$E$18,0):F93)&gt;0,OFFSET(G93,-$E$18,0)-SUM(OFFSET(F93,-$E$18,0):F93),0)))</f>
        <v>0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62</v>
      </c>
      <c r="F94" s="15">
        <f t="shared" si="10"/>
        <v>10</v>
      </c>
      <c r="G94" s="15">
        <f t="shared" ca="1" si="11"/>
        <v>0</v>
      </c>
      <c r="H94" s="13">
        <f t="shared" ca="1" si="7"/>
        <v>6.794520547945207E-2</v>
      </c>
      <c r="I94" s="29">
        <f ca="1">IF(G94&lt;&gt;0,IF(E94&lt;0,0,IF(OR('House Salad'!I94&gt;0),0,IF(OR(Pita!I94&gt;0),50,200))),0)</f>
        <v>0</v>
      </c>
      <c r="J94" s="2">
        <f ca="1">IF(D94&lt;$E$18,"N/A",IF(D94=$E$18,IF($E$7-SUM(OFFSET(F94,-$E$18,0):F94)&gt;0,$E$7-SUM(OFFSET(F94,-$E$18,0):F94),0),IF(OFFSET(G94,-$E$18,0)-SUM(OFFSET(F94,-$E$18,0):F94)&gt;0,OFFSET(G94,-$E$18,0)-SUM(OFFSET(F94,-$E$18,0):F94),0)))</f>
        <v>0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52</v>
      </c>
      <c r="F95" s="15">
        <f t="shared" si="10"/>
        <v>10</v>
      </c>
      <c r="G95" s="15">
        <f t="shared" ca="1" si="11"/>
        <v>0</v>
      </c>
      <c r="H95" s="13">
        <f t="shared" ca="1" si="7"/>
        <v>5.6986301369863018E-2</v>
      </c>
      <c r="I95" s="29">
        <f ca="1">IF(G95&lt;&gt;0,IF(E95&lt;0,0,IF(OR('House Salad'!I95&gt;0),0,IF(OR(Pita!I95&gt;0),50,200))),0)</f>
        <v>0</v>
      </c>
      <c r="J95" s="2">
        <f ca="1">IF(D95&lt;$E$18,"N/A",IF(D95=$E$18,IF($E$7-SUM(OFFSET(F95,-$E$18,0):F95)&gt;0,$E$7-SUM(OFFSET(F95,-$E$18,0):F95),0),IF(OFFSET(G95,-$E$18,0)-SUM(OFFSET(F95,-$E$18,0):F95)&gt;0,OFFSET(G95,-$E$18,0)-SUM(OFFSET(F95,-$E$18,0):F95),0)))</f>
        <v>0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42</v>
      </c>
      <c r="F96" s="15">
        <f t="shared" si="10"/>
        <v>10</v>
      </c>
      <c r="G96" s="15">
        <f t="shared" ca="1" si="11"/>
        <v>0</v>
      </c>
      <c r="H96" s="13">
        <f t="shared" ca="1" si="7"/>
        <v>4.6027397260273981E-2</v>
      </c>
      <c r="I96" s="29">
        <f ca="1">IF(G96&lt;&gt;0,IF(E96&lt;0,0,IF(OR('House Salad'!I96&gt;0),0,IF(OR(Pita!I96&gt;0),50,200))),0)</f>
        <v>0</v>
      </c>
      <c r="J96" s="2">
        <f ca="1">IF(D96&lt;$E$18,"N/A",IF(D96=$E$18,IF($E$7-SUM(OFFSET(F96,-$E$18,0):F96)&gt;0,$E$7-SUM(OFFSET(F96,-$E$18,0):F96),0),IF(OFFSET(G96,-$E$18,0)-SUM(OFFSET(F96,-$E$18,0):F96)&gt;0,OFFSET(G96,-$E$18,0)-SUM(OFFSET(F96,-$E$18,0):F96),0)))</f>
        <v>0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32</v>
      </c>
      <c r="F97" s="15">
        <f t="shared" si="10"/>
        <v>10</v>
      </c>
      <c r="G97" s="15">
        <f t="shared" ca="1" si="11"/>
        <v>70</v>
      </c>
      <c r="H97" s="13">
        <f t="shared" ca="1" si="7"/>
        <v>3.5068493150684936E-2</v>
      </c>
      <c r="I97" s="29">
        <f ca="1">IF(G97&lt;&gt;0,IF(E97&lt;0,0,IF(OR('House Salad'!I97&gt;0),0,IF(OR(Pita!I97&gt;0),50,200))),0)</f>
        <v>0</v>
      </c>
      <c r="J97" s="2">
        <f ca="1">IF(D97&lt;$E$18,"N/A",IF(D97=$E$18,IF($E$7-SUM(OFFSET(F97,-$E$18,0):F97)&gt;0,$E$7-SUM(OFFSET(F97,-$E$18,0):F97),0),IF(OFFSET(G97,-$E$18,0)-SUM(OFFSET(F97,-$E$18,0):F97)&gt;0,OFFSET(G97,-$E$18,0)-SUM(OFFSET(F97,-$E$18,0):F97),0)))</f>
        <v>0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92</v>
      </c>
      <c r="F98" s="15">
        <f t="shared" si="10"/>
        <v>10</v>
      </c>
      <c r="G98" s="15">
        <f t="shared" ca="1" si="11"/>
        <v>0</v>
      </c>
      <c r="H98" s="13">
        <f t="shared" ca="1" si="7"/>
        <v>0.1008219178082192</v>
      </c>
      <c r="I98" s="29">
        <f ca="1">IF(G98&lt;&gt;0,IF(E98&lt;0,0,IF(OR('House Salad'!I98&gt;0),0,IF(OR(Pita!I98&gt;0),50,200))),0)</f>
        <v>0</v>
      </c>
      <c r="J98" s="2">
        <f ca="1">IF(D98&lt;$E$18,"N/A",IF(D98=$E$18,IF($E$7-SUM(OFFSET(F98,-$E$18,0):F98)&gt;0,$E$7-SUM(OFFSET(F98,-$E$18,0):F98),0),IF(OFFSET(G98,-$E$18,0)-SUM(OFFSET(F98,-$E$18,0):F98)&gt;0,OFFSET(G98,-$E$18,0)-SUM(OFFSET(F98,-$E$18,0):F98),0)))</f>
        <v>0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82</v>
      </c>
      <c r="F99" s="15">
        <f t="shared" si="10"/>
        <v>10</v>
      </c>
      <c r="G99" s="15">
        <f t="shared" ca="1" si="11"/>
        <v>0</v>
      </c>
      <c r="H99" s="13">
        <f t="shared" ca="1" si="7"/>
        <v>8.9863013698630145E-2</v>
      </c>
      <c r="I99" s="29">
        <f ca="1">IF(G99&lt;&gt;0,IF(E99&lt;0,0,IF(OR('House Salad'!I99&gt;0),0,IF(OR(Pita!I99&gt;0),50,200))),0)</f>
        <v>0</v>
      </c>
      <c r="J99" s="2">
        <f ca="1">IF(D99&lt;$E$18,"N/A",IF(D99=$E$18,IF($E$7-SUM(OFFSET(F99,-$E$18,0):F99)&gt;0,$E$7-SUM(OFFSET(F99,-$E$18,0):F99),0),IF(OFFSET(G99,-$E$18,0)-SUM(OFFSET(F99,-$E$18,0):F99)&gt;0,OFFSET(G99,-$E$18,0)-SUM(OFFSET(F99,-$E$18,0):F99),0)))</f>
        <v>0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72</v>
      </c>
      <c r="F100" s="15">
        <f t="shared" si="10"/>
        <v>10</v>
      </c>
      <c r="G100" s="15">
        <f t="shared" ca="1" si="11"/>
        <v>0</v>
      </c>
      <c r="H100" s="13">
        <f t="shared" ca="1" si="7"/>
        <v>7.8904109589041108E-2</v>
      </c>
      <c r="I100" s="29">
        <f ca="1">IF(G100&lt;&gt;0,IF(E100&lt;0,0,IF(OR('House Salad'!I100&gt;0),0,IF(OR(Pita!I100&gt;0),50,200))),0)</f>
        <v>0</v>
      </c>
      <c r="J100" s="2">
        <f ca="1">IF(D100&lt;$E$18,"N/A",IF(D100=$E$18,IF($E$7-SUM(OFFSET(F100,-$E$18,0):F100)&gt;0,$E$7-SUM(OFFSET(F100,-$E$18,0):F100),0),IF(OFFSET(G100,-$E$18,0)-SUM(OFFSET(F100,-$E$18,0):F100)&gt;0,OFFSET(G100,-$E$18,0)-SUM(OFFSET(F100,-$E$18,0):F100),0)))</f>
        <v>0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62</v>
      </c>
      <c r="F101" s="15">
        <f t="shared" si="10"/>
        <v>10</v>
      </c>
      <c r="G101" s="15">
        <f t="shared" ca="1" si="11"/>
        <v>0</v>
      </c>
      <c r="H101" s="13">
        <f t="shared" ca="1" si="7"/>
        <v>6.794520547945207E-2</v>
      </c>
      <c r="I101" s="29">
        <f ca="1">IF(G101&lt;&gt;0,IF(E101&lt;0,0,IF(OR('House Salad'!I101&gt;0),0,IF(OR(Pita!I101&gt;0),50,200))),0)</f>
        <v>0</v>
      </c>
      <c r="J101" s="2">
        <f ca="1">IF(D101&lt;$E$18,"N/A",IF(D101=$E$18,IF($E$7-SUM(OFFSET(F101,-$E$18,0):F101)&gt;0,$E$7-SUM(OFFSET(F101,-$E$18,0):F101),0),IF(OFFSET(G101,-$E$18,0)-SUM(OFFSET(F101,-$E$18,0):F101)&gt;0,OFFSET(G101,-$E$18,0)-SUM(OFFSET(F101,-$E$18,0):F101),0)))</f>
        <v>0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52</v>
      </c>
      <c r="F102" s="15">
        <f t="shared" si="10"/>
        <v>10</v>
      </c>
      <c r="G102" s="15">
        <f t="shared" ca="1" si="11"/>
        <v>0</v>
      </c>
      <c r="H102" s="13">
        <f t="shared" ca="1" si="7"/>
        <v>5.6986301369863018E-2</v>
      </c>
      <c r="I102" s="29">
        <f ca="1">IF(G102&lt;&gt;0,IF(E102&lt;0,0,IF(OR('House Salad'!I102&gt;0),0,IF(OR(Pita!I102&gt;0),50,200))),0)</f>
        <v>0</v>
      </c>
      <c r="J102" s="2">
        <f ca="1">IF(D102&lt;$E$18,"N/A",IF(D102=$E$18,IF($E$7-SUM(OFFSET(F102,-$E$18,0):F102)&gt;0,$E$7-SUM(OFFSET(F102,-$E$18,0):F102),0),IF(OFFSET(G102,-$E$18,0)-SUM(OFFSET(F102,-$E$18,0):F102)&gt;0,OFFSET(G102,-$E$18,0)-SUM(OFFSET(F102,-$E$18,0):F102),0)))</f>
        <v>0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42</v>
      </c>
      <c r="F103" s="15">
        <f t="shared" si="10"/>
        <v>10</v>
      </c>
      <c r="G103" s="15">
        <f t="shared" ca="1" si="11"/>
        <v>0</v>
      </c>
      <c r="H103" s="13">
        <f t="shared" ca="1" si="7"/>
        <v>4.6027397260273981E-2</v>
      </c>
      <c r="I103" s="29">
        <f ca="1">IF(G103&lt;&gt;0,IF(E103&lt;0,0,IF(OR('House Salad'!I103&gt;0),0,IF(OR(Pita!I103&gt;0),50,200))),0)</f>
        <v>0</v>
      </c>
      <c r="J103" s="2">
        <f ca="1">IF(D103&lt;$E$18,"N/A",IF(D103=$E$18,IF($E$7-SUM(OFFSET(F103,-$E$18,0):F103)&gt;0,$E$7-SUM(OFFSET(F103,-$E$18,0):F103),0),IF(OFFSET(G103,-$E$18,0)-SUM(OFFSET(F103,-$E$18,0):F103)&gt;0,OFFSET(G103,-$E$18,0)-SUM(OFFSET(F103,-$E$18,0):F103),0)))</f>
        <v>0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32</v>
      </c>
      <c r="F104" s="15">
        <f t="shared" si="10"/>
        <v>10</v>
      </c>
      <c r="G104" s="15">
        <f t="shared" ca="1" si="11"/>
        <v>70</v>
      </c>
      <c r="H104" s="13">
        <f t="shared" ca="1" si="7"/>
        <v>3.5068493150684936E-2</v>
      </c>
      <c r="I104" s="29">
        <f ca="1">IF(G104&lt;&gt;0,IF(E104&lt;0,0,IF(OR('House Salad'!I104&gt;0),0,IF(OR(Pita!I104&gt;0),50,200))),0)</f>
        <v>0</v>
      </c>
      <c r="J104" s="2">
        <f ca="1">IF(D104&lt;$E$18,"N/A",IF(D104=$E$18,IF($E$7-SUM(OFFSET(F104,-$E$18,0):F104)&gt;0,$E$7-SUM(OFFSET(F104,-$E$18,0):F104),0),IF(OFFSET(G104,-$E$18,0)-SUM(OFFSET(F104,-$E$18,0):F104)&gt;0,OFFSET(G104,-$E$18,0)-SUM(OFFSET(F104,-$E$18,0):F104),0)))</f>
        <v>0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92</v>
      </c>
      <c r="F105" s="15">
        <f t="shared" si="10"/>
        <v>10</v>
      </c>
      <c r="G105" s="15">
        <f t="shared" ca="1" si="11"/>
        <v>0</v>
      </c>
      <c r="H105" s="13">
        <f t="shared" ca="1" si="7"/>
        <v>0.1008219178082192</v>
      </c>
      <c r="I105" s="29">
        <f ca="1">IF(G105&lt;&gt;0,IF(E105&lt;0,0,IF(OR('House Salad'!I105&gt;0),0,IF(OR(Pita!I105&gt;0),50,200))),0)</f>
        <v>0</v>
      </c>
      <c r="J105" s="2">
        <f ca="1">IF(D105&lt;$E$18,"N/A",IF(D105=$E$18,IF($E$7-SUM(OFFSET(F105,-$E$18,0):F105)&gt;0,$E$7-SUM(OFFSET(F105,-$E$18,0):F105),0),IF(OFFSET(G105,-$E$18,0)-SUM(OFFSET(F105,-$E$18,0):F105)&gt;0,OFFSET(G105,-$E$18,0)-SUM(OFFSET(F105,-$E$18,0):F105),0)))</f>
        <v>0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82</v>
      </c>
      <c r="F106" s="15">
        <f t="shared" si="10"/>
        <v>10</v>
      </c>
      <c r="G106" s="15">
        <f t="shared" ca="1" si="11"/>
        <v>0</v>
      </c>
      <c r="H106" s="13">
        <f t="shared" ca="1" si="7"/>
        <v>8.9863013698630145E-2</v>
      </c>
      <c r="I106" s="29">
        <f ca="1">IF(G106&lt;&gt;0,IF(E106&lt;0,0,IF(OR('House Salad'!I106&gt;0),0,IF(OR(Pita!I106&gt;0),50,200))),0)</f>
        <v>0</v>
      </c>
      <c r="J106" s="2">
        <f ca="1">IF(D106&lt;$E$18,"N/A",IF(D106=$E$18,IF($E$7-SUM(OFFSET(F106,-$E$18,0):F106)&gt;0,$E$7-SUM(OFFSET(F106,-$E$18,0):F106),0),IF(OFFSET(G106,-$E$18,0)-SUM(OFFSET(F106,-$E$18,0):F106)&gt;0,OFFSET(G106,-$E$18,0)-SUM(OFFSET(F106,-$E$18,0):F106),0)))</f>
        <v>0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72</v>
      </c>
      <c r="F107" s="15">
        <f t="shared" si="10"/>
        <v>10</v>
      </c>
      <c r="G107" s="15">
        <f t="shared" ca="1" si="11"/>
        <v>0</v>
      </c>
      <c r="H107" s="13">
        <f t="shared" ca="1" si="7"/>
        <v>7.8904109589041108E-2</v>
      </c>
      <c r="I107" s="29">
        <f ca="1">IF(G107&lt;&gt;0,IF(E107&lt;0,0,IF(OR('House Salad'!I107&gt;0),0,IF(OR(Pita!I107&gt;0),50,200))),0)</f>
        <v>0</v>
      </c>
      <c r="J107" s="2">
        <f ca="1">IF(D107&lt;$E$18,"N/A",IF(D107=$E$18,IF($E$7-SUM(OFFSET(F107,-$E$18,0):F107)&gt;0,$E$7-SUM(OFFSET(F107,-$E$18,0):F107),0),IF(OFFSET(G107,-$E$18,0)-SUM(OFFSET(F107,-$E$18,0):F107)&gt;0,OFFSET(G107,-$E$18,0)-SUM(OFFSET(F107,-$E$18,0):F107),0)))</f>
        <v>0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62</v>
      </c>
      <c r="F108" s="15">
        <f t="shared" si="10"/>
        <v>10</v>
      </c>
      <c r="G108" s="15">
        <f t="shared" ca="1" si="11"/>
        <v>0</v>
      </c>
      <c r="H108" s="13">
        <f t="shared" ca="1" si="7"/>
        <v>6.794520547945207E-2</v>
      </c>
      <c r="I108" s="29">
        <f ca="1">IF(G108&lt;&gt;0,IF(E108&lt;0,0,IF(OR('House Salad'!I108&gt;0),0,IF(OR(Pita!I108&gt;0),50,200))),0)</f>
        <v>0</v>
      </c>
      <c r="J108" s="2">
        <f ca="1">IF(D108&lt;$E$18,"N/A",IF(D108=$E$18,IF($E$7-SUM(OFFSET(F108,-$E$18,0):F108)&gt;0,$E$7-SUM(OFFSET(F108,-$E$18,0):F108),0),IF(OFFSET(G108,-$E$18,0)-SUM(OFFSET(F108,-$E$18,0):F108)&gt;0,OFFSET(G108,-$E$18,0)-SUM(OFFSET(F108,-$E$18,0):F108),0)))</f>
        <v>0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52</v>
      </c>
      <c r="F109" s="15">
        <f t="shared" si="10"/>
        <v>10</v>
      </c>
      <c r="G109" s="15">
        <f t="shared" ca="1" si="11"/>
        <v>0</v>
      </c>
      <c r="H109" s="13">
        <f t="shared" ca="1" si="7"/>
        <v>5.6986301369863018E-2</v>
      </c>
      <c r="I109" s="29">
        <f ca="1">IF(G109&lt;&gt;0,IF(E109&lt;0,0,IF(OR('House Salad'!I109&gt;0),0,IF(OR(Pita!I109&gt;0),50,200))),0)</f>
        <v>0</v>
      </c>
      <c r="J109" s="2">
        <f ca="1">IF(D109&lt;$E$18,"N/A",IF(D109=$E$18,IF($E$7-SUM(OFFSET(F109,-$E$18,0):F109)&gt;0,$E$7-SUM(OFFSET(F109,-$E$18,0):F109),0),IF(OFFSET(G109,-$E$18,0)-SUM(OFFSET(F109,-$E$18,0):F109)&gt;0,OFFSET(G109,-$E$18,0)-SUM(OFFSET(F109,-$E$18,0):F109),0)))</f>
        <v>0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42</v>
      </c>
      <c r="F110" s="15">
        <f t="shared" si="10"/>
        <v>10</v>
      </c>
      <c r="G110" s="15">
        <f t="shared" ca="1" si="11"/>
        <v>0</v>
      </c>
      <c r="H110" s="13">
        <f t="shared" ca="1" si="7"/>
        <v>4.6027397260273981E-2</v>
      </c>
      <c r="I110" s="29">
        <f ca="1">IF(G110&lt;&gt;0,IF(E110&lt;0,0,IF(OR('House Salad'!I110&gt;0),0,IF(OR(Pita!I110&gt;0),50,200))),0)</f>
        <v>0</v>
      </c>
      <c r="J110" s="2">
        <f ca="1">IF(D110&lt;$E$18,"N/A",IF(D110=$E$18,IF($E$7-SUM(OFFSET(F110,-$E$18,0):F110)&gt;0,$E$7-SUM(OFFSET(F110,-$E$18,0):F110),0),IF(OFFSET(G110,-$E$18,0)-SUM(OFFSET(F110,-$E$18,0):F110)&gt;0,OFFSET(G110,-$E$18,0)-SUM(OFFSET(F110,-$E$18,0):F110),0)))</f>
        <v>0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32</v>
      </c>
      <c r="F111" s="15">
        <f t="shared" si="10"/>
        <v>10</v>
      </c>
      <c r="G111" s="15">
        <f t="shared" ca="1" si="11"/>
        <v>70</v>
      </c>
      <c r="H111" s="13">
        <f t="shared" ca="1" si="7"/>
        <v>3.5068493150684936E-2</v>
      </c>
      <c r="I111" s="29">
        <f ca="1">IF(G111&lt;&gt;0,IF(E111&lt;0,0,IF(OR('House Salad'!I111&gt;0),0,IF(OR(Pita!I111&gt;0),50,200))),0)</f>
        <v>0</v>
      </c>
      <c r="J111" s="2">
        <f ca="1">IF(D111&lt;$E$18,"N/A",IF(D111=$E$18,IF($E$7-SUM(OFFSET(F111,-$E$18,0):F111)&gt;0,$E$7-SUM(OFFSET(F111,-$E$18,0):F111),0),IF(OFFSET(G111,-$E$18,0)-SUM(OFFSET(F111,-$E$18,0):F111)&gt;0,OFFSET(G111,-$E$18,0)-SUM(OFFSET(F111,-$E$18,0):F111),0)))</f>
        <v>0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92</v>
      </c>
      <c r="F112" s="15">
        <f t="shared" si="10"/>
        <v>10</v>
      </c>
      <c r="G112" s="15">
        <f t="shared" ca="1" si="11"/>
        <v>0</v>
      </c>
      <c r="H112" s="13">
        <f t="shared" ca="1" si="7"/>
        <v>0.1008219178082192</v>
      </c>
      <c r="I112" s="29">
        <f ca="1">IF(G112&lt;&gt;0,IF(E112&lt;0,0,IF(OR('House Salad'!I112&gt;0),0,IF(OR(Pita!I112&gt;0),50,200))),0)</f>
        <v>0</v>
      </c>
      <c r="J112" s="2">
        <f ca="1">IF(D112&lt;$E$18,"N/A",IF(D112=$E$18,IF($E$7-SUM(OFFSET(F112,-$E$18,0):F112)&gt;0,$E$7-SUM(OFFSET(F112,-$E$18,0):F112),0),IF(OFFSET(G112,-$E$18,0)-SUM(OFFSET(F112,-$E$18,0):F112)&gt;0,OFFSET(G112,-$E$18,0)-SUM(OFFSET(F112,-$E$18,0):F112),0)))</f>
        <v>0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82</v>
      </c>
      <c r="F113" s="15">
        <f t="shared" si="10"/>
        <v>10</v>
      </c>
      <c r="G113" s="15">
        <f t="shared" ca="1" si="11"/>
        <v>0</v>
      </c>
      <c r="H113" s="13">
        <f t="shared" ca="1" si="7"/>
        <v>8.9863013698630145E-2</v>
      </c>
      <c r="I113" s="29">
        <f ca="1">IF(G113&lt;&gt;0,IF(E113&lt;0,0,IF(OR('House Salad'!I113&gt;0),0,IF(OR(Pita!I113&gt;0),50,200))),0)</f>
        <v>0</v>
      </c>
      <c r="J113" s="2">
        <f ca="1">IF(D113&lt;$E$18,"N/A",IF(D113=$E$18,IF($E$7-SUM(OFFSET(F113,-$E$18,0):F113)&gt;0,$E$7-SUM(OFFSET(F113,-$E$18,0):F113),0),IF(OFFSET(G113,-$E$18,0)-SUM(OFFSET(F113,-$E$18,0):F113)&gt;0,OFFSET(G113,-$E$18,0)-SUM(OFFSET(F113,-$E$18,0):F113),0)))</f>
        <v>0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72</v>
      </c>
      <c r="F114" s="15">
        <f t="shared" si="10"/>
        <v>10</v>
      </c>
      <c r="G114" s="15">
        <f t="shared" ca="1" si="11"/>
        <v>0</v>
      </c>
      <c r="H114" s="13">
        <f t="shared" ca="1" si="7"/>
        <v>7.8904109589041108E-2</v>
      </c>
      <c r="I114" s="29">
        <f ca="1">IF(G114&lt;&gt;0,IF(E114&lt;0,0,IF(OR('House Salad'!I114&gt;0),0,IF(OR(Pita!I114&gt;0),50,200))),0)</f>
        <v>0</v>
      </c>
      <c r="J114" s="2">
        <f ca="1">IF(D114&lt;$E$18,"N/A",IF(D114=$E$18,IF($E$7-SUM(OFFSET(F114,-$E$18,0):F114)&gt;0,$E$7-SUM(OFFSET(F114,-$E$18,0):F114),0),IF(OFFSET(G114,-$E$18,0)-SUM(OFFSET(F114,-$E$18,0):F114)&gt;0,OFFSET(G114,-$E$18,0)-SUM(OFFSET(F114,-$E$18,0):F114),0)))</f>
        <v>0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62</v>
      </c>
      <c r="F115" s="15">
        <f t="shared" si="10"/>
        <v>10</v>
      </c>
      <c r="G115" s="15">
        <f t="shared" ca="1" si="11"/>
        <v>0</v>
      </c>
      <c r="H115" s="13">
        <f t="shared" ca="1" si="7"/>
        <v>6.794520547945207E-2</v>
      </c>
      <c r="I115" s="29">
        <f ca="1">IF(G115&lt;&gt;0,IF(E115&lt;0,0,IF(OR('House Salad'!I115&gt;0),0,IF(OR(Pita!I115&gt;0),50,200))),0)</f>
        <v>0</v>
      </c>
      <c r="J115" s="2">
        <f ca="1">IF(D115&lt;$E$18,"N/A",IF(D115=$E$18,IF($E$7-SUM(OFFSET(F115,-$E$18,0):F115)&gt;0,$E$7-SUM(OFFSET(F115,-$E$18,0):F115),0),IF(OFFSET(G115,-$E$18,0)-SUM(OFFSET(F115,-$E$18,0):F115)&gt;0,OFFSET(G115,-$E$18,0)-SUM(OFFSET(F115,-$E$18,0):F115),0)))</f>
        <v>0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52</v>
      </c>
      <c r="F116" s="15">
        <f t="shared" si="10"/>
        <v>10</v>
      </c>
      <c r="G116" s="15">
        <f t="shared" ca="1" si="11"/>
        <v>0</v>
      </c>
      <c r="H116" s="13">
        <f t="shared" ca="1" si="7"/>
        <v>5.6986301369863018E-2</v>
      </c>
      <c r="I116" s="29">
        <f ca="1">IF(G116&lt;&gt;0,IF(E116&lt;0,0,IF(OR('House Salad'!I116&gt;0),0,IF(OR(Pita!I116&gt;0),50,200))),0)</f>
        <v>0</v>
      </c>
      <c r="J116" s="2">
        <f ca="1">IF(D116&lt;$E$18,"N/A",IF(D116=$E$18,IF($E$7-SUM(OFFSET(F116,-$E$18,0):F116)&gt;0,$E$7-SUM(OFFSET(F116,-$E$18,0):F116),0),IF(OFFSET(G116,-$E$18,0)-SUM(OFFSET(F116,-$E$18,0):F116)&gt;0,OFFSET(G116,-$E$18,0)-SUM(OFFSET(F116,-$E$18,0):F116),0)))</f>
        <v>0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42</v>
      </c>
      <c r="F117" s="15">
        <f t="shared" si="10"/>
        <v>10</v>
      </c>
      <c r="G117" s="15">
        <f t="shared" ca="1" si="11"/>
        <v>0</v>
      </c>
      <c r="H117" s="13">
        <f t="shared" ca="1" si="7"/>
        <v>4.6027397260273981E-2</v>
      </c>
      <c r="I117" s="29">
        <f ca="1">IF(G117&lt;&gt;0,IF(E117&lt;0,0,IF(OR('House Salad'!I117&gt;0),0,IF(OR(Pita!I117&gt;0),50,200))),0)</f>
        <v>0</v>
      </c>
      <c r="J117" s="2">
        <f ca="1">IF(D117&lt;$E$18,"N/A",IF(D117=$E$18,IF($E$7-SUM(OFFSET(F117,-$E$18,0):F117)&gt;0,$E$7-SUM(OFFSET(F117,-$E$18,0):F117),0),IF(OFFSET(G117,-$E$18,0)-SUM(OFFSET(F117,-$E$18,0):F117)&gt;0,OFFSET(G117,-$E$18,0)-SUM(OFFSET(F117,-$E$18,0):F117),0)))</f>
        <v>0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32</v>
      </c>
      <c r="F118" s="15">
        <f t="shared" si="10"/>
        <v>10</v>
      </c>
      <c r="G118" s="15">
        <f t="shared" ca="1" si="11"/>
        <v>70</v>
      </c>
      <c r="H118" s="13">
        <f t="shared" ca="1" si="7"/>
        <v>3.5068493150684936E-2</v>
      </c>
      <c r="I118" s="29">
        <f ca="1">IF(G118&lt;&gt;0,IF(E118&lt;0,0,IF(OR('House Salad'!I118&gt;0),0,IF(OR(Pita!I118&gt;0),50,200))),0)</f>
        <v>0</v>
      </c>
      <c r="J118" s="2">
        <f ca="1">IF(D118&lt;$E$18,"N/A",IF(D118=$E$18,IF($E$7-SUM(OFFSET(F118,-$E$18,0):F118)&gt;0,$E$7-SUM(OFFSET(F118,-$E$18,0):F118),0),IF(OFFSET(G118,-$E$18,0)-SUM(OFFSET(F118,-$E$18,0):F118)&gt;0,OFFSET(G118,-$E$18,0)-SUM(OFFSET(F118,-$E$18,0):F118),0)))</f>
        <v>0</v>
      </c>
      <c r="K118" s="13">
        <f t="shared" ca="1" si="8"/>
        <v>0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92</v>
      </c>
      <c r="F119" s="15">
        <f t="shared" si="10"/>
        <v>10</v>
      </c>
      <c r="G119" s="15">
        <f t="shared" ca="1" si="11"/>
        <v>0</v>
      </c>
      <c r="H119" s="13">
        <f t="shared" ca="1" si="7"/>
        <v>0.1008219178082192</v>
      </c>
      <c r="I119" s="29">
        <f ca="1">IF(G119&lt;&gt;0,IF(E119&lt;0,0,IF(OR('House Salad'!I119&gt;0),0,IF(OR(Pita!I119&gt;0),50,200))),0)</f>
        <v>0</v>
      </c>
      <c r="J119" s="2">
        <f ca="1">IF(D119&lt;$E$18,"N/A",IF(D119=$E$18,IF($E$7-SUM(OFFSET(F119,-$E$18,0):F119)&gt;0,$E$7-SUM(OFFSET(F119,-$E$18,0):F119),0),IF(OFFSET(G119,-$E$18,0)-SUM(OFFSET(F119,-$E$18,0):F119)&gt;0,OFFSET(G119,-$E$18,0)-SUM(OFFSET(F119,-$E$18,0):F119),0)))</f>
        <v>0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82</v>
      </c>
      <c r="F120" s="15">
        <f t="shared" si="10"/>
        <v>10</v>
      </c>
      <c r="G120" s="15">
        <f t="shared" ca="1" si="11"/>
        <v>0</v>
      </c>
      <c r="H120" s="13">
        <f t="shared" ca="1" si="7"/>
        <v>8.9863013698630145E-2</v>
      </c>
      <c r="I120" s="29">
        <f ca="1">IF(G120&lt;&gt;0,IF(E120&lt;0,0,IF(OR('House Salad'!I120&gt;0),0,IF(OR(Pita!I120&gt;0),50,200))),0)</f>
        <v>0</v>
      </c>
      <c r="J120" s="2">
        <f ca="1">IF(D120&lt;$E$18,"N/A",IF(D120=$E$18,IF($E$7-SUM(OFFSET(F120,-$E$18,0):F120)&gt;0,$E$7-SUM(OFFSET(F120,-$E$18,0):F120),0),IF(OFFSET(G120,-$E$18,0)-SUM(OFFSET(F120,-$E$18,0):F120)&gt;0,OFFSET(G120,-$E$18,0)-SUM(OFFSET(F120,-$E$18,0):F120),0)))</f>
        <v>0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72</v>
      </c>
      <c r="F121" s="15">
        <f t="shared" si="10"/>
        <v>10</v>
      </c>
      <c r="G121" s="15">
        <f t="shared" ca="1" si="11"/>
        <v>0</v>
      </c>
      <c r="H121" s="13">
        <f t="shared" ca="1" si="7"/>
        <v>7.8904109589041108E-2</v>
      </c>
      <c r="I121" s="29">
        <f ca="1">IF(G121&lt;&gt;0,IF(E121&lt;0,0,IF(OR('House Salad'!I121&gt;0),0,IF(OR(Pita!I121&gt;0),50,200))),0)</f>
        <v>0</v>
      </c>
      <c r="J121" s="2">
        <f ca="1">IF(D121&lt;$E$18,"N/A",IF(D121=$E$18,IF($E$7-SUM(OFFSET(F121,-$E$18,0):F121)&gt;0,$E$7-SUM(OFFSET(F121,-$E$18,0):F121),0),IF(OFFSET(G121,-$E$18,0)-SUM(OFFSET(F121,-$E$18,0):F121)&gt;0,OFFSET(G121,-$E$18,0)-SUM(OFFSET(F121,-$E$18,0):F121),0)))</f>
        <v>0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62</v>
      </c>
      <c r="F122" s="15">
        <f t="shared" si="10"/>
        <v>10</v>
      </c>
      <c r="G122" s="15">
        <f t="shared" ca="1" si="11"/>
        <v>0</v>
      </c>
      <c r="H122" s="13">
        <f t="shared" ca="1" si="7"/>
        <v>6.794520547945207E-2</v>
      </c>
      <c r="I122" s="29">
        <f ca="1">IF(G122&lt;&gt;0,IF(E122&lt;0,0,IF(OR('House Salad'!I122&gt;0),0,IF(OR(Pita!I122&gt;0),50,200))),0)</f>
        <v>0</v>
      </c>
      <c r="J122" s="2">
        <f ca="1">IF(D122&lt;$E$18,"N/A",IF(D122=$E$18,IF($E$7-SUM(OFFSET(F122,-$E$18,0):F122)&gt;0,$E$7-SUM(OFFSET(F122,-$E$18,0):F122),0),IF(OFFSET(G122,-$E$18,0)-SUM(OFFSET(F122,-$E$18,0):F122)&gt;0,OFFSET(G122,-$E$18,0)-SUM(OFFSET(F122,-$E$18,0):F122),0)))</f>
        <v>0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52</v>
      </c>
      <c r="F123" s="15">
        <f t="shared" si="10"/>
        <v>10</v>
      </c>
      <c r="G123" s="15">
        <f t="shared" ca="1" si="11"/>
        <v>0</v>
      </c>
      <c r="H123" s="13">
        <f t="shared" ca="1" si="7"/>
        <v>5.6986301369863018E-2</v>
      </c>
      <c r="I123" s="29">
        <f ca="1">IF(G123&lt;&gt;0,IF(E123&lt;0,0,IF(OR('House Salad'!I123&gt;0),0,IF(OR(Pita!I123&gt;0),50,200))),0)</f>
        <v>0</v>
      </c>
      <c r="J123" s="2">
        <f ca="1">IF(D123&lt;$E$18,"N/A",IF(D123=$E$18,IF($E$7-SUM(OFFSET(F123,-$E$18,0):F123)&gt;0,$E$7-SUM(OFFSET(F123,-$E$18,0):F123),0),IF(OFFSET(G123,-$E$18,0)-SUM(OFFSET(F123,-$E$18,0):F123)&gt;0,OFFSET(G123,-$E$18,0)-SUM(OFFSET(F123,-$E$18,0):F123),0)))</f>
        <v>0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42</v>
      </c>
      <c r="F124" s="15">
        <f t="shared" si="10"/>
        <v>10</v>
      </c>
      <c r="G124" s="15">
        <f t="shared" ca="1" si="11"/>
        <v>0</v>
      </c>
      <c r="H124" s="13">
        <f t="shared" ca="1" si="7"/>
        <v>4.6027397260273981E-2</v>
      </c>
      <c r="I124" s="29">
        <f ca="1">IF(G124&lt;&gt;0,IF(E124&lt;0,0,IF(OR('House Salad'!I124&gt;0),0,IF(OR(Pita!I124&gt;0),50,200))),0)</f>
        <v>0</v>
      </c>
      <c r="J124" s="2">
        <f ca="1">IF(D124&lt;$E$18,"N/A",IF(D124=$E$18,IF($E$7-SUM(OFFSET(F124,-$E$18,0):F124)&gt;0,$E$7-SUM(OFFSET(F124,-$E$18,0):F124),0),IF(OFFSET(G124,-$E$18,0)-SUM(OFFSET(F124,-$E$18,0):F124)&gt;0,OFFSET(G124,-$E$18,0)-SUM(OFFSET(F124,-$E$18,0):F124),0)))</f>
        <v>0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32</v>
      </c>
      <c r="F125" s="15">
        <f t="shared" si="10"/>
        <v>10</v>
      </c>
      <c r="G125" s="15">
        <f t="shared" ca="1" si="11"/>
        <v>70</v>
      </c>
      <c r="H125" s="13">
        <f t="shared" ca="1" si="7"/>
        <v>3.5068493150684936E-2</v>
      </c>
      <c r="I125" s="29">
        <f ca="1">IF(G125&lt;&gt;0,IF(E125&lt;0,0,IF(OR('House Salad'!I125&gt;0),0,IF(OR(Pita!I125&gt;0),50,200))),0)</f>
        <v>0</v>
      </c>
      <c r="J125" s="2">
        <f ca="1">IF(D125&lt;$E$18,"N/A",IF(D125=$E$18,IF($E$7-SUM(OFFSET(F125,-$E$18,0):F125)&gt;0,$E$7-SUM(OFFSET(F125,-$E$18,0):F125),0),IF(OFFSET(G125,-$E$18,0)-SUM(OFFSET(F125,-$E$18,0):F125)&gt;0,OFFSET(G125,-$E$18,0)-SUM(OFFSET(F125,-$E$18,0):F125),0)))</f>
        <v>0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92</v>
      </c>
      <c r="F126" s="15">
        <f t="shared" si="10"/>
        <v>10</v>
      </c>
      <c r="G126" s="15">
        <f t="shared" ca="1" si="11"/>
        <v>0</v>
      </c>
      <c r="H126" s="13">
        <f t="shared" ca="1" si="7"/>
        <v>0.1008219178082192</v>
      </c>
      <c r="I126" s="29">
        <f ca="1">IF(G126&lt;&gt;0,IF(E126&lt;0,0,IF(OR('House Salad'!I126&gt;0),0,IF(OR(Pita!I126&gt;0),50,200))),0)</f>
        <v>0</v>
      </c>
      <c r="J126" s="2">
        <f ca="1">IF(D126&lt;$E$18,"N/A",IF(D126=$E$18,IF($E$7-SUM(OFFSET(F126,-$E$18,0):F126)&gt;0,$E$7-SUM(OFFSET(F126,-$E$18,0):F126),0),IF(OFFSET(G126,-$E$18,0)-SUM(OFFSET(F126,-$E$18,0):F126)&gt;0,OFFSET(G126,-$E$18,0)-SUM(OFFSET(F126,-$E$18,0):F126),0)))</f>
        <v>0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82</v>
      </c>
      <c r="F127" s="15">
        <f t="shared" si="10"/>
        <v>10</v>
      </c>
      <c r="G127" s="15">
        <f t="shared" ca="1" si="11"/>
        <v>0</v>
      </c>
      <c r="H127" s="13">
        <f t="shared" ca="1" si="7"/>
        <v>8.9863013698630145E-2</v>
      </c>
      <c r="I127" s="29">
        <f ca="1">IF(G127&lt;&gt;0,IF(E127&lt;0,0,IF(OR('House Salad'!I127&gt;0),0,IF(OR(Pita!I127&gt;0),50,200))),0)</f>
        <v>0</v>
      </c>
      <c r="J127" s="2">
        <f ca="1">IF(D127&lt;$E$18,"N/A",IF(D127=$E$18,IF($E$7-SUM(OFFSET(F127,-$E$18,0):F127)&gt;0,$E$7-SUM(OFFSET(F127,-$E$18,0):F127),0),IF(OFFSET(G127,-$E$18,0)-SUM(OFFSET(F127,-$E$18,0):F127)&gt;0,OFFSET(G127,-$E$18,0)-SUM(OFFSET(F127,-$E$18,0):F127),0)))</f>
        <v>0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72</v>
      </c>
      <c r="F128" s="15">
        <f t="shared" si="10"/>
        <v>10</v>
      </c>
      <c r="G128" s="15">
        <f t="shared" ca="1" si="11"/>
        <v>0</v>
      </c>
      <c r="H128" s="13">
        <f t="shared" ca="1" si="7"/>
        <v>7.8904109589041108E-2</v>
      </c>
      <c r="I128" s="29">
        <f ca="1">IF(G128&lt;&gt;0,IF(E128&lt;0,0,IF(OR('House Salad'!I128&gt;0),0,IF(OR(Pita!I128&gt;0),50,200))),0)</f>
        <v>0</v>
      </c>
      <c r="J128" s="2">
        <f ca="1">IF(D128&lt;$E$18,"N/A",IF(D128=$E$18,IF($E$7-SUM(OFFSET(F128,-$E$18,0):F128)&gt;0,$E$7-SUM(OFFSET(F128,-$E$18,0):F128),0),IF(OFFSET(G128,-$E$18,0)-SUM(OFFSET(F128,-$E$18,0):F128)&gt;0,OFFSET(G128,-$E$18,0)-SUM(OFFSET(F128,-$E$18,0):F128),0)))</f>
        <v>0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62</v>
      </c>
      <c r="F129" s="15">
        <f t="shared" si="10"/>
        <v>10</v>
      </c>
      <c r="G129" s="15">
        <f t="shared" ca="1" si="11"/>
        <v>0</v>
      </c>
      <c r="H129" s="13">
        <f t="shared" ca="1" si="7"/>
        <v>6.794520547945207E-2</v>
      </c>
      <c r="I129" s="29">
        <f ca="1">IF(G129&lt;&gt;0,IF(E129&lt;0,0,IF(OR('House Salad'!I129&gt;0),0,IF(OR(Pita!I129&gt;0),50,200))),0)</f>
        <v>0</v>
      </c>
      <c r="J129" s="2">
        <f ca="1">IF(D129&lt;$E$18,"N/A",IF(D129=$E$18,IF($E$7-SUM(OFFSET(F129,-$E$18,0):F129)&gt;0,$E$7-SUM(OFFSET(F129,-$E$18,0):F129),0),IF(OFFSET(G129,-$E$18,0)-SUM(OFFSET(F129,-$E$18,0):F129)&gt;0,OFFSET(G129,-$E$18,0)-SUM(OFFSET(F129,-$E$18,0):F129),0)))</f>
        <v>0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52</v>
      </c>
      <c r="F130" s="15">
        <f t="shared" si="10"/>
        <v>10</v>
      </c>
      <c r="G130" s="15">
        <f t="shared" ca="1" si="11"/>
        <v>0</v>
      </c>
      <c r="H130" s="13">
        <f t="shared" ca="1" si="7"/>
        <v>5.6986301369863018E-2</v>
      </c>
      <c r="I130" s="29">
        <f ca="1">IF(G130&lt;&gt;0,IF(E130&lt;0,0,IF(OR('House Salad'!I130&gt;0),0,IF(OR(Pita!I130&gt;0),50,200))),0)</f>
        <v>0</v>
      </c>
      <c r="J130" s="2">
        <f ca="1">IF(D130&lt;$E$18,"N/A",IF(D130=$E$18,IF($E$7-SUM(OFFSET(F130,-$E$18,0):F130)&gt;0,$E$7-SUM(OFFSET(F130,-$E$18,0):F130),0),IF(OFFSET(G130,-$E$18,0)-SUM(OFFSET(F130,-$E$18,0):F130)&gt;0,OFFSET(G130,-$E$18,0)-SUM(OFFSET(F130,-$E$18,0):F130),0)))</f>
        <v>0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42</v>
      </c>
      <c r="F131" s="15">
        <f t="shared" si="10"/>
        <v>10</v>
      </c>
      <c r="G131" s="15">
        <f t="shared" ca="1" si="11"/>
        <v>0</v>
      </c>
      <c r="H131" s="13">
        <f t="shared" ca="1" si="7"/>
        <v>4.6027397260273981E-2</v>
      </c>
      <c r="I131" s="29">
        <f ca="1">IF(G131&lt;&gt;0,IF(E131&lt;0,0,IF(OR('House Salad'!I131&gt;0),0,IF(OR(Pita!I131&gt;0),50,200))),0)</f>
        <v>0</v>
      </c>
      <c r="J131" s="2">
        <f ca="1">IF(D131&lt;$E$18,"N/A",IF(D131=$E$18,IF($E$7-SUM(OFFSET(F131,-$E$18,0):F131)&gt;0,$E$7-SUM(OFFSET(F131,-$E$18,0):F131),0),IF(OFFSET(G131,-$E$18,0)-SUM(OFFSET(F131,-$E$18,0):F131)&gt;0,OFFSET(G131,-$E$18,0)-SUM(OFFSET(F131,-$E$18,0):F131),0)))</f>
        <v>0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32</v>
      </c>
      <c r="F132" s="15">
        <f t="shared" si="10"/>
        <v>10</v>
      </c>
      <c r="G132" s="15">
        <f t="shared" ca="1" si="11"/>
        <v>70</v>
      </c>
      <c r="H132" s="13">
        <f t="shared" ca="1" si="7"/>
        <v>3.5068493150684936E-2</v>
      </c>
      <c r="I132" s="29">
        <f ca="1">IF(G132&lt;&gt;0,IF(E132&lt;0,0,IF(OR('House Salad'!I132&gt;0),0,IF(OR(Pita!I132&gt;0),50,200))),0)</f>
        <v>0</v>
      </c>
      <c r="J132" s="2">
        <f ca="1">IF(D132&lt;$E$18,"N/A",IF(D132=$E$18,IF($E$7-SUM(OFFSET(F132,-$E$18,0):F132)&gt;0,$E$7-SUM(OFFSET(F132,-$E$18,0):F132),0),IF(OFFSET(G132,-$E$18,0)-SUM(OFFSET(F132,-$E$18,0):F132)&gt;0,OFFSET(G132,-$E$18,0)-SUM(OFFSET(F132,-$E$18,0):F132),0)))</f>
        <v>0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92</v>
      </c>
      <c r="F133" s="15">
        <f t="shared" si="10"/>
        <v>10</v>
      </c>
      <c r="G133" s="15">
        <f t="shared" ca="1" si="11"/>
        <v>0</v>
      </c>
      <c r="H133" s="13">
        <f t="shared" ca="1" si="7"/>
        <v>0.1008219178082192</v>
      </c>
      <c r="I133" s="29">
        <f ca="1">IF(G133&lt;&gt;0,IF(E133&lt;0,0,IF(OR('House Salad'!I133&gt;0),0,IF(OR(Pita!I133&gt;0),50,200))),0)</f>
        <v>0</v>
      </c>
      <c r="J133" s="2">
        <f ca="1">IF(D133&lt;$E$18,"N/A",IF(D133=$E$18,IF($E$7-SUM(OFFSET(F133,-$E$18,0):F133)&gt;0,$E$7-SUM(OFFSET(F133,-$E$18,0):F133),0),IF(OFFSET(G133,-$E$18,0)-SUM(OFFSET(F133,-$E$18,0):F133)&gt;0,OFFSET(G133,-$E$18,0)-SUM(OFFSET(F133,-$E$18,0):F133),0)))</f>
        <v>0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82</v>
      </c>
      <c r="F134" s="15">
        <f t="shared" si="10"/>
        <v>10</v>
      </c>
      <c r="G134" s="15">
        <f t="shared" ca="1" si="11"/>
        <v>0</v>
      </c>
      <c r="H134" s="13">
        <f t="shared" ca="1" si="7"/>
        <v>8.9863013698630145E-2</v>
      </c>
      <c r="I134" s="29">
        <f ca="1">IF(G134&lt;&gt;0,IF(E134&lt;0,0,IF(OR('House Salad'!I134&gt;0),0,IF(OR(Pita!I134&gt;0),50,200))),0)</f>
        <v>0</v>
      </c>
      <c r="J134" s="2">
        <f ca="1">IF(D134&lt;$E$18,"N/A",IF(D134=$E$18,IF($E$7-SUM(OFFSET(F134,-$E$18,0):F134)&gt;0,$E$7-SUM(OFFSET(F134,-$E$18,0):F134),0),IF(OFFSET(G134,-$E$18,0)-SUM(OFFSET(F134,-$E$18,0):F134)&gt;0,OFFSET(G134,-$E$18,0)-SUM(OFFSET(F134,-$E$18,0):F134),0)))</f>
        <v>0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72</v>
      </c>
      <c r="F135" s="15">
        <f t="shared" si="10"/>
        <v>10</v>
      </c>
      <c r="G135" s="15">
        <f t="shared" ca="1" si="11"/>
        <v>0</v>
      </c>
      <c r="H135" s="13">
        <f t="shared" ca="1" si="7"/>
        <v>7.8904109589041108E-2</v>
      </c>
      <c r="I135" s="29">
        <f ca="1">IF(G135&lt;&gt;0,IF(E135&lt;0,0,IF(OR('House Salad'!I135&gt;0),0,IF(OR(Pita!I135&gt;0),50,200))),0)</f>
        <v>0</v>
      </c>
      <c r="J135" s="2">
        <f ca="1">IF(D135&lt;$E$18,"N/A",IF(D135=$E$18,IF($E$7-SUM(OFFSET(F135,-$E$18,0):F135)&gt;0,$E$7-SUM(OFFSET(F135,-$E$18,0):F135),0),IF(OFFSET(G135,-$E$18,0)-SUM(OFFSET(F135,-$E$18,0):F135)&gt;0,OFFSET(G135,-$E$18,0)-SUM(OFFSET(F135,-$E$18,0):F135),0)))</f>
        <v>0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62</v>
      </c>
      <c r="F136" s="15">
        <f t="shared" si="10"/>
        <v>10</v>
      </c>
      <c r="G136" s="15">
        <f t="shared" ca="1" si="11"/>
        <v>0</v>
      </c>
      <c r="H136" s="13">
        <f t="shared" ca="1" si="7"/>
        <v>6.794520547945207E-2</v>
      </c>
      <c r="I136" s="29">
        <f ca="1">IF(G136&lt;&gt;0,IF(E136&lt;0,0,IF(OR('House Salad'!I136&gt;0),0,IF(OR(Pita!I136&gt;0),50,200))),0)</f>
        <v>0</v>
      </c>
      <c r="J136" s="2">
        <f ca="1">IF(D136&lt;$E$18,"N/A",IF(D136=$E$18,IF($E$7-SUM(OFFSET(F136,-$E$18,0):F136)&gt;0,$E$7-SUM(OFFSET(F136,-$E$18,0):F136),0),IF(OFFSET(G136,-$E$18,0)-SUM(OFFSET(F136,-$E$18,0):F136)&gt;0,OFFSET(G136,-$E$18,0)-SUM(OFFSET(F136,-$E$18,0):F136),0)))</f>
        <v>0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52</v>
      </c>
      <c r="F137" s="15">
        <f t="shared" si="10"/>
        <v>10</v>
      </c>
      <c r="G137" s="15">
        <f t="shared" ca="1" si="11"/>
        <v>0</v>
      </c>
      <c r="H137" s="13">
        <f t="shared" ca="1" si="7"/>
        <v>5.6986301369863018E-2</v>
      </c>
      <c r="I137" s="29">
        <f ca="1">IF(G137&lt;&gt;0,IF(E137&lt;0,0,IF(OR('House Salad'!I137&gt;0),0,IF(OR(Pita!I137&gt;0),50,200))),0)</f>
        <v>0</v>
      </c>
      <c r="J137" s="2">
        <f ca="1">IF(D137&lt;$E$18,"N/A",IF(D137=$E$18,IF($E$7-SUM(OFFSET(F137,-$E$18,0):F137)&gt;0,$E$7-SUM(OFFSET(F137,-$E$18,0):F137),0),IF(OFFSET(G137,-$E$18,0)-SUM(OFFSET(F137,-$E$18,0):F137)&gt;0,OFFSET(G137,-$E$18,0)-SUM(OFFSET(F137,-$E$18,0):F137),0)))</f>
        <v>0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42</v>
      </c>
      <c r="F138" s="15">
        <f t="shared" si="10"/>
        <v>10</v>
      </c>
      <c r="G138" s="15">
        <f t="shared" ca="1" si="11"/>
        <v>0</v>
      </c>
      <c r="H138" s="13">
        <f t="shared" ca="1" si="7"/>
        <v>4.6027397260273981E-2</v>
      </c>
      <c r="I138" s="29">
        <f ca="1">IF(G138&lt;&gt;0,IF(E138&lt;0,0,IF(OR('House Salad'!I138&gt;0),0,IF(OR(Pita!I138&gt;0),50,200))),0)</f>
        <v>0</v>
      </c>
      <c r="J138" s="2">
        <f ca="1">IF(D138&lt;$E$18,"N/A",IF(D138=$E$18,IF($E$7-SUM(OFFSET(F138,-$E$18,0):F138)&gt;0,$E$7-SUM(OFFSET(F138,-$E$18,0):F138),0),IF(OFFSET(G138,-$E$18,0)-SUM(OFFSET(F138,-$E$18,0):F138)&gt;0,OFFSET(G138,-$E$18,0)-SUM(OFFSET(F138,-$E$18,0):F138),0)))</f>
        <v>0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32</v>
      </c>
      <c r="F139" s="15">
        <f t="shared" si="10"/>
        <v>10</v>
      </c>
      <c r="G139" s="15">
        <f t="shared" ca="1" si="11"/>
        <v>70</v>
      </c>
      <c r="H139" s="13">
        <f t="shared" ca="1" si="7"/>
        <v>3.5068493150684936E-2</v>
      </c>
      <c r="I139" s="29">
        <f ca="1">IF(G139&lt;&gt;0,IF(E139&lt;0,0,IF(OR('House Salad'!I139&gt;0),0,IF(OR(Pita!I139&gt;0),50,200))),0)</f>
        <v>0</v>
      </c>
      <c r="J139" s="2">
        <f ca="1">IF(D139&lt;$E$18,"N/A",IF(D139=$E$18,IF($E$7-SUM(OFFSET(F139,-$E$18,0):F139)&gt;0,$E$7-SUM(OFFSET(F139,-$E$18,0):F139),0),IF(OFFSET(G139,-$E$18,0)-SUM(OFFSET(F139,-$E$18,0):F139)&gt;0,OFFSET(G139,-$E$18,0)-SUM(OFFSET(F139,-$E$18,0):F139),0)))</f>
        <v>0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92</v>
      </c>
      <c r="F140" s="15">
        <f t="shared" si="10"/>
        <v>10</v>
      </c>
      <c r="G140" s="15">
        <f t="shared" ca="1" si="11"/>
        <v>0</v>
      </c>
      <c r="H140" s="13">
        <f t="shared" ca="1" si="7"/>
        <v>0.1008219178082192</v>
      </c>
      <c r="I140" s="29">
        <f ca="1">IF(G140&lt;&gt;0,IF(E140&lt;0,0,IF(OR('House Salad'!I140&gt;0),0,IF(OR(Pita!I140&gt;0),50,200))),0)</f>
        <v>0</v>
      </c>
      <c r="J140" s="2">
        <f ca="1">IF(D140&lt;$E$18,"N/A",IF(D140=$E$18,IF($E$7-SUM(OFFSET(F140,-$E$18,0):F140)&gt;0,$E$7-SUM(OFFSET(F140,-$E$18,0):F140),0),IF(OFFSET(G140,-$E$18,0)-SUM(OFFSET(F140,-$E$18,0):F140)&gt;0,OFFSET(G140,-$E$18,0)-SUM(OFFSET(F140,-$E$18,0):F140),0)))</f>
        <v>0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82</v>
      </c>
      <c r="F141" s="15">
        <f t="shared" si="10"/>
        <v>10</v>
      </c>
      <c r="G141" s="15">
        <f t="shared" ca="1" si="11"/>
        <v>0</v>
      </c>
      <c r="H141" s="13">
        <f t="shared" ca="1" si="7"/>
        <v>8.9863013698630145E-2</v>
      </c>
      <c r="I141" s="29">
        <f ca="1">IF(G141&lt;&gt;0,IF(E141&lt;0,0,IF(OR('House Salad'!I141&gt;0),0,IF(OR(Pita!I141&gt;0),50,200))),0)</f>
        <v>0</v>
      </c>
      <c r="J141" s="2">
        <f ca="1">IF(D141&lt;$E$18,"N/A",IF(D141=$E$18,IF($E$7-SUM(OFFSET(F141,-$E$18,0):F141)&gt;0,$E$7-SUM(OFFSET(F141,-$E$18,0):F141),0),IF(OFFSET(G141,-$E$18,0)-SUM(OFFSET(F141,-$E$18,0):F141)&gt;0,OFFSET(G141,-$E$18,0)-SUM(OFFSET(F141,-$E$18,0):F141),0)))</f>
        <v>0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72</v>
      </c>
      <c r="F142" s="15">
        <f t="shared" si="10"/>
        <v>10</v>
      </c>
      <c r="G142" s="15">
        <f t="shared" ca="1" si="11"/>
        <v>0</v>
      </c>
      <c r="H142" s="13">
        <f t="shared" ca="1" si="7"/>
        <v>7.8904109589041108E-2</v>
      </c>
      <c r="I142" s="29">
        <f ca="1">IF(G142&lt;&gt;0,IF(E142&lt;0,0,IF(OR('House Salad'!I142&gt;0),0,IF(OR(Pita!I142&gt;0),50,200))),0)</f>
        <v>0</v>
      </c>
      <c r="J142" s="2">
        <f ca="1">IF(D142&lt;$E$18,"N/A",IF(D142=$E$18,IF($E$7-SUM(OFFSET(F142,-$E$18,0):F142)&gt;0,$E$7-SUM(OFFSET(F142,-$E$18,0):F142),0),IF(OFFSET(G142,-$E$18,0)-SUM(OFFSET(F142,-$E$18,0):F142)&gt;0,OFFSET(G142,-$E$18,0)-SUM(OFFSET(F142,-$E$18,0):F142),0)))</f>
        <v>0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62</v>
      </c>
      <c r="F143" s="15">
        <f t="shared" si="10"/>
        <v>10</v>
      </c>
      <c r="G143" s="15">
        <f t="shared" ca="1" si="11"/>
        <v>0</v>
      </c>
      <c r="H143" s="13">
        <f t="shared" ca="1" si="7"/>
        <v>6.794520547945207E-2</v>
      </c>
      <c r="I143" s="29">
        <f ca="1">IF(G143&lt;&gt;0,IF(E143&lt;0,0,IF(OR('House Salad'!I143&gt;0),0,IF(OR(Pita!I143&gt;0),50,200))),0)</f>
        <v>0</v>
      </c>
      <c r="J143" s="2">
        <f ca="1">IF(D143&lt;$E$18,"N/A",IF(D143=$E$18,IF($E$7-SUM(OFFSET(F143,-$E$18,0):F143)&gt;0,$E$7-SUM(OFFSET(F143,-$E$18,0):F143),0),IF(OFFSET(G143,-$E$18,0)-SUM(OFFSET(F143,-$E$18,0):F143)&gt;0,OFFSET(G143,-$E$18,0)-SUM(OFFSET(F143,-$E$18,0):F143),0)))</f>
        <v>0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52</v>
      </c>
      <c r="F144" s="15">
        <f t="shared" si="10"/>
        <v>10</v>
      </c>
      <c r="G144" s="15">
        <f t="shared" ca="1" si="11"/>
        <v>0</v>
      </c>
      <c r="H144" s="13">
        <f t="shared" ca="1" si="7"/>
        <v>5.6986301369863018E-2</v>
      </c>
      <c r="I144" s="29">
        <f ca="1">IF(G144&lt;&gt;0,IF(E144&lt;0,0,IF(OR('House Salad'!I144&gt;0),0,IF(OR(Pita!I144&gt;0),50,200))),0)</f>
        <v>0</v>
      </c>
      <c r="J144" s="2">
        <f ca="1">IF(D144&lt;$E$18,"N/A",IF(D144=$E$18,IF($E$7-SUM(OFFSET(F144,-$E$18,0):F144)&gt;0,$E$7-SUM(OFFSET(F144,-$E$18,0):F144),0),IF(OFFSET(G144,-$E$18,0)-SUM(OFFSET(F144,-$E$18,0):F144)&gt;0,OFFSET(G144,-$E$18,0)-SUM(OFFSET(F144,-$E$18,0):F144),0)))</f>
        <v>0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42</v>
      </c>
      <c r="F145" s="15">
        <f t="shared" si="10"/>
        <v>10</v>
      </c>
      <c r="G145" s="15">
        <f t="shared" ca="1" si="11"/>
        <v>0</v>
      </c>
      <c r="H145" s="13">
        <f t="shared" ca="1" si="7"/>
        <v>4.6027397260273981E-2</v>
      </c>
      <c r="I145" s="29">
        <f ca="1">IF(G145&lt;&gt;0,IF(E145&lt;0,0,IF(OR('House Salad'!I145&gt;0),0,IF(OR(Pita!I145&gt;0),50,200))),0)</f>
        <v>0</v>
      </c>
      <c r="J145" s="2">
        <f ca="1">IF(D145&lt;$E$18,"N/A",IF(D145=$E$18,IF($E$7-SUM(OFFSET(F145,-$E$18,0):F145)&gt;0,$E$7-SUM(OFFSET(F145,-$E$18,0):F145),0),IF(OFFSET(G145,-$E$18,0)-SUM(OFFSET(F145,-$E$18,0):F145)&gt;0,OFFSET(G145,-$E$18,0)-SUM(OFFSET(F145,-$E$18,0):F145),0)))</f>
        <v>0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32</v>
      </c>
      <c r="F146" s="15">
        <f t="shared" si="10"/>
        <v>10</v>
      </c>
      <c r="G146" s="15">
        <f t="shared" ca="1" si="11"/>
        <v>70</v>
      </c>
      <c r="H146" s="13">
        <f t="shared" ca="1" si="7"/>
        <v>3.5068493150684936E-2</v>
      </c>
      <c r="I146" s="29">
        <f ca="1">IF(G146&lt;&gt;0,IF(E146&lt;0,0,IF(OR('House Salad'!I146&gt;0),0,IF(OR(Pita!I146&gt;0),50,200))),0)</f>
        <v>0</v>
      </c>
      <c r="J146" s="2">
        <f ca="1">IF(D146&lt;$E$18,"N/A",IF(D146=$E$18,IF($E$7-SUM(OFFSET(F146,-$E$18,0):F146)&gt;0,$E$7-SUM(OFFSET(F146,-$E$18,0):F146),0),IF(OFFSET(G146,-$E$18,0)-SUM(OFFSET(F146,-$E$18,0):F146)&gt;0,OFFSET(G146,-$E$18,0)-SUM(OFFSET(F146,-$E$18,0):F146),0)))</f>
        <v>0</v>
      </c>
      <c r="K146" s="13">
        <f t="shared" ca="1" si="8"/>
        <v>0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92</v>
      </c>
      <c r="F147" s="15">
        <f t="shared" si="10"/>
        <v>10</v>
      </c>
      <c r="G147" s="15">
        <f t="shared" ca="1" si="11"/>
        <v>0</v>
      </c>
      <c r="H147" s="13">
        <f t="shared" ca="1" si="7"/>
        <v>0.1008219178082192</v>
      </c>
      <c r="I147" s="29">
        <f ca="1">IF(G147&lt;&gt;0,IF(E147&lt;0,0,IF(OR('House Salad'!I147&gt;0),0,IF(OR(Pita!I147&gt;0),50,200))),0)</f>
        <v>0</v>
      </c>
      <c r="J147" s="2">
        <f ca="1">IF(D147&lt;$E$18,"N/A",IF(D147=$E$18,IF($E$7-SUM(OFFSET(F147,-$E$18,0):F147)&gt;0,$E$7-SUM(OFFSET(F147,-$E$18,0):F147),0),IF(OFFSET(G147,-$E$18,0)-SUM(OFFSET(F147,-$E$18,0):F147)&gt;0,OFFSET(G147,-$E$18,0)-SUM(OFFSET(F147,-$E$18,0):F147),0)))</f>
        <v>0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82</v>
      </c>
      <c r="F148" s="15">
        <f t="shared" si="10"/>
        <v>10</v>
      </c>
      <c r="G148" s="15">
        <f t="shared" ca="1" si="11"/>
        <v>0</v>
      </c>
      <c r="H148" s="13">
        <f t="shared" ca="1" si="7"/>
        <v>8.9863013698630145E-2</v>
      </c>
      <c r="I148" s="29">
        <f ca="1">IF(G148&lt;&gt;0,IF(E148&lt;0,0,IF(OR('House Salad'!I148&gt;0),0,IF(OR(Pita!I148&gt;0),50,200))),0)</f>
        <v>0</v>
      </c>
      <c r="J148" s="2">
        <f ca="1">IF(D148&lt;$E$18,"N/A",IF(D148=$E$18,IF($E$7-SUM(OFFSET(F148,-$E$18,0):F148)&gt;0,$E$7-SUM(OFFSET(F148,-$E$18,0):F148),0),IF(OFFSET(G148,-$E$18,0)-SUM(OFFSET(F148,-$E$18,0):F148)&gt;0,OFFSET(G148,-$E$18,0)-SUM(OFFSET(F148,-$E$18,0):F148),0)))</f>
        <v>0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72</v>
      </c>
      <c r="F149" s="15">
        <f t="shared" si="10"/>
        <v>10</v>
      </c>
      <c r="G149" s="15">
        <f t="shared" ca="1" si="11"/>
        <v>0</v>
      </c>
      <c r="H149" s="13">
        <f t="shared" ref="H149:H212" ca="1" si="13">IF(E149&gt;0,E149*($E$12/365),0)</f>
        <v>7.8904109589041108E-2</v>
      </c>
      <c r="I149" s="29">
        <f ca="1">IF(G149&lt;&gt;0,IF(E149&lt;0,0,IF(OR('House Salad'!I149&gt;0),0,IF(OR(Pita!I149&gt;0),50,200))),0)</f>
        <v>0</v>
      </c>
      <c r="J149" s="2">
        <f ca="1">IF(D149&lt;$E$18,"N/A",IF(D149=$E$18,IF($E$7-SUM(OFFSET(F149,-$E$18,0):F149)&gt;0,$E$7-SUM(OFFSET(F149,-$E$18,0):F149),0),IF(OFFSET(G149,-$E$18,0)-SUM(OFFSET(F149,-$E$18,0):F149)&gt;0,OFFSET(G149,-$E$18,0)-SUM(OFFSET(F149,-$E$18,0):F149),0)))</f>
        <v>0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62</v>
      </c>
      <c r="F150" s="15">
        <f t="shared" ref="F150:F213" si="16">ROUND($E$15/7,0)</f>
        <v>10</v>
      </c>
      <c r="G150" s="15">
        <f t="shared" ref="G150:G213" ca="1" si="17">IF(D150=1,$E$4,IF(E150&lt;0,$E$4-E150,IF(MOD(D150,$E$5)=0,$E$4-E150,0)))</f>
        <v>0</v>
      </c>
      <c r="H150" s="13">
        <f t="shared" ca="1" si="13"/>
        <v>6.794520547945207E-2</v>
      </c>
      <c r="I150" s="29">
        <f ca="1">IF(G150&lt;&gt;0,IF(E150&lt;0,0,IF(OR('House Salad'!I150&gt;0),0,IF(OR(Pita!I150&gt;0),50,200))),0)</f>
        <v>0</v>
      </c>
      <c r="J150" s="2">
        <f ca="1">IF(D150&lt;$E$18,"N/A",IF(D150=$E$18,IF($E$7-SUM(OFFSET(F150,-$E$18,0):F150)&gt;0,$E$7-SUM(OFFSET(F150,-$E$18,0):F150),0),IF(OFFSET(G150,-$E$18,0)-SUM(OFFSET(F150,-$E$18,0):F150)&gt;0,OFFSET(G150,-$E$18,0)-SUM(OFFSET(F150,-$E$18,0):F150),0)))</f>
        <v>0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52</v>
      </c>
      <c r="F151" s="15">
        <f t="shared" si="16"/>
        <v>10</v>
      </c>
      <c r="G151" s="15">
        <f t="shared" ca="1" si="17"/>
        <v>0</v>
      </c>
      <c r="H151" s="13">
        <f t="shared" ca="1" si="13"/>
        <v>5.6986301369863018E-2</v>
      </c>
      <c r="I151" s="29">
        <f ca="1">IF(G151&lt;&gt;0,IF(E151&lt;0,0,IF(OR('House Salad'!I151&gt;0),0,IF(OR(Pita!I151&gt;0),50,200))),0)</f>
        <v>0</v>
      </c>
      <c r="J151" s="2">
        <f ca="1">IF(D151&lt;$E$18,"N/A",IF(D151=$E$18,IF($E$7-SUM(OFFSET(F151,-$E$18,0):F151)&gt;0,$E$7-SUM(OFFSET(F151,-$E$18,0):F151),0),IF(OFFSET(G151,-$E$18,0)-SUM(OFFSET(F151,-$E$18,0):F151)&gt;0,OFFSET(G151,-$E$18,0)-SUM(OFFSET(F151,-$E$18,0):F151),0)))</f>
        <v>0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42</v>
      </c>
      <c r="F152" s="15">
        <f t="shared" si="16"/>
        <v>10</v>
      </c>
      <c r="G152" s="15">
        <f t="shared" ca="1" si="17"/>
        <v>0</v>
      </c>
      <c r="H152" s="13">
        <f t="shared" ca="1" si="13"/>
        <v>4.6027397260273981E-2</v>
      </c>
      <c r="I152" s="29">
        <f ca="1">IF(G152&lt;&gt;0,IF(E152&lt;0,0,IF(OR('House Salad'!I152&gt;0),0,IF(OR(Pita!I152&gt;0),50,200))),0)</f>
        <v>0</v>
      </c>
      <c r="J152" s="2">
        <f ca="1">IF(D152&lt;$E$18,"N/A",IF(D152=$E$18,IF($E$7-SUM(OFFSET(F152,-$E$18,0):F152)&gt;0,$E$7-SUM(OFFSET(F152,-$E$18,0):F152),0),IF(OFFSET(G152,-$E$18,0)-SUM(OFFSET(F152,-$E$18,0):F152)&gt;0,OFFSET(G152,-$E$18,0)-SUM(OFFSET(F152,-$E$18,0):F152),0)))</f>
        <v>0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32</v>
      </c>
      <c r="F153" s="15">
        <f t="shared" si="16"/>
        <v>10</v>
      </c>
      <c r="G153" s="15">
        <f t="shared" ca="1" si="17"/>
        <v>70</v>
      </c>
      <c r="H153" s="13">
        <f t="shared" ca="1" si="13"/>
        <v>3.5068493150684936E-2</v>
      </c>
      <c r="I153" s="29">
        <f ca="1">IF(G153&lt;&gt;0,IF(E153&lt;0,0,IF(OR('House Salad'!I153&gt;0),0,IF(OR(Pita!I153&gt;0),50,200))),0)</f>
        <v>0</v>
      </c>
      <c r="J153" s="2">
        <f ca="1">IF(D153&lt;$E$18,"N/A",IF(D153=$E$18,IF($E$7-SUM(OFFSET(F153,-$E$18,0):F153)&gt;0,$E$7-SUM(OFFSET(F153,-$E$18,0):F153),0),IF(OFFSET(G153,-$E$18,0)-SUM(OFFSET(F153,-$E$18,0):F153)&gt;0,OFFSET(G153,-$E$18,0)-SUM(OFFSET(F153,-$E$18,0):F153),0)))</f>
        <v>0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92</v>
      </c>
      <c r="F154" s="15">
        <f t="shared" si="16"/>
        <v>10</v>
      </c>
      <c r="G154" s="15">
        <f t="shared" ca="1" si="17"/>
        <v>0</v>
      </c>
      <c r="H154" s="13">
        <f t="shared" ca="1" si="13"/>
        <v>0.1008219178082192</v>
      </c>
      <c r="I154" s="29">
        <f ca="1">IF(G154&lt;&gt;0,IF(E154&lt;0,0,IF(OR('House Salad'!I154&gt;0),0,IF(OR(Pita!I154&gt;0),50,200))),0)</f>
        <v>0</v>
      </c>
      <c r="J154" s="2">
        <f ca="1">IF(D154&lt;$E$18,"N/A",IF(D154=$E$18,IF($E$7-SUM(OFFSET(F154,-$E$18,0):F154)&gt;0,$E$7-SUM(OFFSET(F154,-$E$18,0):F154),0),IF(OFFSET(G154,-$E$18,0)-SUM(OFFSET(F154,-$E$18,0):F154)&gt;0,OFFSET(G154,-$E$18,0)-SUM(OFFSET(F154,-$E$18,0):F154),0)))</f>
        <v>0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82</v>
      </c>
      <c r="F155" s="15">
        <f t="shared" si="16"/>
        <v>10</v>
      </c>
      <c r="G155" s="15">
        <f t="shared" ca="1" si="17"/>
        <v>0</v>
      </c>
      <c r="H155" s="13">
        <f t="shared" ca="1" si="13"/>
        <v>8.9863013698630145E-2</v>
      </c>
      <c r="I155" s="29">
        <f ca="1">IF(G155&lt;&gt;0,IF(E155&lt;0,0,IF(OR('House Salad'!I155&gt;0),0,IF(OR(Pita!I155&gt;0),50,200))),0)</f>
        <v>0</v>
      </c>
      <c r="J155" s="2">
        <f ca="1">IF(D155&lt;$E$18,"N/A",IF(D155=$E$18,IF($E$7-SUM(OFFSET(F155,-$E$18,0):F155)&gt;0,$E$7-SUM(OFFSET(F155,-$E$18,0):F155),0),IF(OFFSET(G155,-$E$18,0)-SUM(OFFSET(F155,-$E$18,0):F155)&gt;0,OFFSET(G155,-$E$18,0)-SUM(OFFSET(F155,-$E$18,0):F155),0)))</f>
        <v>0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72</v>
      </c>
      <c r="F156" s="15">
        <f t="shared" si="16"/>
        <v>10</v>
      </c>
      <c r="G156" s="15">
        <f t="shared" ca="1" si="17"/>
        <v>0</v>
      </c>
      <c r="H156" s="13">
        <f t="shared" ca="1" si="13"/>
        <v>7.8904109589041108E-2</v>
      </c>
      <c r="I156" s="29">
        <f ca="1">IF(G156&lt;&gt;0,IF(E156&lt;0,0,IF(OR('House Salad'!I156&gt;0),0,IF(OR(Pita!I156&gt;0),50,200))),0)</f>
        <v>0</v>
      </c>
      <c r="J156" s="2">
        <f ca="1">IF(D156&lt;$E$18,"N/A",IF(D156=$E$18,IF($E$7-SUM(OFFSET(F156,-$E$18,0):F156)&gt;0,$E$7-SUM(OFFSET(F156,-$E$18,0):F156),0),IF(OFFSET(G156,-$E$18,0)-SUM(OFFSET(F156,-$E$18,0):F156)&gt;0,OFFSET(G156,-$E$18,0)-SUM(OFFSET(F156,-$E$18,0):F156),0)))</f>
        <v>0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62</v>
      </c>
      <c r="F157" s="15">
        <f t="shared" si="16"/>
        <v>10</v>
      </c>
      <c r="G157" s="15">
        <f t="shared" ca="1" si="17"/>
        <v>0</v>
      </c>
      <c r="H157" s="13">
        <f t="shared" ca="1" si="13"/>
        <v>6.794520547945207E-2</v>
      </c>
      <c r="I157" s="29">
        <f ca="1">IF(G157&lt;&gt;0,IF(E157&lt;0,0,IF(OR('House Salad'!I157&gt;0),0,IF(OR(Pita!I157&gt;0),50,200))),0)</f>
        <v>0</v>
      </c>
      <c r="J157" s="2">
        <f ca="1">IF(D157&lt;$E$18,"N/A",IF(D157=$E$18,IF($E$7-SUM(OFFSET(F157,-$E$18,0):F157)&gt;0,$E$7-SUM(OFFSET(F157,-$E$18,0):F157),0),IF(OFFSET(G157,-$E$18,0)-SUM(OFFSET(F157,-$E$18,0):F157)&gt;0,OFFSET(G157,-$E$18,0)-SUM(OFFSET(F157,-$E$18,0):F157),0)))</f>
        <v>0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52</v>
      </c>
      <c r="F158" s="15">
        <f t="shared" si="16"/>
        <v>10</v>
      </c>
      <c r="G158" s="15">
        <f t="shared" ca="1" si="17"/>
        <v>0</v>
      </c>
      <c r="H158" s="13">
        <f t="shared" ca="1" si="13"/>
        <v>5.6986301369863018E-2</v>
      </c>
      <c r="I158" s="29">
        <f ca="1">IF(G158&lt;&gt;0,IF(E158&lt;0,0,IF(OR('House Salad'!I158&gt;0),0,IF(OR(Pita!I158&gt;0),50,200))),0)</f>
        <v>0</v>
      </c>
      <c r="J158" s="2">
        <f ca="1">IF(D158&lt;$E$18,"N/A",IF(D158=$E$18,IF($E$7-SUM(OFFSET(F158,-$E$18,0):F158)&gt;0,$E$7-SUM(OFFSET(F158,-$E$18,0):F158),0),IF(OFFSET(G158,-$E$18,0)-SUM(OFFSET(F158,-$E$18,0):F158)&gt;0,OFFSET(G158,-$E$18,0)-SUM(OFFSET(F158,-$E$18,0):F158),0)))</f>
        <v>0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42</v>
      </c>
      <c r="F159" s="15">
        <f t="shared" si="16"/>
        <v>10</v>
      </c>
      <c r="G159" s="15">
        <f t="shared" ca="1" si="17"/>
        <v>0</v>
      </c>
      <c r="H159" s="13">
        <f t="shared" ca="1" si="13"/>
        <v>4.6027397260273981E-2</v>
      </c>
      <c r="I159" s="29">
        <f ca="1">IF(G159&lt;&gt;0,IF(E159&lt;0,0,IF(OR('House Salad'!I159&gt;0),0,IF(OR(Pita!I159&gt;0),50,200))),0)</f>
        <v>0</v>
      </c>
      <c r="J159" s="2">
        <f ca="1">IF(D159&lt;$E$18,"N/A",IF(D159=$E$18,IF($E$7-SUM(OFFSET(F159,-$E$18,0):F159)&gt;0,$E$7-SUM(OFFSET(F159,-$E$18,0):F159),0),IF(OFFSET(G159,-$E$18,0)-SUM(OFFSET(F159,-$E$18,0):F159)&gt;0,OFFSET(G159,-$E$18,0)-SUM(OFFSET(F159,-$E$18,0):F159),0)))</f>
        <v>0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32</v>
      </c>
      <c r="F160" s="15">
        <f t="shared" si="16"/>
        <v>10</v>
      </c>
      <c r="G160" s="15">
        <f t="shared" ca="1" si="17"/>
        <v>70</v>
      </c>
      <c r="H160" s="13">
        <f t="shared" ca="1" si="13"/>
        <v>3.5068493150684936E-2</v>
      </c>
      <c r="I160" s="29">
        <f ca="1">IF(G160&lt;&gt;0,IF(E160&lt;0,0,IF(OR('House Salad'!I160&gt;0),0,IF(OR(Pita!I160&gt;0),50,200))),0)</f>
        <v>0</v>
      </c>
      <c r="J160" s="2">
        <f ca="1">IF(D160&lt;$E$18,"N/A",IF(D160=$E$18,IF($E$7-SUM(OFFSET(F160,-$E$18,0):F160)&gt;0,$E$7-SUM(OFFSET(F160,-$E$18,0):F160),0),IF(OFFSET(G160,-$E$18,0)-SUM(OFFSET(F160,-$E$18,0):F160)&gt;0,OFFSET(G160,-$E$18,0)-SUM(OFFSET(F160,-$E$18,0):F160),0)))</f>
        <v>0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92</v>
      </c>
      <c r="F161" s="15">
        <f t="shared" si="16"/>
        <v>10</v>
      </c>
      <c r="G161" s="15">
        <f t="shared" ca="1" si="17"/>
        <v>0</v>
      </c>
      <c r="H161" s="13">
        <f t="shared" ca="1" si="13"/>
        <v>0.1008219178082192</v>
      </c>
      <c r="I161" s="29">
        <f ca="1">IF(G161&lt;&gt;0,IF(E161&lt;0,0,IF(OR('House Salad'!I161&gt;0),0,IF(OR(Pita!I161&gt;0),50,200))),0)</f>
        <v>0</v>
      </c>
      <c r="J161" s="2">
        <f ca="1">IF(D161&lt;$E$18,"N/A",IF(D161=$E$18,IF($E$7-SUM(OFFSET(F161,-$E$18,0):F161)&gt;0,$E$7-SUM(OFFSET(F161,-$E$18,0):F161),0),IF(OFFSET(G161,-$E$18,0)-SUM(OFFSET(F161,-$E$18,0):F161)&gt;0,OFFSET(G161,-$E$18,0)-SUM(OFFSET(F161,-$E$18,0):F161),0)))</f>
        <v>0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82</v>
      </c>
      <c r="F162" s="15">
        <f t="shared" si="16"/>
        <v>10</v>
      </c>
      <c r="G162" s="15">
        <f t="shared" ca="1" si="17"/>
        <v>0</v>
      </c>
      <c r="H162" s="13">
        <f t="shared" ca="1" si="13"/>
        <v>8.9863013698630145E-2</v>
      </c>
      <c r="I162" s="29">
        <f ca="1">IF(G162&lt;&gt;0,IF(E162&lt;0,0,IF(OR('House Salad'!I162&gt;0),0,IF(OR(Pita!I162&gt;0),50,200))),0)</f>
        <v>0</v>
      </c>
      <c r="J162" s="2">
        <f ca="1">IF(D162&lt;$E$18,"N/A",IF(D162=$E$18,IF($E$7-SUM(OFFSET(F162,-$E$18,0):F162)&gt;0,$E$7-SUM(OFFSET(F162,-$E$18,0):F162),0),IF(OFFSET(G162,-$E$18,0)-SUM(OFFSET(F162,-$E$18,0):F162)&gt;0,OFFSET(G162,-$E$18,0)-SUM(OFFSET(F162,-$E$18,0):F162),0)))</f>
        <v>0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72</v>
      </c>
      <c r="F163" s="15">
        <f t="shared" si="16"/>
        <v>10</v>
      </c>
      <c r="G163" s="15">
        <f t="shared" ca="1" si="17"/>
        <v>0</v>
      </c>
      <c r="H163" s="13">
        <f t="shared" ca="1" si="13"/>
        <v>7.8904109589041108E-2</v>
      </c>
      <c r="I163" s="29">
        <f ca="1">IF(G163&lt;&gt;0,IF(E163&lt;0,0,IF(OR('House Salad'!I163&gt;0),0,IF(OR(Pita!I163&gt;0),50,200))),0)</f>
        <v>0</v>
      </c>
      <c r="J163" s="2">
        <f ca="1">IF(D163&lt;$E$18,"N/A",IF(D163=$E$18,IF($E$7-SUM(OFFSET(F163,-$E$18,0):F163)&gt;0,$E$7-SUM(OFFSET(F163,-$E$18,0):F163),0),IF(OFFSET(G163,-$E$18,0)-SUM(OFFSET(F163,-$E$18,0):F163)&gt;0,OFFSET(G163,-$E$18,0)-SUM(OFFSET(F163,-$E$18,0):F163),0)))</f>
        <v>0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62</v>
      </c>
      <c r="F164" s="15">
        <f t="shared" si="16"/>
        <v>10</v>
      </c>
      <c r="G164" s="15">
        <f t="shared" ca="1" si="17"/>
        <v>0</v>
      </c>
      <c r="H164" s="13">
        <f t="shared" ca="1" si="13"/>
        <v>6.794520547945207E-2</v>
      </c>
      <c r="I164" s="29">
        <f ca="1">IF(G164&lt;&gt;0,IF(E164&lt;0,0,IF(OR('House Salad'!I164&gt;0),0,IF(OR(Pita!I164&gt;0),50,200))),0)</f>
        <v>0</v>
      </c>
      <c r="J164" s="2">
        <f ca="1">IF(D164&lt;$E$18,"N/A",IF(D164=$E$18,IF($E$7-SUM(OFFSET(F164,-$E$18,0):F164)&gt;0,$E$7-SUM(OFFSET(F164,-$E$18,0):F164),0),IF(OFFSET(G164,-$E$18,0)-SUM(OFFSET(F164,-$E$18,0):F164)&gt;0,OFFSET(G164,-$E$18,0)-SUM(OFFSET(F164,-$E$18,0):F164),0)))</f>
        <v>0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52</v>
      </c>
      <c r="F165" s="15">
        <f t="shared" si="16"/>
        <v>10</v>
      </c>
      <c r="G165" s="15">
        <f t="shared" ca="1" si="17"/>
        <v>0</v>
      </c>
      <c r="H165" s="13">
        <f t="shared" ca="1" si="13"/>
        <v>5.6986301369863018E-2</v>
      </c>
      <c r="I165" s="29">
        <f ca="1">IF(G165&lt;&gt;0,IF(E165&lt;0,0,IF(OR('House Salad'!I165&gt;0),0,IF(OR(Pita!I165&gt;0),50,200))),0)</f>
        <v>0</v>
      </c>
      <c r="J165" s="2">
        <f ca="1">IF(D165&lt;$E$18,"N/A",IF(D165=$E$18,IF($E$7-SUM(OFFSET(F165,-$E$18,0):F165)&gt;0,$E$7-SUM(OFFSET(F165,-$E$18,0):F165),0),IF(OFFSET(G165,-$E$18,0)-SUM(OFFSET(F165,-$E$18,0):F165)&gt;0,OFFSET(G165,-$E$18,0)-SUM(OFFSET(F165,-$E$18,0):F165),0)))</f>
        <v>0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42</v>
      </c>
      <c r="F166" s="15">
        <f t="shared" si="16"/>
        <v>10</v>
      </c>
      <c r="G166" s="15">
        <f t="shared" ca="1" si="17"/>
        <v>0</v>
      </c>
      <c r="H166" s="13">
        <f t="shared" ca="1" si="13"/>
        <v>4.6027397260273981E-2</v>
      </c>
      <c r="I166" s="29">
        <f ca="1">IF(G166&lt;&gt;0,IF(E166&lt;0,0,IF(OR('House Salad'!I166&gt;0),0,IF(OR(Pita!I166&gt;0),50,200))),0)</f>
        <v>0</v>
      </c>
      <c r="J166" s="2">
        <f ca="1">IF(D166&lt;$E$18,"N/A",IF(D166=$E$18,IF($E$7-SUM(OFFSET(F166,-$E$18,0):F166)&gt;0,$E$7-SUM(OFFSET(F166,-$E$18,0):F166),0),IF(OFFSET(G166,-$E$18,0)-SUM(OFFSET(F166,-$E$18,0):F166)&gt;0,OFFSET(G166,-$E$18,0)-SUM(OFFSET(F166,-$E$18,0):F166),0)))</f>
        <v>0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32</v>
      </c>
      <c r="F167" s="15">
        <f t="shared" si="16"/>
        <v>10</v>
      </c>
      <c r="G167" s="15">
        <f t="shared" ca="1" si="17"/>
        <v>70</v>
      </c>
      <c r="H167" s="13">
        <f t="shared" ca="1" si="13"/>
        <v>3.5068493150684936E-2</v>
      </c>
      <c r="I167" s="29">
        <f ca="1">IF(G167&lt;&gt;0,IF(E167&lt;0,0,IF(OR('House Salad'!I167&gt;0),0,IF(OR(Pita!I167&gt;0),50,200))),0)</f>
        <v>0</v>
      </c>
      <c r="J167" s="2">
        <f ca="1">IF(D167&lt;$E$18,"N/A",IF(D167=$E$18,IF($E$7-SUM(OFFSET(F167,-$E$18,0):F167)&gt;0,$E$7-SUM(OFFSET(F167,-$E$18,0):F167),0),IF(OFFSET(G167,-$E$18,0)-SUM(OFFSET(F167,-$E$18,0):F167)&gt;0,OFFSET(G167,-$E$18,0)-SUM(OFFSET(F167,-$E$18,0):F167),0)))</f>
        <v>0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92</v>
      </c>
      <c r="F168" s="15">
        <f t="shared" si="16"/>
        <v>10</v>
      </c>
      <c r="G168" s="15">
        <f t="shared" ca="1" si="17"/>
        <v>0</v>
      </c>
      <c r="H168" s="13">
        <f t="shared" ca="1" si="13"/>
        <v>0.1008219178082192</v>
      </c>
      <c r="I168" s="29">
        <f ca="1">IF(G168&lt;&gt;0,IF(E168&lt;0,0,IF(OR('House Salad'!I168&gt;0),0,IF(OR(Pita!I168&gt;0),50,200))),0)</f>
        <v>0</v>
      </c>
      <c r="J168" s="2">
        <f ca="1">IF(D168&lt;$E$18,"N/A",IF(D168=$E$18,IF($E$7-SUM(OFFSET(F168,-$E$18,0):F168)&gt;0,$E$7-SUM(OFFSET(F168,-$E$18,0):F168),0),IF(OFFSET(G168,-$E$18,0)-SUM(OFFSET(F168,-$E$18,0):F168)&gt;0,OFFSET(G168,-$E$18,0)-SUM(OFFSET(F168,-$E$18,0):F168),0)))</f>
        <v>0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82</v>
      </c>
      <c r="F169" s="15">
        <f t="shared" si="16"/>
        <v>10</v>
      </c>
      <c r="G169" s="15">
        <f t="shared" ca="1" si="17"/>
        <v>0</v>
      </c>
      <c r="H169" s="13">
        <f t="shared" ca="1" si="13"/>
        <v>8.9863013698630145E-2</v>
      </c>
      <c r="I169" s="29">
        <f ca="1">IF(G169&lt;&gt;0,IF(E169&lt;0,0,IF(OR('House Salad'!I169&gt;0),0,IF(OR(Pita!I169&gt;0),50,200))),0)</f>
        <v>0</v>
      </c>
      <c r="J169" s="2">
        <f ca="1">IF(D169&lt;$E$18,"N/A",IF(D169=$E$18,IF($E$7-SUM(OFFSET(F169,-$E$18,0):F169)&gt;0,$E$7-SUM(OFFSET(F169,-$E$18,0):F169),0),IF(OFFSET(G169,-$E$18,0)-SUM(OFFSET(F169,-$E$18,0):F169)&gt;0,OFFSET(G169,-$E$18,0)-SUM(OFFSET(F169,-$E$18,0):F169),0)))</f>
        <v>0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72</v>
      </c>
      <c r="F170" s="15">
        <f t="shared" si="16"/>
        <v>10</v>
      </c>
      <c r="G170" s="15">
        <f t="shared" ca="1" si="17"/>
        <v>0</v>
      </c>
      <c r="H170" s="13">
        <f t="shared" ca="1" si="13"/>
        <v>7.8904109589041108E-2</v>
      </c>
      <c r="I170" s="29">
        <f ca="1">IF(G170&lt;&gt;0,IF(E170&lt;0,0,IF(OR('House Salad'!I170&gt;0),0,IF(OR(Pita!I170&gt;0),50,200))),0)</f>
        <v>0</v>
      </c>
      <c r="J170" s="2">
        <f ca="1">IF(D170&lt;$E$18,"N/A",IF(D170=$E$18,IF($E$7-SUM(OFFSET(F170,-$E$18,0):F170)&gt;0,$E$7-SUM(OFFSET(F170,-$E$18,0):F170),0),IF(OFFSET(G170,-$E$18,0)-SUM(OFFSET(F170,-$E$18,0):F170)&gt;0,OFFSET(G170,-$E$18,0)-SUM(OFFSET(F170,-$E$18,0):F170),0)))</f>
        <v>0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62</v>
      </c>
      <c r="F171" s="15">
        <f t="shared" si="16"/>
        <v>10</v>
      </c>
      <c r="G171" s="15">
        <f t="shared" ca="1" si="17"/>
        <v>0</v>
      </c>
      <c r="H171" s="13">
        <f t="shared" ca="1" si="13"/>
        <v>6.794520547945207E-2</v>
      </c>
      <c r="I171" s="29">
        <f ca="1">IF(G171&lt;&gt;0,IF(E171&lt;0,0,IF(OR('House Salad'!I171&gt;0),0,IF(OR(Pita!I171&gt;0),50,200))),0)</f>
        <v>0</v>
      </c>
      <c r="J171" s="2">
        <f ca="1">IF(D171&lt;$E$18,"N/A",IF(D171=$E$18,IF($E$7-SUM(OFFSET(F171,-$E$18,0):F171)&gt;0,$E$7-SUM(OFFSET(F171,-$E$18,0):F171),0),IF(OFFSET(G171,-$E$18,0)-SUM(OFFSET(F171,-$E$18,0):F171)&gt;0,OFFSET(G171,-$E$18,0)-SUM(OFFSET(F171,-$E$18,0):F171),0)))</f>
        <v>0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52</v>
      </c>
      <c r="F172" s="15">
        <f t="shared" si="16"/>
        <v>10</v>
      </c>
      <c r="G172" s="15">
        <f t="shared" ca="1" si="17"/>
        <v>0</v>
      </c>
      <c r="H172" s="13">
        <f t="shared" ca="1" si="13"/>
        <v>5.6986301369863018E-2</v>
      </c>
      <c r="I172" s="29">
        <f ca="1">IF(G172&lt;&gt;0,IF(E172&lt;0,0,IF(OR('House Salad'!I172&gt;0),0,IF(OR(Pita!I172&gt;0),50,200))),0)</f>
        <v>0</v>
      </c>
      <c r="J172" s="2">
        <f ca="1">IF(D172&lt;$E$18,"N/A",IF(D172=$E$18,IF($E$7-SUM(OFFSET(F172,-$E$18,0):F172)&gt;0,$E$7-SUM(OFFSET(F172,-$E$18,0):F172),0),IF(OFFSET(G172,-$E$18,0)-SUM(OFFSET(F172,-$E$18,0):F172)&gt;0,OFFSET(G172,-$E$18,0)-SUM(OFFSET(F172,-$E$18,0):F172),0)))</f>
        <v>0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42</v>
      </c>
      <c r="F173" s="15">
        <f t="shared" si="16"/>
        <v>10</v>
      </c>
      <c r="G173" s="15">
        <f t="shared" ca="1" si="17"/>
        <v>0</v>
      </c>
      <c r="H173" s="13">
        <f t="shared" ca="1" si="13"/>
        <v>4.6027397260273981E-2</v>
      </c>
      <c r="I173" s="29">
        <f ca="1">IF(G173&lt;&gt;0,IF(E173&lt;0,0,IF(OR('House Salad'!I173&gt;0),0,IF(OR(Pita!I173&gt;0),50,200))),0)</f>
        <v>0</v>
      </c>
      <c r="J173" s="2">
        <f ca="1">IF(D173&lt;$E$18,"N/A",IF(D173=$E$18,IF($E$7-SUM(OFFSET(F173,-$E$18,0):F173)&gt;0,$E$7-SUM(OFFSET(F173,-$E$18,0):F173),0),IF(OFFSET(G173,-$E$18,0)-SUM(OFFSET(F173,-$E$18,0):F173)&gt;0,OFFSET(G173,-$E$18,0)-SUM(OFFSET(F173,-$E$18,0):F173),0)))</f>
        <v>0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32</v>
      </c>
      <c r="F174" s="15">
        <f t="shared" si="16"/>
        <v>10</v>
      </c>
      <c r="G174" s="15">
        <f t="shared" ca="1" si="17"/>
        <v>70</v>
      </c>
      <c r="H174" s="13">
        <f t="shared" ca="1" si="13"/>
        <v>3.5068493150684936E-2</v>
      </c>
      <c r="I174" s="29">
        <f ca="1">IF(G174&lt;&gt;0,IF(E174&lt;0,0,IF(OR('House Salad'!I174&gt;0),0,IF(OR(Pita!I174&gt;0),50,200))),0)</f>
        <v>0</v>
      </c>
      <c r="J174" s="2">
        <f ca="1">IF(D174&lt;$E$18,"N/A",IF(D174=$E$18,IF($E$7-SUM(OFFSET(F174,-$E$18,0):F174)&gt;0,$E$7-SUM(OFFSET(F174,-$E$18,0):F174),0),IF(OFFSET(G174,-$E$18,0)-SUM(OFFSET(F174,-$E$18,0):F174)&gt;0,OFFSET(G174,-$E$18,0)-SUM(OFFSET(F174,-$E$18,0):F174),0)))</f>
        <v>0</v>
      </c>
      <c r="K174" s="13">
        <f t="shared" ca="1" si="14"/>
        <v>0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92</v>
      </c>
      <c r="F175" s="15">
        <f t="shared" si="16"/>
        <v>10</v>
      </c>
      <c r="G175" s="15">
        <f t="shared" ca="1" si="17"/>
        <v>0</v>
      </c>
      <c r="H175" s="13">
        <f t="shared" ca="1" si="13"/>
        <v>0.1008219178082192</v>
      </c>
      <c r="I175" s="29">
        <f ca="1">IF(G175&lt;&gt;0,IF(E175&lt;0,0,IF(OR('House Salad'!I175&gt;0),0,IF(OR(Pita!I175&gt;0),50,200))),0)</f>
        <v>0</v>
      </c>
      <c r="J175" s="2">
        <f ca="1">IF(D175&lt;$E$18,"N/A",IF(D175=$E$18,IF($E$7-SUM(OFFSET(F175,-$E$18,0):F175)&gt;0,$E$7-SUM(OFFSET(F175,-$E$18,0):F175),0),IF(OFFSET(G175,-$E$18,0)-SUM(OFFSET(F175,-$E$18,0):F175)&gt;0,OFFSET(G175,-$E$18,0)-SUM(OFFSET(F175,-$E$18,0):F175),0)))</f>
        <v>0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82</v>
      </c>
      <c r="F176" s="15">
        <f t="shared" si="16"/>
        <v>10</v>
      </c>
      <c r="G176" s="15">
        <f t="shared" ca="1" si="17"/>
        <v>0</v>
      </c>
      <c r="H176" s="13">
        <f t="shared" ca="1" si="13"/>
        <v>8.9863013698630145E-2</v>
      </c>
      <c r="I176" s="29">
        <f ca="1">IF(G176&lt;&gt;0,IF(E176&lt;0,0,IF(OR('House Salad'!I176&gt;0),0,IF(OR(Pita!I176&gt;0),50,200))),0)</f>
        <v>0</v>
      </c>
      <c r="J176" s="2">
        <f ca="1">IF(D176&lt;$E$18,"N/A",IF(D176=$E$18,IF($E$7-SUM(OFFSET(F176,-$E$18,0):F176)&gt;0,$E$7-SUM(OFFSET(F176,-$E$18,0):F176),0),IF(OFFSET(G176,-$E$18,0)-SUM(OFFSET(F176,-$E$18,0):F176)&gt;0,OFFSET(G176,-$E$18,0)-SUM(OFFSET(F176,-$E$18,0):F176),0)))</f>
        <v>0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72</v>
      </c>
      <c r="F177" s="15">
        <f t="shared" si="16"/>
        <v>10</v>
      </c>
      <c r="G177" s="15">
        <f t="shared" ca="1" si="17"/>
        <v>0</v>
      </c>
      <c r="H177" s="13">
        <f t="shared" ca="1" si="13"/>
        <v>7.8904109589041108E-2</v>
      </c>
      <c r="I177" s="29">
        <f ca="1">IF(G177&lt;&gt;0,IF(E177&lt;0,0,IF(OR('House Salad'!I177&gt;0),0,IF(OR(Pita!I177&gt;0),50,200))),0)</f>
        <v>0</v>
      </c>
      <c r="J177" s="2">
        <f ca="1">IF(D177&lt;$E$18,"N/A",IF(D177=$E$18,IF($E$7-SUM(OFFSET(F177,-$E$18,0):F177)&gt;0,$E$7-SUM(OFFSET(F177,-$E$18,0):F177),0),IF(OFFSET(G177,-$E$18,0)-SUM(OFFSET(F177,-$E$18,0):F177)&gt;0,OFFSET(G177,-$E$18,0)-SUM(OFFSET(F177,-$E$18,0):F177),0)))</f>
        <v>0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62</v>
      </c>
      <c r="F178" s="15">
        <f t="shared" si="16"/>
        <v>10</v>
      </c>
      <c r="G178" s="15">
        <f t="shared" ca="1" si="17"/>
        <v>0</v>
      </c>
      <c r="H178" s="13">
        <f t="shared" ca="1" si="13"/>
        <v>6.794520547945207E-2</v>
      </c>
      <c r="I178" s="29">
        <f ca="1">IF(G178&lt;&gt;0,IF(E178&lt;0,0,IF(OR('House Salad'!I178&gt;0),0,IF(OR(Pita!I178&gt;0),50,200))),0)</f>
        <v>0</v>
      </c>
      <c r="J178" s="2">
        <f ca="1">IF(D178&lt;$E$18,"N/A",IF(D178=$E$18,IF($E$7-SUM(OFFSET(F178,-$E$18,0):F178)&gt;0,$E$7-SUM(OFFSET(F178,-$E$18,0):F178),0),IF(OFFSET(G178,-$E$18,0)-SUM(OFFSET(F178,-$E$18,0):F178)&gt;0,OFFSET(G178,-$E$18,0)-SUM(OFFSET(F178,-$E$18,0):F178),0)))</f>
        <v>0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52</v>
      </c>
      <c r="F179" s="15">
        <f t="shared" si="16"/>
        <v>10</v>
      </c>
      <c r="G179" s="15">
        <f t="shared" ca="1" si="17"/>
        <v>0</v>
      </c>
      <c r="H179" s="13">
        <f t="shared" ca="1" si="13"/>
        <v>5.6986301369863018E-2</v>
      </c>
      <c r="I179" s="29">
        <f ca="1">IF(G179&lt;&gt;0,IF(E179&lt;0,0,IF(OR('House Salad'!I179&gt;0),0,IF(OR(Pita!I179&gt;0),50,200))),0)</f>
        <v>0</v>
      </c>
      <c r="J179" s="2">
        <f ca="1">IF(D179&lt;$E$18,"N/A",IF(D179=$E$18,IF($E$7-SUM(OFFSET(F179,-$E$18,0):F179)&gt;0,$E$7-SUM(OFFSET(F179,-$E$18,0):F179),0),IF(OFFSET(G179,-$E$18,0)-SUM(OFFSET(F179,-$E$18,0):F179)&gt;0,OFFSET(G179,-$E$18,0)-SUM(OFFSET(F179,-$E$18,0):F179),0)))</f>
        <v>0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42</v>
      </c>
      <c r="F180" s="15">
        <f t="shared" si="16"/>
        <v>10</v>
      </c>
      <c r="G180" s="15">
        <f t="shared" ca="1" si="17"/>
        <v>0</v>
      </c>
      <c r="H180" s="13">
        <f t="shared" ca="1" si="13"/>
        <v>4.6027397260273981E-2</v>
      </c>
      <c r="I180" s="29">
        <f ca="1">IF(G180&lt;&gt;0,IF(E180&lt;0,0,IF(OR('House Salad'!I180&gt;0),0,IF(OR(Pita!I180&gt;0),50,200))),0)</f>
        <v>0</v>
      </c>
      <c r="J180" s="2">
        <f ca="1">IF(D180&lt;$E$18,"N/A",IF(D180=$E$18,IF($E$7-SUM(OFFSET(F180,-$E$18,0):F180)&gt;0,$E$7-SUM(OFFSET(F180,-$E$18,0):F180),0),IF(OFFSET(G180,-$E$18,0)-SUM(OFFSET(F180,-$E$18,0):F180)&gt;0,OFFSET(G180,-$E$18,0)-SUM(OFFSET(F180,-$E$18,0):F180),0)))</f>
        <v>0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32</v>
      </c>
      <c r="F181" s="15">
        <f t="shared" si="16"/>
        <v>10</v>
      </c>
      <c r="G181" s="15">
        <f t="shared" ca="1" si="17"/>
        <v>70</v>
      </c>
      <c r="H181" s="13">
        <f t="shared" ca="1" si="13"/>
        <v>3.5068493150684936E-2</v>
      </c>
      <c r="I181" s="29">
        <f ca="1">IF(G181&lt;&gt;0,IF(E181&lt;0,0,IF(OR('House Salad'!I181&gt;0),0,IF(OR(Pita!I181&gt;0),50,200))),0)</f>
        <v>0</v>
      </c>
      <c r="J181" s="2">
        <f ca="1">IF(D181&lt;$E$18,"N/A",IF(D181=$E$18,IF($E$7-SUM(OFFSET(F181,-$E$18,0):F181)&gt;0,$E$7-SUM(OFFSET(F181,-$E$18,0):F181),0),IF(OFFSET(G181,-$E$18,0)-SUM(OFFSET(F181,-$E$18,0):F181)&gt;0,OFFSET(G181,-$E$18,0)-SUM(OFFSET(F181,-$E$18,0):F181),0)))</f>
        <v>0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92</v>
      </c>
      <c r="F182" s="15">
        <f t="shared" si="16"/>
        <v>10</v>
      </c>
      <c r="G182" s="15">
        <f t="shared" ca="1" si="17"/>
        <v>0</v>
      </c>
      <c r="H182" s="13">
        <f t="shared" ca="1" si="13"/>
        <v>0.1008219178082192</v>
      </c>
      <c r="I182" s="29">
        <f ca="1">IF(G182&lt;&gt;0,IF(E182&lt;0,0,IF(OR('House Salad'!I182&gt;0),0,IF(OR(Pita!I182&gt;0),50,200))),0)</f>
        <v>0</v>
      </c>
      <c r="J182" s="2">
        <f ca="1">IF(D182&lt;$E$18,"N/A",IF(D182=$E$18,IF($E$7-SUM(OFFSET(F182,-$E$18,0):F182)&gt;0,$E$7-SUM(OFFSET(F182,-$E$18,0):F182),0),IF(OFFSET(G182,-$E$18,0)-SUM(OFFSET(F182,-$E$18,0):F182)&gt;0,OFFSET(G182,-$E$18,0)-SUM(OFFSET(F182,-$E$18,0):F182),0)))</f>
        <v>0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82</v>
      </c>
      <c r="F183" s="15">
        <f t="shared" si="16"/>
        <v>10</v>
      </c>
      <c r="G183" s="15">
        <f t="shared" ca="1" si="17"/>
        <v>0</v>
      </c>
      <c r="H183" s="13">
        <f t="shared" ca="1" si="13"/>
        <v>8.9863013698630145E-2</v>
      </c>
      <c r="I183" s="29">
        <f ca="1">IF(G183&lt;&gt;0,IF(E183&lt;0,0,IF(OR('House Salad'!I183&gt;0),0,IF(OR(Pita!I183&gt;0),50,200))),0)</f>
        <v>0</v>
      </c>
      <c r="J183" s="2">
        <f ca="1">IF(D183&lt;$E$18,"N/A",IF(D183=$E$18,IF($E$7-SUM(OFFSET(F183,-$E$18,0):F183)&gt;0,$E$7-SUM(OFFSET(F183,-$E$18,0):F183),0),IF(OFFSET(G183,-$E$18,0)-SUM(OFFSET(F183,-$E$18,0):F183)&gt;0,OFFSET(G183,-$E$18,0)-SUM(OFFSET(F183,-$E$18,0):F183),0)))</f>
        <v>0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72</v>
      </c>
      <c r="F184" s="15">
        <f t="shared" si="16"/>
        <v>10</v>
      </c>
      <c r="G184" s="15">
        <f t="shared" ca="1" si="17"/>
        <v>0</v>
      </c>
      <c r="H184" s="13">
        <f t="shared" ca="1" si="13"/>
        <v>7.8904109589041108E-2</v>
      </c>
      <c r="I184" s="29">
        <f ca="1">IF(G184&lt;&gt;0,IF(E184&lt;0,0,IF(OR('House Salad'!I184&gt;0),0,IF(OR(Pita!I184&gt;0),50,200))),0)</f>
        <v>0</v>
      </c>
      <c r="J184" s="2">
        <f ca="1">IF(D184&lt;$E$18,"N/A",IF(D184=$E$18,IF($E$7-SUM(OFFSET(F184,-$E$18,0):F184)&gt;0,$E$7-SUM(OFFSET(F184,-$E$18,0):F184),0),IF(OFFSET(G184,-$E$18,0)-SUM(OFFSET(F184,-$E$18,0):F184)&gt;0,OFFSET(G184,-$E$18,0)-SUM(OFFSET(F184,-$E$18,0):F184),0)))</f>
        <v>0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62</v>
      </c>
      <c r="F185" s="15">
        <f t="shared" si="16"/>
        <v>10</v>
      </c>
      <c r="G185" s="15">
        <f t="shared" ca="1" si="17"/>
        <v>0</v>
      </c>
      <c r="H185" s="13">
        <f t="shared" ca="1" si="13"/>
        <v>6.794520547945207E-2</v>
      </c>
      <c r="I185" s="29">
        <f ca="1">IF(G185&lt;&gt;0,IF(E185&lt;0,0,IF(OR('House Salad'!I185&gt;0),0,IF(OR(Pita!I185&gt;0),50,200))),0)</f>
        <v>0</v>
      </c>
      <c r="J185" s="2">
        <f ca="1">IF(D185&lt;$E$18,"N/A",IF(D185=$E$18,IF($E$7-SUM(OFFSET(F185,-$E$18,0):F185)&gt;0,$E$7-SUM(OFFSET(F185,-$E$18,0):F185),0),IF(OFFSET(G185,-$E$18,0)-SUM(OFFSET(F185,-$E$18,0):F185)&gt;0,OFFSET(G185,-$E$18,0)-SUM(OFFSET(F185,-$E$18,0):F185),0)))</f>
        <v>0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52</v>
      </c>
      <c r="F186" s="15">
        <f t="shared" si="16"/>
        <v>10</v>
      </c>
      <c r="G186" s="15">
        <f t="shared" ca="1" si="17"/>
        <v>0</v>
      </c>
      <c r="H186" s="13">
        <f t="shared" ca="1" si="13"/>
        <v>5.6986301369863018E-2</v>
      </c>
      <c r="I186" s="29">
        <f ca="1">IF(G186&lt;&gt;0,IF(E186&lt;0,0,IF(OR('House Salad'!I186&gt;0),0,IF(OR(Pita!I186&gt;0),50,200))),0)</f>
        <v>0</v>
      </c>
      <c r="J186" s="2">
        <f ca="1">IF(D186&lt;$E$18,"N/A",IF(D186=$E$18,IF($E$7-SUM(OFFSET(F186,-$E$18,0):F186)&gt;0,$E$7-SUM(OFFSET(F186,-$E$18,0):F186),0),IF(OFFSET(G186,-$E$18,0)-SUM(OFFSET(F186,-$E$18,0):F186)&gt;0,OFFSET(G186,-$E$18,0)-SUM(OFFSET(F186,-$E$18,0):F186),0)))</f>
        <v>0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42</v>
      </c>
      <c r="F187" s="15">
        <f t="shared" si="16"/>
        <v>10</v>
      </c>
      <c r="G187" s="15">
        <f t="shared" ca="1" si="17"/>
        <v>0</v>
      </c>
      <c r="H187" s="13">
        <f t="shared" ca="1" si="13"/>
        <v>4.6027397260273981E-2</v>
      </c>
      <c r="I187" s="29">
        <f ca="1">IF(G187&lt;&gt;0,IF(E187&lt;0,0,IF(OR('House Salad'!I187&gt;0),0,IF(OR(Pita!I187&gt;0),50,200))),0)</f>
        <v>0</v>
      </c>
      <c r="J187" s="2">
        <f ca="1">IF(D187&lt;$E$18,"N/A",IF(D187=$E$18,IF($E$7-SUM(OFFSET(F187,-$E$18,0):F187)&gt;0,$E$7-SUM(OFFSET(F187,-$E$18,0):F187),0),IF(OFFSET(G187,-$E$18,0)-SUM(OFFSET(F187,-$E$18,0):F187)&gt;0,OFFSET(G187,-$E$18,0)-SUM(OFFSET(F187,-$E$18,0):F187),0)))</f>
        <v>0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32</v>
      </c>
      <c r="F188" s="15">
        <f t="shared" si="16"/>
        <v>10</v>
      </c>
      <c r="G188" s="15">
        <f t="shared" ca="1" si="17"/>
        <v>70</v>
      </c>
      <c r="H188" s="13">
        <f t="shared" ca="1" si="13"/>
        <v>3.5068493150684936E-2</v>
      </c>
      <c r="I188" s="29">
        <f ca="1">IF(G188&lt;&gt;0,IF(E188&lt;0,0,IF(OR('House Salad'!I188&gt;0),0,IF(OR(Pita!I188&gt;0),50,200))),0)</f>
        <v>0</v>
      </c>
      <c r="J188" s="2">
        <f ca="1">IF(D188&lt;$E$18,"N/A",IF(D188=$E$18,IF($E$7-SUM(OFFSET(F188,-$E$18,0):F188)&gt;0,$E$7-SUM(OFFSET(F188,-$E$18,0):F188),0),IF(OFFSET(G188,-$E$18,0)-SUM(OFFSET(F188,-$E$18,0):F188)&gt;0,OFFSET(G188,-$E$18,0)-SUM(OFFSET(F188,-$E$18,0):F188),0)))</f>
        <v>0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92</v>
      </c>
      <c r="F189" s="15">
        <f t="shared" si="16"/>
        <v>10</v>
      </c>
      <c r="G189" s="15">
        <f t="shared" ca="1" si="17"/>
        <v>0</v>
      </c>
      <c r="H189" s="13">
        <f t="shared" ca="1" si="13"/>
        <v>0.1008219178082192</v>
      </c>
      <c r="I189" s="29">
        <f ca="1">IF(G189&lt;&gt;0,IF(E189&lt;0,0,IF(OR('House Salad'!I189&gt;0),0,IF(OR(Pita!I189&gt;0),50,200))),0)</f>
        <v>0</v>
      </c>
      <c r="J189" s="2">
        <f ca="1">IF(D189&lt;$E$18,"N/A",IF(D189=$E$18,IF($E$7-SUM(OFFSET(F189,-$E$18,0):F189)&gt;0,$E$7-SUM(OFFSET(F189,-$E$18,0):F189),0),IF(OFFSET(G189,-$E$18,0)-SUM(OFFSET(F189,-$E$18,0):F189)&gt;0,OFFSET(G189,-$E$18,0)-SUM(OFFSET(F189,-$E$18,0):F189),0)))</f>
        <v>0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82</v>
      </c>
      <c r="F190" s="15">
        <f t="shared" si="16"/>
        <v>10</v>
      </c>
      <c r="G190" s="15">
        <f t="shared" ca="1" si="17"/>
        <v>0</v>
      </c>
      <c r="H190" s="13">
        <f t="shared" ca="1" si="13"/>
        <v>8.9863013698630145E-2</v>
      </c>
      <c r="I190" s="29">
        <f ca="1">IF(G190&lt;&gt;0,IF(E190&lt;0,0,IF(OR('House Salad'!I190&gt;0),0,IF(OR(Pita!I190&gt;0),50,200))),0)</f>
        <v>0</v>
      </c>
      <c r="J190" s="2">
        <f ca="1">IF(D190&lt;$E$18,"N/A",IF(D190=$E$18,IF($E$7-SUM(OFFSET(F190,-$E$18,0):F190)&gt;0,$E$7-SUM(OFFSET(F190,-$E$18,0):F190),0),IF(OFFSET(G190,-$E$18,0)-SUM(OFFSET(F190,-$E$18,0):F190)&gt;0,OFFSET(G190,-$E$18,0)-SUM(OFFSET(F190,-$E$18,0):F190),0)))</f>
        <v>0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72</v>
      </c>
      <c r="F191" s="15">
        <f t="shared" si="16"/>
        <v>10</v>
      </c>
      <c r="G191" s="15">
        <f t="shared" ca="1" si="17"/>
        <v>0</v>
      </c>
      <c r="H191" s="13">
        <f t="shared" ca="1" si="13"/>
        <v>7.8904109589041108E-2</v>
      </c>
      <c r="I191" s="29">
        <f ca="1">IF(G191&lt;&gt;0,IF(E191&lt;0,0,IF(OR('House Salad'!I191&gt;0),0,IF(OR(Pita!I191&gt;0),50,200))),0)</f>
        <v>0</v>
      </c>
      <c r="J191" s="2">
        <f ca="1">IF(D191&lt;$E$18,"N/A",IF(D191=$E$18,IF($E$7-SUM(OFFSET(F191,-$E$18,0):F191)&gt;0,$E$7-SUM(OFFSET(F191,-$E$18,0):F191),0),IF(OFFSET(G191,-$E$18,0)-SUM(OFFSET(F191,-$E$18,0):F191)&gt;0,OFFSET(G191,-$E$18,0)-SUM(OFFSET(F191,-$E$18,0):F191),0)))</f>
        <v>0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62</v>
      </c>
      <c r="F192" s="15">
        <f t="shared" si="16"/>
        <v>10</v>
      </c>
      <c r="G192" s="15">
        <f t="shared" ca="1" si="17"/>
        <v>0</v>
      </c>
      <c r="H192" s="13">
        <f t="shared" ca="1" si="13"/>
        <v>6.794520547945207E-2</v>
      </c>
      <c r="I192" s="29">
        <f ca="1">IF(G192&lt;&gt;0,IF(E192&lt;0,0,IF(OR('House Salad'!I192&gt;0),0,IF(OR(Pita!I192&gt;0),50,200))),0)</f>
        <v>0</v>
      </c>
      <c r="J192" s="2">
        <f ca="1">IF(D192&lt;$E$18,"N/A",IF(D192=$E$18,IF($E$7-SUM(OFFSET(F192,-$E$18,0):F192)&gt;0,$E$7-SUM(OFFSET(F192,-$E$18,0):F192),0),IF(OFFSET(G192,-$E$18,0)-SUM(OFFSET(F192,-$E$18,0):F192)&gt;0,OFFSET(G192,-$E$18,0)-SUM(OFFSET(F192,-$E$18,0):F192),0)))</f>
        <v>0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52</v>
      </c>
      <c r="F193" s="15">
        <f t="shared" si="16"/>
        <v>10</v>
      </c>
      <c r="G193" s="15">
        <f t="shared" ca="1" si="17"/>
        <v>0</v>
      </c>
      <c r="H193" s="13">
        <f t="shared" ca="1" si="13"/>
        <v>5.6986301369863018E-2</v>
      </c>
      <c r="I193" s="29">
        <f ca="1">IF(G193&lt;&gt;0,IF(E193&lt;0,0,IF(OR('House Salad'!I193&gt;0),0,IF(OR(Pita!I193&gt;0),50,200))),0)</f>
        <v>0</v>
      </c>
      <c r="J193" s="2">
        <f ca="1">IF(D193&lt;$E$18,"N/A",IF(D193=$E$18,IF($E$7-SUM(OFFSET(F193,-$E$18,0):F193)&gt;0,$E$7-SUM(OFFSET(F193,-$E$18,0):F193),0),IF(OFFSET(G193,-$E$18,0)-SUM(OFFSET(F193,-$E$18,0):F193)&gt;0,OFFSET(G193,-$E$18,0)-SUM(OFFSET(F193,-$E$18,0):F193),0)))</f>
        <v>0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42</v>
      </c>
      <c r="F194" s="15">
        <f t="shared" si="16"/>
        <v>10</v>
      </c>
      <c r="G194" s="15">
        <f t="shared" ca="1" si="17"/>
        <v>0</v>
      </c>
      <c r="H194" s="13">
        <f t="shared" ca="1" si="13"/>
        <v>4.6027397260273981E-2</v>
      </c>
      <c r="I194" s="29">
        <f ca="1">IF(G194&lt;&gt;0,IF(E194&lt;0,0,IF(OR('House Salad'!I194&gt;0),0,IF(OR(Pita!I194&gt;0),50,200))),0)</f>
        <v>0</v>
      </c>
      <c r="J194" s="2">
        <f ca="1">IF(D194&lt;$E$18,"N/A",IF(D194=$E$18,IF($E$7-SUM(OFFSET(F194,-$E$18,0):F194)&gt;0,$E$7-SUM(OFFSET(F194,-$E$18,0):F194),0),IF(OFFSET(G194,-$E$18,0)-SUM(OFFSET(F194,-$E$18,0):F194)&gt;0,OFFSET(G194,-$E$18,0)-SUM(OFFSET(F194,-$E$18,0):F194),0)))</f>
        <v>0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32</v>
      </c>
      <c r="F195" s="15">
        <f t="shared" si="16"/>
        <v>10</v>
      </c>
      <c r="G195" s="15">
        <f t="shared" ca="1" si="17"/>
        <v>70</v>
      </c>
      <c r="H195" s="13">
        <f t="shared" ca="1" si="13"/>
        <v>3.5068493150684936E-2</v>
      </c>
      <c r="I195" s="29">
        <f ca="1">IF(G195&lt;&gt;0,IF(E195&lt;0,0,IF(OR('House Salad'!I195&gt;0),0,IF(OR(Pita!I195&gt;0),50,200))),0)</f>
        <v>0</v>
      </c>
      <c r="J195" s="2">
        <f ca="1">IF(D195&lt;$E$18,"N/A",IF(D195=$E$18,IF($E$7-SUM(OFFSET(F195,-$E$18,0):F195)&gt;0,$E$7-SUM(OFFSET(F195,-$E$18,0):F195),0),IF(OFFSET(G195,-$E$18,0)-SUM(OFFSET(F195,-$E$18,0):F195)&gt;0,OFFSET(G195,-$E$18,0)-SUM(OFFSET(F195,-$E$18,0):F195),0)))</f>
        <v>0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92</v>
      </c>
      <c r="F196" s="15">
        <f t="shared" si="16"/>
        <v>10</v>
      </c>
      <c r="G196" s="15">
        <f t="shared" ca="1" si="17"/>
        <v>0</v>
      </c>
      <c r="H196" s="13">
        <f t="shared" ca="1" si="13"/>
        <v>0.1008219178082192</v>
      </c>
      <c r="I196" s="29">
        <f ca="1">IF(G196&lt;&gt;0,IF(E196&lt;0,0,IF(OR('House Salad'!I196&gt;0),0,IF(OR(Pita!I196&gt;0),50,200))),0)</f>
        <v>0</v>
      </c>
      <c r="J196" s="2">
        <f ca="1">IF(D196&lt;$E$18,"N/A",IF(D196=$E$18,IF($E$7-SUM(OFFSET(F196,-$E$18,0):F196)&gt;0,$E$7-SUM(OFFSET(F196,-$E$18,0):F196),0),IF(OFFSET(G196,-$E$18,0)-SUM(OFFSET(F196,-$E$18,0):F196)&gt;0,OFFSET(G196,-$E$18,0)-SUM(OFFSET(F196,-$E$18,0):F196),0)))</f>
        <v>0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82</v>
      </c>
      <c r="F197" s="15">
        <f t="shared" si="16"/>
        <v>10</v>
      </c>
      <c r="G197" s="15">
        <f t="shared" ca="1" si="17"/>
        <v>0</v>
      </c>
      <c r="H197" s="13">
        <f t="shared" ca="1" si="13"/>
        <v>8.9863013698630145E-2</v>
      </c>
      <c r="I197" s="29">
        <f ca="1">IF(G197&lt;&gt;0,IF(E197&lt;0,0,IF(OR('House Salad'!I197&gt;0),0,IF(OR(Pita!I197&gt;0),50,200))),0)</f>
        <v>0</v>
      </c>
      <c r="J197" s="2">
        <f ca="1">IF(D197&lt;$E$18,"N/A",IF(D197=$E$18,IF($E$7-SUM(OFFSET(F197,-$E$18,0):F197)&gt;0,$E$7-SUM(OFFSET(F197,-$E$18,0):F197),0),IF(OFFSET(G197,-$E$18,0)-SUM(OFFSET(F197,-$E$18,0):F197)&gt;0,OFFSET(G197,-$E$18,0)-SUM(OFFSET(F197,-$E$18,0):F197),0)))</f>
        <v>0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72</v>
      </c>
      <c r="F198" s="15">
        <f t="shared" si="16"/>
        <v>10</v>
      </c>
      <c r="G198" s="15">
        <f t="shared" ca="1" si="17"/>
        <v>0</v>
      </c>
      <c r="H198" s="13">
        <f t="shared" ca="1" si="13"/>
        <v>7.8904109589041108E-2</v>
      </c>
      <c r="I198" s="29">
        <f ca="1">IF(G198&lt;&gt;0,IF(E198&lt;0,0,IF(OR('House Salad'!I198&gt;0),0,IF(OR(Pita!I198&gt;0),50,200))),0)</f>
        <v>0</v>
      </c>
      <c r="J198" s="2">
        <f ca="1">IF(D198&lt;$E$18,"N/A",IF(D198=$E$18,IF($E$7-SUM(OFFSET(F198,-$E$18,0):F198)&gt;0,$E$7-SUM(OFFSET(F198,-$E$18,0):F198),0),IF(OFFSET(G198,-$E$18,0)-SUM(OFFSET(F198,-$E$18,0):F198)&gt;0,OFFSET(G198,-$E$18,0)-SUM(OFFSET(F198,-$E$18,0):F198),0)))</f>
        <v>0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62</v>
      </c>
      <c r="F199" s="15">
        <f t="shared" si="16"/>
        <v>10</v>
      </c>
      <c r="G199" s="15">
        <f t="shared" ca="1" si="17"/>
        <v>0</v>
      </c>
      <c r="H199" s="13">
        <f t="shared" ca="1" si="13"/>
        <v>6.794520547945207E-2</v>
      </c>
      <c r="I199" s="29">
        <f ca="1">IF(G199&lt;&gt;0,IF(E199&lt;0,0,IF(OR('House Salad'!I199&gt;0),0,IF(OR(Pita!I199&gt;0),50,200))),0)</f>
        <v>0</v>
      </c>
      <c r="J199" s="2">
        <f ca="1">IF(D199&lt;$E$18,"N/A",IF(D199=$E$18,IF($E$7-SUM(OFFSET(F199,-$E$18,0):F199)&gt;0,$E$7-SUM(OFFSET(F199,-$E$18,0):F199),0),IF(OFFSET(G199,-$E$18,0)-SUM(OFFSET(F199,-$E$18,0):F199)&gt;0,OFFSET(G199,-$E$18,0)-SUM(OFFSET(F199,-$E$18,0):F199),0)))</f>
        <v>0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52</v>
      </c>
      <c r="F200" s="15">
        <f t="shared" si="16"/>
        <v>10</v>
      </c>
      <c r="G200" s="15">
        <f t="shared" ca="1" si="17"/>
        <v>0</v>
      </c>
      <c r="H200" s="13">
        <f t="shared" ca="1" si="13"/>
        <v>5.6986301369863018E-2</v>
      </c>
      <c r="I200" s="29">
        <f ca="1">IF(G200&lt;&gt;0,IF(E200&lt;0,0,IF(OR('House Salad'!I200&gt;0),0,IF(OR(Pita!I200&gt;0),50,200))),0)</f>
        <v>0</v>
      </c>
      <c r="J200" s="2">
        <f ca="1">IF(D200&lt;$E$18,"N/A",IF(D200=$E$18,IF($E$7-SUM(OFFSET(F200,-$E$18,0):F200)&gt;0,$E$7-SUM(OFFSET(F200,-$E$18,0):F200),0),IF(OFFSET(G200,-$E$18,0)-SUM(OFFSET(F200,-$E$18,0):F200)&gt;0,OFFSET(G200,-$E$18,0)-SUM(OFFSET(F200,-$E$18,0):F200),0)))</f>
        <v>0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42</v>
      </c>
      <c r="F201" s="15">
        <f t="shared" si="16"/>
        <v>10</v>
      </c>
      <c r="G201" s="15">
        <f t="shared" ca="1" si="17"/>
        <v>0</v>
      </c>
      <c r="H201" s="13">
        <f t="shared" ca="1" si="13"/>
        <v>4.6027397260273981E-2</v>
      </c>
      <c r="I201" s="29">
        <f ca="1">IF(G201&lt;&gt;0,IF(E201&lt;0,0,IF(OR('House Salad'!I201&gt;0),0,IF(OR(Pita!I201&gt;0),50,200))),0)</f>
        <v>0</v>
      </c>
      <c r="J201" s="2">
        <f ca="1">IF(D201&lt;$E$18,"N/A",IF(D201=$E$18,IF($E$7-SUM(OFFSET(F201,-$E$18,0):F201)&gt;0,$E$7-SUM(OFFSET(F201,-$E$18,0):F201),0),IF(OFFSET(G201,-$E$18,0)-SUM(OFFSET(F201,-$E$18,0):F201)&gt;0,OFFSET(G201,-$E$18,0)-SUM(OFFSET(F201,-$E$18,0):F201),0)))</f>
        <v>0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32</v>
      </c>
      <c r="F202" s="15">
        <f t="shared" si="16"/>
        <v>10</v>
      </c>
      <c r="G202" s="15">
        <f t="shared" ca="1" si="17"/>
        <v>70</v>
      </c>
      <c r="H202" s="13">
        <f t="shared" ca="1" si="13"/>
        <v>3.5068493150684936E-2</v>
      </c>
      <c r="I202" s="29">
        <f ca="1">IF(G202&lt;&gt;0,IF(E202&lt;0,0,IF(OR('House Salad'!I202&gt;0),0,IF(OR(Pita!I202&gt;0),50,200))),0)</f>
        <v>0</v>
      </c>
      <c r="J202" s="2">
        <f ca="1">IF(D202&lt;$E$18,"N/A",IF(D202=$E$18,IF($E$7-SUM(OFFSET(F202,-$E$18,0):F202)&gt;0,$E$7-SUM(OFFSET(F202,-$E$18,0):F202),0),IF(OFFSET(G202,-$E$18,0)-SUM(OFFSET(F202,-$E$18,0):F202)&gt;0,OFFSET(G202,-$E$18,0)-SUM(OFFSET(F202,-$E$18,0):F202),0)))</f>
        <v>0</v>
      </c>
      <c r="K202" s="13">
        <f t="shared" ca="1" si="14"/>
        <v>0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92</v>
      </c>
      <c r="F203" s="15">
        <f t="shared" si="16"/>
        <v>10</v>
      </c>
      <c r="G203" s="15">
        <f t="shared" ca="1" si="17"/>
        <v>0</v>
      </c>
      <c r="H203" s="13">
        <f t="shared" ca="1" si="13"/>
        <v>0.1008219178082192</v>
      </c>
      <c r="I203" s="29">
        <f ca="1">IF(G203&lt;&gt;0,IF(E203&lt;0,0,IF(OR('House Salad'!I203&gt;0),0,IF(OR(Pita!I203&gt;0),50,200))),0)</f>
        <v>0</v>
      </c>
      <c r="J203" s="2">
        <f ca="1">IF(D203&lt;$E$18,"N/A",IF(D203=$E$18,IF($E$7-SUM(OFFSET(F203,-$E$18,0):F203)&gt;0,$E$7-SUM(OFFSET(F203,-$E$18,0):F203),0),IF(OFFSET(G203,-$E$18,0)-SUM(OFFSET(F203,-$E$18,0):F203)&gt;0,OFFSET(G203,-$E$18,0)-SUM(OFFSET(F203,-$E$18,0):F203),0)))</f>
        <v>0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82</v>
      </c>
      <c r="F204" s="15">
        <f t="shared" si="16"/>
        <v>10</v>
      </c>
      <c r="G204" s="15">
        <f t="shared" ca="1" si="17"/>
        <v>0</v>
      </c>
      <c r="H204" s="13">
        <f t="shared" ca="1" si="13"/>
        <v>8.9863013698630145E-2</v>
      </c>
      <c r="I204" s="29">
        <f ca="1">IF(G204&lt;&gt;0,IF(E204&lt;0,0,IF(OR('House Salad'!I204&gt;0),0,IF(OR(Pita!I204&gt;0),50,200))),0)</f>
        <v>0</v>
      </c>
      <c r="J204" s="2">
        <f ca="1">IF(D204&lt;$E$18,"N/A",IF(D204=$E$18,IF($E$7-SUM(OFFSET(F204,-$E$18,0):F204)&gt;0,$E$7-SUM(OFFSET(F204,-$E$18,0):F204),0),IF(OFFSET(G204,-$E$18,0)-SUM(OFFSET(F204,-$E$18,0):F204)&gt;0,OFFSET(G204,-$E$18,0)-SUM(OFFSET(F204,-$E$18,0):F204),0)))</f>
        <v>0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72</v>
      </c>
      <c r="F205" s="15">
        <f t="shared" si="16"/>
        <v>10</v>
      </c>
      <c r="G205" s="15">
        <f t="shared" ca="1" si="17"/>
        <v>0</v>
      </c>
      <c r="H205" s="13">
        <f t="shared" ca="1" si="13"/>
        <v>7.8904109589041108E-2</v>
      </c>
      <c r="I205" s="29">
        <f ca="1">IF(G205&lt;&gt;0,IF(E205&lt;0,0,IF(OR('House Salad'!I205&gt;0),0,IF(OR(Pita!I205&gt;0),50,200))),0)</f>
        <v>0</v>
      </c>
      <c r="J205" s="2">
        <f ca="1">IF(D205&lt;$E$18,"N/A",IF(D205=$E$18,IF($E$7-SUM(OFFSET(F205,-$E$18,0):F205)&gt;0,$E$7-SUM(OFFSET(F205,-$E$18,0):F205),0),IF(OFFSET(G205,-$E$18,0)-SUM(OFFSET(F205,-$E$18,0):F205)&gt;0,OFFSET(G205,-$E$18,0)-SUM(OFFSET(F205,-$E$18,0):F205),0)))</f>
        <v>0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62</v>
      </c>
      <c r="F206" s="15">
        <f t="shared" si="16"/>
        <v>10</v>
      </c>
      <c r="G206" s="15">
        <f t="shared" ca="1" si="17"/>
        <v>0</v>
      </c>
      <c r="H206" s="13">
        <f t="shared" ca="1" si="13"/>
        <v>6.794520547945207E-2</v>
      </c>
      <c r="I206" s="29">
        <f ca="1">IF(G206&lt;&gt;0,IF(E206&lt;0,0,IF(OR('House Salad'!I206&gt;0),0,IF(OR(Pita!I206&gt;0),50,200))),0)</f>
        <v>0</v>
      </c>
      <c r="J206" s="2">
        <f ca="1">IF(D206&lt;$E$18,"N/A",IF(D206=$E$18,IF($E$7-SUM(OFFSET(F206,-$E$18,0):F206)&gt;0,$E$7-SUM(OFFSET(F206,-$E$18,0):F206),0),IF(OFFSET(G206,-$E$18,0)-SUM(OFFSET(F206,-$E$18,0):F206)&gt;0,OFFSET(G206,-$E$18,0)-SUM(OFFSET(F206,-$E$18,0):F206),0)))</f>
        <v>0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52</v>
      </c>
      <c r="F207" s="15">
        <f t="shared" si="16"/>
        <v>10</v>
      </c>
      <c r="G207" s="15">
        <f t="shared" ca="1" si="17"/>
        <v>0</v>
      </c>
      <c r="H207" s="13">
        <f t="shared" ca="1" si="13"/>
        <v>5.6986301369863018E-2</v>
      </c>
      <c r="I207" s="29">
        <f ca="1">IF(G207&lt;&gt;0,IF(E207&lt;0,0,IF(OR('House Salad'!I207&gt;0),0,IF(OR(Pita!I207&gt;0),50,200))),0)</f>
        <v>0</v>
      </c>
      <c r="J207" s="2">
        <f ca="1">IF(D207&lt;$E$18,"N/A",IF(D207=$E$18,IF($E$7-SUM(OFFSET(F207,-$E$18,0):F207)&gt;0,$E$7-SUM(OFFSET(F207,-$E$18,0):F207),0),IF(OFFSET(G207,-$E$18,0)-SUM(OFFSET(F207,-$E$18,0):F207)&gt;0,OFFSET(G207,-$E$18,0)-SUM(OFFSET(F207,-$E$18,0):F207),0)))</f>
        <v>0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42</v>
      </c>
      <c r="F208" s="15">
        <f t="shared" si="16"/>
        <v>10</v>
      </c>
      <c r="G208" s="15">
        <f t="shared" ca="1" si="17"/>
        <v>0</v>
      </c>
      <c r="H208" s="13">
        <f t="shared" ca="1" si="13"/>
        <v>4.6027397260273981E-2</v>
      </c>
      <c r="I208" s="29">
        <f ca="1">IF(G208&lt;&gt;0,IF(E208&lt;0,0,IF(OR('House Salad'!I208&gt;0),0,IF(OR(Pita!I208&gt;0),50,200))),0)</f>
        <v>0</v>
      </c>
      <c r="J208" s="2">
        <f ca="1">IF(D208&lt;$E$18,"N/A",IF(D208=$E$18,IF($E$7-SUM(OFFSET(F208,-$E$18,0):F208)&gt;0,$E$7-SUM(OFFSET(F208,-$E$18,0):F208),0),IF(OFFSET(G208,-$E$18,0)-SUM(OFFSET(F208,-$E$18,0):F208)&gt;0,OFFSET(G208,-$E$18,0)-SUM(OFFSET(F208,-$E$18,0):F208),0)))</f>
        <v>0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32</v>
      </c>
      <c r="F209" s="15">
        <f t="shared" si="16"/>
        <v>10</v>
      </c>
      <c r="G209" s="15">
        <f t="shared" ca="1" si="17"/>
        <v>70</v>
      </c>
      <c r="H209" s="13">
        <f t="shared" ca="1" si="13"/>
        <v>3.5068493150684936E-2</v>
      </c>
      <c r="I209" s="29">
        <f ca="1">IF(G209&lt;&gt;0,IF(E209&lt;0,0,IF(OR('House Salad'!I209&gt;0),0,IF(OR(Pita!I209&gt;0),50,200))),0)</f>
        <v>0</v>
      </c>
      <c r="J209" s="2">
        <f ca="1">IF(D209&lt;$E$18,"N/A",IF(D209=$E$18,IF($E$7-SUM(OFFSET(F209,-$E$18,0):F209)&gt;0,$E$7-SUM(OFFSET(F209,-$E$18,0):F209),0),IF(OFFSET(G209,-$E$18,0)-SUM(OFFSET(F209,-$E$18,0):F209)&gt;0,OFFSET(G209,-$E$18,0)-SUM(OFFSET(F209,-$E$18,0):F209),0)))</f>
        <v>0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92</v>
      </c>
      <c r="F210" s="15">
        <f t="shared" si="16"/>
        <v>10</v>
      </c>
      <c r="G210" s="15">
        <f t="shared" ca="1" si="17"/>
        <v>0</v>
      </c>
      <c r="H210" s="13">
        <f t="shared" ca="1" si="13"/>
        <v>0.1008219178082192</v>
      </c>
      <c r="I210" s="29">
        <f ca="1">IF(G210&lt;&gt;0,IF(E210&lt;0,0,IF(OR('House Salad'!I210&gt;0),0,IF(OR(Pita!I210&gt;0),50,200))),0)</f>
        <v>0</v>
      </c>
      <c r="J210" s="2">
        <f ca="1">IF(D210&lt;$E$18,"N/A",IF(D210=$E$18,IF($E$7-SUM(OFFSET(F210,-$E$18,0):F210)&gt;0,$E$7-SUM(OFFSET(F210,-$E$18,0):F210),0),IF(OFFSET(G210,-$E$18,0)-SUM(OFFSET(F210,-$E$18,0):F210)&gt;0,OFFSET(G210,-$E$18,0)-SUM(OFFSET(F210,-$E$18,0):F210),0)))</f>
        <v>0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82</v>
      </c>
      <c r="F211" s="15">
        <f t="shared" si="16"/>
        <v>10</v>
      </c>
      <c r="G211" s="15">
        <f t="shared" ca="1" si="17"/>
        <v>0</v>
      </c>
      <c r="H211" s="13">
        <f t="shared" ca="1" si="13"/>
        <v>8.9863013698630145E-2</v>
      </c>
      <c r="I211" s="29">
        <f ca="1">IF(G211&lt;&gt;0,IF(E211&lt;0,0,IF(OR('House Salad'!I211&gt;0),0,IF(OR(Pita!I211&gt;0),50,200))),0)</f>
        <v>0</v>
      </c>
      <c r="J211" s="2">
        <f ca="1">IF(D211&lt;$E$18,"N/A",IF(D211=$E$18,IF($E$7-SUM(OFFSET(F211,-$E$18,0):F211)&gt;0,$E$7-SUM(OFFSET(F211,-$E$18,0):F211),0),IF(OFFSET(G211,-$E$18,0)-SUM(OFFSET(F211,-$E$18,0):F211)&gt;0,OFFSET(G211,-$E$18,0)-SUM(OFFSET(F211,-$E$18,0):F211),0)))</f>
        <v>0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72</v>
      </c>
      <c r="F212" s="15">
        <f t="shared" si="16"/>
        <v>10</v>
      </c>
      <c r="G212" s="15">
        <f t="shared" ca="1" si="17"/>
        <v>0</v>
      </c>
      <c r="H212" s="13">
        <f t="shared" ca="1" si="13"/>
        <v>7.8904109589041108E-2</v>
      </c>
      <c r="I212" s="29">
        <f ca="1">IF(G212&lt;&gt;0,IF(E212&lt;0,0,IF(OR('House Salad'!I212&gt;0),0,IF(OR(Pita!I212&gt;0),50,200))),0)</f>
        <v>0</v>
      </c>
      <c r="J212" s="2">
        <f ca="1">IF(D212&lt;$E$18,"N/A",IF(D212=$E$18,IF($E$7-SUM(OFFSET(F212,-$E$18,0):F212)&gt;0,$E$7-SUM(OFFSET(F212,-$E$18,0):F212),0),IF(OFFSET(G212,-$E$18,0)-SUM(OFFSET(F212,-$E$18,0):F212)&gt;0,OFFSET(G212,-$E$18,0)-SUM(OFFSET(F212,-$E$18,0):F212),0)))</f>
        <v>0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62</v>
      </c>
      <c r="F213" s="15">
        <f t="shared" si="16"/>
        <v>10</v>
      </c>
      <c r="G213" s="15">
        <f t="shared" ca="1" si="17"/>
        <v>0</v>
      </c>
      <c r="H213" s="13">
        <f t="shared" ref="H213:H276" ca="1" si="19">IF(E213&gt;0,E213*($E$12/365),0)</f>
        <v>6.794520547945207E-2</v>
      </c>
      <c r="I213" s="29">
        <f ca="1">IF(G213&lt;&gt;0,IF(E213&lt;0,0,IF(OR('House Salad'!I213&gt;0),0,IF(OR(Pita!I213&gt;0),50,200))),0)</f>
        <v>0</v>
      </c>
      <c r="J213" s="2">
        <f ca="1">IF(D213&lt;$E$18,"N/A",IF(D213=$E$18,IF($E$7-SUM(OFFSET(F213,-$E$18,0):F213)&gt;0,$E$7-SUM(OFFSET(F213,-$E$18,0):F213),0),IF(OFFSET(G213,-$E$18,0)-SUM(OFFSET(F213,-$E$18,0):F213)&gt;0,OFFSET(G213,-$E$18,0)-SUM(OFFSET(F213,-$E$18,0):F213),0)))</f>
        <v>0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52</v>
      </c>
      <c r="F214" s="15">
        <f t="shared" ref="F214:F277" si="22">ROUND($E$15/7,0)</f>
        <v>10</v>
      </c>
      <c r="G214" s="15">
        <f t="shared" ref="G214:G277" ca="1" si="23">IF(D214=1,$E$4,IF(E214&lt;0,$E$4-E214,IF(MOD(D214,$E$5)=0,$E$4-E214,0)))</f>
        <v>0</v>
      </c>
      <c r="H214" s="13">
        <f t="shared" ca="1" si="19"/>
        <v>5.6986301369863018E-2</v>
      </c>
      <c r="I214" s="29">
        <f ca="1">IF(G214&lt;&gt;0,IF(E214&lt;0,0,IF(OR('House Salad'!I214&gt;0),0,IF(OR(Pita!I214&gt;0),50,200))),0)</f>
        <v>0</v>
      </c>
      <c r="J214" s="2">
        <f ca="1">IF(D214&lt;$E$18,"N/A",IF(D214=$E$18,IF($E$7-SUM(OFFSET(F214,-$E$18,0):F214)&gt;0,$E$7-SUM(OFFSET(F214,-$E$18,0):F214),0),IF(OFFSET(G214,-$E$18,0)-SUM(OFFSET(F214,-$E$18,0):F214)&gt;0,OFFSET(G214,-$E$18,0)-SUM(OFFSET(F214,-$E$18,0):F214),0)))</f>
        <v>0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42</v>
      </c>
      <c r="F215" s="15">
        <f t="shared" si="22"/>
        <v>10</v>
      </c>
      <c r="G215" s="15">
        <f t="shared" ca="1" si="23"/>
        <v>0</v>
      </c>
      <c r="H215" s="13">
        <f t="shared" ca="1" si="19"/>
        <v>4.6027397260273981E-2</v>
      </c>
      <c r="I215" s="29">
        <f ca="1">IF(G215&lt;&gt;0,IF(E215&lt;0,0,IF(OR('House Salad'!I215&gt;0),0,IF(OR(Pita!I215&gt;0),50,200))),0)</f>
        <v>0</v>
      </c>
      <c r="J215" s="2">
        <f ca="1">IF(D215&lt;$E$18,"N/A",IF(D215=$E$18,IF($E$7-SUM(OFFSET(F215,-$E$18,0):F215)&gt;0,$E$7-SUM(OFFSET(F215,-$E$18,0):F215),0),IF(OFFSET(G215,-$E$18,0)-SUM(OFFSET(F215,-$E$18,0):F215)&gt;0,OFFSET(G215,-$E$18,0)-SUM(OFFSET(F215,-$E$18,0):F215),0)))</f>
        <v>0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32</v>
      </c>
      <c r="F216" s="15">
        <f t="shared" si="22"/>
        <v>10</v>
      </c>
      <c r="G216" s="15">
        <f t="shared" ca="1" si="23"/>
        <v>70</v>
      </c>
      <c r="H216" s="13">
        <f t="shared" ca="1" si="19"/>
        <v>3.5068493150684936E-2</v>
      </c>
      <c r="I216" s="29">
        <f ca="1">IF(G216&lt;&gt;0,IF(E216&lt;0,0,IF(OR('House Salad'!I216&gt;0),0,IF(OR(Pita!I216&gt;0),50,200))),0)</f>
        <v>0</v>
      </c>
      <c r="J216" s="2">
        <f ca="1">IF(D216&lt;$E$18,"N/A",IF(D216=$E$18,IF($E$7-SUM(OFFSET(F216,-$E$18,0):F216)&gt;0,$E$7-SUM(OFFSET(F216,-$E$18,0):F216),0),IF(OFFSET(G216,-$E$18,0)-SUM(OFFSET(F216,-$E$18,0):F216)&gt;0,OFFSET(G216,-$E$18,0)-SUM(OFFSET(F216,-$E$18,0):F216),0)))</f>
        <v>0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92</v>
      </c>
      <c r="F217" s="15">
        <f t="shared" si="22"/>
        <v>10</v>
      </c>
      <c r="G217" s="15">
        <f t="shared" ca="1" si="23"/>
        <v>0</v>
      </c>
      <c r="H217" s="13">
        <f t="shared" ca="1" si="19"/>
        <v>0.1008219178082192</v>
      </c>
      <c r="I217" s="29">
        <f ca="1">IF(G217&lt;&gt;0,IF(E217&lt;0,0,IF(OR('House Salad'!I217&gt;0),0,IF(OR(Pita!I217&gt;0),50,200))),0)</f>
        <v>0</v>
      </c>
      <c r="J217" s="2">
        <f ca="1">IF(D217&lt;$E$18,"N/A",IF(D217=$E$18,IF($E$7-SUM(OFFSET(F217,-$E$18,0):F217)&gt;0,$E$7-SUM(OFFSET(F217,-$E$18,0):F217),0),IF(OFFSET(G217,-$E$18,0)-SUM(OFFSET(F217,-$E$18,0):F217)&gt;0,OFFSET(G217,-$E$18,0)-SUM(OFFSET(F217,-$E$18,0):F217),0)))</f>
        <v>0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82</v>
      </c>
      <c r="F218" s="15">
        <f t="shared" si="22"/>
        <v>10</v>
      </c>
      <c r="G218" s="15">
        <f t="shared" ca="1" si="23"/>
        <v>0</v>
      </c>
      <c r="H218" s="13">
        <f t="shared" ca="1" si="19"/>
        <v>8.9863013698630145E-2</v>
      </c>
      <c r="I218" s="29">
        <f ca="1">IF(G218&lt;&gt;0,IF(E218&lt;0,0,IF(OR('House Salad'!I218&gt;0),0,IF(OR(Pita!I218&gt;0),50,200))),0)</f>
        <v>0</v>
      </c>
      <c r="J218" s="2">
        <f ca="1">IF(D218&lt;$E$18,"N/A",IF(D218=$E$18,IF($E$7-SUM(OFFSET(F218,-$E$18,0):F218)&gt;0,$E$7-SUM(OFFSET(F218,-$E$18,0):F218),0),IF(OFFSET(G218,-$E$18,0)-SUM(OFFSET(F218,-$E$18,0):F218)&gt;0,OFFSET(G218,-$E$18,0)-SUM(OFFSET(F218,-$E$18,0):F218),0)))</f>
        <v>0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72</v>
      </c>
      <c r="F219" s="15">
        <f t="shared" si="22"/>
        <v>10</v>
      </c>
      <c r="G219" s="15">
        <f t="shared" ca="1" si="23"/>
        <v>0</v>
      </c>
      <c r="H219" s="13">
        <f t="shared" ca="1" si="19"/>
        <v>7.8904109589041108E-2</v>
      </c>
      <c r="I219" s="29">
        <f ca="1">IF(G219&lt;&gt;0,IF(E219&lt;0,0,IF(OR('House Salad'!I219&gt;0),0,IF(OR(Pita!I219&gt;0),50,200))),0)</f>
        <v>0</v>
      </c>
      <c r="J219" s="2">
        <f ca="1">IF(D219&lt;$E$18,"N/A",IF(D219=$E$18,IF($E$7-SUM(OFFSET(F219,-$E$18,0):F219)&gt;0,$E$7-SUM(OFFSET(F219,-$E$18,0):F219),0),IF(OFFSET(G219,-$E$18,0)-SUM(OFFSET(F219,-$E$18,0):F219)&gt;0,OFFSET(G219,-$E$18,0)-SUM(OFFSET(F219,-$E$18,0):F219),0)))</f>
        <v>0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62</v>
      </c>
      <c r="F220" s="15">
        <f t="shared" si="22"/>
        <v>10</v>
      </c>
      <c r="G220" s="15">
        <f t="shared" ca="1" si="23"/>
        <v>0</v>
      </c>
      <c r="H220" s="13">
        <f t="shared" ca="1" si="19"/>
        <v>6.794520547945207E-2</v>
      </c>
      <c r="I220" s="29">
        <f ca="1">IF(G220&lt;&gt;0,IF(E220&lt;0,0,IF(OR('House Salad'!I220&gt;0),0,IF(OR(Pita!I220&gt;0),50,200))),0)</f>
        <v>0</v>
      </c>
      <c r="J220" s="2">
        <f ca="1">IF(D220&lt;$E$18,"N/A",IF(D220=$E$18,IF($E$7-SUM(OFFSET(F220,-$E$18,0):F220)&gt;0,$E$7-SUM(OFFSET(F220,-$E$18,0):F220),0),IF(OFFSET(G220,-$E$18,0)-SUM(OFFSET(F220,-$E$18,0):F220)&gt;0,OFFSET(G220,-$E$18,0)-SUM(OFFSET(F220,-$E$18,0):F220),0)))</f>
        <v>0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52</v>
      </c>
      <c r="F221" s="15">
        <f t="shared" si="22"/>
        <v>10</v>
      </c>
      <c r="G221" s="15">
        <f t="shared" ca="1" si="23"/>
        <v>0</v>
      </c>
      <c r="H221" s="13">
        <f t="shared" ca="1" si="19"/>
        <v>5.6986301369863018E-2</v>
      </c>
      <c r="I221" s="29">
        <f ca="1">IF(G221&lt;&gt;0,IF(E221&lt;0,0,IF(OR('House Salad'!I221&gt;0),0,IF(OR(Pita!I221&gt;0),50,200))),0)</f>
        <v>0</v>
      </c>
      <c r="J221" s="2">
        <f ca="1">IF(D221&lt;$E$18,"N/A",IF(D221=$E$18,IF($E$7-SUM(OFFSET(F221,-$E$18,0):F221)&gt;0,$E$7-SUM(OFFSET(F221,-$E$18,0):F221),0),IF(OFFSET(G221,-$E$18,0)-SUM(OFFSET(F221,-$E$18,0):F221)&gt;0,OFFSET(G221,-$E$18,0)-SUM(OFFSET(F221,-$E$18,0):F221),0)))</f>
        <v>0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42</v>
      </c>
      <c r="F222" s="15">
        <f t="shared" si="22"/>
        <v>10</v>
      </c>
      <c r="G222" s="15">
        <f t="shared" ca="1" si="23"/>
        <v>0</v>
      </c>
      <c r="H222" s="13">
        <f t="shared" ca="1" si="19"/>
        <v>4.6027397260273981E-2</v>
      </c>
      <c r="I222" s="29">
        <f ca="1">IF(G222&lt;&gt;0,IF(E222&lt;0,0,IF(OR('House Salad'!I222&gt;0),0,IF(OR(Pita!I222&gt;0),50,200))),0)</f>
        <v>0</v>
      </c>
      <c r="J222" s="2">
        <f ca="1">IF(D222&lt;$E$18,"N/A",IF(D222=$E$18,IF($E$7-SUM(OFFSET(F222,-$E$18,0):F222)&gt;0,$E$7-SUM(OFFSET(F222,-$E$18,0):F222),0),IF(OFFSET(G222,-$E$18,0)-SUM(OFFSET(F222,-$E$18,0):F222)&gt;0,OFFSET(G222,-$E$18,0)-SUM(OFFSET(F222,-$E$18,0):F222),0)))</f>
        <v>0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32</v>
      </c>
      <c r="F223" s="15">
        <f t="shared" si="22"/>
        <v>10</v>
      </c>
      <c r="G223" s="15">
        <f t="shared" ca="1" si="23"/>
        <v>70</v>
      </c>
      <c r="H223" s="13">
        <f t="shared" ca="1" si="19"/>
        <v>3.5068493150684936E-2</v>
      </c>
      <c r="I223" s="29">
        <f ca="1">IF(G223&lt;&gt;0,IF(E223&lt;0,0,IF(OR('House Salad'!I223&gt;0),0,IF(OR(Pita!I223&gt;0),50,200))),0)</f>
        <v>0</v>
      </c>
      <c r="J223" s="2">
        <f ca="1">IF(D223&lt;$E$18,"N/A",IF(D223=$E$18,IF($E$7-SUM(OFFSET(F223,-$E$18,0):F223)&gt;0,$E$7-SUM(OFFSET(F223,-$E$18,0):F223),0),IF(OFFSET(G223,-$E$18,0)-SUM(OFFSET(F223,-$E$18,0):F223)&gt;0,OFFSET(G223,-$E$18,0)-SUM(OFFSET(F223,-$E$18,0):F223),0)))</f>
        <v>0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92</v>
      </c>
      <c r="F224" s="15">
        <f t="shared" si="22"/>
        <v>10</v>
      </c>
      <c r="G224" s="15">
        <f t="shared" ca="1" si="23"/>
        <v>0</v>
      </c>
      <c r="H224" s="13">
        <f t="shared" ca="1" si="19"/>
        <v>0.1008219178082192</v>
      </c>
      <c r="I224" s="29">
        <f ca="1">IF(G224&lt;&gt;0,IF(E224&lt;0,0,IF(OR('House Salad'!I224&gt;0),0,IF(OR(Pita!I224&gt;0),50,200))),0)</f>
        <v>0</v>
      </c>
      <c r="J224" s="2">
        <f ca="1">IF(D224&lt;$E$18,"N/A",IF(D224=$E$18,IF($E$7-SUM(OFFSET(F224,-$E$18,0):F224)&gt;0,$E$7-SUM(OFFSET(F224,-$E$18,0):F224),0),IF(OFFSET(G224,-$E$18,0)-SUM(OFFSET(F224,-$E$18,0):F224)&gt;0,OFFSET(G224,-$E$18,0)-SUM(OFFSET(F224,-$E$18,0):F224),0)))</f>
        <v>0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82</v>
      </c>
      <c r="F225" s="15">
        <f t="shared" si="22"/>
        <v>10</v>
      </c>
      <c r="G225" s="15">
        <f t="shared" ca="1" si="23"/>
        <v>0</v>
      </c>
      <c r="H225" s="13">
        <f t="shared" ca="1" si="19"/>
        <v>8.9863013698630145E-2</v>
      </c>
      <c r="I225" s="29">
        <f ca="1">IF(G225&lt;&gt;0,IF(E225&lt;0,0,IF(OR('House Salad'!I225&gt;0),0,IF(OR(Pita!I225&gt;0),50,200))),0)</f>
        <v>0</v>
      </c>
      <c r="J225" s="2">
        <f ca="1">IF(D225&lt;$E$18,"N/A",IF(D225=$E$18,IF($E$7-SUM(OFFSET(F225,-$E$18,0):F225)&gt;0,$E$7-SUM(OFFSET(F225,-$E$18,0):F225),0),IF(OFFSET(G225,-$E$18,0)-SUM(OFFSET(F225,-$E$18,0):F225)&gt;0,OFFSET(G225,-$E$18,0)-SUM(OFFSET(F225,-$E$18,0):F225),0)))</f>
        <v>0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72</v>
      </c>
      <c r="F226" s="15">
        <f t="shared" si="22"/>
        <v>10</v>
      </c>
      <c r="G226" s="15">
        <f t="shared" ca="1" si="23"/>
        <v>0</v>
      </c>
      <c r="H226" s="13">
        <f t="shared" ca="1" si="19"/>
        <v>7.8904109589041108E-2</v>
      </c>
      <c r="I226" s="29">
        <f ca="1">IF(G226&lt;&gt;0,IF(E226&lt;0,0,IF(OR('House Salad'!I226&gt;0),0,IF(OR(Pita!I226&gt;0),50,200))),0)</f>
        <v>0</v>
      </c>
      <c r="J226" s="2">
        <f ca="1">IF(D226&lt;$E$18,"N/A",IF(D226=$E$18,IF($E$7-SUM(OFFSET(F226,-$E$18,0):F226)&gt;0,$E$7-SUM(OFFSET(F226,-$E$18,0):F226),0),IF(OFFSET(G226,-$E$18,0)-SUM(OFFSET(F226,-$E$18,0):F226)&gt;0,OFFSET(G226,-$E$18,0)-SUM(OFFSET(F226,-$E$18,0):F226),0)))</f>
        <v>0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62</v>
      </c>
      <c r="F227" s="15">
        <f t="shared" si="22"/>
        <v>10</v>
      </c>
      <c r="G227" s="15">
        <f t="shared" ca="1" si="23"/>
        <v>0</v>
      </c>
      <c r="H227" s="13">
        <f t="shared" ca="1" si="19"/>
        <v>6.794520547945207E-2</v>
      </c>
      <c r="I227" s="29">
        <f ca="1">IF(G227&lt;&gt;0,IF(E227&lt;0,0,IF(OR('House Salad'!I227&gt;0),0,IF(OR(Pita!I227&gt;0),50,200))),0)</f>
        <v>0</v>
      </c>
      <c r="J227" s="2">
        <f ca="1">IF(D227&lt;$E$18,"N/A",IF(D227=$E$18,IF($E$7-SUM(OFFSET(F227,-$E$18,0):F227)&gt;0,$E$7-SUM(OFFSET(F227,-$E$18,0):F227),0),IF(OFFSET(G227,-$E$18,0)-SUM(OFFSET(F227,-$E$18,0):F227)&gt;0,OFFSET(G227,-$E$18,0)-SUM(OFFSET(F227,-$E$18,0):F227),0)))</f>
        <v>0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52</v>
      </c>
      <c r="F228" s="15">
        <f t="shared" si="22"/>
        <v>10</v>
      </c>
      <c r="G228" s="15">
        <f t="shared" ca="1" si="23"/>
        <v>0</v>
      </c>
      <c r="H228" s="13">
        <f t="shared" ca="1" si="19"/>
        <v>5.6986301369863018E-2</v>
      </c>
      <c r="I228" s="29">
        <f ca="1">IF(G228&lt;&gt;0,IF(E228&lt;0,0,IF(OR('House Salad'!I228&gt;0),0,IF(OR(Pita!I228&gt;0),50,200))),0)</f>
        <v>0</v>
      </c>
      <c r="J228" s="2">
        <f ca="1">IF(D228&lt;$E$18,"N/A",IF(D228=$E$18,IF($E$7-SUM(OFFSET(F228,-$E$18,0):F228)&gt;0,$E$7-SUM(OFFSET(F228,-$E$18,0):F228),0),IF(OFFSET(G228,-$E$18,0)-SUM(OFFSET(F228,-$E$18,0):F228)&gt;0,OFFSET(G228,-$E$18,0)-SUM(OFFSET(F228,-$E$18,0):F228),0)))</f>
        <v>0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42</v>
      </c>
      <c r="F229" s="15">
        <f t="shared" si="22"/>
        <v>10</v>
      </c>
      <c r="G229" s="15">
        <f t="shared" ca="1" si="23"/>
        <v>0</v>
      </c>
      <c r="H229" s="13">
        <f t="shared" ca="1" si="19"/>
        <v>4.6027397260273981E-2</v>
      </c>
      <c r="I229" s="29">
        <f ca="1">IF(G229&lt;&gt;0,IF(E229&lt;0,0,IF(OR('House Salad'!I229&gt;0),0,IF(OR(Pita!I229&gt;0),50,200))),0)</f>
        <v>0</v>
      </c>
      <c r="J229" s="2">
        <f ca="1">IF(D229&lt;$E$18,"N/A",IF(D229=$E$18,IF($E$7-SUM(OFFSET(F229,-$E$18,0):F229)&gt;0,$E$7-SUM(OFFSET(F229,-$E$18,0):F229),0),IF(OFFSET(G229,-$E$18,0)-SUM(OFFSET(F229,-$E$18,0):F229)&gt;0,OFFSET(G229,-$E$18,0)-SUM(OFFSET(F229,-$E$18,0):F229),0)))</f>
        <v>0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32</v>
      </c>
      <c r="F230" s="15">
        <f t="shared" si="22"/>
        <v>10</v>
      </c>
      <c r="G230" s="15">
        <f t="shared" ca="1" si="23"/>
        <v>70</v>
      </c>
      <c r="H230" s="13">
        <f t="shared" ca="1" si="19"/>
        <v>3.5068493150684936E-2</v>
      </c>
      <c r="I230" s="29">
        <f ca="1">IF(G230&lt;&gt;0,IF(E230&lt;0,0,IF(OR('House Salad'!I230&gt;0),0,IF(OR(Pita!I230&gt;0),50,200))),0)</f>
        <v>0</v>
      </c>
      <c r="J230" s="2">
        <f ca="1">IF(D230&lt;$E$18,"N/A",IF(D230=$E$18,IF($E$7-SUM(OFFSET(F230,-$E$18,0):F230)&gt;0,$E$7-SUM(OFFSET(F230,-$E$18,0):F230),0),IF(OFFSET(G230,-$E$18,0)-SUM(OFFSET(F230,-$E$18,0):F230)&gt;0,OFFSET(G230,-$E$18,0)-SUM(OFFSET(F230,-$E$18,0):F230),0)))</f>
        <v>0</v>
      </c>
      <c r="K230" s="13">
        <f t="shared" ca="1" si="20"/>
        <v>0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92</v>
      </c>
      <c r="F231" s="15">
        <f t="shared" si="22"/>
        <v>10</v>
      </c>
      <c r="G231" s="15">
        <f t="shared" ca="1" si="23"/>
        <v>0</v>
      </c>
      <c r="H231" s="13">
        <f t="shared" ca="1" si="19"/>
        <v>0.1008219178082192</v>
      </c>
      <c r="I231" s="29">
        <f ca="1">IF(G231&lt;&gt;0,IF(E231&lt;0,0,IF(OR('House Salad'!I231&gt;0),0,IF(OR(Pita!I231&gt;0),50,200))),0)</f>
        <v>0</v>
      </c>
      <c r="J231" s="2">
        <f ca="1">IF(D231&lt;$E$18,"N/A",IF(D231=$E$18,IF($E$7-SUM(OFFSET(F231,-$E$18,0):F231)&gt;0,$E$7-SUM(OFFSET(F231,-$E$18,0):F231),0),IF(OFFSET(G231,-$E$18,0)-SUM(OFFSET(F231,-$E$18,0):F231)&gt;0,OFFSET(G231,-$E$18,0)-SUM(OFFSET(F231,-$E$18,0):F231),0)))</f>
        <v>0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82</v>
      </c>
      <c r="F232" s="15">
        <f t="shared" si="22"/>
        <v>10</v>
      </c>
      <c r="G232" s="15">
        <f t="shared" ca="1" si="23"/>
        <v>0</v>
      </c>
      <c r="H232" s="13">
        <f t="shared" ca="1" si="19"/>
        <v>8.9863013698630145E-2</v>
      </c>
      <c r="I232" s="29">
        <f ca="1">IF(G232&lt;&gt;0,IF(E232&lt;0,0,IF(OR('House Salad'!I232&gt;0),0,IF(OR(Pita!I232&gt;0),50,200))),0)</f>
        <v>0</v>
      </c>
      <c r="J232" s="2">
        <f ca="1">IF(D232&lt;$E$18,"N/A",IF(D232=$E$18,IF($E$7-SUM(OFFSET(F232,-$E$18,0):F232)&gt;0,$E$7-SUM(OFFSET(F232,-$E$18,0):F232),0),IF(OFFSET(G232,-$E$18,0)-SUM(OFFSET(F232,-$E$18,0):F232)&gt;0,OFFSET(G232,-$E$18,0)-SUM(OFFSET(F232,-$E$18,0):F232),0)))</f>
        <v>0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72</v>
      </c>
      <c r="F233" s="15">
        <f t="shared" si="22"/>
        <v>10</v>
      </c>
      <c r="G233" s="15">
        <f t="shared" ca="1" si="23"/>
        <v>0</v>
      </c>
      <c r="H233" s="13">
        <f t="shared" ca="1" si="19"/>
        <v>7.8904109589041108E-2</v>
      </c>
      <c r="I233" s="29">
        <f ca="1">IF(G233&lt;&gt;0,IF(E233&lt;0,0,IF(OR('House Salad'!I233&gt;0),0,IF(OR(Pita!I233&gt;0),50,200))),0)</f>
        <v>0</v>
      </c>
      <c r="J233" s="2">
        <f ca="1">IF(D233&lt;$E$18,"N/A",IF(D233=$E$18,IF($E$7-SUM(OFFSET(F233,-$E$18,0):F233)&gt;0,$E$7-SUM(OFFSET(F233,-$E$18,0):F233),0),IF(OFFSET(G233,-$E$18,0)-SUM(OFFSET(F233,-$E$18,0):F233)&gt;0,OFFSET(G233,-$E$18,0)-SUM(OFFSET(F233,-$E$18,0):F233),0)))</f>
        <v>0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62</v>
      </c>
      <c r="F234" s="15">
        <f t="shared" si="22"/>
        <v>10</v>
      </c>
      <c r="G234" s="15">
        <f t="shared" ca="1" si="23"/>
        <v>0</v>
      </c>
      <c r="H234" s="13">
        <f t="shared" ca="1" si="19"/>
        <v>6.794520547945207E-2</v>
      </c>
      <c r="I234" s="29">
        <f ca="1">IF(G234&lt;&gt;0,IF(E234&lt;0,0,IF(OR('House Salad'!I234&gt;0),0,IF(OR(Pita!I234&gt;0),50,200))),0)</f>
        <v>0</v>
      </c>
      <c r="J234" s="2">
        <f ca="1">IF(D234&lt;$E$18,"N/A",IF(D234=$E$18,IF($E$7-SUM(OFFSET(F234,-$E$18,0):F234)&gt;0,$E$7-SUM(OFFSET(F234,-$E$18,0):F234),0),IF(OFFSET(G234,-$E$18,0)-SUM(OFFSET(F234,-$E$18,0):F234)&gt;0,OFFSET(G234,-$E$18,0)-SUM(OFFSET(F234,-$E$18,0):F234),0)))</f>
        <v>0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52</v>
      </c>
      <c r="F235" s="15">
        <f t="shared" si="22"/>
        <v>10</v>
      </c>
      <c r="G235" s="15">
        <f t="shared" ca="1" si="23"/>
        <v>0</v>
      </c>
      <c r="H235" s="13">
        <f t="shared" ca="1" si="19"/>
        <v>5.6986301369863018E-2</v>
      </c>
      <c r="I235" s="29">
        <f ca="1">IF(G235&lt;&gt;0,IF(E235&lt;0,0,IF(OR('House Salad'!I235&gt;0),0,IF(OR(Pita!I235&gt;0),50,200))),0)</f>
        <v>0</v>
      </c>
      <c r="J235" s="2">
        <f ca="1">IF(D235&lt;$E$18,"N/A",IF(D235=$E$18,IF($E$7-SUM(OFFSET(F235,-$E$18,0):F235)&gt;0,$E$7-SUM(OFFSET(F235,-$E$18,0):F235),0),IF(OFFSET(G235,-$E$18,0)-SUM(OFFSET(F235,-$E$18,0):F235)&gt;0,OFFSET(G235,-$E$18,0)-SUM(OFFSET(F235,-$E$18,0):F235),0)))</f>
        <v>0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42</v>
      </c>
      <c r="F236" s="15">
        <f t="shared" si="22"/>
        <v>10</v>
      </c>
      <c r="G236" s="15">
        <f t="shared" ca="1" si="23"/>
        <v>0</v>
      </c>
      <c r="H236" s="13">
        <f t="shared" ca="1" si="19"/>
        <v>4.6027397260273981E-2</v>
      </c>
      <c r="I236" s="29">
        <f ca="1">IF(G236&lt;&gt;0,IF(E236&lt;0,0,IF(OR('House Salad'!I236&gt;0),0,IF(OR(Pita!I236&gt;0),50,200))),0)</f>
        <v>0</v>
      </c>
      <c r="J236" s="2">
        <f ca="1">IF(D236&lt;$E$18,"N/A",IF(D236=$E$18,IF($E$7-SUM(OFFSET(F236,-$E$18,0):F236)&gt;0,$E$7-SUM(OFFSET(F236,-$E$18,0):F236),0),IF(OFFSET(G236,-$E$18,0)-SUM(OFFSET(F236,-$E$18,0):F236)&gt;0,OFFSET(G236,-$E$18,0)-SUM(OFFSET(F236,-$E$18,0):F236),0)))</f>
        <v>0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32</v>
      </c>
      <c r="F237" s="15">
        <f t="shared" si="22"/>
        <v>10</v>
      </c>
      <c r="G237" s="15">
        <f t="shared" ca="1" si="23"/>
        <v>70</v>
      </c>
      <c r="H237" s="13">
        <f t="shared" ca="1" si="19"/>
        <v>3.5068493150684936E-2</v>
      </c>
      <c r="I237" s="29">
        <f ca="1">IF(G237&lt;&gt;0,IF(E237&lt;0,0,IF(OR('House Salad'!I237&gt;0),0,IF(OR(Pita!I237&gt;0),50,200))),0)</f>
        <v>0</v>
      </c>
      <c r="J237" s="2">
        <f ca="1">IF(D237&lt;$E$18,"N/A",IF(D237=$E$18,IF($E$7-SUM(OFFSET(F237,-$E$18,0):F237)&gt;0,$E$7-SUM(OFFSET(F237,-$E$18,0):F237),0),IF(OFFSET(G237,-$E$18,0)-SUM(OFFSET(F237,-$E$18,0):F237)&gt;0,OFFSET(G237,-$E$18,0)-SUM(OFFSET(F237,-$E$18,0):F237),0)))</f>
        <v>0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92</v>
      </c>
      <c r="F238" s="15">
        <f t="shared" si="22"/>
        <v>10</v>
      </c>
      <c r="G238" s="15">
        <f t="shared" ca="1" si="23"/>
        <v>0</v>
      </c>
      <c r="H238" s="13">
        <f t="shared" ca="1" si="19"/>
        <v>0.1008219178082192</v>
      </c>
      <c r="I238" s="29">
        <f ca="1">IF(G238&lt;&gt;0,IF(E238&lt;0,0,IF(OR('House Salad'!I238&gt;0),0,IF(OR(Pita!I238&gt;0),50,200))),0)</f>
        <v>0</v>
      </c>
      <c r="J238" s="2">
        <f ca="1">IF(D238&lt;$E$18,"N/A",IF(D238=$E$18,IF($E$7-SUM(OFFSET(F238,-$E$18,0):F238)&gt;0,$E$7-SUM(OFFSET(F238,-$E$18,0):F238),0),IF(OFFSET(G238,-$E$18,0)-SUM(OFFSET(F238,-$E$18,0):F238)&gt;0,OFFSET(G238,-$E$18,0)-SUM(OFFSET(F238,-$E$18,0):F238),0)))</f>
        <v>0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82</v>
      </c>
      <c r="F239" s="15">
        <f t="shared" si="22"/>
        <v>10</v>
      </c>
      <c r="G239" s="15">
        <f t="shared" ca="1" si="23"/>
        <v>0</v>
      </c>
      <c r="H239" s="13">
        <f t="shared" ca="1" si="19"/>
        <v>8.9863013698630145E-2</v>
      </c>
      <c r="I239" s="29">
        <f ca="1">IF(G239&lt;&gt;0,IF(E239&lt;0,0,IF(OR('House Salad'!I239&gt;0),0,IF(OR(Pita!I239&gt;0),50,200))),0)</f>
        <v>0</v>
      </c>
      <c r="J239" s="2">
        <f ca="1">IF(D239&lt;$E$18,"N/A",IF(D239=$E$18,IF($E$7-SUM(OFFSET(F239,-$E$18,0):F239)&gt;0,$E$7-SUM(OFFSET(F239,-$E$18,0):F239),0),IF(OFFSET(G239,-$E$18,0)-SUM(OFFSET(F239,-$E$18,0):F239)&gt;0,OFFSET(G239,-$E$18,0)-SUM(OFFSET(F239,-$E$18,0):F239),0)))</f>
        <v>0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72</v>
      </c>
      <c r="F240" s="15">
        <f t="shared" si="22"/>
        <v>10</v>
      </c>
      <c r="G240" s="15">
        <f t="shared" ca="1" si="23"/>
        <v>0</v>
      </c>
      <c r="H240" s="13">
        <f t="shared" ca="1" si="19"/>
        <v>7.8904109589041108E-2</v>
      </c>
      <c r="I240" s="29">
        <f ca="1">IF(G240&lt;&gt;0,IF(E240&lt;0,0,IF(OR('House Salad'!I240&gt;0),0,IF(OR(Pita!I240&gt;0),50,200))),0)</f>
        <v>0</v>
      </c>
      <c r="J240" s="2">
        <f ca="1">IF(D240&lt;$E$18,"N/A",IF(D240=$E$18,IF($E$7-SUM(OFFSET(F240,-$E$18,0):F240)&gt;0,$E$7-SUM(OFFSET(F240,-$E$18,0):F240),0),IF(OFFSET(G240,-$E$18,0)-SUM(OFFSET(F240,-$E$18,0):F240)&gt;0,OFFSET(G240,-$E$18,0)-SUM(OFFSET(F240,-$E$18,0):F240),0)))</f>
        <v>0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62</v>
      </c>
      <c r="F241" s="15">
        <f t="shared" si="22"/>
        <v>10</v>
      </c>
      <c r="G241" s="15">
        <f t="shared" ca="1" si="23"/>
        <v>0</v>
      </c>
      <c r="H241" s="13">
        <f t="shared" ca="1" si="19"/>
        <v>6.794520547945207E-2</v>
      </c>
      <c r="I241" s="29">
        <f ca="1">IF(G241&lt;&gt;0,IF(E241&lt;0,0,IF(OR('House Salad'!I241&gt;0),0,IF(OR(Pita!I241&gt;0),50,200))),0)</f>
        <v>0</v>
      </c>
      <c r="J241" s="2">
        <f ca="1">IF(D241&lt;$E$18,"N/A",IF(D241=$E$18,IF($E$7-SUM(OFFSET(F241,-$E$18,0):F241)&gt;0,$E$7-SUM(OFFSET(F241,-$E$18,0):F241),0),IF(OFFSET(G241,-$E$18,0)-SUM(OFFSET(F241,-$E$18,0):F241)&gt;0,OFFSET(G241,-$E$18,0)-SUM(OFFSET(F241,-$E$18,0):F241),0)))</f>
        <v>0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52</v>
      </c>
      <c r="F242" s="15">
        <f t="shared" si="22"/>
        <v>10</v>
      </c>
      <c r="G242" s="15">
        <f t="shared" ca="1" si="23"/>
        <v>0</v>
      </c>
      <c r="H242" s="13">
        <f t="shared" ca="1" si="19"/>
        <v>5.6986301369863018E-2</v>
      </c>
      <c r="I242" s="29">
        <f ca="1">IF(G242&lt;&gt;0,IF(E242&lt;0,0,IF(OR('House Salad'!I242&gt;0),0,IF(OR(Pita!I242&gt;0),50,200))),0)</f>
        <v>0</v>
      </c>
      <c r="J242" s="2">
        <f ca="1">IF(D242&lt;$E$18,"N/A",IF(D242=$E$18,IF($E$7-SUM(OFFSET(F242,-$E$18,0):F242)&gt;0,$E$7-SUM(OFFSET(F242,-$E$18,0):F242),0),IF(OFFSET(G242,-$E$18,0)-SUM(OFFSET(F242,-$E$18,0):F242)&gt;0,OFFSET(G242,-$E$18,0)-SUM(OFFSET(F242,-$E$18,0):F242),0)))</f>
        <v>0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42</v>
      </c>
      <c r="F243" s="15">
        <f t="shared" si="22"/>
        <v>10</v>
      </c>
      <c r="G243" s="15">
        <f t="shared" ca="1" si="23"/>
        <v>0</v>
      </c>
      <c r="H243" s="13">
        <f t="shared" ca="1" si="19"/>
        <v>4.6027397260273981E-2</v>
      </c>
      <c r="I243" s="29">
        <f ca="1">IF(G243&lt;&gt;0,IF(E243&lt;0,0,IF(OR('House Salad'!I243&gt;0),0,IF(OR(Pita!I243&gt;0),50,200))),0)</f>
        <v>0</v>
      </c>
      <c r="J243" s="2">
        <f ca="1">IF(D243&lt;$E$18,"N/A",IF(D243=$E$18,IF($E$7-SUM(OFFSET(F243,-$E$18,0):F243)&gt;0,$E$7-SUM(OFFSET(F243,-$E$18,0):F243),0),IF(OFFSET(G243,-$E$18,0)-SUM(OFFSET(F243,-$E$18,0):F243)&gt;0,OFFSET(G243,-$E$18,0)-SUM(OFFSET(F243,-$E$18,0):F243),0)))</f>
        <v>0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32</v>
      </c>
      <c r="F244" s="15">
        <f t="shared" si="22"/>
        <v>10</v>
      </c>
      <c r="G244" s="15">
        <f t="shared" ca="1" si="23"/>
        <v>70</v>
      </c>
      <c r="H244" s="13">
        <f t="shared" ca="1" si="19"/>
        <v>3.5068493150684936E-2</v>
      </c>
      <c r="I244" s="29">
        <f ca="1">IF(G244&lt;&gt;0,IF(E244&lt;0,0,IF(OR('House Salad'!I244&gt;0),0,IF(OR(Pita!I244&gt;0),50,200))),0)</f>
        <v>0</v>
      </c>
      <c r="J244" s="2">
        <f ca="1">IF(D244&lt;$E$18,"N/A",IF(D244=$E$18,IF($E$7-SUM(OFFSET(F244,-$E$18,0):F244)&gt;0,$E$7-SUM(OFFSET(F244,-$E$18,0):F244),0),IF(OFFSET(G244,-$E$18,0)-SUM(OFFSET(F244,-$E$18,0):F244)&gt;0,OFFSET(G244,-$E$18,0)-SUM(OFFSET(F244,-$E$18,0):F244),0)))</f>
        <v>0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92</v>
      </c>
      <c r="F245" s="15">
        <f t="shared" si="22"/>
        <v>10</v>
      </c>
      <c r="G245" s="15">
        <f t="shared" ca="1" si="23"/>
        <v>0</v>
      </c>
      <c r="H245" s="13">
        <f t="shared" ca="1" si="19"/>
        <v>0.1008219178082192</v>
      </c>
      <c r="I245" s="29">
        <f ca="1">IF(G245&lt;&gt;0,IF(E245&lt;0,0,IF(OR('House Salad'!I245&gt;0),0,IF(OR(Pita!I245&gt;0),50,200))),0)</f>
        <v>0</v>
      </c>
      <c r="J245" s="2">
        <f ca="1">IF(D245&lt;$E$18,"N/A",IF(D245=$E$18,IF($E$7-SUM(OFFSET(F245,-$E$18,0):F245)&gt;0,$E$7-SUM(OFFSET(F245,-$E$18,0):F245),0),IF(OFFSET(G245,-$E$18,0)-SUM(OFFSET(F245,-$E$18,0):F245)&gt;0,OFFSET(G245,-$E$18,0)-SUM(OFFSET(F245,-$E$18,0):F245),0)))</f>
        <v>0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82</v>
      </c>
      <c r="F246" s="15">
        <f t="shared" si="22"/>
        <v>10</v>
      </c>
      <c r="G246" s="15">
        <f t="shared" ca="1" si="23"/>
        <v>0</v>
      </c>
      <c r="H246" s="13">
        <f t="shared" ca="1" si="19"/>
        <v>8.9863013698630145E-2</v>
      </c>
      <c r="I246" s="29">
        <f ca="1">IF(G246&lt;&gt;0,IF(E246&lt;0,0,IF(OR('House Salad'!I246&gt;0),0,IF(OR(Pita!I246&gt;0),50,200))),0)</f>
        <v>0</v>
      </c>
      <c r="J246" s="2">
        <f ca="1">IF(D246&lt;$E$18,"N/A",IF(D246=$E$18,IF($E$7-SUM(OFFSET(F246,-$E$18,0):F246)&gt;0,$E$7-SUM(OFFSET(F246,-$E$18,0):F246),0),IF(OFFSET(G246,-$E$18,0)-SUM(OFFSET(F246,-$E$18,0):F246)&gt;0,OFFSET(G246,-$E$18,0)-SUM(OFFSET(F246,-$E$18,0):F246),0)))</f>
        <v>0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72</v>
      </c>
      <c r="F247" s="15">
        <f t="shared" si="22"/>
        <v>10</v>
      </c>
      <c r="G247" s="15">
        <f t="shared" ca="1" si="23"/>
        <v>0</v>
      </c>
      <c r="H247" s="13">
        <f t="shared" ca="1" si="19"/>
        <v>7.8904109589041108E-2</v>
      </c>
      <c r="I247" s="29">
        <f ca="1">IF(G247&lt;&gt;0,IF(E247&lt;0,0,IF(OR('House Salad'!I247&gt;0),0,IF(OR(Pita!I247&gt;0),50,200))),0)</f>
        <v>0</v>
      </c>
      <c r="J247" s="2">
        <f ca="1">IF(D247&lt;$E$18,"N/A",IF(D247=$E$18,IF($E$7-SUM(OFFSET(F247,-$E$18,0):F247)&gt;0,$E$7-SUM(OFFSET(F247,-$E$18,0):F247),0),IF(OFFSET(G247,-$E$18,0)-SUM(OFFSET(F247,-$E$18,0):F247)&gt;0,OFFSET(G247,-$E$18,0)-SUM(OFFSET(F247,-$E$18,0):F247),0)))</f>
        <v>0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62</v>
      </c>
      <c r="F248" s="15">
        <f t="shared" si="22"/>
        <v>10</v>
      </c>
      <c r="G248" s="15">
        <f t="shared" ca="1" si="23"/>
        <v>0</v>
      </c>
      <c r="H248" s="13">
        <f t="shared" ca="1" si="19"/>
        <v>6.794520547945207E-2</v>
      </c>
      <c r="I248" s="29">
        <f ca="1">IF(G248&lt;&gt;0,IF(E248&lt;0,0,IF(OR('House Salad'!I248&gt;0),0,IF(OR(Pita!I248&gt;0),50,200))),0)</f>
        <v>0</v>
      </c>
      <c r="J248" s="2">
        <f ca="1">IF(D248&lt;$E$18,"N/A",IF(D248=$E$18,IF($E$7-SUM(OFFSET(F248,-$E$18,0):F248)&gt;0,$E$7-SUM(OFFSET(F248,-$E$18,0):F248),0),IF(OFFSET(G248,-$E$18,0)-SUM(OFFSET(F248,-$E$18,0):F248)&gt;0,OFFSET(G248,-$E$18,0)-SUM(OFFSET(F248,-$E$18,0):F248),0)))</f>
        <v>0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52</v>
      </c>
      <c r="F249" s="15">
        <f t="shared" si="22"/>
        <v>10</v>
      </c>
      <c r="G249" s="15">
        <f t="shared" ca="1" si="23"/>
        <v>0</v>
      </c>
      <c r="H249" s="13">
        <f t="shared" ca="1" si="19"/>
        <v>5.6986301369863018E-2</v>
      </c>
      <c r="I249" s="29">
        <f ca="1">IF(G249&lt;&gt;0,IF(E249&lt;0,0,IF(OR('House Salad'!I249&gt;0),0,IF(OR(Pita!I249&gt;0),50,200))),0)</f>
        <v>0</v>
      </c>
      <c r="J249" s="2">
        <f ca="1">IF(D249&lt;$E$18,"N/A",IF(D249=$E$18,IF($E$7-SUM(OFFSET(F249,-$E$18,0):F249)&gt;0,$E$7-SUM(OFFSET(F249,-$E$18,0):F249),0),IF(OFFSET(G249,-$E$18,0)-SUM(OFFSET(F249,-$E$18,0):F249)&gt;0,OFFSET(G249,-$E$18,0)-SUM(OFFSET(F249,-$E$18,0):F249),0)))</f>
        <v>0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42</v>
      </c>
      <c r="F250" s="15">
        <f t="shared" si="22"/>
        <v>10</v>
      </c>
      <c r="G250" s="15">
        <f t="shared" ca="1" si="23"/>
        <v>0</v>
      </c>
      <c r="H250" s="13">
        <f t="shared" ca="1" si="19"/>
        <v>4.6027397260273981E-2</v>
      </c>
      <c r="I250" s="29">
        <f ca="1">IF(G250&lt;&gt;0,IF(E250&lt;0,0,IF(OR('House Salad'!I250&gt;0),0,IF(OR(Pita!I250&gt;0),50,200))),0)</f>
        <v>0</v>
      </c>
      <c r="J250" s="2">
        <f ca="1">IF(D250&lt;$E$18,"N/A",IF(D250=$E$18,IF($E$7-SUM(OFFSET(F250,-$E$18,0):F250)&gt;0,$E$7-SUM(OFFSET(F250,-$E$18,0):F250),0),IF(OFFSET(G250,-$E$18,0)-SUM(OFFSET(F250,-$E$18,0):F250)&gt;0,OFFSET(G250,-$E$18,0)-SUM(OFFSET(F250,-$E$18,0):F250),0)))</f>
        <v>0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32</v>
      </c>
      <c r="F251" s="15">
        <f t="shared" si="22"/>
        <v>10</v>
      </c>
      <c r="G251" s="15">
        <f t="shared" ca="1" si="23"/>
        <v>70</v>
      </c>
      <c r="H251" s="13">
        <f t="shared" ca="1" si="19"/>
        <v>3.5068493150684936E-2</v>
      </c>
      <c r="I251" s="29">
        <f ca="1">IF(G251&lt;&gt;0,IF(E251&lt;0,0,IF(OR('House Salad'!I251&gt;0),0,IF(OR(Pita!I251&gt;0),50,200))),0)</f>
        <v>0</v>
      </c>
      <c r="J251" s="2">
        <f ca="1">IF(D251&lt;$E$18,"N/A",IF(D251=$E$18,IF($E$7-SUM(OFFSET(F251,-$E$18,0):F251)&gt;0,$E$7-SUM(OFFSET(F251,-$E$18,0):F251),0),IF(OFFSET(G251,-$E$18,0)-SUM(OFFSET(F251,-$E$18,0):F251)&gt;0,OFFSET(G251,-$E$18,0)-SUM(OFFSET(F251,-$E$18,0):F251),0)))</f>
        <v>0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92</v>
      </c>
      <c r="F252" s="15">
        <f t="shared" si="22"/>
        <v>10</v>
      </c>
      <c r="G252" s="15">
        <f t="shared" ca="1" si="23"/>
        <v>0</v>
      </c>
      <c r="H252" s="13">
        <f t="shared" ca="1" si="19"/>
        <v>0.1008219178082192</v>
      </c>
      <c r="I252" s="29">
        <f ca="1">IF(G252&lt;&gt;0,IF(E252&lt;0,0,IF(OR('House Salad'!I252&gt;0),0,IF(OR(Pita!I252&gt;0),50,200))),0)</f>
        <v>0</v>
      </c>
      <c r="J252" s="2">
        <f ca="1">IF(D252&lt;$E$18,"N/A",IF(D252=$E$18,IF($E$7-SUM(OFFSET(F252,-$E$18,0):F252)&gt;0,$E$7-SUM(OFFSET(F252,-$E$18,0):F252),0),IF(OFFSET(G252,-$E$18,0)-SUM(OFFSET(F252,-$E$18,0):F252)&gt;0,OFFSET(G252,-$E$18,0)-SUM(OFFSET(F252,-$E$18,0):F252),0)))</f>
        <v>0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82</v>
      </c>
      <c r="F253" s="15">
        <f t="shared" si="22"/>
        <v>10</v>
      </c>
      <c r="G253" s="15">
        <f t="shared" ca="1" si="23"/>
        <v>0</v>
      </c>
      <c r="H253" s="13">
        <f t="shared" ca="1" si="19"/>
        <v>8.9863013698630145E-2</v>
      </c>
      <c r="I253" s="29">
        <f ca="1">IF(G253&lt;&gt;0,IF(E253&lt;0,0,IF(OR('House Salad'!I253&gt;0),0,IF(OR(Pita!I253&gt;0),50,200))),0)</f>
        <v>0</v>
      </c>
      <c r="J253" s="2">
        <f ca="1">IF(D253&lt;$E$18,"N/A",IF(D253=$E$18,IF($E$7-SUM(OFFSET(F253,-$E$18,0):F253)&gt;0,$E$7-SUM(OFFSET(F253,-$E$18,0):F253),0),IF(OFFSET(G253,-$E$18,0)-SUM(OFFSET(F253,-$E$18,0):F253)&gt;0,OFFSET(G253,-$E$18,0)-SUM(OFFSET(F253,-$E$18,0):F253),0)))</f>
        <v>0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72</v>
      </c>
      <c r="F254" s="15">
        <f t="shared" si="22"/>
        <v>10</v>
      </c>
      <c r="G254" s="15">
        <f t="shared" ca="1" si="23"/>
        <v>0</v>
      </c>
      <c r="H254" s="13">
        <f t="shared" ca="1" si="19"/>
        <v>7.8904109589041108E-2</v>
      </c>
      <c r="I254" s="29">
        <f ca="1">IF(G254&lt;&gt;0,IF(E254&lt;0,0,IF(OR('House Salad'!I254&gt;0),0,IF(OR(Pita!I254&gt;0),50,200))),0)</f>
        <v>0</v>
      </c>
      <c r="J254" s="2">
        <f ca="1">IF(D254&lt;$E$18,"N/A",IF(D254=$E$18,IF($E$7-SUM(OFFSET(F254,-$E$18,0):F254)&gt;0,$E$7-SUM(OFFSET(F254,-$E$18,0):F254),0),IF(OFFSET(G254,-$E$18,0)-SUM(OFFSET(F254,-$E$18,0):F254)&gt;0,OFFSET(G254,-$E$18,0)-SUM(OFFSET(F254,-$E$18,0):F254),0)))</f>
        <v>0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62</v>
      </c>
      <c r="F255" s="15">
        <f t="shared" si="22"/>
        <v>10</v>
      </c>
      <c r="G255" s="15">
        <f t="shared" ca="1" si="23"/>
        <v>0</v>
      </c>
      <c r="H255" s="13">
        <f t="shared" ca="1" si="19"/>
        <v>6.794520547945207E-2</v>
      </c>
      <c r="I255" s="29">
        <f ca="1">IF(G255&lt;&gt;0,IF(E255&lt;0,0,IF(OR('House Salad'!I255&gt;0),0,IF(OR(Pita!I255&gt;0),50,200))),0)</f>
        <v>0</v>
      </c>
      <c r="J255" s="2">
        <f ca="1">IF(D255&lt;$E$18,"N/A",IF(D255=$E$18,IF($E$7-SUM(OFFSET(F255,-$E$18,0):F255)&gt;0,$E$7-SUM(OFFSET(F255,-$E$18,0):F255),0),IF(OFFSET(G255,-$E$18,0)-SUM(OFFSET(F255,-$E$18,0):F255)&gt;0,OFFSET(G255,-$E$18,0)-SUM(OFFSET(F255,-$E$18,0):F255),0)))</f>
        <v>0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52</v>
      </c>
      <c r="F256" s="15">
        <f t="shared" si="22"/>
        <v>10</v>
      </c>
      <c r="G256" s="15">
        <f t="shared" ca="1" si="23"/>
        <v>0</v>
      </c>
      <c r="H256" s="13">
        <f t="shared" ca="1" si="19"/>
        <v>5.6986301369863018E-2</v>
      </c>
      <c r="I256" s="29">
        <f ca="1">IF(G256&lt;&gt;0,IF(E256&lt;0,0,IF(OR('House Salad'!I256&gt;0),0,IF(OR(Pita!I256&gt;0),50,200))),0)</f>
        <v>0</v>
      </c>
      <c r="J256" s="2">
        <f ca="1">IF(D256&lt;$E$18,"N/A",IF(D256=$E$18,IF($E$7-SUM(OFFSET(F256,-$E$18,0):F256)&gt;0,$E$7-SUM(OFFSET(F256,-$E$18,0):F256),0),IF(OFFSET(G256,-$E$18,0)-SUM(OFFSET(F256,-$E$18,0):F256)&gt;0,OFFSET(G256,-$E$18,0)-SUM(OFFSET(F256,-$E$18,0):F256),0)))</f>
        <v>0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42</v>
      </c>
      <c r="F257" s="15">
        <f t="shared" si="22"/>
        <v>10</v>
      </c>
      <c r="G257" s="15">
        <f t="shared" ca="1" si="23"/>
        <v>0</v>
      </c>
      <c r="H257" s="13">
        <f t="shared" ca="1" si="19"/>
        <v>4.6027397260273981E-2</v>
      </c>
      <c r="I257" s="29">
        <f ca="1">IF(G257&lt;&gt;0,IF(E257&lt;0,0,IF(OR('House Salad'!I257&gt;0),0,IF(OR(Pita!I257&gt;0),50,200))),0)</f>
        <v>0</v>
      </c>
      <c r="J257" s="2">
        <f ca="1">IF(D257&lt;$E$18,"N/A",IF(D257=$E$18,IF($E$7-SUM(OFFSET(F257,-$E$18,0):F257)&gt;0,$E$7-SUM(OFFSET(F257,-$E$18,0):F257),0),IF(OFFSET(G257,-$E$18,0)-SUM(OFFSET(F257,-$E$18,0):F257)&gt;0,OFFSET(G257,-$E$18,0)-SUM(OFFSET(F257,-$E$18,0):F257),0)))</f>
        <v>0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32</v>
      </c>
      <c r="F258" s="15">
        <f t="shared" si="22"/>
        <v>10</v>
      </c>
      <c r="G258" s="15">
        <f t="shared" ca="1" si="23"/>
        <v>70</v>
      </c>
      <c r="H258" s="13">
        <f t="shared" ca="1" si="19"/>
        <v>3.5068493150684936E-2</v>
      </c>
      <c r="I258" s="29">
        <f ca="1">IF(G258&lt;&gt;0,IF(E258&lt;0,0,IF(OR('House Salad'!I258&gt;0),0,IF(OR(Pita!I258&gt;0),50,200))),0)</f>
        <v>0</v>
      </c>
      <c r="J258" s="2">
        <f ca="1">IF(D258&lt;$E$18,"N/A",IF(D258=$E$18,IF($E$7-SUM(OFFSET(F258,-$E$18,0):F258)&gt;0,$E$7-SUM(OFFSET(F258,-$E$18,0):F258),0),IF(OFFSET(G258,-$E$18,0)-SUM(OFFSET(F258,-$E$18,0):F258)&gt;0,OFFSET(G258,-$E$18,0)-SUM(OFFSET(F258,-$E$18,0):F258),0)))</f>
        <v>0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92</v>
      </c>
      <c r="F259" s="15">
        <f t="shared" si="22"/>
        <v>10</v>
      </c>
      <c r="G259" s="15">
        <f t="shared" ca="1" si="23"/>
        <v>0</v>
      </c>
      <c r="H259" s="13">
        <f t="shared" ca="1" si="19"/>
        <v>0.1008219178082192</v>
      </c>
      <c r="I259" s="29">
        <f ca="1">IF(G259&lt;&gt;0,IF(E259&lt;0,0,IF(OR('House Salad'!I259&gt;0),0,IF(OR(Pita!I259&gt;0),50,200))),0)</f>
        <v>0</v>
      </c>
      <c r="J259" s="2">
        <f ca="1">IF(D259&lt;$E$18,"N/A",IF(D259=$E$18,IF($E$7-SUM(OFFSET(F259,-$E$18,0):F259)&gt;0,$E$7-SUM(OFFSET(F259,-$E$18,0):F259),0),IF(OFFSET(G259,-$E$18,0)-SUM(OFFSET(F259,-$E$18,0):F259)&gt;0,OFFSET(G259,-$E$18,0)-SUM(OFFSET(F259,-$E$18,0):F259),0)))</f>
        <v>0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82</v>
      </c>
      <c r="F260" s="15">
        <f t="shared" si="22"/>
        <v>10</v>
      </c>
      <c r="G260" s="15">
        <f t="shared" ca="1" si="23"/>
        <v>0</v>
      </c>
      <c r="H260" s="13">
        <f t="shared" ca="1" si="19"/>
        <v>8.9863013698630145E-2</v>
      </c>
      <c r="I260" s="29">
        <f ca="1">IF(G260&lt;&gt;0,IF(E260&lt;0,0,IF(OR('House Salad'!I260&gt;0),0,IF(OR(Pita!I260&gt;0),50,200))),0)</f>
        <v>0</v>
      </c>
      <c r="J260" s="2">
        <f ca="1">IF(D260&lt;$E$18,"N/A",IF(D260=$E$18,IF($E$7-SUM(OFFSET(F260,-$E$18,0):F260)&gt;0,$E$7-SUM(OFFSET(F260,-$E$18,0):F260),0),IF(OFFSET(G260,-$E$18,0)-SUM(OFFSET(F260,-$E$18,0):F260)&gt;0,OFFSET(G260,-$E$18,0)-SUM(OFFSET(F260,-$E$18,0):F260),0)))</f>
        <v>0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72</v>
      </c>
      <c r="F261" s="15">
        <f t="shared" si="22"/>
        <v>10</v>
      </c>
      <c r="G261" s="15">
        <f t="shared" ca="1" si="23"/>
        <v>0</v>
      </c>
      <c r="H261" s="13">
        <f t="shared" ca="1" si="19"/>
        <v>7.8904109589041108E-2</v>
      </c>
      <c r="I261" s="29">
        <f ca="1">IF(G261&lt;&gt;0,IF(E261&lt;0,0,IF(OR('House Salad'!I261&gt;0),0,IF(OR(Pita!I261&gt;0),50,200))),0)</f>
        <v>0</v>
      </c>
      <c r="J261" s="2">
        <f ca="1">IF(D261&lt;$E$18,"N/A",IF(D261=$E$18,IF($E$7-SUM(OFFSET(F261,-$E$18,0):F261)&gt;0,$E$7-SUM(OFFSET(F261,-$E$18,0):F261),0),IF(OFFSET(G261,-$E$18,0)-SUM(OFFSET(F261,-$E$18,0):F261)&gt;0,OFFSET(G261,-$E$18,0)-SUM(OFFSET(F261,-$E$18,0):F261),0)))</f>
        <v>0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62</v>
      </c>
      <c r="F262" s="15">
        <f t="shared" si="22"/>
        <v>10</v>
      </c>
      <c r="G262" s="15">
        <f t="shared" ca="1" si="23"/>
        <v>0</v>
      </c>
      <c r="H262" s="13">
        <f t="shared" ca="1" si="19"/>
        <v>6.794520547945207E-2</v>
      </c>
      <c r="I262" s="29">
        <f ca="1">IF(G262&lt;&gt;0,IF(E262&lt;0,0,IF(OR('House Salad'!I262&gt;0),0,IF(OR(Pita!I262&gt;0),50,200))),0)</f>
        <v>0</v>
      </c>
      <c r="J262" s="2">
        <f ca="1">IF(D262&lt;$E$18,"N/A",IF(D262=$E$18,IF($E$7-SUM(OFFSET(F262,-$E$18,0):F262)&gt;0,$E$7-SUM(OFFSET(F262,-$E$18,0):F262),0),IF(OFFSET(G262,-$E$18,0)-SUM(OFFSET(F262,-$E$18,0):F262)&gt;0,OFFSET(G262,-$E$18,0)-SUM(OFFSET(F262,-$E$18,0):F262),0)))</f>
        <v>0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52</v>
      </c>
      <c r="F263" s="15">
        <f t="shared" si="22"/>
        <v>10</v>
      </c>
      <c r="G263" s="15">
        <f t="shared" ca="1" si="23"/>
        <v>0</v>
      </c>
      <c r="H263" s="13">
        <f t="shared" ca="1" si="19"/>
        <v>5.6986301369863018E-2</v>
      </c>
      <c r="I263" s="29">
        <f ca="1">IF(G263&lt;&gt;0,IF(E263&lt;0,0,IF(OR('House Salad'!I263&gt;0),0,IF(OR(Pita!I263&gt;0),50,200))),0)</f>
        <v>0</v>
      </c>
      <c r="J263" s="2">
        <f ca="1">IF(D263&lt;$E$18,"N/A",IF(D263=$E$18,IF($E$7-SUM(OFFSET(F263,-$E$18,0):F263)&gt;0,$E$7-SUM(OFFSET(F263,-$E$18,0):F263),0),IF(OFFSET(G263,-$E$18,0)-SUM(OFFSET(F263,-$E$18,0):F263)&gt;0,OFFSET(G263,-$E$18,0)-SUM(OFFSET(F263,-$E$18,0):F263),0)))</f>
        <v>0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42</v>
      </c>
      <c r="F264" s="15">
        <f t="shared" si="22"/>
        <v>10</v>
      </c>
      <c r="G264" s="15">
        <f t="shared" ca="1" si="23"/>
        <v>0</v>
      </c>
      <c r="H264" s="13">
        <f t="shared" ca="1" si="19"/>
        <v>4.6027397260273981E-2</v>
      </c>
      <c r="I264" s="29">
        <f ca="1">IF(G264&lt;&gt;0,IF(E264&lt;0,0,IF(OR('House Salad'!I264&gt;0),0,IF(OR(Pita!I264&gt;0),50,200))),0)</f>
        <v>0</v>
      </c>
      <c r="J264" s="2">
        <f ca="1">IF(D264&lt;$E$18,"N/A",IF(D264=$E$18,IF($E$7-SUM(OFFSET(F264,-$E$18,0):F264)&gt;0,$E$7-SUM(OFFSET(F264,-$E$18,0):F264),0),IF(OFFSET(G264,-$E$18,0)-SUM(OFFSET(F264,-$E$18,0):F264)&gt;0,OFFSET(G264,-$E$18,0)-SUM(OFFSET(F264,-$E$18,0):F264),0)))</f>
        <v>0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32</v>
      </c>
      <c r="F265" s="15">
        <f t="shared" si="22"/>
        <v>10</v>
      </c>
      <c r="G265" s="15">
        <f t="shared" ca="1" si="23"/>
        <v>70</v>
      </c>
      <c r="H265" s="13">
        <f t="shared" ca="1" si="19"/>
        <v>3.5068493150684936E-2</v>
      </c>
      <c r="I265" s="29">
        <f ca="1">IF(G265&lt;&gt;0,IF(E265&lt;0,0,IF(OR('House Salad'!I265&gt;0),0,IF(OR(Pita!I265&gt;0),50,200))),0)</f>
        <v>0</v>
      </c>
      <c r="J265" s="2">
        <f ca="1">IF(D265&lt;$E$18,"N/A",IF(D265=$E$18,IF($E$7-SUM(OFFSET(F265,-$E$18,0):F265)&gt;0,$E$7-SUM(OFFSET(F265,-$E$18,0):F265),0),IF(OFFSET(G265,-$E$18,0)-SUM(OFFSET(F265,-$E$18,0):F265)&gt;0,OFFSET(G265,-$E$18,0)-SUM(OFFSET(F265,-$E$18,0):F265),0)))</f>
        <v>0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92</v>
      </c>
      <c r="F266" s="15">
        <f t="shared" si="22"/>
        <v>10</v>
      </c>
      <c r="G266" s="15">
        <f t="shared" ca="1" si="23"/>
        <v>0</v>
      </c>
      <c r="H266" s="13">
        <f t="shared" ca="1" si="19"/>
        <v>0.1008219178082192</v>
      </c>
      <c r="I266" s="29">
        <f ca="1">IF(G266&lt;&gt;0,IF(E266&lt;0,0,IF(OR('House Salad'!I266&gt;0),0,IF(OR(Pita!I266&gt;0),50,200))),0)</f>
        <v>0</v>
      </c>
      <c r="J266" s="2">
        <f ca="1">IF(D266&lt;$E$18,"N/A",IF(D266=$E$18,IF($E$7-SUM(OFFSET(F266,-$E$18,0):F266)&gt;0,$E$7-SUM(OFFSET(F266,-$E$18,0):F266),0),IF(OFFSET(G266,-$E$18,0)-SUM(OFFSET(F266,-$E$18,0):F266)&gt;0,OFFSET(G266,-$E$18,0)-SUM(OFFSET(F266,-$E$18,0):F266),0)))</f>
        <v>0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82</v>
      </c>
      <c r="F267" s="15">
        <f t="shared" si="22"/>
        <v>10</v>
      </c>
      <c r="G267" s="15">
        <f t="shared" ca="1" si="23"/>
        <v>0</v>
      </c>
      <c r="H267" s="13">
        <f t="shared" ca="1" si="19"/>
        <v>8.9863013698630145E-2</v>
      </c>
      <c r="I267" s="29">
        <f ca="1">IF(G267&lt;&gt;0,IF(E267&lt;0,0,IF(OR('House Salad'!I267&gt;0),0,IF(OR(Pita!I267&gt;0),50,200))),0)</f>
        <v>0</v>
      </c>
      <c r="J267" s="2">
        <f ca="1">IF(D267&lt;$E$18,"N/A",IF(D267=$E$18,IF($E$7-SUM(OFFSET(F267,-$E$18,0):F267)&gt;0,$E$7-SUM(OFFSET(F267,-$E$18,0):F267),0),IF(OFFSET(G267,-$E$18,0)-SUM(OFFSET(F267,-$E$18,0):F267)&gt;0,OFFSET(G267,-$E$18,0)-SUM(OFFSET(F267,-$E$18,0):F267),0)))</f>
        <v>0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72</v>
      </c>
      <c r="F268" s="15">
        <f t="shared" si="22"/>
        <v>10</v>
      </c>
      <c r="G268" s="15">
        <f t="shared" ca="1" si="23"/>
        <v>0</v>
      </c>
      <c r="H268" s="13">
        <f t="shared" ca="1" si="19"/>
        <v>7.8904109589041108E-2</v>
      </c>
      <c r="I268" s="29">
        <f ca="1">IF(G268&lt;&gt;0,IF(E268&lt;0,0,IF(OR('House Salad'!I268&gt;0),0,IF(OR(Pita!I268&gt;0),50,200))),0)</f>
        <v>0</v>
      </c>
      <c r="J268" s="2">
        <f ca="1">IF(D268&lt;$E$18,"N/A",IF(D268=$E$18,IF($E$7-SUM(OFFSET(F268,-$E$18,0):F268)&gt;0,$E$7-SUM(OFFSET(F268,-$E$18,0):F268),0),IF(OFFSET(G268,-$E$18,0)-SUM(OFFSET(F268,-$E$18,0):F268)&gt;0,OFFSET(G268,-$E$18,0)-SUM(OFFSET(F268,-$E$18,0):F268),0)))</f>
        <v>0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62</v>
      </c>
      <c r="F269" s="15">
        <f t="shared" si="22"/>
        <v>10</v>
      </c>
      <c r="G269" s="15">
        <f t="shared" ca="1" si="23"/>
        <v>0</v>
      </c>
      <c r="H269" s="13">
        <f t="shared" ca="1" si="19"/>
        <v>6.794520547945207E-2</v>
      </c>
      <c r="I269" s="29">
        <f ca="1">IF(G269&lt;&gt;0,IF(E269&lt;0,0,IF(OR('House Salad'!I269&gt;0),0,IF(OR(Pita!I269&gt;0),50,200))),0)</f>
        <v>0</v>
      </c>
      <c r="J269" s="2">
        <f ca="1">IF(D269&lt;$E$18,"N/A",IF(D269=$E$18,IF($E$7-SUM(OFFSET(F269,-$E$18,0):F269)&gt;0,$E$7-SUM(OFFSET(F269,-$E$18,0):F269),0),IF(OFFSET(G269,-$E$18,0)-SUM(OFFSET(F269,-$E$18,0):F269)&gt;0,OFFSET(G269,-$E$18,0)-SUM(OFFSET(F269,-$E$18,0):F269),0)))</f>
        <v>0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52</v>
      </c>
      <c r="F270" s="15">
        <f t="shared" si="22"/>
        <v>10</v>
      </c>
      <c r="G270" s="15">
        <f t="shared" ca="1" si="23"/>
        <v>0</v>
      </c>
      <c r="H270" s="13">
        <f t="shared" ca="1" si="19"/>
        <v>5.6986301369863018E-2</v>
      </c>
      <c r="I270" s="29">
        <f ca="1">IF(G270&lt;&gt;0,IF(E270&lt;0,0,IF(OR('House Salad'!I270&gt;0),0,IF(OR(Pita!I270&gt;0),50,200))),0)</f>
        <v>0</v>
      </c>
      <c r="J270" s="2">
        <f ca="1">IF(D270&lt;$E$18,"N/A",IF(D270=$E$18,IF($E$7-SUM(OFFSET(F270,-$E$18,0):F270)&gt;0,$E$7-SUM(OFFSET(F270,-$E$18,0):F270),0),IF(OFFSET(G270,-$E$18,0)-SUM(OFFSET(F270,-$E$18,0):F270)&gt;0,OFFSET(G270,-$E$18,0)-SUM(OFFSET(F270,-$E$18,0):F270),0)))</f>
        <v>0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42</v>
      </c>
      <c r="F271" s="15">
        <f t="shared" si="22"/>
        <v>10</v>
      </c>
      <c r="G271" s="15">
        <f t="shared" ca="1" si="23"/>
        <v>0</v>
      </c>
      <c r="H271" s="13">
        <f t="shared" ca="1" si="19"/>
        <v>4.6027397260273981E-2</v>
      </c>
      <c r="I271" s="29">
        <f ca="1">IF(G271&lt;&gt;0,IF(E271&lt;0,0,IF(OR('House Salad'!I271&gt;0),0,IF(OR(Pita!I271&gt;0),50,200))),0)</f>
        <v>0</v>
      </c>
      <c r="J271" s="2">
        <f ca="1">IF(D271&lt;$E$18,"N/A",IF(D271=$E$18,IF($E$7-SUM(OFFSET(F271,-$E$18,0):F271)&gt;0,$E$7-SUM(OFFSET(F271,-$E$18,0):F271),0),IF(OFFSET(G271,-$E$18,0)-SUM(OFFSET(F271,-$E$18,0):F271)&gt;0,OFFSET(G271,-$E$18,0)-SUM(OFFSET(F271,-$E$18,0):F271),0)))</f>
        <v>0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32</v>
      </c>
      <c r="F272" s="15">
        <f t="shared" si="22"/>
        <v>10</v>
      </c>
      <c r="G272" s="15">
        <f t="shared" ca="1" si="23"/>
        <v>70</v>
      </c>
      <c r="H272" s="13">
        <f t="shared" ca="1" si="19"/>
        <v>3.5068493150684936E-2</v>
      </c>
      <c r="I272" s="29">
        <f ca="1">IF(G272&lt;&gt;0,IF(E272&lt;0,0,IF(OR('House Salad'!I272&gt;0),0,IF(OR(Pita!I272&gt;0),50,200))),0)</f>
        <v>0</v>
      </c>
      <c r="J272" s="2">
        <f ca="1">IF(D272&lt;$E$18,"N/A",IF(D272=$E$18,IF($E$7-SUM(OFFSET(F272,-$E$18,0):F272)&gt;0,$E$7-SUM(OFFSET(F272,-$E$18,0):F272),0),IF(OFFSET(G272,-$E$18,0)-SUM(OFFSET(F272,-$E$18,0):F272)&gt;0,OFFSET(G272,-$E$18,0)-SUM(OFFSET(F272,-$E$18,0):F272),0)))</f>
        <v>0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92</v>
      </c>
      <c r="F273" s="15">
        <f t="shared" si="22"/>
        <v>10</v>
      </c>
      <c r="G273" s="15">
        <f t="shared" ca="1" si="23"/>
        <v>0</v>
      </c>
      <c r="H273" s="13">
        <f t="shared" ca="1" si="19"/>
        <v>0.1008219178082192</v>
      </c>
      <c r="I273" s="29">
        <f ca="1">IF(G273&lt;&gt;0,IF(E273&lt;0,0,IF(OR('House Salad'!I273&gt;0),0,IF(OR(Pita!I273&gt;0),50,200))),0)</f>
        <v>0</v>
      </c>
      <c r="J273" s="2">
        <f ca="1">IF(D273&lt;$E$18,"N/A",IF(D273=$E$18,IF($E$7-SUM(OFFSET(F273,-$E$18,0):F273)&gt;0,$E$7-SUM(OFFSET(F273,-$E$18,0):F273),0),IF(OFFSET(G273,-$E$18,0)-SUM(OFFSET(F273,-$E$18,0):F273)&gt;0,OFFSET(G273,-$E$18,0)-SUM(OFFSET(F273,-$E$18,0):F273),0)))</f>
        <v>0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82</v>
      </c>
      <c r="F274" s="15">
        <f t="shared" si="22"/>
        <v>10</v>
      </c>
      <c r="G274" s="15">
        <f t="shared" ca="1" si="23"/>
        <v>0</v>
      </c>
      <c r="H274" s="13">
        <f t="shared" ca="1" si="19"/>
        <v>8.9863013698630145E-2</v>
      </c>
      <c r="I274" s="29">
        <f ca="1">IF(G274&lt;&gt;0,IF(E274&lt;0,0,IF(OR('House Salad'!I274&gt;0),0,IF(OR(Pita!I274&gt;0),50,200))),0)</f>
        <v>0</v>
      </c>
      <c r="J274" s="2">
        <f ca="1">IF(D274&lt;$E$18,"N/A",IF(D274=$E$18,IF($E$7-SUM(OFFSET(F274,-$E$18,0):F274)&gt;0,$E$7-SUM(OFFSET(F274,-$E$18,0):F274),0),IF(OFFSET(G274,-$E$18,0)-SUM(OFFSET(F274,-$E$18,0):F274)&gt;0,OFFSET(G274,-$E$18,0)-SUM(OFFSET(F274,-$E$18,0):F274),0)))</f>
        <v>0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72</v>
      </c>
      <c r="F275" s="15">
        <f t="shared" si="22"/>
        <v>10</v>
      </c>
      <c r="G275" s="15">
        <f t="shared" ca="1" si="23"/>
        <v>0</v>
      </c>
      <c r="H275" s="13">
        <f t="shared" ca="1" si="19"/>
        <v>7.8904109589041108E-2</v>
      </c>
      <c r="I275" s="29">
        <f ca="1">IF(G275&lt;&gt;0,IF(E275&lt;0,0,IF(OR('House Salad'!I275&gt;0),0,IF(OR(Pita!I275&gt;0),50,200))),0)</f>
        <v>0</v>
      </c>
      <c r="J275" s="2">
        <f ca="1">IF(D275&lt;$E$18,"N/A",IF(D275=$E$18,IF($E$7-SUM(OFFSET(F275,-$E$18,0):F275)&gt;0,$E$7-SUM(OFFSET(F275,-$E$18,0):F275),0),IF(OFFSET(G275,-$E$18,0)-SUM(OFFSET(F275,-$E$18,0):F275)&gt;0,OFFSET(G275,-$E$18,0)-SUM(OFFSET(F275,-$E$18,0):F275),0)))</f>
        <v>0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62</v>
      </c>
      <c r="F276" s="15">
        <f t="shared" si="22"/>
        <v>10</v>
      </c>
      <c r="G276" s="15">
        <f t="shared" ca="1" si="23"/>
        <v>0</v>
      </c>
      <c r="H276" s="13">
        <f t="shared" ca="1" si="19"/>
        <v>6.794520547945207E-2</v>
      </c>
      <c r="I276" s="29">
        <f ca="1">IF(G276&lt;&gt;0,IF(E276&lt;0,0,IF(OR('House Salad'!I276&gt;0),0,IF(OR(Pita!I276&gt;0),50,200))),0)</f>
        <v>0</v>
      </c>
      <c r="J276" s="2">
        <f ca="1">IF(D276&lt;$E$18,"N/A",IF(D276=$E$18,IF($E$7-SUM(OFFSET(F276,-$E$18,0):F276)&gt;0,$E$7-SUM(OFFSET(F276,-$E$18,0):F276),0),IF(OFFSET(G276,-$E$18,0)-SUM(OFFSET(F276,-$E$18,0):F276)&gt;0,OFFSET(G276,-$E$18,0)-SUM(OFFSET(F276,-$E$18,0):F276),0)))</f>
        <v>0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52</v>
      </c>
      <c r="F277" s="15">
        <f t="shared" si="22"/>
        <v>10</v>
      </c>
      <c r="G277" s="15">
        <f t="shared" ca="1" si="23"/>
        <v>0</v>
      </c>
      <c r="H277" s="13">
        <f t="shared" ref="H277:H340" ca="1" si="25">IF(E277&gt;0,E277*($E$12/365),0)</f>
        <v>5.6986301369863018E-2</v>
      </c>
      <c r="I277" s="29">
        <f ca="1">IF(G277&lt;&gt;0,IF(E277&lt;0,0,IF(OR('House Salad'!I277&gt;0),0,IF(OR(Pita!I277&gt;0),50,200))),0)</f>
        <v>0</v>
      </c>
      <c r="J277" s="2">
        <f ca="1">IF(D277&lt;$E$18,"N/A",IF(D277=$E$18,IF($E$7-SUM(OFFSET(F277,-$E$18,0):F277)&gt;0,$E$7-SUM(OFFSET(F277,-$E$18,0):F277),0),IF(OFFSET(G277,-$E$18,0)-SUM(OFFSET(F277,-$E$18,0):F277)&gt;0,OFFSET(G277,-$E$18,0)-SUM(OFFSET(F277,-$E$18,0):F277),0)))</f>
        <v>0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42</v>
      </c>
      <c r="F278" s="15">
        <f t="shared" ref="F278:F341" si="28">ROUND($E$15/7,0)</f>
        <v>10</v>
      </c>
      <c r="G278" s="15">
        <f t="shared" ref="G278:G341" ca="1" si="29">IF(D278=1,$E$4,IF(E278&lt;0,$E$4-E278,IF(MOD(D278,$E$5)=0,$E$4-E278,0)))</f>
        <v>0</v>
      </c>
      <c r="H278" s="13">
        <f t="shared" ca="1" si="25"/>
        <v>4.6027397260273981E-2</v>
      </c>
      <c r="I278" s="29">
        <f ca="1">IF(G278&lt;&gt;0,IF(E278&lt;0,0,IF(OR('House Salad'!I278&gt;0),0,IF(OR(Pita!I278&gt;0),50,200))),0)</f>
        <v>0</v>
      </c>
      <c r="J278" s="2">
        <f ca="1">IF(D278&lt;$E$18,"N/A",IF(D278=$E$18,IF($E$7-SUM(OFFSET(F278,-$E$18,0):F278)&gt;0,$E$7-SUM(OFFSET(F278,-$E$18,0):F278),0),IF(OFFSET(G278,-$E$18,0)-SUM(OFFSET(F278,-$E$18,0):F278)&gt;0,OFFSET(G278,-$E$18,0)-SUM(OFFSET(F278,-$E$18,0):F278),0)))</f>
        <v>0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32</v>
      </c>
      <c r="F279" s="15">
        <f t="shared" si="28"/>
        <v>10</v>
      </c>
      <c r="G279" s="15">
        <f t="shared" ca="1" si="29"/>
        <v>70</v>
      </c>
      <c r="H279" s="13">
        <f t="shared" ca="1" si="25"/>
        <v>3.5068493150684936E-2</v>
      </c>
      <c r="I279" s="29">
        <f ca="1">IF(G279&lt;&gt;0,IF(E279&lt;0,0,IF(OR('House Salad'!I279&gt;0),0,IF(OR(Pita!I279&gt;0),50,200))),0)</f>
        <v>0</v>
      </c>
      <c r="J279" s="2">
        <f ca="1">IF(D279&lt;$E$18,"N/A",IF(D279=$E$18,IF($E$7-SUM(OFFSET(F279,-$E$18,0):F279)&gt;0,$E$7-SUM(OFFSET(F279,-$E$18,0):F279),0),IF(OFFSET(G279,-$E$18,0)-SUM(OFFSET(F279,-$E$18,0):F279)&gt;0,OFFSET(G279,-$E$18,0)-SUM(OFFSET(F279,-$E$18,0):F279),0)))</f>
        <v>0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92</v>
      </c>
      <c r="F280" s="15">
        <f t="shared" si="28"/>
        <v>10</v>
      </c>
      <c r="G280" s="15">
        <f t="shared" ca="1" si="29"/>
        <v>0</v>
      </c>
      <c r="H280" s="13">
        <f t="shared" ca="1" si="25"/>
        <v>0.1008219178082192</v>
      </c>
      <c r="I280" s="29">
        <f ca="1">IF(G280&lt;&gt;0,IF(E280&lt;0,0,IF(OR('House Salad'!I280&gt;0),0,IF(OR(Pita!I280&gt;0),50,200))),0)</f>
        <v>0</v>
      </c>
      <c r="J280" s="2">
        <f ca="1">IF(D280&lt;$E$18,"N/A",IF(D280=$E$18,IF($E$7-SUM(OFFSET(F280,-$E$18,0):F280)&gt;0,$E$7-SUM(OFFSET(F280,-$E$18,0):F280),0),IF(OFFSET(G280,-$E$18,0)-SUM(OFFSET(F280,-$E$18,0):F280)&gt;0,OFFSET(G280,-$E$18,0)-SUM(OFFSET(F280,-$E$18,0):F280),0)))</f>
        <v>0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82</v>
      </c>
      <c r="F281" s="15">
        <f t="shared" si="28"/>
        <v>10</v>
      </c>
      <c r="G281" s="15">
        <f t="shared" ca="1" si="29"/>
        <v>0</v>
      </c>
      <c r="H281" s="13">
        <f t="shared" ca="1" si="25"/>
        <v>8.9863013698630145E-2</v>
      </c>
      <c r="I281" s="29">
        <f ca="1">IF(G281&lt;&gt;0,IF(E281&lt;0,0,IF(OR('House Salad'!I281&gt;0),0,IF(OR(Pita!I281&gt;0),50,200))),0)</f>
        <v>0</v>
      </c>
      <c r="J281" s="2">
        <f ca="1">IF(D281&lt;$E$18,"N/A",IF(D281=$E$18,IF($E$7-SUM(OFFSET(F281,-$E$18,0):F281)&gt;0,$E$7-SUM(OFFSET(F281,-$E$18,0):F281),0),IF(OFFSET(G281,-$E$18,0)-SUM(OFFSET(F281,-$E$18,0):F281)&gt;0,OFFSET(G281,-$E$18,0)-SUM(OFFSET(F281,-$E$18,0):F281),0)))</f>
        <v>0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72</v>
      </c>
      <c r="F282" s="15">
        <f t="shared" si="28"/>
        <v>10</v>
      </c>
      <c r="G282" s="15">
        <f t="shared" ca="1" si="29"/>
        <v>0</v>
      </c>
      <c r="H282" s="13">
        <f t="shared" ca="1" si="25"/>
        <v>7.8904109589041108E-2</v>
      </c>
      <c r="I282" s="29">
        <f ca="1">IF(G282&lt;&gt;0,IF(E282&lt;0,0,IF(OR('House Salad'!I282&gt;0),0,IF(OR(Pita!I282&gt;0),50,200))),0)</f>
        <v>0</v>
      </c>
      <c r="J282" s="2">
        <f ca="1">IF(D282&lt;$E$18,"N/A",IF(D282=$E$18,IF($E$7-SUM(OFFSET(F282,-$E$18,0):F282)&gt;0,$E$7-SUM(OFFSET(F282,-$E$18,0):F282),0),IF(OFFSET(G282,-$E$18,0)-SUM(OFFSET(F282,-$E$18,0):F282)&gt;0,OFFSET(G282,-$E$18,0)-SUM(OFFSET(F282,-$E$18,0):F282),0)))</f>
        <v>0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62</v>
      </c>
      <c r="F283" s="15">
        <f t="shared" si="28"/>
        <v>10</v>
      </c>
      <c r="G283" s="15">
        <f t="shared" ca="1" si="29"/>
        <v>0</v>
      </c>
      <c r="H283" s="13">
        <f t="shared" ca="1" si="25"/>
        <v>6.794520547945207E-2</v>
      </c>
      <c r="I283" s="29">
        <f ca="1">IF(G283&lt;&gt;0,IF(E283&lt;0,0,IF(OR('House Salad'!I283&gt;0),0,IF(OR(Pita!I283&gt;0),50,200))),0)</f>
        <v>0</v>
      </c>
      <c r="J283" s="2">
        <f ca="1">IF(D283&lt;$E$18,"N/A",IF(D283=$E$18,IF($E$7-SUM(OFFSET(F283,-$E$18,0):F283)&gt;0,$E$7-SUM(OFFSET(F283,-$E$18,0):F283),0),IF(OFFSET(G283,-$E$18,0)-SUM(OFFSET(F283,-$E$18,0):F283)&gt;0,OFFSET(G283,-$E$18,0)-SUM(OFFSET(F283,-$E$18,0):F283),0)))</f>
        <v>0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52</v>
      </c>
      <c r="F284" s="15">
        <f t="shared" si="28"/>
        <v>10</v>
      </c>
      <c r="G284" s="15">
        <f t="shared" ca="1" si="29"/>
        <v>0</v>
      </c>
      <c r="H284" s="13">
        <f t="shared" ca="1" si="25"/>
        <v>5.6986301369863018E-2</v>
      </c>
      <c r="I284" s="29">
        <f ca="1">IF(G284&lt;&gt;0,IF(E284&lt;0,0,IF(OR('House Salad'!I284&gt;0),0,IF(OR(Pita!I284&gt;0),50,200))),0)</f>
        <v>0</v>
      </c>
      <c r="J284" s="2">
        <f ca="1">IF(D284&lt;$E$18,"N/A",IF(D284=$E$18,IF($E$7-SUM(OFFSET(F284,-$E$18,0):F284)&gt;0,$E$7-SUM(OFFSET(F284,-$E$18,0):F284),0),IF(OFFSET(G284,-$E$18,0)-SUM(OFFSET(F284,-$E$18,0):F284)&gt;0,OFFSET(G284,-$E$18,0)-SUM(OFFSET(F284,-$E$18,0):F284),0)))</f>
        <v>0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42</v>
      </c>
      <c r="F285" s="15">
        <f t="shared" si="28"/>
        <v>10</v>
      </c>
      <c r="G285" s="15">
        <f t="shared" ca="1" si="29"/>
        <v>0</v>
      </c>
      <c r="H285" s="13">
        <f t="shared" ca="1" si="25"/>
        <v>4.6027397260273981E-2</v>
      </c>
      <c r="I285" s="29">
        <f ca="1">IF(G285&lt;&gt;0,IF(E285&lt;0,0,IF(OR('House Salad'!I285&gt;0),0,IF(OR(Pita!I285&gt;0),50,200))),0)</f>
        <v>0</v>
      </c>
      <c r="J285" s="2">
        <f ca="1">IF(D285&lt;$E$18,"N/A",IF(D285=$E$18,IF($E$7-SUM(OFFSET(F285,-$E$18,0):F285)&gt;0,$E$7-SUM(OFFSET(F285,-$E$18,0):F285),0),IF(OFFSET(G285,-$E$18,0)-SUM(OFFSET(F285,-$E$18,0):F285)&gt;0,OFFSET(G285,-$E$18,0)-SUM(OFFSET(F285,-$E$18,0):F285),0)))</f>
        <v>0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32</v>
      </c>
      <c r="F286" s="15">
        <f t="shared" si="28"/>
        <v>10</v>
      </c>
      <c r="G286" s="15">
        <f t="shared" ca="1" si="29"/>
        <v>70</v>
      </c>
      <c r="H286" s="13">
        <f t="shared" ca="1" si="25"/>
        <v>3.5068493150684936E-2</v>
      </c>
      <c r="I286" s="29">
        <f ca="1">IF(G286&lt;&gt;0,IF(E286&lt;0,0,IF(OR('House Salad'!I286&gt;0),0,IF(OR(Pita!I286&gt;0),50,200))),0)</f>
        <v>0</v>
      </c>
      <c r="J286" s="2">
        <f ca="1">IF(D286&lt;$E$18,"N/A",IF(D286=$E$18,IF($E$7-SUM(OFFSET(F286,-$E$18,0):F286)&gt;0,$E$7-SUM(OFFSET(F286,-$E$18,0):F286),0),IF(OFFSET(G286,-$E$18,0)-SUM(OFFSET(F286,-$E$18,0):F286)&gt;0,OFFSET(G286,-$E$18,0)-SUM(OFFSET(F286,-$E$18,0):F286),0)))</f>
        <v>0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92</v>
      </c>
      <c r="F287" s="15">
        <f t="shared" si="28"/>
        <v>10</v>
      </c>
      <c r="G287" s="15">
        <f t="shared" ca="1" si="29"/>
        <v>0</v>
      </c>
      <c r="H287" s="13">
        <f t="shared" ca="1" si="25"/>
        <v>0.1008219178082192</v>
      </c>
      <c r="I287" s="29">
        <f ca="1">IF(G287&lt;&gt;0,IF(E287&lt;0,0,IF(OR('House Salad'!I287&gt;0),0,IF(OR(Pita!I287&gt;0),50,200))),0)</f>
        <v>0</v>
      </c>
      <c r="J287" s="2">
        <f ca="1">IF(D287&lt;$E$18,"N/A",IF(D287=$E$18,IF($E$7-SUM(OFFSET(F287,-$E$18,0):F287)&gt;0,$E$7-SUM(OFFSET(F287,-$E$18,0):F287),0),IF(OFFSET(G287,-$E$18,0)-SUM(OFFSET(F287,-$E$18,0):F287)&gt;0,OFFSET(G287,-$E$18,0)-SUM(OFFSET(F287,-$E$18,0):F287),0)))</f>
        <v>0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82</v>
      </c>
      <c r="F288" s="15">
        <f t="shared" si="28"/>
        <v>10</v>
      </c>
      <c r="G288" s="15">
        <f t="shared" ca="1" si="29"/>
        <v>0</v>
      </c>
      <c r="H288" s="13">
        <f t="shared" ca="1" si="25"/>
        <v>8.9863013698630145E-2</v>
      </c>
      <c r="I288" s="29">
        <f ca="1">IF(G288&lt;&gt;0,IF(E288&lt;0,0,IF(OR('House Salad'!I288&gt;0),0,IF(OR(Pita!I288&gt;0),50,200))),0)</f>
        <v>0</v>
      </c>
      <c r="J288" s="2">
        <f ca="1">IF(D288&lt;$E$18,"N/A",IF(D288=$E$18,IF($E$7-SUM(OFFSET(F288,-$E$18,0):F288)&gt;0,$E$7-SUM(OFFSET(F288,-$E$18,0):F288),0),IF(OFFSET(G288,-$E$18,0)-SUM(OFFSET(F288,-$E$18,0):F288)&gt;0,OFFSET(G288,-$E$18,0)-SUM(OFFSET(F288,-$E$18,0):F288),0)))</f>
        <v>0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72</v>
      </c>
      <c r="F289" s="15">
        <f t="shared" si="28"/>
        <v>10</v>
      </c>
      <c r="G289" s="15">
        <f t="shared" ca="1" si="29"/>
        <v>0</v>
      </c>
      <c r="H289" s="13">
        <f t="shared" ca="1" si="25"/>
        <v>7.8904109589041108E-2</v>
      </c>
      <c r="I289" s="29">
        <f ca="1">IF(G289&lt;&gt;0,IF(E289&lt;0,0,IF(OR('House Salad'!I289&gt;0),0,IF(OR(Pita!I289&gt;0),50,200))),0)</f>
        <v>0</v>
      </c>
      <c r="J289" s="2">
        <f ca="1">IF(D289&lt;$E$18,"N/A",IF(D289=$E$18,IF($E$7-SUM(OFFSET(F289,-$E$18,0):F289)&gt;0,$E$7-SUM(OFFSET(F289,-$E$18,0):F289),0),IF(OFFSET(G289,-$E$18,0)-SUM(OFFSET(F289,-$E$18,0):F289)&gt;0,OFFSET(G289,-$E$18,0)-SUM(OFFSET(F289,-$E$18,0):F289),0)))</f>
        <v>0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62</v>
      </c>
      <c r="F290" s="15">
        <f t="shared" si="28"/>
        <v>10</v>
      </c>
      <c r="G290" s="15">
        <f t="shared" ca="1" si="29"/>
        <v>0</v>
      </c>
      <c r="H290" s="13">
        <f t="shared" ca="1" si="25"/>
        <v>6.794520547945207E-2</v>
      </c>
      <c r="I290" s="29">
        <f ca="1">IF(G290&lt;&gt;0,IF(E290&lt;0,0,IF(OR('House Salad'!I290&gt;0),0,IF(OR(Pita!I290&gt;0),50,200))),0)</f>
        <v>0</v>
      </c>
      <c r="J290" s="2">
        <f ca="1">IF(D290&lt;$E$18,"N/A",IF(D290=$E$18,IF($E$7-SUM(OFFSET(F290,-$E$18,0):F290)&gt;0,$E$7-SUM(OFFSET(F290,-$E$18,0):F290),0),IF(OFFSET(G290,-$E$18,0)-SUM(OFFSET(F290,-$E$18,0):F290)&gt;0,OFFSET(G290,-$E$18,0)-SUM(OFFSET(F290,-$E$18,0):F290),0)))</f>
        <v>0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52</v>
      </c>
      <c r="F291" s="15">
        <f t="shared" si="28"/>
        <v>10</v>
      </c>
      <c r="G291" s="15">
        <f t="shared" ca="1" si="29"/>
        <v>0</v>
      </c>
      <c r="H291" s="13">
        <f t="shared" ca="1" si="25"/>
        <v>5.6986301369863018E-2</v>
      </c>
      <c r="I291" s="29">
        <f ca="1">IF(G291&lt;&gt;0,IF(E291&lt;0,0,IF(OR('House Salad'!I291&gt;0),0,IF(OR(Pita!I291&gt;0),50,200))),0)</f>
        <v>0</v>
      </c>
      <c r="J291" s="2">
        <f ca="1">IF(D291&lt;$E$18,"N/A",IF(D291=$E$18,IF($E$7-SUM(OFFSET(F291,-$E$18,0):F291)&gt;0,$E$7-SUM(OFFSET(F291,-$E$18,0):F291),0),IF(OFFSET(G291,-$E$18,0)-SUM(OFFSET(F291,-$E$18,0):F291)&gt;0,OFFSET(G291,-$E$18,0)-SUM(OFFSET(F291,-$E$18,0):F291),0)))</f>
        <v>0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42</v>
      </c>
      <c r="F292" s="15">
        <f t="shared" si="28"/>
        <v>10</v>
      </c>
      <c r="G292" s="15">
        <f t="shared" ca="1" si="29"/>
        <v>0</v>
      </c>
      <c r="H292" s="13">
        <f t="shared" ca="1" si="25"/>
        <v>4.6027397260273981E-2</v>
      </c>
      <c r="I292" s="29">
        <f ca="1">IF(G292&lt;&gt;0,IF(E292&lt;0,0,IF(OR('House Salad'!I292&gt;0),0,IF(OR(Pita!I292&gt;0),50,200))),0)</f>
        <v>0</v>
      </c>
      <c r="J292" s="2">
        <f ca="1">IF(D292&lt;$E$18,"N/A",IF(D292=$E$18,IF($E$7-SUM(OFFSET(F292,-$E$18,0):F292)&gt;0,$E$7-SUM(OFFSET(F292,-$E$18,0):F292),0),IF(OFFSET(G292,-$E$18,0)-SUM(OFFSET(F292,-$E$18,0):F292)&gt;0,OFFSET(G292,-$E$18,0)-SUM(OFFSET(F292,-$E$18,0):F292),0)))</f>
        <v>0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32</v>
      </c>
      <c r="F293" s="15">
        <f t="shared" si="28"/>
        <v>10</v>
      </c>
      <c r="G293" s="15">
        <f t="shared" ca="1" si="29"/>
        <v>70</v>
      </c>
      <c r="H293" s="13">
        <f t="shared" ca="1" si="25"/>
        <v>3.5068493150684936E-2</v>
      </c>
      <c r="I293" s="29">
        <f ca="1">IF(G293&lt;&gt;0,IF(E293&lt;0,0,IF(OR('House Salad'!I293&gt;0),0,IF(OR(Pita!I293&gt;0),50,200))),0)</f>
        <v>0</v>
      </c>
      <c r="J293" s="2">
        <f ca="1">IF(D293&lt;$E$18,"N/A",IF(D293=$E$18,IF($E$7-SUM(OFFSET(F293,-$E$18,0):F293)&gt;0,$E$7-SUM(OFFSET(F293,-$E$18,0):F293),0),IF(OFFSET(G293,-$E$18,0)-SUM(OFFSET(F293,-$E$18,0):F293)&gt;0,OFFSET(G293,-$E$18,0)-SUM(OFFSET(F293,-$E$18,0):F293),0)))</f>
        <v>0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92</v>
      </c>
      <c r="F294" s="15">
        <f t="shared" si="28"/>
        <v>10</v>
      </c>
      <c r="G294" s="15">
        <f t="shared" ca="1" si="29"/>
        <v>0</v>
      </c>
      <c r="H294" s="13">
        <f t="shared" ca="1" si="25"/>
        <v>0.1008219178082192</v>
      </c>
      <c r="I294" s="29">
        <f ca="1">IF(G294&lt;&gt;0,IF(E294&lt;0,0,IF(OR('House Salad'!I294&gt;0),0,IF(OR(Pita!I294&gt;0),50,200))),0)</f>
        <v>0</v>
      </c>
      <c r="J294" s="2">
        <f ca="1">IF(D294&lt;$E$18,"N/A",IF(D294=$E$18,IF($E$7-SUM(OFFSET(F294,-$E$18,0):F294)&gt;0,$E$7-SUM(OFFSET(F294,-$E$18,0):F294),0),IF(OFFSET(G294,-$E$18,0)-SUM(OFFSET(F294,-$E$18,0):F294)&gt;0,OFFSET(G294,-$E$18,0)-SUM(OFFSET(F294,-$E$18,0):F294),0)))</f>
        <v>0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82</v>
      </c>
      <c r="F295" s="15">
        <f t="shared" si="28"/>
        <v>10</v>
      </c>
      <c r="G295" s="15">
        <f t="shared" ca="1" si="29"/>
        <v>0</v>
      </c>
      <c r="H295" s="13">
        <f t="shared" ca="1" si="25"/>
        <v>8.9863013698630145E-2</v>
      </c>
      <c r="I295" s="29">
        <f ca="1">IF(G295&lt;&gt;0,IF(E295&lt;0,0,IF(OR('House Salad'!I295&gt;0),0,IF(OR(Pita!I295&gt;0),50,200))),0)</f>
        <v>0</v>
      </c>
      <c r="J295" s="2">
        <f ca="1">IF(D295&lt;$E$18,"N/A",IF(D295=$E$18,IF($E$7-SUM(OFFSET(F295,-$E$18,0):F295)&gt;0,$E$7-SUM(OFFSET(F295,-$E$18,0):F295),0),IF(OFFSET(G295,-$E$18,0)-SUM(OFFSET(F295,-$E$18,0):F295)&gt;0,OFFSET(G295,-$E$18,0)-SUM(OFFSET(F295,-$E$18,0):F295),0)))</f>
        <v>0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72</v>
      </c>
      <c r="F296" s="15">
        <f t="shared" si="28"/>
        <v>10</v>
      </c>
      <c r="G296" s="15">
        <f t="shared" ca="1" si="29"/>
        <v>0</v>
      </c>
      <c r="H296" s="13">
        <f t="shared" ca="1" si="25"/>
        <v>7.8904109589041108E-2</v>
      </c>
      <c r="I296" s="29">
        <f ca="1">IF(G296&lt;&gt;0,IF(E296&lt;0,0,IF(OR('House Salad'!I296&gt;0),0,IF(OR(Pita!I296&gt;0),50,200))),0)</f>
        <v>0</v>
      </c>
      <c r="J296" s="2">
        <f ca="1">IF(D296&lt;$E$18,"N/A",IF(D296=$E$18,IF($E$7-SUM(OFFSET(F296,-$E$18,0):F296)&gt;0,$E$7-SUM(OFFSET(F296,-$E$18,0):F296),0),IF(OFFSET(G296,-$E$18,0)-SUM(OFFSET(F296,-$E$18,0):F296)&gt;0,OFFSET(G296,-$E$18,0)-SUM(OFFSET(F296,-$E$18,0):F296),0)))</f>
        <v>0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62</v>
      </c>
      <c r="F297" s="15">
        <f t="shared" si="28"/>
        <v>10</v>
      </c>
      <c r="G297" s="15">
        <f t="shared" ca="1" si="29"/>
        <v>0</v>
      </c>
      <c r="H297" s="13">
        <f t="shared" ca="1" si="25"/>
        <v>6.794520547945207E-2</v>
      </c>
      <c r="I297" s="29">
        <f ca="1">IF(G297&lt;&gt;0,IF(E297&lt;0,0,IF(OR('House Salad'!I297&gt;0),0,IF(OR(Pita!I297&gt;0),50,200))),0)</f>
        <v>0</v>
      </c>
      <c r="J297" s="2">
        <f ca="1">IF(D297&lt;$E$18,"N/A",IF(D297=$E$18,IF($E$7-SUM(OFFSET(F297,-$E$18,0):F297)&gt;0,$E$7-SUM(OFFSET(F297,-$E$18,0):F297),0),IF(OFFSET(G297,-$E$18,0)-SUM(OFFSET(F297,-$E$18,0):F297)&gt;0,OFFSET(G297,-$E$18,0)-SUM(OFFSET(F297,-$E$18,0):F297),0)))</f>
        <v>0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52</v>
      </c>
      <c r="F298" s="15">
        <f t="shared" si="28"/>
        <v>10</v>
      </c>
      <c r="G298" s="15">
        <f t="shared" ca="1" si="29"/>
        <v>0</v>
      </c>
      <c r="H298" s="13">
        <f t="shared" ca="1" si="25"/>
        <v>5.6986301369863018E-2</v>
      </c>
      <c r="I298" s="29">
        <f ca="1">IF(G298&lt;&gt;0,IF(E298&lt;0,0,IF(OR('House Salad'!I298&gt;0),0,IF(OR(Pita!I298&gt;0),50,200))),0)</f>
        <v>0</v>
      </c>
      <c r="J298" s="2">
        <f ca="1">IF(D298&lt;$E$18,"N/A",IF(D298=$E$18,IF($E$7-SUM(OFFSET(F298,-$E$18,0):F298)&gt;0,$E$7-SUM(OFFSET(F298,-$E$18,0):F298),0),IF(OFFSET(G298,-$E$18,0)-SUM(OFFSET(F298,-$E$18,0):F298)&gt;0,OFFSET(G298,-$E$18,0)-SUM(OFFSET(F298,-$E$18,0):F298),0)))</f>
        <v>0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42</v>
      </c>
      <c r="F299" s="15">
        <f t="shared" si="28"/>
        <v>10</v>
      </c>
      <c r="G299" s="15">
        <f t="shared" ca="1" si="29"/>
        <v>0</v>
      </c>
      <c r="H299" s="13">
        <f t="shared" ca="1" si="25"/>
        <v>4.6027397260273981E-2</v>
      </c>
      <c r="I299" s="29">
        <f ca="1">IF(G299&lt;&gt;0,IF(E299&lt;0,0,IF(OR('House Salad'!I299&gt;0),0,IF(OR(Pita!I299&gt;0),50,200))),0)</f>
        <v>0</v>
      </c>
      <c r="J299" s="2">
        <f ca="1">IF(D299&lt;$E$18,"N/A",IF(D299=$E$18,IF($E$7-SUM(OFFSET(F299,-$E$18,0):F299)&gt;0,$E$7-SUM(OFFSET(F299,-$E$18,0):F299),0),IF(OFFSET(G299,-$E$18,0)-SUM(OFFSET(F299,-$E$18,0):F299)&gt;0,OFFSET(G299,-$E$18,0)-SUM(OFFSET(F299,-$E$18,0):F299),0)))</f>
        <v>0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32</v>
      </c>
      <c r="F300" s="15">
        <f t="shared" si="28"/>
        <v>10</v>
      </c>
      <c r="G300" s="15">
        <f t="shared" ca="1" si="29"/>
        <v>70</v>
      </c>
      <c r="H300" s="13">
        <f t="shared" ca="1" si="25"/>
        <v>3.5068493150684936E-2</v>
      </c>
      <c r="I300" s="29">
        <f ca="1">IF(G300&lt;&gt;0,IF(E300&lt;0,0,IF(OR('House Salad'!I300&gt;0),0,IF(OR(Pita!I300&gt;0),50,200))),0)</f>
        <v>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92</v>
      </c>
      <c r="F301" s="15">
        <f t="shared" si="28"/>
        <v>10</v>
      </c>
      <c r="G301" s="15">
        <f t="shared" ca="1" si="29"/>
        <v>0</v>
      </c>
      <c r="H301" s="13">
        <f t="shared" ca="1" si="25"/>
        <v>0.1008219178082192</v>
      </c>
      <c r="I301" s="29">
        <f ca="1">IF(G301&lt;&gt;0,IF(E301&lt;0,0,IF(OR('House Salad'!I301&gt;0),0,IF(OR(Pita!I301&gt;0),50,200))),0)</f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82</v>
      </c>
      <c r="F302" s="15">
        <f t="shared" si="28"/>
        <v>10</v>
      </c>
      <c r="G302" s="15">
        <f t="shared" ca="1" si="29"/>
        <v>0</v>
      </c>
      <c r="H302" s="13">
        <f t="shared" ca="1" si="25"/>
        <v>8.9863013698630145E-2</v>
      </c>
      <c r="I302" s="29">
        <f ca="1">IF(G302&lt;&gt;0,IF(E302&lt;0,0,IF(OR('House Salad'!I302&gt;0),0,IF(OR(Pita!I302&gt;0),50,200))),0)</f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72</v>
      </c>
      <c r="F303" s="15">
        <f t="shared" si="28"/>
        <v>10</v>
      </c>
      <c r="G303" s="15">
        <f t="shared" ca="1" si="29"/>
        <v>0</v>
      </c>
      <c r="H303" s="13">
        <f t="shared" ca="1" si="25"/>
        <v>7.8904109589041108E-2</v>
      </c>
      <c r="I303" s="29">
        <f ca="1">IF(G303&lt;&gt;0,IF(E303&lt;0,0,IF(OR('House Salad'!I303&gt;0),0,IF(OR(Pita!I303&gt;0),50,200))),0)</f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62</v>
      </c>
      <c r="F304" s="15">
        <f t="shared" si="28"/>
        <v>10</v>
      </c>
      <c r="G304" s="15">
        <f t="shared" ca="1" si="29"/>
        <v>0</v>
      </c>
      <c r="H304" s="13">
        <f t="shared" ca="1" si="25"/>
        <v>6.794520547945207E-2</v>
      </c>
      <c r="I304" s="29">
        <f ca="1">IF(G304&lt;&gt;0,IF(E304&lt;0,0,IF(OR('House Salad'!I304&gt;0),0,IF(OR(Pita!I304&gt;0),50,200))),0)</f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52</v>
      </c>
      <c r="F305" s="15">
        <f t="shared" si="28"/>
        <v>10</v>
      </c>
      <c r="G305" s="15">
        <f t="shared" ca="1" si="29"/>
        <v>0</v>
      </c>
      <c r="H305" s="13">
        <f t="shared" ca="1" si="25"/>
        <v>5.6986301369863018E-2</v>
      </c>
      <c r="I305" s="29">
        <f ca="1">IF(G305&lt;&gt;0,IF(E305&lt;0,0,IF(OR('House Salad'!I305&gt;0),0,IF(OR(Pita!I305&gt;0),50,200))),0)</f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42</v>
      </c>
      <c r="F306" s="15">
        <f t="shared" si="28"/>
        <v>10</v>
      </c>
      <c r="G306" s="15">
        <f t="shared" ca="1" si="29"/>
        <v>0</v>
      </c>
      <c r="H306" s="13">
        <f t="shared" ca="1" si="25"/>
        <v>4.6027397260273981E-2</v>
      </c>
      <c r="I306" s="29">
        <f ca="1">IF(G306&lt;&gt;0,IF(E306&lt;0,0,IF(OR('House Salad'!I306&gt;0),0,IF(OR(Pita!I306&gt;0),50,200))),0)</f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32</v>
      </c>
      <c r="F307" s="15">
        <f t="shared" si="28"/>
        <v>10</v>
      </c>
      <c r="G307" s="15">
        <f t="shared" ca="1" si="29"/>
        <v>70</v>
      </c>
      <c r="H307" s="13">
        <f t="shared" ca="1" si="25"/>
        <v>3.5068493150684936E-2</v>
      </c>
      <c r="I307" s="29">
        <f ca="1">IF(G307&lt;&gt;0,IF(E307&lt;0,0,IF(OR('House Salad'!I307&gt;0),0,IF(OR(Pita!I307&gt;0),50,200))),0)</f>
        <v>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92</v>
      </c>
      <c r="F308" s="15">
        <f t="shared" si="28"/>
        <v>10</v>
      </c>
      <c r="G308" s="15">
        <f t="shared" ca="1" si="29"/>
        <v>0</v>
      </c>
      <c r="H308" s="13">
        <f t="shared" ca="1" si="25"/>
        <v>0.1008219178082192</v>
      </c>
      <c r="I308" s="29">
        <f ca="1">IF(G308&lt;&gt;0,IF(E308&lt;0,0,IF(OR('House Salad'!I308&gt;0),0,IF(OR(Pita!I308&gt;0),50,200))),0)</f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82</v>
      </c>
      <c r="F309" s="15">
        <f t="shared" si="28"/>
        <v>10</v>
      </c>
      <c r="G309" s="15">
        <f t="shared" ca="1" si="29"/>
        <v>0</v>
      </c>
      <c r="H309" s="13">
        <f t="shared" ca="1" si="25"/>
        <v>8.9863013698630145E-2</v>
      </c>
      <c r="I309" s="29">
        <f ca="1">IF(G309&lt;&gt;0,IF(E309&lt;0,0,IF(OR('House Salad'!I309&gt;0),0,IF(OR(Pita!I309&gt;0),50,200))),0)</f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72</v>
      </c>
      <c r="F310" s="15">
        <f t="shared" si="28"/>
        <v>10</v>
      </c>
      <c r="G310" s="15">
        <f t="shared" ca="1" si="29"/>
        <v>0</v>
      </c>
      <c r="H310" s="13">
        <f t="shared" ca="1" si="25"/>
        <v>7.8904109589041108E-2</v>
      </c>
      <c r="I310" s="29">
        <f ca="1">IF(G310&lt;&gt;0,IF(E310&lt;0,0,IF(OR('House Salad'!I310&gt;0),0,IF(OR(Pita!I310&gt;0),50,200))),0)</f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62</v>
      </c>
      <c r="F311" s="15">
        <f t="shared" si="28"/>
        <v>10</v>
      </c>
      <c r="G311" s="15">
        <f t="shared" ca="1" si="29"/>
        <v>0</v>
      </c>
      <c r="H311" s="13">
        <f t="shared" ca="1" si="25"/>
        <v>6.794520547945207E-2</v>
      </c>
      <c r="I311" s="29">
        <f ca="1">IF(G311&lt;&gt;0,IF(E311&lt;0,0,IF(OR('House Salad'!I311&gt;0),0,IF(OR(Pita!I311&gt;0),50,200))),0)</f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52</v>
      </c>
      <c r="F312" s="15">
        <f t="shared" si="28"/>
        <v>10</v>
      </c>
      <c r="G312" s="15">
        <f t="shared" ca="1" si="29"/>
        <v>0</v>
      </c>
      <c r="H312" s="13">
        <f t="shared" ca="1" si="25"/>
        <v>5.6986301369863018E-2</v>
      </c>
      <c r="I312" s="29">
        <f ca="1">IF(G312&lt;&gt;0,IF(E312&lt;0,0,IF(OR('House Salad'!I312&gt;0),0,IF(OR(Pita!I312&gt;0),50,200))),0)</f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42</v>
      </c>
      <c r="F313" s="15">
        <f t="shared" si="28"/>
        <v>10</v>
      </c>
      <c r="G313" s="15">
        <f t="shared" ca="1" si="29"/>
        <v>0</v>
      </c>
      <c r="H313" s="13">
        <f t="shared" ca="1" si="25"/>
        <v>4.6027397260273981E-2</v>
      </c>
      <c r="I313" s="29">
        <f ca="1">IF(G313&lt;&gt;0,IF(E313&lt;0,0,IF(OR('House Salad'!I313&gt;0),0,IF(OR(Pita!I313&gt;0),50,200))),0)</f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32</v>
      </c>
      <c r="F314" s="15">
        <f t="shared" si="28"/>
        <v>10</v>
      </c>
      <c r="G314" s="15">
        <f t="shared" ca="1" si="29"/>
        <v>70</v>
      </c>
      <c r="H314" s="13">
        <f t="shared" ca="1" si="25"/>
        <v>3.5068493150684936E-2</v>
      </c>
      <c r="I314" s="29">
        <f ca="1">IF(G314&lt;&gt;0,IF(E314&lt;0,0,IF(OR('House Salad'!I314&gt;0),0,IF(OR(Pita!I314&gt;0),50,200))),0)</f>
        <v>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92</v>
      </c>
      <c r="F315" s="15">
        <f t="shared" si="28"/>
        <v>10</v>
      </c>
      <c r="G315" s="15">
        <f t="shared" ca="1" si="29"/>
        <v>0</v>
      </c>
      <c r="H315" s="13">
        <f t="shared" ca="1" si="25"/>
        <v>0.1008219178082192</v>
      </c>
      <c r="I315" s="29">
        <f ca="1">IF(G315&lt;&gt;0,IF(E315&lt;0,0,IF(OR('House Salad'!I315&gt;0),0,IF(OR(Pita!I315&gt;0),50,200))),0)</f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82</v>
      </c>
      <c r="F316" s="15">
        <f t="shared" si="28"/>
        <v>10</v>
      </c>
      <c r="G316" s="15">
        <f t="shared" ca="1" si="29"/>
        <v>0</v>
      </c>
      <c r="H316" s="13">
        <f t="shared" ca="1" si="25"/>
        <v>8.9863013698630145E-2</v>
      </c>
      <c r="I316" s="29">
        <f ca="1">IF(G316&lt;&gt;0,IF(E316&lt;0,0,IF(OR('House Salad'!I316&gt;0),0,IF(OR(Pita!I316&gt;0),50,200))),0)</f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72</v>
      </c>
      <c r="F317" s="15">
        <f t="shared" si="28"/>
        <v>10</v>
      </c>
      <c r="G317" s="15">
        <f t="shared" ca="1" si="29"/>
        <v>0</v>
      </c>
      <c r="H317" s="13">
        <f t="shared" ca="1" si="25"/>
        <v>7.8904109589041108E-2</v>
      </c>
      <c r="I317" s="29">
        <f ca="1">IF(G317&lt;&gt;0,IF(E317&lt;0,0,IF(OR('House Salad'!I317&gt;0),0,IF(OR(Pita!I317&gt;0),50,200))),0)</f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62</v>
      </c>
      <c r="F318" s="15">
        <f t="shared" si="28"/>
        <v>10</v>
      </c>
      <c r="G318" s="15">
        <f t="shared" ca="1" si="29"/>
        <v>0</v>
      </c>
      <c r="H318" s="13">
        <f t="shared" ca="1" si="25"/>
        <v>6.794520547945207E-2</v>
      </c>
      <c r="I318" s="29">
        <f ca="1">IF(G318&lt;&gt;0,IF(E318&lt;0,0,IF(OR('House Salad'!I318&gt;0),0,IF(OR(Pita!I318&gt;0),50,200))),0)</f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52</v>
      </c>
      <c r="F319" s="15">
        <f t="shared" si="28"/>
        <v>10</v>
      </c>
      <c r="G319" s="15">
        <f t="shared" ca="1" si="29"/>
        <v>0</v>
      </c>
      <c r="H319" s="13">
        <f t="shared" ca="1" si="25"/>
        <v>5.6986301369863018E-2</v>
      </c>
      <c r="I319" s="29">
        <f ca="1">IF(G319&lt;&gt;0,IF(E319&lt;0,0,IF(OR('House Salad'!I319&gt;0),0,IF(OR(Pita!I319&gt;0),50,200))),0)</f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42</v>
      </c>
      <c r="F320" s="15">
        <f t="shared" si="28"/>
        <v>10</v>
      </c>
      <c r="G320" s="15">
        <f t="shared" ca="1" si="29"/>
        <v>0</v>
      </c>
      <c r="H320" s="13">
        <f t="shared" ca="1" si="25"/>
        <v>4.6027397260273981E-2</v>
      </c>
      <c r="I320" s="29">
        <f ca="1">IF(G320&lt;&gt;0,IF(E320&lt;0,0,IF(OR('House Salad'!I320&gt;0),0,IF(OR(Pita!I320&gt;0),50,200))),0)</f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32</v>
      </c>
      <c r="F321" s="15">
        <f t="shared" si="28"/>
        <v>10</v>
      </c>
      <c r="G321" s="15">
        <f t="shared" ca="1" si="29"/>
        <v>70</v>
      </c>
      <c r="H321" s="13">
        <f t="shared" ca="1" si="25"/>
        <v>3.5068493150684936E-2</v>
      </c>
      <c r="I321" s="29">
        <f ca="1">IF(G321&lt;&gt;0,IF(E321&lt;0,0,IF(OR('House Salad'!I321&gt;0),0,IF(OR(Pita!I321&gt;0),50,200))),0)</f>
        <v>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92</v>
      </c>
      <c r="F322" s="15">
        <f t="shared" si="28"/>
        <v>10</v>
      </c>
      <c r="G322" s="15">
        <f t="shared" ca="1" si="29"/>
        <v>0</v>
      </c>
      <c r="H322" s="13">
        <f t="shared" ca="1" si="25"/>
        <v>0.1008219178082192</v>
      </c>
      <c r="I322" s="29">
        <f ca="1">IF(G322&lt;&gt;0,IF(E322&lt;0,0,IF(OR('House Salad'!I322&gt;0),0,IF(OR(Pita!I322&gt;0),50,200))),0)</f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82</v>
      </c>
      <c r="F323" s="15">
        <f t="shared" si="28"/>
        <v>10</v>
      </c>
      <c r="G323" s="15">
        <f t="shared" ca="1" si="29"/>
        <v>0</v>
      </c>
      <c r="H323" s="13">
        <f t="shared" ca="1" si="25"/>
        <v>8.9863013698630145E-2</v>
      </c>
      <c r="I323" s="29">
        <f ca="1">IF(G323&lt;&gt;0,IF(E323&lt;0,0,IF(OR('House Salad'!I323&gt;0),0,IF(OR(Pita!I323&gt;0),50,200))),0)</f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72</v>
      </c>
      <c r="F324" s="15">
        <f t="shared" si="28"/>
        <v>10</v>
      </c>
      <c r="G324" s="15">
        <f t="shared" ca="1" si="29"/>
        <v>0</v>
      </c>
      <c r="H324" s="13">
        <f t="shared" ca="1" si="25"/>
        <v>7.8904109589041108E-2</v>
      </c>
      <c r="I324" s="29">
        <f ca="1">IF(G324&lt;&gt;0,IF(E324&lt;0,0,IF(OR('House Salad'!I324&gt;0),0,IF(OR(Pita!I324&gt;0),50,200))),0)</f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62</v>
      </c>
      <c r="F325" s="15">
        <f t="shared" si="28"/>
        <v>10</v>
      </c>
      <c r="G325" s="15">
        <f t="shared" ca="1" si="29"/>
        <v>0</v>
      </c>
      <c r="H325" s="13">
        <f t="shared" ca="1" si="25"/>
        <v>6.794520547945207E-2</v>
      </c>
      <c r="I325" s="29">
        <f ca="1">IF(G325&lt;&gt;0,IF(E325&lt;0,0,IF(OR('House Salad'!I325&gt;0),0,IF(OR(Pita!I325&gt;0),50,200))),0)</f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52</v>
      </c>
      <c r="F326" s="15">
        <f t="shared" si="28"/>
        <v>10</v>
      </c>
      <c r="G326" s="15">
        <f t="shared" ca="1" si="29"/>
        <v>0</v>
      </c>
      <c r="H326" s="13">
        <f t="shared" ca="1" si="25"/>
        <v>5.6986301369863018E-2</v>
      </c>
      <c r="I326" s="29">
        <f ca="1">IF(G326&lt;&gt;0,IF(E326&lt;0,0,IF(OR('House Salad'!I326&gt;0),0,IF(OR(Pita!I326&gt;0),50,200))),0)</f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42</v>
      </c>
      <c r="F327" s="15">
        <f t="shared" si="28"/>
        <v>10</v>
      </c>
      <c r="G327" s="15">
        <f t="shared" ca="1" si="29"/>
        <v>0</v>
      </c>
      <c r="H327" s="13">
        <f t="shared" ca="1" si="25"/>
        <v>4.6027397260273981E-2</v>
      </c>
      <c r="I327" s="29">
        <f ca="1">IF(G327&lt;&gt;0,IF(E327&lt;0,0,IF(OR('House Salad'!I327&gt;0),0,IF(OR(Pita!I327&gt;0),50,200))),0)</f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32</v>
      </c>
      <c r="F328" s="15">
        <f t="shared" si="28"/>
        <v>10</v>
      </c>
      <c r="G328" s="15">
        <f t="shared" ca="1" si="29"/>
        <v>70</v>
      </c>
      <c r="H328" s="13">
        <f t="shared" ca="1" si="25"/>
        <v>3.5068493150684936E-2</v>
      </c>
      <c r="I328" s="29">
        <f ca="1">IF(G328&lt;&gt;0,IF(E328&lt;0,0,IF(OR('House Salad'!I328&gt;0),0,IF(OR(Pita!I328&gt;0),50,200))),0)</f>
        <v>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92</v>
      </c>
      <c r="F329" s="15">
        <f t="shared" si="28"/>
        <v>10</v>
      </c>
      <c r="G329" s="15">
        <f t="shared" ca="1" si="29"/>
        <v>0</v>
      </c>
      <c r="H329" s="13">
        <f t="shared" ca="1" si="25"/>
        <v>0.1008219178082192</v>
      </c>
      <c r="I329" s="29">
        <f ca="1">IF(G329&lt;&gt;0,IF(E329&lt;0,0,IF(OR('House Salad'!I329&gt;0),0,IF(OR(Pita!I329&gt;0),50,200))),0)</f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82</v>
      </c>
      <c r="F330" s="15">
        <f t="shared" si="28"/>
        <v>10</v>
      </c>
      <c r="G330" s="15">
        <f t="shared" ca="1" si="29"/>
        <v>0</v>
      </c>
      <c r="H330" s="13">
        <f t="shared" ca="1" si="25"/>
        <v>8.9863013698630145E-2</v>
      </c>
      <c r="I330" s="29">
        <f ca="1">IF(G330&lt;&gt;0,IF(E330&lt;0,0,IF(OR('House Salad'!I330&gt;0),0,IF(OR(Pita!I330&gt;0),50,200))),0)</f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72</v>
      </c>
      <c r="F331" s="15">
        <f t="shared" si="28"/>
        <v>10</v>
      </c>
      <c r="G331" s="15">
        <f t="shared" ca="1" si="29"/>
        <v>0</v>
      </c>
      <c r="H331" s="13">
        <f t="shared" ca="1" si="25"/>
        <v>7.8904109589041108E-2</v>
      </c>
      <c r="I331" s="29">
        <f ca="1">IF(G331&lt;&gt;0,IF(E331&lt;0,0,IF(OR('House Salad'!I331&gt;0),0,IF(OR(Pita!I331&gt;0),50,200))),0)</f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62</v>
      </c>
      <c r="F332" s="15">
        <f t="shared" si="28"/>
        <v>10</v>
      </c>
      <c r="G332" s="15">
        <f t="shared" ca="1" si="29"/>
        <v>0</v>
      </c>
      <c r="H332" s="13">
        <f t="shared" ca="1" si="25"/>
        <v>6.794520547945207E-2</v>
      </c>
      <c r="I332" s="29">
        <f ca="1">IF(G332&lt;&gt;0,IF(E332&lt;0,0,IF(OR('House Salad'!I332&gt;0),0,IF(OR(Pita!I332&gt;0),50,200))),0)</f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52</v>
      </c>
      <c r="F333" s="15">
        <f t="shared" si="28"/>
        <v>10</v>
      </c>
      <c r="G333" s="15">
        <f t="shared" ca="1" si="29"/>
        <v>0</v>
      </c>
      <c r="H333" s="13">
        <f t="shared" ca="1" si="25"/>
        <v>5.6986301369863018E-2</v>
      </c>
      <c r="I333" s="29">
        <f ca="1">IF(G333&lt;&gt;0,IF(E333&lt;0,0,IF(OR('House Salad'!I333&gt;0),0,IF(OR(Pita!I333&gt;0),50,200))),0)</f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42</v>
      </c>
      <c r="F334" s="15">
        <f t="shared" si="28"/>
        <v>10</v>
      </c>
      <c r="G334" s="15">
        <f t="shared" ca="1" si="29"/>
        <v>0</v>
      </c>
      <c r="H334" s="13">
        <f t="shared" ca="1" si="25"/>
        <v>4.6027397260273981E-2</v>
      </c>
      <c r="I334" s="29">
        <f ca="1">IF(G334&lt;&gt;0,IF(E334&lt;0,0,IF(OR('House Salad'!I334&gt;0),0,IF(OR(Pita!I334&gt;0),50,200))),0)</f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32</v>
      </c>
      <c r="F335" s="15">
        <f t="shared" si="28"/>
        <v>10</v>
      </c>
      <c r="G335" s="15">
        <f t="shared" ca="1" si="29"/>
        <v>70</v>
      </c>
      <c r="H335" s="13">
        <f t="shared" ca="1" si="25"/>
        <v>3.5068493150684936E-2</v>
      </c>
      <c r="I335" s="29">
        <f ca="1">IF(G335&lt;&gt;0,IF(E335&lt;0,0,IF(OR('House Salad'!I335&gt;0),0,IF(OR(Pita!I335&gt;0),50,200))),0)</f>
        <v>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92</v>
      </c>
      <c r="F336" s="15">
        <f t="shared" si="28"/>
        <v>10</v>
      </c>
      <c r="G336" s="15">
        <f t="shared" ca="1" si="29"/>
        <v>0</v>
      </c>
      <c r="H336" s="13">
        <f t="shared" ca="1" si="25"/>
        <v>0.1008219178082192</v>
      </c>
      <c r="I336" s="29">
        <f ca="1">IF(G336&lt;&gt;0,IF(E336&lt;0,0,IF(OR('House Salad'!I336&gt;0),0,IF(OR(Pita!I336&gt;0),50,200))),0)</f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82</v>
      </c>
      <c r="F337" s="15">
        <f t="shared" si="28"/>
        <v>10</v>
      </c>
      <c r="G337" s="15">
        <f t="shared" ca="1" si="29"/>
        <v>0</v>
      </c>
      <c r="H337" s="13">
        <f t="shared" ca="1" si="25"/>
        <v>8.9863013698630145E-2</v>
      </c>
      <c r="I337" s="29">
        <f ca="1">IF(G337&lt;&gt;0,IF(E337&lt;0,0,IF(OR('House Salad'!I337&gt;0),0,IF(OR(Pita!I337&gt;0),50,200))),0)</f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72</v>
      </c>
      <c r="F338" s="15">
        <f t="shared" si="28"/>
        <v>10</v>
      </c>
      <c r="G338" s="15">
        <f t="shared" ca="1" si="29"/>
        <v>0</v>
      </c>
      <c r="H338" s="13">
        <f t="shared" ca="1" si="25"/>
        <v>7.8904109589041108E-2</v>
      </c>
      <c r="I338" s="29">
        <f ca="1">IF(G338&lt;&gt;0,IF(E338&lt;0,0,IF(OR('House Salad'!I338&gt;0),0,IF(OR(Pita!I338&gt;0),50,200))),0)</f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62</v>
      </c>
      <c r="F339" s="15">
        <f t="shared" si="28"/>
        <v>10</v>
      </c>
      <c r="G339" s="15">
        <f t="shared" ca="1" si="29"/>
        <v>0</v>
      </c>
      <c r="H339" s="13">
        <f t="shared" ca="1" si="25"/>
        <v>6.794520547945207E-2</v>
      </c>
      <c r="I339" s="29">
        <f ca="1">IF(G339&lt;&gt;0,IF(E339&lt;0,0,IF(OR('House Salad'!I339&gt;0),0,IF(OR(Pita!I339&gt;0),50,200))),0)</f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52</v>
      </c>
      <c r="F340" s="15">
        <f t="shared" si="28"/>
        <v>10</v>
      </c>
      <c r="G340" s="15">
        <f t="shared" ca="1" si="29"/>
        <v>0</v>
      </c>
      <c r="H340" s="13">
        <f t="shared" ca="1" si="25"/>
        <v>5.6986301369863018E-2</v>
      </c>
      <c r="I340" s="29">
        <f ca="1">IF(G340&lt;&gt;0,IF(E340&lt;0,0,IF(OR('House Salad'!I340&gt;0),0,IF(OR(Pita!I340&gt;0),50,200))),0)</f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42</v>
      </c>
      <c r="F341" s="15">
        <f t="shared" si="28"/>
        <v>10</v>
      </c>
      <c r="G341" s="15">
        <f t="shared" ca="1" si="29"/>
        <v>0</v>
      </c>
      <c r="H341" s="13">
        <f t="shared" ref="H341:H385" ca="1" si="31">IF(E341&gt;0,E341*($E$12/365),0)</f>
        <v>4.6027397260273981E-2</v>
      </c>
      <c r="I341" s="29">
        <f ca="1">IF(G341&lt;&gt;0,IF(E341&lt;0,0,IF(OR('House Salad'!I341&gt;0),0,IF(OR(Pita!I341&gt;0),50,200))),0)</f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32</v>
      </c>
      <c r="F342" s="15">
        <f t="shared" ref="F342:F386" si="34">ROUND($E$15/7,0)</f>
        <v>10</v>
      </c>
      <c r="G342" s="15">
        <f t="shared" ref="G342:G385" ca="1" si="35">IF(D342=1,$E$4,IF(E342&lt;0,$E$4-E342,IF(MOD(D342,$E$5)=0,$E$4-E342,0)))</f>
        <v>70</v>
      </c>
      <c r="H342" s="13">
        <f t="shared" ca="1" si="31"/>
        <v>3.5068493150684936E-2</v>
      </c>
      <c r="I342" s="29">
        <f ca="1">IF(G342&lt;&gt;0,IF(E342&lt;0,0,IF(OR('House Salad'!I342&gt;0),0,IF(OR(Pita!I342&gt;0),50,200))),0)</f>
        <v>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92</v>
      </c>
      <c r="F343" s="15">
        <f t="shared" si="34"/>
        <v>10</v>
      </c>
      <c r="G343" s="15">
        <f t="shared" ca="1" si="35"/>
        <v>0</v>
      </c>
      <c r="H343" s="13">
        <f t="shared" ca="1" si="31"/>
        <v>0.1008219178082192</v>
      </c>
      <c r="I343" s="29">
        <f ca="1">IF(G343&lt;&gt;0,IF(E343&lt;0,0,IF(OR('House Salad'!I343&gt;0),0,IF(OR(Pita!I343&gt;0),50,200))),0)</f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82</v>
      </c>
      <c r="F344" s="15">
        <f t="shared" si="34"/>
        <v>10</v>
      </c>
      <c r="G344" s="15">
        <f t="shared" ca="1" si="35"/>
        <v>0</v>
      </c>
      <c r="H344" s="13">
        <f t="shared" ca="1" si="31"/>
        <v>8.9863013698630145E-2</v>
      </c>
      <c r="I344" s="29">
        <f ca="1">IF(G344&lt;&gt;0,IF(E344&lt;0,0,IF(OR('House Salad'!I344&gt;0),0,IF(OR(Pita!I344&gt;0),50,200))),0)</f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72</v>
      </c>
      <c r="F345" s="15">
        <f t="shared" si="34"/>
        <v>10</v>
      </c>
      <c r="G345" s="15">
        <f t="shared" ca="1" si="35"/>
        <v>0</v>
      </c>
      <c r="H345" s="13">
        <f t="shared" ca="1" si="31"/>
        <v>7.8904109589041108E-2</v>
      </c>
      <c r="I345" s="29">
        <f ca="1">IF(G345&lt;&gt;0,IF(E345&lt;0,0,IF(OR('House Salad'!I345&gt;0),0,IF(OR(Pita!I345&gt;0),50,200))),0)</f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62</v>
      </c>
      <c r="F346" s="15">
        <f t="shared" si="34"/>
        <v>10</v>
      </c>
      <c r="G346" s="15">
        <f t="shared" ca="1" si="35"/>
        <v>0</v>
      </c>
      <c r="H346" s="13">
        <f t="shared" ca="1" si="31"/>
        <v>6.794520547945207E-2</v>
      </c>
      <c r="I346" s="29">
        <f ca="1">IF(G346&lt;&gt;0,IF(E346&lt;0,0,IF(OR('House Salad'!I346&gt;0),0,IF(OR(Pita!I346&gt;0),50,200))),0)</f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52</v>
      </c>
      <c r="F347" s="15">
        <f t="shared" si="34"/>
        <v>10</v>
      </c>
      <c r="G347" s="15">
        <f t="shared" ca="1" si="35"/>
        <v>0</v>
      </c>
      <c r="H347" s="13">
        <f t="shared" ca="1" si="31"/>
        <v>5.6986301369863018E-2</v>
      </c>
      <c r="I347" s="29">
        <f ca="1">IF(G347&lt;&gt;0,IF(E347&lt;0,0,IF(OR('House Salad'!I347&gt;0),0,IF(OR(Pita!I347&gt;0),50,200))),0)</f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42</v>
      </c>
      <c r="F348" s="15">
        <f t="shared" si="34"/>
        <v>10</v>
      </c>
      <c r="G348" s="15">
        <f t="shared" ca="1" si="35"/>
        <v>0</v>
      </c>
      <c r="H348" s="13">
        <f t="shared" ca="1" si="31"/>
        <v>4.6027397260273981E-2</v>
      </c>
      <c r="I348" s="29">
        <f ca="1">IF(G348&lt;&gt;0,IF(E348&lt;0,0,IF(OR('House Salad'!I348&gt;0),0,IF(OR(Pita!I348&gt;0),50,200))),0)</f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32</v>
      </c>
      <c r="F349" s="15">
        <f t="shared" si="34"/>
        <v>10</v>
      </c>
      <c r="G349" s="15">
        <f t="shared" ca="1" si="35"/>
        <v>70</v>
      </c>
      <c r="H349" s="13">
        <f t="shared" ca="1" si="31"/>
        <v>3.5068493150684936E-2</v>
      </c>
      <c r="I349" s="29">
        <f ca="1">IF(G349&lt;&gt;0,IF(E349&lt;0,0,IF(OR('House Salad'!I349&gt;0),0,IF(OR(Pita!I349&gt;0),50,200))),0)</f>
        <v>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92</v>
      </c>
      <c r="F350" s="15">
        <f t="shared" si="34"/>
        <v>10</v>
      </c>
      <c r="G350" s="15">
        <f t="shared" ca="1" si="35"/>
        <v>0</v>
      </c>
      <c r="H350" s="13">
        <f t="shared" ca="1" si="31"/>
        <v>0.1008219178082192</v>
      </c>
      <c r="I350" s="29">
        <f ca="1">IF(G350&lt;&gt;0,IF(E350&lt;0,0,IF(OR('House Salad'!I350&gt;0),0,IF(OR(Pita!I350&gt;0),50,200))),0)</f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82</v>
      </c>
      <c r="F351" s="15">
        <f t="shared" si="34"/>
        <v>10</v>
      </c>
      <c r="G351" s="15">
        <f t="shared" ca="1" si="35"/>
        <v>0</v>
      </c>
      <c r="H351" s="13">
        <f t="shared" ca="1" si="31"/>
        <v>8.9863013698630145E-2</v>
      </c>
      <c r="I351" s="29">
        <f ca="1">IF(G351&lt;&gt;0,IF(E351&lt;0,0,IF(OR('House Salad'!I351&gt;0),0,IF(OR(Pita!I351&gt;0),50,200))),0)</f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72</v>
      </c>
      <c r="F352" s="15">
        <f t="shared" si="34"/>
        <v>10</v>
      </c>
      <c r="G352" s="15">
        <f t="shared" ca="1" si="35"/>
        <v>0</v>
      </c>
      <c r="H352" s="13">
        <f t="shared" ca="1" si="31"/>
        <v>7.8904109589041108E-2</v>
      </c>
      <c r="I352" s="29">
        <f ca="1">IF(G352&lt;&gt;0,IF(E352&lt;0,0,IF(OR('House Salad'!I352&gt;0),0,IF(OR(Pita!I352&gt;0),50,200))),0)</f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62</v>
      </c>
      <c r="F353" s="15">
        <f t="shared" si="34"/>
        <v>10</v>
      </c>
      <c r="G353" s="15">
        <f t="shared" ca="1" si="35"/>
        <v>0</v>
      </c>
      <c r="H353" s="13">
        <f t="shared" ca="1" si="31"/>
        <v>6.794520547945207E-2</v>
      </c>
      <c r="I353" s="29">
        <f ca="1">IF(G353&lt;&gt;0,IF(E353&lt;0,0,IF(OR('House Salad'!I353&gt;0),0,IF(OR(Pita!I353&gt;0),50,200))),0)</f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52</v>
      </c>
      <c r="F354" s="15">
        <f t="shared" si="34"/>
        <v>10</v>
      </c>
      <c r="G354" s="15">
        <f t="shared" ca="1" si="35"/>
        <v>0</v>
      </c>
      <c r="H354" s="13">
        <f t="shared" ca="1" si="31"/>
        <v>5.6986301369863018E-2</v>
      </c>
      <c r="I354" s="29">
        <f ca="1">IF(G354&lt;&gt;0,IF(E354&lt;0,0,IF(OR('House Salad'!I354&gt;0),0,IF(OR(Pita!I354&gt;0),50,200))),0)</f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42</v>
      </c>
      <c r="F355" s="15">
        <f t="shared" si="34"/>
        <v>10</v>
      </c>
      <c r="G355" s="15">
        <f t="shared" ca="1" si="35"/>
        <v>0</v>
      </c>
      <c r="H355" s="13">
        <f t="shared" ca="1" si="31"/>
        <v>4.6027397260273981E-2</v>
      </c>
      <c r="I355" s="29">
        <f ca="1">IF(G355&lt;&gt;0,IF(E355&lt;0,0,IF(OR('House Salad'!I355&gt;0),0,IF(OR(Pita!I355&gt;0),50,200))),0)</f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32</v>
      </c>
      <c r="F356" s="15">
        <f t="shared" si="34"/>
        <v>10</v>
      </c>
      <c r="G356" s="15">
        <f t="shared" ca="1" si="35"/>
        <v>70</v>
      </c>
      <c r="H356" s="13">
        <f t="shared" ca="1" si="31"/>
        <v>3.5068493150684936E-2</v>
      </c>
      <c r="I356" s="29">
        <f ca="1">IF(G356&lt;&gt;0,IF(E356&lt;0,0,IF(OR('House Salad'!I356&gt;0),0,IF(OR(Pita!I356&gt;0),50,200))),0)</f>
        <v>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92</v>
      </c>
      <c r="F357" s="15">
        <f t="shared" si="34"/>
        <v>10</v>
      </c>
      <c r="G357" s="15">
        <f t="shared" ca="1" si="35"/>
        <v>0</v>
      </c>
      <c r="H357" s="13">
        <f t="shared" ca="1" si="31"/>
        <v>0.1008219178082192</v>
      </c>
      <c r="I357" s="29">
        <f ca="1">IF(G357&lt;&gt;0,IF(E357&lt;0,0,IF(OR('House Salad'!I357&gt;0),0,IF(OR(Pita!I357&gt;0),50,200))),0)</f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82</v>
      </c>
      <c r="F358" s="15">
        <f t="shared" si="34"/>
        <v>10</v>
      </c>
      <c r="G358" s="15">
        <f t="shared" ca="1" si="35"/>
        <v>0</v>
      </c>
      <c r="H358" s="13">
        <f t="shared" ca="1" si="31"/>
        <v>8.9863013698630145E-2</v>
      </c>
      <c r="I358" s="29">
        <f ca="1">IF(G358&lt;&gt;0,IF(E358&lt;0,0,IF(OR('House Salad'!I358&gt;0),0,IF(OR(Pita!I358&gt;0),50,200))),0)</f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72</v>
      </c>
      <c r="F359" s="15">
        <f t="shared" si="34"/>
        <v>10</v>
      </c>
      <c r="G359" s="15">
        <f t="shared" ca="1" si="35"/>
        <v>0</v>
      </c>
      <c r="H359" s="13">
        <f t="shared" ca="1" si="31"/>
        <v>7.8904109589041108E-2</v>
      </c>
      <c r="I359" s="29">
        <f ca="1">IF(G359&lt;&gt;0,IF(E359&lt;0,0,IF(OR('House Salad'!I359&gt;0),0,IF(OR(Pita!I359&gt;0),50,200))),0)</f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62</v>
      </c>
      <c r="F360" s="15">
        <f t="shared" si="34"/>
        <v>10</v>
      </c>
      <c r="G360" s="15">
        <f t="shared" ca="1" si="35"/>
        <v>0</v>
      </c>
      <c r="H360" s="13">
        <f t="shared" ca="1" si="31"/>
        <v>6.794520547945207E-2</v>
      </c>
      <c r="I360" s="29">
        <f ca="1">IF(G360&lt;&gt;0,IF(E360&lt;0,0,IF(OR('House Salad'!I360&gt;0),0,IF(OR(Pita!I360&gt;0),50,200))),0)</f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52</v>
      </c>
      <c r="F361" s="15">
        <f t="shared" si="34"/>
        <v>10</v>
      </c>
      <c r="G361" s="15">
        <f t="shared" ca="1" si="35"/>
        <v>0</v>
      </c>
      <c r="H361" s="13">
        <f t="shared" ca="1" si="31"/>
        <v>5.6986301369863018E-2</v>
      </c>
      <c r="I361" s="29">
        <f ca="1">IF(G361&lt;&gt;0,IF(E361&lt;0,0,IF(OR('House Salad'!I361&gt;0),0,IF(OR(Pita!I361&gt;0),50,200))),0)</f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42</v>
      </c>
      <c r="F362" s="15">
        <f t="shared" si="34"/>
        <v>10</v>
      </c>
      <c r="G362" s="15">
        <f t="shared" ca="1" si="35"/>
        <v>0</v>
      </c>
      <c r="H362" s="13">
        <f t="shared" ca="1" si="31"/>
        <v>4.6027397260273981E-2</v>
      </c>
      <c r="I362" s="29">
        <f ca="1">IF(G362&lt;&gt;0,IF(E362&lt;0,0,IF(OR('House Salad'!I362&gt;0),0,IF(OR(Pita!I362&gt;0),50,200))),0)</f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32</v>
      </c>
      <c r="F363" s="15">
        <f t="shared" si="34"/>
        <v>10</v>
      </c>
      <c r="G363" s="15">
        <f t="shared" ca="1" si="35"/>
        <v>70</v>
      </c>
      <c r="H363" s="13">
        <f t="shared" ca="1" si="31"/>
        <v>3.5068493150684936E-2</v>
      </c>
      <c r="I363" s="29">
        <f ca="1">IF(G363&lt;&gt;0,IF(E363&lt;0,0,IF(OR('House Salad'!I363&gt;0),0,IF(OR(Pita!I363&gt;0),50,200))),0)</f>
        <v>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92</v>
      </c>
      <c r="F364" s="15">
        <f t="shared" si="34"/>
        <v>10</v>
      </c>
      <c r="G364" s="15">
        <f t="shared" ca="1" si="35"/>
        <v>0</v>
      </c>
      <c r="H364" s="13">
        <f t="shared" ca="1" si="31"/>
        <v>0.1008219178082192</v>
      </c>
      <c r="I364" s="29">
        <f ca="1">IF(G364&lt;&gt;0,IF(E364&lt;0,0,IF(OR('House Salad'!I364&gt;0),0,IF(OR(Pita!I364&gt;0),50,200))),0)</f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82</v>
      </c>
      <c r="F365" s="15">
        <f t="shared" si="34"/>
        <v>10</v>
      </c>
      <c r="G365" s="15">
        <f t="shared" ca="1" si="35"/>
        <v>0</v>
      </c>
      <c r="H365" s="13">
        <f t="shared" ca="1" si="31"/>
        <v>8.9863013698630145E-2</v>
      </c>
      <c r="I365" s="29">
        <f ca="1">IF(G365&lt;&gt;0,IF(E365&lt;0,0,IF(OR('House Salad'!I365&gt;0),0,IF(OR(Pita!I365&gt;0),50,200))),0)</f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72</v>
      </c>
      <c r="F366" s="15">
        <f t="shared" si="34"/>
        <v>10</v>
      </c>
      <c r="G366" s="15">
        <f t="shared" ca="1" si="35"/>
        <v>0</v>
      </c>
      <c r="H366" s="13">
        <f t="shared" ca="1" si="31"/>
        <v>7.8904109589041108E-2</v>
      </c>
      <c r="I366" s="29">
        <f ca="1">IF(G366&lt;&gt;0,IF(E366&lt;0,0,IF(OR('House Salad'!I366&gt;0),0,IF(OR(Pita!I366&gt;0),50,200))),0)</f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62</v>
      </c>
      <c r="F367" s="15">
        <f t="shared" si="34"/>
        <v>10</v>
      </c>
      <c r="G367" s="15">
        <f t="shared" ca="1" si="35"/>
        <v>0</v>
      </c>
      <c r="H367" s="13">
        <f t="shared" ca="1" si="31"/>
        <v>6.794520547945207E-2</v>
      </c>
      <c r="I367" s="29">
        <f ca="1">IF(G367&lt;&gt;0,IF(E367&lt;0,0,IF(OR('House Salad'!I367&gt;0),0,IF(OR(Pita!I367&gt;0),50,200))),0)</f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52</v>
      </c>
      <c r="F368" s="15">
        <f t="shared" si="34"/>
        <v>10</v>
      </c>
      <c r="G368" s="15">
        <f t="shared" ca="1" si="35"/>
        <v>0</v>
      </c>
      <c r="H368" s="13">
        <f t="shared" ca="1" si="31"/>
        <v>5.6986301369863018E-2</v>
      </c>
      <c r="I368" s="29">
        <f ca="1">IF(G368&lt;&gt;0,IF(E368&lt;0,0,IF(OR('House Salad'!I368&gt;0),0,IF(OR(Pita!I368&gt;0),50,200))),0)</f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42</v>
      </c>
      <c r="F369" s="15">
        <f t="shared" si="34"/>
        <v>10</v>
      </c>
      <c r="G369" s="15">
        <f t="shared" ca="1" si="35"/>
        <v>0</v>
      </c>
      <c r="H369" s="13">
        <f t="shared" ca="1" si="31"/>
        <v>4.6027397260273981E-2</v>
      </c>
      <c r="I369" s="29">
        <f ca="1">IF(G369&lt;&gt;0,IF(E369&lt;0,0,IF(OR('House Salad'!I369&gt;0),0,IF(OR(Pita!I369&gt;0),50,200))),0)</f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32</v>
      </c>
      <c r="F370" s="15">
        <f t="shared" si="34"/>
        <v>10</v>
      </c>
      <c r="G370" s="15">
        <f t="shared" ca="1" si="35"/>
        <v>70</v>
      </c>
      <c r="H370" s="13">
        <f t="shared" ca="1" si="31"/>
        <v>3.5068493150684936E-2</v>
      </c>
      <c r="I370" s="29">
        <f ca="1">IF(G370&lt;&gt;0,IF(E370&lt;0,0,IF(OR('House Salad'!I370&gt;0),0,IF(OR(Pita!I370&gt;0),50,200))),0)</f>
        <v>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92</v>
      </c>
      <c r="F371" s="15">
        <f t="shared" si="34"/>
        <v>10</v>
      </c>
      <c r="G371" s="15">
        <f t="shared" ca="1" si="35"/>
        <v>0</v>
      </c>
      <c r="H371" s="13">
        <f t="shared" ca="1" si="31"/>
        <v>0.1008219178082192</v>
      </c>
      <c r="I371" s="29">
        <f ca="1">IF(G371&lt;&gt;0,IF(E371&lt;0,0,IF(OR('House Salad'!I371&gt;0),0,IF(OR(Pita!I371&gt;0),50,200))),0)</f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82</v>
      </c>
      <c r="F372" s="15">
        <f t="shared" si="34"/>
        <v>10</v>
      </c>
      <c r="G372" s="15">
        <f t="shared" ca="1" si="35"/>
        <v>0</v>
      </c>
      <c r="H372" s="13">
        <f t="shared" ca="1" si="31"/>
        <v>8.9863013698630145E-2</v>
      </c>
      <c r="I372" s="29">
        <f ca="1">IF(G372&lt;&gt;0,IF(E372&lt;0,0,IF(OR('House Salad'!I372&gt;0),0,IF(OR(Pita!I372&gt;0),50,200))),0)</f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72</v>
      </c>
      <c r="F373" s="15">
        <f t="shared" si="34"/>
        <v>10</v>
      </c>
      <c r="G373" s="15">
        <f t="shared" ca="1" si="35"/>
        <v>0</v>
      </c>
      <c r="H373" s="13">
        <f t="shared" ca="1" si="31"/>
        <v>7.8904109589041108E-2</v>
      </c>
      <c r="I373" s="29">
        <f ca="1">IF(G373&lt;&gt;0,IF(E373&lt;0,0,IF(OR('House Salad'!I373&gt;0),0,IF(OR(Pita!I373&gt;0),50,200))),0)</f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62</v>
      </c>
      <c r="F374" s="15">
        <f t="shared" si="34"/>
        <v>10</v>
      </c>
      <c r="G374" s="15">
        <f t="shared" ca="1" si="35"/>
        <v>0</v>
      </c>
      <c r="H374" s="13">
        <f t="shared" ca="1" si="31"/>
        <v>6.794520547945207E-2</v>
      </c>
      <c r="I374" s="29">
        <f ca="1">IF(G374&lt;&gt;0,IF(E374&lt;0,0,IF(OR('House Salad'!I374&gt;0),0,IF(OR(Pita!I374&gt;0),50,200))),0)</f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52</v>
      </c>
      <c r="F375" s="15">
        <f t="shared" si="34"/>
        <v>10</v>
      </c>
      <c r="G375" s="15">
        <f t="shared" ca="1" si="35"/>
        <v>0</v>
      </c>
      <c r="H375" s="13">
        <f t="shared" ca="1" si="31"/>
        <v>5.6986301369863018E-2</v>
      </c>
      <c r="I375" s="29">
        <f ca="1">IF(G375&lt;&gt;0,IF(E375&lt;0,0,IF(OR('House Salad'!I375&gt;0),0,IF(OR(Pita!I375&gt;0),50,200))),0)</f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42</v>
      </c>
      <c r="F376" s="15">
        <f t="shared" si="34"/>
        <v>10</v>
      </c>
      <c r="G376" s="15">
        <f t="shared" ca="1" si="35"/>
        <v>0</v>
      </c>
      <c r="H376" s="13">
        <f t="shared" ca="1" si="31"/>
        <v>4.6027397260273981E-2</v>
      </c>
      <c r="I376" s="29">
        <f ca="1">IF(G376&lt;&gt;0,IF(E376&lt;0,0,IF(OR('House Salad'!I376&gt;0),0,IF(OR(Pita!I376&gt;0),50,200))),0)</f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32</v>
      </c>
      <c r="F377" s="15">
        <f t="shared" si="34"/>
        <v>10</v>
      </c>
      <c r="G377" s="15">
        <f t="shared" ca="1" si="35"/>
        <v>70</v>
      </c>
      <c r="H377" s="13">
        <f t="shared" ca="1" si="31"/>
        <v>3.5068493150684936E-2</v>
      </c>
      <c r="I377" s="29">
        <f ca="1">IF(G377&lt;&gt;0,IF(E377&lt;0,0,IF(OR('House Salad'!I377&gt;0),0,IF(OR(Pita!I377&gt;0),50,200))),0)</f>
        <v>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92</v>
      </c>
      <c r="F378" s="15">
        <f t="shared" si="34"/>
        <v>10</v>
      </c>
      <c r="G378" s="15">
        <f t="shared" ca="1" si="35"/>
        <v>0</v>
      </c>
      <c r="H378" s="13">
        <f t="shared" ca="1" si="31"/>
        <v>0.1008219178082192</v>
      </c>
      <c r="I378" s="29">
        <f ca="1">IF(G378&lt;&gt;0,IF(E378&lt;0,0,IF(OR('House Salad'!I378&gt;0),0,IF(OR(Pita!I378&gt;0),50,200))),0)</f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82</v>
      </c>
      <c r="F379" s="15">
        <f t="shared" si="34"/>
        <v>10</v>
      </c>
      <c r="G379" s="15">
        <f t="shared" ca="1" si="35"/>
        <v>0</v>
      </c>
      <c r="H379" s="13">
        <f t="shared" ca="1" si="31"/>
        <v>8.9863013698630145E-2</v>
      </c>
      <c r="I379" s="29">
        <f ca="1">IF(G379&lt;&gt;0,IF(E379&lt;0,0,IF(OR('House Salad'!I379&gt;0),0,IF(OR(Pita!I379&gt;0),50,200))),0)</f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72</v>
      </c>
      <c r="F380" s="15">
        <f t="shared" si="34"/>
        <v>10</v>
      </c>
      <c r="G380" s="15">
        <f t="shared" ca="1" si="35"/>
        <v>0</v>
      </c>
      <c r="H380" s="13">
        <f t="shared" ca="1" si="31"/>
        <v>7.8904109589041108E-2</v>
      </c>
      <c r="I380" s="29">
        <f ca="1">IF(G380&lt;&gt;0,IF(E380&lt;0,0,IF(OR('House Salad'!I380&gt;0),0,IF(OR(Pita!I380&gt;0),50,200))),0)</f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62</v>
      </c>
      <c r="F381" s="15">
        <f t="shared" si="34"/>
        <v>10</v>
      </c>
      <c r="G381" s="15">
        <f t="shared" ca="1" si="35"/>
        <v>0</v>
      </c>
      <c r="H381" s="13">
        <f t="shared" ca="1" si="31"/>
        <v>6.794520547945207E-2</v>
      </c>
      <c r="I381" s="29">
        <f ca="1">IF(G381&lt;&gt;0,IF(E381&lt;0,0,IF(OR('House Salad'!I381&gt;0),0,IF(OR(Pita!I381&gt;0),50,200))),0)</f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52</v>
      </c>
      <c r="F382" s="15">
        <f t="shared" si="34"/>
        <v>10</v>
      </c>
      <c r="G382" s="15">
        <f t="shared" ca="1" si="35"/>
        <v>0</v>
      </c>
      <c r="H382" s="13">
        <f t="shared" ca="1" si="31"/>
        <v>5.6986301369863018E-2</v>
      </c>
      <c r="I382" s="29">
        <f ca="1">IF(G382&lt;&gt;0,IF(E382&lt;0,0,IF(OR('House Salad'!I382&gt;0),0,IF(OR(Pita!I382&gt;0),50,200))),0)</f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42</v>
      </c>
      <c r="F383" s="15">
        <f t="shared" si="34"/>
        <v>10</v>
      </c>
      <c r="G383" s="15">
        <f t="shared" ca="1" si="35"/>
        <v>0</v>
      </c>
      <c r="H383" s="13">
        <f t="shared" ca="1" si="31"/>
        <v>4.6027397260273981E-2</v>
      </c>
      <c r="I383" s="29">
        <f ca="1">IF(G383&lt;&gt;0,IF(E383&lt;0,0,IF(OR('House Salad'!I383&gt;0),0,IF(OR(Pita!I383&gt;0),50,200))),0)</f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32</v>
      </c>
      <c r="F384" s="15">
        <f t="shared" si="34"/>
        <v>10</v>
      </c>
      <c r="G384" s="15">
        <f t="shared" ca="1" si="35"/>
        <v>70</v>
      </c>
      <c r="H384" s="13">
        <f t="shared" ca="1" si="31"/>
        <v>3.5068493150684936E-2</v>
      </c>
      <c r="I384" s="29">
        <f ca="1">IF(G384&lt;&gt;0,IF(E384&lt;0,0,IF(OR('House Salad'!I384&gt;0),0,IF(OR(Pita!I384&gt;0),50,200))),0)</f>
        <v>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25">
        <v>365</v>
      </c>
      <c r="E385" s="2">
        <f t="shared" ca="1" si="36"/>
        <v>92</v>
      </c>
      <c r="F385" s="15">
        <f t="shared" si="34"/>
        <v>10</v>
      </c>
      <c r="G385" s="15">
        <f t="shared" ca="1" si="35"/>
        <v>0</v>
      </c>
      <c r="H385" s="13">
        <f t="shared" ca="1" si="31"/>
        <v>0.1008219178082192</v>
      </c>
      <c r="I385" s="29">
        <f ca="1">IF(G385&lt;&gt;0,IF(E385&lt;0,0,IF(OR('House Salad'!I385&gt;0),0,IF(OR(Pita!I385&gt;0),50,200))),0)</f>
        <v>0</v>
      </c>
      <c r="J385" s="2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13">
        <f t="shared" ca="1" si="32"/>
        <v>0</v>
      </c>
      <c r="L385" s="26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61.172602739726024</v>
      </c>
      <c r="F386" s="15">
        <f t="shared" si="34"/>
        <v>10</v>
      </c>
      <c r="G386" s="53">
        <f ca="1">AVERAGEIF(G21:G385,"&lt;&gt;0")</f>
        <v>71.283018867924525</v>
      </c>
      <c r="H386" s="51">
        <f ca="1">SUM(H21:H385)</f>
        <v>24.480000000000029</v>
      </c>
      <c r="I386" s="51">
        <f ca="1">SUM(I21:I385)</f>
        <v>0</v>
      </c>
      <c r="J386" s="54">
        <f t="shared" ref="J386:L386" ca="1" si="37">SUM(J21:J385)</f>
        <v>36</v>
      </c>
      <c r="K386" s="51">
        <f t="shared" ca="1" si="37"/>
        <v>3.6000000000000005</v>
      </c>
      <c r="L386" s="52">
        <f t="shared" ca="1" si="37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13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3974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5</xdr:row>
                <xdr:rowOff>175260</xdr:rowOff>
              </to>
            </anchor>
          </controlPr>
        </control>
      </mc:Choice>
      <mc:Fallback>
        <control shapeId="83974" r:id="rId4" name="CommandButton1"/>
      </mc:Fallback>
    </mc:AlternateContent>
    <mc:AlternateContent xmlns:mc="http://schemas.openxmlformats.org/markup-compatibility/2006">
      <mc:Choice Requires="x14">
        <control shapeId="83973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60960</xdr:rowOff>
              </to>
            </anchor>
          </controlPr>
        </control>
      </mc:Choice>
      <mc:Fallback>
        <control shapeId="83973" r:id="rId6" name="CommandButton2"/>
      </mc:Fallback>
    </mc:AlternateContent>
    <mc:AlternateContent xmlns:mc="http://schemas.openxmlformats.org/markup-compatibility/2006">
      <mc:Choice Requires="x14">
        <control shapeId="83972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83972" r:id="rId8" name="CommandButton3"/>
      </mc:Fallback>
    </mc:AlternateContent>
    <mc:AlternateContent xmlns:mc="http://schemas.openxmlformats.org/markup-compatibility/2006">
      <mc:Choice Requires="x14">
        <control shapeId="83971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83971" r:id="rId10" name="CommandButton4"/>
      </mc:Fallback>
    </mc:AlternateContent>
    <mc:AlternateContent xmlns:mc="http://schemas.openxmlformats.org/markup-compatibility/2006">
      <mc:Choice Requires="x14">
        <control shapeId="83970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83970" r:id="rId12" name="CommandButton5"/>
      </mc:Fallback>
    </mc:AlternateContent>
    <mc:AlternateContent xmlns:mc="http://schemas.openxmlformats.org/markup-compatibility/2006">
      <mc:Choice Requires="x14">
        <control shapeId="83969" r:id="rId14" name="CommandButton6">
          <controlPr defaultSize="0" autoLine="0" autoPict="0" r:id="rId15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213360</xdr:colOff>
                <xdr:row>39</xdr:row>
                <xdr:rowOff>99060</xdr:rowOff>
              </to>
            </anchor>
          </controlPr>
        </control>
      </mc:Choice>
      <mc:Fallback>
        <control shapeId="83969" r:id="rId14" name="CommandButton6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8DBE-786A-4D6E-B877-975304A14112}">
  <sheetPr codeName="Sheet16">
    <tabColor rgb="FF7030A0"/>
  </sheetPr>
  <dimension ref="D1:L388"/>
  <sheetViews>
    <sheetView showGridLines="0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18.77734375" style="2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25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1923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35</v>
      </c>
      <c r="F5" s="17"/>
      <c r="G5"/>
      <c r="H5"/>
      <c r="I5"/>
      <c r="J5"/>
      <c r="K5" s="1"/>
      <c r="L5" s="1"/>
    </row>
    <row r="6" spans="4:12" ht="14.55" customHeight="1" x14ac:dyDescent="0.3">
      <c r="D6" s="23" t="s">
        <v>99</v>
      </c>
      <c r="E6" s="33" t="str" cm="1">
        <f t="array" ref="E6">_xlfn.ARRAYTOTEXT(_xlfn._xlws.FILTER(Table2!A:A,Table2!D:D=E2),0)</f>
        <v>Chicken Brochette, Oregano Chicken, Filet Mignon, Surf n' Turf, Butterfly Shrimp, Chicken Grill, Souvlaki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901.07835616438376</v>
      </c>
      <c r="F8" s="57"/>
      <c r="G8"/>
      <c r="H8"/>
      <c r="I8"/>
      <c r="J8"/>
      <c r="K8" s="1"/>
      <c r="L8" s="1"/>
    </row>
    <row r="9" spans="4:12" x14ac:dyDescent="0.3">
      <c r="D9" s="23" t="s">
        <v>108</v>
      </c>
      <c r="E9" s="33" t="str" cm="1">
        <f t="array" aca="1" ref="E9" ca="1">_xlfn.ARRAYTOTEXT(_xlfn._xlws.FILTER(OFFSET(D20,E18,0):D385,OFFSET(J20,E18,0):J385&gt;0,"0"))</f>
        <v>0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0.09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150.79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314.02048117537015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13.78331807379316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280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0.99982075950333216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-45</v>
      </c>
      <c r="F21" s="15">
        <f>ROUND($E$15/7,0)</f>
        <v>45</v>
      </c>
      <c r="G21" s="15">
        <f>IF(D21=1,$E$4,IF(E21&lt;0,$E$4-E21,IF(MOD(D21,$E$5)=0,$E$4-E21,0)))</f>
        <v>1923</v>
      </c>
      <c r="H21" s="29">
        <f t="shared" ref="H21:H84" si="0">IF(E21&gt;0,E21*($E$12/365),0)</f>
        <v>0</v>
      </c>
      <c r="I21" s="29">
        <f>IF(G21&lt;&gt;0,IF(E21&lt;0,0,IF(OR('House Salad'!I21&gt;0,'Green Pepper'!I21&gt;0,Mushrooms!I21&gt;0,Lemon!I21&gt;0,Onions!I21&gt;0),0,IF(OR(Pita!I21&gt;0,Tzatziki!I21&gt;0,'Monterey Jack'!I21&gt;0, 'Marinated Chicken'!I21&gt;0, Squid!I21&gt;0,Spanakopita!I21&gt;0,'Garlic Butter Sauce'!I21&gt;0,Flour!I21&gt;0,Cheddar!I21&gt;0,'Filet Mignon'!I21&gt;0,'Pork Loin Skewers'!I21&gt;0,Bacon!I21&gt;0,'Chicken Breast'!I21&gt;0,'Butterfly Shrimp'!I21&gt;0),50,200))),0)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1833</v>
      </c>
      <c r="F22" s="15">
        <f t="shared" ref="F22:F85" si="4">ROUND($E$15/7,0)</f>
        <v>45</v>
      </c>
      <c r="G22" s="15">
        <f t="shared" ref="G22:G85" ca="1" si="5">IF(D22=1,$E$4,IF(E22&lt;0,$E$4-E22,IF(MOD(D22,$E$5)=0,$E$4-E22,0)))</f>
        <v>0</v>
      </c>
      <c r="H22" s="13">
        <f t="shared" ca="1" si="0"/>
        <v>2.0087671232876714</v>
      </c>
      <c r="I22" s="29">
        <f ca="1">IF(G22&lt;&gt;0,IF(E22&lt;0,0,IF(OR('House Salad'!I22&gt;0,'Green Pepper'!I22&gt;0,Mushrooms!I22&gt;0,Lemon!I22&gt;0,Onions!I22&gt;0),0,IF(OR(Pita!I22&gt;0,Tzatziki!I22&gt;0,'Monterey Jack'!I22&gt;0, 'Marinated Chicken'!I22&gt;0, Squid!I22&gt;0,Spanakopita!I22&gt;0,'Garlic Butter Sauce'!I22&gt;0,Flour!I22&gt;0,Cheddar!I22&gt;0,'Filet Mignon'!I22&gt;0,'Pork Loin Skewers'!I22&gt;0,Bacon!I22&gt;0,'Chicken Breast'!I22&gt;0,'Butterfly Shrimp'!I22&gt;0),50,200))),0)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1788</v>
      </c>
      <c r="F23" s="15">
        <f t="shared" si="4"/>
        <v>45</v>
      </c>
      <c r="G23" s="15">
        <f t="shared" ca="1" si="5"/>
        <v>0</v>
      </c>
      <c r="H23" s="13">
        <f t="shared" ca="1" si="0"/>
        <v>1.9594520547945209</v>
      </c>
      <c r="I23" s="29">
        <f ca="1">IF(G23&lt;&gt;0,IF(E23&lt;0,0,IF(OR('House Salad'!I23&gt;0,'Green Pepper'!I23&gt;0,Mushrooms!I23&gt;0,Lemon!I23&gt;0,Onions!I23&gt;0),0,IF(OR(Pita!I23&gt;0,Tzatziki!I23&gt;0,'Monterey Jack'!I23&gt;0, 'Marinated Chicken'!I23&gt;0, Squid!I23&gt;0,Spanakopita!I23&gt;0,'Garlic Butter Sauce'!I23&gt;0,Flour!I23&gt;0,Cheddar!I23&gt;0,'Filet Mignon'!I23&gt;0,'Pork Loin Skewers'!I23&gt;0,Bacon!I23&gt;0,'Chicken Breast'!I23&gt;0,'Butterfly Shrimp'!I23&gt;0),50,200))),0)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1743</v>
      </c>
      <c r="F24" s="15">
        <f t="shared" si="4"/>
        <v>45</v>
      </c>
      <c r="G24" s="15">
        <f t="shared" ca="1" si="5"/>
        <v>0</v>
      </c>
      <c r="H24" s="13">
        <f t="shared" ca="1" si="0"/>
        <v>1.9101369863013702</v>
      </c>
      <c r="I24" s="29">
        <f ca="1">IF(G24&lt;&gt;0,IF(E24&lt;0,0,IF(OR('House Salad'!I24&gt;0,'Green Pepper'!I24&gt;0,Mushrooms!I24&gt;0,Lemon!I24&gt;0,Onions!I24&gt;0),0,IF(OR(Pita!I24&gt;0,Tzatziki!I24&gt;0,'Monterey Jack'!I24&gt;0, 'Marinated Chicken'!I24&gt;0, Squid!I24&gt;0,Spanakopita!I24&gt;0,'Garlic Butter Sauce'!I24&gt;0,Flour!I24&gt;0,Cheddar!I24&gt;0,'Filet Mignon'!I24&gt;0,'Pork Loin Skewers'!I24&gt;0,Bacon!I24&gt;0,'Chicken Breast'!I24&gt;0,'Butterfly Shrimp'!I24&gt;0),50,200))),0)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1698</v>
      </c>
      <c r="F25" s="15">
        <f t="shared" si="4"/>
        <v>45</v>
      </c>
      <c r="G25" s="15">
        <f t="shared" ca="1" si="5"/>
        <v>0</v>
      </c>
      <c r="H25" s="13">
        <f t="shared" ca="1" si="0"/>
        <v>1.8608219178082195</v>
      </c>
      <c r="I25" s="29">
        <f ca="1">IF(G25&lt;&gt;0,IF(E25&lt;0,0,IF(OR('House Salad'!I25&gt;0,'Green Pepper'!I25&gt;0,Mushrooms!I25&gt;0,Lemon!I25&gt;0,Onions!I25&gt;0),0,IF(OR(Pita!I25&gt;0,Tzatziki!I25&gt;0,'Monterey Jack'!I25&gt;0, 'Marinated Chicken'!I25&gt;0, Squid!I25&gt;0,Spanakopita!I25&gt;0,'Garlic Butter Sauce'!I25&gt;0,Flour!I25&gt;0,Cheddar!I25&gt;0,'Filet Mignon'!I25&gt;0,'Pork Loin Skewers'!I25&gt;0,Bacon!I25&gt;0,'Chicken Breast'!I25&gt;0,'Butterfly Shrimp'!I25&gt;0),50,200))),0)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1653</v>
      </c>
      <c r="F26" s="15">
        <f t="shared" si="4"/>
        <v>45</v>
      </c>
      <c r="G26" s="15">
        <f t="shared" ca="1" si="5"/>
        <v>0</v>
      </c>
      <c r="H26" s="13">
        <f t="shared" ca="1" si="0"/>
        <v>1.8115068493150688</v>
      </c>
      <c r="I26" s="29">
        <f ca="1">IF(G26&lt;&gt;0,IF(E26&lt;0,0,IF(OR('House Salad'!I26&gt;0,'Green Pepper'!I26&gt;0,Mushrooms!I26&gt;0,Lemon!I26&gt;0,Onions!I26&gt;0),0,IF(OR(Pita!I26&gt;0,Tzatziki!I26&gt;0,'Monterey Jack'!I26&gt;0, 'Marinated Chicken'!I26&gt;0, Squid!I26&gt;0,Spanakopita!I26&gt;0,'Garlic Butter Sauce'!I26&gt;0,Flour!I26&gt;0,Cheddar!I26&gt;0,'Filet Mignon'!I26&gt;0,'Pork Loin Skewers'!I26&gt;0,Bacon!I26&gt;0,'Chicken Breast'!I26&gt;0,'Butterfly Shrimp'!I26&gt;0),50,200))),0)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1608</v>
      </c>
      <c r="F27" s="15">
        <f t="shared" si="4"/>
        <v>45</v>
      </c>
      <c r="G27" s="15">
        <f t="shared" ca="1" si="5"/>
        <v>0</v>
      </c>
      <c r="H27" s="13">
        <f t="shared" ca="1" si="0"/>
        <v>1.7621917808219181</v>
      </c>
      <c r="I27" s="29">
        <f ca="1">IF(G27&lt;&gt;0,IF(E27&lt;0,0,IF(OR('House Salad'!I27&gt;0,'Green Pepper'!I27&gt;0,Mushrooms!I27&gt;0,Lemon!I27&gt;0,Onions!I27&gt;0),0,IF(OR(Pita!I27&gt;0,Tzatziki!I27&gt;0,'Monterey Jack'!I27&gt;0, 'Marinated Chicken'!I27&gt;0, Squid!I27&gt;0,Spanakopita!I27&gt;0,'Garlic Butter Sauce'!I27&gt;0,Flour!I27&gt;0,Cheddar!I27&gt;0,'Filet Mignon'!I27&gt;0,'Pork Loin Skewers'!I27&gt;0,Bacon!I27&gt;0,'Chicken Breast'!I27&gt;0,'Butterfly Shrimp'!I27&gt;0),50,200))),0)</f>
        <v>0</v>
      </c>
      <c r="J27" s="2" t="str">
        <f ca="1">IF(D27&lt;$E$18,"N/A",IF(D27=$E$18,IF($E$7-SUM(OFFSET(F27,-$E$18,0):F27)&gt;0,$E$7-SUM(OFFSET(F27,-$E$18,0):F27),0),IF(OFFSET(G27,-$E$18,0)-SUM(OFFSET(F27,-$E$18,0):F27)&gt;0,OFFSET(G27,-$E$18,0)-SUM(OFFSET(F27,-$E$18,0):F27),0)))</f>
        <v>N/A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1563</v>
      </c>
      <c r="F28" s="15">
        <f t="shared" si="4"/>
        <v>45</v>
      </c>
      <c r="G28" s="15">
        <f t="shared" ca="1" si="5"/>
        <v>0</v>
      </c>
      <c r="H28" s="13">
        <f t="shared" ca="1" si="0"/>
        <v>1.7128767123287674</v>
      </c>
      <c r="I28" s="29">
        <f ca="1">IF(G28&lt;&gt;0,IF(E28&lt;0,0,IF(OR('House Salad'!I28&gt;0,'Green Pepper'!I28&gt;0,Mushrooms!I28&gt;0,Lemon!I28&gt;0,Onions!I28&gt;0),0,IF(OR(Pita!I28&gt;0,Tzatziki!I28&gt;0,'Monterey Jack'!I28&gt;0, 'Marinated Chicken'!I28&gt;0, Squid!I28&gt;0,Spanakopita!I28&gt;0,'Garlic Butter Sauce'!I28&gt;0,Flour!I28&gt;0,Cheddar!I28&gt;0,'Filet Mignon'!I28&gt;0,'Pork Loin Skewers'!I28&gt;0,Bacon!I28&gt;0,'Chicken Breast'!I28&gt;0,'Butterfly Shrimp'!I28&gt;0),50,200))),0)</f>
        <v>0</v>
      </c>
      <c r="J28" s="2" t="str">
        <f ca="1">IF(D28&lt;$E$18,"N/A",IF(D28=$E$18,IF($E$7-SUM(OFFSET(F28,-$E$18,0):F28)&gt;0,$E$7-SUM(OFFSET(F28,-$E$18,0):F28),0),IF(OFFSET(G28,-$E$18,0)-SUM(OFFSET(F28,-$E$18,0):F28)&gt;0,OFFSET(G28,-$E$18,0)-SUM(OFFSET(F28,-$E$18,0):F28),0)))</f>
        <v>N/A</v>
      </c>
      <c r="K28" s="13">
        <f t="shared" ca="1" si="1"/>
        <v>0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1518</v>
      </c>
      <c r="F29" s="15">
        <f t="shared" si="4"/>
        <v>45</v>
      </c>
      <c r="G29" s="15">
        <f t="shared" ca="1" si="5"/>
        <v>0</v>
      </c>
      <c r="H29" s="13">
        <f t="shared" ca="1" si="0"/>
        <v>1.6635616438356167</v>
      </c>
      <c r="I29" s="29">
        <f ca="1">IF(G29&lt;&gt;0,IF(E29&lt;0,0,IF(OR('House Salad'!I29&gt;0,'Green Pepper'!I29&gt;0,Mushrooms!I29&gt;0,Lemon!I29&gt;0,Onions!I29&gt;0),0,IF(OR(Pita!I29&gt;0,Tzatziki!I29&gt;0,'Monterey Jack'!I29&gt;0, 'Marinated Chicken'!I29&gt;0, Squid!I29&gt;0,Spanakopita!I29&gt;0,'Garlic Butter Sauce'!I29&gt;0,Flour!I29&gt;0,Cheddar!I29&gt;0,'Filet Mignon'!I29&gt;0,'Pork Loin Skewers'!I29&gt;0,Bacon!I29&gt;0,'Chicken Breast'!I29&gt;0,'Butterfly Shrimp'!I29&gt;0),50,200))),0)</f>
        <v>0</v>
      </c>
      <c r="J29" s="2" t="str">
        <f ca="1">IF(D29&lt;$E$18,"N/A",IF(D29=$E$18,IF($E$7-SUM(OFFSET(F29,-$E$18,0):F29)&gt;0,$E$7-SUM(OFFSET(F29,-$E$18,0):F29),0),IF(OFFSET(G29,-$E$18,0)-SUM(OFFSET(F29,-$E$18,0):F29)&gt;0,OFFSET(G29,-$E$18,0)-SUM(OFFSET(F29,-$E$18,0):F29),0)))</f>
        <v>N/A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1473</v>
      </c>
      <c r="F30" s="15">
        <f t="shared" si="4"/>
        <v>45</v>
      </c>
      <c r="G30" s="15">
        <f t="shared" ca="1" si="5"/>
        <v>0</v>
      </c>
      <c r="H30" s="13">
        <f t="shared" ca="1" si="0"/>
        <v>1.614246575342466</v>
      </c>
      <c r="I30" s="29">
        <f ca="1">IF(G30&lt;&gt;0,IF(E30&lt;0,0,IF(OR('House Salad'!I30&gt;0,'Green Pepper'!I30&gt;0,Mushrooms!I30&gt;0,Lemon!I30&gt;0,Onions!I30&gt;0),0,IF(OR(Pita!I30&gt;0,Tzatziki!I30&gt;0,'Monterey Jack'!I30&gt;0, 'Marinated Chicken'!I30&gt;0, Squid!I30&gt;0,Spanakopita!I30&gt;0,'Garlic Butter Sauce'!I30&gt;0,Flour!I30&gt;0,Cheddar!I30&gt;0,'Filet Mignon'!I30&gt;0,'Pork Loin Skewers'!I30&gt;0,Bacon!I30&gt;0,'Chicken Breast'!I30&gt;0,'Butterfly Shrimp'!I30&gt;0),50,200))),0)</f>
        <v>0</v>
      </c>
      <c r="J30" s="2" t="str">
        <f ca="1">IF(D30&lt;$E$18,"N/A",IF(D30=$E$18,IF($E$7-SUM(OFFSET(F30,-$E$18,0):F30)&gt;0,$E$7-SUM(OFFSET(F30,-$E$18,0):F30),0),IF(OFFSET(G30,-$E$18,0)-SUM(OFFSET(F30,-$E$18,0):F30)&gt;0,OFFSET(G30,-$E$18,0)-SUM(OFFSET(F30,-$E$18,0):F30),0)))</f>
        <v>N/A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1428</v>
      </c>
      <c r="F31" s="15">
        <f t="shared" si="4"/>
        <v>45</v>
      </c>
      <c r="G31" s="15">
        <f t="shared" ca="1" si="5"/>
        <v>0</v>
      </c>
      <c r="H31" s="13">
        <f t="shared" ca="1" si="0"/>
        <v>1.5649315068493153</v>
      </c>
      <c r="I31" s="29">
        <f ca="1">IF(G31&lt;&gt;0,IF(E31&lt;0,0,IF(OR('House Salad'!I31&gt;0,'Green Pepper'!I31&gt;0,Mushrooms!I31&gt;0,Lemon!I31&gt;0,Onions!I31&gt;0),0,IF(OR(Pita!I31&gt;0,Tzatziki!I31&gt;0,'Monterey Jack'!I31&gt;0, 'Marinated Chicken'!I31&gt;0, Squid!I31&gt;0,Spanakopita!I31&gt;0,'Garlic Butter Sauce'!I31&gt;0,Flour!I31&gt;0,Cheddar!I31&gt;0,'Filet Mignon'!I31&gt;0,'Pork Loin Skewers'!I31&gt;0,Bacon!I31&gt;0,'Chicken Breast'!I31&gt;0,'Butterfly Shrimp'!I31&gt;0),50,200))),0)</f>
        <v>0</v>
      </c>
      <c r="J31" s="2" t="str">
        <f ca="1">IF(D31&lt;$E$18,"N/A",IF(D31=$E$18,IF($E$7-SUM(OFFSET(F31,-$E$18,0):F31)&gt;0,$E$7-SUM(OFFSET(F31,-$E$18,0):F31),0),IF(OFFSET(G31,-$E$18,0)-SUM(OFFSET(F31,-$E$18,0):F31)&gt;0,OFFSET(G31,-$E$18,0)-SUM(OFFSET(F31,-$E$18,0):F31),0)))</f>
        <v>N/A</v>
      </c>
      <c r="K31" s="13">
        <f t="shared" ca="1" si="1"/>
        <v>0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1383</v>
      </c>
      <c r="F32" s="15">
        <f t="shared" si="4"/>
        <v>45</v>
      </c>
      <c r="G32" s="15">
        <f t="shared" ca="1" si="5"/>
        <v>0</v>
      </c>
      <c r="H32" s="13">
        <f t="shared" ca="1" si="0"/>
        <v>1.5156164383561646</v>
      </c>
      <c r="I32" s="29">
        <f ca="1">IF(G32&lt;&gt;0,IF(E32&lt;0,0,IF(OR('House Salad'!I32&gt;0,'Green Pepper'!I32&gt;0,Mushrooms!I32&gt;0,Lemon!I32&gt;0,Onions!I32&gt;0),0,IF(OR(Pita!I32&gt;0,Tzatziki!I32&gt;0,'Monterey Jack'!I32&gt;0, 'Marinated Chicken'!I32&gt;0, Squid!I32&gt;0,Spanakopita!I32&gt;0,'Garlic Butter Sauce'!I32&gt;0,Flour!I32&gt;0,Cheddar!I32&gt;0,'Filet Mignon'!I32&gt;0,'Pork Loin Skewers'!I32&gt;0,Bacon!I32&gt;0,'Chicken Breast'!I32&gt;0,'Butterfly Shrimp'!I32&gt;0),50,200))),0)</f>
        <v>0</v>
      </c>
      <c r="J32" s="2" t="str">
        <f ca="1">IF(D32&lt;$E$18,"N/A",IF(D32=$E$18,IF($E$7-SUM(OFFSET(F32,-$E$18,0):F32)&gt;0,$E$7-SUM(OFFSET(F32,-$E$18,0):F32),0),IF(OFFSET(G32,-$E$18,0)-SUM(OFFSET(F32,-$E$18,0):F32)&gt;0,OFFSET(G32,-$E$18,0)-SUM(OFFSET(F32,-$E$18,0):F32),0)))</f>
        <v>N/A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1338</v>
      </c>
      <c r="F33" s="15">
        <f t="shared" si="4"/>
        <v>45</v>
      </c>
      <c r="G33" s="15">
        <f t="shared" ca="1" si="5"/>
        <v>0</v>
      </c>
      <c r="H33" s="13">
        <f t="shared" ca="1" si="0"/>
        <v>1.4663013698630138</v>
      </c>
      <c r="I33" s="29">
        <f ca="1">IF(G33&lt;&gt;0,IF(E33&lt;0,0,IF(OR('House Salad'!I33&gt;0,'Green Pepper'!I33&gt;0,Mushrooms!I33&gt;0,Lemon!I33&gt;0,Onions!I33&gt;0),0,IF(OR(Pita!I33&gt;0,Tzatziki!I33&gt;0,'Monterey Jack'!I33&gt;0, 'Marinated Chicken'!I33&gt;0, Squid!I33&gt;0,Spanakopita!I33&gt;0,'Garlic Butter Sauce'!I33&gt;0,Flour!I33&gt;0,Cheddar!I33&gt;0,'Filet Mignon'!I33&gt;0,'Pork Loin Skewers'!I33&gt;0,Bacon!I33&gt;0,'Chicken Breast'!I33&gt;0,'Butterfly Shrimp'!I33&gt;0),50,200))),0)</f>
        <v>0</v>
      </c>
      <c r="J33" s="2" t="str">
        <f ca="1">IF(D33&lt;$E$18,"N/A",IF(D33=$E$18,IF($E$7-SUM(OFFSET(F33,-$E$18,0):F33)&gt;0,$E$7-SUM(OFFSET(F33,-$E$18,0):F33),0),IF(OFFSET(G33,-$E$18,0)-SUM(OFFSET(F33,-$E$18,0):F33)&gt;0,OFFSET(G33,-$E$18,0)-SUM(OFFSET(F33,-$E$18,0):F33),0)))</f>
        <v>N/A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1293</v>
      </c>
      <c r="F34" s="15">
        <f t="shared" si="4"/>
        <v>45</v>
      </c>
      <c r="G34" s="15">
        <f t="shared" ca="1" si="5"/>
        <v>0</v>
      </c>
      <c r="H34" s="13">
        <f t="shared" ca="1" si="0"/>
        <v>1.4169863013698631</v>
      </c>
      <c r="I34" s="29">
        <f ca="1">IF(G34&lt;&gt;0,IF(E34&lt;0,0,IF(OR('House Salad'!I34&gt;0,'Green Pepper'!I34&gt;0,Mushrooms!I34&gt;0,Lemon!I34&gt;0,Onions!I34&gt;0),0,IF(OR(Pita!I34&gt;0,Tzatziki!I34&gt;0,'Monterey Jack'!I34&gt;0, 'Marinated Chicken'!I34&gt;0, Squid!I34&gt;0,Spanakopita!I34&gt;0,'Garlic Butter Sauce'!I34&gt;0,Flour!I34&gt;0,Cheddar!I34&gt;0,'Filet Mignon'!I34&gt;0,'Pork Loin Skewers'!I34&gt;0,Bacon!I34&gt;0,'Chicken Breast'!I34&gt;0,'Butterfly Shrimp'!I34&gt;0),50,200))),0)</f>
        <v>0</v>
      </c>
      <c r="J34" s="2" t="str">
        <f ca="1">IF(D34&lt;$E$18,"N/A",IF(D34=$E$18,IF($E$7-SUM(OFFSET(F34,-$E$18,0):F34)&gt;0,$E$7-SUM(OFFSET(F34,-$E$18,0):F34),0),IF(OFFSET(G34,-$E$18,0)-SUM(OFFSET(F34,-$E$18,0):F34)&gt;0,OFFSET(G34,-$E$18,0)-SUM(OFFSET(F34,-$E$18,0):F34),0)))</f>
        <v>N/A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1248</v>
      </c>
      <c r="F35" s="15">
        <f t="shared" si="4"/>
        <v>45</v>
      </c>
      <c r="G35" s="15">
        <f t="shared" ca="1" si="5"/>
        <v>0</v>
      </c>
      <c r="H35" s="13">
        <f t="shared" ca="1" si="0"/>
        <v>1.3676712328767124</v>
      </c>
      <c r="I35" s="29">
        <f ca="1">IF(G35&lt;&gt;0,IF(E35&lt;0,0,IF(OR('House Salad'!I35&gt;0,'Green Pepper'!I35&gt;0,Mushrooms!I35&gt;0,Lemon!I35&gt;0,Onions!I35&gt;0),0,IF(OR(Pita!I35&gt;0,Tzatziki!I35&gt;0,'Monterey Jack'!I35&gt;0, 'Marinated Chicken'!I35&gt;0, Squid!I35&gt;0,Spanakopita!I35&gt;0,'Garlic Butter Sauce'!I35&gt;0,Flour!I35&gt;0,Cheddar!I35&gt;0,'Filet Mignon'!I35&gt;0,'Pork Loin Skewers'!I35&gt;0,Bacon!I35&gt;0,'Chicken Breast'!I35&gt;0,'Butterfly Shrimp'!I35&gt;0),50,200))),0)</f>
        <v>0</v>
      </c>
      <c r="J35" s="2" t="str">
        <f ca="1">IF(D35&lt;$E$18,"N/A",IF(D35=$E$18,IF($E$7-SUM(OFFSET(F35,-$E$18,0):F35)&gt;0,$E$7-SUM(OFFSET(F35,-$E$18,0):F35),0),IF(OFFSET(G35,-$E$18,0)-SUM(OFFSET(F35,-$E$18,0):F35)&gt;0,OFFSET(G35,-$E$18,0)-SUM(OFFSET(F35,-$E$18,0):F35),0)))</f>
        <v>N/A</v>
      </c>
      <c r="K35" s="13">
        <f t="shared" ca="1" si="1"/>
        <v>0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1203</v>
      </c>
      <c r="F36" s="15">
        <f t="shared" si="4"/>
        <v>45</v>
      </c>
      <c r="G36" s="15">
        <f t="shared" ca="1" si="5"/>
        <v>0</v>
      </c>
      <c r="H36" s="13">
        <f t="shared" ca="1" si="0"/>
        <v>1.3183561643835617</v>
      </c>
      <c r="I36" s="29">
        <f ca="1">IF(G36&lt;&gt;0,IF(E36&lt;0,0,IF(OR('House Salad'!I36&gt;0,'Green Pepper'!I36&gt;0,Mushrooms!I36&gt;0,Lemon!I36&gt;0,Onions!I36&gt;0),0,IF(OR(Pita!I36&gt;0,Tzatziki!I36&gt;0,'Monterey Jack'!I36&gt;0, 'Marinated Chicken'!I36&gt;0, Squid!I36&gt;0,Spanakopita!I36&gt;0,'Garlic Butter Sauce'!I36&gt;0,Flour!I36&gt;0,Cheddar!I36&gt;0,'Filet Mignon'!I36&gt;0,'Pork Loin Skewers'!I36&gt;0,Bacon!I36&gt;0,'Chicken Breast'!I36&gt;0,'Butterfly Shrimp'!I36&gt;0),50,200))),0)</f>
        <v>0</v>
      </c>
      <c r="J36" s="2" t="str">
        <f ca="1">IF(D36&lt;$E$18,"N/A",IF(D36=$E$18,IF($E$7-SUM(OFFSET(F36,-$E$18,0):F36)&gt;0,$E$7-SUM(OFFSET(F36,-$E$18,0):F36),0),IF(OFFSET(G36,-$E$18,0)-SUM(OFFSET(F36,-$E$18,0):F36)&gt;0,OFFSET(G36,-$E$18,0)-SUM(OFFSET(F36,-$E$18,0):F36),0)))</f>
        <v>N/A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1158</v>
      </c>
      <c r="F37" s="15">
        <f t="shared" si="4"/>
        <v>45</v>
      </c>
      <c r="G37" s="15">
        <f t="shared" ca="1" si="5"/>
        <v>0</v>
      </c>
      <c r="H37" s="13">
        <f t="shared" ca="1" si="0"/>
        <v>1.269041095890411</v>
      </c>
      <c r="I37" s="29">
        <f ca="1">IF(G37&lt;&gt;0,IF(E37&lt;0,0,IF(OR('House Salad'!I37&gt;0,'Green Pepper'!I37&gt;0,Mushrooms!I37&gt;0,Lemon!I37&gt;0,Onions!I37&gt;0),0,IF(OR(Pita!I37&gt;0,Tzatziki!I37&gt;0,'Monterey Jack'!I37&gt;0, 'Marinated Chicken'!I37&gt;0, Squid!I37&gt;0,Spanakopita!I37&gt;0,'Garlic Butter Sauce'!I37&gt;0,Flour!I37&gt;0,Cheddar!I37&gt;0,'Filet Mignon'!I37&gt;0,'Pork Loin Skewers'!I37&gt;0,Bacon!I37&gt;0,'Chicken Breast'!I37&gt;0,'Butterfly Shrimp'!I37&gt;0),50,200))),0)</f>
        <v>0</v>
      </c>
      <c r="J37" s="2" t="str">
        <f ca="1">IF(D37&lt;$E$18,"N/A",IF(D37=$E$18,IF($E$7-SUM(OFFSET(F37,-$E$18,0):F37)&gt;0,$E$7-SUM(OFFSET(F37,-$E$18,0):F37),0),IF(OFFSET(G37,-$E$18,0)-SUM(OFFSET(F37,-$E$18,0):F37)&gt;0,OFFSET(G37,-$E$18,0)-SUM(OFFSET(F37,-$E$18,0):F37),0)))</f>
        <v>N/A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1113</v>
      </c>
      <c r="F38" s="15">
        <f t="shared" si="4"/>
        <v>45</v>
      </c>
      <c r="G38" s="15">
        <f t="shared" ca="1" si="5"/>
        <v>0</v>
      </c>
      <c r="H38" s="13">
        <f t="shared" ca="1" si="0"/>
        <v>1.2197260273972603</v>
      </c>
      <c r="I38" s="29">
        <f ca="1">IF(G38&lt;&gt;0,IF(E38&lt;0,0,IF(OR('House Salad'!I38&gt;0,'Green Pepper'!I38&gt;0,Mushrooms!I38&gt;0,Lemon!I38&gt;0,Onions!I38&gt;0),0,IF(OR(Pita!I38&gt;0,Tzatziki!I38&gt;0,'Monterey Jack'!I38&gt;0, 'Marinated Chicken'!I38&gt;0, Squid!I38&gt;0,Spanakopita!I38&gt;0,'Garlic Butter Sauce'!I38&gt;0,Flour!I38&gt;0,Cheddar!I38&gt;0,'Filet Mignon'!I38&gt;0,'Pork Loin Skewers'!I38&gt;0,Bacon!I38&gt;0,'Chicken Breast'!I38&gt;0,'Butterfly Shrimp'!I38&gt;0),50,200))),0)</f>
        <v>0</v>
      </c>
      <c r="J38" s="2" t="str">
        <f ca="1">IF(D38&lt;$E$18,"N/A",IF(D38=$E$18,IF($E$7-SUM(OFFSET(F38,-$E$18,0):F38)&gt;0,$E$7-SUM(OFFSET(F38,-$E$18,0):F38),0),IF(OFFSET(G38,-$E$18,0)-SUM(OFFSET(F38,-$E$18,0):F38)&gt;0,OFFSET(G38,-$E$18,0)-SUM(OFFSET(F38,-$E$18,0):F38),0)))</f>
        <v>N/A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1068</v>
      </c>
      <c r="F39" s="15">
        <f t="shared" si="4"/>
        <v>45</v>
      </c>
      <c r="G39" s="15">
        <f t="shared" ca="1" si="5"/>
        <v>0</v>
      </c>
      <c r="H39" s="13">
        <f t="shared" ca="1" si="0"/>
        <v>1.1704109589041098</v>
      </c>
      <c r="I39" s="29">
        <f ca="1">IF(G39&lt;&gt;0,IF(E39&lt;0,0,IF(OR('House Salad'!I39&gt;0,'Green Pepper'!I39&gt;0,Mushrooms!I39&gt;0,Lemon!I39&gt;0,Onions!I39&gt;0),0,IF(OR(Pita!I39&gt;0,Tzatziki!I39&gt;0,'Monterey Jack'!I39&gt;0, 'Marinated Chicken'!I39&gt;0, Squid!I39&gt;0,Spanakopita!I39&gt;0,'Garlic Butter Sauce'!I39&gt;0,Flour!I39&gt;0,Cheddar!I39&gt;0,'Filet Mignon'!I39&gt;0,'Pork Loin Skewers'!I39&gt;0,Bacon!I39&gt;0,'Chicken Breast'!I39&gt;0,'Butterfly Shrimp'!I39&gt;0),50,200))),0)</f>
        <v>0</v>
      </c>
      <c r="J39" s="2" t="str">
        <f ca="1">IF(D39&lt;$E$18,"N/A",IF(D39=$E$18,IF($E$7-SUM(OFFSET(F39,-$E$18,0):F39)&gt;0,$E$7-SUM(OFFSET(F39,-$E$18,0):F39),0),IF(OFFSET(G39,-$E$18,0)-SUM(OFFSET(F39,-$E$18,0):F39)&gt;0,OFFSET(G39,-$E$18,0)-SUM(OFFSET(F39,-$E$18,0):F39),0)))</f>
        <v>N/A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1023</v>
      </c>
      <c r="F40" s="15">
        <f t="shared" si="4"/>
        <v>45</v>
      </c>
      <c r="G40" s="15">
        <f t="shared" ca="1" si="5"/>
        <v>0</v>
      </c>
      <c r="H40" s="13">
        <f t="shared" ca="1" si="0"/>
        <v>1.1210958904109591</v>
      </c>
      <c r="I40" s="29">
        <f ca="1">IF(G40&lt;&gt;0,IF(E40&lt;0,0,IF(OR('House Salad'!I40&gt;0,'Green Pepper'!I40&gt;0,Mushrooms!I40&gt;0,Lemon!I40&gt;0,Onions!I40&gt;0),0,IF(OR(Pita!I40&gt;0,Tzatziki!I40&gt;0,'Monterey Jack'!I40&gt;0, 'Marinated Chicken'!I40&gt;0, Squid!I40&gt;0,Spanakopita!I40&gt;0,'Garlic Butter Sauce'!I40&gt;0,Flour!I40&gt;0,Cheddar!I40&gt;0,'Filet Mignon'!I40&gt;0,'Pork Loin Skewers'!I40&gt;0,Bacon!I40&gt;0,'Chicken Breast'!I40&gt;0,'Butterfly Shrimp'!I40&gt;0),50,200))),0)</f>
        <v>0</v>
      </c>
      <c r="J40" s="2" t="str">
        <f ca="1">IF(D40&lt;$E$18,"N/A",IF(D40=$E$18,IF($E$7-SUM(OFFSET(F40,-$E$18,0):F40)&gt;0,$E$7-SUM(OFFSET(F40,-$E$18,0):F40),0),IF(OFFSET(G40,-$E$18,0)-SUM(OFFSET(F40,-$E$18,0):F40)&gt;0,OFFSET(G40,-$E$18,0)-SUM(OFFSET(F40,-$E$18,0):F40),0)))</f>
        <v>N/A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978</v>
      </c>
      <c r="F41" s="15">
        <f t="shared" si="4"/>
        <v>45</v>
      </c>
      <c r="G41" s="15">
        <f t="shared" ca="1" si="5"/>
        <v>0</v>
      </c>
      <c r="H41" s="13">
        <f t="shared" ca="1" si="0"/>
        <v>1.0717808219178084</v>
      </c>
      <c r="I41" s="29">
        <f ca="1">IF(G41&lt;&gt;0,IF(E41&lt;0,0,IF(OR('House Salad'!I41&gt;0,'Green Pepper'!I41&gt;0,Mushrooms!I41&gt;0,Lemon!I41&gt;0,Onions!I41&gt;0),0,IF(OR(Pita!I41&gt;0,Tzatziki!I41&gt;0,'Monterey Jack'!I41&gt;0, 'Marinated Chicken'!I41&gt;0, Squid!I41&gt;0,Spanakopita!I41&gt;0,'Garlic Butter Sauce'!I41&gt;0,Flour!I41&gt;0,Cheddar!I41&gt;0,'Filet Mignon'!I41&gt;0,'Pork Loin Skewers'!I41&gt;0,Bacon!I41&gt;0,'Chicken Breast'!I41&gt;0,'Butterfly Shrimp'!I41&gt;0),50,200))),0)</f>
        <v>0</v>
      </c>
      <c r="J41" s="2" t="str">
        <f ca="1">IF(D41&lt;$E$18,"N/A",IF(D41=$E$18,IF($E$7-SUM(OFFSET(F41,-$E$18,0):F41)&gt;0,$E$7-SUM(OFFSET(F41,-$E$18,0):F41),0),IF(OFFSET(G41,-$E$18,0)-SUM(OFFSET(F41,-$E$18,0):F41)&gt;0,OFFSET(G41,-$E$18,0)-SUM(OFFSET(F41,-$E$18,0):F41),0)))</f>
        <v>N/A</v>
      </c>
      <c r="K41" s="13">
        <f t="shared" ca="1" si="1"/>
        <v>0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933</v>
      </c>
      <c r="F42" s="15">
        <f t="shared" si="4"/>
        <v>45</v>
      </c>
      <c r="G42" s="15">
        <f t="shared" ca="1" si="5"/>
        <v>0</v>
      </c>
      <c r="H42" s="13">
        <f t="shared" ca="1" si="0"/>
        <v>1.0224657534246577</v>
      </c>
      <c r="I42" s="29">
        <f ca="1">IF(G42&lt;&gt;0,IF(E42&lt;0,0,IF(OR('House Salad'!I42&gt;0,'Green Pepper'!I42&gt;0,Mushrooms!I42&gt;0,Lemon!I42&gt;0,Onions!I42&gt;0),0,IF(OR(Pita!I42&gt;0,Tzatziki!I42&gt;0,'Monterey Jack'!I42&gt;0, 'Marinated Chicken'!I42&gt;0, Squid!I42&gt;0,Spanakopita!I42&gt;0,'Garlic Butter Sauce'!I42&gt;0,Flour!I42&gt;0,Cheddar!I42&gt;0,'Filet Mignon'!I42&gt;0,'Pork Loin Skewers'!I42&gt;0,Bacon!I42&gt;0,'Chicken Breast'!I42&gt;0,'Butterfly Shrimp'!I42&gt;0),50,200))),0)</f>
        <v>0</v>
      </c>
      <c r="J42" s="2" t="str">
        <f ca="1">IF(D42&lt;$E$18,"N/A",IF(D42=$E$18,IF($E$7-SUM(OFFSET(F42,-$E$18,0):F42)&gt;0,$E$7-SUM(OFFSET(F42,-$E$18,0):F42),0),IF(OFFSET(G42,-$E$18,0)-SUM(OFFSET(F42,-$E$18,0):F42)&gt;0,OFFSET(G42,-$E$18,0)-SUM(OFFSET(F42,-$E$18,0):F42),0)))</f>
        <v>N/A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888</v>
      </c>
      <c r="F43" s="15">
        <f t="shared" si="4"/>
        <v>45</v>
      </c>
      <c r="G43" s="15">
        <f t="shared" ca="1" si="5"/>
        <v>0</v>
      </c>
      <c r="H43" s="13">
        <f t="shared" ca="1" si="0"/>
        <v>0.97315068493150703</v>
      </c>
      <c r="I43" s="29">
        <f ca="1">IF(G43&lt;&gt;0,IF(E43&lt;0,0,IF(OR('House Salad'!I43&gt;0,'Green Pepper'!I43&gt;0,Mushrooms!I43&gt;0,Lemon!I43&gt;0,Onions!I43&gt;0),0,IF(OR(Pita!I43&gt;0,Tzatziki!I43&gt;0,'Monterey Jack'!I43&gt;0, 'Marinated Chicken'!I43&gt;0, Squid!I43&gt;0,Spanakopita!I43&gt;0,'Garlic Butter Sauce'!I43&gt;0,Flour!I43&gt;0,Cheddar!I43&gt;0,'Filet Mignon'!I43&gt;0,'Pork Loin Skewers'!I43&gt;0,Bacon!I43&gt;0,'Chicken Breast'!I43&gt;0,'Butterfly Shrimp'!I43&gt;0),50,200))),0)</f>
        <v>0</v>
      </c>
      <c r="J43" s="2" t="str">
        <f ca="1">IF(D43&lt;$E$18,"N/A",IF(D43=$E$18,IF($E$7-SUM(OFFSET(F43,-$E$18,0):F43)&gt;0,$E$7-SUM(OFFSET(F43,-$E$18,0):F43),0),IF(OFFSET(G43,-$E$18,0)-SUM(OFFSET(F43,-$E$18,0):F43)&gt;0,OFFSET(G43,-$E$18,0)-SUM(OFFSET(F43,-$E$18,0):F43),0)))</f>
        <v>N/A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843</v>
      </c>
      <c r="F44" s="15">
        <f t="shared" si="4"/>
        <v>45</v>
      </c>
      <c r="G44" s="15">
        <f t="shared" ca="1" si="5"/>
        <v>0</v>
      </c>
      <c r="H44" s="13">
        <f t="shared" ca="1" si="0"/>
        <v>0.92383561643835632</v>
      </c>
      <c r="I44" s="29">
        <f ca="1">IF(G44&lt;&gt;0,IF(E44&lt;0,0,IF(OR('House Salad'!I44&gt;0,'Green Pepper'!I44&gt;0,Mushrooms!I44&gt;0,Lemon!I44&gt;0,Onions!I44&gt;0),0,IF(OR(Pita!I44&gt;0,Tzatziki!I44&gt;0,'Monterey Jack'!I44&gt;0, 'Marinated Chicken'!I44&gt;0, Squid!I44&gt;0,Spanakopita!I44&gt;0,'Garlic Butter Sauce'!I44&gt;0,Flour!I44&gt;0,Cheddar!I44&gt;0,'Filet Mignon'!I44&gt;0,'Pork Loin Skewers'!I44&gt;0,Bacon!I44&gt;0,'Chicken Breast'!I44&gt;0,'Butterfly Shrimp'!I44&gt;0),50,200))),0)</f>
        <v>0</v>
      </c>
      <c r="J44" s="2" t="str">
        <f ca="1">IF(D44&lt;$E$18,"N/A",IF(D44=$E$18,IF($E$7-SUM(OFFSET(F44,-$E$18,0):F44)&gt;0,$E$7-SUM(OFFSET(F44,-$E$18,0):F44),0),IF(OFFSET(G44,-$E$18,0)-SUM(OFFSET(F44,-$E$18,0):F44)&gt;0,OFFSET(G44,-$E$18,0)-SUM(OFFSET(F44,-$E$18,0):F44),0)))</f>
        <v>N/A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798</v>
      </c>
      <c r="F45" s="15">
        <f t="shared" si="4"/>
        <v>45</v>
      </c>
      <c r="G45" s="15">
        <f t="shared" ca="1" si="5"/>
        <v>0</v>
      </c>
      <c r="H45" s="13">
        <f t="shared" ca="1" si="0"/>
        <v>0.87452054794520562</v>
      </c>
      <c r="I45" s="29">
        <f ca="1">IF(G45&lt;&gt;0,IF(E45&lt;0,0,IF(OR('House Salad'!I45&gt;0,'Green Pepper'!I45&gt;0,Mushrooms!I45&gt;0,Lemon!I45&gt;0,Onions!I45&gt;0),0,IF(OR(Pita!I45&gt;0,Tzatziki!I45&gt;0,'Monterey Jack'!I45&gt;0, 'Marinated Chicken'!I45&gt;0, Squid!I45&gt;0,Spanakopita!I45&gt;0,'Garlic Butter Sauce'!I45&gt;0,Flour!I45&gt;0,Cheddar!I45&gt;0,'Filet Mignon'!I45&gt;0,'Pork Loin Skewers'!I45&gt;0,Bacon!I45&gt;0,'Chicken Breast'!I45&gt;0,'Butterfly Shrimp'!I45&gt;0),50,200))),0)</f>
        <v>0</v>
      </c>
      <c r="J45" s="2" t="str">
        <f ca="1">IF(D45&lt;$E$18,"N/A",IF(D45=$E$18,IF($E$7-SUM(OFFSET(F45,-$E$18,0):F45)&gt;0,$E$7-SUM(OFFSET(F45,-$E$18,0):F45),0),IF(OFFSET(G45,-$E$18,0)-SUM(OFFSET(F45,-$E$18,0):F45)&gt;0,OFFSET(G45,-$E$18,0)-SUM(OFFSET(F45,-$E$18,0):F45),0)))</f>
        <v>N/A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753</v>
      </c>
      <c r="F46" s="15">
        <f t="shared" si="4"/>
        <v>45</v>
      </c>
      <c r="G46" s="15">
        <f t="shared" ca="1" si="5"/>
        <v>0</v>
      </c>
      <c r="H46" s="13">
        <f t="shared" ca="1" si="0"/>
        <v>0.82520547945205491</v>
      </c>
      <c r="I46" s="29">
        <f ca="1">IF(G46&lt;&gt;0,IF(E46&lt;0,0,IF(OR('House Salad'!I46&gt;0,'Green Pepper'!I46&gt;0,Mushrooms!I46&gt;0,Lemon!I46&gt;0,Onions!I46&gt;0),0,IF(OR(Pita!I46&gt;0,Tzatziki!I46&gt;0,'Monterey Jack'!I46&gt;0, 'Marinated Chicken'!I46&gt;0, Squid!I46&gt;0,Spanakopita!I46&gt;0,'Garlic Butter Sauce'!I46&gt;0,Flour!I46&gt;0,Cheddar!I46&gt;0,'Filet Mignon'!I46&gt;0,'Pork Loin Skewers'!I46&gt;0,Bacon!I46&gt;0,'Chicken Breast'!I46&gt;0,'Butterfly Shrimp'!I46&gt;0),50,200))),0)</f>
        <v>0</v>
      </c>
      <c r="J46" s="2" t="str">
        <f ca="1">IF(D46&lt;$E$18,"N/A",IF(D46=$E$18,IF($E$7-SUM(OFFSET(F46,-$E$18,0):F46)&gt;0,$E$7-SUM(OFFSET(F46,-$E$18,0):F46),0),IF(OFFSET(G46,-$E$18,0)-SUM(OFFSET(F46,-$E$18,0):F46)&gt;0,OFFSET(G46,-$E$18,0)-SUM(OFFSET(F46,-$E$18,0):F46),0)))</f>
        <v>N/A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708</v>
      </c>
      <c r="F47" s="15">
        <f t="shared" si="4"/>
        <v>45</v>
      </c>
      <c r="G47" s="15">
        <f t="shared" ca="1" si="5"/>
        <v>0</v>
      </c>
      <c r="H47" s="13">
        <f t="shared" ca="1" si="0"/>
        <v>0.77589041095890421</v>
      </c>
      <c r="I47" s="29">
        <f ca="1">IF(G47&lt;&gt;0,IF(E47&lt;0,0,IF(OR('House Salad'!I47&gt;0,'Green Pepper'!I47&gt;0,Mushrooms!I47&gt;0,Lemon!I47&gt;0,Onions!I47&gt;0),0,IF(OR(Pita!I47&gt;0,Tzatziki!I47&gt;0,'Monterey Jack'!I47&gt;0, 'Marinated Chicken'!I47&gt;0, Squid!I47&gt;0,Spanakopita!I47&gt;0,'Garlic Butter Sauce'!I47&gt;0,Flour!I47&gt;0,Cheddar!I47&gt;0,'Filet Mignon'!I47&gt;0,'Pork Loin Skewers'!I47&gt;0,Bacon!I47&gt;0,'Chicken Breast'!I47&gt;0,'Butterfly Shrimp'!I47&gt;0),50,200))),0)</f>
        <v>0</v>
      </c>
      <c r="J47" s="2" t="str">
        <f ca="1">IF(D47&lt;$E$18,"N/A",IF(D47=$E$18,IF($E$7-SUM(OFFSET(F47,-$E$18,0):F47)&gt;0,$E$7-SUM(OFFSET(F47,-$E$18,0):F47),0),IF(OFFSET(G47,-$E$18,0)-SUM(OFFSET(F47,-$E$18,0):F47)&gt;0,OFFSET(G47,-$E$18,0)-SUM(OFFSET(F47,-$E$18,0):F47),0)))</f>
        <v>N/A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663</v>
      </c>
      <c r="F48" s="15">
        <f t="shared" si="4"/>
        <v>45</v>
      </c>
      <c r="G48" s="15">
        <f t="shared" ca="1" si="5"/>
        <v>0</v>
      </c>
      <c r="H48" s="13">
        <f t="shared" ca="1" si="0"/>
        <v>0.7265753424657535</v>
      </c>
      <c r="I48" s="29">
        <f ca="1">IF(G48&lt;&gt;0,IF(E48&lt;0,0,IF(OR('House Salad'!I48&gt;0,'Green Pepper'!I48&gt;0,Mushrooms!I48&gt;0,Lemon!I48&gt;0,Onions!I48&gt;0),0,IF(OR(Pita!I48&gt;0,Tzatziki!I48&gt;0,'Monterey Jack'!I48&gt;0, 'Marinated Chicken'!I48&gt;0, Squid!I48&gt;0,Spanakopita!I48&gt;0,'Garlic Butter Sauce'!I48&gt;0,Flour!I48&gt;0,Cheddar!I48&gt;0,'Filet Mignon'!I48&gt;0,'Pork Loin Skewers'!I48&gt;0,Bacon!I48&gt;0,'Chicken Breast'!I48&gt;0,'Butterfly Shrimp'!I48&gt;0),50,200))),0)</f>
        <v>0</v>
      </c>
      <c r="J48" s="2" t="str">
        <f ca="1">IF(D48&lt;$E$18,"N/A",IF(D48=$E$18,IF($E$7-SUM(OFFSET(F48,-$E$18,0):F48)&gt;0,$E$7-SUM(OFFSET(F48,-$E$18,0):F48),0),IF(OFFSET(G48,-$E$18,0)-SUM(OFFSET(F48,-$E$18,0):F48)&gt;0,OFFSET(G48,-$E$18,0)-SUM(OFFSET(F48,-$E$18,0):F48),0)))</f>
        <v>N/A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618</v>
      </c>
      <c r="F49" s="15">
        <f t="shared" si="4"/>
        <v>45</v>
      </c>
      <c r="G49" s="15">
        <f t="shared" ca="1" si="5"/>
        <v>0</v>
      </c>
      <c r="H49" s="13">
        <f t="shared" ca="1" si="0"/>
        <v>0.6772602739726028</v>
      </c>
      <c r="I49" s="29">
        <f ca="1">IF(G49&lt;&gt;0,IF(E49&lt;0,0,IF(OR('House Salad'!I49&gt;0,'Green Pepper'!I49&gt;0,Mushrooms!I49&gt;0,Lemon!I49&gt;0,Onions!I49&gt;0),0,IF(OR(Pita!I49&gt;0,Tzatziki!I49&gt;0,'Monterey Jack'!I49&gt;0, 'Marinated Chicken'!I49&gt;0, Squid!I49&gt;0,Spanakopita!I49&gt;0,'Garlic Butter Sauce'!I49&gt;0,Flour!I49&gt;0,Cheddar!I49&gt;0,'Filet Mignon'!I49&gt;0,'Pork Loin Skewers'!I49&gt;0,Bacon!I49&gt;0,'Chicken Breast'!I49&gt;0,'Butterfly Shrimp'!I49&gt;0),50,200))),0)</f>
        <v>0</v>
      </c>
      <c r="J49" s="2" t="str">
        <f ca="1">IF(D49&lt;$E$18,"N/A",IF(D49=$E$18,IF($E$7-SUM(OFFSET(F49,-$E$18,0):F49)&gt;0,$E$7-SUM(OFFSET(F49,-$E$18,0):F49),0),IF(OFFSET(G49,-$E$18,0)-SUM(OFFSET(F49,-$E$18,0):F49)&gt;0,OFFSET(G49,-$E$18,0)-SUM(OFFSET(F49,-$E$18,0):F49),0)))</f>
        <v>N/A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573</v>
      </c>
      <c r="F50" s="15">
        <f t="shared" si="4"/>
        <v>45</v>
      </c>
      <c r="G50" s="15">
        <f t="shared" ca="1" si="5"/>
        <v>0</v>
      </c>
      <c r="H50" s="13">
        <f t="shared" ca="1" si="0"/>
        <v>0.6279452054794521</v>
      </c>
      <c r="I50" s="29">
        <f ca="1">IF(G50&lt;&gt;0,IF(E50&lt;0,0,IF(OR('House Salad'!I50&gt;0,'Green Pepper'!I50&gt;0,Mushrooms!I50&gt;0,Lemon!I50&gt;0,Onions!I50&gt;0),0,IF(OR(Pita!I50&gt;0,Tzatziki!I50&gt;0,'Monterey Jack'!I50&gt;0, 'Marinated Chicken'!I50&gt;0, Squid!I50&gt;0,Spanakopita!I50&gt;0,'Garlic Butter Sauce'!I50&gt;0,Flour!I50&gt;0,Cheddar!I50&gt;0,'Filet Mignon'!I50&gt;0,'Pork Loin Skewers'!I50&gt;0,Bacon!I50&gt;0,'Chicken Breast'!I50&gt;0,'Butterfly Shrimp'!I50&gt;0),50,200))),0)</f>
        <v>0</v>
      </c>
      <c r="J50" s="2" t="str">
        <f ca="1">IF(D50&lt;$E$18,"N/A",IF(D50=$E$18,IF($E$7-SUM(OFFSET(F50,-$E$18,0):F50)&gt;0,$E$7-SUM(OFFSET(F50,-$E$18,0):F50),0),IF(OFFSET(G50,-$E$18,0)-SUM(OFFSET(F50,-$E$18,0):F50)&gt;0,OFFSET(G50,-$E$18,0)-SUM(OFFSET(F50,-$E$18,0):F50),0)))</f>
        <v>N/A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528</v>
      </c>
      <c r="F51" s="15">
        <f t="shared" si="4"/>
        <v>45</v>
      </c>
      <c r="G51" s="15">
        <f t="shared" ca="1" si="5"/>
        <v>0</v>
      </c>
      <c r="H51" s="13">
        <f t="shared" ca="1" si="0"/>
        <v>0.57863013698630139</v>
      </c>
      <c r="I51" s="29">
        <f ca="1">IF(G51&lt;&gt;0,IF(E51&lt;0,0,IF(OR('House Salad'!I51&gt;0,'Green Pepper'!I51&gt;0,Mushrooms!I51&gt;0,Lemon!I51&gt;0,Onions!I51&gt;0),0,IF(OR(Pita!I51&gt;0,Tzatziki!I51&gt;0,'Monterey Jack'!I51&gt;0, 'Marinated Chicken'!I51&gt;0, Squid!I51&gt;0,Spanakopita!I51&gt;0,'Garlic Butter Sauce'!I51&gt;0,Flour!I51&gt;0,Cheddar!I51&gt;0,'Filet Mignon'!I51&gt;0,'Pork Loin Skewers'!I51&gt;0,Bacon!I51&gt;0,'Chicken Breast'!I51&gt;0,'Butterfly Shrimp'!I51&gt;0),50,200))),0)</f>
        <v>0</v>
      </c>
      <c r="J51" s="2" t="str">
        <f ca="1">IF(D51&lt;$E$18,"N/A",IF(D51=$E$18,IF($E$7-SUM(OFFSET(F51,-$E$18,0):F51)&gt;0,$E$7-SUM(OFFSET(F51,-$E$18,0):F51),0),IF(OFFSET(G51,-$E$18,0)-SUM(OFFSET(F51,-$E$18,0):F51)&gt;0,OFFSET(G51,-$E$18,0)-SUM(OFFSET(F51,-$E$18,0):F51),0)))</f>
        <v>N/A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483</v>
      </c>
      <c r="F52" s="15">
        <f t="shared" si="4"/>
        <v>45</v>
      </c>
      <c r="G52" s="15">
        <f t="shared" ca="1" si="5"/>
        <v>0</v>
      </c>
      <c r="H52" s="13">
        <f t="shared" ca="1" si="0"/>
        <v>0.5293150684931508</v>
      </c>
      <c r="I52" s="29">
        <f ca="1">IF(G52&lt;&gt;0,IF(E52&lt;0,0,IF(OR('House Salad'!I52&gt;0,'Green Pepper'!I52&gt;0,Mushrooms!I52&gt;0,Lemon!I52&gt;0,Onions!I52&gt;0),0,IF(OR(Pita!I52&gt;0,Tzatziki!I52&gt;0,'Monterey Jack'!I52&gt;0, 'Marinated Chicken'!I52&gt;0, Squid!I52&gt;0,Spanakopita!I52&gt;0,'Garlic Butter Sauce'!I52&gt;0,Flour!I52&gt;0,Cheddar!I52&gt;0,'Filet Mignon'!I52&gt;0,'Pork Loin Skewers'!I52&gt;0,Bacon!I52&gt;0,'Chicken Breast'!I52&gt;0,'Butterfly Shrimp'!I52&gt;0),50,200))),0)</f>
        <v>0</v>
      </c>
      <c r="J52" s="2" t="str">
        <f ca="1">IF(D52&lt;$E$18,"N/A",IF(D52=$E$18,IF($E$7-SUM(OFFSET(F52,-$E$18,0):F52)&gt;0,$E$7-SUM(OFFSET(F52,-$E$18,0):F52),0),IF(OFFSET(G52,-$E$18,0)-SUM(OFFSET(F52,-$E$18,0):F52)&gt;0,OFFSET(G52,-$E$18,0)-SUM(OFFSET(F52,-$E$18,0):F52),0)))</f>
        <v>N/A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438</v>
      </c>
      <c r="F53" s="15">
        <f t="shared" si="4"/>
        <v>45</v>
      </c>
      <c r="G53" s="15">
        <f t="shared" ca="1" si="5"/>
        <v>0</v>
      </c>
      <c r="H53" s="13">
        <f t="shared" ca="1" si="0"/>
        <v>0.48000000000000004</v>
      </c>
      <c r="I53" s="29">
        <f ca="1">IF(G53&lt;&gt;0,IF(E53&lt;0,0,IF(OR('House Salad'!I53&gt;0,'Green Pepper'!I53&gt;0,Mushrooms!I53&gt;0,Lemon!I53&gt;0,Onions!I53&gt;0),0,IF(OR(Pita!I53&gt;0,Tzatziki!I53&gt;0,'Monterey Jack'!I53&gt;0, 'Marinated Chicken'!I53&gt;0, Squid!I53&gt;0,Spanakopita!I53&gt;0,'Garlic Butter Sauce'!I53&gt;0,Flour!I53&gt;0,Cheddar!I53&gt;0,'Filet Mignon'!I53&gt;0,'Pork Loin Skewers'!I53&gt;0,Bacon!I53&gt;0,'Chicken Breast'!I53&gt;0,'Butterfly Shrimp'!I53&gt;0),50,200))),0)</f>
        <v>0</v>
      </c>
      <c r="J53" s="2" t="str">
        <f ca="1">IF(D53&lt;$E$18,"N/A",IF(D53=$E$18,IF($E$7-SUM(OFFSET(F53,-$E$18,0):F53)&gt;0,$E$7-SUM(OFFSET(F53,-$E$18,0):F53),0),IF(OFFSET(G53,-$E$18,0)-SUM(OFFSET(F53,-$E$18,0):F53)&gt;0,OFFSET(G53,-$E$18,0)-SUM(OFFSET(F53,-$E$18,0):F53),0)))</f>
        <v>N/A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393</v>
      </c>
      <c r="F54" s="15">
        <f t="shared" si="4"/>
        <v>45</v>
      </c>
      <c r="G54" s="15">
        <f t="shared" ca="1" si="5"/>
        <v>0</v>
      </c>
      <c r="H54" s="13">
        <f t="shared" ca="1" si="0"/>
        <v>0.43068493150684939</v>
      </c>
      <c r="I54" s="29">
        <f ca="1">IF(G54&lt;&gt;0,IF(E54&lt;0,0,IF(OR('House Salad'!I54&gt;0,'Green Pepper'!I54&gt;0,Mushrooms!I54&gt;0,Lemon!I54&gt;0,Onions!I54&gt;0),0,IF(OR(Pita!I54&gt;0,Tzatziki!I54&gt;0,'Monterey Jack'!I54&gt;0, 'Marinated Chicken'!I54&gt;0, Squid!I54&gt;0,Spanakopita!I54&gt;0,'Garlic Butter Sauce'!I54&gt;0,Flour!I54&gt;0,Cheddar!I54&gt;0,'Filet Mignon'!I54&gt;0,'Pork Loin Skewers'!I54&gt;0,Bacon!I54&gt;0,'Chicken Breast'!I54&gt;0,'Butterfly Shrimp'!I54&gt;0),50,200))),0)</f>
        <v>0</v>
      </c>
      <c r="J54" s="2" t="str">
        <f ca="1">IF(D54&lt;$E$18,"N/A",IF(D54=$E$18,IF($E$7-SUM(OFFSET(F54,-$E$18,0):F54)&gt;0,$E$7-SUM(OFFSET(F54,-$E$18,0):F54),0),IF(OFFSET(G54,-$E$18,0)-SUM(OFFSET(F54,-$E$18,0):F54)&gt;0,OFFSET(G54,-$E$18,0)-SUM(OFFSET(F54,-$E$18,0):F54),0)))</f>
        <v>N/A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348</v>
      </c>
      <c r="F55" s="15">
        <f t="shared" si="4"/>
        <v>45</v>
      </c>
      <c r="G55" s="15">
        <f t="shared" ca="1" si="5"/>
        <v>1575</v>
      </c>
      <c r="H55" s="13">
        <f t="shared" ca="1" si="0"/>
        <v>0.38136986301369868</v>
      </c>
      <c r="I55" s="29">
        <f ca="1">IF(G55&lt;&gt;0,IF(E55&lt;0,0,IF(OR('House Salad'!I55&gt;0,'Green Pepper'!I55&gt;0,Mushrooms!I55&gt;0,Lemon!I55&gt;0,Onions!I55&gt;0),0,IF(OR(Pita!I55&gt;0,Tzatziki!I55&gt;0,'Monterey Jack'!I55&gt;0, 'Marinated Chicken'!I55&gt;0, Squid!I55&gt;0,Spanakopita!I55&gt;0,'Garlic Butter Sauce'!I55&gt;0,Flour!I55&gt;0,Cheddar!I55&gt;0,'Filet Mignon'!I55&gt;0,'Pork Loin Skewers'!I55&gt;0,Bacon!I55&gt;0,'Chicken Breast'!I55&gt;0,'Butterfly Shrimp'!I55&gt;0),50,200))),0)</f>
        <v>0</v>
      </c>
      <c r="J55" s="2" t="str">
        <f ca="1">IF(D55&lt;$E$18,"N/A",IF(D55=$E$18,IF($E$7-SUM(OFFSET(F55,-$E$18,0):F55)&gt;0,$E$7-SUM(OFFSET(F55,-$E$18,0):F55),0),IF(OFFSET(G55,-$E$18,0)-SUM(OFFSET(F55,-$E$18,0):F55)&gt;0,OFFSET(G55,-$E$18,0)-SUM(OFFSET(F55,-$E$18,0):F55),0)))</f>
        <v>N/A</v>
      </c>
      <c r="K55" s="13">
        <f t="shared" ca="1" si="1"/>
        <v>0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1878</v>
      </c>
      <c r="F56" s="15">
        <f t="shared" si="4"/>
        <v>45</v>
      </c>
      <c r="G56" s="15">
        <f t="shared" ca="1" si="5"/>
        <v>0</v>
      </c>
      <c r="H56" s="13">
        <f t="shared" ca="1" si="0"/>
        <v>2.0580821917808221</v>
      </c>
      <c r="I56" s="29">
        <f ca="1">IF(G56&lt;&gt;0,IF(E56&lt;0,0,IF(OR('House Salad'!I56&gt;0,'Green Pepper'!I56&gt;0,Mushrooms!I56&gt;0,Lemon!I56&gt;0,Onions!I56&gt;0),0,IF(OR(Pita!I56&gt;0,Tzatziki!I56&gt;0,'Monterey Jack'!I56&gt;0, 'Marinated Chicken'!I56&gt;0, Squid!I56&gt;0,Spanakopita!I56&gt;0,'Garlic Butter Sauce'!I56&gt;0,Flour!I56&gt;0,Cheddar!I56&gt;0,'Filet Mignon'!I56&gt;0,'Pork Loin Skewers'!I56&gt;0,Bacon!I56&gt;0,'Chicken Breast'!I56&gt;0,'Butterfly Shrimp'!I56&gt;0),50,200))),0)</f>
        <v>0</v>
      </c>
      <c r="J56" s="2" t="str">
        <f ca="1">IF(D56&lt;$E$18,"N/A",IF(D56=$E$18,IF($E$7-SUM(OFFSET(F56,-$E$18,0):F56)&gt;0,$E$7-SUM(OFFSET(F56,-$E$18,0):F56),0),IF(OFFSET(G56,-$E$18,0)-SUM(OFFSET(F56,-$E$18,0):F56)&gt;0,OFFSET(G56,-$E$18,0)-SUM(OFFSET(F56,-$E$18,0):F56),0)))</f>
        <v>N/A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1833</v>
      </c>
      <c r="F57" s="15">
        <f t="shared" si="4"/>
        <v>45</v>
      </c>
      <c r="G57" s="15">
        <f t="shared" ca="1" si="5"/>
        <v>0</v>
      </c>
      <c r="H57" s="13">
        <f t="shared" ca="1" si="0"/>
        <v>2.0087671232876714</v>
      </c>
      <c r="I57" s="29">
        <f ca="1">IF(G57&lt;&gt;0,IF(E57&lt;0,0,IF(OR('House Salad'!I57&gt;0,'Green Pepper'!I57&gt;0,Mushrooms!I57&gt;0,Lemon!I57&gt;0,Onions!I57&gt;0),0,IF(OR(Pita!I57&gt;0,Tzatziki!I57&gt;0,'Monterey Jack'!I57&gt;0, 'Marinated Chicken'!I57&gt;0, Squid!I57&gt;0,Spanakopita!I57&gt;0,'Garlic Butter Sauce'!I57&gt;0,Flour!I57&gt;0,Cheddar!I57&gt;0,'Filet Mignon'!I57&gt;0,'Pork Loin Skewers'!I57&gt;0,Bacon!I57&gt;0,'Chicken Breast'!I57&gt;0,'Butterfly Shrimp'!I57&gt;0),50,200))),0)</f>
        <v>0</v>
      </c>
      <c r="J57" s="2" t="str">
        <f ca="1">IF(D57&lt;$E$18,"N/A",IF(D57=$E$18,IF($E$7-SUM(OFFSET(F57,-$E$18,0):F57)&gt;0,$E$7-SUM(OFFSET(F57,-$E$18,0):F57),0),IF(OFFSET(G57,-$E$18,0)-SUM(OFFSET(F57,-$E$18,0):F57)&gt;0,OFFSET(G57,-$E$18,0)-SUM(OFFSET(F57,-$E$18,0):F57),0)))</f>
        <v>N/A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1788</v>
      </c>
      <c r="F58" s="15">
        <f t="shared" si="4"/>
        <v>45</v>
      </c>
      <c r="G58" s="15">
        <f t="shared" ca="1" si="5"/>
        <v>0</v>
      </c>
      <c r="H58" s="13">
        <f t="shared" ca="1" si="0"/>
        <v>1.9594520547945209</v>
      </c>
      <c r="I58" s="29">
        <f ca="1">IF(G58&lt;&gt;0,IF(E58&lt;0,0,IF(OR('House Salad'!I58&gt;0,'Green Pepper'!I58&gt;0,Mushrooms!I58&gt;0,Lemon!I58&gt;0,Onions!I58&gt;0),0,IF(OR(Pita!I58&gt;0,Tzatziki!I58&gt;0,'Monterey Jack'!I58&gt;0, 'Marinated Chicken'!I58&gt;0, Squid!I58&gt;0,Spanakopita!I58&gt;0,'Garlic Butter Sauce'!I58&gt;0,Flour!I58&gt;0,Cheddar!I58&gt;0,'Filet Mignon'!I58&gt;0,'Pork Loin Skewers'!I58&gt;0,Bacon!I58&gt;0,'Chicken Breast'!I58&gt;0,'Butterfly Shrimp'!I58&gt;0),50,200))),0)</f>
        <v>0</v>
      </c>
      <c r="J58" s="2" t="str">
        <f ca="1">IF(D58&lt;$E$18,"N/A",IF(D58=$E$18,IF($E$7-SUM(OFFSET(F58,-$E$18,0):F58)&gt;0,$E$7-SUM(OFFSET(F58,-$E$18,0):F58),0),IF(OFFSET(G58,-$E$18,0)-SUM(OFFSET(F58,-$E$18,0):F58)&gt;0,OFFSET(G58,-$E$18,0)-SUM(OFFSET(F58,-$E$18,0):F58),0)))</f>
        <v>N/A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1743</v>
      </c>
      <c r="F59" s="15">
        <f t="shared" si="4"/>
        <v>45</v>
      </c>
      <c r="G59" s="15">
        <f t="shared" ca="1" si="5"/>
        <v>0</v>
      </c>
      <c r="H59" s="13">
        <f t="shared" ca="1" si="0"/>
        <v>1.9101369863013702</v>
      </c>
      <c r="I59" s="29">
        <f ca="1">IF(G59&lt;&gt;0,IF(E59&lt;0,0,IF(OR('House Salad'!I59&gt;0,'Green Pepper'!I59&gt;0,Mushrooms!I59&gt;0,Lemon!I59&gt;0,Onions!I59&gt;0),0,IF(OR(Pita!I59&gt;0,Tzatziki!I59&gt;0,'Monterey Jack'!I59&gt;0, 'Marinated Chicken'!I59&gt;0, Squid!I59&gt;0,Spanakopita!I59&gt;0,'Garlic Butter Sauce'!I59&gt;0,Flour!I59&gt;0,Cheddar!I59&gt;0,'Filet Mignon'!I59&gt;0,'Pork Loin Skewers'!I59&gt;0,Bacon!I59&gt;0,'Chicken Breast'!I59&gt;0,'Butterfly Shrimp'!I59&gt;0),50,200))),0)</f>
        <v>0</v>
      </c>
      <c r="J59" s="2" t="str">
        <f ca="1">IF(D59&lt;$E$18,"N/A",IF(D59=$E$18,IF($E$7-SUM(OFFSET(F59,-$E$18,0):F59)&gt;0,$E$7-SUM(OFFSET(F59,-$E$18,0):F59),0),IF(OFFSET(G59,-$E$18,0)-SUM(OFFSET(F59,-$E$18,0):F59)&gt;0,OFFSET(G59,-$E$18,0)-SUM(OFFSET(F59,-$E$18,0):F59),0)))</f>
        <v>N/A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1698</v>
      </c>
      <c r="F60" s="15">
        <f t="shared" si="4"/>
        <v>45</v>
      </c>
      <c r="G60" s="15">
        <f t="shared" ca="1" si="5"/>
        <v>0</v>
      </c>
      <c r="H60" s="13">
        <f t="shared" ca="1" si="0"/>
        <v>1.8608219178082195</v>
      </c>
      <c r="I60" s="29">
        <f ca="1">IF(G60&lt;&gt;0,IF(E60&lt;0,0,IF(OR('House Salad'!I60&gt;0,'Green Pepper'!I60&gt;0,Mushrooms!I60&gt;0,Lemon!I60&gt;0,Onions!I60&gt;0),0,IF(OR(Pita!I60&gt;0,Tzatziki!I60&gt;0,'Monterey Jack'!I60&gt;0, 'Marinated Chicken'!I60&gt;0, Squid!I60&gt;0,Spanakopita!I60&gt;0,'Garlic Butter Sauce'!I60&gt;0,Flour!I60&gt;0,Cheddar!I60&gt;0,'Filet Mignon'!I60&gt;0,'Pork Loin Skewers'!I60&gt;0,Bacon!I60&gt;0,'Chicken Breast'!I60&gt;0,'Butterfly Shrimp'!I60&gt;0),50,200))),0)</f>
        <v>0</v>
      </c>
      <c r="J60" s="2" t="str">
        <f ca="1">IF(D60&lt;$E$18,"N/A",IF(D60=$E$18,IF($E$7-SUM(OFFSET(F60,-$E$18,0):F60)&gt;0,$E$7-SUM(OFFSET(F60,-$E$18,0):F60),0),IF(OFFSET(G60,-$E$18,0)-SUM(OFFSET(F60,-$E$18,0):F60)&gt;0,OFFSET(G60,-$E$18,0)-SUM(OFFSET(F60,-$E$18,0):F60),0)))</f>
        <v>N/A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1653</v>
      </c>
      <c r="F61" s="15">
        <f t="shared" si="4"/>
        <v>45</v>
      </c>
      <c r="G61" s="15">
        <f t="shared" ca="1" si="5"/>
        <v>0</v>
      </c>
      <c r="H61" s="13">
        <f t="shared" ca="1" si="0"/>
        <v>1.8115068493150688</v>
      </c>
      <c r="I61" s="29">
        <f ca="1">IF(G61&lt;&gt;0,IF(E61&lt;0,0,IF(OR('House Salad'!I61&gt;0,'Green Pepper'!I61&gt;0,Mushrooms!I61&gt;0,Lemon!I61&gt;0,Onions!I61&gt;0),0,IF(OR(Pita!I61&gt;0,Tzatziki!I61&gt;0,'Monterey Jack'!I61&gt;0, 'Marinated Chicken'!I61&gt;0, Squid!I61&gt;0,Spanakopita!I61&gt;0,'Garlic Butter Sauce'!I61&gt;0,Flour!I61&gt;0,Cheddar!I61&gt;0,'Filet Mignon'!I61&gt;0,'Pork Loin Skewers'!I61&gt;0,Bacon!I61&gt;0,'Chicken Breast'!I61&gt;0,'Butterfly Shrimp'!I61&gt;0),50,200))),0)</f>
        <v>0</v>
      </c>
      <c r="J61" s="2" t="str">
        <f ca="1">IF(D61&lt;$E$18,"N/A",IF(D61=$E$18,IF($E$7-SUM(OFFSET(F61,-$E$18,0):F61)&gt;0,$E$7-SUM(OFFSET(F61,-$E$18,0):F61),0),IF(OFFSET(G61,-$E$18,0)-SUM(OFFSET(F61,-$E$18,0):F61)&gt;0,OFFSET(G61,-$E$18,0)-SUM(OFFSET(F61,-$E$18,0):F61),0)))</f>
        <v>N/A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1608</v>
      </c>
      <c r="F62" s="15">
        <f t="shared" si="4"/>
        <v>45</v>
      </c>
      <c r="G62" s="15">
        <f t="shared" ca="1" si="5"/>
        <v>0</v>
      </c>
      <c r="H62" s="13">
        <f t="shared" ca="1" si="0"/>
        <v>1.7621917808219181</v>
      </c>
      <c r="I62" s="29">
        <f ca="1">IF(G62&lt;&gt;0,IF(E62&lt;0,0,IF(OR('House Salad'!I62&gt;0,'Green Pepper'!I62&gt;0,Mushrooms!I62&gt;0,Lemon!I62&gt;0,Onions!I62&gt;0),0,IF(OR(Pita!I62&gt;0,Tzatziki!I62&gt;0,'Monterey Jack'!I62&gt;0, 'Marinated Chicken'!I62&gt;0, Squid!I62&gt;0,Spanakopita!I62&gt;0,'Garlic Butter Sauce'!I62&gt;0,Flour!I62&gt;0,Cheddar!I62&gt;0,'Filet Mignon'!I62&gt;0,'Pork Loin Skewers'!I62&gt;0,Bacon!I62&gt;0,'Chicken Breast'!I62&gt;0,'Butterfly Shrimp'!I62&gt;0),50,200))),0)</f>
        <v>0</v>
      </c>
      <c r="J62" s="2" t="str">
        <f ca="1">IF(D62&lt;$E$18,"N/A",IF(D62=$E$18,IF($E$7-SUM(OFFSET(F62,-$E$18,0):F62)&gt;0,$E$7-SUM(OFFSET(F62,-$E$18,0):F62),0),IF(OFFSET(G62,-$E$18,0)-SUM(OFFSET(F62,-$E$18,0):F62)&gt;0,OFFSET(G62,-$E$18,0)-SUM(OFFSET(F62,-$E$18,0):F62),0)))</f>
        <v>N/A</v>
      </c>
      <c r="K62" s="13">
        <f t="shared" ca="1" si="1"/>
        <v>0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1563</v>
      </c>
      <c r="F63" s="15">
        <f t="shared" si="4"/>
        <v>45</v>
      </c>
      <c r="G63" s="15">
        <f t="shared" ca="1" si="5"/>
        <v>0</v>
      </c>
      <c r="H63" s="13">
        <f t="shared" ca="1" si="0"/>
        <v>1.7128767123287674</v>
      </c>
      <c r="I63" s="29">
        <f ca="1">IF(G63&lt;&gt;0,IF(E63&lt;0,0,IF(OR('House Salad'!I63&gt;0,'Green Pepper'!I63&gt;0,Mushrooms!I63&gt;0,Lemon!I63&gt;0,Onions!I63&gt;0),0,IF(OR(Pita!I63&gt;0,Tzatziki!I63&gt;0,'Monterey Jack'!I63&gt;0, 'Marinated Chicken'!I63&gt;0, Squid!I63&gt;0,Spanakopita!I63&gt;0,'Garlic Butter Sauce'!I63&gt;0,Flour!I63&gt;0,Cheddar!I63&gt;0,'Filet Mignon'!I63&gt;0,'Pork Loin Skewers'!I63&gt;0,Bacon!I63&gt;0,'Chicken Breast'!I63&gt;0,'Butterfly Shrimp'!I63&gt;0),50,200))),0)</f>
        <v>0</v>
      </c>
      <c r="J63" s="2" t="str">
        <f ca="1">IF(D63&lt;$E$18,"N/A",IF(D63=$E$18,IF($E$7-SUM(OFFSET(F63,-$E$18,0):F63)&gt;0,$E$7-SUM(OFFSET(F63,-$E$18,0):F63),0),IF(OFFSET(G63,-$E$18,0)-SUM(OFFSET(F63,-$E$18,0):F63)&gt;0,OFFSET(G63,-$E$18,0)-SUM(OFFSET(F63,-$E$18,0):F63),0)))</f>
        <v>N/A</v>
      </c>
      <c r="K63" s="13">
        <f t="shared" ca="1" si="1"/>
        <v>0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1518</v>
      </c>
      <c r="F64" s="15">
        <f t="shared" si="4"/>
        <v>45</v>
      </c>
      <c r="G64" s="15">
        <f t="shared" ca="1" si="5"/>
        <v>0</v>
      </c>
      <c r="H64" s="13">
        <f t="shared" ca="1" si="0"/>
        <v>1.6635616438356167</v>
      </c>
      <c r="I64" s="29">
        <f ca="1">IF(G64&lt;&gt;0,IF(E64&lt;0,0,IF(OR('House Salad'!I64&gt;0,'Green Pepper'!I64&gt;0,Mushrooms!I64&gt;0,Lemon!I64&gt;0,Onions!I64&gt;0),0,IF(OR(Pita!I64&gt;0,Tzatziki!I64&gt;0,'Monterey Jack'!I64&gt;0, 'Marinated Chicken'!I64&gt;0, Squid!I64&gt;0,Spanakopita!I64&gt;0,'Garlic Butter Sauce'!I64&gt;0,Flour!I64&gt;0,Cheddar!I64&gt;0,'Filet Mignon'!I64&gt;0,'Pork Loin Skewers'!I64&gt;0,Bacon!I64&gt;0,'Chicken Breast'!I64&gt;0,'Butterfly Shrimp'!I64&gt;0),50,200))),0)</f>
        <v>0</v>
      </c>
      <c r="J64" s="2" t="str">
        <f ca="1">IF(D64&lt;$E$18,"N/A",IF(D64=$E$18,IF($E$7-SUM(OFFSET(F64,-$E$18,0):F64)&gt;0,$E$7-SUM(OFFSET(F64,-$E$18,0):F64),0),IF(OFFSET(G64,-$E$18,0)-SUM(OFFSET(F64,-$E$18,0):F64)&gt;0,OFFSET(G64,-$E$18,0)-SUM(OFFSET(F64,-$E$18,0):F64),0)))</f>
        <v>N/A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1473</v>
      </c>
      <c r="F65" s="15">
        <f t="shared" si="4"/>
        <v>45</v>
      </c>
      <c r="G65" s="15">
        <f t="shared" ca="1" si="5"/>
        <v>0</v>
      </c>
      <c r="H65" s="13">
        <f t="shared" ca="1" si="0"/>
        <v>1.614246575342466</v>
      </c>
      <c r="I65" s="29">
        <f ca="1">IF(G65&lt;&gt;0,IF(E65&lt;0,0,IF(OR('House Salad'!I65&gt;0,'Green Pepper'!I65&gt;0,Mushrooms!I65&gt;0,Lemon!I65&gt;0,Onions!I65&gt;0),0,IF(OR(Pita!I65&gt;0,Tzatziki!I65&gt;0,'Monterey Jack'!I65&gt;0, 'Marinated Chicken'!I65&gt;0, Squid!I65&gt;0,Spanakopita!I65&gt;0,'Garlic Butter Sauce'!I65&gt;0,Flour!I65&gt;0,Cheddar!I65&gt;0,'Filet Mignon'!I65&gt;0,'Pork Loin Skewers'!I65&gt;0,Bacon!I65&gt;0,'Chicken Breast'!I65&gt;0,'Butterfly Shrimp'!I65&gt;0),50,200))),0)</f>
        <v>0</v>
      </c>
      <c r="J65" s="2" t="str">
        <f ca="1">IF(D65&lt;$E$18,"N/A",IF(D65=$E$18,IF($E$7-SUM(OFFSET(F65,-$E$18,0):F65)&gt;0,$E$7-SUM(OFFSET(F65,-$E$18,0):F65),0),IF(OFFSET(G65,-$E$18,0)-SUM(OFFSET(F65,-$E$18,0):F65)&gt;0,OFFSET(G65,-$E$18,0)-SUM(OFFSET(F65,-$E$18,0):F65),0)))</f>
        <v>N/A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1428</v>
      </c>
      <c r="F66" s="15">
        <f t="shared" si="4"/>
        <v>45</v>
      </c>
      <c r="G66" s="15">
        <f t="shared" ca="1" si="5"/>
        <v>0</v>
      </c>
      <c r="H66" s="13">
        <f t="shared" ca="1" si="0"/>
        <v>1.5649315068493153</v>
      </c>
      <c r="I66" s="29">
        <f ca="1">IF(G66&lt;&gt;0,IF(E66&lt;0,0,IF(OR('House Salad'!I66&gt;0,'Green Pepper'!I66&gt;0,Mushrooms!I66&gt;0,Lemon!I66&gt;0,Onions!I66&gt;0),0,IF(OR(Pita!I66&gt;0,Tzatziki!I66&gt;0,'Monterey Jack'!I66&gt;0, 'Marinated Chicken'!I66&gt;0, Squid!I66&gt;0,Spanakopita!I66&gt;0,'Garlic Butter Sauce'!I66&gt;0,Flour!I66&gt;0,Cheddar!I66&gt;0,'Filet Mignon'!I66&gt;0,'Pork Loin Skewers'!I66&gt;0,Bacon!I66&gt;0,'Chicken Breast'!I66&gt;0,'Butterfly Shrimp'!I66&gt;0),50,200))),0)</f>
        <v>0</v>
      </c>
      <c r="J66" s="2" t="str">
        <f ca="1">IF(D66&lt;$E$18,"N/A",IF(D66=$E$18,IF($E$7-SUM(OFFSET(F66,-$E$18,0):F66)&gt;0,$E$7-SUM(OFFSET(F66,-$E$18,0):F66),0),IF(OFFSET(G66,-$E$18,0)-SUM(OFFSET(F66,-$E$18,0):F66)&gt;0,OFFSET(G66,-$E$18,0)-SUM(OFFSET(F66,-$E$18,0):F66),0)))</f>
        <v>N/A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1383</v>
      </c>
      <c r="F67" s="15">
        <f t="shared" si="4"/>
        <v>45</v>
      </c>
      <c r="G67" s="15">
        <f t="shared" ca="1" si="5"/>
        <v>0</v>
      </c>
      <c r="H67" s="13">
        <f t="shared" ca="1" si="0"/>
        <v>1.5156164383561646</v>
      </c>
      <c r="I67" s="29">
        <f ca="1">IF(G67&lt;&gt;0,IF(E67&lt;0,0,IF(OR('House Salad'!I67&gt;0,'Green Pepper'!I67&gt;0,Mushrooms!I67&gt;0,Lemon!I67&gt;0,Onions!I67&gt;0),0,IF(OR(Pita!I67&gt;0,Tzatziki!I67&gt;0,'Monterey Jack'!I67&gt;0, 'Marinated Chicken'!I67&gt;0, Squid!I67&gt;0,Spanakopita!I67&gt;0,'Garlic Butter Sauce'!I67&gt;0,Flour!I67&gt;0,Cheddar!I67&gt;0,'Filet Mignon'!I67&gt;0,'Pork Loin Skewers'!I67&gt;0,Bacon!I67&gt;0,'Chicken Breast'!I67&gt;0,'Butterfly Shrimp'!I67&gt;0),50,200))),0)</f>
        <v>0</v>
      </c>
      <c r="J67" s="2" t="str">
        <f ca="1">IF(D67&lt;$E$18,"N/A",IF(D67=$E$18,IF($E$7-SUM(OFFSET(F67,-$E$18,0):F67)&gt;0,$E$7-SUM(OFFSET(F67,-$E$18,0):F67),0),IF(OFFSET(G67,-$E$18,0)-SUM(OFFSET(F67,-$E$18,0):F67)&gt;0,OFFSET(G67,-$E$18,0)-SUM(OFFSET(F67,-$E$18,0):F67),0)))</f>
        <v>N/A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1338</v>
      </c>
      <c r="F68" s="15">
        <f t="shared" si="4"/>
        <v>45</v>
      </c>
      <c r="G68" s="15">
        <f t="shared" ca="1" si="5"/>
        <v>0</v>
      </c>
      <c r="H68" s="13">
        <f t="shared" ca="1" si="0"/>
        <v>1.4663013698630138</v>
      </c>
      <c r="I68" s="29">
        <f ca="1">IF(G68&lt;&gt;0,IF(E68&lt;0,0,IF(OR('House Salad'!I68&gt;0,'Green Pepper'!I68&gt;0,Mushrooms!I68&gt;0,Lemon!I68&gt;0,Onions!I68&gt;0),0,IF(OR(Pita!I68&gt;0,Tzatziki!I68&gt;0,'Monterey Jack'!I68&gt;0, 'Marinated Chicken'!I68&gt;0, Squid!I68&gt;0,Spanakopita!I68&gt;0,'Garlic Butter Sauce'!I68&gt;0,Flour!I68&gt;0,Cheddar!I68&gt;0,'Filet Mignon'!I68&gt;0,'Pork Loin Skewers'!I68&gt;0,Bacon!I68&gt;0,'Chicken Breast'!I68&gt;0,'Butterfly Shrimp'!I68&gt;0),50,200))),0)</f>
        <v>0</v>
      </c>
      <c r="J68" s="2" t="str">
        <f ca="1">IF(D68&lt;$E$18,"N/A",IF(D68=$E$18,IF($E$7-SUM(OFFSET(F68,-$E$18,0):F68)&gt;0,$E$7-SUM(OFFSET(F68,-$E$18,0):F68),0),IF(OFFSET(G68,-$E$18,0)-SUM(OFFSET(F68,-$E$18,0):F68)&gt;0,OFFSET(G68,-$E$18,0)-SUM(OFFSET(F68,-$E$18,0):F68),0)))</f>
        <v>N/A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1293</v>
      </c>
      <c r="F69" s="15">
        <f t="shared" si="4"/>
        <v>45</v>
      </c>
      <c r="G69" s="15">
        <f t="shared" ca="1" si="5"/>
        <v>0</v>
      </c>
      <c r="H69" s="13">
        <f t="shared" ca="1" si="0"/>
        <v>1.4169863013698631</v>
      </c>
      <c r="I69" s="29">
        <f ca="1">IF(G69&lt;&gt;0,IF(E69&lt;0,0,IF(OR('House Salad'!I69&gt;0,'Green Pepper'!I69&gt;0,Mushrooms!I69&gt;0,Lemon!I69&gt;0,Onions!I69&gt;0),0,IF(OR(Pita!I69&gt;0,Tzatziki!I69&gt;0,'Monterey Jack'!I69&gt;0, 'Marinated Chicken'!I69&gt;0, Squid!I69&gt;0,Spanakopita!I69&gt;0,'Garlic Butter Sauce'!I69&gt;0,Flour!I69&gt;0,Cheddar!I69&gt;0,'Filet Mignon'!I69&gt;0,'Pork Loin Skewers'!I69&gt;0,Bacon!I69&gt;0,'Chicken Breast'!I69&gt;0,'Butterfly Shrimp'!I69&gt;0),50,200))),0)</f>
        <v>0</v>
      </c>
      <c r="J69" s="2" t="str">
        <f ca="1">IF(D69&lt;$E$18,"N/A",IF(D69=$E$18,IF($E$7-SUM(OFFSET(F69,-$E$18,0):F69)&gt;0,$E$7-SUM(OFFSET(F69,-$E$18,0):F69),0),IF(OFFSET(G69,-$E$18,0)-SUM(OFFSET(F69,-$E$18,0):F69)&gt;0,OFFSET(G69,-$E$18,0)-SUM(OFFSET(F69,-$E$18,0):F69),0)))</f>
        <v>N/A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1248</v>
      </c>
      <c r="F70" s="15">
        <f t="shared" si="4"/>
        <v>45</v>
      </c>
      <c r="G70" s="15">
        <f t="shared" ca="1" si="5"/>
        <v>0</v>
      </c>
      <c r="H70" s="13">
        <f t="shared" ca="1" si="0"/>
        <v>1.3676712328767124</v>
      </c>
      <c r="I70" s="29">
        <f ca="1">IF(G70&lt;&gt;0,IF(E70&lt;0,0,IF(OR('House Salad'!I70&gt;0,'Green Pepper'!I70&gt;0,Mushrooms!I70&gt;0,Lemon!I70&gt;0,Onions!I70&gt;0),0,IF(OR(Pita!I70&gt;0,Tzatziki!I70&gt;0,'Monterey Jack'!I70&gt;0, 'Marinated Chicken'!I70&gt;0, Squid!I70&gt;0,Spanakopita!I70&gt;0,'Garlic Butter Sauce'!I70&gt;0,Flour!I70&gt;0,Cheddar!I70&gt;0,'Filet Mignon'!I70&gt;0,'Pork Loin Skewers'!I70&gt;0,Bacon!I70&gt;0,'Chicken Breast'!I70&gt;0,'Butterfly Shrimp'!I70&gt;0),50,200))),0)</f>
        <v>0</v>
      </c>
      <c r="J70" s="2" t="str">
        <f ca="1">IF(D70&lt;$E$18,"N/A",IF(D70=$E$18,IF($E$7-SUM(OFFSET(F70,-$E$18,0):F70)&gt;0,$E$7-SUM(OFFSET(F70,-$E$18,0):F70),0),IF(OFFSET(G70,-$E$18,0)-SUM(OFFSET(F70,-$E$18,0):F70)&gt;0,OFFSET(G70,-$E$18,0)-SUM(OFFSET(F70,-$E$18,0):F70),0)))</f>
        <v>N/A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1203</v>
      </c>
      <c r="F71" s="15">
        <f t="shared" si="4"/>
        <v>45</v>
      </c>
      <c r="G71" s="15">
        <f t="shared" ca="1" si="5"/>
        <v>0</v>
      </c>
      <c r="H71" s="13">
        <f t="shared" ca="1" si="0"/>
        <v>1.3183561643835617</v>
      </c>
      <c r="I71" s="29">
        <f ca="1">IF(G71&lt;&gt;0,IF(E71&lt;0,0,IF(OR('House Salad'!I71&gt;0,'Green Pepper'!I71&gt;0,Mushrooms!I71&gt;0,Lemon!I71&gt;0,Onions!I71&gt;0),0,IF(OR(Pita!I71&gt;0,Tzatziki!I71&gt;0,'Monterey Jack'!I71&gt;0, 'Marinated Chicken'!I71&gt;0, Squid!I71&gt;0,Spanakopita!I71&gt;0,'Garlic Butter Sauce'!I71&gt;0,Flour!I71&gt;0,Cheddar!I71&gt;0,'Filet Mignon'!I71&gt;0,'Pork Loin Skewers'!I71&gt;0,Bacon!I71&gt;0,'Chicken Breast'!I71&gt;0,'Butterfly Shrimp'!I71&gt;0),50,200))),0)</f>
        <v>0</v>
      </c>
      <c r="J71" s="2" t="str">
        <f ca="1">IF(D71&lt;$E$18,"N/A",IF(D71=$E$18,IF($E$7-SUM(OFFSET(F71,-$E$18,0):F71)&gt;0,$E$7-SUM(OFFSET(F71,-$E$18,0):F71),0),IF(OFFSET(G71,-$E$18,0)-SUM(OFFSET(F71,-$E$18,0):F71)&gt;0,OFFSET(G71,-$E$18,0)-SUM(OFFSET(F71,-$E$18,0):F71),0)))</f>
        <v>N/A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1158</v>
      </c>
      <c r="F72" s="15">
        <f t="shared" si="4"/>
        <v>45</v>
      </c>
      <c r="G72" s="15">
        <f t="shared" ca="1" si="5"/>
        <v>0</v>
      </c>
      <c r="H72" s="13">
        <f t="shared" ca="1" si="0"/>
        <v>1.269041095890411</v>
      </c>
      <c r="I72" s="29">
        <f ca="1">IF(G72&lt;&gt;0,IF(E72&lt;0,0,IF(OR('House Salad'!I72&gt;0,'Green Pepper'!I72&gt;0,Mushrooms!I72&gt;0,Lemon!I72&gt;0,Onions!I72&gt;0),0,IF(OR(Pita!I72&gt;0,Tzatziki!I72&gt;0,'Monterey Jack'!I72&gt;0, 'Marinated Chicken'!I72&gt;0, Squid!I72&gt;0,Spanakopita!I72&gt;0,'Garlic Butter Sauce'!I72&gt;0,Flour!I72&gt;0,Cheddar!I72&gt;0,'Filet Mignon'!I72&gt;0,'Pork Loin Skewers'!I72&gt;0,Bacon!I72&gt;0,'Chicken Breast'!I72&gt;0,'Butterfly Shrimp'!I72&gt;0),50,200))),0)</f>
        <v>0</v>
      </c>
      <c r="J72" s="2" t="str">
        <f ca="1">IF(D72&lt;$E$18,"N/A",IF(D72=$E$18,IF($E$7-SUM(OFFSET(F72,-$E$18,0):F72)&gt;0,$E$7-SUM(OFFSET(F72,-$E$18,0):F72),0),IF(OFFSET(G72,-$E$18,0)-SUM(OFFSET(F72,-$E$18,0):F72)&gt;0,OFFSET(G72,-$E$18,0)-SUM(OFFSET(F72,-$E$18,0):F72),0)))</f>
        <v>N/A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1113</v>
      </c>
      <c r="F73" s="15">
        <f t="shared" si="4"/>
        <v>45</v>
      </c>
      <c r="G73" s="15">
        <f t="shared" ca="1" si="5"/>
        <v>0</v>
      </c>
      <c r="H73" s="13">
        <f t="shared" ca="1" si="0"/>
        <v>1.2197260273972603</v>
      </c>
      <c r="I73" s="29">
        <f ca="1">IF(G73&lt;&gt;0,IF(E73&lt;0,0,IF(OR('House Salad'!I73&gt;0,'Green Pepper'!I73&gt;0,Mushrooms!I73&gt;0,Lemon!I73&gt;0,Onions!I73&gt;0),0,IF(OR(Pita!I73&gt;0,Tzatziki!I73&gt;0,'Monterey Jack'!I73&gt;0, 'Marinated Chicken'!I73&gt;0, Squid!I73&gt;0,Spanakopita!I73&gt;0,'Garlic Butter Sauce'!I73&gt;0,Flour!I73&gt;0,Cheddar!I73&gt;0,'Filet Mignon'!I73&gt;0,'Pork Loin Skewers'!I73&gt;0,Bacon!I73&gt;0,'Chicken Breast'!I73&gt;0,'Butterfly Shrimp'!I73&gt;0),50,200))),0)</f>
        <v>0</v>
      </c>
      <c r="J73" s="2" t="str">
        <f ca="1">IF(D73&lt;$E$18,"N/A",IF(D73=$E$18,IF($E$7-SUM(OFFSET(F73,-$E$18,0):F73)&gt;0,$E$7-SUM(OFFSET(F73,-$E$18,0):F73),0),IF(OFFSET(G73,-$E$18,0)-SUM(OFFSET(F73,-$E$18,0):F73)&gt;0,OFFSET(G73,-$E$18,0)-SUM(OFFSET(F73,-$E$18,0):F73),0)))</f>
        <v>N/A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1068</v>
      </c>
      <c r="F74" s="15">
        <f t="shared" si="4"/>
        <v>45</v>
      </c>
      <c r="G74" s="15">
        <f t="shared" ca="1" si="5"/>
        <v>0</v>
      </c>
      <c r="H74" s="13">
        <f t="shared" ca="1" si="0"/>
        <v>1.1704109589041098</v>
      </c>
      <c r="I74" s="29">
        <f ca="1">IF(G74&lt;&gt;0,IF(E74&lt;0,0,IF(OR('House Salad'!I74&gt;0,'Green Pepper'!I74&gt;0,Mushrooms!I74&gt;0,Lemon!I74&gt;0,Onions!I74&gt;0),0,IF(OR(Pita!I74&gt;0,Tzatziki!I74&gt;0,'Monterey Jack'!I74&gt;0, 'Marinated Chicken'!I74&gt;0, Squid!I74&gt;0,Spanakopita!I74&gt;0,'Garlic Butter Sauce'!I74&gt;0,Flour!I74&gt;0,Cheddar!I74&gt;0,'Filet Mignon'!I74&gt;0,'Pork Loin Skewers'!I74&gt;0,Bacon!I74&gt;0,'Chicken Breast'!I74&gt;0,'Butterfly Shrimp'!I74&gt;0),50,200))),0)</f>
        <v>0</v>
      </c>
      <c r="J74" s="2" t="str">
        <f ca="1">IF(D74&lt;$E$18,"N/A",IF(D74=$E$18,IF($E$7-SUM(OFFSET(F74,-$E$18,0):F74)&gt;0,$E$7-SUM(OFFSET(F74,-$E$18,0):F74),0),IF(OFFSET(G74,-$E$18,0)-SUM(OFFSET(F74,-$E$18,0):F74)&gt;0,OFFSET(G74,-$E$18,0)-SUM(OFFSET(F74,-$E$18,0):F74),0)))</f>
        <v>N/A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1023</v>
      </c>
      <c r="F75" s="15">
        <f t="shared" si="4"/>
        <v>45</v>
      </c>
      <c r="G75" s="15">
        <f t="shared" ca="1" si="5"/>
        <v>0</v>
      </c>
      <c r="H75" s="13">
        <f t="shared" ca="1" si="0"/>
        <v>1.1210958904109591</v>
      </c>
      <c r="I75" s="29">
        <f ca="1">IF(G75&lt;&gt;0,IF(E75&lt;0,0,IF(OR('House Salad'!I75&gt;0,'Green Pepper'!I75&gt;0,Mushrooms!I75&gt;0,Lemon!I75&gt;0,Onions!I75&gt;0),0,IF(OR(Pita!I75&gt;0,Tzatziki!I75&gt;0,'Monterey Jack'!I75&gt;0, 'Marinated Chicken'!I75&gt;0, Squid!I75&gt;0,Spanakopita!I75&gt;0,'Garlic Butter Sauce'!I75&gt;0,Flour!I75&gt;0,Cheddar!I75&gt;0,'Filet Mignon'!I75&gt;0,'Pork Loin Skewers'!I75&gt;0,Bacon!I75&gt;0,'Chicken Breast'!I75&gt;0,'Butterfly Shrimp'!I75&gt;0),50,200))),0)</f>
        <v>0</v>
      </c>
      <c r="J75" s="2" t="str">
        <f ca="1">IF(D75&lt;$E$18,"N/A",IF(D75=$E$18,IF($E$7-SUM(OFFSET(F75,-$E$18,0):F75)&gt;0,$E$7-SUM(OFFSET(F75,-$E$18,0):F75),0),IF(OFFSET(G75,-$E$18,0)-SUM(OFFSET(F75,-$E$18,0):F75)&gt;0,OFFSET(G75,-$E$18,0)-SUM(OFFSET(F75,-$E$18,0):F75),0)))</f>
        <v>N/A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978</v>
      </c>
      <c r="F76" s="15">
        <f t="shared" si="4"/>
        <v>45</v>
      </c>
      <c r="G76" s="15">
        <f t="shared" ca="1" si="5"/>
        <v>0</v>
      </c>
      <c r="H76" s="13">
        <f t="shared" ca="1" si="0"/>
        <v>1.0717808219178084</v>
      </c>
      <c r="I76" s="29">
        <f ca="1">IF(G76&lt;&gt;0,IF(E76&lt;0,0,IF(OR('House Salad'!I76&gt;0,'Green Pepper'!I76&gt;0,Mushrooms!I76&gt;0,Lemon!I76&gt;0,Onions!I76&gt;0),0,IF(OR(Pita!I76&gt;0,Tzatziki!I76&gt;0,'Monterey Jack'!I76&gt;0, 'Marinated Chicken'!I76&gt;0, Squid!I76&gt;0,Spanakopita!I76&gt;0,'Garlic Butter Sauce'!I76&gt;0,Flour!I76&gt;0,Cheddar!I76&gt;0,'Filet Mignon'!I76&gt;0,'Pork Loin Skewers'!I76&gt;0,Bacon!I76&gt;0,'Chicken Breast'!I76&gt;0,'Butterfly Shrimp'!I76&gt;0),50,200))),0)</f>
        <v>0</v>
      </c>
      <c r="J76" s="2" t="str">
        <f ca="1">IF(D76&lt;$E$18,"N/A",IF(D76=$E$18,IF($E$7-SUM(OFFSET(F76,-$E$18,0):F76)&gt;0,$E$7-SUM(OFFSET(F76,-$E$18,0):F76),0),IF(OFFSET(G76,-$E$18,0)-SUM(OFFSET(F76,-$E$18,0):F76)&gt;0,OFFSET(G76,-$E$18,0)-SUM(OFFSET(F76,-$E$18,0):F76),0)))</f>
        <v>N/A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933</v>
      </c>
      <c r="F77" s="15">
        <f t="shared" si="4"/>
        <v>45</v>
      </c>
      <c r="G77" s="15">
        <f t="shared" ca="1" si="5"/>
        <v>0</v>
      </c>
      <c r="H77" s="13">
        <f t="shared" ca="1" si="0"/>
        <v>1.0224657534246577</v>
      </c>
      <c r="I77" s="29">
        <f ca="1">IF(G77&lt;&gt;0,IF(E77&lt;0,0,IF(OR('House Salad'!I77&gt;0,'Green Pepper'!I77&gt;0,Mushrooms!I77&gt;0,Lemon!I77&gt;0,Onions!I77&gt;0),0,IF(OR(Pita!I77&gt;0,Tzatziki!I77&gt;0,'Monterey Jack'!I77&gt;0, 'Marinated Chicken'!I77&gt;0, Squid!I77&gt;0,Spanakopita!I77&gt;0,'Garlic Butter Sauce'!I77&gt;0,Flour!I77&gt;0,Cheddar!I77&gt;0,'Filet Mignon'!I77&gt;0,'Pork Loin Skewers'!I77&gt;0,Bacon!I77&gt;0,'Chicken Breast'!I77&gt;0,'Butterfly Shrimp'!I77&gt;0),50,200))),0)</f>
        <v>0</v>
      </c>
      <c r="J77" s="2" t="str">
        <f ca="1">IF(D77&lt;$E$18,"N/A",IF(D77=$E$18,IF($E$7-SUM(OFFSET(F77,-$E$18,0):F77)&gt;0,$E$7-SUM(OFFSET(F77,-$E$18,0):F77),0),IF(OFFSET(G77,-$E$18,0)-SUM(OFFSET(F77,-$E$18,0):F77)&gt;0,OFFSET(G77,-$E$18,0)-SUM(OFFSET(F77,-$E$18,0):F77),0)))</f>
        <v>N/A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888</v>
      </c>
      <c r="F78" s="15">
        <f t="shared" si="4"/>
        <v>45</v>
      </c>
      <c r="G78" s="15">
        <f t="shared" ca="1" si="5"/>
        <v>0</v>
      </c>
      <c r="H78" s="13">
        <f t="shared" ca="1" si="0"/>
        <v>0.97315068493150703</v>
      </c>
      <c r="I78" s="29">
        <f ca="1">IF(G78&lt;&gt;0,IF(E78&lt;0,0,IF(OR('House Salad'!I78&gt;0,'Green Pepper'!I78&gt;0,Mushrooms!I78&gt;0,Lemon!I78&gt;0,Onions!I78&gt;0),0,IF(OR(Pita!I78&gt;0,Tzatziki!I78&gt;0,'Monterey Jack'!I78&gt;0, 'Marinated Chicken'!I78&gt;0, Squid!I78&gt;0,Spanakopita!I78&gt;0,'Garlic Butter Sauce'!I78&gt;0,Flour!I78&gt;0,Cheddar!I78&gt;0,'Filet Mignon'!I78&gt;0,'Pork Loin Skewers'!I78&gt;0,Bacon!I78&gt;0,'Chicken Breast'!I78&gt;0,'Butterfly Shrimp'!I78&gt;0),50,200))),0)</f>
        <v>0</v>
      </c>
      <c r="J78" s="2" t="str">
        <f ca="1">IF(D78&lt;$E$18,"N/A",IF(D78=$E$18,IF($E$7-SUM(OFFSET(F78,-$E$18,0):F78)&gt;0,$E$7-SUM(OFFSET(F78,-$E$18,0):F78),0),IF(OFFSET(G78,-$E$18,0)-SUM(OFFSET(F78,-$E$18,0):F78)&gt;0,OFFSET(G78,-$E$18,0)-SUM(OFFSET(F78,-$E$18,0):F78),0)))</f>
        <v>N/A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843</v>
      </c>
      <c r="F79" s="15">
        <f t="shared" si="4"/>
        <v>45</v>
      </c>
      <c r="G79" s="15">
        <f t="shared" ca="1" si="5"/>
        <v>0</v>
      </c>
      <c r="H79" s="13">
        <f t="shared" ca="1" si="0"/>
        <v>0.92383561643835632</v>
      </c>
      <c r="I79" s="29">
        <f ca="1">IF(G79&lt;&gt;0,IF(E79&lt;0,0,IF(OR('House Salad'!I79&gt;0,'Green Pepper'!I79&gt;0,Mushrooms!I79&gt;0,Lemon!I79&gt;0,Onions!I79&gt;0),0,IF(OR(Pita!I79&gt;0,Tzatziki!I79&gt;0,'Monterey Jack'!I79&gt;0, 'Marinated Chicken'!I79&gt;0, Squid!I79&gt;0,Spanakopita!I79&gt;0,'Garlic Butter Sauce'!I79&gt;0,Flour!I79&gt;0,Cheddar!I79&gt;0,'Filet Mignon'!I79&gt;0,'Pork Loin Skewers'!I79&gt;0,Bacon!I79&gt;0,'Chicken Breast'!I79&gt;0,'Butterfly Shrimp'!I79&gt;0),50,200))),0)</f>
        <v>0</v>
      </c>
      <c r="J79" s="2" t="str">
        <f ca="1">IF(D79&lt;$E$18,"N/A",IF(D79=$E$18,IF($E$7-SUM(OFFSET(F79,-$E$18,0):F79)&gt;0,$E$7-SUM(OFFSET(F79,-$E$18,0):F79),0),IF(OFFSET(G79,-$E$18,0)-SUM(OFFSET(F79,-$E$18,0):F79)&gt;0,OFFSET(G79,-$E$18,0)-SUM(OFFSET(F79,-$E$18,0):F79),0)))</f>
        <v>N/A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798</v>
      </c>
      <c r="F80" s="15">
        <f t="shared" si="4"/>
        <v>45</v>
      </c>
      <c r="G80" s="15">
        <f t="shared" ca="1" si="5"/>
        <v>0</v>
      </c>
      <c r="H80" s="13">
        <f t="shared" ca="1" si="0"/>
        <v>0.87452054794520562</v>
      </c>
      <c r="I80" s="29">
        <f ca="1">IF(G80&lt;&gt;0,IF(E80&lt;0,0,IF(OR('House Salad'!I80&gt;0,'Green Pepper'!I80&gt;0,Mushrooms!I80&gt;0,Lemon!I80&gt;0,Onions!I80&gt;0),0,IF(OR(Pita!I80&gt;0,Tzatziki!I80&gt;0,'Monterey Jack'!I80&gt;0, 'Marinated Chicken'!I80&gt;0, Squid!I80&gt;0,Spanakopita!I80&gt;0,'Garlic Butter Sauce'!I80&gt;0,Flour!I80&gt;0,Cheddar!I80&gt;0,'Filet Mignon'!I80&gt;0,'Pork Loin Skewers'!I80&gt;0,Bacon!I80&gt;0,'Chicken Breast'!I80&gt;0,'Butterfly Shrimp'!I80&gt;0),50,200))),0)</f>
        <v>0</v>
      </c>
      <c r="J80" s="2" t="str">
        <f ca="1">IF(D80&lt;$E$18,"N/A",IF(D80=$E$18,IF($E$7-SUM(OFFSET(F80,-$E$18,0):F80)&gt;0,$E$7-SUM(OFFSET(F80,-$E$18,0):F80),0),IF(OFFSET(G80,-$E$18,0)-SUM(OFFSET(F80,-$E$18,0):F80)&gt;0,OFFSET(G80,-$E$18,0)-SUM(OFFSET(F80,-$E$18,0):F80),0)))</f>
        <v>N/A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753</v>
      </c>
      <c r="F81" s="15">
        <f t="shared" si="4"/>
        <v>45</v>
      </c>
      <c r="G81" s="15">
        <f t="shared" ca="1" si="5"/>
        <v>0</v>
      </c>
      <c r="H81" s="13">
        <f t="shared" ca="1" si="0"/>
        <v>0.82520547945205491</v>
      </c>
      <c r="I81" s="29">
        <f ca="1">IF(G81&lt;&gt;0,IF(E81&lt;0,0,IF(OR('House Salad'!I81&gt;0,'Green Pepper'!I81&gt;0,Mushrooms!I81&gt;0,Lemon!I81&gt;0,Onions!I81&gt;0),0,IF(OR(Pita!I81&gt;0,Tzatziki!I81&gt;0,'Monterey Jack'!I81&gt;0, 'Marinated Chicken'!I81&gt;0, Squid!I81&gt;0,Spanakopita!I81&gt;0,'Garlic Butter Sauce'!I81&gt;0,Flour!I81&gt;0,Cheddar!I81&gt;0,'Filet Mignon'!I81&gt;0,'Pork Loin Skewers'!I81&gt;0,Bacon!I81&gt;0,'Chicken Breast'!I81&gt;0,'Butterfly Shrimp'!I81&gt;0),50,200))),0)</f>
        <v>0</v>
      </c>
      <c r="J81" s="2" t="str">
        <f ca="1">IF(D81&lt;$E$18,"N/A",IF(D81=$E$18,IF($E$7-SUM(OFFSET(F81,-$E$18,0):F81)&gt;0,$E$7-SUM(OFFSET(F81,-$E$18,0):F81),0),IF(OFFSET(G81,-$E$18,0)-SUM(OFFSET(F81,-$E$18,0):F81)&gt;0,OFFSET(G81,-$E$18,0)-SUM(OFFSET(F81,-$E$18,0):F81),0)))</f>
        <v>N/A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708</v>
      </c>
      <c r="F82" s="15">
        <f t="shared" si="4"/>
        <v>45</v>
      </c>
      <c r="G82" s="15">
        <f t="shared" ca="1" si="5"/>
        <v>0</v>
      </c>
      <c r="H82" s="13">
        <f t="shared" ca="1" si="0"/>
        <v>0.77589041095890421</v>
      </c>
      <c r="I82" s="29">
        <f ca="1">IF(G82&lt;&gt;0,IF(E82&lt;0,0,IF(OR('House Salad'!I82&gt;0,'Green Pepper'!I82&gt;0,Mushrooms!I82&gt;0,Lemon!I82&gt;0,Onions!I82&gt;0),0,IF(OR(Pita!I82&gt;0,Tzatziki!I82&gt;0,'Monterey Jack'!I82&gt;0, 'Marinated Chicken'!I82&gt;0, Squid!I82&gt;0,Spanakopita!I82&gt;0,'Garlic Butter Sauce'!I82&gt;0,Flour!I82&gt;0,Cheddar!I82&gt;0,'Filet Mignon'!I82&gt;0,'Pork Loin Skewers'!I82&gt;0,Bacon!I82&gt;0,'Chicken Breast'!I82&gt;0,'Butterfly Shrimp'!I82&gt;0),50,200))),0)</f>
        <v>0</v>
      </c>
      <c r="J82" s="2" t="str">
        <f ca="1">IF(D82&lt;$E$18,"N/A",IF(D82=$E$18,IF($E$7-SUM(OFFSET(F82,-$E$18,0):F82)&gt;0,$E$7-SUM(OFFSET(F82,-$E$18,0):F82),0),IF(OFFSET(G82,-$E$18,0)-SUM(OFFSET(F82,-$E$18,0):F82)&gt;0,OFFSET(G82,-$E$18,0)-SUM(OFFSET(F82,-$E$18,0):F82),0)))</f>
        <v>N/A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663</v>
      </c>
      <c r="F83" s="15">
        <f t="shared" si="4"/>
        <v>45</v>
      </c>
      <c r="G83" s="15">
        <f t="shared" ca="1" si="5"/>
        <v>0</v>
      </c>
      <c r="H83" s="13">
        <f t="shared" ca="1" si="0"/>
        <v>0.7265753424657535</v>
      </c>
      <c r="I83" s="29">
        <f ca="1">IF(G83&lt;&gt;0,IF(E83&lt;0,0,IF(OR('House Salad'!I83&gt;0,'Green Pepper'!I83&gt;0,Mushrooms!I83&gt;0,Lemon!I83&gt;0,Onions!I83&gt;0),0,IF(OR(Pita!I83&gt;0,Tzatziki!I83&gt;0,'Monterey Jack'!I83&gt;0, 'Marinated Chicken'!I83&gt;0, Squid!I83&gt;0,Spanakopita!I83&gt;0,'Garlic Butter Sauce'!I83&gt;0,Flour!I83&gt;0,Cheddar!I83&gt;0,'Filet Mignon'!I83&gt;0,'Pork Loin Skewers'!I83&gt;0,Bacon!I83&gt;0,'Chicken Breast'!I83&gt;0,'Butterfly Shrimp'!I83&gt;0),50,200))),0)</f>
        <v>0</v>
      </c>
      <c r="J83" s="2" t="str">
        <f ca="1">IF(D83&lt;$E$18,"N/A",IF(D83=$E$18,IF($E$7-SUM(OFFSET(F83,-$E$18,0):F83)&gt;0,$E$7-SUM(OFFSET(F83,-$E$18,0):F83),0),IF(OFFSET(G83,-$E$18,0)-SUM(OFFSET(F83,-$E$18,0):F83)&gt;0,OFFSET(G83,-$E$18,0)-SUM(OFFSET(F83,-$E$18,0):F83),0)))</f>
        <v>N/A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618</v>
      </c>
      <c r="F84" s="15">
        <f t="shared" si="4"/>
        <v>45</v>
      </c>
      <c r="G84" s="15">
        <f t="shared" ca="1" si="5"/>
        <v>0</v>
      </c>
      <c r="H84" s="13">
        <f t="shared" ca="1" si="0"/>
        <v>0.6772602739726028</v>
      </c>
      <c r="I84" s="29">
        <f ca="1">IF(G84&lt;&gt;0,IF(E84&lt;0,0,IF(OR('House Salad'!I84&gt;0,'Green Pepper'!I84&gt;0,Mushrooms!I84&gt;0,Lemon!I84&gt;0,Onions!I84&gt;0),0,IF(OR(Pita!I84&gt;0,Tzatziki!I84&gt;0,'Monterey Jack'!I84&gt;0, 'Marinated Chicken'!I84&gt;0, Squid!I84&gt;0,Spanakopita!I84&gt;0,'Garlic Butter Sauce'!I84&gt;0,Flour!I84&gt;0,Cheddar!I84&gt;0,'Filet Mignon'!I84&gt;0,'Pork Loin Skewers'!I84&gt;0,Bacon!I84&gt;0,'Chicken Breast'!I84&gt;0,'Butterfly Shrimp'!I84&gt;0),50,200))),0)</f>
        <v>0</v>
      </c>
      <c r="J84" s="2" t="str">
        <f ca="1">IF(D84&lt;$E$18,"N/A",IF(D84=$E$18,IF($E$7-SUM(OFFSET(F84,-$E$18,0):F84)&gt;0,$E$7-SUM(OFFSET(F84,-$E$18,0):F84),0),IF(OFFSET(G84,-$E$18,0)-SUM(OFFSET(F84,-$E$18,0):F84)&gt;0,OFFSET(G84,-$E$18,0)-SUM(OFFSET(F84,-$E$18,0):F84),0)))</f>
        <v>N/A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573</v>
      </c>
      <c r="F85" s="15">
        <f t="shared" si="4"/>
        <v>45</v>
      </c>
      <c r="G85" s="15">
        <f t="shared" ca="1" si="5"/>
        <v>0</v>
      </c>
      <c r="H85" s="13">
        <f t="shared" ref="H85:H148" ca="1" si="7">IF(E85&gt;0,E85*($E$12/365),0)</f>
        <v>0.6279452054794521</v>
      </c>
      <c r="I85" s="29">
        <f ca="1">IF(G85&lt;&gt;0,IF(E85&lt;0,0,IF(OR('House Salad'!I85&gt;0,'Green Pepper'!I85&gt;0,Mushrooms!I85&gt;0,Lemon!I85&gt;0,Onions!I85&gt;0),0,IF(OR(Pita!I85&gt;0,Tzatziki!I85&gt;0,'Monterey Jack'!I85&gt;0, 'Marinated Chicken'!I85&gt;0, Squid!I85&gt;0,Spanakopita!I85&gt;0,'Garlic Butter Sauce'!I85&gt;0,Flour!I85&gt;0,Cheddar!I85&gt;0,'Filet Mignon'!I85&gt;0,'Pork Loin Skewers'!I85&gt;0,Bacon!I85&gt;0,'Chicken Breast'!I85&gt;0,'Butterfly Shrimp'!I85&gt;0),50,200))),0)</f>
        <v>0</v>
      </c>
      <c r="J85" s="2" t="str">
        <f ca="1">IF(D85&lt;$E$18,"N/A",IF(D85=$E$18,IF($E$7-SUM(OFFSET(F85,-$E$18,0):F85)&gt;0,$E$7-SUM(OFFSET(F85,-$E$18,0):F85),0),IF(OFFSET(G85,-$E$18,0)-SUM(OFFSET(F85,-$E$18,0):F85)&gt;0,OFFSET(G85,-$E$18,0)-SUM(OFFSET(F85,-$E$18,0):F85),0)))</f>
        <v>N/A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528</v>
      </c>
      <c r="F86" s="15">
        <f t="shared" ref="F86:F149" si="10">ROUND($E$15/7,0)</f>
        <v>45</v>
      </c>
      <c r="G86" s="15">
        <f t="shared" ref="G86:G149" ca="1" si="11">IF(D86=1,$E$4,IF(E86&lt;0,$E$4-E86,IF(MOD(D86,$E$5)=0,$E$4-E86,0)))</f>
        <v>0</v>
      </c>
      <c r="H86" s="13">
        <f t="shared" ca="1" si="7"/>
        <v>0.57863013698630139</v>
      </c>
      <c r="I86" s="29">
        <f ca="1">IF(G86&lt;&gt;0,IF(E86&lt;0,0,IF(OR('House Salad'!I86&gt;0,'Green Pepper'!I86&gt;0,Mushrooms!I86&gt;0,Lemon!I86&gt;0,Onions!I86&gt;0),0,IF(OR(Pita!I86&gt;0,Tzatziki!I86&gt;0,'Monterey Jack'!I86&gt;0, 'Marinated Chicken'!I86&gt;0, Squid!I86&gt;0,Spanakopita!I86&gt;0,'Garlic Butter Sauce'!I86&gt;0,Flour!I86&gt;0,Cheddar!I86&gt;0,'Filet Mignon'!I86&gt;0,'Pork Loin Skewers'!I86&gt;0,Bacon!I86&gt;0,'Chicken Breast'!I86&gt;0,'Butterfly Shrimp'!I86&gt;0),50,200))),0)</f>
        <v>0</v>
      </c>
      <c r="J86" s="2" t="str">
        <f ca="1">IF(D86&lt;$E$18,"N/A",IF(D86=$E$18,IF($E$7-SUM(OFFSET(F86,-$E$18,0):F86)&gt;0,$E$7-SUM(OFFSET(F86,-$E$18,0):F86),0),IF(OFFSET(G86,-$E$18,0)-SUM(OFFSET(F86,-$E$18,0):F86)&gt;0,OFFSET(G86,-$E$18,0)-SUM(OFFSET(F86,-$E$18,0):F86),0)))</f>
        <v>N/A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483</v>
      </c>
      <c r="F87" s="15">
        <f t="shared" si="10"/>
        <v>45</v>
      </c>
      <c r="G87" s="15">
        <f t="shared" ca="1" si="11"/>
        <v>0</v>
      </c>
      <c r="H87" s="13">
        <f t="shared" ca="1" si="7"/>
        <v>0.5293150684931508</v>
      </c>
      <c r="I87" s="29">
        <f ca="1">IF(G87&lt;&gt;0,IF(E87&lt;0,0,IF(OR('House Salad'!I87&gt;0,'Green Pepper'!I87&gt;0,Mushrooms!I87&gt;0,Lemon!I87&gt;0,Onions!I87&gt;0),0,IF(OR(Pita!I87&gt;0,Tzatziki!I87&gt;0,'Monterey Jack'!I87&gt;0, 'Marinated Chicken'!I87&gt;0, Squid!I87&gt;0,Spanakopita!I87&gt;0,'Garlic Butter Sauce'!I87&gt;0,Flour!I87&gt;0,Cheddar!I87&gt;0,'Filet Mignon'!I87&gt;0,'Pork Loin Skewers'!I87&gt;0,Bacon!I87&gt;0,'Chicken Breast'!I87&gt;0,'Butterfly Shrimp'!I87&gt;0),50,200))),0)</f>
        <v>0</v>
      </c>
      <c r="J87" s="2" t="str">
        <f ca="1">IF(D87&lt;$E$18,"N/A",IF(D87=$E$18,IF($E$7-SUM(OFFSET(F87,-$E$18,0):F87)&gt;0,$E$7-SUM(OFFSET(F87,-$E$18,0):F87),0),IF(OFFSET(G87,-$E$18,0)-SUM(OFFSET(F87,-$E$18,0):F87)&gt;0,OFFSET(G87,-$E$18,0)-SUM(OFFSET(F87,-$E$18,0):F87),0)))</f>
        <v>N/A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438</v>
      </c>
      <c r="F88" s="15">
        <f t="shared" si="10"/>
        <v>45</v>
      </c>
      <c r="G88" s="15">
        <f t="shared" ca="1" si="11"/>
        <v>0</v>
      </c>
      <c r="H88" s="13">
        <f t="shared" ca="1" si="7"/>
        <v>0.48000000000000004</v>
      </c>
      <c r="I88" s="29">
        <f ca="1">IF(G88&lt;&gt;0,IF(E88&lt;0,0,IF(OR('House Salad'!I88&gt;0,'Green Pepper'!I88&gt;0,Mushrooms!I88&gt;0,Lemon!I88&gt;0,Onions!I88&gt;0),0,IF(OR(Pita!I88&gt;0,Tzatziki!I88&gt;0,'Monterey Jack'!I88&gt;0, 'Marinated Chicken'!I88&gt;0, Squid!I88&gt;0,Spanakopita!I88&gt;0,'Garlic Butter Sauce'!I88&gt;0,Flour!I88&gt;0,Cheddar!I88&gt;0,'Filet Mignon'!I88&gt;0,'Pork Loin Skewers'!I88&gt;0,Bacon!I88&gt;0,'Chicken Breast'!I88&gt;0,'Butterfly Shrimp'!I88&gt;0),50,200))),0)</f>
        <v>0</v>
      </c>
      <c r="J88" s="2" t="str">
        <f ca="1">IF(D88&lt;$E$18,"N/A",IF(D88=$E$18,IF($E$7-SUM(OFFSET(F88,-$E$18,0):F88)&gt;0,$E$7-SUM(OFFSET(F88,-$E$18,0):F88),0),IF(OFFSET(G88,-$E$18,0)-SUM(OFFSET(F88,-$E$18,0):F88)&gt;0,OFFSET(G88,-$E$18,0)-SUM(OFFSET(F88,-$E$18,0):F88),0)))</f>
        <v>N/A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393</v>
      </c>
      <c r="F89" s="15">
        <f t="shared" si="10"/>
        <v>45</v>
      </c>
      <c r="G89" s="15">
        <f t="shared" ca="1" si="11"/>
        <v>0</v>
      </c>
      <c r="H89" s="13">
        <f t="shared" ca="1" si="7"/>
        <v>0.43068493150684939</v>
      </c>
      <c r="I89" s="29">
        <f ca="1">IF(G89&lt;&gt;0,IF(E89&lt;0,0,IF(OR('House Salad'!I89&gt;0,'Green Pepper'!I89&gt;0,Mushrooms!I89&gt;0,Lemon!I89&gt;0,Onions!I89&gt;0),0,IF(OR(Pita!I89&gt;0,Tzatziki!I89&gt;0,'Monterey Jack'!I89&gt;0, 'Marinated Chicken'!I89&gt;0, Squid!I89&gt;0,Spanakopita!I89&gt;0,'Garlic Butter Sauce'!I89&gt;0,Flour!I89&gt;0,Cheddar!I89&gt;0,'Filet Mignon'!I89&gt;0,'Pork Loin Skewers'!I89&gt;0,Bacon!I89&gt;0,'Chicken Breast'!I89&gt;0,'Butterfly Shrimp'!I89&gt;0),50,200))),0)</f>
        <v>0</v>
      </c>
      <c r="J89" s="2" t="str">
        <f ca="1">IF(D89&lt;$E$18,"N/A",IF(D89=$E$18,IF($E$7-SUM(OFFSET(F89,-$E$18,0):F89)&gt;0,$E$7-SUM(OFFSET(F89,-$E$18,0):F89),0),IF(OFFSET(G89,-$E$18,0)-SUM(OFFSET(F89,-$E$18,0):F89)&gt;0,OFFSET(G89,-$E$18,0)-SUM(OFFSET(F89,-$E$18,0):F89),0)))</f>
        <v>N/A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348</v>
      </c>
      <c r="F90" s="15">
        <f t="shared" si="10"/>
        <v>45</v>
      </c>
      <c r="G90" s="15">
        <f t="shared" ca="1" si="11"/>
        <v>1575</v>
      </c>
      <c r="H90" s="13">
        <f t="shared" ca="1" si="7"/>
        <v>0.38136986301369868</v>
      </c>
      <c r="I90" s="29">
        <f ca="1">IF(G90&lt;&gt;0,IF(E90&lt;0,0,IF(OR('House Salad'!I90&gt;0,'Green Pepper'!I90&gt;0,Mushrooms!I90&gt;0,Lemon!I90&gt;0,Onions!I90&gt;0),0,IF(OR(Pita!I90&gt;0,Tzatziki!I90&gt;0,'Monterey Jack'!I90&gt;0, 'Marinated Chicken'!I90&gt;0, Squid!I90&gt;0,Spanakopita!I90&gt;0,'Garlic Butter Sauce'!I90&gt;0,Flour!I90&gt;0,Cheddar!I90&gt;0,'Filet Mignon'!I90&gt;0,'Pork Loin Skewers'!I90&gt;0,Bacon!I90&gt;0,'Chicken Breast'!I90&gt;0,'Butterfly Shrimp'!I90&gt;0),50,200))),0)</f>
        <v>0</v>
      </c>
      <c r="J90" s="2" t="str">
        <f ca="1">IF(D90&lt;$E$18,"N/A",IF(D90=$E$18,IF($E$7-SUM(OFFSET(F90,-$E$18,0):F90)&gt;0,$E$7-SUM(OFFSET(F90,-$E$18,0):F90),0),IF(OFFSET(G90,-$E$18,0)-SUM(OFFSET(F90,-$E$18,0):F90)&gt;0,OFFSET(G90,-$E$18,0)-SUM(OFFSET(F90,-$E$18,0):F90),0)))</f>
        <v>N/A</v>
      </c>
      <c r="K90" s="13">
        <f t="shared" ca="1" si="8"/>
        <v>0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1878</v>
      </c>
      <c r="F91" s="15">
        <f t="shared" si="10"/>
        <v>45</v>
      </c>
      <c r="G91" s="15">
        <f t="shared" ca="1" si="11"/>
        <v>0</v>
      </c>
      <c r="H91" s="13">
        <f t="shared" ca="1" si="7"/>
        <v>2.0580821917808221</v>
      </c>
      <c r="I91" s="29">
        <f ca="1">IF(G91&lt;&gt;0,IF(E91&lt;0,0,IF(OR('House Salad'!I91&gt;0,'Green Pepper'!I91&gt;0,Mushrooms!I91&gt;0,Lemon!I91&gt;0,Onions!I91&gt;0),0,IF(OR(Pita!I91&gt;0,Tzatziki!I91&gt;0,'Monterey Jack'!I91&gt;0, 'Marinated Chicken'!I91&gt;0, Squid!I91&gt;0,Spanakopita!I91&gt;0,'Garlic Butter Sauce'!I91&gt;0,Flour!I91&gt;0,Cheddar!I91&gt;0,'Filet Mignon'!I91&gt;0,'Pork Loin Skewers'!I91&gt;0,Bacon!I91&gt;0,'Chicken Breast'!I91&gt;0,'Butterfly Shrimp'!I91&gt;0),50,200))),0)</f>
        <v>0</v>
      </c>
      <c r="J91" s="2" t="str">
        <f ca="1">IF(D91&lt;$E$18,"N/A",IF(D91=$E$18,IF($E$7-SUM(OFFSET(F91,-$E$18,0):F91)&gt;0,$E$7-SUM(OFFSET(F91,-$E$18,0):F91),0),IF(OFFSET(G91,-$E$18,0)-SUM(OFFSET(F91,-$E$18,0):F91)&gt;0,OFFSET(G91,-$E$18,0)-SUM(OFFSET(F91,-$E$18,0):F91),0)))</f>
        <v>N/A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1833</v>
      </c>
      <c r="F92" s="15">
        <f t="shared" si="10"/>
        <v>45</v>
      </c>
      <c r="G92" s="15">
        <f t="shared" ca="1" si="11"/>
        <v>0</v>
      </c>
      <c r="H92" s="13">
        <f t="shared" ca="1" si="7"/>
        <v>2.0087671232876714</v>
      </c>
      <c r="I92" s="29">
        <f ca="1">IF(G92&lt;&gt;0,IF(E92&lt;0,0,IF(OR('House Salad'!I92&gt;0,'Green Pepper'!I92&gt;0,Mushrooms!I92&gt;0,Lemon!I92&gt;0,Onions!I92&gt;0),0,IF(OR(Pita!I92&gt;0,Tzatziki!I92&gt;0,'Monterey Jack'!I92&gt;0, 'Marinated Chicken'!I92&gt;0, Squid!I92&gt;0,Spanakopita!I92&gt;0,'Garlic Butter Sauce'!I92&gt;0,Flour!I92&gt;0,Cheddar!I92&gt;0,'Filet Mignon'!I92&gt;0,'Pork Loin Skewers'!I92&gt;0,Bacon!I92&gt;0,'Chicken Breast'!I92&gt;0,'Butterfly Shrimp'!I92&gt;0),50,200))),0)</f>
        <v>0</v>
      </c>
      <c r="J92" s="2" t="str">
        <f ca="1">IF(D92&lt;$E$18,"N/A",IF(D92=$E$18,IF($E$7-SUM(OFFSET(F92,-$E$18,0):F92)&gt;0,$E$7-SUM(OFFSET(F92,-$E$18,0):F92),0),IF(OFFSET(G92,-$E$18,0)-SUM(OFFSET(F92,-$E$18,0):F92)&gt;0,OFFSET(G92,-$E$18,0)-SUM(OFFSET(F92,-$E$18,0):F92),0)))</f>
        <v>N/A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1788</v>
      </c>
      <c r="F93" s="15">
        <f t="shared" si="10"/>
        <v>45</v>
      </c>
      <c r="G93" s="15">
        <f t="shared" ca="1" si="11"/>
        <v>0</v>
      </c>
      <c r="H93" s="13">
        <f t="shared" ca="1" si="7"/>
        <v>1.9594520547945209</v>
      </c>
      <c r="I93" s="29">
        <f ca="1">IF(G93&lt;&gt;0,IF(E93&lt;0,0,IF(OR('House Salad'!I93&gt;0,'Green Pepper'!I93&gt;0,Mushrooms!I93&gt;0,Lemon!I93&gt;0,Onions!I93&gt;0),0,IF(OR(Pita!I93&gt;0,Tzatziki!I93&gt;0,'Monterey Jack'!I93&gt;0, 'Marinated Chicken'!I93&gt;0, Squid!I93&gt;0,Spanakopita!I93&gt;0,'Garlic Butter Sauce'!I93&gt;0,Flour!I93&gt;0,Cheddar!I93&gt;0,'Filet Mignon'!I93&gt;0,'Pork Loin Skewers'!I93&gt;0,Bacon!I93&gt;0,'Chicken Breast'!I93&gt;0,'Butterfly Shrimp'!I93&gt;0),50,200))),0)</f>
        <v>0</v>
      </c>
      <c r="J93" s="2" t="str">
        <f ca="1">IF(D93&lt;$E$18,"N/A",IF(D93=$E$18,IF($E$7-SUM(OFFSET(F93,-$E$18,0):F93)&gt;0,$E$7-SUM(OFFSET(F93,-$E$18,0):F93),0),IF(OFFSET(G93,-$E$18,0)-SUM(OFFSET(F93,-$E$18,0):F93)&gt;0,OFFSET(G93,-$E$18,0)-SUM(OFFSET(F93,-$E$18,0):F93),0)))</f>
        <v>N/A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1743</v>
      </c>
      <c r="F94" s="15">
        <f t="shared" si="10"/>
        <v>45</v>
      </c>
      <c r="G94" s="15">
        <f t="shared" ca="1" si="11"/>
        <v>0</v>
      </c>
      <c r="H94" s="13">
        <f t="shared" ca="1" si="7"/>
        <v>1.9101369863013702</v>
      </c>
      <c r="I94" s="29">
        <f ca="1">IF(G94&lt;&gt;0,IF(E94&lt;0,0,IF(OR('House Salad'!I94&gt;0,'Green Pepper'!I94&gt;0,Mushrooms!I94&gt;0,Lemon!I94&gt;0,Onions!I94&gt;0),0,IF(OR(Pita!I94&gt;0,Tzatziki!I94&gt;0,'Monterey Jack'!I94&gt;0, 'Marinated Chicken'!I94&gt;0, Squid!I94&gt;0,Spanakopita!I94&gt;0,'Garlic Butter Sauce'!I94&gt;0,Flour!I94&gt;0,Cheddar!I94&gt;0,'Filet Mignon'!I94&gt;0,'Pork Loin Skewers'!I94&gt;0,Bacon!I94&gt;0,'Chicken Breast'!I94&gt;0,'Butterfly Shrimp'!I94&gt;0),50,200))),0)</f>
        <v>0</v>
      </c>
      <c r="J94" s="2" t="str">
        <f ca="1">IF(D94&lt;$E$18,"N/A",IF(D94=$E$18,IF($E$7-SUM(OFFSET(F94,-$E$18,0):F94)&gt;0,$E$7-SUM(OFFSET(F94,-$E$18,0):F94),0),IF(OFFSET(G94,-$E$18,0)-SUM(OFFSET(F94,-$E$18,0):F94)&gt;0,OFFSET(G94,-$E$18,0)-SUM(OFFSET(F94,-$E$18,0):F94),0)))</f>
        <v>N/A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1698</v>
      </c>
      <c r="F95" s="15">
        <f t="shared" si="10"/>
        <v>45</v>
      </c>
      <c r="G95" s="15">
        <f t="shared" ca="1" si="11"/>
        <v>0</v>
      </c>
      <c r="H95" s="13">
        <f t="shared" ca="1" si="7"/>
        <v>1.8608219178082195</v>
      </c>
      <c r="I95" s="29">
        <f ca="1">IF(G95&lt;&gt;0,IF(E95&lt;0,0,IF(OR('House Salad'!I95&gt;0,'Green Pepper'!I95&gt;0,Mushrooms!I95&gt;0,Lemon!I95&gt;0,Onions!I95&gt;0),0,IF(OR(Pita!I95&gt;0,Tzatziki!I95&gt;0,'Monterey Jack'!I95&gt;0, 'Marinated Chicken'!I95&gt;0, Squid!I95&gt;0,Spanakopita!I95&gt;0,'Garlic Butter Sauce'!I95&gt;0,Flour!I95&gt;0,Cheddar!I95&gt;0,'Filet Mignon'!I95&gt;0,'Pork Loin Skewers'!I95&gt;0,Bacon!I95&gt;0,'Chicken Breast'!I95&gt;0,'Butterfly Shrimp'!I95&gt;0),50,200))),0)</f>
        <v>0</v>
      </c>
      <c r="J95" s="2" t="str">
        <f ca="1">IF(D95&lt;$E$18,"N/A",IF(D95=$E$18,IF($E$7-SUM(OFFSET(F95,-$E$18,0):F95)&gt;0,$E$7-SUM(OFFSET(F95,-$E$18,0):F95),0),IF(OFFSET(G95,-$E$18,0)-SUM(OFFSET(F95,-$E$18,0):F95)&gt;0,OFFSET(G95,-$E$18,0)-SUM(OFFSET(F95,-$E$18,0):F95),0)))</f>
        <v>N/A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1653</v>
      </c>
      <c r="F96" s="15">
        <f t="shared" si="10"/>
        <v>45</v>
      </c>
      <c r="G96" s="15">
        <f t="shared" ca="1" si="11"/>
        <v>0</v>
      </c>
      <c r="H96" s="13">
        <f t="shared" ca="1" si="7"/>
        <v>1.8115068493150688</v>
      </c>
      <c r="I96" s="29">
        <f ca="1">IF(G96&lt;&gt;0,IF(E96&lt;0,0,IF(OR('House Salad'!I96&gt;0,'Green Pepper'!I96&gt;0,Mushrooms!I96&gt;0,Lemon!I96&gt;0,Onions!I96&gt;0),0,IF(OR(Pita!I96&gt;0,Tzatziki!I96&gt;0,'Monterey Jack'!I96&gt;0, 'Marinated Chicken'!I96&gt;0, Squid!I96&gt;0,Spanakopita!I96&gt;0,'Garlic Butter Sauce'!I96&gt;0,Flour!I96&gt;0,Cheddar!I96&gt;0,'Filet Mignon'!I96&gt;0,'Pork Loin Skewers'!I96&gt;0,Bacon!I96&gt;0,'Chicken Breast'!I96&gt;0,'Butterfly Shrimp'!I96&gt;0),50,200))),0)</f>
        <v>0</v>
      </c>
      <c r="J96" s="2" t="str">
        <f ca="1">IF(D96&lt;$E$18,"N/A",IF(D96=$E$18,IF($E$7-SUM(OFFSET(F96,-$E$18,0):F96)&gt;0,$E$7-SUM(OFFSET(F96,-$E$18,0):F96),0),IF(OFFSET(G96,-$E$18,0)-SUM(OFFSET(F96,-$E$18,0):F96)&gt;0,OFFSET(G96,-$E$18,0)-SUM(OFFSET(F96,-$E$18,0):F96),0)))</f>
        <v>N/A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1608</v>
      </c>
      <c r="F97" s="15">
        <f t="shared" si="10"/>
        <v>45</v>
      </c>
      <c r="G97" s="15">
        <f t="shared" ca="1" si="11"/>
        <v>0</v>
      </c>
      <c r="H97" s="13">
        <f t="shared" ca="1" si="7"/>
        <v>1.7621917808219181</v>
      </c>
      <c r="I97" s="29">
        <f ca="1">IF(G97&lt;&gt;0,IF(E97&lt;0,0,IF(OR('House Salad'!I97&gt;0,'Green Pepper'!I97&gt;0,Mushrooms!I97&gt;0,Lemon!I97&gt;0,Onions!I97&gt;0),0,IF(OR(Pita!I97&gt;0,Tzatziki!I97&gt;0,'Monterey Jack'!I97&gt;0, 'Marinated Chicken'!I97&gt;0, Squid!I97&gt;0,Spanakopita!I97&gt;0,'Garlic Butter Sauce'!I97&gt;0,Flour!I97&gt;0,Cheddar!I97&gt;0,'Filet Mignon'!I97&gt;0,'Pork Loin Skewers'!I97&gt;0,Bacon!I97&gt;0,'Chicken Breast'!I97&gt;0,'Butterfly Shrimp'!I97&gt;0),50,200))),0)</f>
        <v>0</v>
      </c>
      <c r="J97" s="2" t="str">
        <f ca="1">IF(D97&lt;$E$18,"N/A",IF(D97=$E$18,IF($E$7-SUM(OFFSET(F97,-$E$18,0):F97)&gt;0,$E$7-SUM(OFFSET(F97,-$E$18,0):F97),0),IF(OFFSET(G97,-$E$18,0)-SUM(OFFSET(F97,-$E$18,0):F97)&gt;0,OFFSET(G97,-$E$18,0)-SUM(OFFSET(F97,-$E$18,0):F97),0)))</f>
        <v>N/A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1563</v>
      </c>
      <c r="F98" s="15">
        <f t="shared" si="10"/>
        <v>45</v>
      </c>
      <c r="G98" s="15">
        <f t="shared" ca="1" si="11"/>
        <v>0</v>
      </c>
      <c r="H98" s="13">
        <f t="shared" ca="1" si="7"/>
        <v>1.7128767123287674</v>
      </c>
      <c r="I98" s="29">
        <f ca="1">IF(G98&lt;&gt;0,IF(E98&lt;0,0,IF(OR('House Salad'!I98&gt;0,'Green Pepper'!I98&gt;0,Mushrooms!I98&gt;0,Lemon!I98&gt;0,Onions!I98&gt;0),0,IF(OR(Pita!I98&gt;0,Tzatziki!I98&gt;0,'Monterey Jack'!I98&gt;0, 'Marinated Chicken'!I98&gt;0, Squid!I98&gt;0,Spanakopita!I98&gt;0,'Garlic Butter Sauce'!I98&gt;0,Flour!I98&gt;0,Cheddar!I98&gt;0,'Filet Mignon'!I98&gt;0,'Pork Loin Skewers'!I98&gt;0,Bacon!I98&gt;0,'Chicken Breast'!I98&gt;0,'Butterfly Shrimp'!I98&gt;0),50,200))),0)</f>
        <v>0</v>
      </c>
      <c r="J98" s="2" t="str">
        <f ca="1">IF(D98&lt;$E$18,"N/A",IF(D98=$E$18,IF($E$7-SUM(OFFSET(F98,-$E$18,0):F98)&gt;0,$E$7-SUM(OFFSET(F98,-$E$18,0):F98),0),IF(OFFSET(G98,-$E$18,0)-SUM(OFFSET(F98,-$E$18,0):F98)&gt;0,OFFSET(G98,-$E$18,0)-SUM(OFFSET(F98,-$E$18,0):F98),0)))</f>
        <v>N/A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1518</v>
      </c>
      <c r="F99" s="15">
        <f t="shared" si="10"/>
        <v>45</v>
      </c>
      <c r="G99" s="15">
        <f t="shared" ca="1" si="11"/>
        <v>0</v>
      </c>
      <c r="H99" s="13">
        <f t="shared" ca="1" si="7"/>
        <v>1.6635616438356167</v>
      </c>
      <c r="I99" s="29">
        <f ca="1">IF(G99&lt;&gt;0,IF(E99&lt;0,0,IF(OR('House Salad'!I99&gt;0,'Green Pepper'!I99&gt;0,Mushrooms!I99&gt;0,Lemon!I99&gt;0,Onions!I99&gt;0),0,IF(OR(Pita!I99&gt;0,Tzatziki!I99&gt;0,'Monterey Jack'!I99&gt;0, 'Marinated Chicken'!I99&gt;0, Squid!I99&gt;0,Spanakopita!I99&gt;0,'Garlic Butter Sauce'!I99&gt;0,Flour!I99&gt;0,Cheddar!I99&gt;0,'Filet Mignon'!I99&gt;0,'Pork Loin Skewers'!I99&gt;0,Bacon!I99&gt;0,'Chicken Breast'!I99&gt;0,'Butterfly Shrimp'!I99&gt;0),50,200))),0)</f>
        <v>0</v>
      </c>
      <c r="J99" s="2" t="str">
        <f ca="1">IF(D99&lt;$E$18,"N/A",IF(D99=$E$18,IF($E$7-SUM(OFFSET(F99,-$E$18,0):F99)&gt;0,$E$7-SUM(OFFSET(F99,-$E$18,0):F99),0),IF(OFFSET(G99,-$E$18,0)-SUM(OFFSET(F99,-$E$18,0):F99)&gt;0,OFFSET(G99,-$E$18,0)-SUM(OFFSET(F99,-$E$18,0):F99),0)))</f>
        <v>N/A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1473</v>
      </c>
      <c r="F100" s="15">
        <f t="shared" si="10"/>
        <v>45</v>
      </c>
      <c r="G100" s="15">
        <f t="shared" ca="1" si="11"/>
        <v>0</v>
      </c>
      <c r="H100" s="13">
        <f t="shared" ca="1" si="7"/>
        <v>1.614246575342466</v>
      </c>
      <c r="I100" s="29">
        <f ca="1">IF(G100&lt;&gt;0,IF(E100&lt;0,0,IF(OR('House Salad'!I100&gt;0,'Green Pepper'!I100&gt;0,Mushrooms!I100&gt;0,Lemon!I100&gt;0,Onions!I100&gt;0),0,IF(OR(Pita!I100&gt;0,Tzatziki!I100&gt;0,'Monterey Jack'!I100&gt;0, 'Marinated Chicken'!I100&gt;0, Squid!I100&gt;0,Spanakopita!I100&gt;0,'Garlic Butter Sauce'!I100&gt;0,Flour!I100&gt;0,Cheddar!I100&gt;0,'Filet Mignon'!I100&gt;0,'Pork Loin Skewers'!I100&gt;0,Bacon!I100&gt;0,'Chicken Breast'!I100&gt;0,'Butterfly Shrimp'!I100&gt;0),50,200))),0)</f>
        <v>0</v>
      </c>
      <c r="J100" s="2" t="str">
        <f ca="1">IF(D100&lt;$E$18,"N/A",IF(D100=$E$18,IF($E$7-SUM(OFFSET(F100,-$E$18,0):F100)&gt;0,$E$7-SUM(OFFSET(F100,-$E$18,0):F100),0),IF(OFFSET(G100,-$E$18,0)-SUM(OFFSET(F100,-$E$18,0):F100)&gt;0,OFFSET(G100,-$E$18,0)-SUM(OFFSET(F100,-$E$18,0):F100),0)))</f>
        <v>N/A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1428</v>
      </c>
      <c r="F101" s="15">
        <f t="shared" si="10"/>
        <v>45</v>
      </c>
      <c r="G101" s="15">
        <f t="shared" ca="1" si="11"/>
        <v>0</v>
      </c>
      <c r="H101" s="13">
        <f t="shared" ca="1" si="7"/>
        <v>1.5649315068493153</v>
      </c>
      <c r="I101" s="29">
        <f ca="1">IF(G101&lt;&gt;0,IF(E101&lt;0,0,IF(OR('House Salad'!I101&gt;0,'Green Pepper'!I101&gt;0,Mushrooms!I101&gt;0,Lemon!I101&gt;0,Onions!I101&gt;0),0,IF(OR(Pita!I101&gt;0,Tzatziki!I101&gt;0,'Monterey Jack'!I101&gt;0, 'Marinated Chicken'!I101&gt;0, Squid!I101&gt;0,Spanakopita!I101&gt;0,'Garlic Butter Sauce'!I101&gt;0,Flour!I101&gt;0,Cheddar!I101&gt;0,'Filet Mignon'!I101&gt;0,'Pork Loin Skewers'!I101&gt;0,Bacon!I101&gt;0,'Chicken Breast'!I101&gt;0,'Butterfly Shrimp'!I101&gt;0),50,200))),0)</f>
        <v>0</v>
      </c>
      <c r="J101" s="2" t="str">
        <f ca="1">IF(D101&lt;$E$18,"N/A",IF(D101=$E$18,IF($E$7-SUM(OFFSET(F101,-$E$18,0):F101)&gt;0,$E$7-SUM(OFFSET(F101,-$E$18,0):F101),0),IF(OFFSET(G101,-$E$18,0)-SUM(OFFSET(F101,-$E$18,0):F101)&gt;0,OFFSET(G101,-$E$18,0)-SUM(OFFSET(F101,-$E$18,0):F101),0)))</f>
        <v>N/A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1383</v>
      </c>
      <c r="F102" s="15">
        <f t="shared" si="10"/>
        <v>45</v>
      </c>
      <c r="G102" s="15">
        <f t="shared" ca="1" si="11"/>
        <v>0</v>
      </c>
      <c r="H102" s="13">
        <f t="shared" ca="1" si="7"/>
        <v>1.5156164383561646</v>
      </c>
      <c r="I102" s="29">
        <f ca="1">IF(G102&lt;&gt;0,IF(E102&lt;0,0,IF(OR('House Salad'!I102&gt;0,'Green Pepper'!I102&gt;0,Mushrooms!I102&gt;0,Lemon!I102&gt;0,Onions!I102&gt;0),0,IF(OR(Pita!I102&gt;0,Tzatziki!I102&gt;0,'Monterey Jack'!I102&gt;0, 'Marinated Chicken'!I102&gt;0, Squid!I102&gt;0,Spanakopita!I102&gt;0,'Garlic Butter Sauce'!I102&gt;0,Flour!I102&gt;0,Cheddar!I102&gt;0,'Filet Mignon'!I102&gt;0,'Pork Loin Skewers'!I102&gt;0,Bacon!I102&gt;0,'Chicken Breast'!I102&gt;0,'Butterfly Shrimp'!I102&gt;0),50,200))),0)</f>
        <v>0</v>
      </c>
      <c r="J102" s="2" t="str">
        <f ca="1">IF(D102&lt;$E$18,"N/A",IF(D102=$E$18,IF($E$7-SUM(OFFSET(F102,-$E$18,0):F102)&gt;0,$E$7-SUM(OFFSET(F102,-$E$18,0):F102),0),IF(OFFSET(G102,-$E$18,0)-SUM(OFFSET(F102,-$E$18,0):F102)&gt;0,OFFSET(G102,-$E$18,0)-SUM(OFFSET(F102,-$E$18,0):F102),0)))</f>
        <v>N/A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1338</v>
      </c>
      <c r="F103" s="15">
        <f t="shared" si="10"/>
        <v>45</v>
      </c>
      <c r="G103" s="15">
        <f t="shared" ca="1" si="11"/>
        <v>0</v>
      </c>
      <c r="H103" s="13">
        <f t="shared" ca="1" si="7"/>
        <v>1.4663013698630138</v>
      </c>
      <c r="I103" s="29">
        <f ca="1">IF(G103&lt;&gt;0,IF(E103&lt;0,0,IF(OR('House Salad'!I103&gt;0,'Green Pepper'!I103&gt;0,Mushrooms!I103&gt;0,Lemon!I103&gt;0,Onions!I103&gt;0),0,IF(OR(Pita!I103&gt;0,Tzatziki!I103&gt;0,'Monterey Jack'!I103&gt;0, 'Marinated Chicken'!I103&gt;0, Squid!I103&gt;0,Spanakopita!I103&gt;0,'Garlic Butter Sauce'!I103&gt;0,Flour!I103&gt;0,Cheddar!I103&gt;0,'Filet Mignon'!I103&gt;0,'Pork Loin Skewers'!I103&gt;0,Bacon!I103&gt;0,'Chicken Breast'!I103&gt;0,'Butterfly Shrimp'!I103&gt;0),50,200))),0)</f>
        <v>0</v>
      </c>
      <c r="J103" s="2" t="str">
        <f ca="1">IF(D103&lt;$E$18,"N/A",IF(D103=$E$18,IF($E$7-SUM(OFFSET(F103,-$E$18,0):F103)&gt;0,$E$7-SUM(OFFSET(F103,-$E$18,0):F103),0),IF(OFFSET(G103,-$E$18,0)-SUM(OFFSET(F103,-$E$18,0):F103)&gt;0,OFFSET(G103,-$E$18,0)-SUM(OFFSET(F103,-$E$18,0):F103),0)))</f>
        <v>N/A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1293</v>
      </c>
      <c r="F104" s="15">
        <f t="shared" si="10"/>
        <v>45</v>
      </c>
      <c r="G104" s="15">
        <f t="shared" ca="1" si="11"/>
        <v>0</v>
      </c>
      <c r="H104" s="13">
        <f t="shared" ca="1" si="7"/>
        <v>1.4169863013698631</v>
      </c>
      <c r="I104" s="29">
        <f ca="1">IF(G104&lt;&gt;0,IF(E104&lt;0,0,IF(OR('House Salad'!I104&gt;0,'Green Pepper'!I104&gt;0,Mushrooms!I104&gt;0,Lemon!I104&gt;0,Onions!I104&gt;0),0,IF(OR(Pita!I104&gt;0,Tzatziki!I104&gt;0,'Monterey Jack'!I104&gt;0, 'Marinated Chicken'!I104&gt;0, Squid!I104&gt;0,Spanakopita!I104&gt;0,'Garlic Butter Sauce'!I104&gt;0,Flour!I104&gt;0,Cheddar!I104&gt;0,'Filet Mignon'!I104&gt;0,'Pork Loin Skewers'!I104&gt;0,Bacon!I104&gt;0,'Chicken Breast'!I104&gt;0,'Butterfly Shrimp'!I104&gt;0),50,200))),0)</f>
        <v>0</v>
      </c>
      <c r="J104" s="2" t="str">
        <f ca="1">IF(D104&lt;$E$18,"N/A",IF(D104=$E$18,IF($E$7-SUM(OFFSET(F104,-$E$18,0):F104)&gt;0,$E$7-SUM(OFFSET(F104,-$E$18,0):F104),0),IF(OFFSET(G104,-$E$18,0)-SUM(OFFSET(F104,-$E$18,0):F104)&gt;0,OFFSET(G104,-$E$18,0)-SUM(OFFSET(F104,-$E$18,0):F104),0)))</f>
        <v>N/A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1248</v>
      </c>
      <c r="F105" s="15">
        <f t="shared" si="10"/>
        <v>45</v>
      </c>
      <c r="G105" s="15">
        <f t="shared" ca="1" si="11"/>
        <v>0</v>
      </c>
      <c r="H105" s="13">
        <f t="shared" ca="1" si="7"/>
        <v>1.3676712328767124</v>
      </c>
      <c r="I105" s="29">
        <f ca="1">IF(G105&lt;&gt;0,IF(E105&lt;0,0,IF(OR('House Salad'!I105&gt;0,'Green Pepper'!I105&gt;0,Mushrooms!I105&gt;0,Lemon!I105&gt;0,Onions!I105&gt;0),0,IF(OR(Pita!I105&gt;0,Tzatziki!I105&gt;0,'Monterey Jack'!I105&gt;0, 'Marinated Chicken'!I105&gt;0, Squid!I105&gt;0,Spanakopita!I105&gt;0,'Garlic Butter Sauce'!I105&gt;0,Flour!I105&gt;0,Cheddar!I105&gt;0,'Filet Mignon'!I105&gt;0,'Pork Loin Skewers'!I105&gt;0,Bacon!I105&gt;0,'Chicken Breast'!I105&gt;0,'Butterfly Shrimp'!I105&gt;0),50,200))),0)</f>
        <v>0</v>
      </c>
      <c r="J105" s="2" t="str">
        <f ca="1">IF(D105&lt;$E$18,"N/A",IF(D105=$E$18,IF($E$7-SUM(OFFSET(F105,-$E$18,0):F105)&gt;0,$E$7-SUM(OFFSET(F105,-$E$18,0):F105),0),IF(OFFSET(G105,-$E$18,0)-SUM(OFFSET(F105,-$E$18,0):F105)&gt;0,OFFSET(G105,-$E$18,0)-SUM(OFFSET(F105,-$E$18,0):F105),0)))</f>
        <v>N/A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1203</v>
      </c>
      <c r="F106" s="15">
        <f t="shared" si="10"/>
        <v>45</v>
      </c>
      <c r="G106" s="15">
        <f t="shared" ca="1" si="11"/>
        <v>0</v>
      </c>
      <c r="H106" s="13">
        <f t="shared" ca="1" si="7"/>
        <v>1.3183561643835617</v>
      </c>
      <c r="I106" s="29">
        <f ca="1">IF(G106&lt;&gt;0,IF(E106&lt;0,0,IF(OR('House Salad'!I106&gt;0,'Green Pepper'!I106&gt;0,Mushrooms!I106&gt;0,Lemon!I106&gt;0,Onions!I106&gt;0),0,IF(OR(Pita!I106&gt;0,Tzatziki!I106&gt;0,'Monterey Jack'!I106&gt;0, 'Marinated Chicken'!I106&gt;0, Squid!I106&gt;0,Spanakopita!I106&gt;0,'Garlic Butter Sauce'!I106&gt;0,Flour!I106&gt;0,Cheddar!I106&gt;0,'Filet Mignon'!I106&gt;0,'Pork Loin Skewers'!I106&gt;0,Bacon!I106&gt;0,'Chicken Breast'!I106&gt;0,'Butterfly Shrimp'!I106&gt;0),50,200))),0)</f>
        <v>0</v>
      </c>
      <c r="J106" s="2" t="str">
        <f ca="1">IF(D106&lt;$E$18,"N/A",IF(D106=$E$18,IF($E$7-SUM(OFFSET(F106,-$E$18,0):F106)&gt;0,$E$7-SUM(OFFSET(F106,-$E$18,0):F106),0),IF(OFFSET(G106,-$E$18,0)-SUM(OFFSET(F106,-$E$18,0):F106)&gt;0,OFFSET(G106,-$E$18,0)-SUM(OFFSET(F106,-$E$18,0):F106),0)))</f>
        <v>N/A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1158</v>
      </c>
      <c r="F107" s="15">
        <f t="shared" si="10"/>
        <v>45</v>
      </c>
      <c r="G107" s="15">
        <f t="shared" ca="1" si="11"/>
        <v>0</v>
      </c>
      <c r="H107" s="13">
        <f t="shared" ca="1" si="7"/>
        <v>1.269041095890411</v>
      </c>
      <c r="I107" s="29">
        <f ca="1">IF(G107&lt;&gt;0,IF(E107&lt;0,0,IF(OR('House Salad'!I107&gt;0,'Green Pepper'!I107&gt;0,Mushrooms!I107&gt;0,Lemon!I107&gt;0,Onions!I107&gt;0),0,IF(OR(Pita!I107&gt;0,Tzatziki!I107&gt;0,'Monterey Jack'!I107&gt;0, 'Marinated Chicken'!I107&gt;0, Squid!I107&gt;0,Spanakopita!I107&gt;0,'Garlic Butter Sauce'!I107&gt;0,Flour!I107&gt;0,Cheddar!I107&gt;0,'Filet Mignon'!I107&gt;0,'Pork Loin Skewers'!I107&gt;0,Bacon!I107&gt;0,'Chicken Breast'!I107&gt;0,'Butterfly Shrimp'!I107&gt;0),50,200))),0)</f>
        <v>0</v>
      </c>
      <c r="J107" s="2" t="str">
        <f ca="1">IF(D107&lt;$E$18,"N/A",IF(D107=$E$18,IF($E$7-SUM(OFFSET(F107,-$E$18,0):F107)&gt;0,$E$7-SUM(OFFSET(F107,-$E$18,0):F107),0),IF(OFFSET(G107,-$E$18,0)-SUM(OFFSET(F107,-$E$18,0):F107)&gt;0,OFFSET(G107,-$E$18,0)-SUM(OFFSET(F107,-$E$18,0):F107),0)))</f>
        <v>N/A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1113</v>
      </c>
      <c r="F108" s="15">
        <f t="shared" si="10"/>
        <v>45</v>
      </c>
      <c r="G108" s="15">
        <f t="shared" ca="1" si="11"/>
        <v>0</v>
      </c>
      <c r="H108" s="13">
        <f t="shared" ca="1" si="7"/>
        <v>1.2197260273972603</v>
      </c>
      <c r="I108" s="29">
        <f ca="1">IF(G108&lt;&gt;0,IF(E108&lt;0,0,IF(OR('House Salad'!I108&gt;0,'Green Pepper'!I108&gt;0,Mushrooms!I108&gt;0,Lemon!I108&gt;0,Onions!I108&gt;0),0,IF(OR(Pita!I108&gt;0,Tzatziki!I108&gt;0,'Monterey Jack'!I108&gt;0, 'Marinated Chicken'!I108&gt;0, Squid!I108&gt;0,Spanakopita!I108&gt;0,'Garlic Butter Sauce'!I108&gt;0,Flour!I108&gt;0,Cheddar!I108&gt;0,'Filet Mignon'!I108&gt;0,'Pork Loin Skewers'!I108&gt;0,Bacon!I108&gt;0,'Chicken Breast'!I108&gt;0,'Butterfly Shrimp'!I108&gt;0),50,200))),0)</f>
        <v>0</v>
      </c>
      <c r="J108" s="2" t="str">
        <f ca="1">IF(D108&lt;$E$18,"N/A",IF(D108=$E$18,IF($E$7-SUM(OFFSET(F108,-$E$18,0):F108)&gt;0,$E$7-SUM(OFFSET(F108,-$E$18,0):F108),0),IF(OFFSET(G108,-$E$18,0)-SUM(OFFSET(F108,-$E$18,0):F108)&gt;0,OFFSET(G108,-$E$18,0)-SUM(OFFSET(F108,-$E$18,0):F108),0)))</f>
        <v>N/A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1068</v>
      </c>
      <c r="F109" s="15">
        <f t="shared" si="10"/>
        <v>45</v>
      </c>
      <c r="G109" s="15">
        <f t="shared" ca="1" si="11"/>
        <v>0</v>
      </c>
      <c r="H109" s="13">
        <f t="shared" ca="1" si="7"/>
        <v>1.1704109589041098</v>
      </c>
      <c r="I109" s="29">
        <f ca="1">IF(G109&lt;&gt;0,IF(E109&lt;0,0,IF(OR('House Salad'!I109&gt;0,'Green Pepper'!I109&gt;0,Mushrooms!I109&gt;0,Lemon!I109&gt;0,Onions!I109&gt;0),0,IF(OR(Pita!I109&gt;0,Tzatziki!I109&gt;0,'Monterey Jack'!I109&gt;0, 'Marinated Chicken'!I109&gt;0, Squid!I109&gt;0,Spanakopita!I109&gt;0,'Garlic Butter Sauce'!I109&gt;0,Flour!I109&gt;0,Cheddar!I109&gt;0,'Filet Mignon'!I109&gt;0,'Pork Loin Skewers'!I109&gt;0,Bacon!I109&gt;0,'Chicken Breast'!I109&gt;0,'Butterfly Shrimp'!I109&gt;0),50,200))),0)</f>
        <v>0</v>
      </c>
      <c r="J109" s="2" t="str">
        <f ca="1">IF(D109&lt;$E$18,"N/A",IF(D109=$E$18,IF($E$7-SUM(OFFSET(F109,-$E$18,0):F109)&gt;0,$E$7-SUM(OFFSET(F109,-$E$18,0):F109),0),IF(OFFSET(G109,-$E$18,0)-SUM(OFFSET(F109,-$E$18,0):F109)&gt;0,OFFSET(G109,-$E$18,0)-SUM(OFFSET(F109,-$E$18,0):F109),0)))</f>
        <v>N/A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1023</v>
      </c>
      <c r="F110" s="15">
        <f t="shared" si="10"/>
        <v>45</v>
      </c>
      <c r="G110" s="15">
        <f t="shared" ca="1" si="11"/>
        <v>0</v>
      </c>
      <c r="H110" s="13">
        <f t="shared" ca="1" si="7"/>
        <v>1.1210958904109591</v>
      </c>
      <c r="I110" s="29">
        <f ca="1">IF(G110&lt;&gt;0,IF(E110&lt;0,0,IF(OR('House Salad'!I110&gt;0,'Green Pepper'!I110&gt;0,Mushrooms!I110&gt;0,Lemon!I110&gt;0,Onions!I110&gt;0),0,IF(OR(Pita!I110&gt;0,Tzatziki!I110&gt;0,'Monterey Jack'!I110&gt;0, 'Marinated Chicken'!I110&gt;0, Squid!I110&gt;0,Spanakopita!I110&gt;0,'Garlic Butter Sauce'!I110&gt;0,Flour!I110&gt;0,Cheddar!I110&gt;0,'Filet Mignon'!I110&gt;0,'Pork Loin Skewers'!I110&gt;0,Bacon!I110&gt;0,'Chicken Breast'!I110&gt;0,'Butterfly Shrimp'!I110&gt;0),50,200))),0)</f>
        <v>0</v>
      </c>
      <c r="J110" s="2" t="str">
        <f ca="1">IF(D110&lt;$E$18,"N/A",IF(D110=$E$18,IF($E$7-SUM(OFFSET(F110,-$E$18,0):F110)&gt;0,$E$7-SUM(OFFSET(F110,-$E$18,0):F110),0),IF(OFFSET(G110,-$E$18,0)-SUM(OFFSET(F110,-$E$18,0):F110)&gt;0,OFFSET(G110,-$E$18,0)-SUM(OFFSET(F110,-$E$18,0):F110),0)))</f>
        <v>N/A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978</v>
      </c>
      <c r="F111" s="15">
        <f t="shared" si="10"/>
        <v>45</v>
      </c>
      <c r="G111" s="15">
        <f t="shared" ca="1" si="11"/>
        <v>0</v>
      </c>
      <c r="H111" s="13">
        <f t="shared" ca="1" si="7"/>
        <v>1.0717808219178084</v>
      </c>
      <c r="I111" s="29">
        <f ca="1">IF(G111&lt;&gt;0,IF(E111&lt;0,0,IF(OR('House Salad'!I111&gt;0,'Green Pepper'!I111&gt;0,Mushrooms!I111&gt;0,Lemon!I111&gt;0,Onions!I111&gt;0),0,IF(OR(Pita!I111&gt;0,Tzatziki!I111&gt;0,'Monterey Jack'!I111&gt;0, 'Marinated Chicken'!I111&gt;0, Squid!I111&gt;0,Spanakopita!I111&gt;0,'Garlic Butter Sauce'!I111&gt;0,Flour!I111&gt;0,Cheddar!I111&gt;0,'Filet Mignon'!I111&gt;0,'Pork Loin Skewers'!I111&gt;0,Bacon!I111&gt;0,'Chicken Breast'!I111&gt;0,'Butterfly Shrimp'!I111&gt;0),50,200))),0)</f>
        <v>0</v>
      </c>
      <c r="J111" s="2" t="str">
        <f ca="1">IF(D111&lt;$E$18,"N/A",IF(D111=$E$18,IF($E$7-SUM(OFFSET(F111,-$E$18,0):F111)&gt;0,$E$7-SUM(OFFSET(F111,-$E$18,0):F111),0),IF(OFFSET(G111,-$E$18,0)-SUM(OFFSET(F111,-$E$18,0):F111)&gt;0,OFFSET(G111,-$E$18,0)-SUM(OFFSET(F111,-$E$18,0):F111),0)))</f>
        <v>N/A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933</v>
      </c>
      <c r="F112" s="15">
        <f t="shared" si="10"/>
        <v>45</v>
      </c>
      <c r="G112" s="15">
        <f t="shared" ca="1" si="11"/>
        <v>0</v>
      </c>
      <c r="H112" s="13">
        <f t="shared" ca="1" si="7"/>
        <v>1.0224657534246577</v>
      </c>
      <c r="I112" s="29">
        <f ca="1">IF(G112&lt;&gt;0,IF(E112&lt;0,0,IF(OR('House Salad'!I112&gt;0,'Green Pepper'!I112&gt;0,Mushrooms!I112&gt;0,Lemon!I112&gt;0,Onions!I112&gt;0),0,IF(OR(Pita!I112&gt;0,Tzatziki!I112&gt;0,'Monterey Jack'!I112&gt;0, 'Marinated Chicken'!I112&gt;0, Squid!I112&gt;0,Spanakopita!I112&gt;0,'Garlic Butter Sauce'!I112&gt;0,Flour!I112&gt;0,Cheddar!I112&gt;0,'Filet Mignon'!I112&gt;0,'Pork Loin Skewers'!I112&gt;0,Bacon!I112&gt;0,'Chicken Breast'!I112&gt;0,'Butterfly Shrimp'!I112&gt;0),50,200))),0)</f>
        <v>0</v>
      </c>
      <c r="J112" s="2" t="str">
        <f ca="1">IF(D112&lt;$E$18,"N/A",IF(D112=$E$18,IF($E$7-SUM(OFFSET(F112,-$E$18,0):F112)&gt;0,$E$7-SUM(OFFSET(F112,-$E$18,0):F112),0),IF(OFFSET(G112,-$E$18,0)-SUM(OFFSET(F112,-$E$18,0):F112)&gt;0,OFFSET(G112,-$E$18,0)-SUM(OFFSET(F112,-$E$18,0):F112),0)))</f>
        <v>N/A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888</v>
      </c>
      <c r="F113" s="15">
        <f t="shared" si="10"/>
        <v>45</v>
      </c>
      <c r="G113" s="15">
        <f t="shared" ca="1" si="11"/>
        <v>0</v>
      </c>
      <c r="H113" s="13">
        <f t="shared" ca="1" si="7"/>
        <v>0.97315068493150703</v>
      </c>
      <c r="I113" s="29">
        <f ca="1">IF(G113&lt;&gt;0,IF(E113&lt;0,0,IF(OR('House Salad'!I113&gt;0,'Green Pepper'!I113&gt;0,Mushrooms!I113&gt;0,Lemon!I113&gt;0,Onions!I113&gt;0),0,IF(OR(Pita!I113&gt;0,Tzatziki!I113&gt;0,'Monterey Jack'!I113&gt;0, 'Marinated Chicken'!I113&gt;0, Squid!I113&gt;0,Spanakopita!I113&gt;0,'Garlic Butter Sauce'!I113&gt;0,Flour!I113&gt;0,Cheddar!I113&gt;0,'Filet Mignon'!I113&gt;0,'Pork Loin Skewers'!I113&gt;0,Bacon!I113&gt;0,'Chicken Breast'!I113&gt;0,'Butterfly Shrimp'!I113&gt;0),50,200))),0)</f>
        <v>0</v>
      </c>
      <c r="J113" s="2" t="str">
        <f ca="1">IF(D113&lt;$E$18,"N/A",IF(D113=$E$18,IF($E$7-SUM(OFFSET(F113,-$E$18,0):F113)&gt;0,$E$7-SUM(OFFSET(F113,-$E$18,0):F113),0),IF(OFFSET(G113,-$E$18,0)-SUM(OFFSET(F113,-$E$18,0):F113)&gt;0,OFFSET(G113,-$E$18,0)-SUM(OFFSET(F113,-$E$18,0):F113),0)))</f>
        <v>N/A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843</v>
      </c>
      <c r="F114" s="15">
        <f t="shared" si="10"/>
        <v>45</v>
      </c>
      <c r="G114" s="15">
        <f t="shared" ca="1" si="11"/>
        <v>0</v>
      </c>
      <c r="H114" s="13">
        <f t="shared" ca="1" si="7"/>
        <v>0.92383561643835632</v>
      </c>
      <c r="I114" s="29">
        <f ca="1">IF(G114&lt;&gt;0,IF(E114&lt;0,0,IF(OR('House Salad'!I114&gt;0,'Green Pepper'!I114&gt;0,Mushrooms!I114&gt;0,Lemon!I114&gt;0,Onions!I114&gt;0),0,IF(OR(Pita!I114&gt;0,Tzatziki!I114&gt;0,'Monterey Jack'!I114&gt;0, 'Marinated Chicken'!I114&gt;0, Squid!I114&gt;0,Spanakopita!I114&gt;0,'Garlic Butter Sauce'!I114&gt;0,Flour!I114&gt;0,Cheddar!I114&gt;0,'Filet Mignon'!I114&gt;0,'Pork Loin Skewers'!I114&gt;0,Bacon!I114&gt;0,'Chicken Breast'!I114&gt;0,'Butterfly Shrimp'!I114&gt;0),50,200))),0)</f>
        <v>0</v>
      </c>
      <c r="J114" s="2" t="str">
        <f ca="1">IF(D114&lt;$E$18,"N/A",IF(D114=$E$18,IF($E$7-SUM(OFFSET(F114,-$E$18,0):F114)&gt;0,$E$7-SUM(OFFSET(F114,-$E$18,0):F114),0),IF(OFFSET(G114,-$E$18,0)-SUM(OFFSET(F114,-$E$18,0):F114)&gt;0,OFFSET(G114,-$E$18,0)-SUM(OFFSET(F114,-$E$18,0):F114),0)))</f>
        <v>N/A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798</v>
      </c>
      <c r="F115" s="15">
        <f t="shared" si="10"/>
        <v>45</v>
      </c>
      <c r="G115" s="15">
        <f t="shared" ca="1" si="11"/>
        <v>0</v>
      </c>
      <c r="H115" s="13">
        <f t="shared" ca="1" si="7"/>
        <v>0.87452054794520562</v>
      </c>
      <c r="I115" s="29">
        <f ca="1">IF(G115&lt;&gt;0,IF(E115&lt;0,0,IF(OR('House Salad'!I115&gt;0,'Green Pepper'!I115&gt;0,Mushrooms!I115&gt;0,Lemon!I115&gt;0,Onions!I115&gt;0),0,IF(OR(Pita!I115&gt;0,Tzatziki!I115&gt;0,'Monterey Jack'!I115&gt;0, 'Marinated Chicken'!I115&gt;0, Squid!I115&gt;0,Spanakopita!I115&gt;0,'Garlic Butter Sauce'!I115&gt;0,Flour!I115&gt;0,Cheddar!I115&gt;0,'Filet Mignon'!I115&gt;0,'Pork Loin Skewers'!I115&gt;0,Bacon!I115&gt;0,'Chicken Breast'!I115&gt;0,'Butterfly Shrimp'!I115&gt;0),50,200))),0)</f>
        <v>0</v>
      </c>
      <c r="J115" s="2" t="str">
        <f ca="1">IF(D115&lt;$E$18,"N/A",IF(D115=$E$18,IF($E$7-SUM(OFFSET(F115,-$E$18,0):F115)&gt;0,$E$7-SUM(OFFSET(F115,-$E$18,0):F115),0),IF(OFFSET(G115,-$E$18,0)-SUM(OFFSET(F115,-$E$18,0):F115)&gt;0,OFFSET(G115,-$E$18,0)-SUM(OFFSET(F115,-$E$18,0):F115),0)))</f>
        <v>N/A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753</v>
      </c>
      <c r="F116" s="15">
        <f t="shared" si="10"/>
        <v>45</v>
      </c>
      <c r="G116" s="15">
        <f t="shared" ca="1" si="11"/>
        <v>0</v>
      </c>
      <c r="H116" s="13">
        <f t="shared" ca="1" si="7"/>
        <v>0.82520547945205491</v>
      </c>
      <c r="I116" s="29">
        <f ca="1">IF(G116&lt;&gt;0,IF(E116&lt;0,0,IF(OR('House Salad'!I116&gt;0,'Green Pepper'!I116&gt;0,Mushrooms!I116&gt;0,Lemon!I116&gt;0,Onions!I116&gt;0),0,IF(OR(Pita!I116&gt;0,Tzatziki!I116&gt;0,'Monterey Jack'!I116&gt;0, 'Marinated Chicken'!I116&gt;0, Squid!I116&gt;0,Spanakopita!I116&gt;0,'Garlic Butter Sauce'!I116&gt;0,Flour!I116&gt;0,Cheddar!I116&gt;0,'Filet Mignon'!I116&gt;0,'Pork Loin Skewers'!I116&gt;0,Bacon!I116&gt;0,'Chicken Breast'!I116&gt;0,'Butterfly Shrimp'!I116&gt;0),50,200))),0)</f>
        <v>0</v>
      </c>
      <c r="J116" s="2" t="str">
        <f ca="1">IF(D116&lt;$E$18,"N/A",IF(D116=$E$18,IF($E$7-SUM(OFFSET(F116,-$E$18,0):F116)&gt;0,$E$7-SUM(OFFSET(F116,-$E$18,0):F116),0),IF(OFFSET(G116,-$E$18,0)-SUM(OFFSET(F116,-$E$18,0):F116)&gt;0,OFFSET(G116,-$E$18,0)-SUM(OFFSET(F116,-$E$18,0):F116),0)))</f>
        <v>N/A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708</v>
      </c>
      <c r="F117" s="15">
        <f t="shared" si="10"/>
        <v>45</v>
      </c>
      <c r="G117" s="15">
        <f t="shared" ca="1" si="11"/>
        <v>0</v>
      </c>
      <c r="H117" s="13">
        <f t="shared" ca="1" si="7"/>
        <v>0.77589041095890421</v>
      </c>
      <c r="I117" s="29">
        <f ca="1">IF(G117&lt;&gt;0,IF(E117&lt;0,0,IF(OR('House Salad'!I117&gt;0,'Green Pepper'!I117&gt;0,Mushrooms!I117&gt;0,Lemon!I117&gt;0,Onions!I117&gt;0),0,IF(OR(Pita!I117&gt;0,Tzatziki!I117&gt;0,'Monterey Jack'!I117&gt;0, 'Marinated Chicken'!I117&gt;0, Squid!I117&gt;0,Spanakopita!I117&gt;0,'Garlic Butter Sauce'!I117&gt;0,Flour!I117&gt;0,Cheddar!I117&gt;0,'Filet Mignon'!I117&gt;0,'Pork Loin Skewers'!I117&gt;0,Bacon!I117&gt;0,'Chicken Breast'!I117&gt;0,'Butterfly Shrimp'!I117&gt;0),50,200))),0)</f>
        <v>0</v>
      </c>
      <c r="J117" s="2" t="str">
        <f ca="1">IF(D117&lt;$E$18,"N/A",IF(D117=$E$18,IF($E$7-SUM(OFFSET(F117,-$E$18,0):F117)&gt;0,$E$7-SUM(OFFSET(F117,-$E$18,0):F117),0),IF(OFFSET(G117,-$E$18,0)-SUM(OFFSET(F117,-$E$18,0):F117)&gt;0,OFFSET(G117,-$E$18,0)-SUM(OFFSET(F117,-$E$18,0):F117),0)))</f>
        <v>N/A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663</v>
      </c>
      <c r="F118" s="15">
        <f t="shared" si="10"/>
        <v>45</v>
      </c>
      <c r="G118" s="15">
        <f t="shared" ca="1" si="11"/>
        <v>0</v>
      </c>
      <c r="H118" s="13">
        <f t="shared" ca="1" si="7"/>
        <v>0.7265753424657535</v>
      </c>
      <c r="I118" s="29">
        <f ca="1">IF(G118&lt;&gt;0,IF(E118&lt;0,0,IF(OR('House Salad'!I118&gt;0,'Green Pepper'!I118&gt;0,Mushrooms!I118&gt;0,Lemon!I118&gt;0,Onions!I118&gt;0),0,IF(OR(Pita!I118&gt;0,Tzatziki!I118&gt;0,'Monterey Jack'!I118&gt;0, 'Marinated Chicken'!I118&gt;0, Squid!I118&gt;0,Spanakopita!I118&gt;0,'Garlic Butter Sauce'!I118&gt;0,Flour!I118&gt;0,Cheddar!I118&gt;0,'Filet Mignon'!I118&gt;0,'Pork Loin Skewers'!I118&gt;0,Bacon!I118&gt;0,'Chicken Breast'!I118&gt;0,'Butterfly Shrimp'!I118&gt;0),50,200))),0)</f>
        <v>0</v>
      </c>
      <c r="J118" s="2" t="str">
        <f ca="1">IF(D118&lt;$E$18,"N/A",IF(D118=$E$18,IF($E$7-SUM(OFFSET(F118,-$E$18,0):F118)&gt;0,$E$7-SUM(OFFSET(F118,-$E$18,0):F118),0),IF(OFFSET(G118,-$E$18,0)-SUM(OFFSET(F118,-$E$18,0):F118)&gt;0,OFFSET(G118,-$E$18,0)-SUM(OFFSET(F118,-$E$18,0):F118),0)))</f>
        <v>N/A</v>
      </c>
      <c r="K118" s="13">
        <f t="shared" ca="1" si="8"/>
        <v>0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618</v>
      </c>
      <c r="F119" s="15">
        <f t="shared" si="10"/>
        <v>45</v>
      </c>
      <c r="G119" s="15">
        <f t="shared" ca="1" si="11"/>
        <v>0</v>
      </c>
      <c r="H119" s="13">
        <f t="shared" ca="1" si="7"/>
        <v>0.6772602739726028</v>
      </c>
      <c r="I119" s="29">
        <f ca="1">IF(G119&lt;&gt;0,IF(E119&lt;0,0,IF(OR('House Salad'!I119&gt;0,'Green Pepper'!I119&gt;0,Mushrooms!I119&gt;0,Lemon!I119&gt;0,Onions!I119&gt;0),0,IF(OR(Pita!I119&gt;0,Tzatziki!I119&gt;0,'Monterey Jack'!I119&gt;0, 'Marinated Chicken'!I119&gt;0, Squid!I119&gt;0,Spanakopita!I119&gt;0,'Garlic Butter Sauce'!I119&gt;0,Flour!I119&gt;0,Cheddar!I119&gt;0,'Filet Mignon'!I119&gt;0,'Pork Loin Skewers'!I119&gt;0,Bacon!I119&gt;0,'Chicken Breast'!I119&gt;0,'Butterfly Shrimp'!I119&gt;0),50,200))),0)</f>
        <v>0</v>
      </c>
      <c r="J119" s="2" t="str">
        <f ca="1">IF(D119&lt;$E$18,"N/A",IF(D119=$E$18,IF($E$7-SUM(OFFSET(F119,-$E$18,0):F119)&gt;0,$E$7-SUM(OFFSET(F119,-$E$18,0):F119),0),IF(OFFSET(G119,-$E$18,0)-SUM(OFFSET(F119,-$E$18,0):F119)&gt;0,OFFSET(G119,-$E$18,0)-SUM(OFFSET(F119,-$E$18,0):F119),0)))</f>
        <v>N/A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573</v>
      </c>
      <c r="F120" s="15">
        <f t="shared" si="10"/>
        <v>45</v>
      </c>
      <c r="G120" s="15">
        <f t="shared" ca="1" si="11"/>
        <v>0</v>
      </c>
      <c r="H120" s="13">
        <f t="shared" ca="1" si="7"/>
        <v>0.6279452054794521</v>
      </c>
      <c r="I120" s="29">
        <f ca="1">IF(G120&lt;&gt;0,IF(E120&lt;0,0,IF(OR('House Salad'!I120&gt;0,'Green Pepper'!I120&gt;0,Mushrooms!I120&gt;0,Lemon!I120&gt;0,Onions!I120&gt;0),0,IF(OR(Pita!I120&gt;0,Tzatziki!I120&gt;0,'Monterey Jack'!I120&gt;0, 'Marinated Chicken'!I120&gt;0, Squid!I120&gt;0,Spanakopita!I120&gt;0,'Garlic Butter Sauce'!I120&gt;0,Flour!I120&gt;0,Cheddar!I120&gt;0,'Filet Mignon'!I120&gt;0,'Pork Loin Skewers'!I120&gt;0,Bacon!I120&gt;0,'Chicken Breast'!I120&gt;0,'Butterfly Shrimp'!I120&gt;0),50,200))),0)</f>
        <v>0</v>
      </c>
      <c r="J120" s="2" t="str">
        <f ca="1">IF(D120&lt;$E$18,"N/A",IF(D120=$E$18,IF($E$7-SUM(OFFSET(F120,-$E$18,0):F120)&gt;0,$E$7-SUM(OFFSET(F120,-$E$18,0):F120),0),IF(OFFSET(G120,-$E$18,0)-SUM(OFFSET(F120,-$E$18,0):F120)&gt;0,OFFSET(G120,-$E$18,0)-SUM(OFFSET(F120,-$E$18,0):F120),0)))</f>
        <v>N/A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528</v>
      </c>
      <c r="F121" s="15">
        <f t="shared" si="10"/>
        <v>45</v>
      </c>
      <c r="G121" s="15">
        <f t="shared" ca="1" si="11"/>
        <v>0</v>
      </c>
      <c r="H121" s="13">
        <f t="shared" ca="1" si="7"/>
        <v>0.57863013698630139</v>
      </c>
      <c r="I121" s="29">
        <f ca="1">IF(G121&lt;&gt;0,IF(E121&lt;0,0,IF(OR('House Salad'!I121&gt;0,'Green Pepper'!I121&gt;0,Mushrooms!I121&gt;0,Lemon!I121&gt;0,Onions!I121&gt;0),0,IF(OR(Pita!I121&gt;0,Tzatziki!I121&gt;0,'Monterey Jack'!I121&gt;0, 'Marinated Chicken'!I121&gt;0, Squid!I121&gt;0,Spanakopita!I121&gt;0,'Garlic Butter Sauce'!I121&gt;0,Flour!I121&gt;0,Cheddar!I121&gt;0,'Filet Mignon'!I121&gt;0,'Pork Loin Skewers'!I121&gt;0,Bacon!I121&gt;0,'Chicken Breast'!I121&gt;0,'Butterfly Shrimp'!I121&gt;0),50,200))),0)</f>
        <v>0</v>
      </c>
      <c r="J121" s="2" t="str">
        <f ca="1">IF(D121&lt;$E$18,"N/A",IF(D121=$E$18,IF($E$7-SUM(OFFSET(F121,-$E$18,0):F121)&gt;0,$E$7-SUM(OFFSET(F121,-$E$18,0):F121),0),IF(OFFSET(G121,-$E$18,0)-SUM(OFFSET(F121,-$E$18,0):F121)&gt;0,OFFSET(G121,-$E$18,0)-SUM(OFFSET(F121,-$E$18,0):F121),0)))</f>
        <v>N/A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483</v>
      </c>
      <c r="F122" s="15">
        <f t="shared" si="10"/>
        <v>45</v>
      </c>
      <c r="G122" s="15">
        <f t="shared" ca="1" si="11"/>
        <v>0</v>
      </c>
      <c r="H122" s="13">
        <f t="shared" ca="1" si="7"/>
        <v>0.5293150684931508</v>
      </c>
      <c r="I122" s="29">
        <f ca="1">IF(G122&lt;&gt;0,IF(E122&lt;0,0,IF(OR('House Salad'!I122&gt;0,'Green Pepper'!I122&gt;0,Mushrooms!I122&gt;0,Lemon!I122&gt;0,Onions!I122&gt;0),0,IF(OR(Pita!I122&gt;0,Tzatziki!I122&gt;0,'Monterey Jack'!I122&gt;0, 'Marinated Chicken'!I122&gt;0, Squid!I122&gt;0,Spanakopita!I122&gt;0,'Garlic Butter Sauce'!I122&gt;0,Flour!I122&gt;0,Cheddar!I122&gt;0,'Filet Mignon'!I122&gt;0,'Pork Loin Skewers'!I122&gt;0,Bacon!I122&gt;0,'Chicken Breast'!I122&gt;0,'Butterfly Shrimp'!I122&gt;0),50,200))),0)</f>
        <v>0</v>
      </c>
      <c r="J122" s="2" t="str">
        <f ca="1">IF(D122&lt;$E$18,"N/A",IF(D122=$E$18,IF($E$7-SUM(OFFSET(F122,-$E$18,0):F122)&gt;0,$E$7-SUM(OFFSET(F122,-$E$18,0):F122),0),IF(OFFSET(G122,-$E$18,0)-SUM(OFFSET(F122,-$E$18,0):F122)&gt;0,OFFSET(G122,-$E$18,0)-SUM(OFFSET(F122,-$E$18,0):F122),0)))</f>
        <v>N/A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438</v>
      </c>
      <c r="F123" s="15">
        <f t="shared" si="10"/>
        <v>45</v>
      </c>
      <c r="G123" s="15">
        <f t="shared" ca="1" si="11"/>
        <v>0</v>
      </c>
      <c r="H123" s="13">
        <f t="shared" ca="1" si="7"/>
        <v>0.48000000000000004</v>
      </c>
      <c r="I123" s="29">
        <f ca="1">IF(G123&lt;&gt;0,IF(E123&lt;0,0,IF(OR('House Salad'!I123&gt;0,'Green Pepper'!I123&gt;0,Mushrooms!I123&gt;0,Lemon!I123&gt;0,Onions!I123&gt;0),0,IF(OR(Pita!I123&gt;0,Tzatziki!I123&gt;0,'Monterey Jack'!I123&gt;0, 'Marinated Chicken'!I123&gt;0, Squid!I123&gt;0,Spanakopita!I123&gt;0,'Garlic Butter Sauce'!I123&gt;0,Flour!I123&gt;0,Cheddar!I123&gt;0,'Filet Mignon'!I123&gt;0,'Pork Loin Skewers'!I123&gt;0,Bacon!I123&gt;0,'Chicken Breast'!I123&gt;0,'Butterfly Shrimp'!I123&gt;0),50,200))),0)</f>
        <v>0</v>
      </c>
      <c r="J123" s="2" t="str">
        <f ca="1">IF(D123&lt;$E$18,"N/A",IF(D123=$E$18,IF($E$7-SUM(OFFSET(F123,-$E$18,0):F123)&gt;0,$E$7-SUM(OFFSET(F123,-$E$18,0):F123),0),IF(OFFSET(G123,-$E$18,0)-SUM(OFFSET(F123,-$E$18,0):F123)&gt;0,OFFSET(G123,-$E$18,0)-SUM(OFFSET(F123,-$E$18,0):F123),0)))</f>
        <v>N/A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393</v>
      </c>
      <c r="F124" s="15">
        <f t="shared" si="10"/>
        <v>45</v>
      </c>
      <c r="G124" s="15">
        <f t="shared" ca="1" si="11"/>
        <v>0</v>
      </c>
      <c r="H124" s="13">
        <f t="shared" ca="1" si="7"/>
        <v>0.43068493150684939</v>
      </c>
      <c r="I124" s="29">
        <f ca="1">IF(G124&lt;&gt;0,IF(E124&lt;0,0,IF(OR('House Salad'!I124&gt;0,'Green Pepper'!I124&gt;0,Mushrooms!I124&gt;0,Lemon!I124&gt;0,Onions!I124&gt;0),0,IF(OR(Pita!I124&gt;0,Tzatziki!I124&gt;0,'Monterey Jack'!I124&gt;0, 'Marinated Chicken'!I124&gt;0, Squid!I124&gt;0,Spanakopita!I124&gt;0,'Garlic Butter Sauce'!I124&gt;0,Flour!I124&gt;0,Cheddar!I124&gt;0,'Filet Mignon'!I124&gt;0,'Pork Loin Skewers'!I124&gt;0,Bacon!I124&gt;0,'Chicken Breast'!I124&gt;0,'Butterfly Shrimp'!I124&gt;0),50,200))),0)</f>
        <v>0</v>
      </c>
      <c r="J124" s="2" t="str">
        <f ca="1">IF(D124&lt;$E$18,"N/A",IF(D124=$E$18,IF($E$7-SUM(OFFSET(F124,-$E$18,0):F124)&gt;0,$E$7-SUM(OFFSET(F124,-$E$18,0):F124),0),IF(OFFSET(G124,-$E$18,0)-SUM(OFFSET(F124,-$E$18,0):F124)&gt;0,OFFSET(G124,-$E$18,0)-SUM(OFFSET(F124,-$E$18,0):F124),0)))</f>
        <v>N/A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348</v>
      </c>
      <c r="F125" s="15">
        <f t="shared" si="10"/>
        <v>45</v>
      </c>
      <c r="G125" s="15">
        <f t="shared" ca="1" si="11"/>
        <v>1575</v>
      </c>
      <c r="H125" s="13">
        <f t="shared" ca="1" si="7"/>
        <v>0.38136986301369868</v>
      </c>
      <c r="I125" s="29">
        <f ca="1">IF(G125&lt;&gt;0,IF(E125&lt;0,0,IF(OR('House Salad'!I125&gt;0,'Green Pepper'!I125&gt;0,Mushrooms!I125&gt;0,Lemon!I125&gt;0,Onions!I125&gt;0),0,IF(OR(Pita!I125&gt;0,Tzatziki!I125&gt;0,'Monterey Jack'!I125&gt;0, 'Marinated Chicken'!I125&gt;0, Squid!I125&gt;0,Spanakopita!I125&gt;0,'Garlic Butter Sauce'!I125&gt;0,Flour!I125&gt;0,Cheddar!I125&gt;0,'Filet Mignon'!I125&gt;0,'Pork Loin Skewers'!I125&gt;0,Bacon!I125&gt;0,'Chicken Breast'!I125&gt;0,'Butterfly Shrimp'!I125&gt;0),50,200))),0)</f>
        <v>0</v>
      </c>
      <c r="J125" s="2" t="str">
        <f ca="1">IF(D125&lt;$E$18,"N/A",IF(D125=$E$18,IF($E$7-SUM(OFFSET(F125,-$E$18,0):F125)&gt;0,$E$7-SUM(OFFSET(F125,-$E$18,0):F125),0),IF(OFFSET(G125,-$E$18,0)-SUM(OFFSET(F125,-$E$18,0):F125)&gt;0,OFFSET(G125,-$E$18,0)-SUM(OFFSET(F125,-$E$18,0):F125),0)))</f>
        <v>N/A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1878</v>
      </c>
      <c r="F126" s="15">
        <f t="shared" si="10"/>
        <v>45</v>
      </c>
      <c r="G126" s="15">
        <f t="shared" ca="1" si="11"/>
        <v>0</v>
      </c>
      <c r="H126" s="13">
        <f t="shared" ca="1" si="7"/>
        <v>2.0580821917808221</v>
      </c>
      <c r="I126" s="29">
        <f ca="1">IF(G126&lt;&gt;0,IF(E126&lt;0,0,IF(OR('House Salad'!I126&gt;0,'Green Pepper'!I126&gt;0,Mushrooms!I126&gt;0,Lemon!I126&gt;0,Onions!I126&gt;0),0,IF(OR(Pita!I126&gt;0,Tzatziki!I126&gt;0,'Monterey Jack'!I126&gt;0, 'Marinated Chicken'!I126&gt;0, Squid!I126&gt;0,Spanakopita!I126&gt;0,'Garlic Butter Sauce'!I126&gt;0,Flour!I126&gt;0,Cheddar!I126&gt;0,'Filet Mignon'!I126&gt;0,'Pork Loin Skewers'!I126&gt;0,Bacon!I126&gt;0,'Chicken Breast'!I126&gt;0,'Butterfly Shrimp'!I126&gt;0),50,200))),0)</f>
        <v>0</v>
      </c>
      <c r="J126" s="2" t="str">
        <f ca="1">IF(D126&lt;$E$18,"N/A",IF(D126=$E$18,IF($E$7-SUM(OFFSET(F126,-$E$18,0):F126)&gt;0,$E$7-SUM(OFFSET(F126,-$E$18,0):F126),0),IF(OFFSET(G126,-$E$18,0)-SUM(OFFSET(F126,-$E$18,0):F126)&gt;0,OFFSET(G126,-$E$18,0)-SUM(OFFSET(F126,-$E$18,0):F126),0)))</f>
        <v>N/A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1833</v>
      </c>
      <c r="F127" s="15">
        <f t="shared" si="10"/>
        <v>45</v>
      </c>
      <c r="G127" s="15">
        <f t="shared" ca="1" si="11"/>
        <v>0</v>
      </c>
      <c r="H127" s="13">
        <f t="shared" ca="1" si="7"/>
        <v>2.0087671232876714</v>
      </c>
      <c r="I127" s="29">
        <f ca="1">IF(G127&lt;&gt;0,IF(E127&lt;0,0,IF(OR('House Salad'!I127&gt;0,'Green Pepper'!I127&gt;0,Mushrooms!I127&gt;0,Lemon!I127&gt;0,Onions!I127&gt;0),0,IF(OR(Pita!I127&gt;0,Tzatziki!I127&gt;0,'Monterey Jack'!I127&gt;0, 'Marinated Chicken'!I127&gt;0, Squid!I127&gt;0,Spanakopita!I127&gt;0,'Garlic Butter Sauce'!I127&gt;0,Flour!I127&gt;0,Cheddar!I127&gt;0,'Filet Mignon'!I127&gt;0,'Pork Loin Skewers'!I127&gt;0,Bacon!I127&gt;0,'Chicken Breast'!I127&gt;0,'Butterfly Shrimp'!I127&gt;0),50,200))),0)</f>
        <v>0</v>
      </c>
      <c r="J127" s="2" t="str">
        <f ca="1">IF(D127&lt;$E$18,"N/A",IF(D127=$E$18,IF($E$7-SUM(OFFSET(F127,-$E$18,0):F127)&gt;0,$E$7-SUM(OFFSET(F127,-$E$18,0):F127),0),IF(OFFSET(G127,-$E$18,0)-SUM(OFFSET(F127,-$E$18,0):F127)&gt;0,OFFSET(G127,-$E$18,0)-SUM(OFFSET(F127,-$E$18,0):F127),0)))</f>
        <v>N/A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1788</v>
      </c>
      <c r="F128" s="15">
        <f t="shared" si="10"/>
        <v>45</v>
      </c>
      <c r="G128" s="15">
        <f t="shared" ca="1" si="11"/>
        <v>0</v>
      </c>
      <c r="H128" s="13">
        <f t="shared" ca="1" si="7"/>
        <v>1.9594520547945209</v>
      </c>
      <c r="I128" s="29">
        <f ca="1">IF(G128&lt;&gt;0,IF(E128&lt;0,0,IF(OR('House Salad'!I128&gt;0,'Green Pepper'!I128&gt;0,Mushrooms!I128&gt;0,Lemon!I128&gt;0,Onions!I128&gt;0),0,IF(OR(Pita!I128&gt;0,Tzatziki!I128&gt;0,'Monterey Jack'!I128&gt;0, 'Marinated Chicken'!I128&gt;0, Squid!I128&gt;0,Spanakopita!I128&gt;0,'Garlic Butter Sauce'!I128&gt;0,Flour!I128&gt;0,Cheddar!I128&gt;0,'Filet Mignon'!I128&gt;0,'Pork Loin Skewers'!I128&gt;0,Bacon!I128&gt;0,'Chicken Breast'!I128&gt;0,'Butterfly Shrimp'!I128&gt;0),50,200))),0)</f>
        <v>0</v>
      </c>
      <c r="J128" s="2" t="str">
        <f ca="1">IF(D128&lt;$E$18,"N/A",IF(D128=$E$18,IF($E$7-SUM(OFFSET(F128,-$E$18,0):F128)&gt;0,$E$7-SUM(OFFSET(F128,-$E$18,0):F128),0),IF(OFFSET(G128,-$E$18,0)-SUM(OFFSET(F128,-$E$18,0):F128)&gt;0,OFFSET(G128,-$E$18,0)-SUM(OFFSET(F128,-$E$18,0):F128),0)))</f>
        <v>N/A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1743</v>
      </c>
      <c r="F129" s="15">
        <f t="shared" si="10"/>
        <v>45</v>
      </c>
      <c r="G129" s="15">
        <f t="shared" ca="1" si="11"/>
        <v>0</v>
      </c>
      <c r="H129" s="13">
        <f t="shared" ca="1" si="7"/>
        <v>1.9101369863013702</v>
      </c>
      <c r="I129" s="29">
        <f ca="1">IF(G129&lt;&gt;0,IF(E129&lt;0,0,IF(OR('House Salad'!I129&gt;0,'Green Pepper'!I129&gt;0,Mushrooms!I129&gt;0,Lemon!I129&gt;0,Onions!I129&gt;0),0,IF(OR(Pita!I129&gt;0,Tzatziki!I129&gt;0,'Monterey Jack'!I129&gt;0, 'Marinated Chicken'!I129&gt;0, Squid!I129&gt;0,Spanakopita!I129&gt;0,'Garlic Butter Sauce'!I129&gt;0,Flour!I129&gt;0,Cheddar!I129&gt;0,'Filet Mignon'!I129&gt;0,'Pork Loin Skewers'!I129&gt;0,Bacon!I129&gt;0,'Chicken Breast'!I129&gt;0,'Butterfly Shrimp'!I129&gt;0),50,200))),0)</f>
        <v>0</v>
      </c>
      <c r="J129" s="2" t="str">
        <f ca="1">IF(D129&lt;$E$18,"N/A",IF(D129=$E$18,IF($E$7-SUM(OFFSET(F129,-$E$18,0):F129)&gt;0,$E$7-SUM(OFFSET(F129,-$E$18,0):F129),0),IF(OFFSET(G129,-$E$18,0)-SUM(OFFSET(F129,-$E$18,0):F129)&gt;0,OFFSET(G129,-$E$18,0)-SUM(OFFSET(F129,-$E$18,0):F129),0)))</f>
        <v>N/A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1698</v>
      </c>
      <c r="F130" s="15">
        <f t="shared" si="10"/>
        <v>45</v>
      </c>
      <c r="G130" s="15">
        <f t="shared" ca="1" si="11"/>
        <v>0</v>
      </c>
      <c r="H130" s="13">
        <f t="shared" ca="1" si="7"/>
        <v>1.8608219178082195</v>
      </c>
      <c r="I130" s="29">
        <f ca="1">IF(G130&lt;&gt;0,IF(E130&lt;0,0,IF(OR('House Salad'!I130&gt;0,'Green Pepper'!I130&gt;0,Mushrooms!I130&gt;0,Lemon!I130&gt;0,Onions!I130&gt;0),0,IF(OR(Pita!I130&gt;0,Tzatziki!I130&gt;0,'Monterey Jack'!I130&gt;0, 'Marinated Chicken'!I130&gt;0, Squid!I130&gt;0,Spanakopita!I130&gt;0,'Garlic Butter Sauce'!I130&gt;0,Flour!I130&gt;0,Cheddar!I130&gt;0,'Filet Mignon'!I130&gt;0,'Pork Loin Skewers'!I130&gt;0,Bacon!I130&gt;0,'Chicken Breast'!I130&gt;0,'Butterfly Shrimp'!I130&gt;0),50,200))),0)</f>
        <v>0</v>
      </c>
      <c r="J130" s="2" t="str">
        <f ca="1">IF(D130&lt;$E$18,"N/A",IF(D130=$E$18,IF($E$7-SUM(OFFSET(F130,-$E$18,0):F130)&gt;0,$E$7-SUM(OFFSET(F130,-$E$18,0):F130),0),IF(OFFSET(G130,-$E$18,0)-SUM(OFFSET(F130,-$E$18,0):F130)&gt;0,OFFSET(G130,-$E$18,0)-SUM(OFFSET(F130,-$E$18,0):F130),0)))</f>
        <v>N/A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1653</v>
      </c>
      <c r="F131" s="15">
        <f t="shared" si="10"/>
        <v>45</v>
      </c>
      <c r="G131" s="15">
        <f t="shared" ca="1" si="11"/>
        <v>0</v>
      </c>
      <c r="H131" s="13">
        <f t="shared" ca="1" si="7"/>
        <v>1.8115068493150688</v>
      </c>
      <c r="I131" s="29">
        <f ca="1">IF(G131&lt;&gt;0,IF(E131&lt;0,0,IF(OR('House Salad'!I131&gt;0,'Green Pepper'!I131&gt;0,Mushrooms!I131&gt;0,Lemon!I131&gt;0,Onions!I131&gt;0),0,IF(OR(Pita!I131&gt;0,Tzatziki!I131&gt;0,'Monterey Jack'!I131&gt;0, 'Marinated Chicken'!I131&gt;0, Squid!I131&gt;0,Spanakopita!I131&gt;0,'Garlic Butter Sauce'!I131&gt;0,Flour!I131&gt;0,Cheddar!I131&gt;0,'Filet Mignon'!I131&gt;0,'Pork Loin Skewers'!I131&gt;0,Bacon!I131&gt;0,'Chicken Breast'!I131&gt;0,'Butterfly Shrimp'!I131&gt;0),50,200))),0)</f>
        <v>0</v>
      </c>
      <c r="J131" s="2" t="str">
        <f ca="1">IF(D131&lt;$E$18,"N/A",IF(D131=$E$18,IF($E$7-SUM(OFFSET(F131,-$E$18,0):F131)&gt;0,$E$7-SUM(OFFSET(F131,-$E$18,0):F131),0),IF(OFFSET(G131,-$E$18,0)-SUM(OFFSET(F131,-$E$18,0):F131)&gt;0,OFFSET(G131,-$E$18,0)-SUM(OFFSET(F131,-$E$18,0):F131),0)))</f>
        <v>N/A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1608</v>
      </c>
      <c r="F132" s="15">
        <f t="shared" si="10"/>
        <v>45</v>
      </c>
      <c r="G132" s="15">
        <f t="shared" ca="1" si="11"/>
        <v>0</v>
      </c>
      <c r="H132" s="13">
        <f t="shared" ca="1" si="7"/>
        <v>1.7621917808219181</v>
      </c>
      <c r="I132" s="29">
        <f ca="1">IF(G132&lt;&gt;0,IF(E132&lt;0,0,IF(OR('House Salad'!I132&gt;0,'Green Pepper'!I132&gt;0,Mushrooms!I132&gt;0,Lemon!I132&gt;0,Onions!I132&gt;0),0,IF(OR(Pita!I132&gt;0,Tzatziki!I132&gt;0,'Monterey Jack'!I132&gt;0, 'Marinated Chicken'!I132&gt;0, Squid!I132&gt;0,Spanakopita!I132&gt;0,'Garlic Butter Sauce'!I132&gt;0,Flour!I132&gt;0,Cheddar!I132&gt;0,'Filet Mignon'!I132&gt;0,'Pork Loin Skewers'!I132&gt;0,Bacon!I132&gt;0,'Chicken Breast'!I132&gt;0,'Butterfly Shrimp'!I132&gt;0),50,200))),0)</f>
        <v>0</v>
      </c>
      <c r="J132" s="2" t="str">
        <f ca="1">IF(D132&lt;$E$18,"N/A",IF(D132=$E$18,IF($E$7-SUM(OFFSET(F132,-$E$18,0):F132)&gt;0,$E$7-SUM(OFFSET(F132,-$E$18,0):F132),0),IF(OFFSET(G132,-$E$18,0)-SUM(OFFSET(F132,-$E$18,0):F132)&gt;0,OFFSET(G132,-$E$18,0)-SUM(OFFSET(F132,-$E$18,0):F132),0)))</f>
        <v>N/A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1563</v>
      </c>
      <c r="F133" s="15">
        <f t="shared" si="10"/>
        <v>45</v>
      </c>
      <c r="G133" s="15">
        <f t="shared" ca="1" si="11"/>
        <v>0</v>
      </c>
      <c r="H133" s="13">
        <f t="shared" ca="1" si="7"/>
        <v>1.7128767123287674</v>
      </c>
      <c r="I133" s="29">
        <f ca="1">IF(G133&lt;&gt;0,IF(E133&lt;0,0,IF(OR('House Salad'!I133&gt;0,'Green Pepper'!I133&gt;0,Mushrooms!I133&gt;0,Lemon!I133&gt;0,Onions!I133&gt;0),0,IF(OR(Pita!I133&gt;0,Tzatziki!I133&gt;0,'Monterey Jack'!I133&gt;0, 'Marinated Chicken'!I133&gt;0, Squid!I133&gt;0,Spanakopita!I133&gt;0,'Garlic Butter Sauce'!I133&gt;0,Flour!I133&gt;0,Cheddar!I133&gt;0,'Filet Mignon'!I133&gt;0,'Pork Loin Skewers'!I133&gt;0,Bacon!I133&gt;0,'Chicken Breast'!I133&gt;0,'Butterfly Shrimp'!I133&gt;0),50,200))),0)</f>
        <v>0</v>
      </c>
      <c r="J133" s="2" t="str">
        <f ca="1">IF(D133&lt;$E$18,"N/A",IF(D133=$E$18,IF($E$7-SUM(OFFSET(F133,-$E$18,0):F133)&gt;0,$E$7-SUM(OFFSET(F133,-$E$18,0):F133),0),IF(OFFSET(G133,-$E$18,0)-SUM(OFFSET(F133,-$E$18,0):F133)&gt;0,OFFSET(G133,-$E$18,0)-SUM(OFFSET(F133,-$E$18,0):F133),0)))</f>
        <v>N/A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1518</v>
      </c>
      <c r="F134" s="15">
        <f t="shared" si="10"/>
        <v>45</v>
      </c>
      <c r="G134" s="15">
        <f t="shared" ca="1" si="11"/>
        <v>0</v>
      </c>
      <c r="H134" s="13">
        <f t="shared" ca="1" si="7"/>
        <v>1.6635616438356167</v>
      </c>
      <c r="I134" s="29">
        <f ca="1">IF(G134&lt;&gt;0,IF(E134&lt;0,0,IF(OR('House Salad'!I134&gt;0,'Green Pepper'!I134&gt;0,Mushrooms!I134&gt;0,Lemon!I134&gt;0,Onions!I134&gt;0),0,IF(OR(Pita!I134&gt;0,Tzatziki!I134&gt;0,'Monterey Jack'!I134&gt;0, 'Marinated Chicken'!I134&gt;0, Squid!I134&gt;0,Spanakopita!I134&gt;0,'Garlic Butter Sauce'!I134&gt;0,Flour!I134&gt;0,Cheddar!I134&gt;0,'Filet Mignon'!I134&gt;0,'Pork Loin Skewers'!I134&gt;0,Bacon!I134&gt;0,'Chicken Breast'!I134&gt;0,'Butterfly Shrimp'!I134&gt;0),50,200))),0)</f>
        <v>0</v>
      </c>
      <c r="J134" s="2" t="str">
        <f ca="1">IF(D134&lt;$E$18,"N/A",IF(D134=$E$18,IF($E$7-SUM(OFFSET(F134,-$E$18,0):F134)&gt;0,$E$7-SUM(OFFSET(F134,-$E$18,0):F134),0),IF(OFFSET(G134,-$E$18,0)-SUM(OFFSET(F134,-$E$18,0):F134)&gt;0,OFFSET(G134,-$E$18,0)-SUM(OFFSET(F134,-$E$18,0):F134),0)))</f>
        <v>N/A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1473</v>
      </c>
      <c r="F135" s="15">
        <f t="shared" si="10"/>
        <v>45</v>
      </c>
      <c r="G135" s="15">
        <f t="shared" ca="1" si="11"/>
        <v>0</v>
      </c>
      <c r="H135" s="13">
        <f t="shared" ca="1" si="7"/>
        <v>1.614246575342466</v>
      </c>
      <c r="I135" s="29">
        <f ca="1">IF(G135&lt;&gt;0,IF(E135&lt;0,0,IF(OR('House Salad'!I135&gt;0,'Green Pepper'!I135&gt;0,Mushrooms!I135&gt;0,Lemon!I135&gt;0,Onions!I135&gt;0),0,IF(OR(Pita!I135&gt;0,Tzatziki!I135&gt;0,'Monterey Jack'!I135&gt;0, 'Marinated Chicken'!I135&gt;0, Squid!I135&gt;0,Spanakopita!I135&gt;0,'Garlic Butter Sauce'!I135&gt;0,Flour!I135&gt;0,Cheddar!I135&gt;0,'Filet Mignon'!I135&gt;0,'Pork Loin Skewers'!I135&gt;0,Bacon!I135&gt;0,'Chicken Breast'!I135&gt;0,'Butterfly Shrimp'!I135&gt;0),50,200))),0)</f>
        <v>0</v>
      </c>
      <c r="J135" s="2" t="str">
        <f ca="1">IF(D135&lt;$E$18,"N/A",IF(D135=$E$18,IF($E$7-SUM(OFFSET(F135,-$E$18,0):F135)&gt;0,$E$7-SUM(OFFSET(F135,-$E$18,0):F135),0),IF(OFFSET(G135,-$E$18,0)-SUM(OFFSET(F135,-$E$18,0):F135)&gt;0,OFFSET(G135,-$E$18,0)-SUM(OFFSET(F135,-$E$18,0):F135),0)))</f>
        <v>N/A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1428</v>
      </c>
      <c r="F136" s="15">
        <f t="shared" si="10"/>
        <v>45</v>
      </c>
      <c r="G136" s="15">
        <f t="shared" ca="1" si="11"/>
        <v>0</v>
      </c>
      <c r="H136" s="13">
        <f t="shared" ca="1" si="7"/>
        <v>1.5649315068493153</v>
      </c>
      <c r="I136" s="29">
        <f ca="1">IF(G136&lt;&gt;0,IF(E136&lt;0,0,IF(OR('House Salad'!I136&gt;0,'Green Pepper'!I136&gt;0,Mushrooms!I136&gt;0,Lemon!I136&gt;0,Onions!I136&gt;0),0,IF(OR(Pita!I136&gt;0,Tzatziki!I136&gt;0,'Monterey Jack'!I136&gt;0, 'Marinated Chicken'!I136&gt;0, Squid!I136&gt;0,Spanakopita!I136&gt;0,'Garlic Butter Sauce'!I136&gt;0,Flour!I136&gt;0,Cheddar!I136&gt;0,'Filet Mignon'!I136&gt;0,'Pork Loin Skewers'!I136&gt;0,Bacon!I136&gt;0,'Chicken Breast'!I136&gt;0,'Butterfly Shrimp'!I136&gt;0),50,200))),0)</f>
        <v>0</v>
      </c>
      <c r="J136" s="2" t="str">
        <f ca="1">IF(D136&lt;$E$18,"N/A",IF(D136=$E$18,IF($E$7-SUM(OFFSET(F136,-$E$18,0):F136)&gt;0,$E$7-SUM(OFFSET(F136,-$E$18,0):F136),0),IF(OFFSET(G136,-$E$18,0)-SUM(OFFSET(F136,-$E$18,0):F136)&gt;0,OFFSET(G136,-$E$18,0)-SUM(OFFSET(F136,-$E$18,0):F136),0)))</f>
        <v>N/A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1383</v>
      </c>
      <c r="F137" s="15">
        <f t="shared" si="10"/>
        <v>45</v>
      </c>
      <c r="G137" s="15">
        <f t="shared" ca="1" si="11"/>
        <v>0</v>
      </c>
      <c r="H137" s="13">
        <f t="shared" ca="1" si="7"/>
        <v>1.5156164383561646</v>
      </c>
      <c r="I137" s="29">
        <f ca="1">IF(G137&lt;&gt;0,IF(E137&lt;0,0,IF(OR('House Salad'!I137&gt;0,'Green Pepper'!I137&gt;0,Mushrooms!I137&gt;0,Lemon!I137&gt;0,Onions!I137&gt;0),0,IF(OR(Pita!I137&gt;0,Tzatziki!I137&gt;0,'Monterey Jack'!I137&gt;0, 'Marinated Chicken'!I137&gt;0, Squid!I137&gt;0,Spanakopita!I137&gt;0,'Garlic Butter Sauce'!I137&gt;0,Flour!I137&gt;0,Cheddar!I137&gt;0,'Filet Mignon'!I137&gt;0,'Pork Loin Skewers'!I137&gt;0,Bacon!I137&gt;0,'Chicken Breast'!I137&gt;0,'Butterfly Shrimp'!I137&gt;0),50,200))),0)</f>
        <v>0</v>
      </c>
      <c r="J137" s="2" t="str">
        <f ca="1">IF(D137&lt;$E$18,"N/A",IF(D137=$E$18,IF($E$7-SUM(OFFSET(F137,-$E$18,0):F137)&gt;0,$E$7-SUM(OFFSET(F137,-$E$18,0):F137),0),IF(OFFSET(G137,-$E$18,0)-SUM(OFFSET(F137,-$E$18,0):F137)&gt;0,OFFSET(G137,-$E$18,0)-SUM(OFFSET(F137,-$E$18,0):F137),0)))</f>
        <v>N/A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1338</v>
      </c>
      <c r="F138" s="15">
        <f t="shared" si="10"/>
        <v>45</v>
      </c>
      <c r="G138" s="15">
        <f t="shared" ca="1" si="11"/>
        <v>0</v>
      </c>
      <c r="H138" s="13">
        <f t="shared" ca="1" si="7"/>
        <v>1.4663013698630138</v>
      </c>
      <c r="I138" s="29">
        <f ca="1">IF(G138&lt;&gt;0,IF(E138&lt;0,0,IF(OR('House Salad'!I138&gt;0,'Green Pepper'!I138&gt;0,Mushrooms!I138&gt;0,Lemon!I138&gt;0,Onions!I138&gt;0),0,IF(OR(Pita!I138&gt;0,Tzatziki!I138&gt;0,'Monterey Jack'!I138&gt;0, 'Marinated Chicken'!I138&gt;0, Squid!I138&gt;0,Spanakopita!I138&gt;0,'Garlic Butter Sauce'!I138&gt;0,Flour!I138&gt;0,Cheddar!I138&gt;0,'Filet Mignon'!I138&gt;0,'Pork Loin Skewers'!I138&gt;0,Bacon!I138&gt;0,'Chicken Breast'!I138&gt;0,'Butterfly Shrimp'!I138&gt;0),50,200))),0)</f>
        <v>0</v>
      </c>
      <c r="J138" s="2" t="str">
        <f ca="1">IF(D138&lt;$E$18,"N/A",IF(D138=$E$18,IF($E$7-SUM(OFFSET(F138,-$E$18,0):F138)&gt;0,$E$7-SUM(OFFSET(F138,-$E$18,0):F138),0),IF(OFFSET(G138,-$E$18,0)-SUM(OFFSET(F138,-$E$18,0):F138)&gt;0,OFFSET(G138,-$E$18,0)-SUM(OFFSET(F138,-$E$18,0):F138),0)))</f>
        <v>N/A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1293</v>
      </c>
      <c r="F139" s="15">
        <f t="shared" si="10"/>
        <v>45</v>
      </c>
      <c r="G139" s="15">
        <f t="shared" ca="1" si="11"/>
        <v>0</v>
      </c>
      <c r="H139" s="13">
        <f t="shared" ca="1" si="7"/>
        <v>1.4169863013698631</v>
      </c>
      <c r="I139" s="29">
        <f ca="1">IF(G139&lt;&gt;0,IF(E139&lt;0,0,IF(OR('House Salad'!I139&gt;0,'Green Pepper'!I139&gt;0,Mushrooms!I139&gt;0,Lemon!I139&gt;0,Onions!I139&gt;0),0,IF(OR(Pita!I139&gt;0,Tzatziki!I139&gt;0,'Monterey Jack'!I139&gt;0, 'Marinated Chicken'!I139&gt;0, Squid!I139&gt;0,Spanakopita!I139&gt;0,'Garlic Butter Sauce'!I139&gt;0,Flour!I139&gt;0,Cheddar!I139&gt;0,'Filet Mignon'!I139&gt;0,'Pork Loin Skewers'!I139&gt;0,Bacon!I139&gt;0,'Chicken Breast'!I139&gt;0,'Butterfly Shrimp'!I139&gt;0),50,200))),0)</f>
        <v>0</v>
      </c>
      <c r="J139" s="2" t="str">
        <f ca="1">IF(D139&lt;$E$18,"N/A",IF(D139=$E$18,IF($E$7-SUM(OFFSET(F139,-$E$18,0):F139)&gt;0,$E$7-SUM(OFFSET(F139,-$E$18,0):F139),0),IF(OFFSET(G139,-$E$18,0)-SUM(OFFSET(F139,-$E$18,0):F139)&gt;0,OFFSET(G139,-$E$18,0)-SUM(OFFSET(F139,-$E$18,0):F139),0)))</f>
        <v>N/A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1248</v>
      </c>
      <c r="F140" s="15">
        <f t="shared" si="10"/>
        <v>45</v>
      </c>
      <c r="G140" s="15">
        <f t="shared" ca="1" si="11"/>
        <v>0</v>
      </c>
      <c r="H140" s="13">
        <f t="shared" ca="1" si="7"/>
        <v>1.3676712328767124</v>
      </c>
      <c r="I140" s="29">
        <f ca="1">IF(G140&lt;&gt;0,IF(E140&lt;0,0,IF(OR('House Salad'!I140&gt;0,'Green Pepper'!I140&gt;0,Mushrooms!I140&gt;0,Lemon!I140&gt;0,Onions!I140&gt;0),0,IF(OR(Pita!I140&gt;0,Tzatziki!I140&gt;0,'Monterey Jack'!I140&gt;0, 'Marinated Chicken'!I140&gt;0, Squid!I140&gt;0,Spanakopita!I140&gt;0,'Garlic Butter Sauce'!I140&gt;0,Flour!I140&gt;0,Cheddar!I140&gt;0,'Filet Mignon'!I140&gt;0,'Pork Loin Skewers'!I140&gt;0,Bacon!I140&gt;0,'Chicken Breast'!I140&gt;0,'Butterfly Shrimp'!I140&gt;0),50,200))),0)</f>
        <v>0</v>
      </c>
      <c r="J140" s="2" t="str">
        <f ca="1">IF(D140&lt;$E$18,"N/A",IF(D140=$E$18,IF($E$7-SUM(OFFSET(F140,-$E$18,0):F140)&gt;0,$E$7-SUM(OFFSET(F140,-$E$18,0):F140),0),IF(OFFSET(G140,-$E$18,0)-SUM(OFFSET(F140,-$E$18,0):F140)&gt;0,OFFSET(G140,-$E$18,0)-SUM(OFFSET(F140,-$E$18,0):F140),0)))</f>
        <v>N/A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1203</v>
      </c>
      <c r="F141" s="15">
        <f t="shared" si="10"/>
        <v>45</v>
      </c>
      <c r="G141" s="15">
        <f t="shared" ca="1" si="11"/>
        <v>0</v>
      </c>
      <c r="H141" s="13">
        <f t="shared" ca="1" si="7"/>
        <v>1.3183561643835617</v>
      </c>
      <c r="I141" s="29">
        <f ca="1">IF(G141&lt;&gt;0,IF(E141&lt;0,0,IF(OR('House Salad'!I141&gt;0,'Green Pepper'!I141&gt;0,Mushrooms!I141&gt;0,Lemon!I141&gt;0,Onions!I141&gt;0),0,IF(OR(Pita!I141&gt;0,Tzatziki!I141&gt;0,'Monterey Jack'!I141&gt;0, 'Marinated Chicken'!I141&gt;0, Squid!I141&gt;0,Spanakopita!I141&gt;0,'Garlic Butter Sauce'!I141&gt;0,Flour!I141&gt;0,Cheddar!I141&gt;0,'Filet Mignon'!I141&gt;0,'Pork Loin Skewers'!I141&gt;0,Bacon!I141&gt;0,'Chicken Breast'!I141&gt;0,'Butterfly Shrimp'!I141&gt;0),50,200))),0)</f>
        <v>0</v>
      </c>
      <c r="J141" s="2" t="str">
        <f ca="1">IF(D141&lt;$E$18,"N/A",IF(D141=$E$18,IF($E$7-SUM(OFFSET(F141,-$E$18,0):F141)&gt;0,$E$7-SUM(OFFSET(F141,-$E$18,0):F141),0),IF(OFFSET(G141,-$E$18,0)-SUM(OFFSET(F141,-$E$18,0):F141)&gt;0,OFFSET(G141,-$E$18,0)-SUM(OFFSET(F141,-$E$18,0):F141),0)))</f>
        <v>N/A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1158</v>
      </c>
      <c r="F142" s="15">
        <f t="shared" si="10"/>
        <v>45</v>
      </c>
      <c r="G142" s="15">
        <f t="shared" ca="1" si="11"/>
        <v>0</v>
      </c>
      <c r="H142" s="13">
        <f t="shared" ca="1" si="7"/>
        <v>1.269041095890411</v>
      </c>
      <c r="I142" s="29">
        <f ca="1">IF(G142&lt;&gt;0,IF(E142&lt;0,0,IF(OR('House Salad'!I142&gt;0,'Green Pepper'!I142&gt;0,Mushrooms!I142&gt;0,Lemon!I142&gt;0,Onions!I142&gt;0),0,IF(OR(Pita!I142&gt;0,Tzatziki!I142&gt;0,'Monterey Jack'!I142&gt;0, 'Marinated Chicken'!I142&gt;0, Squid!I142&gt;0,Spanakopita!I142&gt;0,'Garlic Butter Sauce'!I142&gt;0,Flour!I142&gt;0,Cheddar!I142&gt;0,'Filet Mignon'!I142&gt;0,'Pork Loin Skewers'!I142&gt;0,Bacon!I142&gt;0,'Chicken Breast'!I142&gt;0,'Butterfly Shrimp'!I142&gt;0),50,200))),0)</f>
        <v>0</v>
      </c>
      <c r="J142" s="2" t="str">
        <f ca="1">IF(D142&lt;$E$18,"N/A",IF(D142=$E$18,IF($E$7-SUM(OFFSET(F142,-$E$18,0):F142)&gt;0,$E$7-SUM(OFFSET(F142,-$E$18,0):F142),0),IF(OFFSET(G142,-$E$18,0)-SUM(OFFSET(F142,-$E$18,0):F142)&gt;0,OFFSET(G142,-$E$18,0)-SUM(OFFSET(F142,-$E$18,0):F142),0)))</f>
        <v>N/A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1113</v>
      </c>
      <c r="F143" s="15">
        <f t="shared" si="10"/>
        <v>45</v>
      </c>
      <c r="G143" s="15">
        <f t="shared" ca="1" si="11"/>
        <v>0</v>
      </c>
      <c r="H143" s="13">
        <f t="shared" ca="1" si="7"/>
        <v>1.2197260273972603</v>
      </c>
      <c r="I143" s="29">
        <f ca="1">IF(G143&lt;&gt;0,IF(E143&lt;0,0,IF(OR('House Salad'!I143&gt;0,'Green Pepper'!I143&gt;0,Mushrooms!I143&gt;0,Lemon!I143&gt;0,Onions!I143&gt;0),0,IF(OR(Pita!I143&gt;0,Tzatziki!I143&gt;0,'Monterey Jack'!I143&gt;0, 'Marinated Chicken'!I143&gt;0, Squid!I143&gt;0,Spanakopita!I143&gt;0,'Garlic Butter Sauce'!I143&gt;0,Flour!I143&gt;0,Cheddar!I143&gt;0,'Filet Mignon'!I143&gt;0,'Pork Loin Skewers'!I143&gt;0,Bacon!I143&gt;0,'Chicken Breast'!I143&gt;0,'Butterfly Shrimp'!I143&gt;0),50,200))),0)</f>
        <v>0</v>
      </c>
      <c r="J143" s="2" t="str">
        <f ca="1">IF(D143&lt;$E$18,"N/A",IF(D143=$E$18,IF($E$7-SUM(OFFSET(F143,-$E$18,0):F143)&gt;0,$E$7-SUM(OFFSET(F143,-$E$18,0):F143),0),IF(OFFSET(G143,-$E$18,0)-SUM(OFFSET(F143,-$E$18,0):F143)&gt;0,OFFSET(G143,-$E$18,0)-SUM(OFFSET(F143,-$E$18,0):F143),0)))</f>
        <v>N/A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1068</v>
      </c>
      <c r="F144" s="15">
        <f t="shared" si="10"/>
        <v>45</v>
      </c>
      <c r="G144" s="15">
        <f t="shared" ca="1" si="11"/>
        <v>0</v>
      </c>
      <c r="H144" s="13">
        <f t="shared" ca="1" si="7"/>
        <v>1.1704109589041098</v>
      </c>
      <c r="I144" s="29">
        <f ca="1">IF(G144&lt;&gt;0,IF(E144&lt;0,0,IF(OR('House Salad'!I144&gt;0,'Green Pepper'!I144&gt;0,Mushrooms!I144&gt;0,Lemon!I144&gt;0,Onions!I144&gt;0),0,IF(OR(Pita!I144&gt;0,Tzatziki!I144&gt;0,'Monterey Jack'!I144&gt;0, 'Marinated Chicken'!I144&gt;0, Squid!I144&gt;0,Spanakopita!I144&gt;0,'Garlic Butter Sauce'!I144&gt;0,Flour!I144&gt;0,Cheddar!I144&gt;0,'Filet Mignon'!I144&gt;0,'Pork Loin Skewers'!I144&gt;0,Bacon!I144&gt;0,'Chicken Breast'!I144&gt;0,'Butterfly Shrimp'!I144&gt;0),50,200))),0)</f>
        <v>0</v>
      </c>
      <c r="J144" s="2" t="str">
        <f ca="1">IF(D144&lt;$E$18,"N/A",IF(D144=$E$18,IF($E$7-SUM(OFFSET(F144,-$E$18,0):F144)&gt;0,$E$7-SUM(OFFSET(F144,-$E$18,0):F144),0),IF(OFFSET(G144,-$E$18,0)-SUM(OFFSET(F144,-$E$18,0):F144)&gt;0,OFFSET(G144,-$E$18,0)-SUM(OFFSET(F144,-$E$18,0):F144),0)))</f>
        <v>N/A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1023</v>
      </c>
      <c r="F145" s="15">
        <f t="shared" si="10"/>
        <v>45</v>
      </c>
      <c r="G145" s="15">
        <f t="shared" ca="1" si="11"/>
        <v>0</v>
      </c>
      <c r="H145" s="13">
        <f t="shared" ca="1" si="7"/>
        <v>1.1210958904109591</v>
      </c>
      <c r="I145" s="29">
        <f ca="1">IF(G145&lt;&gt;0,IF(E145&lt;0,0,IF(OR('House Salad'!I145&gt;0,'Green Pepper'!I145&gt;0,Mushrooms!I145&gt;0,Lemon!I145&gt;0,Onions!I145&gt;0),0,IF(OR(Pita!I145&gt;0,Tzatziki!I145&gt;0,'Monterey Jack'!I145&gt;0, 'Marinated Chicken'!I145&gt;0, Squid!I145&gt;0,Spanakopita!I145&gt;0,'Garlic Butter Sauce'!I145&gt;0,Flour!I145&gt;0,Cheddar!I145&gt;0,'Filet Mignon'!I145&gt;0,'Pork Loin Skewers'!I145&gt;0,Bacon!I145&gt;0,'Chicken Breast'!I145&gt;0,'Butterfly Shrimp'!I145&gt;0),50,200))),0)</f>
        <v>0</v>
      </c>
      <c r="J145" s="2" t="str">
        <f ca="1">IF(D145&lt;$E$18,"N/A",IF(D145=$E$18,IF($E$7-SUM(OFFSET(F145,-$E$18,0):F145)&gt;0,$E$7-SUM(OFFSET(F145,-$E$18,0):F145),0),IF(OFFSET(G145,-$E$18,0)-SUM(OFFSET(F145,-$E$18,0):F145)&gt;0,OFFSET(G145,-$E$18,0)-SUM(OFFSET(F145,-$E$18,0):F145),0)))</f>
        <v>N/A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978</v>
      </c>
      <c r="F146" s="15">
        <f t="shared" si="10"/>
        <v>45</v>
      </c>
      <c r="G146" s="15">
        <f t="shared" ca="1" si="11"/>
        <v>0</v>
      </c>
      <c r="H146" s="13">
        <f t="shared" ca="1" si="7"/>
        <v>1.0717808219178084</v>
      </c>
      <c r="I146" s="29">
        <f ca="1">IF(G146&lt;&gt;0,IF(E146&lt;0,0,IF(OR('House Salad'!I146&gt;0,'Green Pepper'!I146&gt;0,Mushrooms!I146&gt;0,Lemon!I146&gt;0,Onions!I146&gt;0),0,IF(OR(Pita!I146&gt;0,Tzatziki!I146&gt;0,'Monterey Jack'!I146&gt;0, 'Marinated Chicken'!I146&gt;0, Squid!I146&gt;0,Spanakopita!I146&gt;0,'Garlic Butter Sauce'!I146&gt;0,Flour!I146&gt;0,Cheddar!I146&gt;0,'Filet Mignon'!I146&gt;0,'Pork Loin Skewers'!I146&gt;0,Bacon!I146&gt;0,'Chicken Breast'!I146&gt;0,'Butterfly Shrimp'!I146&gt;0),50,200))),0)</f>
        <v>0</v>
      </c>
      <c r="J146" s="2" t="str">
        <f ca="1">IF(D146&lt;$E$18,"N/A",IF(D146=$E$18,IF($E$7-SUM(OFFSET(F146,-$E$18,0):F146)&gt;0,$E$7-SUM(OFFSET(F146,-$E$18,0):F146),0),IF(OFFSET(G146,-$E$18,0)-SUM(OFFSET(F146,-$E$18,0):F146)&gt;0,OFFSET(G146,-$E$18,0)-SUM(OFFSET(F146,-$E$18,0):F146),0)))</f>
        <v>N/A</v>
      </c>
      <c r="K146" s="13">
        <f t="shared" ca="1" si="8"/>
        <v>0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933</v>
      </c>
      <c r="F147" s="15">
        <f t="shared" si="10"/>
        <v>45</v>
      </c>
      <c r="G147" s="15">
        <f t="shared" ca="1" si="11"/>
        <v>0</v>
      </c>
      <c r="H147" s="13">
        <f t="shared" ca="1" si="7"/>
        <v>1.0224657534246577</v>
      </c>
      <c r="I147" s="29">
        <f ca="1">IF(G147&lt;&gt;0,IF(E147&lt;0,0,IF(OR('House Salad'!I147&gt;0,'Green Pepper'!I147&gt;0,Mushrooms!I147&gt;0,Lemon!I147&gt;0,Onions!I147&gt;0),0,IF(OR(Pita!I147&gt;0,Tzatziki!I147&gt;0,'Monterey Jack'!I147&gt;0, 'Marinated Chicken'!I147&gt;0, Squid!I147&gt;0,Spanakopita!I147&gt;0,'Garlic Butter Sauce'!I147&gt;0,Flour!I147&gt;0,Cheddar!I147&gt;0,'Filet Mignon'!I147&gt;0,'Pork Loin Skewers'!I147&gt;0,Bacon!I147&gt;0,'Chicken Breast'!I147&gt;0,'Butterfly Shrimp'!I147&gt;0),50,200))),0)</f>
        <v>0</v>
      </c>
      <c r="J147" s="2" t="str">
        <f ca="1">IF(D147&lt;$E$18,"N/A",IF(D147=$E$18,IF($E$7-SUM(OFFSET(F147,-$E$18,0):F147)&gt;0,$E$7-SUM(OFFSET(F147,-$E$18,0):F147),0),IF(OFFSET(G147,-$E$18,0)-SUM(OFFSET(F147,-$E$18,0):F147)&gt;0,OFFSET(G147,-$E$18,0)-SUM(OFFSET(F147,-$E$18,0):F147),0)))</f>
        <v>N/A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888</v>
      </c>
      <c r="F148" s="15">
        <f t="shared" si="10"/>
        <v>45</v>
      </c>
      <c r="G148" s="15">
        <f t="shared" ca="1" si="11"/>
        <v>0</v>
      </c>
      <c r="H148" s="13">
        <f t="shared" ca="1" si="7"/>
        <v>0.97315068493150703</v>
      </c>
      <c r="I148" s="29">
        <f ca="1">IF(G148&lt;&gt;0,IF(E148&lt;0,0,IF(OR('House Salad'!I148&gt;0,'Green Pepper'!I148&gt;0,Mushrooms!I148&gt;0,Lemon!I148&gt;0,Onions!I148&gt;0),0,IF(OR(Pita!I148&gt;0,Tzatziki!I148&gt;0,'Monterey Jack'!I148&gt;0, 'Marinated Chicken'!I148&gt;0, Squid!I148&gt;0,Spanakopita!I148&gt;0,'Garlic Butter Sauce'!I148&gt;0,Flour!I148&gt;0,Cheddar!I148&gt;0,'Filet Mignon'!I148&gt;0,'Pork Loin Skewers'!I148&gt;0,Bacon!I148&gt;0,'Chicken Breast'!I148&gt;0,'Butterfly Shrimp'!I148&gt;0),50,200))),0)</f>
        <v>0</v>
      </c>
      <c r="J148" s="2" t="str">
        <f ca="1">IF(D148&lt;$E$18,"N/A",IF(D148=$E$18,IF($E$7-SUM(OFFSET(F148,-$E$18,0):F148)&gt;0,$E$7-SUM(OFFSET(F148,-$E$18,0):F148),0),IF(OFFSET(G148,-$E$18,0)-SUM(OFFSET(F148,-$E$18,0):F148)&gt;0,OFFSET(G148,-$E$18,0)-SUM(OFFSET(F148,-$E$18,0):F148),0)))</f>
        <v>N/A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843</v>
      </c>
      <c r="F149" s="15">
        <f t="shared" si="10"/>
        <v>45</v>
      </c>
      <c r="G149" s="15">
        <f t="shared" ca="1" si="11"/>
        <v>0</v>
      </c>
      <c r="H149" s="13">
        <f t="shared" ref="H149:H212" ca="1" si="13">IF(E149&gt;0,E149*($E$12/365),0)</f>
        <v>0.92383561643835632</v>
      </c>
      <c r="I149" s="29">
        <f ca="1">IF(G149&lt;&gt;0,IF(E149&lt;0,0,IF(OR('House Salad'!I149&gt;0,'Green Pepper'!I149&gt;0,Mushrooms!I149&gt;0,Lemon!I149&gt;0,Onions!I149&gt;0),0,IF(OR(Pita!I149&gt;0,Tzatziki!I149&gt;0,'Monterey Jack'!I149&gt;0, 'Marinated Chicken'!I149&gt;0, Squid!I149&gt;0,Spanakopita!I149&gt;0,'Garlic Butter Sauce'!I149&gt;0,Flour!I149&gt;0,Cheddar!I149&gt;0,'Filet Mignon'!I149&gt;0,'Pork Loin Skewers'!I149&gt;0,Bacon!I149&gt;0,'Chicken Breast'!I149&gt;0,'Butterfly Shrimp'!I149&gt;0),50,200))),0)</f>
        <v>0</v>
      </c>
      <c r="J149" s="2" t="str">
        <f ca="1">IF(D149&lt;$E$18,"N/A",IF(D149=$E$18,IF($E$7-SUM(OFFSET(F149,-$E$18,0):F149)&gt;0,$E$7-SUM(OFFSET(F149,-$E$18,0):F149),0),IF(OFFSET(G149,-$E$18,0)-SUM(OFFSET(F149,-$E$18,0):F149)&gt;0,OFFSET(G149,-$E$18,0)-SUM(OFFSET(F149,-$E$18,0):F149),0)))</f>
        <v>N/A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798</v>
      </c>
      <c r="F150" s="15">
        <f t="shared" ref="F150:F213" si="16">ROUND($E$15/7,0)</f>
        <v>45</v>
      </c>
      <c r="G150" s="15">
        <f t="shared" ref="G150:G213" ca="1" si="17">IF(D150=1,$E$4,IF(E150&lt;0,$E$4-E150,IF(MOD(D150,$E$5)=0,$E$4-E150,0)))</f>
        <v>0</v>
      </c>
      <c r="H150" s="13">
        <f t="shared" ca="1" si="13"/>
        <v>0.87452054794520562</v>
      </c>
      <c r="I150" s="29">
        <f ca="1">IF(G150&lt;&gt;0,IF(E150&lt;0,0,IF(OR('House Salad'!I150&gt;0,'Green Pepper'!I150&gt;0,Mushrooms!I150&gt;0,Lemon!I150&gt;0,Onions!I150&gt;0),0,IF(OR(Pita!I150&gt;0,Tzatziki!I150&gt;0,'Monterey Jack'!I150&gt;0, 'Marinated Chicken'!I150&gt;0, Squid!I150&gt;0,Spanakopita!I150&gt;0,'Garlic Butter Sauce'!I150&gt;0,Flour!I150&gt;0,Cheddar!I150&gt;0,'Filet Mignon'!I150&gt;0,'Pork Loin Skewers'!I150&gt;0,Bacon!I150&gt;0,'Chicken Breast'!I150&gt;0,'Butterfly Shrimp'!I150&gt;0),50,200))),0)</f>
        <v>0</v>
      </c>
      <c r="J150" s="2" t="str">
        <f ca="1">IF(D150&lt;$E$18,"N/A",IF(D150=$E$18,IF($E$7-SUM(OFFSET(F150,-$E$18,0):F150)&gt;0,$E$7-SUM(OFFSET(F150,-$E$18,0):F150),0),IF(OFFSET(G150,-$E$18,0)-SUM(OFFSET(F150,-$E$18,0):F150)&gt;0,OFFSET(G150,-$E$18,0)-SUM(OFFSET(F150,-$E$18,0):F150),0)))</f>
        <v>N/A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753</v>
      </c>
      <c r="F151" s="15">
        <f t="shared" si="16"/>
        <v>45</v>
      </c>
      <c r="G151" s="15">
        <f t="shared" ca="1" si="17"/>
        <v>0</v>
      </c>
      <c r="H151" s="13">
        <f t="shared" ca="1" si="13"/>
        <v>0.82520547945205491</v>
      </c>
      <c r="I151" s="29">
        <f ca="1">IF(G151&lt;&gt;0,IF(E151&lt;0,0,IF(OR('House Salad'!I151&gt;0,'Green Pepper'!I151&gt;0,Mushrooms!I151&gt;0,Lemon!I151&gt;0,Onions!I151&gt;0),0,IF(OR(Pita!I151&gt;0,Tzatziki!I151&gt;0,'Monterey Jack'!I151&gt;0, 'Marinated Chicken'!I151&gt;0, Squid!I151&gt;0,Spanakopita!I151&gt;0,'Garlic Butter Sauce'!I151&gt;0,Flour!I151&gt;0,Cheddar!I151&gt;0,'Filet Mignon'!I151&gt;0,'Pork Loin Skewers'!I151&gt;0,Bacon!I151&gt;0,'Chicken Breast'!I151&gt;0,'Butterfly Shrimp'!I151&gt;0),50,200))),0)</f>
        <v>0</v>
      </c>
      <c r="J151" s="2" t="str">
        <f ca="1">IF(D151&lt;$E$18,"N/A",IF(D151=$E$18,IF($E$7-SUM(OFFSET(F151,-$E$18,0):F151)&gt;0,$E$7-SUM(OFFSET(F151,-$E$18,0):F151),0),IF(OFFSET(G151,-$E$18,0)-SUM(OFFSET(F151,-$E$18,0):F151)&gt;0,OFFSET(G151,-$E$18,0)-SUM(OFFSET(F151,-$E$18,0):F151),0)))</f>
        <v>N/A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708</v>
      </c>
      <c r="F152" s="15">
        <f t="shared" si="16"/>
        <v>45</v>
      </c>
      <c r="G152" s="15">
        <f t="shared" ca="1" si="17"/>
        <v>0</v>
      </c>
      <c r="H152" s="13">
        <f t="shared" ca="1" si="13"/>
        <v>0.77589041095890421</v>
      </c>
      <c r="I152" s="29">
        <f ca="1">IF(G152&lt;&gt;0,IF(E152&lt;0,0,IF(OR('House Salad'!I152&gt;0,'Green Pepper'!I152&gt;0,Mushrooms!I152&gt;0,Lemon!I152&gt;0,Onions!I152&gt;0),0,IF(OR(Pita!I152&gt;0,Tzatziki!I152&gt;0,'Monterey Jack'!I152&gt;0, 'Marinated Chicken'!I152&gt;0, Squid!I152&gt;0,Spanakopita!I152&gt;0,'Garlic Butter Sauce'!I152&gt;0,Flour!I152&gt;0,Cheddar!I152&gt;0,'Filet Mignon'!I152&gt;0,'Pork Loin Skewers'!I152&gt;0,Bacon!I152&gt;0,'Chicken Breast'!I152&gt;0,'Butterfly Shrimp'!I152&gt;0),50,200))),0)</f>
        <v>0</v>
      </c>
      <c r="J152" s="2" t="str">
        <f ca="1">IF(D152&lt;$E$18,"N/A",IF(D152=$E$18,IF($E$7-SUM(OFFSET(F152,-$E$18,0):F152)&gt;0,$E$7-SUM(OFFSET(F152,-$E$18,0):F152),0),IF(OFFSET(G152,-$E$18,0)-SUM(OFFSET(F152,-$E$18,0):F152)&gt;0,OFFSET(G152,-$E$18,0)-SUM(OFFSET(F152,-$E$18,0):F152),0)))</f>
        <v>N/A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663</v>
      </c>
      <c r="F153" s="15">
        <f t="shared" si="16"/>
        <v>45</v>
      </c>
      <c r="G153" s="15">
        <f t="shared" ca="1" si="17"/>
        <v>0</v>
      </c>
      <c r="H153" s="13">
        <f t="shared" ca="1" si="13"/>
        <v>0.7265753424657535</v>
      </c>
      <c r="I153" s="29">
        <f ca="1">IF(G153&lt;&gt;0,IF(E153&lt;0,0,IF(OR('House Salad'!I153&gt;0,'Green Pepper'!I153&gt;0,Mushrooms!I153&gt;0,Lemon!I153&gt;0,Onions!I153&gt;0),0,IF(OR(Pita!I153&gt;0,Tzatziki!I153&gt;0,'Monterey Jack'!I153&gt;0, 'Marinated Chicken'!I153&gt;0, Squid!I153&gt;0,Spanakopita!I153&gt;0,'Garlic Butter Sauce'!I153&gt;0,Flour!I153&gt;0,Cheddar!I153&gt;0,'Filet Mignon'!I153&gt;0,'Pork Loin Skewers'!I153&gt;0,Bacon!I153&gt;0,'Chicken Breast'!I153&gt;0,'Butterfly Shrimp'!I153&gt;0),50,200))),0)</f>
        <v>0</v>
      </c>
      <c r="J153" s="2" t="str">
        <f ca="1">IF(D153&lt;$E$18,"N/A",IF(D153=$E$18,IF($E$7-SUM(OFFSET(F153,-$E$18,0):F153)&gt;0,$E$7-SUM(OFFSET(F153,-$E$18,0):F153),0),IF(OFFSET(G153,-$E$18,0)-SUM(OFFSET(F153,-$E$18,0):F153)&gt;0,OFFSET(G153,-$E$18,0)-SUM(OFFSET(F153,-$E$18,0):F153),0)))</f>
        <v>N/A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618</v>
      </c>
      <c r="F154" s="15">
        <f t="shared" si="16"/>
        <v>45</v>
      </c>
      <c r="G154" s="15">
        <f t="shared" ca="1" si="17"/>
        <v>0</v>
      </c>
      <c r="H154" s="13">
        <f t="shared" ca="1" si="13"/>
        <v>0.6772602739726028</v>
      </c>
      <c r="I154" s="29">
        <f ca="1">IF(G154&lt;&gt;0,IF(E154&lt;0,0,IF(OR('House Salad'!I154&gt;0,'Green Pepper'!I154&gt;0,Mushrooms!I154&gt;0,Lemon!I154&gt;0,Onions!I154&gt;0),0,IF(OR(Pita!I154&gt;0,Tzatziki!I154&gt;0,'Monterey Jack'!I154&gt;0, 'Marinated Chicken'!I154&gt;0, Squid!I154&gt;0,Spanakopita!I154&gt;0,'Garlic Butter Sauce'!I154&gt;0,Flour!I154&gt;0,Cheddar!I154&gt;0,'Filet Mignon'!I154&gt;0,'Pork Loin Skewers'!I154&gt;0,Bacon!I154&gt;0,'Chicken Breast'!I154&gt;0,'Butterfly Shrimp'!I154&gt;0),50,200))),0)</f>
        <v>0</v>
      </c>
      <c r="J154" s="2" t="str">
        <f ca="1">IF(D154&lt;$E$18,"N/A",IF(D154=$E$18,IF($E$7-SUM(OFFSET(F154,-$E$18,0):F154)&gt;0,$E$7-SUM(OFFSET(F154,-$E$18,0):F154),0),IF(OFFSET(G154,-$E$18,0)-SUM(OFFSET(F154,-$E$18,0):F154)&gt;0,OFFSET(G154,-$E$18,0)-SUM(OFFSET(F154,-$E$18,0):F154),0)))</f>
        <v>N/A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573</v>
      </c>
      <c r="F155" s="15">
        <f t="shared" si="16"/>
        <v>45</v>
      </c>
      <c r="G155" s="15">
        <f t="shared" ca="1" si="17"/>
        <v>0</v>
      </c>
      <c r="H155" s="13">
        <f t="shared" ca="1" si="13"/>
        <v>0.6279452054794521</v>
      </c>
      <c r="I155" s="29">
        <f ca="1">IF(G155&lt;&gt;0,IF(E155&lt;0,0,IF(OR('House Salad'!I155&gt;0,'Green Pepper'!I155&gt;0,Mushrooms!I155&gt;0,Lemon!I155&gt;0,Onions!I155&gt;0),0,IF(OR(Pita!I155&gt;0,Tzatziki!I155&gt;0,'Monterey Jack'!I155&gt;0, 'Marinated Chicken'!I155&gt;0, Squid!I155&gt;0,Spanakopita!I155&gt;0,'Garlic Butter Sauce'!I155&gt;0,Flour!I155&gt;0,Cheddar!I155&gt;0,'Filet Mignon'!I155&gt;0,'Pork Loin Skewers'!I155&gt;0,Bacon!I155&gt;0,'Chicken Breast'!I155&gt;0,'Butterfly Shrimp'!I155&gt;0),50,200))),0)</f>
        <v>0</v>
      </c>
      <c r="J155" s="2" t="str">
        <f ca="1">IF(D155&lt;$E$18,"N/A",IF(D155=$E$18,IF($E$7-SUM(OFFSET(F155,-$E$18,0):F155)&gt;0,$E$7-SUM(OFFSET(F155,-$E$18,0):F155),0),IF(OFFSET(G155,-$E$18,0)-SUM(OFFSET(F155,-$E$18,0):F155)&gt;0,OFFSET(G155,-$E$18,0)-SUM(OFFSET(F155,-$E$18,0):F155),0)))</f>
        <v>N/A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528</v>
      </c>
      <c r="F156" s="15">
        <f t="shared" si="16"/>
        <v>45</v>
      </c>
      <c r="G156" s="15">
        <f t="shared" ca="1" si="17"/>
        <v>0</v>
      </c>
      <c r="H156" s="13">
        <f t="shared" ca="1" si="13"/>
        <v>0.57863013698630139</v>
      </c>
      <c r="I156" s="29">
        <f ca="1">IF(G156&lt;&gt;0,IF(E156&lt;0,0,IF(OR('House Salad'!I156&gt;0,'Green Pepper'!I156&gt;0,Mushrooms!I156&gt;0,Lemon!I156&gt;0,Onions!I156&gt;0),0,IF(OR(Pita!I156&gt;0,Tzatziki!I156&gt;0,'Monterey Jack'!I156&gt;0, 'Marinated Chicken'!I156&gt;0, Squid!I156&gt;0,Spanakopita!I156&gt;0,'Garlic Butter Sauce'!I156&gt;0,Flour!I156&gt;0,Cheddar!I156&gt;0,'Filet Mignon'!I156&gt;0,'Pork Loin Skewers'!I156&gt;0,Bacon!I156&gt;0,'Chicken Breast'!I156&gt;0,'Butterfly Shrimp'!I156&gt;0),50,200))),0)</f>
        <v>0</v>
      </c>
      <c r="J156" s="2" t="str">
        <f ca="1">IF(D156&lt;$E$18,"N/A",IF(D156=$E$18,IF($E$7-SUM(OFFSET(F156,-$E$18,0):F156)&gt;0,$E$7-SUM(OFFSET(F156,-$E$18,0):F156),0),IF(OFFSET(G156,-$E$18,0)-SUM(OFFSET(F156,-$E$18,0):F156)&gt;0,OFFSET(G156,-$E$18,0)-SUM(OFFSET(F156,-$E$18,0):F156),0)))</f>
        <v>N/A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483</v>
      </c>
      <c r="F157" s="15">
        <f t="shared" si="16"/>
        <v>45</v>
      </c>
      <c r="G157" s="15">
        <f t="shared" ca="1" si="17"/>
        <v>0</v>
      </c>
      <c r="H157" s="13">
        <f t="shared" ca="1" si="13"/>
        <v>0.5293150684931508</v>
      </c>
      <c r="I157" s="29">
        <f ca="1">IF(G157&lt;&gt;0,IF(E157&lt;0,0,IF(OR('House Salad'!I157&gt;0,'Green Pepper'!I157&gt;0,Mushrooms!I157&gt;0,Lemon!I157&gt;0,Onions!I157&gt;0),0,IF(OR(Pita!I157&gt;0,Tzatziki!I157&gt;0,'Monterey Jack'!I157&gt;0, 'Marinated Chicken'!I157&gt;0, Squid!I157&gt;0,Spanakopita!I157&gt;0,'Garlic Butter Sauce'!I157&gt;0,Flour!I157&gt;0,Cheddar!I157&gt;0,'Filet Mignon'!I157&gt;0,'Pork Loin Skewers'!I157&gt;0,Bacon!I157&gt;0,'Chicken Breast'!I157&gt;0,'Butterfly Shrimp'!I157&gt;0),50,200))),0)</f>
        <v>0</v>
      </c>
      <c r="J157" s="2" t="str">
        <f ca="1">IF(D157&lt;$E$18,"N/A",IF(D157=$E$18,IF($E$7-SUM(OFFSET(F157,-$E$18,0):F157)&gt;0,$E$7-SUM(OFFSET(F157,-$E$18,0):F157),0),IF(OFFSET(G157,-$E$18,0)-SUM(OFFSET(F157,-$E$18,0):F157)&gt;0,OFFSET(G157,-$E$18,0)-SUM(OFFSET(F157,-$E$18,0):F157),0)))</f>
        <v>N/A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438</v>
      </c>
      <c r="F158" s="15">
        <f t="shared" si="16"/>
        <v>45</v>
      </c>
      <c r="G158" s="15">
        <f t="shared" ca="1" si="17"/>
        <v>0</v>
      </c>
      <c r="H158" s="13">
        <f t="shared" ca="1" si="13"/>
        <v>0.48000000000000004</v>
      </c>
      <c r="I158" s="29">
        <f ca="1">IF(G158&lt;&gt;0,IF(E158&lt;0,0,IF(OR('House Salad'!I158&gt;0,'Green Pepper'!I158&gt;0,Mushrooms!I158&gt;0,Lemon!I158&gt;0,Onions!I158&gt;0),0,IF(OR(Pita!I158&gt;0,Tzatziki!I158&gt;0,'Monterey Jack'!I158&gt;0, 'Marinated Chicken'!I158&gt;0, Squid!I158&gt;0,Spanakopita!I158&gt;0,'Garlic Butter Sauce'!I158&gt;0,Flour!I158&gt;0,Cheddar!I158&gt;0,'Filet Mignon'!I158&gt;0,'Pork Loin Skewers'!I158&gt;0,Bacon!I158&gt;0,'Chicken Breast'!I158&gt;0,'Butterfly Shrimp'!I158&gt;0),50,200))),0)</f>
        <v>0</v>
      </c>
      <c r="J158" s="2" t="str">
        <f ca="1">IF(D158&lt;$E$18,"N/A",IF(D158=$E$18,IF($E$7-SUM(OFFSET(F158,-$E$18,0):F158)&gt;0,$E$7-SUM(OFFSET(F158,-$E$18,0):F158),0),IF(OFFSET(G158,-$E$18,0)-SUM(OFFSET(F158,-$E$18,0):F158)&gt;0,OFFSET(G158,-$E$18,0)-SUM(OFFSET(F158,-$E$18,0):F158),0)))</f>
        <v>N/A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393</v>
      </c>
      <c r="F159" s="15">
        <f t="shared" si="16"/>
        <v>45</v>
      </c>
      <c r="G159" s="15">
        <f t="shared" ca="1" si="17"/>
        <v>0</v>
      </c>
      <c r="H159" s="13">
        <f t="shared" ca="1" si="13"/>
        <v>0.43068493150684939</v>
      </c>
      <c r="I159" s="29">
        <f ca="1">IF(G159&lt;&gt;0,IF(E159&lt;0,0,IF(OR('House Salad'!I159&gt;0,'Green Pepper'!I159&gt;0,Mushrooms!I159&gt;0,Lemon!I159&gt;0,Onions!I159&gt;0),0,IF(OR(Pita!I159&gt;0,Tzatziki!I159&gt;0,'Monterey Jack'!I159&gt;0, 'Marinated Chicken'!I159&gt;0, Squid!I159&gt;0,Spanakopita!I159&gt;0,'Garlic Butter Sauce'!I159&gt;0,Flour!I159&gt;0,Cheddar!I159&gt;0,'Filet Mignon'!I159&gt;0,'Pork Loin Skewers'!I159&gt;0,Bacon!I159&gt;0,'Chicken Breast'!I159&gt;0,'Butterfly Shrimp'!I159&gt;0),50,200))),0)</f>
        <v>0</v>
      </c>
      <c r="J159" s="2" t="str">
        <f ca="1">IF(D159&lt;$E$18,"N/A",IF(D159=$E$18,IF($E$7-SUM(OFFSET(F159,-$E$18,0):F159)&gt;0,$E$7-SUM(OFFSET(F159,-$E$18,0):F159),0),IF(OFFSET(G159,-$E$18,0)-SUM(OFFSET(F159,-$E$18,0):F159)&gt;0,OFFSET(G159,-$E$18,0)-SUM(OFFSET(F159,-$E$18,0):F159),0)))</f>
        <v>N/A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348</v>
      </c>
      <c r="F160" s="15">
        <f t="shared" si="16"/>
        <v>45</v>
      </c>
      <c r="G160" s="15">
        <f t="shared" ca="1" si="17"/>
        <v>1575</v>
      </c>
      <c r="H160" s="13">
        <f t="shared" ca="1" si="13"/>
        <v>0.38136986301369868</v>
      </c>
      <c r="I160" s="29">
        <f ca="1">IF(G160&lt;&gt;0,IF(E160&lt;0,0,IF(OR('House Salad'!I160&gt;0,'Green Pepper'!I160&gt;0,Mushrooms!I160&gt;0,Lemon!I160&gt;0,Onions!I160&gt;0),0,IF(OR(Pita!I160&gt;0,Tzatziki!I160&gt;0,'Monterey Jack'!I160&gt;0, 'Marinated Chicken'!I160&gt;0, Squid!I160&gt;0,Spanakopita!I160&gt;0,'Garlic Butter Sauce'!I160&gt;0,Flour!I160&gt;0,Cheddar!I160&gt;0,'Filet Mignon'!I160&gt;0,'Pork Loin Skewers'!I160&gt;0,Bacon!I160&gt;0,'Chicken Breast'!I160&gt;0,'Butterfly Shrimp'!I160&gt;0),50,200))),0)</f>
        <v>0</v>
      </c>
      <c r="J160" s="2" t="str">
        <f ca="1">IF(D160&lt;$E$18,"N/A",IF(D160=$E$18,IF($E$7-SUM(OFFSET(F160,-$E$18,0):F160)&gt;0,$E$7-SUM(OFFSET(F160,-$E$18,0):F160),0),IF(OFFSET(G160,-$E$18,0)-SUM(OFFSET(F160,-$E$18,0):F160)&gt;0,OFFSET(G160,-$E$18,0)-SUM(OFFSET(F160,-$E$18,0):F160),0)))</f>
        <v>N/A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1878</v>
      </c>
      <c r="F161" s="15">
        <f t="shared" si="16"/>
        <v>45</v>
      </c>
      <c r="G161" s="15">
        <f t="shared" ca="1" si="17"/>
        <v>0</v>
      </c>
      <c r="H161" s="13">
        <f t="shared" ca="1" si="13"/>
        <v>2.0580821917808221</v>
      </c>
      <c r="I161" s="29">
        <f ca="1">IF(G161&lt;&gt;0,IF(E161&lt;0,0,IF(OR('House Salad'!I161&gt;0,'Green Pepper'!I161&gt;0,Mushrooms!I161&gt;0,Lemon!I161&gt;0,Onions!I161&gt;0),0,IF(OR(Pita!I161&gt;0,Tzatziki!I161&gt;0,'Monterey Jack'!I161&gt;0, 'Marinated Chicken'!I161&gt;0, Squid!I161&gt;0,Spanakopita!I161&gt;0,'Garlic Butter Sauce'!I161&gt;0,Flour!I161&gt;0,Cheddar!I161&gt;0,'Filet Mignon'!I161&gt;0,'Pork Loin Skewers'!I161&gt;0,Bacon!I161&gt;0,'Chicken Breast'!I161&gt;0,'Butterfly Shrimp'!I161&gt;0),50,200))),0)</f>
        <v>0</v>
      </c>
      <c r="J161" s="2" t="str">
        <f ca="1">IF(D161&lt;$E$18,"N/A",IF(D161=$E$18,IF($E$7-SUM(OFFSET(F161,-$E$18,0):F161)&gt;0,$E$7-SUM(OFFSET(F161,-$E$18,0):F161),0),IF(OFFSET(G161,-$E$18,0)-SUM(OFFSET(F161,-$E$18,0):F161)&gt;0,OFFSET(G161,-$E$18,0)-SUM(OFFSET(F161,-$E$18,0):F161),0)))</f>
        <v>N/A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1833</v>
      </c>
      <c r="F162" s="15">
        <f t="shared" si="16"/>
        <v>45</v>
      </c>
      <c r="G162" s="15">
        <f t="shared" ca="1" si="17"/>
        <v>0</v>
      </c>
      <c r="H162" s="13">
        <f t="shared" ca="1" si="13"/>
        <v>2.0087671232876714</v>
      </c>
      <c r="I162" s="29">
        <f ca="1">IF(G162&lt;&gt;0,IF(E162&lt;0,0,IF(OR('House Salad'!I162&gt;0,'Green Pepper'!I162&gt;0,Mushrooms!I162&gt;0,Lemon!I162&gt;0,Onions!I162&gt;0),0,IF(OR(Pita!I162&gt;0,Tzatziki!I162&gt;0,'Monterey Jack'!I162&gt;0, 'Marinated Chicken'!I162&gt;0, Squid!I162&gt;0,Spanakopita!I162&gt;0,'Garlic Butter Sauce'!I162&gt;0,Flour!I162&gt;0,Cheddar!I162&gt;0,'Filet Mignon'!I162&gt;0,'Pork Loin Skewers'!I162&gt;0,Bacon!I162&gt;0,'Chicken Breast'!I162&gt;0,'Butterfly Shrimp'!I162&gt;0),50,200))),0)</f>
        <v>0</v>
      </c>
      <c r="J162" s="2" t="str">
        <f ca="1">IF(D162&lt;$E$18,"N/A",IF(D162=$E$18,IF($E$7-SUM(OFFSET(F162,-$E$18,0):F162)&gt;0,$E$7-SUM(OFFSET(F162,-$E$18,0):F162),0),IF(OFFSET(G162,-$E$18,0)-SUM(OFFSET(F162,-$E$18,0):F162)&gt;0,OFFSET(G162,-$E$18,0)-SUM(OFFSET(F162,-$E$18,0):F162),0)))</f>
        <v>N/A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1788</v>
      </c>
      <c r="F163" s="15">
        <f t="shared" si="16"/>
        <v>45</v>
      </c>
      <c r="G163" s="15">
        <f t="shared" ca="1" si="17"/>
        <v>0</v>
      </c>
      <c r="H163" s="13">
        <f t="shared" ca="1" si="13"/>
        <v>1.9594520547945209</v>
      </c>
      <c r="I163" s="29">
        <f ca="1">IF(G163&lt;&gt;0,IF(E163&lt;0,0,IF(OR('House Salad'!I163&gt;0,'Green Pepper'!I163&gt;0,Mushrooms!I163&gt;0,Lemon!I163&gt;0,Onions!I163&gt;0),0,IF(OR(Pita!I163&gt;0,Tzatziki!I163&gt;0,'Monterey Jack'!I163&gt;0, 'Marinated Chicken'!I163&gt;0, Squid!I163&gt;0,Spanakopita!I163&gt;0,'Garlic Butter Sauce'!I163&gt;0,Flour!I163&gt;0,Cheddar!I163&gt;0,'Filet Mignon'!I163&gt;0,'Pork Loin Skewers'!I163&gt;0,Bacon!I163&gt;0,'Chicken Breast'!I163&gt;0,'Butterfly Shrimp'!I163&gt;0),50,200))),0)</f>
        <v>0</v>
      </c>
      <c r="J163" s="2" t="str">
        <f ca="1">IF(D163&lt;$E$18,"N/A",IF(D163=$E$18,IF($E$7-SUM(OFFSET(F163,-$E$18,0):F163)&gt;0,$E$7-SUM(OFFSET(F163,-$E$18,0):F163),0),IF(OFFSET(G163,-$E$18,0)-SUM(OFFSET(F163,-$E$18,0):F163)&gt;0,OFFSET(G163,-$E$18,0)-SUM(OFFSET(F163,-$E$18,0):F163),0)))</f>
        <v>N/A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1743</v>
      </c>
      <c r="F164" s="15">
        <f t="shared" si="16"/>
        <v>45</v>
      </c>
      <c r="G164" s="15">
        <f t="shared" ca="1" si="17"/>
        <v>0</v>
      </c>
      <c r="H164" s="13">
        <f t="shared" ca="1" si="13"/>
        <v>1.9101369863013702</v>
      </c>
      <c r="I164" s="29">
        <f ca="1">IF(G164&lt;&gt;0,IF(E164&lt;0,0,IF(OR('House Salad'!I164&gt;0,'Green Pepper'!I164&gt;0,Mushrooms!I164&gt;0,Lemon!I164&gt;0,Onions!I164&gt;0),0,IF(OR(Pita!I164&gt;0,Tzatziki!I164&gt;0,'Monterey Jack'!I164&gt;0, 'Marinated Chicken'!I164&gt;0, Squid!I164&gt;0,Spanakopita!I164&gt;0,'Garlic Butter Sauce'!I164&gt;0,Flour!I164&gt;0,Cheddar!I164&gt;0,'Filet Mignon'!I164&gt;0,'Pork Loin Skewers'!I164&gt;0,Bacon!I164&gt;0,'Chicken Breast'!I164&gt;0,'Butterfly Shrimp'!I164&gt;0),50,200))),0)</f>
        <v>0</v>
      </c>
      <c r="J164" s="2" t="str">
        <f ca="1">IF(D164&lt;$E$18,"N/A",IF(D164=$E$18,IF($E$7-SUM(OFFSET(F164,-$E$18,0):F164)&gt;0,$E$7-SUM(OFFSET(F164,-$E$18,0):F164),0),IF(OFFSET(G164,-$E$18,0)-SUM(OFFSET(F164,-$E$18,0):F164)&gt;0,OFFSET(G164,-$E$18,0)-SUM(OFFSET(F164,-$E$18,0):F164),0)))</f>
        <v>N/A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1698</v>
      </c>
      <c r="F165" s="15">
        <f t="shared" si="16"/>
        <v>45</v>
      </c>
      <c r="G165" s="15">
        <f t="shared" ca="1" si="17"/>
        <v>0</v>
      </c>
      <c r="H165" s="13">
        <f t="shared" ca="1" si="13"/>
        <v>1.8608219178082195</v>
      </c>
      <c r="I165" s="29">
        <f ca="1">IF(G165&lt;&gt;0,IF(E165&lt;0,0,IF(OR('House Salad'!I165&gt;0,'Green Pepper'!I165&gt;0,Mushrooms!I165&gt;0,Lemon!I165&gt;0,Onions!I165&gt;0),0,IF(OR(Pita!I165&gt;0,Tzatziki!I165&gt;0,'Monterey Jack'!I165&gt;0, 'Marinated Chicken'!I165&gt;0, Squid!I165&gt;0,Spanakopita!I165&gt;0,'Garlic Butter Sauce'!I165&gt;0,Flour!I165&gt;0,Cheddar!I165&gt;0,'Filet Mignon'!I165&gt;0,'Pork Loin Skewers'!I165&gt;0,Bacon!I165&gt;0,'Chicken Breast'!I165&gt;0,'Butterfly Shrimp'!I165&gt;0),50,200))),0)</f>
        <v>0</v>
      </c>
      <c r="J165" s="2" t="str">
        <f ca="1">IF(D165&lt;$E$18,"N/A",IF(D165=$E$18,IF($E$7-SUM(OFFSET(F165,-$E$18,0):F165)&gt;0,$E$7-SUM(OFFSET(F165,-$E$18,0):F165),0),IF(OFFSET(G165,-$E$18,0)-SUM(OFFSET(F165,-$E$18,0):F165)&gt;0,OFFSET(G165,-$E$18,0)-SUM(OFFSET(F165,-$E$18,0):F165),0)))</f>
        <v>N/A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1653</v>
      </c>
      <c r="F166" s="15">
        <f t="shared" si="16"/>
        <v>45</v>
      </c>
      <c r="G166" s="15">
        <f t="shared" ca="1" si="17"/>
        <v>0</v>
      </c>
      <c r="H166" s="13">
        <f t="shared" ca="1" si="13"/>
        <v>1.8115068493150688</v>
      </c>
      <c r="I166" s="29">
        <f ca="1">IF(G166&lt;&gt;0,IF(E166&lt;0,0,IF(OR('House Salad'!I166&gt;0,'Green Pepper'!I166&gt;0,Mushrooms!I166&gt;0,Lemon!I166&gt;0,Onions!I166&gt;0),0,IF(OR(Pita!I166&gt;0,Tzatziki!I166&gt;0,'Monterey Jack'!I166&gt;0, 'Marinated Chicken'!I166&gt;0, Squid!I166&gt;0,Spanakopita!I166&gt;0,'Garlic Butter Sauce'!I166&gt;0,Flour!I166&gt;0,Cheddar!I166&gt;0,'Filet Mignon'!I166&gt;0,'Pork Loin Skewers'!I166&gt;0,Bacon!I166&gt;0,'Chicken Breast'!I166&gt;0,'Butterfly Shrimp'!I166&gt;0),50,200))),0)</f>
        <v>0</v>
      </c>
      <c r="J166" s="2" t="str">
        <f ca="1">IF(D166&lt;$E$18,"N/A",IF(D166=$E$18,IF($E$7-SUM(OFFSET(F166,-$E$18,0):F166)&gt;0,$E$7-SUM(OFFSET(F166,-$E$18,0):F166),0),IF(OFFSET(G166,-$E$18,0)-SUM(OFFSET(F166,-$E$18,0):F166)&gt;0,OFFSET(G166,-$E$18,0)-SUM(OFFSET(F166,-$E$18,0):F166),0)))</f>
        <v>N/A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1608</v>
      </c>
      <c r="F167" s="15">
        <f t="shared" si="16"/>
        <v>45</v>
      </c>
      <c r="G167" s="15">
        <f t="shared" ca="1" si="17"/>
        <v>0</v>
      </c>
      <c r="H167" s="13">
        <f t="shared" ca="1" si="13"/>
        <v>1.7621917808219181</v>
      </c>
      <c r="I167" s="29">
        <f ca="1">IF(G167&lt;&gt;0,IF(E167&lt;0,0,IF(OR('House Salad'!I167&gt;0,'Green Pepper'!I167&gt;0,Mushrooms!I167&gt;0,Lemon!I167&gt;0,Onions!I167&gt;0),0,IF(OR(Pita!I167&gt;0,Tzatziki!I167&gt;0,'Monterey Jack'!I167&gt;0, 'Marinated Chicken'!I167&gt;0, Squid!I167&gt;0,Spanakopita!I167&gt;0,'Garlic Butter Sauce'!I167&gt;0,Flour!I167&gt;0,Cheddar!I167&gt;0,'Filet Mignon'!I167&gt;0,'Pork Loin Skewers'!I167&gt;0,Bacon!I167&gt;0,'Chicken Breast'!I167&gt;0,'Butterfly Shrimp'!I167&gt;0),50,200))),0)</f>
        <v>0</v>
      </c>
      <c r="J167" s="2" t="str">
        <f ca="1">IF(D167&lt;$E$18,"N/A",IF(D167=$E$18,IF($E$7-SUM(OFFSET(F167,-$E$18,0):F167)&gt;0,$E$7-SUM(OFFSET(F167,-$E$18,0):F167),0),IF(OFFSET(G167,-$E$18,0)-SUM(OFFSET(F167,-$E$18,0):F167)&gt;0,OFFSET(G167,-$E$18,0)-SUM(OFFSET(F167,-$E$18,0):F167),0)))</f>
        <v>N/A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1563</v>
      </c>
      <c r="F168" s="15">
        <f t="shared" si="16"/>
        <v>45</v>
      </c>
      <c r="G168" s="15">
        <f t="shared" ca="1" si="17"/>
        <v>0</v>
      </c>
      <c r="H168" s="13">
        <f t="shared" ca="1" si="13"/>
        <v>1.7128767123287674</v>
      </c>
      <c r="I168" s="29">
        <f ca="1">IF(G168&lt;&gt;0,IF(E168&lt;0,0,IF(OR('House Salad'!I168&gt;0,'Green Pepper'!I168&gt;0,Mushrooms!I168&gt;0,Lemon!I168&gt;0,Onions!I168&gt;0),0,IF(OR(Pita!I168&gt;0,Tzatziki!I168&gt;0,'Monterey Jack'!I168&gt;0, 'Marinated Chicken'!I168&gt;0, Squid!I168&gt;0,Spanakopita!I168&gt;0,'Garlic Butter Sauce'!I168&gt;0,Flour!I168&gt;0,Cheddar!I168&gt;0,'Filet Mignon'!I168&gt;0,'Pork Loin Skewers'!I168&gt;0,Bacon!I168&gt;0,'Chicken Breast'!I168&gt;0,'Butterfly Shrimp'!I168&gt;0),50,200))),0)</f>
        <v>0</v>
      </c>
      <c r="J168" s="2" t="str">
        <f ca="1">IF(D168&lt;$E$18,"N/A",IF(D168=$E$18,IF($E$7-SUM(OFFSET(F168,-$E$18,0):F168)&gt;0,$E$7-SUM(OFFSET(F168,-$E$18,0):F168),0),IF(OFFSET(G168,-$E$18,0)-SUM(OFFSET(F168,-$E$18,0):F168)&gt;0,OFFSET(G168,-$E$18,0)-SUM(OFFSET(F168,-$E$18,0):F168),0)))</f>
        <v>N/A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1518</v>
      </c>
      <c r="F169" s="15">
        <f t="shared" si="16"/>
        <v>45</v>
      </c>
      <c r="G169" s="15">
        <f t="shared" ca="1" si="17"/>
        <v>0</v>
      </c>
      <c r="H169" s="13">
        <f t="shared" ca="1" si="13"/>
        <v>1.6635616438356167</v>
      </c>
      <c r="I169" s="29">
        <f ca="1">IF(G169&lt;&gt;0,IF(E169&lt;0,0,IF(OR('House Salad'!I169&gt;0,'Green Pepper'!I169&gt;0,Mushrooms!I169&gt;0,Lemon!I169&gt;0,Onions!I169&gt;0),0,IF(OR(Pita!I169&gt;0,Tzatziki!I169&gt;0,'Monterey Jack'!I169&gt;0, 'Marinated Chicken'!I169&gt;0, Squid!I169&gt;0,Spanakopita!I169&gt;0,'Garlic Butter Sauce'!I169&gt;0,Flour!I169&gt;0,Cheddar!I169&gt;0,'Filet Mignon'!I169&gt;0,'Pork Loin Skewers'!I169&gt;0,Bacon!I169&gt;0,'Chicken Breast'!I169&gt;0,'Butterfly Shrimp'!I169&gt;0),50,200))),0)</f>
        <v>0</v>
      </c>
      <c r="J169" s="2" t="str">
        <f ca="1">IF(D169&lt;$E$18,"N/A",IF(D169=$E$18,IF($E$7-SUM(OFFSET(F169,-$E$18,0):F169)&gt;0,$E$7-SUM(OFFSET(F169,-$E$18,0):F169),0),IF(OFFSET(G169,-$E$18,0)-SUM(OFFSET(F169,-$E$18,0):F169)&gt;0,OFFSET(G169,-$E$18,0)-SUM(OFFSET(F169,-$E$18,0):F169),0)))</f>
        <v>N/A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1473</v>
      </c>
      <c r="F170" s="15">
        <f t="shared" si="16"/>
        <v>45</v>
      </c>
      <c r="G170" s="15">
        <f t="shared" ca="1" si="17"/>
        <v>0</v>
      </c>
      <c r="H170" s="13">
        <f t="shared" ca="1" si="13"/>
        <v>1.614246575342466</v>
      </c>
      <c r="I170" s="29">
        <f ca="1">IF(G170&lt;&gt;0,IF(E170&lt;0,0,IF(OR('House Salad'!I170&gt;0,'Green Pepper'!I170&gt;0,Mushrooms!I170&gt;0,Lemon!I170&gt;0,Onions!I170&gt;0),0,IF(OR(Pita!I170&gt;0,Tzatziki!I170&gt;0,'Monterey Jack'!I170&gt;0, 'Marinated Chicken'!I170&gt;0, Squid!I170&gt;0,Spanakopita!I170&gt;0,'Garlic Butter Sauce'!I170&gt;0,Flour!I170&gt;0,Cheddar!I170&gt;0,'Filet Mignon'!I170&gt;0,'Pork Loin Skewers'!I170&gt;0,Bacon!I170&gt;0,'Chicken Breast'!I170&gt;0,'Butterfly Shrimp'!I170&gt;0),50,200))),0)</f>
        <v>0</v>
      </c>
      <c r="J170" s="2" t="str">
        <f ca="1">IF(D170&lt;$E$18,"N/A",IF(D170=$E$18,IF($E$7-SUM(OFFSET(F170,-$E$18,0):F170)&gt;0,$E$7-SUM(OFFSET(F170,-$E$18,0):F170),0),IF(OFFSET(G170,-$E$18,0)-SUM(OFFSET(F170,-$E$18,0):F170)&gt;0,OFFSET(G170,-$E$18,0)-SUM(OFFSET(F170,-$E$18,0):F170),0)))</f>
        <v>N/A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1428</v>
      </c>
      <c r="F171" s="15">
        <f t="shared" si="16"/>
        <v>45</v>
      </c>
      <c r="G171" s="15">
        <f t="shared" ca="1" si="17"/>
        <v>0</v>
      </c>
      <c r="H171" s="13">
        <f t="shared" ca="1" si="13"/>
        <v>1.5649315068493153</v>
      </c>
      <c r="I171" s="29">
        <f ca="1">IF(G171&lt;&gt;0,IF(E171&lt;0,0,IF(OR('House Salad'!I171&gt;0,'Green Pepper'!I171&gt;0,Mushrooms!I171&gt;0,Lemon!I171&gt;0,Onions!I171&gt;0),0,IF(OR(Pita!I171&gt;0,Tzatziki!I171&gt;0,'Monterey Jack'!I171&gt;0, 'Marinated Chicken'!I171&gt;0, Squid!I171&gt;0,Spanakopita!I171&gt;0,'Garlic Butter Sauce'!I171&gt;0,Flour!I171&gt;0,Cheddar!I171&gt;0,'Filet Mignon'!I171&gt;0,'Pork Loin Skewers'!I171&gt;0,Bacon!I171&gt;0,'Chicken Breast'!I171&gt;0,'Butterfly Shrimp'!I171&gt;0),50,200))),0)</f>
        <v>0</v>
      </c>
      <c r="J171" s="2" t="str">
        <f ca="1">IF(D171&lt;$E$18,"N/A",IF(D171=$E$18,IF($E$7-SUM(OFFSET(F171,-$E$18,0):F171)&gt;0,$E$7-SUM(OFFSET(F171,-$E$18,0):F171),0),IF(OFFSET(G171,-$E$18,0)-SUM(OFFSET(F171,-$E$18,0):F171)&gt;0,OFFSET(G171,-$E$18,0)-SUM(OFFSET(F171,-$E$18,0):F171),0)))</f>
        <v>N/A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1383</v>
      </c>
      <c r="F172" s="15">
        <f t="shared" si="16"/>
        <v>45</v>
      </c>
      <c r="G172" s="15">
        <f t="shared" ca="1" si="17"/>
        <v>0</v>
      </c>
      <c r="H172" s="13">
        <f t="shared" ca="1" si="13"/>
        <v>1.5156164383561646</v>
      </c>
      <c r="I172" s="29">
        <f ca="1">IF(G172&lt;&gt;0,IF(E172&lt;0,0,IF(OR('House Salad'!I172&gt;0,'Green Pepper'!I172&gt;0,Mushrooms!I172&gt;0,Lemon!I172&gt;0,Onions!I172&gt;0),0,IF(OR(Pita!I172&gt;0,Tzatziki!I172&gt;0,'Monterey Jack'!I172&gt;0, 'Marinated Chicken'!I172&gt;0, Squid!I172&gt;0,Spanakopita!I172&gt;0,'Garlic Butter Sauce'!I172&gt;0,Flour!I172&gt;0,Cheddar!I172&gt;0,'Filet Mignon'!I172&gt;0,'Pork Loin Skewers'!I172&gt;0,Bacon!I172&gt;0,'Chicken Breast'!I172&gt;0,'Butterfly Shrimp'!I172&gt;0),50,200))),0)</f>
        <v>0</v>
      </c>
      <c r="J172" s="2" t="str">
        <f ca="1">IF(D172&lt;$E$18,"N/A",IF(D172=$E$18,IF($E$7-SUM(OFFSET(F172,-$E$18,0):F172)&gt;0,$E$7-SUM(OFFSET(F172,-$E$18,0):F172),0),IF(OFFSET(G172,-$E$18,0)-SUM(OFFSET(F172,-$E$18,0):F172)&gt;0,OFFSET(G172,-$E$18,0)-SUM(OFFSET(F172,-$E$18,0):F172),0)))</f>
        <v>N/A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1338</v>
      </c>
      <c r="F173" s="15">
        <f t="shared" si="16"/>
        <v>45</v>
      </c>
      <c r="G173" s="15">
        <f t="shared" ca="1" si="17"/>
        <v>0</v>
      </c>
      <c r="H173" s="13">
        <f t="shared" ca="1" si="13"/>
        <v>1.4663013698630138</v>
      </c>
      <c r="I173" s="29">
        <f ca="1">IF(G173&lt;&gt;0,IF(E173&lt;0,0,IF(OR('House Salad'!I173&gt;0,'Green Pepper'!I173&gt;0,Mushrooms!I173&gt;0,Lemon!I173&gt;0,Onions!I173&gt;0),0,IF(OR(Pita!I173&gt;0,Tzatziki!I173&gt;0,'Monterey Jack'!I173&gt;0, 'Marinated Chicken'!I173&gt;0, Squid!I173&gt;0,Spanakopita!I173&gt;0,'Garlic Butter Sauce'!I173&gt;0,Flour!I173&gt;0,Cheddar!I173&gt;0,'Filet Mignon'!I173&gt;0,'Pork Loin Skewers'!I173&gt;0,Bacon!I173&gt;0,'Chicken Breast'!I173&gt;0,'Butterfly Shrimp'!I173&gt;0),50,200))),0)</f>
        <v>0</v>
      </c>
      <c r="J173" s="2" t="str">
        <f ca="1">IF(D173&lt;$E$18,"N/A",IF(D173=$E$18,IF($E$7-SUM(OFFSET(F173,-$E$18,0):F173)&gt;0,$E$7-SUM(OFFSET(F173,-$E$18,0):F173),0),IF(OFFSET(G173,-$E$18,0)-SUM(OFFSET(F173,-$E$18,0):F173)&gt;0,OFFSET(G173,-$E$18,0)-SUM(OFFSET(F173,-$E$18,0):F173),0)))</f>
        <v>N/A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1293</v>
      </c>
      <c r="F174" s="15">
        <f t="shared" si="16"/>
        <v>45</v>
      </c>
      <c r="G174" s="15">
        <f t="shared" ca="1" si="17"/>
        <v>0</v>
      </c>
      <c r="H174" s="13">
        <f t="shared" ca="1" si="13"/>
        <v>1.4169863013698631</v>
      </c>
      <c r="I174" s="29">
        <f ca="1">IF(G174&lt;&gt;0,IF(E174&lt;0,0,IF(OR('House Salad'!I174&gt;0,'Green Pepper'!I174&gt;0,Mushrooms!I174&gt;0,Lemon!I174&gt;0,Onions!I174&gt;0),0,IF(OR(Pita!I174&gt;0,Tzatziki!I174&gt;0,'Monterey Jack'!I174&gt;0, 'Marinated Chicken'!I174&gt;0, Squid!I174&gt;0,Spanakopita!I174&gt;0,'Garlic Butter Sauce'!I174&gt;0,Flour!I174&gt;0,Cheddar!I174&gt;0,'Filet Mignon'!I174&gt;0,'Pork Loin Skewers'!I174&gt;0,Bacon!I174&gt;0,'Chicken Breast'!I174&gt;0,'Butterfly Shrimp'!I174&gt;0),50,200))),0)</f>
        <v>0</v>
      </c>
      <c r="J174" s="2" t="str">
        <f ca="1">IF(D174&lt;$E$18,"N/A",IF(D174=$E$18,IF($E$7-SUM(OFFSET(F174,-$E$18,0):F174)&gt;0,$E$7-SUM(OFFSET(F174,-$E$18,0):F174),0),IF(OFFSET(G174,-$E$18,0)-SUM(OFFSET(F174,-$E$18,0):F174)&gt;0,OFFSET(G174,-$E$18,0)-SUM(OFFSET(F174,-$E$18,0):F174),0)))</f>
        <v>N/A</v>
      </c>
      <c r="K174" s="13">
        <f t="shared" ca="1" si="14"/>
        <v>0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1248</v>
      </c>
      <c r="F175" s="15">
        <f t="shared" si="16"/>
        <v>45</v>
      </c>
      <c r="G175" s="15">
        <f t="shared" ca="1" si="17"/>
        <v>0</v>
      </c>
      <c r="H175" s="13">
        <f t="shared" ca="1" si="13"/>
        <v>1.3676712328767124</v>
      </c>
      <c r="I175" s="29">
        <f ca="1">IF(G175&lt;&gt;0,IF(E175&lt;0,0,IF(OR('House Salad'!I175&gt;0,'Green Pepper'!I175&gt;0,Mushrooms!I175&gt;0,Lemon!I175&gt;0,Onions!I175&gt;0),0,IF(OR(Pita!I175&gt;0,Tzatziki!I175&gt;0,'Monterey Jack'!I175&gt;0, 'Marinated Chicken'!I175&gt;0, Squid!I175&gt;0,Spanakopita!I175&gt;0,'Garlic Butter Sauce'!I175&gt;0,Flour!I175&gt;0,Cheddar!I175&gt;0,'Filet Mignon'!I175&gt;0,'Pork Loin Skewers'!I175&gt;0,Bacon!I175&gt;0,'Chicken Breast'!I175&gt;0,'Butterfly Shrimp'!I175&gt;0),50,200))),0)</f>
        <v>0</v>
      </c>
      <c r="J175" s="2" t="str">
        <f ca="1">IF(D175&lt;$E$18,"N/A",IF(D175=$E$18,IF($E$7-SUM(OFFSET(F175,-$E$18,0):F175)&gt;0,$E$7-SUM(OFFSET(F175,-$E$18,0):F175),0),IF(OFFSET(G175,-$E$18,0)-SUM(OFFSET(F175,-$E$18,0):F175)&gt;0,OFFSET(G175,-$E$18,0)-SUM(OFFSET(F175,-$E$18,0):F175),0)))</f>
        <v>N/A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1203</v>
      </c>
      <c r="F176" s="15">
        <f t="shared" si="16"/>
        <v>45</v>
      </c>
      <c r="G176" s="15">
        <f t="shared" ca="1" si="17"/>
        <v>0</v>
      </c>
      <c r="H176" s="13">
        <f t="shared" ca="1" si="13"/>
        <v>1.3183561643835617</v>
      </c>
      <c r="I176" s="29">
        <f ca="1">IF(G176&lt;&gt;0,IF(E176&lt;0,0,IF(OR('House Salad'!I176&gt;0,'Green Pepper'!I176&gt;0,Mushrooms!I176&gt;0,Lemon!I176&gt;0,Onions!I176&gt;0),0,IF(OR(Pita!I176&gt;0,Tzatziki!I176&gt;0,'Monterey Jack'!I176&gt;0, 'Marinated Chicken'!I176&gt;0, Squid!I176&gt;0,Spanakopita!I176&gt;0,'Garlic Butter Sauce'!I176&gt;0,Flour!I176&gt;0,Cheddar!I176&gt;0,'Filet Mignon'!I176&gt;0,'Pork Loin Skewers'!I176&gt;0,Bacon!I176&gt;0,'Chicken Breast'!I176&gt;0,'Butterfly Shrimp'!I176&gt;0),50,200))),0)</f>
        <v>0</v>
      </c>
      <c r="J176" s="2" t="str">
        <f ca="1">IF(D176&lt;$E$18,"N/A",IF(D176=$E$18,IF($E$7-SUM(OFFSET(F176,-$E$18,0):F176)&gt;0,$E$7-SUM(OFFSET(F176,-$E$18,0):F176),0),IF(OFFSET(G176,-$E$18,0)-SUM(OFFSET(F176,-$E$18,0):F176)&gt;0,OFFSET(G176,-$E$18,0)-SUM(OFFSET(F176,-$E$18,0):F176),0)))</f>
        <v>N/A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1158</v>
      </c>
      <c r="F177" s="15">
        <f t="shared" si="16"/>
        <v>45</v>
      </c>
      <c r="G177" s="15">
        <f t="shared" ca="1" si="17"/>
        <v>0</v>
      </c>
      <c r="H177" s="13">
        <f t="shared" ca="1" si="13"/>
        <v>1.269041095890411</v>
      </c>
      <c r="I177" s="29">
        <f ca="1">IF(G177&lt;&gt;0,IF(E177&lt;0,0,IF(OR('House Salad'!I177&gt;0,'Green Pepper'!I177&gt;0,Mushrooms!I177&gt;0,Lemon!I177&gt;0,Onions!I177&gt;0),0,IF(OR(Pita!I177&gt;0,Tzatziki!I177&gt;0,'Monterey Jack'!I177&gt;0, 'Marinated Chicken'!I177&gt;0, Squid!I177&gt;0,Spanakopita!I177&gt;0,'Garlic Butter Sauce'!I177&gt;0,Flour!I177&gt;0,Cheddar!I177&gt;0,'Filet Mignon'!I177&gt;0,'Pork Loin Skewers'!I177&gt;0,Bacon!I177&gt;0,'Chicken Breast'!I177&gt;0,'Butterfly Shrimp'!I177&gt;0),50,200))),0)</f>
        <v>0</v>
      </c>
      <c r="J177" s="2" t="str">
        <f ca="1">IF(D177&lt;$E$18,"N/A",IF(D177=$E$18,IF($E$7-SUM(OFFSET(F177,-$E$18,0):F177)&gt;0,$E$7-SUM(OFFSET(F177,-$E$18,0):F177),0),IF(OFFSET(G177,-$E$18,0)-SUM(OFFSET(F177,-$E$18,0):F177)&gt;0,OFFSET(G177,-$E$18,0)-SUM(OFFSET(F177,-$E$18,0):F177),0)))</f>
        <v>N/A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1113</v>
      </c>
      <c r="F178" s="15">
        <f t="shared" si="16"/>
        <v>45</v>
      </c>
      <c r="G178" s="15">
        <f t="shared" ca="1" si="17"/>
        <v>0</v>
      </c>
      <c r="H178" s="13">
        <f t="shared" ca="1" si="13"/>
        <v>1.2197260273972603</v>
      </c>
      <c r="I178" s="29">
        <f ca="1">IF(G178&lt;&gt;0,IF(E178&lt;0,0,IF(OR('House Salad'!I178&gt;0,'Green Pepper'!I178&gt;0,Mushrooms!I178&gt;0,Lemon!I178&gt;0,Onions!I178&gt;0),0,IF(OR(Pita!I178&gt;0,Tzatziki!I178&gt;0,'Monterey Jack'!I178&gt;0, 'Marinated Chicken'!I178&gt;0, Squid!I178&gt;0,Spanakopita!I178&gt;0,'Garlic Butter Sauce'!I178&gt;0,Flour!I178&gt;0,Cheddar!I178&gt;0,'Filet Mignon'!I178&gt;0,'Pork Loin Skewers'!I178&gt;0,Bacon!I178&gt;0,'Chicken Breast'!I178&gt;0,'Butterfly Shrimp'!I178&gt;0),50,200))),0)</f>
        <v>0</v>
      </c>
      <c r="J178" s="2" t="str">
        <f ca="1">IF(D178&lt;$E$18,"N/A",IF(D178=$E$18,IF($E$7-SUM(OFFSET(F178,-$E$18,0):F178)&gt;0,$E$7-SUM(OFFSET(F178,-$E$18,0):F178),0),IF(OFFSET(G178,-$E$18,0)-SUM(OFFSET(F178,-$E$18,0):F178)&gt;0,OFFSET(G178,-$E$18,0)-SUM(OFFSET(F178,-$E$18,0):F178),0)))</f>
        <v>N/A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1068</v>
      </c>
      <c r="F179" s="15">
        <f t="shared" si="16"/>
        <v>45</v>
      </c>
      <c r="G179" s="15">
        <f t="shared" ca="1" si="17"/>
        <v>0</v>
      </c>
      <c r="H179" s="13">
        <f t="shared" ca="1" si="13"/>
        <v>1.1704109589041098</v>
      </c>
      <c r="I179" s="29">
        <f ca="1">IF(G179&lt;&gt;0,IF(E179&lt;0,0,IF(OR('House Salad'!I179&gt;0,'Green Pepper'!I179&gt;0,Mushrooms!I179&gt;0,Lemon!I179&gt;0,Onions!I179&gt;0),0,IF(OR(Pita!I179&gt;0,Tzatziki!I179&gt;0,'Monterey Jack'!I179&gt;0, 'Marinated Chicken'!I179&gt;0, Squid!I179&gt;0,Spanakopita!I179&gt;0,'Garlic Butter Sauce'!I179&gt;0,Flour!I179&gt;0,Cheddar!I179&gt;0,'Filet Mignon'!I179&gt;0,'Pork Loin Skewers'!I179&gt;0,Bacon!I179&gt;0,'Chicken Breast'!I179&gt;0,'Butterfly Shrimp'!I179&gt;0),50,200))),0)</f>
        <v>0</v>
      </c>
      <c r="J179" s="2" t="str">
        <f ca="1">IF(D179&lt;$E$18,"N/A",IF(D179=$E$18,IF($E$7-SUM(OFFSET(F179,-$E$18,0):F179)&gt;0,$E$7-SUM(OFFSET(F179,-$E$18,0):F179),0),IF(OFFSET(G179,-$E$18,0)-SUM(OFFSET(F179,-$E$18,0):F179)&gt;0,OFFSET(G179,-$E$18,0)-SUM(OFFSET(F179,-$E$18,0):F179),0)))</f>
        <v>N/A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1023</v>
      </c>
      <c r="F180" s="15">
        <f t="shared" si="16"/>
        <v>45</v>
      </c>
      <c r="G180" s="15">
        <f t="shared" ca="1" si="17"/>
        <v>0</v>
      </c>
      <c r="H180" s="13">
        <f t="shared" ca="1" si="13"/>
        <v>1.1210958904109591</v>
      </c>
      <c r="I180" s="29">
        <f ca="1">IF(G180&lt;&gt;0,IF(E180&lt;0,0,IF(OR('House Salad'!I180&gt;0,'Green Pepper'!I180&gt;0,Mushrooms!I180&gt;0,Lemon!I180&gt;0,Onions!I180&gt;0),0,IF(OR(Pita!I180&gt;0,Tzatziki!I180&gt;0,'Monterey Jack'!I180&gt;0, 'Marinated Chicken'!I180&gt;0, Squid!I180&gt;0,Spanakopita!I180&gt;0,'Garlic Butter Sauce'!I180&gt;0,Flour!I180&gt;0,Cheddar!I180&gt;0,'Filet Mignon'!I180&gt;0,'Pork Loin Skewers'!I180&gt;0,Bacon!I180&gt;0,'Chicken Breast'!I180&gt;0,'Butterfly Shrimp'!I180&gt;0),50,200))),0)</f>
        <v>0</v>
      </c>
      <c r="J180" s="2" t="str">
        <f ca="1">IF(D180&lt;$E$18,"N/A",IF(D180=$E$18,IF($E$7-SUM(OFFSET(F180,-$E$18,0):F180)&gt;0,$E$7-SUM(OFFSET(F180,-$E$18,0):F180),0),IF(OFFSET(G180,-$E$18,0)-SUM(OFFSET(F180,-$E$18,0):F180)&gt;0,OFFSET(G180,-$E$18,0)-SUM(OFFSET(F180,-$E$18,0):F180),0)))</f>
        <v>N/A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978</v>
      </c>
      <c r="F181" s="15">
        <f t="shared" si="16"/>
        <v>45</v>
      </c>
      <c r="G181" s="15">
        <f t="shared" ca="1" si="17"/>
        <v>0</v>
      </c>
      <c r="H181" s="13">
        <f t="shared" ca="1" si="13"/>
        <v>1.0717808219178084</v>
      </c>
      <c r="I181" s="29">
        <f ca="1">IF(G181&lt;&gt;0,IF(E181&lt;0,0,IF(OR('House Salad'!I181&gt;0,'Green Pepper'!I181&gt;0,Mushrooms!I181&gt;0,Lemon!I181&gt;0,Onions!I181&gt;0),0,IF(OR(Pita!I181&gt;0,Tzatziki!I181&gt;0,'Monterey Jack'!I181&gt;0, 'Marinated Chicken'!I181&gt;0, Squid!I181&gt;0,Spanakopita!I181&gt;0,'Garlic Butter Sauce'!I181&gt;0,Flour!I181&gt;0,Cheddar!I181&gt;0,'Filet Mignon'!I181&gt;0,'Pork Loin Skewers'!I181&gt;0,Bacon!I181&gt;0,'Chicken Breast'!I181&gt;0,'Butterfly Shrimp'!I181&gt;0),50,200))),0)</f>
        <v>0</v>
      </c>
      <c r="J181" s="2" t="str">
        <f ca="1">IF(D181&lt;$E$18,"N/A",IF(D181=$E$18,IF($E$7-SUM(OFFSET(F181,-$E$18,0):F181)&gt;0,$E$7-SUM(OFFSET(F181,-$E$18,0):F181),0),IF(OFFSET(G181,-$E$18,0)-SUM(OFFSET(F181,-$E$18,0):F181)&gt;0,OFFSET(G181,-$E$18,0)-SUM(OFFSET(F181,-$E$18,0):F181),0)))</f>
        <v>N/A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933</v>
      </c>
      <c r="F182" s="15">
        <f t="shared" si="16"/>
        <v>45</v>
      </c>
      <c r="G182" s="15">
        <f t="shared" ca="1" si="17"/>
        <v>0</v>
      </c>
      <c r="H182" s="13">
        <f t="shared" ca="1" si="13"/>
        <v>1.0224657534246577</v>
      </c>
      <c r="I182" s="29">
        <f ca="1">IF(G182&lt;&gt;0,IF(E182&lt;0,0,IF(OR('House Salad'!I182&gt;0,'Green Pepper'!I182&gt;0,Mushrooms!I182&gt;0,Lemon!I182&gt;0,Onions!I182&gt;0),0,IF(OR(Pita!I182&gt;0,Tzatziki!I182&gt;0,'Monterey Jack'!I182&gt;0, 'Marinated Chicken'!I182&gt;0, Squid!I182&gt;0,Spanakopita!I182&gt;0,'Garlic Butter Sauce'!I182&gt;0,Flour!I182&gt;0,Cheddar!I182&gt;0,'Filet Mignon'!I182&gt;0,'Pork Loin Skewers'!I182&gt;0,Bacon!I182&gt;0,'Chicken Breast'!I182&gt;0,'Butterfly Shrimp'!I182&gt;0),50,200))),0)</f>
        <v>0</v>
      </c>
      <c r="J182" s="2" t="str">
        <f ca="1">IF(D182&lt;$E$18,"N/A",IF(D182=$E$18,IF($E$7-SUM(OFFSET(F182,-$E$18,0):F182)&gt;0,$E$7-SUM(OFFSET(F182,-$E$18,0):F182),0),IF(OFFSET(G182,-$E$18,0)-SUM(OFFSET(F182,-$E$18,0):F182)&gt;0,OFFSET(G182,-$E$18,0)-SUM(OFFSET(F182,-$E$18,0):F182),0)))</f>
        <v>N/A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888</v>
      </c>
      <c r="F183" s="15">
        <f t="shared" si="16"/>
        <v>45</v>
      </c>
      <c r="G183" s="15">
        <f t="shared" ca="1" si="17"/>
        <v>0</v>
      </c>
      <c r="H183" s="13">
        <f t="shared" ca="1" si="13"/>
        <v>0.97315068493150703</v>
      </c>
      <c r="I183" s="29">
        <f ca="1">IF(G183&lt;&gt;0,IF(E183&lt;0,0,IF(OR('House Salad'!I183&gt;0,'Green Pepper'!I183&gt;0,Mushrooms!I183&gt;0,Lemon!I183&gt;0,Onions!I183&gt;0),0,IF(OR(Pita!I183&gt;0,Tzatziki!I183&gt;0,'Monterey Jack'!I183&gt;0, 'Marinated Chicken'!I183&gt;0, Squid!I183&gt;0,Spanakopita!I183&gt;0,'Garlic Butter Sauce'!I183&gt;0,Flour!I183&gt;0,Cheddar!I183&gt;0,'Filet Mignon'!I183&gt;0,'Pork Loin Skewers'!I183&gt;0,Bacon!I183&gt;0,'Chicken Breast'!I183&gt;0,'Butterfly Shrimp'!I183&gt;0),50,200))),0)</f>
        <v>0</v>
      </c>
      <c r="J183" s="2" t="str">
        <f ca="1">IF(D183&lt;$E$18,"N/A",IF(D183=$E$18,IF($E$7-SUM(OFFSET(F183,-$E$18,0):F183)&gt;0,$E$7-SUM(OFFSET(F183,-$E$18,0):F183),0),IF(OFFSET(G183,-$E$18,0)-SUM(OFFSET(F183,-$E$18,0):F183)&gt;0,OFFSET(G183,-$E$18,0)-SUM(OFFSET(F183,-$E$18,0):F183),0)))</f>
        <v>N/A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843</v>
      </c>
      <c r="F184" s="15">
        <f t="shared" si="16"/>
        <v>45</v>
      </c>
      <c r="G184" s="15">
        <f t="shared" ca="1" si="17"/>
        <v>0</v>
      </c>
      <c r="H184" s="13">
        <f t="shared" ca="1" si="13"/>
        <v>0.92383561643835632</v>
      </c>
      <c r="I184" s="29">
        <f ca="1">IF(G184&lt;&gt;0,IF(E184&lt;0,0,IF(OR('House Salad'!I184&gt;0,'Green Pepper'!I184&gt;0,Mushrooms!I184&gt;0,Lemon!I184&gt;0,Onions!I184&gt;0),0,IF(OR(Pita!I184&gt;0,Tzatziki!I184&gt;0,'Monterey Jack'!I184&gt;0, 'Marinated Chicken'!I184&gt;0, Squid!I184&gt;0,Spanakopita!I184&gt;0,'Garlic Butter Sauce'!I184&gt;0,Flour!I184&gt;0,Cheddar!I184&gt;0,'Filet Mignon'!I184&gt;0,'Pork Loin Skewers'!I184&gt;0,Bacon!I184&gt;0,'Chicken Breast'!I184&gt;0,'Butterfly Shrimp'!I184&gt;0),50,200))),0)</f>
        <v>0</v>
      </c>
      <c r="J184" s="2" t="str">
        <f ca="1">IF(D184&lt;$E$18,"N/A",IF(D184=$E$18,IF($E$7-SUM(OFFSET(F184,-$E$18,0):F184)&gt;0,$E$7-SUM(OFFSET(F184,-$E$18,0):F184),0),IF(OFFSET(G184,-$E$18,0)-SUM(OFFSET(F184,-$E$18,0):F184)&gt;0,OFFSET(G184,-$E$18,0)-SUM(OFFSET(F184,-$E$18,0):F184),0)))</f>
        <v>N/A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798</v>
      </c>
      <c r="F185" s="15">
        <f t="shared" si="16"/>
        <v>45</v>
      </c>
      <c r="G185" s="15">
        <f t="shared" ca="1" si="17"/>
        <v>0</v>
      </c>
      <c r="H185" s="13">
        <f t="shared" ca="1" si="13"/>
        <v>0.87452054794520562</v>
      </c>
      <c r="I185" s="29">
        <f ca="1">IF(G185&lt;&gt;0,IF(E185&lt;0,0,IF(OR('House Salad'!I185&gt;0,'Green Pepper'!I185&gt;0,Mushrooms!I185&gt;0,Lemon!I185&gt;0,Onions!I185&gt;0),0,IF(OR(Pita!I185&gt;0,Tzatziki!I185&gt;0,'Monterey Jack'!I185&gt;0, 'Marinated Chicken'!I185&gt;0, Squid!I185&gt;0,Spanakopita!I185&gt;0,'Garlic Butter Sauce'!I185&gt;0,Flour!I185&gt;0,Cheddar!I185&gt;0,'Filet Mignon'!I185&gt;0,'Pork Loin Skewers'!I185&gt;0,Bacon!I185&gt;0,'Chicken Breast'!I185&gt;0,'Butterfly Shrimp'!I185&gt;0),50,200))),0)</f>
        <v>0</v>
      </c>
      <c r="J185" s="2" t="str">
        <f ca="1">IF(D185&lt;$E$18,"N/A",IF(D185=$E$18,IF($E$7-SUM(OFFSET(F185,-$E$18,0):F185)&gt;0,$E$7-SUM(OFFSET(F185,-$E$18,0):F185),0),IF(OFFSET(G185,-$E$18,0)-SUM(OFFSET(F185,-$E$18,0):F185)&gt;0,OFFSET(G185,-$E$18,0)-SUM(OFFSET(F185,-$E$18,0):F185),0)))</f>
        <v>N/A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753</v>
      </c>
      <c r="F186" s="15">
        <f t="shared" si="16"/>
        <v>45</v>
      </c>
      <c r="G186" s="15">
        <f t="shared" ca="1" si="17"/>
        <v>0</v>
      </c>
      <c r="H186" s="13">
        <f t="shared" ca="1" si="13"/>
        <v>0.82520547945205491</v>
      </c>
      <c r="I186" s="29">
        <f ca="1">IF(G186&lt;&gt;0,IF(E186&lt;0,0,IF(OR('House Salad'!I186&gt;0,'Green Pepper'!I186&gt;0,Mushrooms!I186&gt;0,Lemon!I186&gt;0,Onions!I186&gt;0),0,IF(OR(Pita!I186&gt;0,Tzatziki!I186&gt;0,'Monterey Jack'!I186&gt;0, 'Marinated Chicken'!I186&gt;0, Squid!I186&gt;0,Spanakopita!I186&gt;0,'Garlic Butter Sauce'!I186&gt;0,Flour!I186&gt;0,Cheddar!I186&gt;0,'Filet Mignon'!I186&gt;0,'Pork Loin Skewers'!I186&gt;0,Bacon!I186&gt;0,'Chicken Breast'!I186&gt;0,'Butterfly Shrimp'!I186&gt;0),50,200))),0)</f>
        <v>0</v>
      </c>
      <c r="J186" s="2" t="str">
        <f ca="1">IF(D186&lt;$E$18,"N/A",IF(D186=$E$18,IF($E$7-SUM(OFFSET(F186,-$E$18,0):F186)&gt;0,$E$7-SUM(OFFSET(F186,-$E$18,0):F186),0),IF(OFFSET(G186,-$E$18,0)-SUM(OFFSET(F186,-$E$18,0):F186)&gt;0,OFFSET(G186,-$E$18,0)-SUM(OFFSET(F186,-$E$18,0):F186),0)))</f>
        <v>N/A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708</v>
      </c>
      <c r="F187" s="15">
        <f t="shared" si="16"/>
        <v>45</v>
      </c>
      <c r="G187" s="15">
        <f t="shared" ca="1" si="17"/>
        <v>0</v>
      </c>
      <c r="H187" s="13">
        <f t="shared" ca="1" si="13"/>
        <v>0.77589041095890421</v>
      </c>
      <c r="I187" s="29">
        <f ca="1">IF(G187&lt;&gt;0,IF(E187&lt;0,0,IF(OR('House Salad'!I187&gt;0,'Green Pepper'!I187&gt;0,Mushrooms!I187&gt;0,Lemon!I187&gt;0,Onions!I187&gt;0),0,IF(OR(Pita!I187&gt;0,Tzatziki!I187&gt;0,'Monterey Jack'!I187&gt;0, 'Marinated Chicken'!I187&gt;0, Squid!I187&gt;0,Spanakopita!I187&gt;0,'Garlic Butter Sauce'!I187&gt;0,Flour!I187&gt;0,Cheddar!I187&gt;0,'Filet Mignon'!I187&gt;0,'Pork Loin Skewers'!I187&gt;0,Bacon!I187&gt;0,'Chicken Breast'!I187&gt;0,'Butterfly Shrimp'!I187&gt;0),50,200))),0)</f>
        <v>0</v>
      </c>
      <c r="J187" s="2" t="str">
        <f ca="1">IF(D187&lt;$E$18,"N/A",IF(D187=$E$18,IF($E$7-SUM(OFFSET(F187,-$E$18,0):F187)&gt;0,$E$7-SUM(OFFSET(F187,-$E$18,0):F187),0),IF(OFFSET(G187,-$E$18,0)-SUM(OFFSET(F187,-$E$18,0):F187)&gt;0,OFFSET(G187,-$E$18,0)-SUM(OFFSET(F187,-$E$18,0):F187),0)))</f>
        <v>N/A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663</v>
      </c>
      <c r="F188" s="15">
        <f t="shared" si="16"/>
        <v>45</v>
      </c>
      <c r="G188" s="15">
        <f t="shared" ca="1" si="17"/>
        <v>0</v>
      </c>
      <c r="H188" s="13">
        <f t="shared" ca="1" si="13"/>
        <v>0.7265753424657535</v>
      </c>
      <c r="I188" s="29">
        <f ca="1">IF(G188&lt;&gt;0,IF(E188&lt;0,0,IF(OR('House Salad'!I188&gt;0,'Green Pepper'!I188&gt;0,Mushrooms!I188&gt;0,Lemon!I188&gt;0,Onions!I188&gt;0),0,IF(OR(Pita!I188&gt;0,Tzatziki!I188&gt;0,'Monterey Jack'!I188&gt;0, 'Marinated Chicken'!I188&gt;0, Squid!I188&gt;0,Spanakopita!I188&gt;0,'Garlic Butter Sauce'!I188&gt;0,Flour!I188&gt;0,Cheddar!I188&gt;0,'Filet Mignon'!I188&gt;0,'Pork Loin Skewers'!I188&gt;0,Bacon!I188&gt;0,'Chicken Breast'!I188&gt;0,'Butterfly Shrimp'!I188&gt;0),50,200))),0)</f>
        <v>0</v>
      </c>
      <c r="J188" s="2" t="str">
        <f ca="1">IF(D188&lt;$E$18,"N/A",IF(D188=$E$18,IF($E$7-SUM(OFFSET(F188,-$E$18,0):F188)&gt;0,$E$7-SUM(OFFSET(F188,-$E$18,0):F188),0),IF(OFFSET(G188,-$E$18,0)-SUM(OFFSET(F188,-$E$18,0):F188)&gt;0,OFFSET(G188,-$E$18,0)-SUM(OFFSET(F188,-$E$18,0):F188),0)))</f>
        <v>N/A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618</v>
      </c>
      <c r="F189" s="15">
        <f t="shared" si="16"/>
        <v>45</v>
      </c>
      <c r="G189" s="15">
        <f t="shared" ca="1" si="17"/>
        <v>0</v>
      </c>
      <c r="H189" s="13">
        <f t="shared" ca="1" si="13"/>
        <v>0.6772602739726028</v>
      </c>
      <c r="I189" s="29">
        <f ca="1">IF(G189&lt;&gt;0,IF(E189&lt;0,0,IF(OR('House Salad'!I189&gt;0,'Green Pepper'!I189&gt;0,Mushrooms!I189&gt;0,Lemon!I189&gt;0,Onions!I189&gt;0),0,IF(OR(Pita!I189&gt;0,Tzatziki!I189&gt;0,'Monterey Jack'!I189&gt;0, 'Marinated Chicken'!I189&gt;0, Squid!I189&gt;0,Spanakopita!I189&gt;0,'Garlic Butter Sauce'!I189&gt;0,Flour!I189&gt;0,Cheddar!I189&gt;0,'Filet Mignon'!I189&gt;0,'Pork Loin Skewers'!I189&gt;0,Bacon!I189&gt;0,'Chicken Breast'!I189&gt;0,'Butterfly Shrimp'!I189&gt;0),50,200))),0)</f>
        <v>0</v>
      </c>
      <c r="J189" s="2" t="str">
        <f ca="1">IF(D189&lt;$E$18,"N/A",IF(D189=$E$18,IF($E$7-SUM(OFFSET(F189,-$E$18,0):F189)&gt;0,$E$7-SUM(OFFSET(F189,-$E$18,0):F189),0),IF(OFFSET(G189,-$E$18,0)-SUM(OFFSET(F189,-$E$18,0):F189)&gt;0,OFFSET(G189,-$E$18,0)-SUM(OFFSET(F189,-$E$18,0):F189),0)))</f>
        <v>N/A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573</v>
      </c>
      <c r="F190" s="15">
        <f t="shared" si="16"/>
        <v>45</v>
      </c>
      <c r="G190" s="15">
        <f t="shared" ca="1" si="17"/>
        <v>0</v>
      </c>
      <c r="H190" s="13">
        <f t="shared" ca="1" si="13"/>
        <v>0.6279452054794521</v>
      </c>
      <c r="I190" s="29">
        <f ca="1">IF(G190&lt;&gt;0,IF(E190&lt;0,0,IF(OR('House Salad'!I190&gt;0,'Green Pepper'!I190&gt;0,Mushrooms!I190&gt;0,Lemon!I190&gt;0,Onions!I190&gt;0),0,IF(OR(Pita!I190&gt;0,Tzatziki!I190&gt;0,'Monterey Jack'!I190&gt;0, 'Marinated Chicken'!I190&gt;0, Squid!I190&gt;0,Spanakopita!I190&gt;0,'Garlic Butter Sauce'!I190&gt;0,Flour!I190&gt;0,Cheddar!I190&gt;0,'Filet Mignon'!I190&gt;0,'Pork Loin Skewers'!I190&gt;0,Bacon!I190&gt;0,'Chicken Breast'!I190&gt;0,'Butterfly Shrimp'!I190&gt;0),50,200))),0)</f>
        <v>0</v>
      </c>
      <c r="J190" s="2" t="str">
        <f ca="1">IF(D190&lt;$E$18,"N/A",IF(D190=$E$18,IF($E$7-SUM(OFFSET(F190,-$E$18,0):F190)&gt;0,$E$7-SUM(OFFSET(F190,-$E$18,0):F190),0),IF(OFFSET(G190,-$E$18,0)-SUM(OFFSET(F190,-$E$18,0):F190)&gt;0,OFFSET(G190,-$E$18,0)-SUM(OFFSET(F190,-$E$18,0):F190),0)))</f>
        <v>N/A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528</v>
      </c>
      <c r="F191" s="15">
        <f t="shared" si="16"/>
        <v>45</v>
      </c>
      <c r="G191" s="15">
        <f t="shared" ca="1" si="17"/>
        <v>0</v>
      </c>
      <c r="H191" s="13">
        <f t="shared" ca="1" si="13"/>
        <v>0.57863013698630139</v>
      </c>
      <c r="I191" s="29">
        <f ca="1">IF(G191&lt;&gt;0,IF(E191&lt;0,0,IF(OR('House Salad'!I191&gt;0,'Green Pepper'!I191&gt;0,Mushrooms!I191&gt;0,Lemon!I191&gt;0,Onions!I191&gt;0),0,IF(OR(Pita!I191&gt;0,Tzatziki!I191&gt;0,'Monterey Jack'!I191&gt;0, 'Marinated Chicken'!I191&gt;0, Squid!I191&gt;0,Spanakopita!I191&gt;0,'Garlic Butter Sauce'!I191&gt;0,Flour!I191&gt;0,Cheddar!I191&gt;0,'Filet Mignon'!I191&gt;0,'Pork Loin Skewers'!I191&gt;0,Bacon!I191&gt;0,'Chicken Breast'!I191&gt;0,'Butterfly Shrimp'!I191&gt;0),50,200))),0)</f>
        <v>0</v>
      </c>
      <c r="J191" s="2" t="str">
        <f ca="1">IF(D191&lt;$E$18,"N/A",IF(D191=$E$18,IF($E$7-SUM(OFFSET(F191,-$E$18,0):F191)&gt;0,$E$7-SUM(OFFSET(F191,-$E$18,0):F191),0),IF(OFFSET(G191,-$E$18,0)-SUM(OFFSET(F191,-$E$18,0):F191)&gt;0,OFFSET(G191,-$E$18,0)-SUM(OFFSET(F191,-$E$18,0):F191),0)))</f>
        <v>N/A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483</v>
      </c>
      <c r="F192" s="15">
        <f t="shared" si="16"/>
        <v>45</v>
      </c>
      <c r="G192" s="15">
        <f t="shared" ca="1" si="17"/>
        <v>0</v>
      </c>
      <c r="H192" s="13">
        <f t="shared" ca="1" si="13"/>
        <v>0.5293150684931508</v>
      </c>
      <c r="I192" s="29">
        <f ca="1">IF(G192&lt;&gt;0,IF(E192&lt;0,0,IF(OR('House Salad'!I192&gt;0,'Green Pepper'!I192&gt;0,Mushrooms!I192&gt;0,Lemon!I192&gt;0,Onions!I192&gt;0),0,IF(OR(Pita!I192&gt;0,Tzatziki!I192&gt;0,'Monterey Jack'!I192&gt;0, 'Marinated Chicken'!I192&gt;0, Squid!I192&gt;0,Spanakopita!I192&gt;0,'Garlic Butter Sauce'!I192&gt;0,Flour!I192&gt;0,Cheddar!I192&gt;0,'Filet Mignon'!I192&gt;0,'Pork Loin Skewers'!I192&gt;0,Bacon!I192&gt;0,'Chicken Breast'!I192&gt;0,'Butterfly Shrimp'!I192&gt;0),50,200))),0)</f>
        <v>0</v>
      </c>
      <c r="J192" s="2" t="str">
        <f ca="1">IF(D192&lt;$E$18,"N/A",IF(D192=$E$18,IF($E$7-SUM(OFFSET(F192,-$E$18,0):F192)&gt;0,$E$7-SUM(OFFSET(F192,-$E$18,0):F192),0),IF(OFFSET(G192,-$E$18,0)-SUM(OFFSET(F192,-$E$18,0):F192)&gt;0,OFFSET(G192,-$E$18,0)-SUM(OFFSET(F192,-$E$18,0):F192),0)))</f>
        <v>N/A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438</v>
      </c>
      <c r="F193" s="15">
        <f t="shared" si="16"/>
        <v>45</v>
      </c>
      <c r="G193" s="15">
        <f t="shared" ca="1" si="17"/>
        <v>0</v>
      </c>
      <c r="H193" s="13">
        <f t="shared" ca="1" si="13"/>
        <v>0.48000000000000004</v>
      </c>
      <c r="I193" s="29">
        <f ca="1">IF(G193&lt;&gt;0,IF(E193&lt;0,0,IF(OR('House Salad'!I193&gt;0,'Green Pepper'!I193&gt;0,Mushrooms!I193&gt;0,Lemon!I193&gt;0,Onions!I193&gt;0),0,IF(OR(Pita!I193&gt;0,Tzatziki!I193&gt;0,'Monterey Jack'!I193&gt;0, 'Marinated Chicken'!I193&gt;0, Squid!I193&gt;0,Spanakopita!I193&gt;0,'Garlic Butter Sauce'!I193&gt;0,Flour!I193&gt;0,Cheddar!I193&gt;0,'Filet Mignon'!I193&gt;0,'Pork Loin Skewers'!I193&gt;0,Bacon!I193&gt;0,'Chicken Breast'!I193&gt;0,'Butterfly Shrimp'!I193&gt;0),50,200))),0)</f>
        <v>0</v>
      </c>
      <c r="J193" s="2" t="str">
        <f ca="1">IF(D193&lt;$E$18,"N/A",IF(D193=$E$18,IF($E$7-SUM(OFFSET(F193,-$E$18,0):F193)&gt;0,$E$7-SUM(OFFSET(F193,-$E$18,0):F193),0),IF(OFFSET(G193,-$E$18,0)-SUM(OFFSET(F193,-$E$18,0):F193)&gt;0,OFFSET(G193,-$E$18,0)-SUM(OFFSET(F193,-$E$18,0):F193),0)))</f>
        <v>N/A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393</v>
      </c>
      <c r="F194" s="15">
        <f t="shared" si="16"/>
        <v>45</v>
      </c>
      <c r="G194" s="15">
        <f t="shared" ca="1" si="17"/>
        <v>0</v>
      </c>
      <c r="H194" s="13">
        <f t="shared" ca="1" si="13"/>
        <v>0.43068493150684939</v>
      </c>
      <c r="I194" s="29">
        <f ca="1">IF(G194&lt;&gt;0,IF(E194&lt;0,0,IF(OR('House Salad'!I194&gt;0,'Green Pepper'!I194&gt;0,Mushrooms!I194&gt;0,Lemon!I194&gt;0,Onions!I194&gt;0),0,IF(OR(Pita!I194&gt;0,Tzatziki!I194&gt;0,'Monterey Jack'!I194&gt;0, 'Marinated Chicken'!I194&gt;0, Squid!I194&gt;0,Spanakopita!I194&gt;0,'Garlic Butter Sauce'!I194&gt;0,Flour!I194&gt;0,Cheddar!I194&gt;0,'Filet Mignon'!I194&gt;0,'Pork Loin Skewers'!I194&gt;0,Bacon!I194&gt;0,'Chicken Breast'!I194&gt;0,'Butterfly Shrimp'!I194&gt;0),50,200))),0)</f>
        <v>0</v>
      </c>
      <c r="J194" s="2" t="str">
        <f ca="1">IF(D194&lt;$E$18,"N/A",IF(D194=$E$18,IF($E$7-SUM(OFFSET(F194,-$E$18,0):F194)&gt;0,$E$7-SUM(OFFSET(F194,-$E$18,0):F194),0),IF(OFFSET(G194,-$E$18,0)-SUM(OFFSET(F194,-$E$18,0):F194)&gt;0,OFFSET(G194,-$E$18,0)-SUM(OFFSET(F194,-$E$18,0):F194),0)))</f>
        <v>N/A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348</v>
      </c>
      <c r="F195" s="15">
        <f t="shared" si="16"/>
        <v>45</v>
      </c>
      <c r="G195" s="15">
        <f t="shared" ca="1" si="17"/>
        <v>1575</v>
      </c>
      <c r="H195" s="13">
        <f t="shared" ca="1" si="13"/>
        <v>0.38136986301369868</v>
      </c>
      <c r="I195" s="29">
        <f ca="1">IF(G195&lt;&gt;0,IF(E195&lt;0,0,IF(OR('House Salad'!I195&gt;0,'Green Pepper'!I195&gt;0,Mushrooms!I195&gt;0,Lemon!I195&gt;0,Onions!I195&gt;0),0,IF(OR(Pita!I195&gt;0,Tzatziki!I195&gt;0,'Monterey Jack'!I195&gt;0, 'Marinated Chicken'!I195&gt;0, Squid!I195&gt;0,Spanakopita!I195&gt;0,'Garlic Butter Sauce'!I195&gt;0,Flour!I195&gt;0,Cheddar!I195&gt;0,'Filet Mignon'!I195&gt;0,'Pork Loin Skewers'!I195&gt;0,Bacon!I195&gt;0,'Chicken Breast'!I195&gt;0,'Butterfly Shrimp'!I195&gt;0),50,200))),0)</f>
        <v>0</v>
      </c>
      <c r="J195" s="2" t="str">
        <f ca="1">IF(D195&lt;$E$18,"N/A",IF(D195=$E$18,IF($E$7-SUM(OFFSET(F195,-$E$18,0):F195)&gt;0,$E$7-SUM(OFFSET(F195,-$E$18,0):F195),0),IF(OFFSET(G195,-$E$18,0)-SUM(OFFSET(F195,-$E$18,0):F195)&gt;0,OFFSET(G195,-$E$18,0)-SUM(OFFSET(F195,-$E$18,0):F195),0)))</f>
        <v>N/A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1878</v>
      </c>
      <c r="F196" s="15">
        <f t="shared" si="16"/>
        <v>45</v>
      </c>
      <c r="G196" s="15">
        <f t="shared" ca="1" si="17"/>
        <v>0</v>
      </c>
      <c r="H196" s="13">
        <f t="shared" ca="1" si="13"/>
        <v>2.0580821917808221</v>
      </c>
      <c r="I196" s="29">
        <f ca="1">IF(G196&lt;&gt;0,IF(E196&lt;0,0,IF(OR('House Salad'!I196&gt;0,'Green Pepper'!I196&gt;0,Mushrooms!I196&gt;0,Lemon!I196&gt;0,Onions!I196&gt;0),0,IF(OR(Pita!I196&gt;0,Tzatziki!I196&gt;0,'Monterey Jack'!I196&gt;0, 'Marinated Chicken'!I196&gt;0, Squid!I196&gt;0,Spanakopita!I196&gt;0,'Garlic Butter Sauce'!I196&gt;0,Flour!I196&gt;0,Cheddar!I196&gt;0,'Filet Mignon'!I196&gt;0,'Pork Loin Skewers'!I196&gt;0,Bacon!I196&gt;0,'Chicken Breast'!I196&gt;0,'Butterfly Shrimp'!I196&gt;0),50,200))),0)</f>
        <v>0</v>
      </c>
      <c r="J196" s="2" t="str">
        <f ca="1">IF(D196&lt;$E$18,"N/A",IF(D196=$E$18,IF($E$7-SUM(OFFSET(F196,-$E$18,0):F196)&gt;0,$E$7-SUM(OFFSET(F196,-$E$18,0):F196),0),IF(OFFSET(G196,-$E$18,0)-SUM(OFFSET(F196,-$E$18,0):F196)&gt;0,OFFSET(G196,-$E$18,0)-SUM(OFFSET(F196,-$E$18,0):F196),0)))</f>
        <v>N/A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1833</v>
      </c>
      <c r="F197" s="15">
        <f t="shared" si="16"/>
        <v>45</v>
      </c>
      <c r="G197" s="15">
        <f t="shared" ca="1" si="17"/>
        <v>0</v>
      </c>
      <c r="H197" s="13">
        <f t="shared" ca="1" si="13"/>
        <v>2.0087671232876714</v>
      </c>
      <c r="I197" s="29">
        <f ca="1">IF(G197&lt;&gt;0,IF(E197&lt;0,0,IF(OR('House Salad'!I197&gt;0,'Green Pepper'!I197&gt;0,Mushrooms!I197&gt;0,Lemon!I197&gt;0,Onions!I197&gt;0),0,IF(OR(Pita!I197&gt;0,Tzatziki!I197&gt;0,'Monterey Jack'!I197&gt;0, 'Marinated Chicken'!I197&gt;0, Squid!I197&gt;0,Spanakopita!I197&gt;0,'Garlic Butter Sauce'!I197&gt;0,Flour!I197&gt;0,Cheddar!I197&gt;0,'Filet Mignon'!I197&gt;0,'Pork Loin Skewers'!I197&gt;0,Bacon!I197&gt;0,'Chicken Breast'!I197&gt;0,'Butterfly Shrimp'!I197&gt;0),50,200))),0)</f>
        <v>0</v>
      </c>
      <c r="J197" s="2" t="str">
        <f ca="1">IF(D197&lt;$E$18,"N/A",IF(D197=$E$18,IF($E$7-SUM(OFFSET(F197,-$E$18,0):F197)&gt;0,$E$7-SUM(OFFSET(F197,-$E$18,0):F197),0),IF(OFFSET(G197,-$E$18,0)-SUM(OFFSET(F197,-$E$18,0):F197)&gt;0,OFFSET(G197,-$E$18,0)-SUM(OFFSET(F197,-$E$18,0):F197),0)))</f>
        <v>N/A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1788</v>
      </c>
      <c r="F198" s="15">
        <f t="shared" si="16"/>
        <v>45</v>
      </c>
      <c r="G198" s="15">
        <f t="shared" ca="1" si="17"/>
        <v>0</v>
      </c>
      <c r="H198" s="13">
        <f t="shared" ca="1" si="13"/>
        <v>1.9594520547945209</v>
      </c>
      <c r="I198" s="29">
        <f ca="1">IF(G198&lt;&gt;0,IF(E198&lt;0,0,IF(OR('House Salad'!I198&gt;0,'Green Pepper'!I198&gt;0,Mushrooms!I198&gt;0,Lemon!I198&gt;0,Onions!I198&gt;0),0,IF(OR(Pita!I198&gt;0,Tzatziki!I198&gt;0,'Monterey Jack'!I198&gt;0, 'Marinated Chicken'!I198&gt;0, Squid!I198&gt;0,Spanakopita!I198&gt;0,'Garlic Butter Sauce'!I198&gt;0,Flour!I198&gt;0,Cheddar!I198&gt;0,'Filet Mignon'!I198&gt;0,'Pork Loin Skewers'!I198&gt;0,Bacon!I198&gt;0,'Chicken Breast'!I198&gt;0,'Butterfly Shrimp'!I198&gt;0),50,200))),0)</f>
        <v>0</v>
      </c>
      <c r="J198" s="2" t="str">
        <f ca="1">IF(D198&lt;$E$18,"N/A",IF(D198=$E$18,IF($E$7-SUM(OFFSET(F198,-$E$18,0):F198)&gt;0,$E$7-SUM(OFFSET(F198,-$E$18,0):F198),0),IF(OFFSET(G198,-$E$18,0)-SUM(OFFSET(F198,-$E$18,0):F198)&gt;0,OFFSET(G198,-$E$18,0)-SUM(OFFSET(F198,-$E$18,0):F198),0)))</f>
        <v>N/A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1743</v>
      </c>
      <c r="F199" s="15">
        <f t="shared" si="16"/>
        <v>45</v>
      </c>
      <c r="G199" s="15">
        <f t="shared" ca="1" si="17"/>
        <v>0</v>
      </c>
      <c r="H199" s="13">
        <f t="shared" ca="1" si="13"/>
        <v>1.9101369863013702</v>
      </c>
      <c r="I199" s="29">
        <f ca="1">IF(G199&lt;&gt;0,IF(E199&lt;0,0,IF(OR('House Salad'!I199&gt;0,'Green Pepper'!I199&gt;0,Mushrooms!I199&gt;0,Lemon!I199&gt;0,Onions!I199&gt;0),0,IF(OR(Pita!I199&gt;0,Tzatziki!I199&gt;0,'Monterey Jack'!I199&gt;0, 'Marinated Chicken'!I199&gt;0, Squid!I199&gt;0,Spanakopita!I199&gt;0,'Garlic Butter Sauce'!I199&gt;0,Flour!I199&gt;0,Cheddar!I199&gt;0,'Filet Mignon'!I199&gt;0,'Pork Loin Skewers'!I199&gt;0,Bacon!I199&gt;0,'Chicken Breast'!I199&gt;0,'Butterfly Shrimp'!I199&gt;0),50,200))),0)</f>
        <v>0</v>
      </c>
      <c r="J199" s="2" t="str">
        <f ca="1">IF(D199&lt;$E$18,"N/A",IF(D199=$E$18,IF($E$7-SUM(OFFSET(F199,-$E$18,0):F199)&gt;0,$E$7-SUM(OFFSET(F199,-$E$18,0):F199),0),IF(OFFSET(G199,-$E$18,0)-SUM(OFFSET(F199,-$E$18,0):F199)&gt;0,OFFSET(G199,-$E$18,0)-SUM(OFFSET(F199,-$E$18,0):F199),0)))</f>
        <v>N/A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1698</v>
      </c>
      <c r="F200" s="15">
        <f t="shared" si="16"/>
        <v>45</v>
      </c>
      <c r="G200" s="15">
        <f t="shared" ca="1" si="17"/>
        <v>0</v>
      </c>
      <c r="H200" s="13">
        <f t="shared" ca="1" si="13"/>
        <v>1.8608219178082195</v>
      </c>
      <c r="I200" s="29">
        <f ca="1">IF(G200&lt;&gt;0,IF(E200&lt;0,0,IF(OR('House Salad'!I200&gt;0,'Green Pepper'!I200&gt;0,Mushrooms!I200&gt;0,Lemon!I200&gt;0,Onions!I200&gt;0),0,IF(OR(Pita!I200&gt;0,Tzatziki!I200&gt;0,'Monterey Jack'!I200&gt;0, 'Marinated Chicken'!I200&gt;0, Squid!I200&gt;0,Spanakopita!I200&gt;0,'Garlic Butter Sauce'!I200&gt;0,Flour!I200&gt;0,Cheddar!I200&gt;0,'Filet Mignon'!I200&gt;0,'Pork Loin Skewers'!I200&gt;0,Bacon!I200&gt;0,'Chicken Breast'!I200&gt;0,'Butterfly Shrimp'!I200&gt;0),50,200))),0)</f>
        <v>0</v>
      </c>
      <c r="J200" s="2" t="str">
        <f ca="1">IF(D200&lt;$E$18,"N/A",IF(D200=$E$18,IF($E$7-SUM(OFFSET(F200,-$E$18,0):F200)&gt;0,$E$7-SUM(OFFSET(F200,-$E$18,0):F200),0),IF(OFFSET(G200,-$E$18,0)-SUM(OFFSET(F200,-$E$18,0):F200)&gt;0,OFFSET(G200,-$E$18,0)-SUM(OFFSET(F200,-$E$18,0):F200),0)))</f>
        <v>N/A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1653</v>
      </c>
      <c r="F201" s="15">
        <f t="shared" si="16"/>
        <v>45</v>
      </c>
      <c r="G201" s="15">
        <f t="shared" ca="1" si="17"/>
        <v>0</v>
      </c>
      <c r="H201" s="13">
        <f t="shared" ca="1" si="13"/>
        <v>1.8115068493150688</v>
      </c>
      <c r="I201" s="29">
        <f ca="1">IF(G201&lt;&gt;0,IF(E201&lt;0,0,IF(OR('House Salad'!I201&gt;0,'Green Pepper'!I201&gt;0,Mushrooms!I201&gt;0,Lemon!I201&gt;0,Onions!I201&gt;0),0,IF(OR(Pita!I201&gt;0,Tzatziki!I201&gt;0,'Monterey Jack'!I201&gt;0, 'Marinated Chicken'!I201&gt;0, Squid!I201&gt;0,Spanakopita!I201&gt;0,'Garlic Butter Sauce'!I201&gt;0,Flour!I201&gt;0,Cheddar!I201&gt;0,'Filet Mignon'!I201&gt;0,'Pork Loin Skewers'!I201&gt;0,Bacon!I201&gt;0,'Chicken Breast'!I201&gt;0,'Butterfly Shrimp'!I201&gt;0),50,200))),0)</f>
        <v>0</v>
      </c>
      <c r="J201" s="2" t="str">
        <f ca="1">IF(D201&lt;$E$18,"N/A",IF(D201=$E$18,IF($E$7-SUM(OFFSET(F201,-$E$18,0):F201)&gt;0,$E$7-SUM(OFFSET(F201,-$E$18,0):F201),0),IF(OFFSET(G201,-$E$18,0)-SUM(OFFSET(F201,-$E$18,0):F201)&gt;0,OFFSET(G201,-$E$18,0)-SUM(OFFSET(F201,-$E$18,0):F201),0)))</f>
        <v>N/A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1608</v>
      </c>
      <c r="F202" s="15">
        <f t="shared" si="16"/>
        <v>45</v>
      </c>
      <c r="G202" s="15">
        <f t="shared" ca="1" si="17"/>
        <v>0</v>
      </c>
      <c r="H202" s="13">
        <f t="shared" ca="1" si="13"/>
        <v>1.7621917808219181</v>
      </c>
      <c r="I202" s="29">
        <f ca="1">IF(G202&lt;&gt;0,IF(E202&lt;0,0,IF(OR('House Salad'!I202&gt;0,'Green Pepper'!I202&gt;0,Mushrooms!I202&gt;0,Lemon!I202&gt;0,Onions!I202&gt;0),0,IF(OR(Pita!I202&gt;0,Tzatziki!I202&gt;0,'Monterey Jack'!I202&gt;0, 'Marinated Chicken'!I202&gt;0, Squid!I202&gt;0,Spanakopita!I202&gt;0,'Garlic Butter Sauce'!I202&gt;0,Flour!I202&gt;0,Cheddar!I202&gt;0,'Filet Mignon'!I202&gt;0,'Pork Loin Skewers'!I202&gt;0,Bacon!I202&gt;0,'Chicken Breast'!I202&gt;0,'Butterfly Shrimp'!I202&gt;0),50,200))),0)</f>
        <v>0</v>
      </c>
      <c r="J202" s="2" t="str">
        <f ca="1">IF(D202&lt;$E$18,"N/A",IF(D202=$E$18,IF($E$7-SUM(OFFSET(F202,-$E$18,0):F202)&gt;0,$E$7-SUM(OFFSET(F202,-$E$18,0):F202),0),IF(OFFSET(G202,-$E$18,0)-SUM(OFFSET(F202,-$E$18,0):F202)&gt;0,OFFSET(G202,-$E$18,0)-SUM(OFFSET(F202,-$E$18,0):F202),0)))</f>
        <v>N/A</v>
      </c>
      <c r="K202" s="13">
        <f t="shared" ca="1" si="14"/>
        <v>0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1563</v>
      </c>
      <c r="F203" s="15">
        <f t="shared" si="16"/>
        <v>45</v>
      </c>
      <c r="G203" s="15">
        <f t="shared" ca="1" si="17"/>
        <v>0</v>
      </c>
      <c r="H203" s="13">
        <f t="shared" ca="1" si="13"/>
        <v>1.7128767123287674</v>
      </c>
      <c r="I203" s="29">
        <f ca="1">IF(G203&lt;&gt;0,IF(E203&lt;0,0,IF(OR('House Salad'!I203&gt;0,'Green Pepper'!I203&gt;0,Mushrooms!I203&gt;0,Lemon!I203&gt;0,Onions!I203&gt;0),0,IF(OR(Pita!I203&gt;0,Tzatziki!I203&gt;0,'Monterey Jack'!I203&gt;0, 'Marinated Chicken'!I203&gt;0, Squid!I203&gt;0,Spanakopita!I203&gt;0,'Garlic Butter Sauce'!I203&gt;0,Flour!I203&gt;0,Cheddar!I203&gt;0,'Filet Mignon'!I203&gt;0,'Pork Loin Skewers'!I203&gt;0,Bacon!I203&gt;0,'Chicken Breast'!I203&gt;0,'Butterfly Shrimp'!I203&gt;0),50,200))),0)</f>
        <v>0</v>
      </c>
      <c r="J203" s="2" t="str">
        <f ca="1">IF(D203&lt;$E$18,"N/A",IF(D203=$E$18,IF($E$7-SUM(OFFSET(F203,-$E$18,0):F203)&gt;0,$E$7-SUM(OFFSET(F203,-$E$18,0):F203),0),IF(OFFSET(G203,-$E$18,0)-SUM(OFFSET(F203,-$E$18,0):F203)&gt;0,OFFSET(G203,-$E$18,0)-SUM(OFFSET(F203,-$E$18,0):F203),0)))</f>
        <v>N/A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1518</v>
      </c>
      <c r="F204" s="15">
        <f t="shared" si="16"/>
        <v>45</v>
      </c>
      <c r="G204" s="15">
        <f t="shared" ca="1" si="17"/>
        <v>0</v>
      </c>
      <c r="H204" s="13">
        <f t="shared" ca="1" si="13"/>
        <v>1.6635616438356167</v>
      </c>
      <c r="I204" s="29">
        <f ca="1">IF(G204&lt;&gt;0,IF(E204&lt;0,0,IF(OR('House Salad'!I204&gt;0,'Green Pepper'!I204&gt;0,Mushrooms!I204&gt;0,Lemon!I204&gt;0,Onions!I204&gt;0),0,IF(OR(Pita!I204&gt;0,Tzatziki!I204&gt;0,'Monterey Jack'!I204&gt;0, 'Marinated Chicken'!I204&gt;0, Squid!I204&gt;0,Spanakopita!I204&gt;0,'Garlic Butter Sauce'!I204&gt;0,Flour!I204&gt;0,Cheddar!I204&gt;0,'Filet Mignon'!I204&gt;0,'Pork Loin Skewers'!I204&gt;0,Bacon!I204&gt;0,'Chicken Breast'!I204&gt;0,'Butterfly Shrimp'!I204&gt;0),50,200))),0)</f>
        <v>0</v>
      </c>
      <c r="J204" s="2" t="str">
        <f ca="1">IF(D204&lt;$E$18,"N/A",IF(D204=$E$18,IF($E$7-SUM(OFFSET(F204,-$E$18,0):F204)&gt;0,$E$7-SUM(OFFSET(F204,-$E$18,0):F204),0),IF(OFFSET(G204,-$E$18,0)-SUM(OFFSET(F204,-$E$18,0):F204)&gt;0,OFFSET(G204,-$E$18,0)-SUM(OFFSET(F204,-$E$18,0):F204),0)))</f>
        <v>N/A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1473</v>
      </c>
      <c r="F205" s="15">
        <f t="shared" si="16"/>
        <v>45</v>
      </c>
      <c r="G205" s="15">
        <f t="shared" ca="1" si="17"/>
        <v>0</v>
      </c>
      <c r="H205" s="13">
        <f t="shared" ca="1" si="13"/>
        <v>1.614246575342466</v>
      </c>
      <c r="I205" s="29">
        <f ca="1">IF(G205&lt;&gt;0,IF(E205&lt;0,0,IF(OR('House Salad'!I205&gt;0,'Green Pepper'!I205&gt;0,Mushrooms!I205&gt;0,Lemon!I205&gt;0,Onions!I205&gt;0),0,IF(OR(Pita!I205&gt;0,Tzatziki!I205&gt;0,'Monterey Jack'!I205&gt;0, 'Marinated Chicken'!I205&gt;0, Squid!I205&gt;0,Spanakopita!I205&gt;0,'Garlic Butter Sauce'!I205&gt;0,Flour!I205&gt;0,Cheddar!I205&gt;0,'Filet Mignon'!I205&gt;0,'Pork Loin Skewers'!I205&gt;0,Bacon!I205&gt;0,'Chicken Breast'!I205&gt;0,'Butterfly Shrimp'!I205&gt;0),50,200))),0)</f>
        <v>0</v>
      </c>
      <c r="J205" s="2" t="str">
        <f ca="1">IF(D205&lt;$E$18,"N/A",IF(D205=$E$18,IF($E$7-SUM(OFFSET(F205,-$E$18,0):F205)&gt;0,$E$7-SUM(OFFSET(F205,-$E$18,0):F205),0),IF(OFFSET(G205,-$E$18,0)-SUM(OFFSET(F205,-$E$18,0):F205)&gt;0,OFFSET(G205,-$E$18,0)-SUM(OFFSET(F205,-$E$18,0):F205),0)))</f>
        <v>N/A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1428</v>
      </c>
      <c r="F206" s="15">
        <f t="shared" si="16"/>
        <v>45</v>
      </c>
      <c r="G206" s="15">
        <f t="shared" ca="1" si="17"/>
        <v>0</v>
      </c>
      <c r="H206" s="13">
        <f t="shared" ca="1" si="13"/>
        <v>1.5649315068493153</v>
      </c>
      <c r="I206" s="29">
        <f ca="1">IF(G206&lt;&gt;0,IF(E206&lt;0,0,IF(OR('House Salad'!I206&gt;0,'Green Pepper'!I206&gt;0,Mushrooms!I206&gt;0,Lemon!I206&gt;0,Onions!I206&gt;0),0,IF(OR(Pita!I206&gt;0,Tzatziki!I206&gt;0,'Monterey Jack'!I206&gt;0, 'Marinated Chicken'!I206&gt;0, Squid!I206&gt;0,Spanakopita!I206&gt;0,'Garlic Butter Sauce'!I206&gt;0,Flour!I206&gt;0,Cheddar!I206&gt;0,'Filet Mignon'!I206&gt;0,'Pork Loin Skewers'!I206&gt;0,Bacon!I206&gt;0,'Chicken Breast'!I206&gt;0,'Butterfly Shrimp'!I206&gt;0),50,200))),0)</f>
        <v>0</v>
      </c>
      <c r="J206" s="2" t="str">
        <f ca="1">IF(D206&lt;$E$18,"N/A",IF(D206=$E$18,IF($E$7-SUM(OFFSET(F206,-$E$18,0):F206)&gt;0,$E$7-SUM(OFFSET(F206,-$E$18,0):F206),0),IF(OFFSET(G206,-$E$18,0)-SUM(OFFSET(F206,-$E$18,0):F206)&gt;0,OFFSET(G206,-$E$18,0)-SUM(OFFSET(F206,-$E$18,0):F206),0)))</f>
        <v>N/A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1383</v>
      </c>
      <c r="F207" s="15">
        <f t="shared" si="16"/>
        <v>45</v>
      </c>
      <c r="G207" s="15">
        <f t="shared" ca="1" si="17"/>
        <v>0</v>
      </c>
      <c r="H207" s="13">
        <f t="shared" ca="1" si="13"/>
        <v>1.5156164383561646</v>
      </c>
      <c r="I207" s="29">
        <f ca="1">IF(G207&lt;&gt;0,IF(E207&lt;0,0,IF(OR('House Salad'!I207&gt;0,'Green Pepper'!I207&gt;0,Mushrooms!I207&gt;0,Lemon!I207&gt;0,Onions!I207&gt;0),0,IF(OR(Pita!I207&gt;0,Tzatziki!I207&gt;0,'Monterey Jack'!I207&gt;0, 'Marinated Chicken'!I207&gt;0, Squid!I207&gt;0,Spanakopita!I207&gt;0,'Garlic Butter Sauce'!I207&gt;0,Flour!I207&gt;0,Cheddar!I207&gt;0,'Filet Mignon'!I207&gt;0,'Pork Loin Skewers'!I207&gt;0,Bacon!I207&gt;0,'Chicken Breast'!I207&gt;0,'Butterfly Shrimp'!I207&gt;0),50,200))),0)</f>
        <v>0</v>
      </c>
      <c r="J207" s="2" t="str">
        <f ca="1">IF(D207&lt;$E$18,"N/A",IF(D207=$E$18,IF($E$7-SUM(OFFSET(F207,-$E$18,0):F207)&gt;0,$E$7-SUM(OFFSET(F207,-$E$18,0):F207),0),IF(OFFSET(G207,-$E$18,0)-SUM(OFFSET(F207,-$E$18,0):F207)&gt;0,OFFSET(G207,-$E$18,0)-SUM(OFFSET(F207,-$E$18,0):F207),0)))</f>
        <v>N/A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1338</v>
      </c>
      <c r="F208" s="15">
        <f t="shared" si="16"/>
        <v>45</v>
      </c>
      <c r="G208" s="15">
        <f t="shared" ca="1" si="17"/>
        <v>0</v>
      </c>
      <c r="H208" s="13">
        <f t="shared" ca="1" si="13"/>
        <v>1.4663013698630138</v>
      </c>
      <c r="I208" s="29">
        <f ca="1">IF(G208&lt;&gt;0,IF(E208&lt;0,0,IF(OR('House Salad'!I208&gt;0,'Green Pepper'!I208&gt;0,Mushrooms!I208&gt;0,Lemon!I208&gt;0,Onions!I208&gt;0),0,IF(OR(Pita!I208&gt;0,Tzatziki!I208&gt;0,'Monterey Jack'!I208&gt;0, 'Marinated Chicken'!I208&gt;0, Squid!I208&gt;0,Spanakopita!I208&gt;0,'Garlic Butter Sauce'!I208&gt;0,Flour!I208&gt;0,Cheddar!I208&gt;0,'Filet Mignon'!I208&gt;0,'Pork Loin Skewers'!I208&gt;0,Bacon!I208&gt;0,'Chicken Breast'!I208&gt;0,'Butterfly Shrimp'!I208&gt;0),50,200))),0)</f>
        <v>0</v>
      </c>
      <c r="J208" s="2" t="str">
        <f ca="1">IF(D208&lt;$E$18,"N/A",IF(D208=$E$18,IF($E$7-SUM(OFFSET(F208,-$E$18,0):F208)&gt;0,$E$7-SUM(OFFSET(F208,-$E$18,0):F208),0),IF(OFFSET(G208,-$E$18,0)-SUM(OFFSET(F208,-$E$18,0):F208)&gt;0,OFFSET(G208,-$E$18,0)-SUM(OFFSET(F208,-$E$18,0):F208),0)))</f>
        <v>N/A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1293</v>
      </c>
      <c r="F209" s="15">
        <f t="shared" si="16"/>
        <v>45</v>
      </c>
      <c r="G209" s="15">
        <f t="shared" ca="1" si="17"/>
        <v>0</v>
      </c>
      <c r="H209" s="13">
        <f t="shared" ca="1" si="13"/>
        <v>1.4169863013698631</v>
      </c>
      <c r="I209" s="29">
        <f ca="1">IF(G209&lt;&gt;0,IF(E209&lt;0,0,IF(OR('House Salad'!I209&gt;0,'Green Pepper'!I209&gt;0,Mushrooms!I209&gt;0,Lemon!I209&gt;0,Onions!I209&gt;0),0,IF(OR(Pita!I209&gt;0,Tzatziki!I209&gt;0,'Monterey Jack'!I209&gt;0, 'Marinated Chicken'!I209&gt;0, Squid!I209&gt;0,Spanakopita!I209&gt;0,'Garlic Butter Sauce'!I209&gt;0,Flour!I209&gt;0,Cheddar!I209&gt;0,'Filet Mignon'!I209&gt;0,'Pork Loin Skewers'!I209&gt;0,Bacon!I209&gt;0,'Chicken Breast'!I209&gt;0,'Butterfly Shrimp'!I209&gt;0),50,200))),0)</f>
        <v>0</v>
      </c>
      <c r="J209" s="2" t="str">
        <f ca="1">IF(D209&lt;$E$18,"N/A",IF(D209=$E$18,IF($E$7-SUM(OFFSET(F209,-$E$18,0):F209)&gt;0,$E$7-SUM(OFFSET(F209,-$E$18,0):F209),0),IF(OFFSET(G209,-$E$18,0)-SUM(OFFSET(F209,-$E$18,0):F209)&gt;0,OFFSET(G209,-$E$18,0)-SUM(OFFSET(F209,-$E$18,0):F209),0)))</f>
        <v>N/A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1248</v>
      </c>
      <c r="F210" s="15">
        <f t="shared" si="16"/>
        <v>45</v>
      </c>
      <c r="G210" s="15">
        <f t="shared" ca="1" si="17"/>
        <v>0</v>
      </c>
      <c r="H210" s="13">
        <f t="shared" ca="1" si="13"/>
        <v>1.3676712328767124</v>
      </c>
      <c r="I210" s="29">
        <f ca="1">IF(G210&lt;&gt;0,IF(E210&lt;0,0,IF(OR('House Salad'!I210&gt;0,'Green Pepper'!I210&gt;0,Mushrooms!I210&gt;0,Lemon!I210&gt;0,Onions!I210&gt;0),0,IF(OR(Pita!I210&gt;0,Tzatziki!I210&gt;0,'Monterey Jack'!I210&gt;0, 'Marinated Chicken'!I210&gt;0, Squid!I210&gt;0,Spanakopita!I210&gt;0,'Garlic Butter Sauce'!I210&gt;0,Flour!I210&gt;0,Cheddar!I210&gt;0,'Filet Mignon'!I210&gt;0,'Pork Loin Skewers'!I210&gt;0,Bacon!I210&gt;0,'Chicken Breast'!I210&gt;0,'Butterfly Shrimp'!I210&gt;0),50,200))),0)</f>
        <v>0</v>
      </c>
      <c r="J210" s="2" t="str">
        <f ca="1">IF(D210&lt;$E$18,"N/A",IF(D210=$E$18,IF($E$7-SUM(OFFSET(F210,-$E$18,0):F210)&gt;0,$E$7-SUM(OFFSET(F210,-$E$18,0):F210),0),IF(OFFSET(G210,-$E$18,0)-SUM(OFFSET(F210,-$E$18,0):F210)&gt;0,OFFSET(G210,-$E$18,0)-SUM(OFFSET(F210,-$E$18,0):F210),0)))</f>
        <v>N/A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1203</v>
      </c>
      <c r="F211" s="15">
        <f t="shared" si="16"/>
        <v>45</v>
      </c>
      <c r="G211" s="15">
        <f t="shared" ca="1" si="17"/>
        <v>0</v>
      </c>
      <c r="H211" s="13">
        <f t="shared" ca="1" si="13"/>
        <v>1.3183561643835617</v>
      </c>
      <c r="I211" s="29">
        <f ca="1">IF(G211&lt;&gt;0,IF(E211&lt;0,0,IF(OR('House Salad'!I211&gt;0,'Green Pepper'!I211&gt;0,Mushrooms!I211&gt;0,Lemon!I211&gt;0,Onions!I211&gt;0),0,IF(OR(Pita!I211&gt;0,Tzatziki!I211&gt;0,'Monterey Jack'!I211&gt;0, 'Marinated Chicken'!I211&gt;0, Squid!I211&gt;0,Spanakopita!I211&gt;0,'Garlic Butter Sauce'!I211&gt;0,Flour!I211&gt;0,Cheddar!I211&gt;0,'Filet Mignon'!I211&gt;0,'Pork Loin Skewers'!I211&gt;0,Bacon!I211&gt;0,'Chicken Breast'!I211&gt;0,'Butterfly Shrimp'!I211&gt;0),50,200))),0)</f>
        <v>0</v>
      </c>
      <c r="J211" s="2" t="str">
        <f ca="1">IF(D211&lt;$E$18,"N/A",IF(D211=$E$18,IF($E$7-SUM(OFFSET(F211,-$E$18,0):F211)&gt;0,$E$7-SUM(OFFSET(F211,-$E$18,0):F211),0),IF(OFFSET(G211,-$E$18,0)-SUM(OFFSET(F211,-$E$18,0):F211)&gt;0,OFFSET(G211,-$E$18,0)-SUM(OFFSET(F211,-$E$18,0):F211),0)))</f>
        <v>N/A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1158</v>
      </c>
      <c r="F212" s="15">
        <f t="shared" si="16"/>
        <v>45</v>
      </c>
      <c r="G212" s="15">
        <f t="shared" ca="1" si="17"/>
        <v>0</v>
      </c>
      <c r="H212" s="13">
        <f t="shared" ca="1" si="13"/>
        <v>1.269041095890411</v>
      </c>
      <c r="I212" s="29">
        <f ca="1">IF(G212&lt;&gt;0,IF(E212&lt;0,0,IF(OR('House Salad'!I212&gt;0,'Green Pepper'!I212&gt;0,Mushrooms!I212&gt;0,Lemon!I212&gt;0,Onions!I212&gt;0),0,IF(OR(Pita!I212&gt;0,Tzatziki!I212&gt;0,'Monterey Jack'!I212&gt;0, 'Marinated Chicken'!I212&gt;0, Squid!I212&gt;0,Spanakopita!I212&gt;0,'Garlic Butter Sauce'!I212&gt;0,Flour!I212&gt;0,Cheddar!I212&gt;0,'Filet Mignon'!I212&gt;0,'Pork Loin Skewers'!I212&gt;0,Bacon!I212&gt;0,'Chicken Breast'!I212&gt;0,'Butterfly Shrimp'!I212&gt;0),50,200))),0)</f>
        <v>0</v>
      </c>
      <c r="J212" s="2" t="str">
        <f ca="1">IF(D212&lt;$E$18,"N/A",IF(D212=$E$18,IF($E$7-SUM(OFFSET(F212,-$E$18,0):F212)&gt;0,$E$7-SUM(OFFSET(F212,-$E$18,0):F212),0),IF(OFFSET(G212,-$E$18,0)-SUM(OFFSET(F212,-$E$18,0):F212)&gt;0,OFFSET(G212,-$E$18,0)-SUM(OFFSET(F212,-$E$18,0):F212),0)))</f>
        <v>N/A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1113</v>
      </c>
      <c r="F213" s="15">
        <f t="shared" si="16"/>
        <v>45</v>
      </c>
      <c r="G213" s="15">
        <f t="shared" ca="1" si="17"/>
        <v>0</v>
      </c>
      <c r="H213" s="13">
        <f t="shared" ref="H213:H276" ca="1" si="19">IF(E213&gt;0,E213*($E$12/365),0)</f>
        <v>1.2197260273972603</v>
      </c>
      <c r="I213" s="29">
        <f ca="1">IF(G213&lt;&gt;0,IF(E213&lt;0,0,IF(OR('House Salad'!I213&gt;0,'Green Pepper'!I213&gt;0,Mushrooms!I213&gt;0,Lemon!I213&gt;0,Onions!I213&gt;0),0,IF(OR(Pita!I213&gt;0,Tzatziki!I213&gt;0,'Monterey Jack'!I213&gt;0, 'Marinated Chicken'!I213&gt;0, Squid!I213&gt;0,Spanakopita!I213&gt;0,'Garlic Butter Sauce'!I213&gt;0,Flour!I213&gt;0,Cheddar!I213&gt;0,'Filet Mignon'!I213&gt;0,'Pork Loin Skewers'!I213&gt;0,Bacon!I213&gt;0,'Chicken Breast'!I213&gt;0,'Butterfly Shrimp'!I213&gt;0),50,200))),0)</f>
        <v>0</v>
      </c>
      <c r="J213" s="2" t="str">
        <f ca="1">IF(D213&lt;$E$18,"N/A",IF(D213=$E$18,IF($E$7-SUM(OFFSET(F213,-$E$18,0):F213)&gt;0,$E$7-SUM(OFFSET(F213,-$E$18,0):F213),0),IF(OFFSET(G213,-$E$18,0)-SUM(OFFSET(F213,-$E$18,0):F213)&gt;0,OFFSET(G213,-$E$18,0)-SUM(OFFSET(F213,-$E$18,0):F213),0)))</f>
        <v>N/A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1068</v>
      </c>
      <c r="F214" s="15">
        <f t="shared" ref="F214:F277" si="22">ROUND($E$15/7,0)</f>
        <v>45</v>
      </c>
      <c r="G214" s="15">
        <f t="shared" ref="G214:G277" ca="1" si="23">IF(D214=1,$E$4,IF(E214&lt;0,$E$4-E214,IF(MOD(D214,$E$5)=0,$E$4-E214,0)))</f>
        <v>0</v>
      </c>
      <c r="H214" s="13">
        <f t="shared" ca="1" si="19"/>
        <v>1.1704109589041098</v>
      </c>
      <c r="I214" s="29">
        <f ca="1">IF(G214&lt;&gt;0,IF(E214&lt;0,0,IF(OR('House Salad'!I214&gt;0,'Green Pepper'!I214&gt;0,Mushrooms!I214&gt;0,Lemon!I214&gt;0,Onions!I214&gt;0),0,IF(OR(Pita!I214&gt;0,Tzatziki!I214&gt;0,'Monterey Jack'!I214&gt;0, 'Marinated Chicken'!I214&gt;0, Squid!I214&gt;0,Spanakopita!I214&gt;0,'Garlic Butter Sauce'!I214&gt;0,Flour!I214&gt;0,Cheddar!I214&gt;0,'Filet Mignon'!I214&gt;0,'Pork Loin Skewers'!I214&gt;0,Bacon!I214&gt;0,'Chicken Breast'!I214&gt;0,'Butterfly Shrimp'!I214&gt;0),50,200))),0)</f>
        <v>0</v>
      </c>
      <c r="J214" s="2" t="str">
        <f ca="1">IF(D214&lt;$E$18,"N/A",IF(D214=$E$18,IF($E$7-SUM(OFFSET(F214,-$E$18,0):F214)&gt;0,$E$7-SUM(OFFSET(F214,-$E$18,0):F214),0),IF(OFFSET(G214,-$E$18,0)-SUM(OFFSET(F214,-$E$18,0):F214)&gt;0,OFFSET(G214,-$E$18,0)-SUM(OFFSET(F214,-$E$18,0):F214),0)))</f>
        <v>N/A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1023</v>
      </c>
      <c r="F215" s="15">
        <f t="shared" si="22"/>
        <v>45</v>
      </c>
      <c r="G215" s="15">
        <f t="shared" ca="1" si="23"/>
        <v>0</v>
      </c>
      <c r="H215" s="13">
        <f t="shared" ca="1" si="19"/>
        <v>1.1210958904109591</v>
      </c>
      <c r="I215" s="29">
        <f ca="1">IF(G215&lt;&gt;0,IF(E215&lt;0,0,IF(OR('House Salad'!I215&gt;0,'Green Pepper'!I215&gt;0,Mushrooms!I215&gt;0,Lemon!I215&gt;0,Onions!I215&gt;0),0,IF(OR(Pita!I215&gt;0,Tzatziki!I215&gt;0,'Monterey Jack'!I215&gt;0, 'Marinated Chicken'!I215&gt;0, Squid!I215&gt;0,Spanakopita!I215&gt;0,'Garlic Butter Sauce'!I215&gt;0,Flour!I215&gt;0,Cheddar!I215&gt;0,'Filet Mignon'!I215&gt;0,'Pork Loin Skewers'!I215&gt;0,Bacon!I215&gt;0,'Chicken Breast'!I215&gt;0,'Butterfly Shrimp'!I215&gt;0),50,200))),0)</f>
        <v>0</v>
      </c>
      <c r="J215" s="2" t="str">
        <f ca="1">IF(D215&lt;$E$18,"N/A",IF(D215=$E$18,IF($E$7-SUM(OFFSET(F215,-$E$18,0):F215)&gt;0,$E$7-SUM(OFFSET(F215,-$E$18,0):F215),0),IF(OFFSET(G215,-$E$18,0)-SUM(OFFSET(F215,-$E$18,0):F215)&gt;0,OFFSET(G215,-$E$18,0)-SUM(OFFSET(F215,-$E$18,0):F215),0)))</f>
        <v>N/A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978</v>
      </c>
      <c r="F216" s="15">
        <f t="shared" si="22"/>
        <v>45</v>
      </c>
      <c r="G216" s="15">
        <f t="shared" ca="1" si="23"/>
        <v>0</v>
      </c>
      <c r="H216" s="13">
        <f t="shared" ca="1" si="19"/>
        <v>1.0717808219178084</v>
      </c>
      <c r="I216" s="29">
        <f ca="1">IF(G216&lt;&gt;0,IF(E216&lt;0,0,IF(OR('House Salad'!I216&gt;0,'Green Pepper'!I216&gt;0,Mushrooms!I216&gt;0,Lemon!I216&gt;0,Onions!I216&gt;0),0,IF(OR(Pita!I216&gt;0,Tzatziki!I216&gt;0,'Monterey Jack'!I216&gt;0, 'Marinated Chicken'!I216&gt;0, Squid!I216&gt;0,Spanakopita!I216&gt;0,'Garlic Butter Sauce'!I216&gt;0,Flour!I216&gt;0,Cheddar!I216&gt;0,'Filet Mignon'!I216&gt;0,'Pork Loin Skewers'!I216&gt;0,Bacon!I216&gt;0,'Chicken Breast'!I216&gt;0,'Butterfly Shrimp'!I216&gt;0),50,200))),0)</f>
        <v>0</v>
      </c>
      <c r="J216" s="2" t="str">
        <f ca="1">IF(D216&lt;$E$18,"N/A",IF(D216=$E$18,IF($E$7-SUM(OFFSET(F216,-$E$18,0):F216)&gt;0,$E$7-SUM(OFFSET(F216,-$E$18,0):F216),0),IF(OFFSET(G216,-$E$18,0)-SUM(OFFSET(F216,-$E$18,0):F216)&gt;0,OFFSET(G216,-$E$18,0)-SUM(OFFSET(F216,-$E$18,0):F216),0)))</f>
        <v>N/A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933</v>
      </c>
      <c r="F217" s="15">
        <f t="shared" si="22"/>
        <v>45</v>
      </c>
      <c r="G217" s="15">
        <f t="shared" ca="1" si="23"/>
        <v>0</v>
      </c>
      <c r="H217" s="13">
        <f t="shared" ca="1" si="19"/>
        <v>1.0224657534246577</v>
      </c>
      <c r="I217" s="29">
        <f ca="1">IF(G217&lt;&gt;0,IF(E217&lt;0,0,IF(OR('House Salad'!I217&gt;0,'Green Pepper'!I217&gt;0,Mushrooms!I217&gt;0,Lemon!I217&gt;0,Onions!I217&gt;0),0,IF(OR(Pita!I217&gt;0,Tzatziki!I217&gt;0,'Monterey Jack'!I217&gt;0, 'Marinated Chicken'!I217&gt;0, Squid!I217&gt;0,Spanakopita!I217&gt;0,'Garlic Butter Sauce'!I217&gt;0,Flour!I217&gt;0,Cheddar!I217&gt;0,'Filet Mignon'!I217&gt;0,'Pork Loin Skewers'!I217&gt;0,Bacon!I217&gt;0,'Chicken Breast'!I217&gt;0,'Butterfly Shrimp'!I217&gt;0),50,200))),0)</f>
        <v>0</v>
      </c>
      <c r="J217" s="2" t="str">
        <f ca="1">IF(D217&lt;$E$18,"N/A",IF(D217=$E$18,IF($E$7-SUM(OFFSET(F217,-$E$18,0):F217)&gt;0,$E$7-SUM(OFFSET(F217,-$E$18,0):F217),0),IF(OFFSET(G217,-$E$18,0)-SUM(OFFSET(F217,-$E$18,0):F217)&gt;0,OFFSET(G217,-$E$18,0)-SUM(OFFSET(F217,-$E$18,0):F217),0)))</f>
        <v>N/A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888</v>
      </c>
      <c r="F218" s="15">
        <f t="shared" si="22"/>
        <v>45</v>
      </c>
      <c r="G218" s="15">
        <f t="shared" ca="1" si="23"/>
        <v>0</v>
      </c>
      <c r="H218" s="13">
        <f t="shared" ca="1" si="19"/>
        <v>0.97315068493150703</v>
      </c>
      <c r="I218" s="29">
        <f ca="1">IF(G218&lt;&gt;0,IF(E218&lt;0,0,IF(OR('House Salad'!I218&gt;0,'Green Pepper'!I218&gt;0,Mushrooms!I218&gt;0,Lemon!I218&gt;0,Onions!I218&gt;0),0,IF(OR(Pita!I218&gt;0,Tzatziki!I218&gt;0,'Monterey Jack'!I218&gt;0, 'Marinated Chicken'!I218&gt;0, Squid!I218&gt;0,Spanakopita!I218&gt;0,'Garlic Butter Sauce'!I218&gt;0,Flour!I218&gt;0,Cheddar!I218&gt;0,'Filet Mignon'!I218&gt;0,'Pork Loin Skewers'!I218&gt;0,Bacon!I218&gt;0,'Chicken Breast'!I218&gt;0,'Butterfly Shrimp'!I218&gt;0),50,200))),0)</f>
        <v>0</v>
      </c>
      <c r="J218" s="2" t="str">
        <f ca="1">IF(D218&lt;$E$18,"N/A",IF(D218=$E$18,IF($E$7-SUM(OFFSET(F218,-$E$18,0):F218)&gt;0,$E$7-SUM(OFFSET(F218,-$E$18,0):F218),0),IF(OFFSET(G218,-$E$18,0)-SUM(OFFSET(F218,-$E$18,0):F218)&gt;0,OFFSET(G218,-$E$18,0)-SUM(OFFSET(F218,-$E$18,0):F218),0)))</f>
        <v>N/A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843</v>
      </c>
      <c r="F219" s="15">
        <f t="shared" si="22"/>
        <v>45</v>
      </c>
      <c r="G219" s="15">
        <f t="shared" ca="1" si="23"/>
        <v>0</v>
      </c>
      <c r="H219" s="13">
        <f t="shared" ca="1" si="19"/>
        <v>0.92383561643835632</v>
      </c>
      <c r="I219" s="29">
        <f ca="1">IF(G219&lt;&gt;0,IF(E219&lt;0,0,IF(OR('House Salad'!I219&gt;0,'Green Pepper'!I219&gt;0,Mushrooms!I219&gt;0,Lemon!I219&gt;0,Onions!I219&gt;0),0,IF(OR(Pita!I219&gt;0,Tzatziki!I219&gt;0,'Monterey Jack'!I219&gt;0, 'Marinated Chicken'!I219&gt;0, Squid!I219&gt;0,Spanakopita!I219&gt;0,'Garlic Butter Sauce'!I219&gt;0,Flour!I219&gt;0,Cheddar!I219&gt;0,'Filet Mignon'!I219&gt;0,'Pork Loin Skewers'!I219&gt;0,Bacon!I219&gt;0,'Chicken Breast'!I219&gt;0,'Butterfly Shrimp'!I219&gt;0),50,200))),0)</f>
        <v>0</v>
      </c>
      <c r="J219" s="2" t="str">
        <f ca="1">IF(D219&lt;$E$18,"N/A",IF(D219=$E$18,IF($E$7-SUM(OFFSET(F219,-$E$18,0):F219)&gt;0,$E$7-SUM(OFFSET(F219,-$E$18,0):F219),0),IF(OFFSET(G219,-$E$18,0)-SUM(OFFSET(F219,-$E$18,0):F219)&gt;0,OFFSET(G219,-$E$18,0)-SUM(OFFSET(F219,-$E$18,0):F219),0)))</f>
        <v>N/A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798</v>
      </c>
      <c r="F220" s="15">
        <f t="shared" si="22"/>
        <v>45</v>
      </c>
      <c r="G220" s="15">
        <f t="shared" ca="1" si="23"/>
        <v>0</v>
      </c>
      <c r="H220" s="13">
        <f t="shared" ca="1" si="19"/>
        <v>0.87452054794520562</v>
      </c>
      <c r="I220" s="29">
        <f ca="1">IF(G220&lt;&gt;0,IF(E220&lt;0,0,IF(OR('House Salad'!I220&gt;0,'Green Pepper'!I220&gt;0,Mushrooms!I220&gt;0,Lemon!I220&gt;0,Onions!I220&gt;0),0,IF(OR(Pita!I220&gt;0,Tzatziki!I220&gt;0,'Monterey Jack'!I220&gt;0, 'Marinated Chicken'!I220&gt;0, Squid!I220&gt;0,Spanakopita!I220&gt;0,'Garlic Butter Sauce'!I220&gt;0,Flour!I220&gt;0,Cheddar!I220&gt;0,'Filet Mignon'!I220&gt;0,'Pork Loin Skewers'!I220&gt;0,Bacon!I220&gt;0,'Chicken Breast'!I220&gt;0,'Butterfly Shrimp'!I220&gt;0),50,200))),0)</f>
        <v>0</v>
      </c>
      <c r="J220" s="2" t="str">
        <f ca="1">IF(D220&lt;$E$18,"N/A",IF(D220=$E$18,IF($E$7-SUM(OFFSET(F220,-$E$18,0):F220)&gt;0,$E$7-SUM(OFFSET(F220,-$E$18,0):F220),0),IF(OFFSET(G220,-$E$18,0)-SUM(OFFSET(F220,-$E$18,0):F220)&gt;0,OFFSET(G220,-$E$18,0)-SUM(OFFSET(F220,-$E$18,0):F220),0)))</f>
        <v>N/A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753</v>
      </c>
      <c r="F221" s="15">
        <f t="shared" si="22"/>
        <v>45</v>
      </c>
      <c r="G221" s="15">
        <f t="shared" ca="1" si="23"/>
        <v>0</v>
      </c>
      <c r="H221" s="13">
        <f t="shared" ca="1" si="19"/>
        <v>0.82520547945205491</v>
      </c>
      <c r="I221" s="29">
        <f ca="1">IF(G221&lt;&gt;0,IF(E221&lt;0,0,IF(OR('House Salad'!I221&gt;0,'Green Pepper'!I221&gt;0,Mushrooms!I221&gt;0,Lemon!I221&gt;0,Onions!I221&gt;0),0,IF(OR(Pita!I221&gt;0,Tzatziki!I221&gt;0,'Monterey Jack'!I221&gt;0, 'Marinated Chicken'!I221&gt;0, Squid!I221&gt;0,Spanakopita!I221&gt;0,'Garlic Butter Sauce'!I221&gt;0,Flour!I221&gt;0,Cheddar!I221&gt;0,'Filet Mignon'!I221&gt;0,'Pork Loin Skewers'!I221&gt;0,Bacon!I221&gt;0,'Chicken Breast'!I221&gt;0,'Butterfly Shrimp'!I221&gt;0),50,200))),0)</f>
        <v>0</v>
      </c>
      <c r="J221" s="2" t="str">
        <f ca="1">IF(D221&lt;$E$18,"N/A",IF(D221=$E$18,IF($E$7-SUM(OFFSET(F221,-$E$18,0):F221)&gt;0,$E$7-SUM(OFFSET(F221,-$E$18,0):F221),0),IF(OFFSET(G221,-$E$18,0)-SUM(OFFSET(F221,-$E$18,0):F221)&gt;0,OFFSET(G221,-$E$18,0)-SUM(OFFSET(F221,-$E$18,0):F221),0)))</f>
        <v>N/A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708</v>
      </c>
      <c r="F222" s="15">
        <f t="shared" si="22"/>
        <v>45</v>
      </c>
      <c r="G222" s="15">
        <f t="shared" ca="1" si="23"/>
        <v>0</v>
      </c>
      <c r="H222" s="13">
        <f t="shared" ca="1" si="19"/>
        <v>0.77589041095890421</v>
      </c>
      <c r="I222" s="29">
        <f ca="1">IF(G222&lt;&gt;0,IF(E222&lt;0,0,IF(OR('House Salad'!I222&gt;0,'Green Pepper'!I222&gt;0,Mushrooms!I222&gt;0,Lemon!I222&gt;0,Onions!I222&gt;0),0,IF(OR(Pita!I222&gt;0,Tzatziki!I222&gt;0,'Monterey Jack'!I222&gt;0, 'Marinated Chicken'!I222&gt;0, Squid!I222&gt;0,Spanakopita!I222&gt;0,'Garlic Butter Sauce'!I222&gt;0,Flour!I222&gt;0,Cheddar!I222&gt;0,'Filet Mignon'!I222&gt;0,'Pork Loin Skewers'!I222&gt;0,Bacon!I222&gt;0,'Chicken Breast'!I222&gt;0,'Butterfly Shrimp'!I222&gt;0),50,200))),0)</f>
        <v>0</v>
      </c>
      <c r="J222" s="2" t="str">
        <f ca="1">IF(D222&lt;$E$18,"N/A",IF(D222=$E$18,IF($E$7-SUM(OFFSET(F222,-$E$18,0):F222)&gt;0,$E$7-SUM(OFFSET(F222,-$E$18,0):F222),0),IF(OFFSET(G222,-$E$18,0)-SUM(OFFSET(F222,-$E$18,0):F222)&gt;0,OFFSET(G222,-$E$18,0)-SUM(OFFSET(F222,-$E$18,0):F222),0)))</f>
        <v>N/A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663</v>
      </c>
      <c r="F223" s="15">
        <f t="shared" si="22"/>
        <v>45</v>
      </c>
      <c r="G223" s="15">
        <f t="shared" ca="1" si="23"/>
        <v>0</v>
      </c>
      <c r="H223" s="13">
        <f t="shared" ca="1" si="19"/>
        <v>0.7265753424657535</v>
      </c>
      <c r="I223" s="29">
        <f ca="1">IF(G223&lt;&gt;0,IF(E223&lt;0,0,IF(OR('House Salad'!I223&gt;0,'Green Pepper'!I223&gt;0,Mushrooms!I223&gt;0,Lemon!I223&gt;0,Onions!I223&gt;0),0,IF(OR(Pita!I223&gt;0,Tzatziki!I223&gt;0,'Monterey Jack'!I223&gt;0, 'Marinated Chicken'!I223&gt;0, Squid!I223&gt;0,Spanakopita!I223&gt;0,'Garlic Butter Sauce'!I223&gt;0,Flour!I223&gt;0,Cheddar!I223&gt;0,'Filet Mignon'!I223&gt;0,'Pork Loin Skewers'!I223&gt;0,Bacon!I223&gt;0,'Chicken Breast'!I223&gt;0,'Butterfly Shrimp'!I223&gt;0),50,200))),0)</f>
        <v>0</v>
      </c>
      <c r="J223" s="2" t="str">
        <f ca="1">IF(D223&lt;$E$18,"N/A",IF(D223=$E$18,IF($E$7-SUM(OFFSET(F223,-$E$18,0):F223)&gt;0,$E$7-SUM(OFFSET(F223,-$E$18,0):F223),0),IF(OFFSET(G223,-$E$18,0)-SUM(OFFSET(F223,-$E$18,0):F223)&gt;0,OFFSET(G223,-$E$18,0)-SUM(OFFSET(F223,-$E$18,0):F223),0)))</f>
        <v>N/A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618</v>
      </c>
      <c r="F224" s="15">
        <f t="shared" si="22"/>
        <v>45</v>
      </c>
      <c r="G224" s="15">
        <f t="shared" ca="1" si="23"/>
        <v>0</v>
      </c>
      <c r="H224" s="13">
        <f t="shared" ca="1" si="19"/>
        <v>0.6772602739726028</v>
      </c>
      <c r="I224" s="29">
        <f ca="1">IF(G224&lt;&gt;0,IF(E224&lt;0,0,IF(OR('House Salad'!I224&gt;0,'Green Pepper'!I224&gt;0,Mushrooms!I224&gt;0,Lemon!I224&gt;0,Onions!I224&gt;0),0,IF(OR(Pita!I224&gt;0,Tzatziki!I224&gt;0,'Monterey Jack'!I224&gt;0, 'Marinated Chicken'!I224&gt;0, Squid!I224&gt;0,Spanakopita!I224&gt;0,'Garlic Butter Sauce'!I224&gt;0,Flour!I224&gt;0,Cheddar!I224&gt;0,'Filet Mignon'!I224&gt;0,'Pork Loin Skewers'!I224&gt;0,Bacon!I224&gt;0,'Chicken Breast'!I224&gt;0,'Butterfly Shrimp'!I224&gt;0),50,200))),0)</f>
        <v>0</v>
      </c>
      <c r="J224" s="2" t="str">
        <f ca="1">IF(D224&lt;$E$18,"N/A",IF(D224=$E$18,IF($E$7-SUM(OFFSET(F224,-$E$18,0):F224)&gt;0,$E$7-SUM(OFFSET(F224,-$E$18,0):F224),0),IF(OFFSET(G224,-$E$18,0)-SUM(OFFSET(F224,-$E$18,0):F224)&gt;0,OFFSET(G224,-$E$18,0)-SUM(OFFSET(F224,-$E$18,0):F224),0)))</f>
        <v>N/A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573</v>
      </c>
      <c r="F225" s="15">
        <f t="shared" si="22"/>
        <v>45</v>
      </c>
      <c r="G225" s="15">
        <f t="shared" ca="1" si="23"/>
        <v>0</v>
      </c>
      <c r="H225" s="13">
        <f t="shared" ca="1" si="19"/>
        <v>0.6279452054794521</v>
      </c>
      <c r="I225" s="29">
        <f ca="1">IF(G225&lt;&gt;0,IF(E225&lt;0,0,IF(OR('House Salad'!I225&gt;0,'Green Pepper'!I225&gt;0,Mushrooms!I225&gt;0,Lemon!I225&gt;0,Onions!I225&gt;0),0,IF(OR(Pita!I225&gt;0,Tzatziki!I225&gt;0,'Monterey Jack'!I225&gt;0, 'Marinated Chicken'!I225&gt;0, Squid!I225&gt;0,Spanakopita!I225&gt;0,'Garlic Butter Sauce'!I225&gt;0,Flour!I225&gt;0,Cheddar!I225&gt;0,'Filet Mignon'!I225&gt;0,'Pork Loin Skewers'!I225&gt;0,Bacon!I225&gt;0,'Chicken Breast'!I225&gt;0,'Butterfly Shrimp'!I225&gt;0),50,200))),0)</f>
        <v>0</v>
      </c>
      <c r="J225" s="2" t="str">
        <f ca="1">IF(D225&lt;$E$18,"N/A",IF(D225=$E$18,IF($E$7-SUM(OFFSET(F225,-$E$18,0):F225)&gt;0,$E$7-SUM(OFFSET(F225,-$E$18,0):F225),0),IF(OFFSET(G225,-$E$18,0)-SUM(OFFSET(F225,-$E$18,0):F225)&gt;0,OFFSET(G225,-$E$18,0)-SUM(OFFSET(F225,-$E$18,0):F225),0)))</f>
        <v>N/A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528</v>
      </c>
      <c r="F226" s="15">
        <f t="shared" si="22"/>
        <v>45</v>
      </c>
      <c r="G226" s="15">
        <f t="shared" ca="1" si="23"/>
        <v>0</v>
      </c>
      <c r="H226" s="13">
        <f t="shared" ca="1" si="19"/>
        <v>0.57863013698630139</v>
      </c>
      <c r="I226" s="29">
        <f ca="1">IF(G226&lt;&gt;0,IF(E226&lt;0,0,IF(OR('House Salad'!I226&gt;0,'Green Pepper'!I226&gt;0,Mushrooms!I226&gt;0,Lemon!I226&gt;0,Onions!I226&gt;0),0,IF(OR(Pita!I226&gt;0,Tzatziki!I226&gt;0,'Monterey Jack'!I226&gt;0, 'Marinated Chicken'!I226&gt;0, Squid!I226&gt;0,Spanakopita!I226&gt;0,'Garlic Butter Sauce'!I226&gt;0,Flour!I226&gt;0,Cheddar!I226&gt;0,'Filet Mignon'!I226&gt;0,'Pork Loin Skewers'!I226&gt;0,Bacon!I226&gt;0,'Chicken Breast'!I226&gt;0,'Butterfly Shrimp'!I226&gt;0),50,200))),0)</f>
        <v>0</v>
      </c>
      <c r="J226" s="2" t="str">
        <f ca="1">IF(D226&lt;$E$18,"N/A",IF(D226=$E$18,IF($E$7-SUM(OFFSET(F226,-$E$18,0):F226)&gt;0,$E$7-SUM(OFFSET(F226,-$E$18,0):F226),0),IF(OFFSET(G226,-$E$18,0)-SUM(OFFSET(F226,-$E$18,0):F226)&gt;0,OFFSET(G226,-$E$18,0)-SUM(OFFSET(F226,-$E$18,0):F226),0)))</f>
        <v>N/A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483</v>
      </c>
      <c r="F227" s="15">
        <f t="shared" si="22"/>
        <v>45</v>
      </c>
      <c r="G227" s="15">
        <f t="shared" ca="1" si="23"/>
        <v>0</v>
      </c>
      <c r="H227" s="13">
        <f t="shared" ca="1" si="19"/>
        <v>0.5293150684931508</v>
      </c>
      <c r="I227" s="29">
        <f ca="1">IF(G227&lt;&gt;0,IF(E227&lt;0,0,IF(OR('House Salad'!I227&gt;0,'Green Pepper'!I227&gt;0,Mushrooms!I227&gt;0,Lemon!I227&gt;0,Onions!I227&gt;0),0,IF(OR(Pita!I227&gt;0,Tzatziki!I227&gt;0,'Monterey Jack'!I227&gt;0, 'Marinated Chicken'!I227&gt;0, Squid!I227&gt;0,Spanakopita!I227&gt;0,'Garlic Butter Sauce'!I227&gt;0,Flour!I227&gt;0,Cheddar!I227&gt;0,'Filet Mignon'!I227&gt;0,'Pork Loin Skewers'!I227&gt;0,Bacon!I227&gt;0,'Chicken Breast'!I227&gt;0,'Butterfly Shrimp'!I227&gt;0),50,200))),0)</f>
        <v>0</v>
      </c>
      <c r="J227" s="2" t="str">
        <f ca="1">IF(D227&lt;$E$18,"N/A",IF(D227=$E$18,IF($E$7-SUM(OFFSET(F227,-$E$18,0):F227)&gt;0,$E$7-SUM(OFFSET(F227,-$E$18,0):F227),0),IF(OFFSET(G227,-$E$18,0)-SUM(OFFSET(F227,-$E$18,0):F227)&gt;0,OFFSET(G227,-$E$18,0)-SUM(OFFSET(F227,-$E$18,0):F227),0)))</f>
        <v>N/A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438</v>
      </c>
      <c r="F228" s="15">
        <f t="shared" si="22"/>
        <v>45</v>
      </c>
      <c r="G228" s="15">
        <f t="shared" ca="1" si="23"/>
        <v>0</v>
      </c>
      <c r="H228" s="13">
        <f t="shared" ca="1" si="19"/>
        <v>0.48000000000000004</v>
      </c>
      <c r="I228" s="29">
        <f ca="1">IF(G228&lt;&gt;0,IF(E228&lt;0,0,IF(OR('House Salad'!I228&gt;0,'Green Pepper'!I228&gt;0,Mushrooms!I228&gt;0,Lemon!I228&gt;0,Onions!I228&gt;0),0,IF(OR(Pita!I228&gt;0,Tzatziki!I228&gt;0,'Monterey Jack'!I228&gt;0, 'Marinated Chicken'!I228&gt;0, Squid!I228&gt;0,Spanakopita!I228&gt;0,'Garlic Butter Sauce'!I228&gt;0,Flour!I228&gt;0,Cheddar!I228&gt;0,'Filet Mignon'!I228&gt;0,'Pork Loin Skewers'!I228&gt;0,Bacon!I228&gt;0,'Chicken Breast'!I228&gt;0,'Butterfly Shrimp'!I228&gt;0),50,200))),0)</f>
        <v>0</v>
      </c>
      <c r="J228" s="2" t="str">
        <f ca="1">IF(D228&lt;$E$18,"N/A",IF(D228=$E$18,IF($E$7-SUM(OFFSET(F228,-$E$18,0):F228)&gt;0,$E$7-SUM(OFFSET(F228,-$E$18,0):F228),0),IF(OFFSET(G228,-$E$18,0)-SUM(OFFSET(F228,-$E$18,0):F228)&gt;0,OFFSET(G228,-$E$18,0)-SUM(OFFSET(F228,-$E$18,0):F228),0)))</f>
        <v>N/A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393</v>
      </c>
      <c r="F229" s="15">
        <f t="shared" si="22"/>
        <v>45</v>
      </c>
      <c r="G229" s="15">
        <f t="shared" ca="1" si="23"/>
        <v>0</v>
      </c>
      <c r="H229" s="13">
        <f t="shared" ca="1" si="19"/>
        <v>0.43068493150684939</v>
      </c>
      <c r="I229" s="29">
        <f ca="1">IF(G229&lt;&gt;0,IF(E229&lt;0,0,IF(OR('House Salad'!I229&gt;0,'Green Pepper'!I229&gt;0,Mushrooms!I229&gt;0,Lemon!I229&gt;0,Onions!I229&gt;0),0,IF(OR(Pita!I229&gt;0,Tzatziki!I229&gt;0,'Monterey Jack'!I229&gt;0, 'Marinated Chicken'!I229&gt;0, Squid!I229&gt;0,Spanakopita!I229&gt;0,'Garlic Butter Sauce'!I229&gt;0,Flour!I229&gt;0,Cheddar!I229&gt;0,'Filet Mignon'!I229&gt;0,'Pork Loin Skewers'!I229&gt;0,Bacon!I229&gt;0,'Chicken Breast'!I229&gt;0,'Butterfly Shrimp'!I229&gt;0),50,200))),0)</f>
        <v>0</v>
      </c>
      <c r="J229" s="2" t="str">
        <f ca="1">IF(D229&lt;$E$18,"N/A",IF(D229=$E$18,IF($E$7-SUM(OFFSET(F229,-$E$18,0):F229)&gt;0,$E$7-SUM(OFFSET(F229,-$E$18,0):F229),0),IF(OFFSET(G229,-$E$18,0)-SUM(OFFSET(F229,-$E$18,0):F229)&gt;0,OFFSET(G229,-$E$18,0)-SUM(OFFSET(F229,-$E$18,0):F229),0)))</f>
        <v>N/A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348</v>
      </c>
      <c r="F230" s="15">
        <f t="shared" si="22"/>
        <v>45</v>
      </c>
      <c r="G230" s="15">
        <f t="shared" ca="1" si="23"/>
        <v>1575</v>
      </c>
      <c r="H230" s="13">
        <f t="shared" ca="1" si="19"/>
        <v>0.38136986301369868</v>
      </c>
      <c r="I230" s="29">
        <f ca="1">IF(G230&lt;&gt;0,IF(E230&lt;0,0,IF(OR('House Salad'!I230&gt;0,'Green Pepper'!I230&gt;0,Mushrooms!I230&gt;0,Lemon!I230&gt;0,Onions!I230&gt;0),0,IF(OR(Pita!I230&gt;0,Tzatziki!I230&gt;0,'Monterey Jack'!I230&gt;0, 'Marinated Chicken'!I230&gt;0, Squid!I230&gt;0,Spanakopita!I230&gt;0,'Garlic Butter Sauce'!I230&gt;0,Flour!I230&gt;0,Cheddar!I230&gt;0,'Filet Mignon'!I230&gt;0,'Pork Loin Skewers'!I230&gt;0,Bacon!I230&gt;0,'Chicken Breast'!I230&gt;0,'Butterfly Shrimp'!I230&gt;0),50,200))),0)</f>
        <v>0</v>
      </c>
      <c r="J230" s="2" t="str">
        <f ca="1">IF(D230&lt;$E$18,"N/A",IF(D230=$E$18,IF($E$7-SUM(OFFSET(F230,-$E$18,0):F230)&gt;0,$E$7-SUM(OFFSET(F230,-$E$18,0):F230),0),IF(OFFSET(G230,-$E$18,0)-SUM(OFFSET(F230,-$E$18,0):F230)&gt;0,OFFSET(G230,-$E$18,0)-SUM(OFFSET(F230,-$E$18,0):F230),0)))</f>
        <v>N/A</v>
      </c>
      <c r="K230" s="13">
        <f t="shared" ca="1" si="20"/>
        <v>0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1878</v>
      </c>
      <c r="F231" s="15">
        <f t="shared" si="22"/>
        <v>45</v>
      </c>
      <c r="G231" s="15">
        <f t="shared" ca="1" si="23"/>
        <v>0</v>
      </c>
      <c r="H231" s="13">
        <f t="shared" ca="1" si="19"/>
        <v>2.0580821917808221</v>
      </c>
      <c r="I231" s="29">
        <f ca="1">IF(G231&lt;&gt;0,IF(E231&lt;0,0,IF(OR('House Salad'!I231&gt;0,'Green Pepper'!I231&gt;0,Mushrooms!I231&gt;0,Lemon!I231&gt;0,Onions!I231&gt;0),0,IF(OR(Pita!I231&gt;0,Tzatziki!I231&gt;0,'Monterey Jack'!I231&gt;0, 'Marinated Chicken'!I231&gt;0, Squid!I231&gt;0,Spanakopita!I231&gt;0,'Garlic Butter Sauce'!I231&gt;0,Flour!I231&gt;0,Cheddar!I231&gt;0,'Filet Mignon'!I231&gt;0,'Pork Loin Skewers'!I231&gt;0,Bacon!I231&gt;0,'Chicken Breast'!I231&gt;0,'Butterfly Shrimp'!I231&gt;0),50,200))),0)</f>
        <v>0</v>
      </c>
      <c r="J231" s="2" t="str">
        <f ca="1">IF(D231&lt;$E$18,"N/A",IF(D231=$E$18,IF($E$7-SUM(OFFSET(F231,-$E$18,0):F231)&gt;0,$E$7-SUM(OFFSET(F231,-$E$18,0):F231),0),IF(OFFSET(G231,-$E$18,0)-SUM(OFFSET(F231,-$E$18,0):F231)&gt;0,OFFSET(G231,-$E$18,0)-SUM(OFFSET(F231,-$E$18,0):F231),0)))</f>
        <v>N/A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1833</v>
      </c>
      <c r="F232" s="15">
        <f t="shared" si="22"/>
        <v>45</v>
      </c>
      <c r="G232" s="15">
        <f t="shared" ca="1" si="23"/>
        <v>0</v>
      </c>
      <c r="H232" s="13">
        <f t="shared" ca="1" si="19"/>
        <v>2.0087671232876714</v>
      </c>
      <c r="I232" s="29">
        <f ca="1">IF(G232&lt;&gt;0,IF(E232&lt;0,0,IF(OR('House Salad'!I232&gt;0,'Green Pepper'!I232&gt;0,Mushrooms!I232&gt;0,Lemon!I232&gt;0,Onions!I232&gt;0),0,IF(OR(Pita!I232&gt;0,Tzatziki!I232&gt;0,'Monterey Jack'!I232&gt;0, 'Marinated Chicken'!I232&gt;0, Squid!I232&gt;0,Spanakopita!I232&gt;0,'Garlic Butter Sauce'!I232&gt;0,Flour!I232&gt;0,Cheddar!I232&gt;0,'Filet Mignon'!I232&gt;0,'Pork Loin Skewers'!I232&gt;0,Bacon!I232&gt;0,'Chicken Breast'!I232&gt;0,'Butterfly Shrimp'!I232&gt;0),50,200))),0)</f>
        <v>0</v>
      </c>
      <c r="J232" s="2" t="str">
        <f ca="1">IF(D232&lt;$E$18,"N/A",IF(D232=$E$18,IF($E$7-SUM(OFFSET(F232,-$E$18,0):F232)&gt;0,$E$7-SUM(OFFSET(F232,-$E$18,0):F232),0),IF(OFFSET(G232,-$E$18,0)-SUM(OFFSET(F232,-$E$18,0):F232)&gt;0,OFFSET(G232,-$E$18,0)-SUM(OFFSET(F232,-$E$18,0):F232),0)))</f>
        <v>N/A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1788</v>
      </c>
      <c r="F233" s="15">
        <f t="shared" si="22"/>
        <v>45</v>
      </c>
      <c r="G233" s="15">
        <f t="shared" ca="1" si="23"/>
        <v>0</v>
      </c>
      <c r="H233" s="13">
        <f t="shared" ca="1" si="19"/>
        <v>1.9594520547945209</v>
      </c>
      <c r="I233" s="29">
        <f ca="1">IF(G233&lt;&gt;0,IF(E233&lt;0,0,IF(OR('House Salad'!I233&gt;0,'Green Pepper'!I233&gt;0,Mushrooms!I233&gt;0,Lemon!I233&gt;0,Onions!I233&gt;0),0,IF(OR(Pita!I233&gt;0,Tzatziki!I233&gt;0,'Monterey Jack'!I233&gt;0, 'Marinated Chicken'!I233&gt;0, Squid!I233&gt;0,Spanakopita!I233&gt;0,'Garlic Butter Sauce'!I233&gt;0,Flour!I233&gt;0,Cheddar!I233&gt;0,'Filet Mignon'!I233&gt;0,'Pork Loin Skewers'!I233&gt;0,Bacon!I233&gt;0,'Chicken Breast'!I233&gt;0,'Butterfly Shrimp'!I233&gt;0),50,200))),0)</f>
        <v>0</v>
      </c>
      <c r="J233" s="2" t="str">
        <f ca="1">IF(D233&lt;$E$18,"N/A",IF(D233=$E$18,IF($E$7-SUM(OFFSET(F233,-$E$18,0):F233)&gt;0,$E$7-SUM(OFFSET(F233,-$E$18,0):F233),0),IF(OFFSET(G233,-$E$18,0)-SUM(OFFSET(F233,-$E$18,0):F233)&gt;0,OFFSET(G233,-$E$18,0)-SUM(OFFSET(F233,-$E$18,0):F233),0)))</f>
        <v>N/A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1743</v>
      </c>
      <c r="F234" s="15">
        <f t="shared" si="22"/>
        <v>45</v>
      </c>
      <c r="G234" s="15">
        <f t="shared" ca="1" si="23"/>
        <v>0</v>
      </c>
      <c r="H234" s="13">
        <f t="shared" ca="1" si="19"/>
        <v>1.9101369863013702</v>
      </c>
      <c r="I234" s="29">
        <f ca="1">IF(G234&lt;&gt;0,IF(E234&lt;0,0,IF(OR('House Salad'!I234&gt;0,'Green Pepper'!I234&gt;0,Mushrooms!I234&gt;0,Lemon!I234&gt;0,Onions!I234&gt;0),0,IF(OR(Pita!I234&gt;0,Tzatziki!I234&gt;0,'Monterey Jack'!I234&gt;0, 'Marinated Chicken'!I234&gt;0, Squid!I234&gt;0,Spanakopita!I234&gt;0,'Garlic Butter Sauce'!I234&gt;0,Flour!I234&gt;0,Cheddar!I234&gt;0,'Filet Mignon'!I234&gt;0,'Pork Loin Skewers'!I234&gt;0,Bacon!I234&gt;0,'Chicken Breast'!I234&gt;0,'Butterfly Shrimp'!I234&gt;0),50,200))),0)</f>
        <v>0</v>
      </c>
      <c r="J234" s="2" t="str">
        <f ca="1">IF(D234&lt;$E$18,"N/A",IF(D234=$E$18,IF($E$7-SUM(OFFSET(F234,-$E$18,0):F234)&gt;0,$E$7-SUM(OFFSET(F234,-$E$18,0):F234),0),IF(OFFSET(G234,-$E$18,0)-SUM(OFFSET(F234,-$E$18,0):F234)&gt;0,OFFSET(G234,-$E$18,0)-SUM(OFFSET(F234,-$E$18,0):F234),0)))</f>
        <v>N/A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1698</v>
      </c>
      <c r="F235" s="15">
        <f t="shared" si="22"/>
        <v>45</v>
      </c>
      <c r="G235" s="15">
        <f t="shared" ca="1" si="23"/>
        <v>0</v>
      </c>
      <c r="H235" s="13">
        <f t="shared" ca="1" si="19"/>
        <v>1.8608219178082195</v>
      </c>
      <c r="I235" s="29">
        <f ca="1">IF(G235&lt;&gt;0,IF(E235&lt;0,0,IF(OR('House Salad'!I235&gt;0,'Green Pepper'!I235&gt;0,Mushrooms!I235&gt;0,Lemon!I235&gt;0,Onions!I235&gt;0),0,IF(OR(Pita!I235&gt;0,Tzatziki!I235&gt;0,'Monterey Jack'!I235&gt;0, 'Marinated Chicken'!I235&gt;0, Squid!I235&gt;0,Spanakopita!I235&gt;0,'Garlic Butter Sauce'!I235&gt;0,Flour!I235&gt;0,Cheddar!I235&gt;0,'Filet Mignon'!I235&gt;0,'Pork Loin Skewers'!I235&gt;0,Bacon!I235&gt;0,'Chicken Breast'!I235&gt;0,'Butterfly Shrimp'!I235&gt;0),50,200))),0)</f>
        <v>0</v>
      </c>
      <c r="J235" s="2" t="str">
        <f ca="1">IF(D235&lt;$E$18,"N/A",IF(D235=$E$18,IF($E$7-SUM(OFFSET(F235,-$E$18,0):F235)&gt;0,$E$7-SUM(OFFSET(F235,-$E$18,0):F235),0),IF(OFFSET(G235,-$E$18,0)-SUM(OFFSET(F235,-$E$18,0):F235)&gt;0,OFFSET(G235,-$E$18,0)-SUM(OFFSET(F235,-$E$18,0):F235),0)))</f>
        <v>N/A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1653</v>
      </c>
      <c r="F236" s="15">
        <f t="shared" si="22"/>
        <v>45</v>
      </c>
      <c r="G236" s="15">
        <f t="shared" ca="1" si="23"/>
        <v>0</v>
      </c>
      <c r="H236" s="13">
        <f t="shared" ca="1" si="19"/>
        <v>1.8115068493150688</v>
      </c>
      <c r="I236" s="29">
        <f ca="1">IF(G236&lt;&gt;0,IF(E236&lt;0,0,IF(OR('House Salad'!I236&gt;0,'Green Pepper'!I236&gt;0,Mushrooms!I236&gt;0,Lemon!I236&gt;0,Onions!I236&gt;0),0,IF(OR(Pita!I236&gt;0,Tzatziki!I236&gt;0,'Monterey Jack'!I236&gt;0, 'Marinated Chicken'!I236&gt;0, Squid!I236&gt;0,Spanakopita!I236&gt;0,'Garlic Butter Sauce'!I236&gt;0,Flour!I236&gt;0,Cheddar!I236&gt;0,'Filet Mignon'!I236&gt;0,'Pork Loin Skewers'!I236&gt;0,Bacon!I236&gt;0,'Chicken Breast'!I236&gt;0,'Butterfly Shrimp'!I236&gt;0),50,200))),0)</f>
        <v>0</v>
      </c>
      <c r="J236" s="2" t="str">
        <f ca="1">IF(D236&lt;$E$18,"N/A",IF(D236=$E$18,IF($E$7-SUM(OFFSET(F236,-$E$18,0):F236)&gt;0,$E$7-SUM(OFFSET(F236,-$E$18,0):F236),0),IF(OFFSET(G236,-$E$18,0)-SUM(OFFSET(F236,-$E$18,0):F236)&gt;0,OFFSET(G236,-$E$18,0)-SUM(OFFSET(F236,-$E$18,0):F236),0)))</f>
        <v>N/A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1608</v>
      </c>
      <c r="F237" s="15">
        <f t="shared" si="22"/>
        <v>45</v>
      </c>
      <c r="G237" s="15">
        <f t="shared" ca="1" si="23"/>
        <v>0</v>
      </c>
      <c r="H237" s="13">
        <f t="shared" ca="1" si="19"/>
        <v>1.7621917808219181</v>
      </c>
      <c r="I237" s="29">
        <f ca="1">IF(G237&lt;&gt;0,IF(E237&lt;0,0,IF(OR('House Salad'!I237&gt;0,'Green Pepper'!I237&gt;0,Mushrooms!I237&gt;0,Lemon!I237&gt;0,Onions!I237&gt;0),0,IF(OR(Pita!I237&gt;0,Tzatziki!I237&gt;0,'Monterey Jack'!I237&gt;0, 'Marinated Chicken'!I237&gt;0, Squid!I237&gt;0,Spanakopita!I237&gt;0,'Garlic Butter Sauce'!I237&gt;0,Flour!I237&gt;0,Cheddar!I237&gt;0,'Filet Mignon'!I237&gt;0,'Pork Loin Skewers'!I237&gt;0,Bacon!I237&gt;0,'Chicken Breast'!I237&gt;0,'Butterfly Shrimp'!I237&gt;0),50,200))),0)</f>
        <v>0</v>
      </c>
      <c r="J237" s="2" t="str">
        <f ca="1">IF(D237&lt;$E$18,"N/A",IF(D237=$E$18,IF($E$7-SUM(OFFSET(F237,-$E$18,0):F237)&gt;0,$E$7-SUM(OFFSET(F237,-$E$18,0):F237),0),IF(OFFSET(G237,-$E$18,0)-SUM(OFFSET(F237,-$E$18,0):F237)&gt;0,OFFSET(G237,-$E$18,0)-SUM(OFFSET(F237,-$E$18,0):F237),0)))</f>
        <v>N/A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1563</v>
      </c>
      <c r="F238" s="15">
        <f t="shared" si="22"/>
        <v>45</v>
      </c>
      <c r="G238" s="15">
        <f t="shared" ca="1" si="23"/>
        <v>0</v>
      </c>
      <c r="H238" s="13">
        <f t="shared" ca="1" si="19"/>
        <v>1.7128767123287674</v>
      </c>
      <c r="I238" s="29">
        <f ca="1">IF(G238&lt;&gt;0,IF(E238&lt;0,0,IF(OR('House Salad'!I238&gt;0,'Green Pepper'!I238&gt;0,Mushrooms!I238&gt;0,Lemon!I238&gt;0,Onions!I238&gt;0),0,IF(OR(Pita!I238&gt;0,Tzatziki!I238&gt;0,'Monterey Jack'!I238&gt;0, 'Marinated Chicken'!I238&gt;0, Squid!I238&gt;0,Spanakopita!I238&gt;0,'Garlic Butter Sauce'!I238&gt;0,Flour!I238&gt;0,Cheddar!I238&gt;0,'Filet Mignon'!I238&gt;0,'Pork Loin Skewers'!I238&gt;0,Bacon!I238&gt;0,'Chicken Breast'!I238&gt;0,'Butterfly Shrimp'!I238&gt;0),50,200))),0)</f>
        <v>0</v>
      </c>
      <c r="J238" s="2" t="str">
        <f ca="1">IF(D238&lt;$E$18,"N/A",IF(D238=$E$18,IF($E$7-SUM(OFFSET(F238,-$E$18,0):F238)&gt;0,$E$7-SUM(OFFSET(F238,-$E$18,0):F238),0),IF(OFFSET(G238,-$E$18,0)-SUM(OFFSET(F238,-$E$18,0):F238)&gt;0,OFFSET(G238,-$E$18,0)-SUM(OFFSET(F238,-$E$18,0):F238),0)))</f>
        <v>N/A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1518</v>
      </c>
      <c r="F239" s="15">
        <f t="shared" si="22"/>
        <v>45</v>
      </c>
      <c r="G239" s="15">
        <f t="shared" ca="1" si="23"/>
        <v>0</v>
      </c>
      <c r="H239" s="13">
        <f t="shared" ca="1" si="19"/>
        <v>1.6635616438356167</v>
      </c>
      <c r="I239" s="29">
        <f ca="1">IF(G239&lt;&gt;0,IF(E239&lt;0,0,IF(OR('House Salad'!I239&gt;0,'Green Pepper'!I239&gt;0,Mushrooms!I239&gt;0,Lemon!I239&gt;0,Onions!I239&gt;0),0,IF(OR(Pita!I239&gt;0,Tzatziki!I239&gt;0,'Monterey Jack'!I239&gt;0, 'Marinated Chicken'!I239&gt;0, Squid!I239&gt;0,Spanakopita!I239&gt;0,'Garlic Butter Sauce'!I239&gt;0,Flour!I239&gt;0,Cheddar!I239&gt;0,'Filet Mignon'!I239&gt;0,'Pork Loin Skewers'!I239&gt;0,Bacon!I239&gt;0,'Chicken Breast'!I239&gt;0,'Butterfly Shrimp'!I239&gt;0),50,200))),0)</f>
        <v>0</v>
      </c>
      <c r="J239" s="2" t="str">
        <f ca="1">IF(D239&lt;$E$18,"N/A",IF(D239=$E$18,IF($E$7-SUM(OFFSET(F239,-$E$18,0):F239)&gt;0,$E$7-SUM(OFFSET(F239,-$E$18,0):F239),0),IF(OFFSET(G239,-$E$18,0)-SUM(OFFSET(F239,-$E$18,0):F239)&gt;0,OFFSET(G239,-$E$18,0)-SUM(OFFSET(F239,-$E$18,0):F239),0)))</f>
        <v>N/A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1473</v>
      </c>
      <c r="F240" s="15">
        <f t="shared" si="22"/>
        <v>45</v>
      </c>
      <c r="G240" s="15">
        <f t="shared" ca="1" si="23"/>
        <v>0</v>
      </c>
      <c r="H240" s="13">
        <f t="shared" ca="1" si="19"/>
        <v>1.614246575342466</v>
      </c>
      <c r="I240" s="29">
        <f ca="1">IF(G240&lt;&gt;0,IF(E240&lt;0,0,IF(OR('House Salad'!I240&gt;0,'Green Pepper'!I240&gt;0,Mushrooms!I240&gt;0,Lemon!I240&gt;0,Onions!I240&gt;0),0,IF(OR(Pita!I240&gt;0,Tzatziki!I240&gt;0,'Monterey Jack'!I240&gt;0, 'Marinated Chicken'!I240&gt;0, Squid!I240&gt;0,Spanakopita!I240&gt;0,'Garlic Butter Sauce'!I240&gt;0,Flour!I240&gt;0,Cheddar!I240&gt;0,'Filet Mignon'!I240&gt;0,'Pork Loin Skewers'!I240&gt;0,Bacon!I240&gt;0,'Chicken Breast'!I240&gt;0,'Butterfly Shrimp'!I240&gt;0),50,200))),0)</f>
        <v>0</v>
      </c>
      <c r="J240" s="2" t="str">
        <f ca="1">IF(D240&lt;$E$18,"N/A",IF(D240=$E$18,IF($E$7-SUM(OFFSET(F240,-$E$18,0):F240)&gt;0,$E$7-SUM(OFFSET(F240,-$E$18,0):F240),0),IF(OFFSET(G240,-$E$18,0)-SUM(OFFSET(F240,-$E$18,0):F240)&gt;0,OFFSET(G240,-$E$18,0)-SUM(OFFSET(F240,-$E$18,0):F240),0)))</f>
        <v>N/A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1428</v>
      </c>
      <c r="F241" s="15">
        <f t="shared" si="22"/>
        <v>45</v>
      </c>
      <c r="G241" s="15">
        <f t="shared" ca="1" si="23"/>
        <v>0</v>
      </c>
      <c r="H241" s="13">
        <f t="shared" ca="1" si="19"/>
        <v>1.5649315068493153</v>
      </c>
      <c r="I241" s="29">
        <f ca="1">IF(G241&lt;&gt;0,IF(E241&lt;0,0,IF(OR('House Salad'!I241&gt;0,'Green Pepper'!I241&gt;0,Mushrooms!I241&gt;0,Lemon!I241&gt;0,Onions!I241&gt;0),0,IF(OR(Pita!I241&gt;0,Tzatziki!I241&gt;0,'Monterey Jack'!I241&gt;0, 'Marinated Chicken'!I241&gt;0, Squid!I241&gt;0,Spanakopita!I241&gt;0,'Garlic Butter Sauce'!I241&gt;0,Flour!I241&gt;0,Cheddar!I241&gt;0,'Filet Mignon'!I241&gt;0,'Pork Loin Skewers'!I241&gt;0,Bacon!I241&gt;0,'Chicken Breast'!I241&gt;0,'Butterfly Shrimp'!I241&gt;0),50,200))),0)</f>
        <v>0</v>
      </c>
      <c r="J241" s="2" t="str">
        <f ca="1">IF(D241&lt;$E$18,"N/A",IF(D241=$E$18,IF($E$7-SUM(OFFSET(F241,-$E$18,0):F241)&gt;0,$E$7-SUM(OFFSET(F241,-$E$18,0):F241),0),IF(OFFSET(G241,-$E$18,0)-SUM(OFFSET(F241,-$E$18,0):F241)&gt;0,OFFSET(G241,-$E$18,0)-SUM(OFFSET(F241,-$E$18,0):F241),0)))</f>
        <v>N/A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1383</v>
      </c>
      <c r="F242" s="15">
        <f t="shared" si="22"/>
        <v>45</v>
      </c>
      <c r="G242" s="15">
        <f t="shared" ca="1" si="23"/>
        <v>0</v>
      </c>
      <c r="H242" s="13">
        <f t="shared" ca="1" si="19"/>
        <v>1.5156164383561646</v>
      </c>
      <c r="I242" s="29">
        <f ca="1">IF(G242&lt;&gt;0,IF(E242&lt;0,0,IF(OR('House Salad'!I242&gt;0,'Green Pepper'!I242&gt;0,Mushrooms!I242&gt;0,Lemon!I242&gt;0,Onions!I242&gt;0),0,IF(OR(Pita!I242&gt;0,Tzatziki!I242&gt;0,'Monterey Jack'!I242&gt;0, 'Marinated Chicken'!I242&gt;0, Squid!I242&gt;0,Spanakopita!I242&gt;0,'Garlic Butter Sauce'!I242&gt;0,Flour!I242&gt;0,Cheddar!I242&gt;0,'Filet Mignon'!I242&gt;0,'Pork Loin Skewers'!I242&gt;0,Bacon!I242&gt;0,'Chicken Breast'!I242&gt;0,'Butterfly Shrimp'!I242&gt;0),50,200))),0)</f>
        <v>0</v>
      </c>
      <c r="J242" s="2" t="str">
        <f ca="1">IF(D242&lt;$E$18,"N/A",IF(D242=$E$18,IF($E$7-SUM(OFFSET(F242,-$E$18,0):F242)&gt;0,$E$7-SUM(OFFSET(F242,-$E$18,0):F242),0),IF(OFFSET(G242,-$E$18,0)-SUM(OFFSET(F242,-$E$18,0):F242)&gt;0,OFFSET(G242,-$E$18,0)-SUM(OFFSET(F242,-$E$18,0):F242),0)))</f>
        <v>N/A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1338</v>
      </c>
      <c r="F243" s="15">
        <f t="shared" si="22"/>
        <v>45</v>
      </c>
      <c r="G243" s="15">
        <f t="shared" ca="1" si="23"/>
        <v>0</v>
      </c>
      <c r="H243" s="13">
        <f t="shared" ca="1" si="19"/>
        <v>1.4663013698630138</v>
      </c>
      <c r="I243" s="29">
        <f ca="1">IF(G243&lt;&gt;0,IF(E243&lt;0,0,IF(OR('House Salad'!I243&gt;0,'Green Pepper'!I243&gt;0,Mushrooms!I243&gt;0,Lemon!I243&gt;0,Onions!I243&gt;0),0,IF(OR(Pita!I243&gt;0,Tzatziki!I243&gt;0,'Monterey Jack'!I243&gt;0, 'Marinated Chicken'!I243&gt;0, Squid!I243&gt;0,Spanakopita!I243&gt;0,'Garlic Butter Sauce'!I243&gt;0,Flour!I243&gt;0,Cheddar!I243&gt;0,'Filet Mignon'!I243&gt;0,'Pork Loin Skewers'!I243&gt;0,Bacon!I243&gt;0,'Chicken Breast'!I243&gt;0,'Butterfly Shrimp'!I243&gt;0),50,200))),0)</f>
        <v>0</v>
      </c>
      <c r="J243" s="2" t="str">
        <f ca="1">IF(D243&lt;$E$18,"N/A",IF(D243=$E$18,IF($E$7-SUM(OFFSET(F243,-$E$18,0):F243)&gt;0,$E$7-SUM(OFFSET(F243,-$E$18,0):F243),0),IF(OFFSET(G243,-$E$18,0)-SUM(OFFSET(F243,-$E$18,0):F243)&gt;0,OFFSET(G243,-$E$18,0)-SUM(OFFSET(F243,-$E$18,0):F243),0)))</f>
        <v>N/A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1293</v>
      </c>
      <c r="F244" s="15">
        <f t="shared" si="22"/>
        <v>45</v>
      </c>
      <c r="G244" s="15">
        <f t="shared" ca="1" si="23"/>
        <v>0</v>
      </c>
      <c r="H244" s="13">
        <f t="shared" ca="1" si="19"/>
        <v>1.4169863013698631</v>
      </c>
      <c r="I244" s="29">
        <f ca="1">IF(G244&lt;&gt;0,IF(E244&lt;0,0,IF(OR('House Salad'!I244&gt;0,'Green Pepper'!I244&gt;0,Mushrooms!I244&gt;0,Lemon!I244&gt;0,Onions!I244&gt;0),0,IF(OR(Pita!I244&gt;0,Tzatziki!I244&gt;0,'Monterey Jack'!I244&gt;0, 'Marinated Chicken'!I244&gt;0, Squid!I244&gt;0,Spanakopita!I244&gt;0,'Garlic Butter Sauce'!I244&gt;0,Flour!I244&gt;0,Cheddar!I244&gt;0,'Filet Mignon'!I244&gt;0,'Pork Loin Skewers'!I244&gt;0,Bacon!I244&gt;0,'Chicken Breast'!I244&gt;0,'Butterfly Shrimp'!I244&gt;0),50,200))),0)</f>
        <v>0</v>
      </c>
      <c r="J244" s="2" t="str">
        <f ca="1">IF(D244&lt;$E$18,"N/A",IF(D244=$E$18,IF($E$7-SUM(OFFSET(F244,-$E$18,0):F244)&gt;0,$E$7-SUM(OFFSET(F244,-$E$18,0):F244),0),IF(OFFSET(G244,-$E$18,0)-SUM(OFFSET(F244,-$E$18,0):F244)&gt;0,OFFSET(G244,-$E$18,0)-SUM(OFFSET(F244,-$E$18,0):F244),0)))</f>
        <v>N/A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1248</v>
      </c>
      <c r="F245" s="15">
        <f t="shared" si="22"/>
        <v>45</v>
      </c>
      <c r="G245" s="15">
        <f t="shared" ca="1" si="23"/>
        <v>0</v>
      </c>
      <c r="H245" s="13">
        <f t="shared" ca="1" si="19"/>
        <v>1.3676712328767124</v>
      </c>
      <c r="I245" s="29">
        <f ca="1">IF(G245&lt;&gt;0,IF(E245&lt;0,0,IF(OR('House Salad'!I245&gt;0,'Green Pepper'!I245&gt;0,Mushrooms!I245&gt;0,Lemon!I245&gt;0,Onions!I245&gt;0),0,IF(OR(Pita!I245&gt;0,Tzatziki!I245&gt;0,'Monterey Jack'!I245&gt;0, 'Marinated Chicken'!I245&gt;0, Squid!I245&gt;0,Spanakopita!I245&gt;0,'Garlic Butter Sauce'!I245&gt;0,Flour!I245&gt;0,Cheddar!I245&gt;0,'Filet Mignon'!I245&gt;0,'Pork Loin Skewers'!I245&gt;0,Bacon!I245&gt;0,'Chicken Breast'!I245&gt;0,'Butterfly Shrimp'!I245&gt;0),50,200))),0)</f>
        <v>0</v>
      </c>
      <c r="J245" s="2" t="str">
        <f ca="1">IF(D245&lt;$E$18,"N/A",IF(D245=$E$18,IF($E$7-SUM(OFFSET(F245,-$E$18,0):F245)&gt;0,$E$7-SUM(OFFSET(F245,-$E$18,0):F245),0),IF(OFFSET(G245,-$E$18,0)-SUM(OFFSET(F245,-$E$18,0):F245)&gt;0,OFFSET(G245,-$E$18,0)-SUM(OFFSET(F245,-$E$18,0):F245),0)))</f>
        <v>N/A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1203</v>
      </c>
      <c r="F246" s="15">
        <f t="shared" si="22"/>
        <v>45</v>
      </c>
      <c r="G246" s="15">
        <f t="shared" ca="1" si="23"/>
        <v>0</v>
      </c>
      <c r="H246" s="13">
        <f t="shared" ca="1" si="19"/>
        <v>1.3183561643835617</v>
      </c>
      <c r="I246" s="29">
        <f ca="1">IF(G246&lt;&gt;0,IF(E246&lt;0,0,IF(OR('House Salad'!I246&gt;0,'Green Pepper'!I246&gt;0,Mushrooms!I246&gt;0,Lemon!I246&gt;0,Onions!I246&gt;0),0,IF(OR(Pita!I246&gt;0,Tzatziki!I246&gt;0,'Monterey Jack'!I246&gt;0, 'Marinated Chicken'!I246&gt;0, Squid!I246&gt;0,Spanakopita!I246&gt;0,'Garlic Butter Sauce'!I246&gt;0,Flour!I246&gt;0,Cheddar!I246&gt;0,'Filet Mignon'!I246&gt;0,'Pork Loin Skewers'!I246&gt;0,Bacon!I246&gt;0,'Chicken Breast'!I246&gt;0,'Butterfly Shrimp'!I246&gt;0),50,200))),0)</f>
        <v>0</v>
      </c>
      <c r="J246" s="2" t="str">
        <f ca="1">IF(D246&lt;$E$18,"N/A",IF(D246=$E$18,IF($E$7-SUM(OFFSET(F246,-$E$18,0):F246)&gt;0,$E$7-SUM(OFFSET(F246,-$E$18,0):F246),0),IF(OFFSET(G246,-$E$18,0)-SUM(OFFSET(F246,-$E$18,0):F246)&gt;0,OFFSET(G246,-$E$18,0)-SUM(OFFSET(F246,-$E$18,0):F246),0)))</f>
        <v>N/A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1158</v>
      </c>
      <c r="F247" s="15">
        <f t="shared" si="22"/>
        <v>45</v>
      </c>
      <c r="G247" s="15">
        <f t="shared" ca="1" si="23"/>
        <v>0</v>
      </c>
      <c r="H247" s="13">
        <f t="shared" ca="1" si="19"/>
        <v>1.269041095890411</v>
      </c>
      <c r="I247" s="29">
        <f ca="1">IF(G247&lt;&gt;0,IF(E247&lt;0,0,IF(OR('House Salad'!I247&gt;0,'Green Pepper'!I247&gt;0,Mushrooms!I247&gt;0,Lemon!I247&gt;0,Onions!I247&gt;0),0,IF(OR(Pita!I247&gt;0,Tzatziki!I247&gt;0,'Monterey Jack'!I247&gt;0, 'Marinated Chicken'!I247&gt;0, Squid!I247&gt;0,Spanakopita!I247&gt;0,'Garlic Butter Sauce'!I247&gt;0,Flour!I247&gt;0,Cheddar!I247&gt;0,'Filet Mignon'!I247&gt;0,'Pork Loin Skewers'!I247&gt;0,Bacon!I247&gt;0,'Chicken Breast'!I247&gt;0,'Butterfly Shrimp'!I247&gt;0),50,200))),0)</f>
        <v>0</v>
      </c>
      <c r="J247" s="2" t="str">
        <f ca="1">IF(D247&lt;$E$18,"N/A",IF(D247=$E$18,IF($E$7-SUM(OFFSET(F247,-$E$18,0):F247)&gt;0,$E$7-SUM(OFFSET(F247,-$E$18,0):F247),0),IF(OFFSET(G247,-$E$18,0)-SUM(OFFSET(F247,-$E$18,0):F247)&gt;0,OFFSET(G247,-$E$18,0)-SUM(OFFSET(F247,-$E$18,0):F247),0)))</f>
        <v>N/A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1113</v>
      </c>
      <c r="F248" s="15">
        <f t="shared" si="22"/>
        <v>45</v>
      </c>
      <c r="G248" s="15">
        <f t="shared" ca="1" si="23"/>
        <v>0</v>
      </c>
      <c r="H248" s="13">
        <f t="shared" ca="1" si="19"/>
        <v>1.2197260273972603</v>
      </c>
      <c r="I248" s="29">
        <f ca="1">IF(G248&lt;&gt;0,IF(E248&lt;0,0,IF(OR('House Salad'!I248&gt;0,'Green Pepper'!I248&gt;0,Mushrooms!I248&gt;0,Lemon!I248&gt;0,Onions!I248&gt;0),0,IF(OR(Pita!I248&gt;0,Tzatziki!I248&gt;0,'Monterey Jack'!I248&gt;0, 'Marinated Chicken'!I248&gt;0, Squid!I248&gt;0,Spanakopita!I248&gt;0,'Garlic Butter Sauce'!I248&gt;0,Flour!I248&gt;0,Cheddar!I248&gt;0,'Filet Mignon'!I248&gt;0,'Pork Loin Skewers'!I248&gt;0,Bacon!I248&gt;0,'Chicken Breast'!I248&gt;0,'Butterfly Shrimp'!I248&gt;0),50,200))),0)</f>
        <v>0</v>
      </c>
      <c r="J248" s="2" t="str">
        <f ca="1">IF(D248&lt;$E$18,"N/A",IF(D248=$E$18,IF($E$7-SUM(OFFSET(F248,-$E$18,0):F248)&gt;0,$E$7-SUM(OFFSET(F248,-$E$18,0):F248),0),IF(OFFSET(G248,-$E$18,0)-SUM(OFFSET(F248,-$E$18,0):F248)&gt;0,OFFSET(G248,-$E$18,0)-SUM(OFFSET(F248,-$E$18,0):F248),0)))</f>
        <v>N/A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1068</v>
      </c>
      <c r="F249" s="15">
        <f t="shared" si="22"/>
        <v>45</v>
      </c>
      <c r="G249" s="15">
        <f t="shared" ca="1" si="23"/>
        <v>0</v>
      </c>
      <c r="H249" s="13">
        <f t="shared" ca="1" si="19"/>
        <v>1.1704109589041098</v>
      </c>
      <c r="I249" s="29">
        <f ca="1">IF(G249&lt;&gt;0,IF(E249&lt;0,0,IF(OR('House Salad'!I249&gt;0,'Green Pepper'!I249&gt;0,Mushrooms!I249&gt;0,Lemon!I249&gt;0,Onions!I249&gt;0),0,IF(OR(Pita!I249&gt;0,Tzatziki!I249&gt;0,'Monterey Jack'!I249&gt;0, 'Marinated Chicken'!I249&gt;0, Squid!I249&gt;0,Spanakopita!I249&gt;0,'Garlic Butter Sauce'!I249&gt;0,Flour!I249&gt;0,Cheddar!I249&gt;0,'Filet Mignon'!I249&gt;0,'Pork Loin Skewers'!I249&gt;0,Bacon!I249&gt;0,'Chicken Breast'!I249&gt;0,'Butterfly Shrimp'!I249&gt;0),50,200))),0)</f>
        <v>0</v>
      </c>
      <c r="J249" s="2" t="str">
        <f ca="1">IF(D249&lt;$E$18,"N/A",IF(D249=$E$18,IF($E$7-SUM(OFFSET(F249,-$E$18,0):F249)&gt;0,$E$7-SUM(OFFSET(F249,-$E$18,0):F249),0),IF(OFFSET(G249,-$E$18,0)-SUM(OFFSET(F249,-$E$18,0):F249)&gt;0,OFFSET(G249,-$E$18,0)-SUM(OFFSET(F249,-$E$18,0):F249),0)))</f>
        <v>N/A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1023</v>
      </c>
      <c r="F250" s="15">
        <f t="shared" si="22"/>
        <v>45</v>
      </c>
      <c r="G250" s="15">
        <f t="shared" ca="1" si="23"/>
        <v>0</v>
      </c>
      <c r="H250" s="13">
        <f t="shared" ca="1" si="19"/>
        <v>1.1210958904109591</v>
      </c>
      <c r="I250" s="29">
        <f ca="1">IF(G250&lt;&gt;0,IF(E250&lt;0,0,IF(OR('House Salad'!I250&gt;0,'Green Pepper'!I250&gt;0,Mushrooms!I250&gt;0,Lemon!I250&gt;0,Onions!I250&gt;0),0,IF(OR(Pita!I250&gt;0,Tzatziki!I250&gt;0,'Monterey Jack'!I250&gt;0, 'Marinated Chicken'!I250&gt;0, Squid!I250&gt;0,Spanakopita!I250&gt;0,'Garlic Butter Sauce'!I250&gt;0,Flour!I250&gt;0,Cheddar!I250&gt;0,'Filet Mignon'!I250&gt;0,'Pork Loin Skewers'!I250&gt;0,Bacon!I250&gt;0,'Chicken Breast'!I250&gt;0,'Butterfly Shrimp'!I250&gt;0),50,200))),0)</f>
        <v>0</v>
      </c>
      <c r="J250" s="2" t="str">
        <f ca="1">IF(D250&lt;$E$18,"N/A",IF(D250=$E$18,IF($E$7-SUM(OFFSET(F250,-$E$18,0):F250)&gt;0,$E$7-SUM(OFFSET(F250,-$E$18,0):F250),0),IF(OFFSET(G250,-$E$18,0)-SUM(OFFSET(F250,-$E$18,0):F250)&gt;0,OFFSET(G250,-$E$18,0)-SUM(OFFSET(F250,-$E$18,0):F250),0)))</f>
        <v>N/A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978</v>
      </c>
      <c r="F251" s="15">
        <f t="shared" si="22"/>
        <v>45</v>
      </c>
      <c r="G251" s="15">
        <f t="shared" ca="1" si="23"/>
        <v>0</v>
      </c>
      <c r="H251" s="13">
        <f t="shared" ca="1" si="19"/>
        <v>1.0717808219178084</v>
      </c>
      <c r="I251" s="29">
        <f ca="1">IF(G251&lt;&gt;0,IF(E251&lt;0,0,IF(OR('House Salad'!I251&gt;0,'Green Pepper'!I251&gt;0,Mushrooms!I251&gt;0,Lemon!I251&gt;0,Onions!I251&gt;0),0,IF(OR(Pita!I251&gt;0,Tzatziki!I251&gt;0,'Monterey Jack'!I251&gt;0, 'Marinated Chicken'!I251&gt;0, Squid!I251&gt;0,Spanakopita!I251&gt;0,'Garlic Butter Sauce'!I251&gt;0,Flour!I251&gt;0,Cheddar!I251&gt;0,'Filet Mignon'!I251&gt;0,'Pork Loin Skewers'!I251&gt;0,Bacon!I251&gt;0,'Chicken Breast'!I251&gt;0,'Butterfly Shrimp'!I251&gt;0),50,200))),0)</f>
        <v>0</v>
      </c>
      <c r="J251" s="2" t="str">
        <f ca="1">IF(D251&lt;$E$18,"N/A",IF(D251=$E$18,IF($E$7-SUM(OFFSET(F251,-$E$18,0):F251)&gt;0,$E$7-SUM(OFFSET(F251,-$E$18,0):F251),0),IF(OFFSET(G251,-$E$18,0)-SUM(OFFSET(F251,-$E$18,0):F251)&gt;0,OFFSET(G251,-$E$18,0)-SUM(OFFSET(F251,-$E$18,0):F251),0)))</f>
        <v>N/A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933</v>
      </c>
      <c r="F252" s="15">
        <f t="shared" si="22"/>
        <v>45</v>
      </c>
      <c r="G252" s="15">
        <f t="shared" ca="1" si="23"/>
        <v>0</v>
      </c>
      <c r="H252" s="13">
        <f t="shared" ca="1" si="19"/>
        <v>1.0224657534246577</v>
      </c>
      <c r="I252" s="29">
        <f ca="1">IF(G252&lt;&gt;0,IF(E252&lt;0,0,IF(OR('House Salad'!I252&gt;0,'Green Pepper'!I252&gt;0,Mushrooms!I252&gt;0,Lemon!I252&gt;0,Onions!I252&gt;0),0,IF(OR(Pita!I252&gt;0,Tzatziki!I252&gt;0,'Monterey Jack'!I252&gt;0, 'Marinated Chicken'!I252&gt;0, Squid!I252&gt;0,Spanakopita!I252&gt;0,'Garlic Butter Sauce'!I252&gt;0,Flour!I252&gt;0,Cheddar!I252&gt;0,'Filet Mignon'!I252&gt;0,'Pork Loin Skewers'!I252&gt;0,Bacon!I252&gt;0,'Chicken Breast'!I252&gt;0,'Butterfly Shrimp'!I252&gt;0),50,200))),0)</f>
        <v>0</v>
      </c>
      <c r="J252" s="2" t="str">
        <f ca="1">IF(D252&lt;$E$18,"N/A",IF(D252=$E$18,IF($E$7-SUM(OFFSET(F252,-$E$18,0):F252)&gt;0,$E$7-SUM(OFFSET(F252,-$E$18,0):F252),0),IF(OFFSET(G252,-$E$18,0)-SUM(OFFSET(F252,-$E$18,0):F252)&gt;0,OFFSET(G252,-$E$18,0)-SUM(OFFSET(F252,-$E$18,0):F252),0)))</f>
        <v>N/A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888</v>
      </c>
      <c r="F253" s="15">
        <f t="shared" si="22"/>
        <v>45</v>
      </c>
      <c r="G253" s="15">
        <f t="shared" ca="1" si="23"/>
        <v>0</v>
      </c>
      <c r="H253" s="13">
        <f t="shared" ca="1" si="19"/>
        <v>0.97315068493150703</v>
      </c>
      <c r="I253" s="29">
        <f ca="1">IF(G253&lt;&gt;0,IF(E253&lt;0,0,IF(OR('House Salad'!I253&gt;0,'Green Pepper'!I253&gt;0,Mushrooms!I253&gt;0,Lemon!I253&gt;0,Onions!I253&gt;0),0,IF(OR(Pita!I253&gt;0,Tzatziki!I253&gt;0,'Monterey Jack'!I253&gt;0, 'Marinated Chicken'!I253&gt;0, Squid!I253&gt;0,Spanakopita!I253&gt;0,'Garlic Butter Sauce'!I253&gt;0,Flour!I253&gt;0,Cheddar!I253&gt;0,'Filet Mignon'!I253&gt;0,'Pork Loin Skewers'!I253&gt;0,Bacon!I253&gt;0,'Chicken Breast'!I253&gt;0,'Butterfly Shrimp'!I253&gt;0),50,200))),0)</f>
        <v>0</v>
      </c>
      <c r="J253" s="2" t="str">
        <f ca="1">IF(D253&lt;$E$18,"N/A",IF(D253=$E$18,IF($E$7-SUM(OFFSET(F253,-$E$18,0):F253)&gt;0,$E$7-SUM(OFFSET(F253,-$E$18,0):F253),0),IF(OFFSET(G253,-$E$18,0)-SUM(OFFSET(F253,-$E$18,0):F253)&gt;0,OFFSET(G253,-$E$18,0)-SUM(OFFSET(F253,-$E$18,0):F253),0)))</f>
        <v>N/A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843</v>
      </c>
      <c r="F254" s="15">
        <f t="shared" si="22"/>
        <v>45</v>
      </c>
      <c r="G254" s="15">
        <f t="shared" ca="1" si="23"/>
        <v>0</v>
      </c>
      <c r="H254" s="13">
        <f t="shared" ca="1" si="19"/>
        <v>0.92383561643835632</v>
      </c>
      <c r="I254" s="29">
        <f ca="1">IF(G254&lt;&gt;0,IF(E254&lt;0,0,IF(OR('House Salad'!I254&gt;0,'Green Pepper'!I254&gt;0,Mushrooms!I254&gt;0,Lemon!I254&gt;0,Onions!I254&gt;0),0,IF(OR(Pita!I254&gt;0,Tzatziki!I254&gt;0,'Monterey Jack'!I254&gt;0, 'Marinated Chicken'!I254&gt;0, Squid!I254&gt;0,Spanakopita!I254&gt;0,'Garlic Butter Sauce'!I254&gt;0,Flour!I254&gt;0,Cheddar!I254&gt;0,'Filet Mignon'!I254&gt;0,'Pork Loin Skewers'!I254&gt;0,Bacon!I254&gt;0,'Chicken Breast'!I254&gt;0,'Butterfly Shrimp'!I254&gt;0),50,200))),0)</f>
        <v>0</v>
      </c>
      <c r="J254" s="2" t="str">
        <f ca="1">IF(D254&lt;$E$18,"N/A",IF(D254=$E$18,IF($E$7-SUM(OFFSET(F254,-$E$18,0):F254)&gt;0,$E$7-SUM(OFFSET(F254,-$E$18,0):F254),0),IF(OFFSET(G254,-$E$18,0)-SUM(OFFSET(F254,-$E$18,0):F254)&gt;0,OFFSET(G254,-$E$18,0)-SUM(OFFSET(F254,-$E$18,0):F254),0)))</f>
        <v>N/A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798</v>
      </c>
      <c r="F255" s="15">
        <f t="shared" si="22"/>
        <v>45</v>
      </c>
      <c r="G255" s="15">
        <f t="shared" ca="1" si="23"/>
        <v>0</v>
      </c>
      <c r="H255" s="13">
        <f t="shared" ca="1" si="19"/>
        <v>0.87452054794520562</v>
      </c>
      <c r="I255" s="29">
        <f ca="1">IF(G255&lt;&gt;0,IF(E255&lt;0,0,IF(OR('House Salad'!I255&gt;0,'Green Pepper'!I255&gt;0,Mushrooms!I255&gt;0,Lemon!I255&gt;0,Onions!I255&gt;0),0,IF(OR(Pita!I255&gt;0,Tzatziki!I255&gt;0,'Monterey Jack'!I255&gt;0, 'Marinated Chicken'!I255&gt;0, Squid!I255&gt;0,Spanakopita!I255&gt;0,'Garlic Butter Sauce'!I255&gt;0,Flour!I255&gt;0,Cheddar!I255&gt;0,'Filet Mignon'!I255&gt;0,'Pork Loin Skewers'!I255&gt;0,Bacon!I255&gt;0,'Chicken Breast'!I255&gt;0,'Butterfly Shrimp'!I255&gt;0),50,200))),0)</f>
        <v>0</v>
      </c>
      <c r="J255" s="2" t="str">
        <f ca="1">IF(D255&lt;$E$18,"N/A",IF(D255=$E$18,IF($E$7-SUM(OFFSET(F255,-$E$18,0):F255)&gt;0,$E$7-SUM(OFFSET(F255,-$E$18,0):F255),0),IF(OFFSET(G255,-$E$18,0)-SUM(OFFSET(F255,-$E$18,0):F255)&gt;0,OFFSET(G255,-$E$18,0)-SUM(OFFSET(F255,-$E$18,0):F255),0)))</f>
        <v>N/A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753</v>
      </c>
      <c r="F256" s="15">
        <f t="shared" si="22"/>
        <v>45</v>
      </c>
      <c r="G256" s="15">
        <f t="shared" ca="1" si="23"/>
        <v>0</v>
      </c>
      <c r="H256" s="13">
        <f t="shared" ca="1" si="19"/>
        <v>0.82520547945205491</v>
      </c>
      <c r="I256" s="29">
        <f ca="1">IF(G256&lt;&gt;0,IF(E256&lt;0,0,IF(OR('House Salad'!I256&gt;0,'Green Pepper'!I256&gt;0,Mushrooms!I256&gt;0,Lemon!I256&gt;0,Onions!I256&gt;0),0,IF(OR(Pita!I256&gt;0,Tzatziki!I256&gt;0,'Monterey Jack'!I256&gt;0, 'Marinated Chicken'!I256&gt;0, Squid!I256&gt;0,Spanakopita!I256&gt;0,'Garlic Butter Sauce'!I256&gt;0,Flour!I256&gt;0,Cheddar!I256&gt;0,'Filet Mignon'!I256&gt;0,'Pork Loin Skewers'!I256&gt;0,Bacon!I256&gt;0,'Chicken Breast'!I256&gt;0,'Butterfly Shrimp'!I256&gt;0),50,200))),0)</f>
        <v>0</v>
      </c>
      <c r="J256" s="2" t="str">
        <f ca="1">IF(D256&lt;$E$18,"N/A",IF(D256=$E$18,IF($E$7-SUM(OFFSET(F256,-$E$18,0):F256)&gt;0,$E$7-SUM(OFFSET(F256,-$E$18,0):F256),0),IF(OFFSET(G256,-$E$18,0)-SUM(OFFSET(F256,-$E$18,0):F256)&gt;0,OFFSET(G256,-$E$18,0)-SUM(OFFSET(F256,-$E$18,0):F256),0)))</f>
        <v>N/A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708</v>
      </c>
      <c r="F257" s="15">
        <f t="shared" si="22"/>
        <v>45</v>
      </c>
      <c r="G257" s="15">
        <f t="shared" ca="1" si="23"/>
        <v>0</v>
      </c>
      <c r="H257" s="13">
        <f t="shared" ca="1" si="19"/>
        <v>0.77589041095890421</v>
      </c>
      <c r="I257" s="29">
        <f ca="1">IF(G257&lt;&gt;0,IF(E257&lt;0,0,IF(OR('House Salad'!I257&gt;0,'Green Pepper'!I257&gt;0,Mushrooms!I257&gt;0,Lemon!I257&gt;0,Onions!I257&gt;0),0,IF(OR(Pita!I257&gt;0,Tzatziki!I257&gt;0,'Monterey Jack'!I257&gt;0, 'Marinated Chicken'!I257&gt;0, Squid!I257&gt;0,Spanakopita!I257&gt;0,'Garlic Butter Sauce'!I257&gt;0,Flour!I257&gt;0,Cheddar!I257&gt;0,'Filet Mignon'!I257&gt;0,'Pork Loin Skewers'!I257&gt;0,Bacon!I257&gt;0,'Chicken Breast'!I257&gt;0,'Butterfly Shrimp'!I257&gt;0),50,200))),0)</f>
        <v>0</v>
      </c>
      <c r="J257" s="2" t="str">
        <f ca="1">IF(D257&lt;$E$18,"N/A",IF(D257=$E$18,IF($E$7-SUM(OFFSET(F257,-$E$18,0):F257)&gt;0,$E$7-SUM(OFFSET(F257,-$E$18,0):F257),0),IF(OFFSET(G257,-$E$18,0)-SUM(OFFSET(F257,-$E$18,0):F257)&gt;0,OFFSET(G257,-$E$18,0)-SUM(OFFSET(F257,-$E$18,0):F257),0)))</f>
        <v>N/A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663</v>
      </c>
      <c r="F258" s="15">
        <f t="shared" si="22"/>
        <v>45</v>
      </c>
      <c r="G258" s="15">
        <f t="shared" ca="1" si="23"/>
        <v>0</v>
      </c>
      <c r="H258" s="13">
        <f t="shared" ca="1" si="19"/>
        <v>0.7265753424657535</v>
      </c>
      <c r="I258" s="29">
        <f ca="1">IF(G258&lt;&gt;0,IF(E258&lt;0,0,IF(OR('House Salad'!I258&gt;0,'Green Pepper'!I258&gt;0,Mushrooms!I258&gt;0,Lemon!I258&gt;0,Onions!I258&gt;0),0,IF(OR(Pita!I258&gt;0,Tzatziki!I258&gt;0,'Monterey Jack'!I258&gt;0, 'Marinated Chicken'!I258&gt;0, Squid!I258&gt;0,Spanakopita!I258&gt;0,'Garlic Butter Sauce'!I258&gt;0,Flour!I258&gt;0,Cheddar!I258&gt;0,'Filet Mignon'!I258&gt;0,'Pork Loin Skewers'!I258&gt;0,Bacon!I258&gt;0,'Chicken Breast'!I258&gt;0,'Butterfly Shrimp'!I258&gt;0),50,200))),0)</f>
        <v>0</v>
      </c>
      <c r="J258" s="2" t="str">
        <f ca="1">IF(D258&lt;$E$18,"N/A",IF(D258=$E$18,IF($E$7-SUM(OFFSET(F258,-$E$18,0):F258)&gt;0,$E$7-SUM(OFFSET(F258,-$E$18,0):F258),0),IF(OFFSET(G258,-$E$18,0)-SUM(OFFSET(F258,-$E$18,0):F258)&gt;0,OFFSET(G258,-$E$18,0)-SUM(OFFSET(F258,-$E$18,0):F258),0)))</f>
        <v>N/A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618</v>
      </c>
      <c r="F259" s="15">
        <f t="shared" si="22"/>
        <v>45</v>
      </c>
      <c r="G259" s="15">
        <f t="shared" ca="1" si="23"/>
        <v>0</v>
      </c>
      <c r="H259" s="13">
        <f t="shared" ca="1" si="19"/>
        <v>0.6772602739726028</v>
      </c>
      <c r="I259" s="29">
        <f ca="1">IF(G259&lt;&gt;0,IF(E259&lt;0,0,IF(OR('House Salad'!I259&gt;0,'Green Pepper'!I259&gt;0,Mushrooms!I259&gt;0,Lemon!I259&gt;0,Onions!I259&gt;0),0,IF(OR(Pita!I259&gt;0,Tzatziki!I259&gt;0,'Monterey Jack'!I259&gt;0, 'Marinated Chicken'!I259&gt;0, Squid!I259&gt;0,Spanakopita!I259&gt;0,'Garlic Butter Sauce'!I259&gt;0,Flour!I259&gt;0,Cheddar!I259&gt;0,'Filet Mignon'!I259&gt;0,'Pork Loin Skewers'!I259&gt;0,Bacon!I259&gt;0,'Chicken Breast'!I259&gt;0,'Butterfly Shrimp'!I259&gt;0),50,200))),0)</f>
        <v>0</v>
      </c>
      <c r="J259" s="2" t="str">
        <f ca="1">IF(D259&lt;$E$18,"N/A",IF(D259=$E$18,IF($E$7-SUM(OFFSET(F259,-$E$18,0):F259)&gt;0,$E$7-SUM(OFFSET(F259,-$E$18,0):F259),0),IF(OFFSET(G259,-$E$18,0)-SUM(OFFSET(F259,-$E$18,0):F259)&gt;0,OFFSET(G259,-$E$18,0)-SUM(OFFSET(F259,-$E$18,0):F259),0)))</f>
        <v>N/A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573</v>
      </c>
      <c r="F260" s="15">
        <f t="shared" si="22"/>
        <v>45</v>
      </c>
      <c r="G260" s="15">
        <f t="shared" ca="1" si="23"/>
        <v>0</v>
      </c>
      <c r="H260" s="13">
        <f t="shared" ca="1" si="19"/>
        <v>0.6279452054794521</v>
      </c>
      <c r="I260" s="29">
        <f ca="1">IF(G260&lt;&gt;0,IF(E260&lt;0,0,IF(OR('House Salad'!I260&gt;0,'Green Pepper'!I260&gt;0,Mushrooms!I260&gt;0,Lemon!I260&gt;0,Onions!I260&gt;0),0,IF(OR(Pita!I260&gt;0,Tzatziki!I260&gt;0,'Monterey Jack'!I260&gt;0, 'Marinated Chicken'!I260&gt;0, Squid!I260&gt;0,Spanakopita!I260&gt;0,'Garlic Butter Sauce'!I260&gt;0,Flour!I260&gt;0,Cheddar!I260&gt;0,'Filet Mignon'!I260&gt;0,'Pork Loin Skewers'!I260&gt;0,Bacon!I260&gt;0,'Chicken Breast'!I260&gt;0,'Butterfly Shrimp'!I260&gt;0),50,200))),0)</f>
        <v>0</v>
      </c>
      <c r="J260" s="2" t="str">
        <f ca="1">IF(D260&lt;$E$18,"N/A",IF(D260=$E$18,IF($E$7-SUM(OFFSET(F260,-$E$18,0):F260)&gt;0,$E$7-SUM(OFFSET(F260,-$E$18,0):F260),0),IF(OFFSET(G260,-$E$18,0)-SUM(OFFSET(F260,-$E$18,0):F260)&gt;0,OFFSET(G260,-$E$18,0)-SUM(OFFSET(F260,-$E$18,0):F260),0)))</f>
        <v>N/A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528</v>
      </c>
      <c r="F261" s="15">
        <f t="shared" si="22"/>
        <v>45</v>
      </c>
      <c r="G261" s="15">
        <f t="shared" ca="1" si="23"/>
        <v>0</v>
      </c>
      <c r="H261" s="13">
        <f t="shared" ca="1" si="19"/>
        <v>0.57863013698630139</v>
      </c>
      <c r="I261" s="29">
        <f ca="1">IF(G261&lt;&gt;0,IF(E261&lt;0,0,IF(OR('House Salad'!I261&gt;0,'Green Pepper'!I261&gt;0,Mushrooms!I261&gt;0,Lemon!I261&gt;0,Onions!I261&gt;0),0,IF(OR(Pita!I261&gt;0,Tzatziki!I261&gt;0,'Monterey Jack'!I261&gt;0, 'Marinated Chicken'!I261&gt;0, Squid!I261&gt;0,Spanakopita!I261&gt;0,'Garlic Butter Sauce'!I261&gt;0,Flour!I261&gt;0,Cheddar!I261&gt;0,'Filet Mignon'!I261&gt;0,'Pork Loin Skewers'!I261&gt;0,Bacon!I261&gt;0,'Chicken Breast'!I261&gt;0,'Butterfly Shrimp'!I261&gt;0),50,200))),0)</f>
        <v>0</v>
      </c>
      <c r="J261" s="2" t="str">
        <f ca="1">IF(D261&lt;$E$18,"N/A",IF(D261=$E$18,IF($E$7-SUM(OFFSET(F261,-$E$18,0):F261)&gt;0,$E$7-SUM(OFFSET(F261,-$E$18,0):F261),0),IF(OFFSET(G261,-$E$18,0)-SUM(OFFSET(F261,-$E$18,0):F261)&gt;0,OFFSET(G261,-$E$18,0)-SUM(OFFSET(F261,-$E$18,0):F261),0)))</f>
        <v>N/A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483</v>
      </c>
      <c r="F262" s="15">
        <f t="shared" si="22"/>
        <v>45</v>
      </c>
      <c r="G262" s="15">
        <f t="shared" ca="1" si="23"/>
        <v>0</v>
      </c>
      <c r="H262" s="13">
        <f t="shared" ca="1" si="19"/>
        <v>0.5293150684931508</v>
      </c>
      <c r="I262" s="29">
        <f ca="1">IF(G262&lt;&gt;0,IF(E262&lt;0,0,IF(OR('House Salad'!I262&gt;0,'Green Pepper'!I262&gt;0,Mushrooms!I262&gt;0,Lemon!I262&gt;0,Onions!I262&gt;0),0,IF(OR(Pita!I262&gt;0,Tzatziki!I262&gt;0,'Monterey Jack'!I262&gt;0, 'Marinated Chicken'!I262&gt;0, Squid!I262&gt;0,Spanakopita!I262&gt;0,'Garlic Butter Sauce'!I262&gt;0,Flour!I262&gt;0,Cheddar!I262&gt;0,'Filet Mignon'!I262&gt;0,'Pork Loin Skewers'!I262&gt;0,Bacon!I262&gt;0,'Chicken Breast'!I262&gt;0,'Butterfly Shrimp'!I262&gt;0),50,200))),0)</f>
        <v>0</v>
      </c>
      <c r="J262" s="2" t="str">
        <f ca="1">IF(D262&lt;$E$18,"N/A",IF(D262=$E$18,IF($E$7-SUM(OFFSET(F262,-$E$18,0):F262)&gt;0,$E$7-SUM(OFFSET(F262,-$E$18,0):F262),0),IF(OFFSET(G262,-$E$18,0)-SUM(OFFSET(F262,-$E$18,0):F262)&gt;0,OFFSET(G262,-$E$18,0)-SUM(OFFSET(F262,-$E$18,0):F262),0)))</f>
        <v>N/A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438</v>
      </c>
      <c r="F263" s="15">
        <f t="shared" si="22"/>
        <v>45</v>
      </c>
      <c r="G263" s="15">
        <f t="shared" ca="1" si="23"/>
        <v>0</v>
      </c>
      <c r="H263" s="13">
        <f t="shared" ca="1" si="19"/>
        <v>0.48000000000000004</v>
      </c>
      <c r="I263" s="29">
        <f ca="1">IF(G263&lt;&gt;0,IF(E263&lt;0,0,IF(OR('House Salad'!I263&gt;0,'Green Pepper'!I263&gt;0,Mushrooms!I263&gt;0,Lemon!I263&gt;0,Onions!I263&gt;0),0,IF(OR(Pita!I263&gt;0,Tzatziki!I263&gt;0,'Monterey Jack'!I263&gt;0, 'Marinated Chicken'!I263&gt;0, Squid!I263&gt;0,Spanakopita!I263&gt;0,'Garlic Butter Sauce'!I263&gt;0,Flour!I263&gt;0,Cheddar!I263&gt;0,'Filet Mignon'!I263&gt;0,'Pork Loin Skewers'!I263&gt;0,Bacon!I263&gt;0,'Chicken Breast'!I263&gt;0,'Butterfly Shrimp'!I263&gt;0),50,200))),0)</f>
        <v>0</v>
      </c>
      <c r="J263" s="2" t="str">
        <f ca="1">IF(D263&lt;$E$18,"N/A",IF(D263=$E$18,IF($E$7-SUM(OFFSET(F263,-$E$18,0):F263)&gt;0,$E$7-SUM(OFFSET(F263,-$E$18,0):F263),0),IF(OFFSET(G263,-$E$18,0)-SUM(OFFSET(F263,-$E$18,0):F263)&gt;0,OFFSET(G263,-$E$18,0)-SUM(OFFSET(F263,-$E$18,0):F263),0)))</f>
        <v>N/A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393</v>
      </c>
      <c r="F264" s="15">
        <f t="shared" si="22"/>
        <v>45</v>
      </c>
      <c r="G264" s="15">
        <f t="shared" ca="1" si="23"/>
        <v>0</v>
      </c>
      <c r="H264" s="13">
        <f t="shared" ca="1" si="19"/>
        <v>0.43068493150684939</v>
      </c>
      <c r="I264" s="29">
        <f ca="1">IF(G264&lt;&gt;0,IF(E264&lt;0,0,IF(OR('House Salad'!I264&gt;0,'Green Pepper'!I264&gt;0,Mushrooms!I264&gt;0,Lemon!I264&gt;0,Onions!I264&gt;0),0,IF(OR(Pita!I264&gt;0,Tzatziki!I264&gt;0,'Monterey Jack'!I264&gt;0, 'Marinated Chicken'!I264&gt;0, Squid!I264&gt;0,Spanakopita!I264&gt;0,'Garlic Butter Sauce'!I264&gt;0,Flour!I264&gt;0,Cheddar!I264&gt;0,'Filet Mignon'!I264&gt;0,'Pork Loin Skewers'!I264&gt;0,Bacon!I264&gt;0,'Chicken Breast'!I264&gt;0,'Butterfly Shrimp'!I264&gt;0),50,200))),0)</f>
        <v>0</v>
      </c>
      <c r="J264" s="2" t="str">
        <f ca="1">IF(D264&lt;$E$18,"N/A",IF(D264=$E$18,IF($E$7-SUM(OFFSET(F264,-$E$18,0):F264)&gt;0,$E$7-SUM(OFFSET(F264,-$E$18,0):F264),0),IF(OFFSET(G264,-$E$18,0)-SUM(OFFSET(F264,-$E$18,0):F264)&gt;0,OFFSET(G264,-$E$18,0)-SUM(OFFSET(F264,-$E$18,0):F264),0)))</f>
        <v>N/A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348</v>
      </c>
      <c r="F265" s="15">
        <f t="shared" si="22"/>
        <v>45</v>
      </c>
      <c r="G265" s="15">
        <f t="shared" ca="1" si="23"/>
        <v>1575</v>
      </c>
      <c r="H265" s="13">
        <f t="shared" ca="1" si="19"/>
        <v>0.38136986301369868</v>
      </c>
      <c r="I265" s="29">
        <f ca="1">IF(G265&lt;&gt;0,IF(E265&lt;0,0,IF(OR('House Salad'!I265&gt;0,'Green Pepper'!I265&gt;0,Mushrooms!I265&gt;0,Lemon!I265&gt;0,Onions!I265&gt;0),0,IF(OR(Pita!I265&gt;0,Tzatziki!I265&gt;0,'Monterey Jack'!I265&gt;0, 'Marinated Chicken'!I265&gt;0, Squid!I265&gt;0,Spanakopita!I265&gt;0,'Garlic Butter Sauce'!I265&gt;0,Flour!I265&gt;0,Cheddar!I265&gt;0,'Filet Mignon'!I265&gt;0,'Pork Loin Skewers'!I265&gt;0,Bacon!I265&gt;0,'Chicken Breast'!I265&gt;0,'Butterfly Shrimp'!I265&gt;0),50,200))),0)</f>
        <v>0</v>
      </c>
      <c r="J265" s="2" t="str">
        <f ca="1">IF(D265&lt;$E$18,"N/A",IF(D265=$E$18,IF($E$7-SUM(OFFSET(F265,-$E$18,0):F265)&gt;0,$E$7-SUM(OFFSET(F265,-$E$18,0):F265),0),IF(OFFSET(G265,-$E$18,0)-SUM(OFFSET(F265,-$E$18,0):F265)&gt;0,OFFSET(G265,-$E$18,0)-SUM(OFFSET(F265,-$E$18,0):F265),0)))</f>
        <v>N/A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1878</v>
      </c>
      <c r="F266" s="15">
        <f t="shared" si="22"/>
        <v>45</v>
      </c>
      <c r="G266" s="15">
        <f t="shared" ca="1" si="23"/>
        <v>0</v>
      </c>
      <c r="H266" s="13">
        <f t="shared" ca="1" si="19"/>
        <v>2.0580821917808221</v>
      </c>
      <c r="I266" s="29">
        <f ca="1">IF(G266&lt;&gt;0,IF(E266&lt;0,0,IF(OR('House Salad'!I266&gt;0,'Green Pepper'!I266&gt;0,Mushrooms!I266&gt;0,Lemon!I266&gt;0,Onions!I266&gt;0),0,IF(OR(Pita!I266&gt;0,Tzatziki!I266&gt;0,'Monterey Jack'!I266&gt;0, 'Marinated Chicken'!I266&gt;0, Squid!I266&gt;0,Spanakopita!I266&gt;0,'Garlic Butter Sauce'!I266&gt;0,Flour!I266&gt;0,Cheddar!I266&gt;0,'Filet Mignon'!I266&gt;0,'Pork Loin Skewers'!I266&gt;0,Bacon!I266&gt;0,'Chicken Breast'!I266&gt;0,'Butterfly Shrimp'!I266&gt;0),50,200))),0)</f>
        <v>0</v>
      </c>
      <c r="J266" s="2" t="str">
        <f ca="1">IF(D266&lt;$E$18,"N/A",IF(D266=$E$18,IF($E$7-SUM(OFFSET(F266,-$E$18,0):F266)&gt;0,$E$7-SUM(OFFSET(F266,-$E$18,0):F266),0),IF(OFFSET(G266,-$E$18,0)-SUM(OFFSET(F266,-$E$18,0):F266)&gt;0,OFFSET(G266,-$E$18,0)-SUM(OFFSET(F266,-$E$18,0):F266),0)))</f>
        <v>N/A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1833</v>
      </c>
      <c r="F267" s="15">
        <f t="shared" si="22"/>
        <v>45</v>
      </c>
      <c r="G267" s="15">
        <f t="shared" ca="1" si="23"/>
        <v>0</v>
      </c>
      <c r="H267" s="13">
        <f t="shared" ca="1" si="19"/>
        <v>2.0087671232876714</v>
      </c>
      <c r="I267" s="29">
        <f ca="1">IF(G267&lt;&gt;0,IF(E267&lt;0,0,IF(OR('House Salad'!I267&gt;0,'Green Pepper'!I267&gt;0,Mushrooms!I267&gt;0,Lemon!I267&gt;0,Onions!I267&gt;0),0,IF(OR(Pita!I267&gt;0,Tzatziki!I267&gt;0,'Monterey Jack'!I267&gt;0, 'Marinated Chicken'!I267&gt;0, Squid!I267&gt;0,Spanakopita!I267&gt;0,'Garlic Butter Sauce'!I267&gt;0,Flour!I267&gt;0,Cheddar!I267&gt;0,'Filet Mignon'!I267&gt;0,'Pork Loin Skewers'!I267&gt;0,Bacon!I267&gt;0,'Chicken Breast'!I267&gt;0,'Butterfly Shrimp'!I267&gt;0),50,200))),0)</f>
        <v>0</v>
      </c>
      <c r="J267" s="2" t="str">
        <f ca="1">IF(D267&lt;$E$18,"N/A",IF(D267=$E$18,IF($E$7-SUM(OFFSET(F267,-$E$18,0):F267)&gt;0,$E$7-SUM(OFFSET(F267,-$E$18,0):F267),0),IF(OFFSET(G267,-$E$18,0)-SUM(OFFSET(F267,-$E$18,0):F267)&gt;0,OFFSET(G267,-$E$18,0)-SUM(OFFSET(F267,-$E$18,0):F267),0)))</f>
        <v>N/A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1788</v>
      </c>
      <c r="F268" s="15">
        <f t="shared" si="22"/>
        <v>45</v>
      </c>
      <c r="G268" s="15">
        <f t="shared" ca="1" si="23"/>
        <v>0</v>
      </c>
      <c r="H268" s="13">
        <f t="shared" ca="1" si="19"/>
        <v>1.9594520547945209</v>
      </c>
      <c r="I268" s="29">
        <f ca="1">IF(G268&lt;&gt;0,IF(E268&lt;0,0,IF(OR('House Salad'!I268&gt;0,'Green Pepper'!I268&gt;0,Mushrooms!I268&gt;0,Lemon!I268&gt;0,Onions!I268&gt;0),0,IF(OR(Pita!I268&gt;0,Tzatziki!I268&gt;0,'Monterey Jack'!I268&gt;0, 'Marinated Chicken'!I268&gt;0, Squid!I268&gt;0,Spanakopita!I268&gt;0,'Garlic Butter Sauce'!I268&gt;0,Flour!I268&gt;0,Cheddar!I268&gt;0,'Filet Mignon'!I268&gt;0,'Pork Loin Skewers'!I268&gt;0,Bacon!I268&gt;0,'Chicken Breast'!I268&gt;0,'Butterfly Shrimp'!I268&gt;0),50,200))),0)</f>
        <v>0</v>
      </c>
      <c r="J268" s="2" t="str">
        <f ca="1">IF(D268&lt;$E$18,"N/A",IF(D268=$E$18,IF($E$7-SUM(OFFSET(F268,-$E$18,0):F268)&gt;0,$E$7-SUM(OFFSET(F268,-$E$18,0):F268),0),IF(OFFSET(G268,-$E$18,0)-SUM(OFFSET(F268,-$E$18,0):F268)&gt;0,OFFSET(G268,-$E$18,0)-SUM(OFFSET(F268,-$E$18,0):F268),0)))</f>
        <v>N/A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1743</v>
      </c>
      <c r="F269" s="15">
        <f t="shared" si="22"/>
        <v>45</v>
      </c>
      <c r="G269" s="15">
        <f t="shared" ca="1" si="23"/>
        <v>0</v>
      </c>
      <c r="H269" s="13">
        <f t="shared" ca="1" si="19"/>
        <v>1.9101369863013702</v>
      </c>
      <c r="I269" s="29">
        <f ca="1">IF(G269&lt;&gt;0,IF(E269&lt;0,0,IF(OR('House Salad'!I269&gt;0,'Green Pepper'!I269&gt;0,Mushrooms!I269&gt;0,Lemon!I269&gt;0,Onions!I269&gt;0),0,IF(OR(Pita!I269&gt;0,Tzatziki!I269&gt;0,'Monterey Jack'!I269&gt;0, 'Marinated Chicken'!I269&gt;0, Squid!I269&gt;0,Spanakopita!I269&gt;0,'Garlic Butter Sauce'!I269&gt;0,Flour!I269&gt;0,Cheddar!I269&gt;0,'Filet Mignon'!I269&gt;0,'Pork Loin Skewers'!I269&gt;0,Bacon!I269&gt;0,'Chicken Breast'!I269&gt;0,'Butterfly Shrimp'!I269&gt;0),50,200))),0)</f>
        <v>0</v>
      </c>
      <c r="J269" s="2" t="str">
        <f ca="1">IF(D269&lt;$E$18,"N/A",IF(D269=$E$18,IF($E$7-SUM(OFFSET(F269,-$E$18,0):F269)&gt;0,$E$7-SUM(OFFSET(F269,-$E$18,0):F269),0),IF(OFFSET(G269,-$E$18,0)-SUM(OFFSET(F269,-$E$18,0):F269)&gt;0,OFFSET(G269,-$E$18,0)-SUM(OFFSET(F269,-$E$18,0):F269),0)))</f>
        <v>N/A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1698</v>
      </c>
      <c r="F270" s="15">
        <f t="shared" si="22"/>
        <v>45</v>
      </c>
      <c r="G270" s="15">
        <f t="shared" ca="1" si="23"/>
        <v>0</v>
      </c>
      <c r="H270" s="13">
        <f t="shared" ca="1" si="19"/>
        <v>1.8608219178082195</v>
      </c>
      <c r="I270" s="29">
        <f ca="1">IF(G270&lt;&gt;0,IF(E270&lt;0,0,IF(OR('House Salad'!I270&gt;0,'Green Pepper'!I270&gt;0,Mushrooms!I270&gt;0,Lemon!I270&gt;0,Onions!I270&gt;0),0,IF(OR(Pita!I270&gt;0,Tzatziki!I270&gt;0,'Monterey Jack'!I270&gt;0, 'Marinated Chicken'!I270&gt;0, Squid!I270&gt;0,Spanakopita!I270&gt;0,'Garlic Butter Sauce'!I270&gt;0,Flour!I270&gt;0,Cheddar!I270&gt;0,'Filet Mignon'!I270&gt;0,'Pork Loin Skewers'!I270&gt;0,Bacon!I270&gt;0,'Chicken Breast'!I270&gt;0,'Butterfly Shrimp'!I270&gt;0),50,200))),0)</f>
        <v>0</v>
      </c>
      <c r="J270" s="2" t="str">
        <f ca="1">IF(D270&lt;$E$18,"N/A",IF(D270=$E$18,IF($E$7-SUM(OFFSET(F270,-$E$18,0):F270)&gt;0,$E$7-SUM(OFFSET(F270,-$E$18,0):F270),0),IF(OFFSET(G270,-$E$18,0)-SUM(OFFSET(F270,-$E$18,0):F270)&gt;0,OFFSET(G270,-$E$18,0)-SUM(OFFSET(F270,-$E$18,0):F270),0)))</f>
        <v>N/A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1653</v>
      </c>
      <c r="F271" s="15">
        <f t="shared" si="22"/>
        <v>45</v>
      </c>
      <c r="G271" s="15">
        <f t="shared" ca="1" si="23"/>
        <v>0</v>
      </c>
      <c r="H271" s="13">
        <f t="shared" ca="1" si="19"/>
        <v>1.8115068493150688</v>
      </c>
      <c r="I271" s="29">
        <f ca="1">IF(G271&lt;&gt;0,IF(E271&lt;0,0,IF(OR('House Salad'!I271&gt;0,'Green Pepper'!I271&gt;0,Mushrooms!I271&gt;0,Lemon!I271&gt;0,Onions!I271&gt;0),0,IF(OR(Pita!I271&gt;0,Tzatziki!I271&gt;0,'Monterey Jack'!I271&gt;0, 'Marinated Chicken'!I271&gt;0, Squid!I271&gt;0,Spanakopita!I271&gt;0,'Garlic Butter Sauce'!I271&gt;0,Flour!I271&gt;0,Cheddar!I271&gt;0,'Filet Mignon'!I271&gt;0,'Pork Loin Skewers'!I271&gt;0,Bacon!I271&gt;0,'Chicken Breast'!I271&gt;0,'Butterfly Shrimp'!I271&gt;0),50,200))),0)</f>
        <v>0</v>
      </c>
      <c r="J271" s="2" t="str">
        <f ca="1">IF(D271&lt;$E$18,"N/A",IF(D271=$E$18,IF($E$7-SUM(OFFSET(F271,-$E$18,0):F271)&gt;0,$E$7-SUM(OFFSET(F271,-$E$18,0):F271),0),IF(OFFSET(G271,-$E$18,0)-SUM(OFFSET(F271,-$E$18,0):F271)&gt;0,OFFSET(G271,-$E$18,0)-SUM(OFFSET(F271,-$E$18,0):F271),0)))</f>
        <v>N/A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1608</v>
      </c>
      <c r="F272" s="15">
        <f t="shared" si="22"/>
        <v>45</v>
      </c>
      <c r="G272" s="15">
        <f t="shared" ca="1" si="23"/>
        <v>0</v>
      </c>
      <c r="H272" s="13">
        <f t="shared" ca="1" si="19"/>
        <v>1.7621917808219181</v>
      </c>
      <c r="I272" s="29">
        <f ca="1">IF(G272&lt;&gt;0,IF(E272&lt;0,0,IF(OR('House Salad'!I272&gt;0,'Green Pepper'!I272&gt;0,Mushrooms!I272&gt;0,Lemon!I272&gt;0,Onions!I272&gt;0),0,IF(OR(Pita!I272&gt;0,Tzatziki!I272&gt;0,'Monterey Jack'!I272&gt;0, 'Marinated Chicken'!I272&gt;0, Squid!I272&gt;0,Spanakopita!I272&gt;0,'Garlic Butter Sauce'!I272&gt;0,Flour!I272&gt;0,Cheddar!I272&gt;0,'Filet Mignon'!I272&gt;0,'Pork Loin Skewers'!I272&gt;0,Bacon!I272&gt;0,'Chicken Breast'!I272&gt;0,'Butterfly Shrimp'!I272&gt;0),50,200))),0)</f>
        <v>0</v>
      </c>
      <c r="J272" s="2" t="str">
        <f ca="1">IF(D272&lt;$E$18,"N/A",IF(D272=$E$18,IF($E$7-SUM(OFFSET(F272,-$E$18,0):F272)&gt;0,$E$7-SUM(OFFSET(F272,-$E$18,0):F272),0),IF(OFFSET(G272,-$E$18,0)-SUM(OFFSET(F272,-$E$18,0):F272)&gt;0,OFFSET(G272,-$E$18,0)-SUM(OFFSET(F272,-$E$18,0):F272),0)))</f>
        <v>N/A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1563</v>
      </c>
      <c r="F273" s="15">
        <f t="shared" si="22"/>
        <v>45</v>
      </c>
      <c r="G273" s="15">
        <f t="shared" ca="1" si="23"/>
        <v>0</v>
      </c>
      <c r="H273" s="13">
        <f t="shared" ca="1" si="19"/>
        <v>1.7128767123287674</v>
      </c>
      <c r="I273" s="29">
        <f ca="1">IF(G273&lt;&gt;0,IF(E273&lt;0,0,IF(OR('House Salad'!I273&gt;0,'Green Pepper'!I273&gt;0,Mushrooms!I273&gt;0,Lemon!I273&gt;0,Onions!I273&gt;0),0,IF(OR(Pita!I273&gt;0,Tzatziki!I273&gt;0,'Monterey Jack'!I273&gt;0, 'Marinated Chicken'!I273&gt;0, Squid!I273&gt;0,Spanakopita!I273&gt;0,'Garlic Butter Sauce'!I273&gt;0,Flour!I273&gt;0,Cheddar!I273&gt;0,'Filet Mignon'!I273&gt;0,'Pork Loin Skewers'!I273&gt;0,Bacon!I273&gt;0,'Chicken Breast'!I273&gt;0,'Butterfly Shrimp'!I273&gt;0),50,200))),0)</f>
        <v>0</v>
      </c>
      <c r="J273" s="2" t="str">
        <f ca="1">IF(D273&lt;$E$18,"N/A",IF(D273=$E$18,IF($E$7-SUM(OFFSET(F273,-$E$18,0):F273)&gt;0,$E$7-SUM(OFFSET(F273,-$E$18,0):F273),0),IF(OFFSET(G273,-$E$18,0)-SUM(OFFSET(F273,-$E$18,0):F273)&gt;0,OFFSET(G273,-$E$18,0)-SUM(OFFSET(F273,-$E$18,0):F273),0)))</f>
        <v>N/A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1518</v>
      </c>
      <c r="F274" s="15">
        <f t="shared" si="22"/>
        <v>45</v>
      </c>
      <c r="G274" s="15">
        <f t="shared" ca="1" si="23"/>
        <v>0</v>
      </c>
      <c r="H274" s="13">
        <f t="shared" ca="1" si="19"/>
        <v>1.6635616438356167</v>
      </c>
      <c r="I274" s="29">
        <f ca="1">IF(G274&lt;&gt;0,IF(E274&lt;0,0,IF(OR('House Salad'!I274&gt;0,'Green Pepper'!I274&gt;0,Mushrooms!I274&gt;0,Lemon!I274&gt;0,Onions!I274&gt;0),0,IF(OR(Pita!I274&gt;0,Tzatziki!I274&gt;0,'Monterey Jack'!I274&gt;0, 'Marinated Chicken'!I274&gt;0, Squid!I274&gt;0,Spanakopita!I274&gt;0,'Garlic Butter Sauce'!I274&gt;0,Flour!I274&gt;0,Cheddar!I274&gt;0,'Filet Mignon'!I274&gt;0,'Pork Loin Skewers'!I274&gt;0,Bacon!I274&gt;0,'Chicken Breast'!I274&gt;0,'Butterfly Shrimp'!I274&gt;0),50,200))),0)</f>
        <v>0</v>
      </c>
      <c r="J274" s="2" t="str">
        <f ca="1">IF(D274&lt;$E$18,"N/A",IF(D274=$E$18,IF($E$7-SUM(OFFSET(F274,-$E$18,0):F274)&gt;0,$E$7-SUM(OFFSET(F274,-$E$18,0):F274),0),IF(OFFSET(G274,-$E$18,0)-SUM(OFFSET(F274,-$E$18,0):F274)&gt;0,OFFSET(G274,-$E$18,0)-SUM(OFFSET(F274,-$E$18,0):F274),0)))</f>
        <v>N/A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1473</v>
      </c>
      <c r="F275" s="15">
        <f t="shared" si="22"/>
        <v>45</v>
      </c>
      <c r="G275" s="15">
        <f t="shared" ca="1" si="23"/>
        <v>0</v>
      </c>
      <c r="H275" s="13">
        <f t="shared" ca="1" si="19"/>
        <v>1.614246575342466</v>
      </c>
      <c r="I275" s="29">
        <f ca="1">IF(G275&lt;&gt;0,IF(E275&lt;0,0,IF(OR('House Salad'!I275&gt;0,'Green Pepper'!I275&gt;0,Mushrooms!I275&gt;0,Lemon!I275&gt;0,Onions!I275&gt;0),0,IF(OR(Pita!I275&gt;0,Tzatziki!I275&gt;0,'Monterey Jack'!I275&gt;0, 'Marinated Chicken'!I275&gt;0, Squid!I275&gt;0,Spanakopita!I275&gt;0,'Garlic Butter Sauce'!I275&gt;0,Flour!I275&gt;0,Cheddar!I275&gt;0,'Filet Mignon'!I275&gt;0,'Pork Loin Skewers'!I275&gt;0,Bacon!I275&gt;0,'Chicken Breast'!I275&gt;0,'Butterfly Shrimp'!I275&gt;0),50,200))),0)</f>
        <v>0</v>
      </c>
      <c r="J275" s="2" t="str">
        <f ca="1">IF(D275&lt;$E$18,"N/A",IF(D275=$E$18,IF($E$7-SUM(OFFSET(F275,-$E$18,0):F275)&gt;0,$E$7-SUM(OFFSET(F275,-$E$18,0):F275),0),IF(OFFSET(G275,-$E$18,0)-SUM(OFFSET(F275,-$E$18,0):F275)&gt;0,OFFSET(G275,-$E$18,0)-SUM(OFFSET(F275,-$E$18,0):F275),0)))</f>
        <v>N/A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1428</v>
      </c>
      <c r="F276" s="15">
        <f t="shared" si="22"/>
        <v>45</v>
      </c>
      <c r="G276" s="15">
        <f t="shared" ca="1" si="23"/>
        <v>0</v>
      </c>
      <c r="H276" s="13">
        <f t="shared" ca="1" si="19"/>
        <v>1.5649315068493153</v>
      </c>
      <c r="I276" s="29">
        <f ca="1">IF(G276&lt;&gt;0,IF(E276&lt;0,0,IF(OR('House Salad'!I276&gt;0,'Green Pepper'!I276&gt;0,Mushrooms!I276&gt;0,Lemon!I276&gt;0,Onions!I276&gt;0),0,IF(OR(Pita!I276&gt;0,Tzatziki!I276&gt;0,'Monterey Jack'!I276&gt;0, 'Marinated Chicken'!I276&gt;0, Squid!I276&gt;0,Spanakopita!I276&gt;0,'Garlic Butter Sauce'!I276&gt;0,Flour!I276&gt;0,Cheddar!I276&gt;0,'Filet Mignon'!I276&gt;0,'Pork Loin Skewers'!I276&gt;0,Bacon!I276&gt;0,'Chicken Breast'!I276&gt;0,'Butterfly Shrimp'!I276&gt;0),50,200))),0)</f>
        <v>0</v>
      </c>
      <c r="J276" s="2" t="str">
        <f ca="1">IF(D276&lt;$E$18,"N/A",IF(D276=$E$18,IF($E$7-SUM(OFFSET(F276,-$E$18,0):F276)&gt;0,$E$7-SUM(OFFSET(F276,-$E$18,0):F276),0),IF(OFFSET(G276,-$E$18,0)-SUM(OFFSET(F276,-$E$18,0):F276)&gt;0,OFFSET(G276,-$E$18,0)-SUM(OFFSET(F276,-$E$18,0):F276),0)))</f>
        <v>N/A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1383</v>
      </c>
      <c r="F277" s="15">
        <f t="shared" si="22"/>
        <v>45</v>
      </c>
      <c r="G277" s="15">
        <f t="shared" ca="1" si="23"/>
        <v>0</v>
      </c>
      <c r="H277" s="13">
        <f t="shared" ref="H277:H340" ca="1" si="25">IF(E277&gt;0,E277*($E$12/365),0)</f>
        <v>1.5156164383561646</v>
      </c>
      <c r="I277" s="29">
        <f ca="1">IF(G277&lt;&gt;0,IF(E277&lt;0,0,IF(OR('House Salad'!I277&gt;0,'Green Pepper'!I277&gt;0,Mushrooms!I277&gt;0,Lemon!I277&gt;0,Onions!I277&gt;0),0,IF(OR(Pita!I277&gt;0,Tzatziki!I277&gt;0,'Monterey Jack'!I277&gt;0, 'Marinated Chicken'!I277&gt;0, Squid!I277&gt;0,Spanakopita!I277&gt;0,'Garlic Butter Sauce'!I277&gt;0,Flour!I277&gt;0,Cheddar!I277&gt;0,'Filet Mignon'!I277&gt;0,'Pork Loin Skewers'!I277&gt;0,Bacon!I277&gt;0,'Chicken Breast'!I277&gt;0,'Butterfly Shrimp'!I277&gt;0),50,200))),0)</f>
        <v>0</v>
      </c>
      <c r="J277" s="2" t="str">
        <f ca="1">IF(D277&lt;$E$18,"N/A",IF(D277=$E$18,IF($E$7-SUM(OFFSET(F277,-$E$18,0):F277)&gt;0,$E$7-SUM(OFFSET(F277,-$E$18,0):F277),0),IF(OFFSET(G277,-$E$18,0)-SUM(OFFSET(F277,-$E$18,0):F277)&gt;0,OFFSET(G277,-$E$18,0)-SUM(OFFSET(F277,-$E$18,0):F277),0)))</f>
        <v>N/A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1338</v>
      </c>
      <c r="F278" s="15">
        <f t="shared" ref="F278:F341" si="28">ROUND($E$15/7,0)</f>
        <v>45</v>
      </c>
      <c r="G278" s="15">
        <f t="shared" ref="G278:G341" ca="1" si="29">IF(D278=1,$E$4,IF(E278&lt;0,$E$4-E278,IF(MOD(D278,$E$5)=0,$E$4-E278,0)))</f>
        <v>0</v>
      </c>
      <c r="H278" s="13">
        <f t="shared" ca="1" si="25"/>
        <v>1.4663013698630138</v>
      </c>
      <c r="I278" s="29">
        <f ca="1">IF(G278&lt;&gt;0,IF(E278&lt;0,0,IF(OR('House Salad'!I278&gt;0,'Green Pepper'!I278&gt;0,Mushrooms!I278&gt;0,Lemon!I278&gt;0,Onions!I278&gt;0),0,IF(OR(Pita!I278&gt;0,Tzatziki!I278&gt;0,'Monterey Jack'!I278&gt;0, 'Marinated Chicken'!I278&gt;0, Squid!I278&gt;0,Spanakopita!I278&gt;0,'Garlic Butter Sauce'!I278&gt;0,Flour!I278&gt;0,Cheddar!I278&gt;0,'Filet Mignon'!I278&gt;0,'Pork Loin Skewers'!I278&gt;0,Bacon!I278&gt;0,'Chicken Breast'!I278&gt;0,'Butterfly Shrimp'!I278&gt;0),50,200))),0)</f>
        <v>0</v>
      </c>
      <c r="J278" s="2" t="str">
        <f ca="1">IF(D278&lt;$E$18,"N/A",IF(D278=$E$18,IF($E$7-SUM(OFFSET(F278,-$E$18,0):F278)&gt;0,$E$7-SUM(OFFSET(F278,-$E$18,0):F278),0),IF(OFFSET(G278,-$E$18,0)-SUM(OFFSET(F278,-$E$18,0):F278)&gt;0,OFFSET(G278,-$E$18,0)-SUM(OFFSET(F278,-$E$18,0):F278),0)))</f>
        <v>N/A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1293</v>
      </c>
      <c r="F279" s="15">
        <f t="shared" si="28"/>
        <v>45</v>
      </c>
      <c r="G279" s="15">
        <f t="shared" ca="1" si="29"/>
        <v>0</v>
      </c>
      <c r="H279" s="13">
        <f t="shared" ca="1" si="25"/>
        <v>1.4169863013698631</v>
      </c>
      <c r="I279" s="29">
        <f ca="1">IF(G279&lt;&gt;0,IF(E279&lt;0,0,IF(OR('House Salad'!I279&gt;0,'Green Pepper'!I279&gt;0,Mushrooms!I279&gt;0,Lemon!I279&gt;0,Onions!I279&gt;0),0,IF(OR(Pita!I279&gt;0,Tzatziki!I279&gt;0,'Monterey Jack'!I279&gt;0, 'Marinated Chicken'!I279&gt;0, Squid!I279&gt;0,Spanakopita!I279&gt;0,'Garlic Butter Sauce'!I279&gt;0,Flour!I279&gt;0,Cheddar!I279&gt;0,'Filet Mignon'!I279&gt;0,'Pork Loin Skewers'!I279&gt;0,Bacon!I279&gt;0,'Chicken Breast'!I279&gt;0,'Butterfly Shrimp'!I279&gt;0),50,200))),0)</f>
        <v>0</v>
      </c>
      <c r="J279" s="2" t="str">
        <f ca="1">IF(D279&lt;$E$18,"N/A",IF(D279=$E$18,IF($E$7-SUM(OFFSET(F279,-$E$18,0):F279)&gt;0,$E$7-SUM(OFFSET(F279,-$E$18,0):F279),0),IF(OFFSET(G279,-$E$18,0)-SUM(OFFSET(F279,-$E$18,0):F279)&gt;0,OFFSET(G279,-$E$18,0)-SUM(OFFSET(F279,-$E$18,0):F279),0)))</f>
        <v>N/A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1248</v>
      </c>
      <c r="F280" s="15">
        <f t="shared" si="28"/>
        <v>45</v>
      </c>
      <c r="G280" s="15">
        <f t="shared" ca="1" si="29"/>
        <v>0</v>
      </c>
      <c r="H280" s="13">
        <f t="shared" ca="1" si="25"/>
        <v>1.3676712328767124</v>
      </c>
      <c r="I280" s="29">
        <f ca="1">IF(G280&lt;&gt;0,IF(E280&lt;0,0,IF(OR('House Salad'!I280&gt;0,'Green Pepper'!I280&gt;0,Mushrooms!I280&gt;0,Lemon!I280&gt;0,Onions!I280&gt;0),0,IF(OR(Pita!I280&gt;0,Tzatziki!I280&gt;0,'Monterey Jack'!I280&gt;0, 'Marinated Chicken'!I280&gt;0, Squid!I280&gt;0,Spanakopita!I280&gt;0,'Garlic Butter Sauce'!I280&gt;0,Flour!I280&gt;0,Cheddar!I280&gt;0,'Filet Mignon'!I280&gt;0,'Pork Loin Skewers'!I280&gt;0,Bacon!I280&gt;0,'Chicken Breast'!I280&gt;0,'Butterfly Shrimp'!I280&gt;0),50,200))),0)</f>
        <v>0</v>
      </c>
      <c r="J280" s="2" t="str">
        <f ca="1">IF(D280&lt;$E$18,"N/A",IF(D280=$E$18,IF($E$7-SUM(OFFSET(F280,-$E$18,0):F280)&gt;0,$E$7-SUM(OFFSET(F280,-$E$18,0):F280),0),IF(OFFSET(G280,-$E$18,0)-SUM(OFFSET(F280,-$E$18,0):F280)&gt;0,OFFSET(G280,-$E$18,0)-SUM(OFFSET(F280,-$E$18,0):F280),0)))</f>
        <v>N/A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1203</v>
      </c>
      <c r="F281" s="15">
        <f t="shared" si="28"/>
        <v>45</v>
      </c>
      <c r="G281" s="15">
        <f t="shared" ca="1" si="29"/>
        <v>0</v>
      </c>
      <c r="H281" s="13">
        <f t="shared" ca="1" si="25"/>
        <v>1.3183561643835617</v>
      </c>
      <c r="I281" s="29">
        <f ca="1">IF(G281&lt;&gt;0,IF(E281&lt;0,0,IF(OR('House Salad'!I281&gt;0,'Green Pepper'!I281&gt;0,Mushrooms!I281&gt;0,Lemon!I281&gt;0,Onions!I281&gt;0),0,IF(OR(Pita!I281&gt;0,Tzatziki!I281&gt;0,'Monterey Jack'!I281&gt;0, 'Marinated Chicken'!I281&gt;0, Squid!I281&gt;0,Spanakopita!I281&gt;0,'Garlic Butter Sauce'!I281&gt;0,Flour!I281&gt;0,Cheddar!I281&gt;0,'Filet Mignon'!I281&gt;0,'Pork Loin Skewers'!I281&gt;0,Bacon!I281&gt;0,'Chicken Breast'!I281&gt;0,'Butterfly Shrimp'!I281&gt;0),50,200))),0)</f>
        <v>0</v>
      </c>
      <c r="J281" s="2" t="str">
        <f ca="1">IF(D281&lt;$E$18,"N/A",IF(D281=$E$18,IF($E$7-SUM(OFFSET(F281,-$E$18,0):F281)&gt;0,$E$7-SUM(OFFSET(F281,-$E$18,0):F281),0),IF(OFFSET(G281,-$E$18,0)-SUM(OFFSET(F281,-$E$18,0):F281)&gt;0,OFFSET(G281,-$E$18,0)-SUM(OFFSET(F281,-$E$18,0):F281),0)))</f>
        <v>N/A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1158</v>
      </c>
      <c r="F282" s="15">
        <f t="shared" si="28"/>
        <v>45</v>
      </c>
      <c r="G282" s="15">
        <f t="shared" ca="1" si="29"/>
        <v>0</v>
      </c>
      <c r="H282" s="13">
        <f t="shared" ca="1" si="25"/>
        <v>1.269041095890411</v>
      </c>
      <c r="I282" s="29">
        <f ca="1">IF(G282&lt;&gt;0,IF(E282&lt;0,0,IF(OR('House Salad'!I282&gt;0,'Green Pepper'!I282&gt;0,Mushrooms!I282&gt;0,Lemon!I282&gt;0,Onions!I282&gt;0),0,IF(OR(Pita!I282&gt;0,Tzatziki!I282&gt;0,'Monterey Jack'!I282&gt;0, 'Marinated Chicken'!I282&gt;0, Squid!I282&gt;0,Spanakopita!I282&gt;0,'Garlic Butter Sauce'!I282&gt;0,Flour!I282&gt;0,Cheddar!I282&gt;0,'Filet Mignon'!I282&gt;0,'Pork Loin Skewers'!I282&gt;0,Bacon!I282&gt;0,'Chicken Breast'!I282&gt;0,'Butterfly Shrimp'!I282&gt;0),50,200))),0)</f>
        <v>0</v>
      </c>
      <c r="J282" s="2" t="str">
        <f ca="1">IF(D282&lt;$E$18,"N/A",IF(D282=$E$18,IF($E$7-SUM(OFFSET(F282,-$E$18,0):F282)&gt;0,$E$7-SUM(OFFSET(F282,-$E$18,0):F282),0),IF(OFFSET(G282,-$E$18,0)-SUM(OFFSET(F282,-$E$18,0):F282)&gt;0,OFFSET(G282,-$E$18,0)-SUM(OFFSET(F282,-$E$18,0):F282),0)))</f>
        <v>N/A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1113</v>
      </c>
      <c r="F283" s="15">
        <f t="shared" si="28"/>
        <v>45</v>
      </c>
      <c r="G283" s="15">
        <f t="shared" ca="1" si="29"/>
        <v>0</v>
      </c>
      <c r="H283" s="13">
        <f t="shared" ca="1" si="25"/>
        <v>1.2197260273972603</v>
      </c>
      <c r="I283" s="29">
        <f ca="1">IF(G283&lt;&gt;0,IF(E283&lt;0,0,IF(OR('House Salad'!I283&gt;0,'Green Pepper'!I283&gt;0,Mushrooms!I283&gt;0,Lemon!I283&gt;0,Onions!I283&gt;0),0,IF(OR(Pita!I283&gt;0,Tzatziki!I283&gt;0,'Monterey Jack'!I283&gt;0, 'Marinated Chicken'!I283&gt;0, Squid!I283&gt;0,Spanakopita!I283&gt;0,'Garlic Butter Sauce'!I283&gt;0,Flour!I283&gt;0,Cheddar!I283&gt;0,'Filet Mignon'!I283&gt;0,'Pork Loin Skewers'!I283&gt;0,Bacon!I283&gt;0,'Chicken Breast'!I283&gt;0,'Butterfly Shrimp'!I283&gt;0),50,200))),0)</f>
        <v>0</v>
      </c>
      <c r="J283" s="2" t="str">
        <f ca="1">IF(D283&lt;$E$18,"N/A",IF(D283=$E$18,IF($E$7-SUM(OFFSET(F283,-$E$18,0):F283)&gt;0,$E$7-SUM(OFFSET(F283,-$E$18,0):F283),0),IF(OFFSET(G283,-$E$18,0)-SUM(OFFSET(F283,-$E$18,0):F283)&gt;0,OFFSET(G283,-$E$18,0)-SUM(OFFSET(F283,-$E$18,0):F283),0)))</f>
        <v>N/A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1068</v>
      </c>
      <c r="F284" s="15">
        <f t="shared" si="28"/>
        <v>45</v>
      </c>
      <c r="G284" s="15">
        <f t="shared" ca="1" si="29"/>
        <v>0</v>
      </c>
      <c r="H284" s="13">
        <f t="shared" ca="1" si="25"/>
        <v>1.1704109589041098</v>
      </c>
      <c r="I284" s="29">
        <f ca="1">IF(G284&lt;&gt;0,IF(E284&lt;0,0,IF(OR('House Salad'!I284&gt;0,'Green Pepper'!I284&gt;0,Mushrooms!I284&gt;0,Lemon!I284&gt;0,Onions!I284&gt;0),0,IF(OR(Pita!I284&gt;0,Tzatziki!I284&gt;0,'Monterey Jack'!I284&gt;0, 'Marinated Chicken'!I284&gt;0, Squid!I284&gt;0,Spanakopita!I284&gt;0,'Garlic Butter Sauce'!I284&gt;0,Flour!I284&gt;0,Cheddar!I284&gt;0,'Filet Mignon'!I284&gt;0,'Pork Loin Skewers'!I284&gt;0,Bacon!I284&gt;0,'Chicken Breast'!I284&gt;0,'Butterfly Shrimp'!I284&gt;0),50,200))),0)</f>
        <v>0</v>
      </c>
      <c r="J284" s="2" t="str">
        <f ca="1">IF(D284&lt;$E$18,"N/A",IF(D284=$E$18,IF($E$7-SUM(OFFSET(F284,-$E$18,0):F284)&gt;0,$E$7-SUM(OFFSET(F284,-$E$18,0):F284),0),IF(OFFSET(G284,-$E$18,0)-SUM(OFFSET(F284,-$E$18,0):F284)&gt;0,OFFSET(G284,-$E$18,0)-SUM(OFFSET(F284,-$E$18,0):F284),0)))</f>
        <v>N/A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1023</v>
      </c>
      <c r="F285" s="15">
        <f t="shared" si="28"/>
        <v>45</v>
      </c>
      <c r="G285" s="15">
        <f t="shared" ca="1" si="29"/>
        <v>0</v>
      </c>
      <c r="H285" s="13">
        <f t="shared" ca="1" si="25"/>
        <v>1.1210958904109591</v>
      </c>
      <c r="I285" s="29">
        <f ca="1">IF(G285&lt;&gt;0,IF(E285&lt;0,0,IF(OR('House Salad'!I285&gt;0,'Green Pepper'!I285&gt;0,Mushrooms!I285&gt;0,Lemon!I285&gt;0,Onions!I285&gt;0),0,IF(OR(Pita!I285&gt;0,Tzatziki!I285&gt;0,'Monterey Jack'!I285&gt;0, 'Marinated Chicken'!I285&gt;0, Squid!I285&gt;0,Spanakopita!I285&gt;0,'Garlic Butter Sauce'!I285&gt;0,Flour!I285&gt;0,Cheddar!I285&gt;0,'Filet Mignon'!I285&gt;0,'Pork Loin Skewers'!I285&gt;0,Bacon!I285&gt;0,'Chicken Breast'!I285&gt;0,'Butterfly Shrimp'!I285&gt;0),50,200))),0)</f>
        <v>0</v>
      </c>
      <c r="J285" s="2" t="str">
        <f ca="1">IF(D285&lt;$E$18,"N/A",IF(D285=$E$18,IF($E$7-SUM(OFFSET(F285,-$E$18,0):F285)&gt;0,$E$7-SUM(OFFSET(F285,-$E$18,0):F285),0),IF(OFFSET(G285,-$E$18,0)-SUM(OFFSET(F285,-$E$18,0):F285)&gt;0,OFFSET(G285,-$E$18,0)-SUM(OFFSET(F285,-$E$18,0):F285),0)))</f>
        <v>N/A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978</v>
      </c>
      <c r="F286" s="15">
        <f t="shared" si="28"/>
        <v>45</v>
      </c>
      <c r="G286" s="15">
        <f t="shared" ca="1" si="29"/>
        <v>0</v>
      </c>
      <c r="H286" s="13">
        <f t="shared" ca="1" si="25"/>
        <v>1.0717808219178084</v>
      </c>
      <c r="I286" s="29">
        <f ca="1">IF(G286&lt;&gt;0,IF(E286&lt;0,0,IF(OR('House Salad'!I286&gt;0,'Green Pepper'!I286&gt;0,Mushrooms!I286&gt;0,Lemon!I286&gt;0,Onions!I286&gt;0),0,IF(OR(Pita!I286&gt;0,Tzatziki!I286&gt;0,'Monterey Jack'!I286&gt;0, 'Marinated Chicken'!I286&gt;0, Squid!I286&gt;0,Spanakopita!I286&gt;0,'Garlic Butter Sauce'!I286&gt;0,Flour!I286&gt;0,Cheddar!I286&gt;0,'Filet Mignon'!I286&gt;0,'Pork Loin Skewers'!I286&gt;0,Bacon!I286&gt;0,'Chicken Breast'!I286&gt;0,'Butterfly Shrimp'!I286&gt;0),50,200))),0)</f>
        <v>0</v>
      </c>
      <c r="J286" s="2" t="str">
        <f ca="1">IF(D286&lt;$E$18,"N/A",IF(D286=$E$18,IF($E$7-SUM(OFFSET(F286,-$E$18,0):F286)&gt;0,$E$7-SUM(OFFSET(F286,-$E$18,0):F286),0),IF(OFFSET(G286,-$E$18,0)-SUM(OFFSET(F286,-$E$18,0):F286)&gt;0,OFFSET(G286,-$E$18,0)-SUM(OFFSET(F286,-$E$18,0):F286),0)))</f>
        <v>N/A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933</v>
      </c>
      <c r="F287" s="15">
        <f t="shared" si="28"/>
        <v>45</v>
      </c>
      <c r="G287" s="15">
        <f t="shared" ca="1" si="29"/>
        <v>0</v>
      </c>
      <c r="H287" s="13">
        <f t="shared" ca="1" si="25"/>
        <v>1.0224657534246577</v>
      </c>
      <c r="I287" s="29">
        <f ca="1">IF(G287&lt;&gt;0,IF(E287&lt;0,0,IF(OR('House Salad'!I287&gt;0,'Green Pepper'!I287&gt;0,Mushrooms!I287&gt;0,Lemon!I287&gt;0,Onions!I287&gt;0),0,IF(OR(Pita!I287&gt;0,Tzatziki!I287&gt;0,'Monterey Jack'!I287&gt;0, 'Marinated Chicken'!I287&gt;0, Squid!I287&gt;0,Spanakopita!I287&gt;0,'Garlic Butter Sauce'!I287&gt;0,Flour!I287&gt;0,Cheddar!I287&gt;0,'Filet Mignon'!I287&gt;0,'Pork Loin Skewers'!I287&gt;0,Bacon!I287&gt;0,'Chicken Breast'!I287&gt;0,'Butterfly Shrimp'!I287&gt;0),50,200))),0)</f>
        <v>0</v>
      </c>
      <c r="J287" s="2" t="str">
        <f ca="1">IF(D287&lt;$E$18,"N/A",IF(D287=$E$18,IF($E$7-SUM(OFFSET(F287,-$E$18,0):F287)&gt;0,$E$7-SUM(OFFSET(F287,-$E$18,0):F287),0),IF(OFFSET(G287,-$E$18,0)-SUM(OFFSET(F287,-$E$18,0):F287)&gt;0,OFFSET(G287,-$E$18,0)-SUM(OFFSET(F287,-$E$18,0):F287),0)))</f>
        <v>N/A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888</v>
      </c>
      <c r="F288" s="15">
        <f t="shared" si="28"/>
        <v>45</v>
      </c>
      <c r="G288" s="15">
        <f t="shared" ca="1" si="29"/>
        <v>0</v>
      </c>
      <c r="H288" s="13">
        <f t="shared" ca="1" si="25"/>
        <v>0.97315068493150703</v>
      </c>
      <c r="I288" s="29">
        <f ca="1">IF(G288&lt;&gt;0,IF(E288&lt;0,0,IF(OR('House Salad'!I288&gt;0,'Green Pepper'!I288&gt;0,Mushrooms!I288&gt;0,Lemon!I288&gt;0,Onions!I288&gt;0),0,IF(OR(Pita!I288&gt;0,Tzatziki!I288&gt;0,'Monterey Jack'!I288&gt;0, 'Marinated Chicken'!I288&gt;0, Squid!I288&gt;0,Spanakopita!I288&gt;0,'Garlic Butter Sauce'!I288&gt;0,Flour!I288&gt;0,Cheddar!I288&gt;0,'Filet Mignon'!I288&gt;0,'Pork Loin Skewers'!I288&gt;0,Bacon!I288&gt;0,'Chicken Breast'!I288&gt;0,'Butterfly Shrimp'!I288&gt;0),50,200))),0)</f>
        <v>0</v>
      </c>
      <c r="J288" s="2" t="str">
        <f ca="1">IF(D288&lt;$E$18,"N/A",IF(D288=$E$18,IF($E$7-SUM(OFFSET(F288,-$E$18,0):F288)&gt;0,$E$7-SUM(OFFSET(F288,-$E$18,0):F288),0),IF(OFFSET(G288,-$E$18,0)-SUM(OFFSET(F288,-$E$18,0):F288)&gt;0,OFFSET(G288,-$E$18,0)-SUM(OFFSET(F288,-$E$18,0):F288),0)))</f>
        <v>N/A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843</v>
      </c>
      <c r="F289" s="15">
        <f t="shared" si="28"/>
        <v>45</v>
      </c>
      <c r="G289" s="15">
        <f t="shared" ca="1" si="29"/>
        <v>0</v>
      </c>
      <c r="H289" s="13">
        <f t="shared" ca="1" si="25"/>
        <v>0.92383561643835632</v>
      </c>
      <c r="I289" s="29">
        <f ca="1">IF(G289&lt;&gt;0,IF(E289&lt;0,0,IF(OR('House Salad'!I289&gt;0,'Green Pepper'!I289&gt;0,Mushrooms!I289&gt;0,Lemon!I289&gt;0,Onions!I289&gt;0),0,IF(OR(Pita!I289&gt;0,Tzatziki!I289&gt;0,'Monterey Jack'!I289&gt;0, 'Marinated Chicken'!I289&gt;0, Squid!I289&gt;0,Spanakopita!I289&gt;0,'Garlic Butter Sauce'!I289&gt;0,Flour!I289&gt;0,Cheddar!I289&gt;0,'Filet Mignon'!I289&gt;0,'Pork Loin Skewers'!I289&gt;0,Bacon!I289&gt;0,'Chicken Breast'!I289&gt;0,'Butterfly Shrimp'!I289&gt;0),50,200))),0)</f>
        <v>0</v>
      </c>
      <c r="J289" s="2" t="str">
        <f ca="1">IF(D289&lt;$E$18,"N/A",IF(D289=$E$18,IF($E$7-SUM(OFFSET(F289,-$E$18,0):F289)&gt;0,$E$7-SUM(OFFSET(F289,-$E$18,0):F289),0),IF(OFFSET(G289,-$E$18,0)-SUM(OFFSET(F289,-$E$18,0):F289)&gt;0,OFFSET(G289,-$E$18,0)-SUM(OFFSET(F289,-$E$18,0):F289),0)))</f>
        <v>N/A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798</v>
      </c>
      <c r="F290" s="15">
        <f t="shared" si="28"/>
        <v>45</v>
      </c>
      <c r="G290" s="15">
        <f t="shared" ca="1" si="29"/>
        <v>0</v>
      </c>
      <c r="H290" s="13">
        <f t="shared" ca="1" si="25"/>
        <v>0.87452054794520562</v>
      </c>
      <c r="I290" s="29">
        <f ca="1">IF(G290&lt;&gt;0,IF(E290&lt;0,0,IF(OR('House Salad'!I290&gt;0,'Green Pepper'!I290&gt;0,Mushrooms!I290&gt;0,Lemon!I290&gt;0,Onions!I290&gt;0),0,IF(OR(Pita!I290&gt;0,Tzatziki!I290&gt;0,'Monterey Jack'!I290&gt;0, 'Marinated Chicken'!I290&gt;0, Squid!I290&gt;0,Spanakopita!I290&gt;0,'Garlic Butter Sauce'!I290&gt;0,Flour!I290&gt;0,Cheddar!I290&gt;0,'Filet Mignon'!I290&gt;0,'Pork Loin Skewers'!I290&gt;0,Bacon!I290&gt;0,'Chicken Breast'!I290&gt;0,'Butterfly Shrimp'!I290&gt;0),50,200))),0)</f>
        <v>0</v>
      </c>
      <c r="J290" s="2" t="str">
        <f ca="1">IF(D290&lt;$E$18,"N/A",IF(D290=$E$18,IF($E$7-SUM(OFFSET(F290,-$E$18,0):F290)&gt;0,$E$7-SUM(OFFSET(F290,-$E$18,0):F290),0),IF(OFFSET(G290,-$E$18,0)-SUM(OFFSET(F290,-$E$18,0):F290)&gt;0,OFFSET(G290,-$E$18,0)-SUM(OFFSET(F290,-$E$18,0):F290),0)))</f>
        <v>N/A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753</v>
      </c>
      <c r="F291" s="15">
        <f t="shared" si="28"/>
        <v>45</v>
      </c>
      <c r="G291" s="15">
        <f t="shared" ca="1" si="29"/>
        <v>0</v>
      </c>
      <c r="H291" s="13">
        <f t="shared" ca="1" si="25"/>
        <v>0.82520547945205491</v>
      </c>
      <c r="I291" s="29">
        <f ca="1">IF(G291&lt;&gt;0,IF(E291&lt;0,0,IF(OR('House Salad'!I291&gt;0,'Green Pepper'!I291&gt;0,Mushrooms!I291&gt;0,Lemon!I291&gt;0,Onions!I291&gt;0),0,IF(OR(Pita!I291&gt;0,Tzatziki!I291&gt;0,'Monterey Jack'!I291&gt;0, 'Marinated Chicken'!I291&gt;0, Squid!I291&gt;0,Spanakopita!I291&gt;0,'Garlic Butter Sauce'!I291&gt;0,Flour!I291&gt;0,Cheddar!I291&gt;0,'Filet Mignon'!I291&gt;0,'Pork Loin Skewers'!I291&gt;0,Bacon!I291&gt;0,'Chicken Breast'!I291&gt;0,'Butterfly Shrimp'!I291&gt;0),50,200))),0)</f>
        <v>0</v>
      </c>
      <c r="J291" s="2" t="str">
        <f ca="1">IF(D291&lt;$E$18,"N/A",IF(D291=$E$18,IF($E$7-SUM(OFFSET(F291,-$E$18,0):F291)&gt;0,$E$7-SUM(OFFSET(F291,-$E$18,0):F291),0),IF(OFFSET(G291,-$E$18,0)-SUM(OFFSET(F291,-$E$18,0):F291)&gt;0,OFFSET(G291,-$E$18,0)-SUM(OFFSET(F291,-$E$18,0):F291),0)))</f>
        <v>N/A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708</v>
      </c>
      <c r="F292" s="15">
        <f t="shared" si="28"/>
        <v>45</v>
      </c>
      <c r="G292" s="15">
        <f t="shared" ca="1" si="29"/>
        <v>0</v>
      </c>
      <c r="H292" s="13">
        <f t="shared" ca="1" si="25"/>
        <v>0.77589041095890421</v>
      </c>
      <c r="I292" s="29">
        <f ca="1">IF(G292&lt;&gt;0,IF(E292&lt;0,0,IF(OR('House Salad'!I292&gt;0,'Green Pepper'!I292&gt;0,Mushrooms!I292&gt;0,Lemon!I292&gt;0,Onions!I292&gt;0),0,IF(OR(Pita!I292&gt;0,Tzatziki!I292&gt;0,'Monterey Jack'!I292&gt;0, 'Marinated Chicken'!I292&gt;0, Squid!I292&gt;0,Spanakopita!I292&gt;0,'Garlic Butter Sauce'!I292&gt;0,Flour!I292&gt;0,Cheddar!I292&gt;0,'Filet Mignon'!I292&gt;0,'Pork Loin Skewers'!I292&gt;0,Bacon!I292&gt;0,'Chicken Breast'!I292&gt;0,'Butterfly Shrimp'!I292&gt;0),50,200))),0)</f>
        <v>0</v>
      </c>
      <c r="J292" s="2" t="str">
        <f ca="1">IF(D292&lt;$E$18,"N/A",IF(D292=$E$18,IF($E$7-SUM(OFFSET(F292,-$E$18,0):F292)&gt;0,$E$7-SUM(OFFSET(F292,-$E$18,0):F292),0),IF(OFFSET(G292,-$E$18,0)-SUM(OFFSET(F292,-$E$18,0):F292)&gt;0,OFFSET(G292,-$E$18,0)-SUM(OFFSET(F292,-$E$18,0):F292),0)))</f>
        <v>N/A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663</v>
      </c>
      <c r="F293" s="15">
        <f t="shared" si="28"/>
        <v>45</v>
      </c>
      <c r="G293" s="15">
        <f t="shared" ca="1" si="29"/>
        <v>0</v>
      </c>
      <c r="H293" s="13">
        <f t="shared" ca="1" si="25"/>
        <v>0.7265753424657535</v>
      </c>
      <c r="I293" s="29">
        <f ca="1">IF(G293&lt;&gt;0,IF(E293&lt;0,0,IF(OR('House Salad'!I293&gt;0,'Green Pepper'!I293&gt;0,Mushrooms!I293&gt;0,Lemon!I293&gt;0,Onions!I293&gt;0),0,IF(OR(Pita!I293&gt;0,Tzatziki!I293&gt;0,'Monterey Jack'!I293&gt;0, 'Marinated Chicken'!I293&gt;0, Squid!I293&gt;0,Spanakopita!I293&gt;0,'Garlic Butter Sauce'!I293&gt;0,Flour!I293&gt;0,Cheddar!I293&gt;0,'Filet Mignon'!I293&gt;0,'Pork Loin Skewers'!I293&gt;0,Bacon!I293&gt;0,'Chicken Breast'!I293&gt;0,'Butterfly Shrimp'!I293&gt;0),50,200))),0)</f>
        <v>0</v>
      </c>
      <c r="J293" s="2" t="str">
        <f ca="1">IF(D293&lt;$E$18,"N/A",IF(D293=$E$18,IF($E$7-SUM(OFFSET(F293,-$E$18,0):F293)&gt;0,$E$7-SUM(OFFSET(F293,-$E$18,0):F293),0),IF(OFFSET(G293,-$E$18,0)-SUM(OFFSET(F293,-$E$18,0):F293)&gt;0,OFFSET(G293,-$E$18,0)-SUM(OFFSET(F293,-$E$18,0):F293),0)))</f>
        <v>N/A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618</v>
      </c>
      <c r="F294" s="15">
        <f t="shared" si="28"/>
        <v>45</v>
      </c>
      <c r="G294" s="15">
        <f t="shared" ca="1" si="29"/>
        <v>0</v>
      </c>
      <c r="H294" s="13">
        <f t="shared" ca="1" si="25"/>
        <v>0.6772602739726028</v>
      </c>
      <c r="I294" s="29">
        <f ca="1">IF(G294&lt;&gt;0,IF(E294&lt;0,0,IF(OR('House Salad'!I294&gt;0,'Green Pepper'!I294&gt;0,Mushrooms!I294&gt;0,Lemon!I294&gt;0,Onions!I294&gt;0),0,IF(OR(Pita!I294&gt;0,Tzatziki!I294&gt;0,'Monterey Jack'!I294&gt;0, 'Marinated Chicken'!I294&gt;0, Squid!I294&gt;0,Spanakopita!I294&gt;0,'Garlic Butter Sauce'!I294&gt;0,Flour!I294&gt;0,Cheddar!I294&gt;0,'Filet Mignon'!I294&gt;0,'Pork Loin Skewers'!I294&gt;0,Bacon!I294&gt;0,'Chicken Breast'!I294&gt;0,'Butterfly Shrimp'!I294&gt;0),50,200))),0)</f>
        <v>0</v>
      </c>
      <c r="J294" s="2" t="str">
        <f ca="1">IF(D294&lt;$E$18,"N/A",IF(D294=$E$18,IF($E$7-SUM(OFFSET(F294,-$E$18,0):F294)&gt;0,$E$7-SUM(OFFSET(F294,-$E$18,0):F294),0),IF(OFFSET(G294,-$E$18,0)-SUM(OFFSET(F294,-$E$18,0):F294)&gt;0,OFFSET(G294,-$E$18,0)-SUM(OFFSET(F294,-$E$18,0):F294),0)))</f>
        <v>N/A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573</v>
      </c>
      <c r="F295" s="15">
        <f t="shared" si="28"/>
        <v>45</v>
      </c>
      <c r="G295" s="15">
        <f t="shared" ca="1" si="29"/>
        <v>0</v>
      </c>
      <c r="H295" s="13">
        <f t="shared" ca="1" si="25"/>
        <v>0.6279452054794521</v>
      </c>
      <c r="I295" s="29">
        <f ca="1">IF(G295&lt;&gt;0,IF(E295&lt;0,0,IF(OR('House Salad'!I295&gt;0,'Green Pepper'!I295&gt;0,Mushrooms!I295&gt;0,Lemon!I295&gt;0,Onions!I295&gt;0),0,IF(OR(Pita!I295&gt;0,Tzatziki!I295&gt;0,'Monterey Jack'!I295&gt;0, 'Marinated Chicken'!I295&gt;0, Squid!I295&gt;0,Spanakopita!I295&gt;0,'Garlic Butter Sauce'!I295&gt;0,Flour!I295&gt;0,Cheddar!I295&gt;0,'Filet Mignon'!I295&gt;0,'Pork Loin Skewers'!I295&gt;0,Bacon!I295&gt;0,'Chicken Breast'!I295&gt;0,'Butterfly Shrimp'!I295&gt;0),50,200))),0)</f>
        <v>0</v>
      </c>
      <c r="J295" s="2" t="str">
        <f ca="1">IF(D295&lt;$E$18,"N/A",IF(D295=$E$18,IF($E$7-SUM(OFFSET(F295,-$E$18,0):F295)&gt;0,$E$7-SUM(OFFSET(F295,-$E$18,0):F295),0),IF(OFFSET(G295,-$E$18,0)-SUM(OFFSET(F295,-$E$18,0):F295)&gt;0,OFFSET(G295,-$E$18,0)-SUM(OFFSET(F295,-$E$18,0):F295),0)))</f>
        <v>N/A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528</v>
      </c>
      <c r="F296" s="15">
        <f t="shared" si="28"/>
        <v>45</v>
      </c>
      <c r="G296" s="15">
        <f t="shared" ca="1" si="29"/>
        <v>0</v>
      </c>
      <c r="H296" s="13">
        <f t="shared" ca="1" si="25"/>
        <v>0.57863013698630139</v>
      </c>
      <c r="I296" s="29">
        <f ca="1">IF(G296&lt;&gt;0,IF(E296&lt;0,0,IF(OR('House Salad'!I296&gt;0,'Green Pepper'!I296&gt;0,Mushrooms!I296&gt;0,Lemon!I296&gt;0,Onions!I296&gt;0),0,IF(OR(Pita!I296&gt;0,Tzatziki!I296&gt;0,'Monterey Jack'!I296&gt;0, 'Marinated Chicken'!I296&gt;0, Squid!I296&gt;0,Spanakopita!I296&gt;0,'Garlic Butter Sauce'!I296&gt;0,Flour!I296&gt;0,Cheddar!I296&gt;0,'Filet Mignon'!I296&gt;0,'Pork Loin Skewers'!I296&gt;0,Bacon!I296&gt;0,'Chicken Breast'!I296&gt;0,'Butterfly Shrimp'!I296&gt;0),50,200))),0)</f>
        <v>0</v>
      </c>
      <c r="J296" s="2" t="str">
        <f ca="1">IF(D296&lt;$E$18,"N/A",IF(D296=$E$18,IF($E$7-SUM(OFFSET(F296,-$E$18,0):F296)&gt;0,$E$7-SUM(OFFSET(F296,-$E$18,0):F296),0),IF(OFFSET(G296,-$E$18,0)-SUM(OFFSET(F296,-$E$18,0):F296)&gt;0,OFFSET(G296,-$E$18,0)-SUM(OFFSET(F296,-$E$18,0):F296),0)))</f>
        <v>N/A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483</v>
      </c>
      <c r="F297" s="15">
        <f t="shared" si="28"/>
        <v>45</v>
      </c>
      <c r="G297" s="15">
        <f t="shared" ca="1" si="29"/>
        <v>0</v>
      </c>
      <c r="H297" s="13">
        <f t="shared" ca="1" si="25"/>
        <v>0.5293150684931508</v>
      </c>
      <c r="I297" s="29">
        <f ca="1">IF(G297&lt;&gt;0,IF(E297&lt;0,0,IF(OR('House Salad'!I297&gt;0,'Green Pepper'!I297&gt;0,Mushrooms!I297&gt;0,Lemon!I297&gt;0,Onions!I297&gt;0),0,IF(OR(Pita!I297&gt;0,Tzatziki!I297&gt;0,'Monterey Jack'!I297&gt;0, 'Marinated Chicken'!I297&gt;0, Squid!I297&gt;0,Spanakopita!I297&gt;0,'Garlic Butter Sauce'!I297&gt;0,Flour!I297&gt;0,Cheddar!I297&gt;0,'Filet Mignon'!I297&gt;0,'Pork Loin Skewers'!I297&gt;0,Bacon!I297&gt;0,'Chicken Breast'!I297&gt;0,'Butterfly Shrimp'!I297&gt;0),50,200))),0)</f>
        <v>0</v>
      </c>
      <c r="J297" s="2" t="str">
        <f ca="1">IF(D297&lt;$E$18,"N/A",IF(D297=$E$18,IF($E$7-SUM(OFFSET(F297,-$E$18,0):F297)&gt;0,$E$7-SUM(OFFSET(F297,-$E$18,0):F297),0),IF(OFFSET(G297,-$E$18,0)-SUM(OFFSET(F297,-$E$18,0):F297)&gt;0,OFFSET(G297,-$E$18,0)-SUM(OFFSET(F297,-$E$18,0):F297),0)))</f>
        <v>N/A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438</v>
      </c>
      <c r="F298" s="15">
        <f t="shared" si="28"/>
        <v>45</v>
      </c>
      <c r="G298" s="15">
        <f t="shared" ca="1" si="29"/>
        <v>0</v>
      </c>
      <c r="H298" s="13">
        <f t="shared" ca="1" si="25"/>
        <v>0.48000000000000004</v>
      </c>
      <c r="I298" s="29">
        <f ca="1">IF(G298&lt;&gt;0,IF(E298&lt;0,0,IF(OR('House Salad'!I298&gt;0,'Green Pepper'!I298&gt;0,Mushrooms!I298&gt;0,Lemon!I298&gt;0,Onions!I298&gt;0),0,IF(OR(Pita!I298&gt;0,Tzatziki!I298&gt;0,'Monterey Jack'!I298&gt;0, 'Marinated Chicken'!I298&gt;0, Squid!I298&gt;0,Spanakopita!I298&gt;0,'Garlic Butter Sauce'!I298&gt;0,Flour!I298&gt;0,Cheddar!I298&gt;0,'Filet Mignon'!I298&gt;0,'Pork Loin Skewers'!I298&gt;0,Bacon!I298&gt;0,'Chicken Breast'!I298&gt;0,'Butterfly Shrimp'!I298&gt;0),50,200))),0)</f>
        <v>0</v>
      </c>
      <c r="J298" s="2" t="str">
        <f ca="1">IF(D298&lt;$E$18,"N/A",IF(D298=$E$18,IF($E$7-SUM(OFFSET(F298,-$E$18,0):F298)&gt;0,$E$7-SUM(OFFSET(F298,-$E$18,0):F298),0),IF(OFFSET(G298,-$E$18,0)-SUM(OFFSET(F298,-$E$18,0):F298)&gt;0,OFFSET(G298,-$E$18,0)-SUM(OFFSET(F298,-$E$18,0):F298),0)))</f>
        <v>N/A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393</v>
      </c>
      <c r="F299" s="15">
        <f t="shared" si="28"/>
        <v>45</v>
      </c>
      <c r="G299" s="15">
        <f t="shared" ca="1" si="29"/>
        <v>0</v>
      </c>
      <c r="H299" s="13">
        <f t="shared" ca="1" si="25"/>
        <v>0.43068493150684939</v>
      </c>
      <c r="I299" s="29">
        <f ca="1">IF(G299&lt;&gt;0,IF(E299&lt;0,0,IF(OR('House Salad'!I299&gt;0,'Green Pepper'!I299&gt;0,Mushrooms!I299&gt;0,Lemon!I299&gt;0,Onions!I299&gt;0),0,IF(OR(Pita!I299&gt;0,Tzatziki!I299&gt;0,'Monterey Jack'!I299&gt;0, 'Marinated Chicken'!I299&gt;0, Squid!I299&gt;0,Spanakopita!I299&gt;0,'Garlic Butter Sauce'!I299&gt;0,Flour!I299&gt;0,Cheddar!I299&gt;0,'Filet Mignon'!I299&gt;0,'Pork Loin Skewers'!I299&gt;0,Bacon!I299&gt;0,'Chicken Breast'!I299&gt;0,'Butterfly Shrimp'!I299&gt;0),50,200))),0)</f>
        <v>0</v>
      </c>
      <c r="J299" s="2" t="str">
        <f ca="1">IF(D299&lt;$E$18,"N/A",IF(D299=$E$18,IF($E$7-SUM(OFFSET(F299,-$E$18,0):F299)&gt;0,$E$7-SUM(OFFSET(F299,-$E$18,0):F299),0),IF(OFFSET(G299,-$E$18,0)-SUM(OFFSET(F299,-$E$18,0):F299)&gt;0,OFFSET(G299,-$E$18,0)-SUM(OFFSET(F299,-$E$18,0):F299),0)))</f>
        <v>N/A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348</v>
      </c>
      <c r="F300" s="15">
        <f t="shared" si="28"/>
        <v>45</v>
      </c>
      <c r="G300" s="15">
        <f t="shared" ca="1" si="29"/>
        <v>1575</v>
      </c>
      <c r="H300" s="13">
        <f t="shared" ca="1" si="25"/>
        <v>0.38136986301369868</v>
      </c>
      <c r="I300" s="29">
        <f ca="1">IF(G300&lt;&gt;0,IF(E300&lt;0,0,IF(OR('House Salad'!I300&gt;0,'Green Pepper'!I300&gt;0,Mushrooms!I300&gt;0,Lemon!I300&gt;0,Onions!I300&gt;0),0,IF(OR(Pita!I300&gt;0,Tzatziki!I300&gt;0,'Monterey Jack'!I300&gt;0, 'Marinated Chicken'!I300&gt;0, Squid!I300&gt;0,Spanakopita!I300&gt;0,'Garlic Butter Sauce'!I300&gt;0,Flour!I300&gt;0,Cheddar!I300&gt;0,'Filet Mignon'!I300&gt;0,'Pork Loin Skewers'!I300&gt;0,Bacon!I300&gt;0,'Chicken Breast'!I300&gt;0,'Butterfly Shrimp'!I300&gt;0),50,200))),0)</f>
        <v>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1878</v>
      </c>
      <c r="F301" s="15">
        <f t="shared" si="28"/>
        <v>45</v>
      </c>
      <c r="G301" s="15">
        <f t="shared" ca="1" si="29"/>
        <v>0</v>
      </c>
      <c r="H301" s="13">
        <f t="shared" ca="1" si="25"/>
        <v>2.0580821917808221</v>
      </c>
      <c r="I301" s="29">
        <f ca="1">IF(G301&lt;&gt;0,IF(E301&lt;0,0,IF(OR('House Salad'!I301&gt;0,'Green Pepper'!I301&gt;0,Mushrooms!I301&gt;0,Lemon!I301&gt;0,Onions!I301&gt;0),0,IF(OR(Pita!I301&gt;0,Tzatziki!I301&gt;0,'Monterey Jack'!I301&gt;0, 'Marinated Chicken'!I301&gt;0, Squid!I301&gt;0,Spanakopita!I301&gt;0,'Garlic Butter Sauce'!I301&gt;0,Flour!I301&gt;0,Cheddar!I301&gt;0,'Filet Mignon'!I301&gt;0,'Pork Loin Skewers'!I301&gt;0,Bacon!I301&gt;0,'Chicken Breast'!I301&gt;0,'Butterfly Shrimp'!I301&gt;0),50,200))),0)</f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1833</v>
      </c>
      <c r="F302" s="15">
        <f t="shared" si="28"/>
        <v>45</v>
      </c>
      <c r="G302" s="15">
        <f t="shared" ca="1" si="29"/>
        <v>0</v>
      </c>
      <c r="H302" s="13">
        <f t="shared" ca="1" si="25"/>
        <v>2.0087671232876714</v>
      </c>
      <c r="I302" s="29">
        <f ca="1">IF(G302&lt;&gt;0,IF(E302&lt;0,0,IF(OR('House Salad'!I302&gt;0,'Green Pepper'!I302&gt;0,Mushrooms!I302&gt;0,Lemon!I302&gt;0,Onions!I302&gt;0),0,IF(OR(Pita!I302&gt;0,Tzatziki!I302&gt;0,'Monterey Jack'!I302&gt;0, 'Marinated Chicken'!I302&gt;0, Squid!I302&gt;0,Spanakopita!I302&gt;0,'Garlic Butter Sauce'!I302&gt;0,Flour!I302&gt;0,Cheddar!I302&gt;0,'Filet Mignon'!I302&gt;0,'Pork Loin Skewers'!I302&gt;0,Bacon!I302&gt;0,'Chicken Breast'!I302&gt;0,'Butterfly Shrimp'!I302&gt;0),50,200))),0)</f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1788</v>
      </c>
      <c r="F303" s="15">
        <f t="shared" si="28"/>
        <v>45</v>
      </c>
      <c r="G303" s="15">
        <f t="shared" ca="1" si="29"/>
        <v>0</v>
      </c>
      <c r="H303" s="13">
        <f t="shared" ca="1" si="25"/>
        <v>1.9594520547945209</v>
      </c>
      <c r="I303" s="29">
        <f ca="1">IF(G303&lt;&gt;0,IF(E303&lt;0,0,IF(OR('House Salad'!I303&gt;0,'Green Pepper'!I303&gt;0,Mushrooms!I303&gt;0,Lemon!I303&gt;0,Onions!I303&gt;0),0,IF(OR(Pita!I303&gt;0,Tzatziki!I303&gt;0,'Monterey Jack'!I303&gt;0, 'Marinated Chicken'!I303&gt;0, Squid!I303&gt;0,Spanakopita!I303&gt;0,'Garlic Butter Sauce'!I303&gt;0,Flour!I303&gt;0,Cheddar!I303&gt;0,'Filet Mignon'!I303&gt;0,'Pork Loin Skewers'!I303&gt;0,Bacon!I303&gt;0,'Chicken Breast'!I303&gt;0,'Butterfly Shrimp'!I303&gt;0),50,200))),0)</f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1743</v>
      </c>
      <c r="F304" s="15">
        <f t="shared" si="28"/>
        <v>45</v>
      </c>
      <c r="G304" s="15">
        <f t="shared" ca="1" si="29"/>
        <v>0</v>
      </c>
      <c r="H304" s="13">
        <f t="shared" ca="1" si="25"/>
        <v>1.9101369863013702</v>
      </c>
      <c r="I304" s="29">
        <f ca="1">IF(G304&lt;&gt;0,IF(E304&lt;0,0,IF(OR('House Salad'!I304&gt;0,'Green Pepper'!I304&gt;0,Mushrooms!I304&gt;0,Lemon!I304&gt;0,Onions!I304&gt;0),0,IF(OR(Pita!I304&gt;0,Tzatziki!I304&gt;0,'Monterey Jack'!I304&gt;0, 'Marinated Chicken'!I304&gt;0, Squid!I304&gt;0,Spanakopita!I304&gt;0,'Garlic Butter Sauce'!I304&gt;0,Flour!I304&gt;0,Cheddar!I304&gt;0,'Filet Mignon'!I304&gt;0,'Pork Loin Skewers'!I304&gt;0,Bacon!I304&gt;0,'Chicken Breast'!I304&gt;0,'Butterfly Shrimp'!I304&gt;0),50,200))),0)</f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1698</v>
      </c>
      <c r="F305" s="15">
        <f t="shared" si="28"/>
        <v>45</v>
      </c>
      <c r="G305" s="15">
        <f t="shared" ca="1" si="29"/>
        <v>0</v>
      </c>
      <c r="H305" s="13">
        <f t="shared" ca="1" si="25"/>
        <v>1.8608219178082195</v>
      </c>
      <c r="I305" s="29">
        <f ca="1">IF(G305&lt;&gt;0,IF(E305&lt;0,0,IF(OR('House Salad'!I305&gt;0,'Green Pepper'!I305&gt;0,Mushrooms!I305&gt;0,Lemon!I305&gt;0,Onions!I305&gt;0),0,IF(OR(Pita!I305&gt;0,Tzatziki!I305&gt;0,'Monterey Jack'!I305&gt;0, 'Marinated Chicken'!I305&gt;0, Squid!I305&gt;0,Spanakopita!I305&gt;0,'Garlic Butter Sauce'!I305&gt;0,Flour!I305&gt;0,Cheddar!I305&gt;0,'Filet Mignon'!I305&gt;0,'Pork Loin Skewers'!I305&gt;0,Bacon!I305&gt;0,'Chicken Breast'!I305&gt;0,'Butterfly Shrimp'!I305&gt;0),50,200))),0)</f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1653</v>
      </c>
      <c r="F306" s="15">
        <f t="shared" si="28"/>
        <v>45</v>
      </c>
      <c r="G306" s="15">
        <f t="shared" ca="1" si="29"/>
        <v>0</v>
      </c>
      <c r="H306" s="13">
        <f t="shared" ca="1" si="25"/>
        <v>1.8115068493150688</v>
      </c>
      <c r="I306" s="29">
        <f ca="1">IF(G306&lt;&gt;0,IF(E306&lt;0,0,IF(OR('House Salad'!I306&gt;0,'Green Pepper'!I306&gt;0,Mushrooms!I306&gt;0,Lemon!I306&gt;0,Onions!I306&gt;0),0,IF(OR(Pita!I306&gt;0,Tzatziki!I306&gt;0,'Monterey Jack'!I306&gt;0, 'Marinated Chicken'!I306&gt;0, Squid!I306&gt;0,Spanakopita!I306&gt;0,'Garlic Butter Sauce'!I306&gt;0,Flour!I306&gt;0,Cheddar!I306&gt;0,'Filet Mignon'!I306&gt;0,'Pork Loin Skewers'!I306&gt;0,Bacon!I306&gt;0,'Chicken Breast'!I306&gt;0,'Butterfly Shrimp'!I306&gt;0),50,200))),0)</f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1608</v>
      </c>
      <c r="F307" s="15">
        <f t="shared" si="28"/>
        <v>45</v>
      </c>
      <c r="G307" s="15">
        <f t="shared" ca="1" si="29"/>
        <v>0</v>
      </c>
      <c r="H307" s="13">
        <f t="shared" ca="1" si="25"/>
        <v>1.7621917808219181</v>
      </c>
      <c r="I307" s="29">
        <f ca="1">IF(G307&lt;&gt;0,IF(E307&lt;0,0,IF(OR('House Salad'!I307&gt;0,'Green Pepper'!I307&gt;0,Mushrooms!I307&gt;0,Lemon!I307&gt;0,Onions!I307&gt;0),0,IF(OR(Pita!I307&gt;0,Tzatziki!I307&gt;0,'Monterey Jack'!I307&gt;0, 'Marinated Chicken'!I307&gt;0, Squid!I307&gt;0,Spanakopita!I307&gt;0,'Garlic Butter Sauce'!I307&gt;0,Flour!I307&gt;0,Cheddar!I307&gt;0,'Filet Mignon'!I307&gt;0,'Pork Loin Skewers'!I307&gt;0,Bacon!I307&gt;0,'Chicken Breast'!I307&gt;0,'Butterfly Shrimp'!I307&gt;0),50,200))),0)</f>
        <v>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1563</v>
      </c>
      <c r="F308" s="15">
        <f t="shared" si="28"/>
        <v>45</v>
      </c>
      <c r="G308" s="15">
        <f t="shared" ca="1" si="29"/>
        <v>0</v>
      </c>
      <c r="H308" s="13">
        <f t="shared" ca="1" si="25"/>
        <v>1.7128767123287674</v>
      </c>
      <c r="I308" s="29">
        <f ca="1">IF(G308&lt;&gt;0,IF(E308&lt;0,0,IF(OR('House Salad'!I308&gt;0,'Green Pepper'!I308&gt;0,Mushrooms!I308&gt;0,Lemon!I308&gt;0,Onions!I308&gt;0),0,IF(OR(Pita!I308&gt;0,Tzatziki!I308&gt;0,'Monterey Jack'!I308&gt;0, 'Marinated Chicken'!I308&gt;0, Squid!I308&gt;0,Spanakopita!I308&gt;0,'Garlic Butter Sauce'!I308&gt;0,Flour!I308&gt;0,Cheddar!I308&gt;0,'Filet Mignon'!I308&gt;0,'Pork Loin Skewers'!I308&gt;0,Bacon!I308&gt;0,'Chicken Breast'!I308&gt;0,'Butterfly Shrimp'!I308&gt;0),50,200))),0)</f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1518</v>
      </c>
      <c r="F309" s="15">
        <f t="shared" si="28"/>
        <v>45</v>
      </c>
      <c r="G309" s="15">
        <f t="shared" ca="1" si="29"/>
        <v>0</v>
      </c>
      <c r="H309" s="13">
        <f t="shared" ca="1" si="25"/>
        <v>1.6635616438356167</v>
      </c>
      <c r="I309" s="29">
        <f ca="1">IF(G309&lt;&gt;0,IF(E309&lt;0,0,IF(OR('House Salad'!I309&gt;0,'Green Pepper'!I309&gt;0,Mushrooms!I309&gt;0,Lemon!I309&gt;0,Onions!I309&gt;0),0,IF(OR(Pita!I309&gt;0,Tzatziki!I309&gt;0,'Monterey Jack'!I309&gt;0, 'Marinated Chicken'!I309&gt;0, Squid!I309&gt;0,Spanakopita!I309&gt;0,'Garlic Butter Sauce'!I309&gt;0,Flour!I309&gt;0,Cheddar!I309&gt;0,'Filet Mignon'!I309&gt;0,'Pork Loin Skewers'!I309&gt;0,Bacon!I309&gt;0,'Chicken Breast'!I309&gt;0,'Butterfly Shrimp'!I309&gt;0),50,200))),0)</f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1473</v>
      </c>
      <c r="F310" s="15">
        <f t="shared" si="28"/>
        <v>45</v>
      </c>
      <c r="G310" s="15">
        <f t="shared" ca="1" si="29"/>
        <v>0</v>
      </c>
      <c r="H310" s="13">
        <f t="shared" ca="1" si="25"/>
        <v>1.614246575342466</v>
      </c>
      <c r="I310" s="29">
        <f ca="1">IF(G310&lt;&gt;0,IF(E310&lt;0,0,IF(OR('House Salad'!I310&gt;0,'Green Pepper'!I310&gt;0,Mushrooms!I310&gt;0,Lemon!I310&gt;0,Onions!I310&gt;0),0,IF(OR(Pita!I310&gt;0,Tzatziki!I310&gt;0,'Monterey Jack'!I310&gt;0, 'Marinated Chicken'!I310&gt;0, Squid!I310&gt;0,Spanakopita!I310&gt;0,'Garlic Butter Sauce'!I310&gt;0,Flour!I310&gt;0,Cheddar!I310&gt;0,'Filet Mignon'!I310&gt;0,'Pork Loin Skewers'!I310&gt;0,Bacon!I310&gt;0,'Chicken Breast'!I310&gt;0,'Butterfly Shrimp'!I310&gt;0),50,200))),0)</f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1428</v>
      </c>
      <c r="F311" s="15">
        <f t="shared" si="28"/>
        <v>45</v>
      </c>
      <c r="G311" s="15">
        <f t="shared" ca="1" si="29"/>
        <v>0</v>
      </c>
      <c r="H311" s="13">
        <f t="shared" ca="1" si="25"/>
        <v>1.5649315068493153</v>
      </c>
      <c r="I311" s="29">
        <f ca="1">IF(G311&lt;&gt;0,IF(E311&lt;0,0,IF(OR('House Salad'!I311&gt;0,'Green Pepper'!I311&gt;0,Mushrooms!I311&gt;0,Lemon!I311&gt;0,Onions!I311&gt;0),0,IF(OR(Pita!I311&gt;0,Tzatziki!I311&gt;0,'Monterey Jack'!I311&gt;0, 'Marinated Chicken'!I311&gt;0, Squid!I311&gt;0,Spanakopita!I311&gt;0,'Garlic Butter Sauce'!I311&gt;0,Flour!I311&gt;0,Cheddar!I311&gt;0,'Filet Mignon'!I311&gt;0,'Pork Loin Skewers'!I311&gt;0,Bacon!I311&gt;0,'Chicken Breast'!I311&gt;0,'Butterfly Shrimp'!I311&gt;0),50,200))),0)</f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1383</v>
      </c>
      <c r="F312" s="15">
        <f t="shared" si="28"/>
        <v>45</v>
      </c>
      <c r="G312" s="15">
        <f t="shared" ca="1" si="29"/>
        <v>0</v>
      </c>
      <c r="H312" s="13">
        <f t="shared" ca="1" si="25"/>
        <v>1.5156164383561646</v>
      </c>
      <c r="I312" s="29">
        <f ca="1">IF(G312&lt;&gt;0,IF(E312&lt;0,0,IF(OR('House Salad'!I312&gt;0,'Green Pepper'!I312&gt;0,Mushrooms!I312&gt;0,Lemon!I312&gt;0,Onions!I312&gt;0),0,IF(OR(Pita!I312&gt;0,Tzatziki!I312&gt;0,'Monterey Jack'!I312&gt;0, 'Marinated Chicken'!I312&gt;0, Squid!I312&gt;0,Spanakopita!I312&gt;0,'Garlic Butter Sauce'!I312&gt;0,Flour!I312&gt;0,Cheddar!I312&gt;0,'Filet Mignon'!I312&gt;0,'Pork Loin Skewers'!I312&gt;0,Bacon!I312&gt;0,'Chicken Breast'!I312&gt;0,'Butterfly Shrimp'!I312&gt;0),50,200))),0)</f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1338</v>
      </c>
      <c r="F313" s="15">
        <f t="shared" si="28"/>
        <v>45</v>
      </c>
      <c r="G313" s="15">
        <f t="shared" ca="1" si="29"/>
        <v>0</v>
      </c>
      <c r="H313" s="13">
        <f t="shared" ca="1" si="25"/>
        <v>1.4663013698630138</v>
      </c>
      <c r="I313" s="29">
        <f ca="1">IF(G313&lt;&gt;0,IF(E313&lt;0,0,IF(OR('House Salad'!I313&gt;0,'Green Pepper'!I313&gt;0,Mushrooms!I313&gt;0,Lemon!I313&gt;0,Onions!I313&gt;0),0,IF(OR(Pita!I313&gt;0,Tzatziki!I313&gt;0,'Monterey Jack'!I313&gt;0, 'Marinated Chicken'!I313&gt;0, Squid!I313&gt;0,Spanakopita!I313&gt;0,'Garlic Butter Sauce'!I313&gt;0,Flour!I313&gt;0,Cheddar!I313&gt;0,'Filet Mignon'!I313&gt;0,'Pork Loin Skewers'!I313&gt;0,Bacon!I313&gt;0,'Chicken Breast'!I313&gt;0,'Butterfly Shrimp'!I313&gt;0),50,200))),0)</f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1293</v>
      </c>
      <c r="F314" s="15">
        <f t="shared" si="28"/>
        <v>45</v>
      </c>
      <c r="G314" s="15">
        <f t="shared" ca="1" si="29"/>
        <v>0</v>
      </c>
      <c r="H314" s="13">
        <f t="shared" ca="1" si="25"/>
        <v>1.4169863013698631</v>
      </c>
      <c r="I314" s="29">
        <f ca="1">IF(G314&lt;&gt;0,IF(E314&lt;0,0,IF(OR('House Salad'!I314&gt;0,'Green Pepper'!I314&gt;0,Mushrooms!I314&gt;0,Lemon!I314&gt;0,Onions!I314&gt;0),0,IF(OR(Pita!I314&gt;0,Tzatziki!I314&gt;0,'Monterey Jack'!I314&gt;0, 'Marinated Chicken'!I314&gt;0, Squid!I314&gt;0,Spanakopita!I314&gt;0,'Garlic Butter Sauce'!I314&gt;0,Flour!I314&gt;0,Cheddar!I314&gt;0,'Filet Mignon'!I314&gt;0,'Pork Loin Skewers'!I314&gt;0,Bacon!I314&gt;0,'Chicken Breast'!I314&gt;0,'Butterfly Shrimp'!I314&gt;0),50,200))),0)</f>
        <v>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1248</v>
      </c>
      <c r="F315" s="15">
        <f t="shared" si="28"/>
        <v>45</v>
      </c>
      <c r="G315" s="15">
        <f t="shared" ca="1" si="29"/>
        <v>0</v>
      </c>
      <c r="H315" s="13">
        <f t="shared" ca="1" si="25"/>
        <v>1.3676712328767124</v>
      </c>
      <c r="I315" s="29">
        <f ca="1">IF(G315&lt;&gt;0,IF(E315&lt;0,0,IF(OR('House Salad'!I315&gt;0,'Green Pepper'!I315&gt;0,Mushrooms!I315&gt;0,Lemon!I315&gt;0,Onions!I315&gt;0),0,IF(OR(Pita!I315&gt;0,Tzatziki!I315&gt;0,'Monterey Jack'!I315&gt;0, 'Marinated Chicken'!I315&gt;0, Squid!I315&gt;0,Spanakopita!I315&gt;0,'Garlic Butter Sauce'!I315&gt;0,Flour!I315&gt;0,Cheddar!I315&gt;0,'Filet Mignon'!I315&gt;0,'Pork Loin Skewers'!I315&gt;0,Bacon!I315&gt;0,'Chicken Breast'!I315&gt;0,'Butterfly Shrimp'!I315&gt;0),50,200))),0)</f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1203</v>
      </c>
      <c r="F316" s="15">
        <f t="shared" si="28"/>
        <v>45</v>
      </c>
      <c r="G316" s="15">
        <f t="shared" ca="1" si="29"/>
        <v>0</v>
      </c>
      <c r="H316" s="13">
        <f t="shared" ca="1" si="25"/>
        <v>1.3183561643835617</v>
      </c>
      <c r="I316" s="29">
        <f ca="1">IF(G316&lt;&gt;0,IF(E316&lt;0,0,IF(OR('House Salad'!I316&gt;0,'Green Pepper'!I316&gt;0,Mushrooms!I316&gt;0,Lemon!I316&gt;0,Onions!I316&gt;0),0,IF(OR(Pita!I316&gt;0,Tzatziki!I316&gt;0,'Monterey Jack'!I316&gt;0, 'Marinated Chicken'!I316&gt;0, Squid!I316&gt;0,Spanakopita!I316&gt;0,'Garlic Butter Sauce'!I316&gt;0,Flour!I316&gt;0,Cheddar!I316&gt;0,'Filet Mignon'!I316&gt;0,'Pork Loin Skewers'!I316&gt;0,Bacon!I316&gt;0,'Chicken Breast'!I316&gt;0,'Butterfly Shrimp'!I316&gt;0),50,200))),0)</f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1158</v>
      </c>
      <c r="F317" s="15">
        <f t="shared" si="28"/>
        <v>45</v>
      </c>
      <c r="G317" s="15">
        <f t="shared" ca="1" si="29"/>
        <v>0</v>
      </c>
      <c r="H317" s="13">
        <f t="shared" ca="1" si="25"/>
        <v>1.269041095890411</v>
      </c>
      <c r="I317" s="29">
        <f ca="1">IF(G317&lt;&gt;0,IF(E317&lt;0,0,IF(OR('House Salad'!I317&gt;0,'Green Pepper'!I317&gt;0,Mushrooms!I317&gt;0,Lemon!I317&gt;0,Onions!I317&gt;0),0,IF(OR(Pita!I317&gt;0,Tzatziki!I317&gt;0,'Monterey Jack'!I317&gt;0, 'Marinated Chicken'!I317&gt;0, Squid!I317&gt;0,Spanakopita!I317&gt;0,'Garlic Butter Sauce'!I317&gt;0,Flour!I317&gt;0,Cheddar!I317&gt;0,'Filet Mignon'!I317&gt;0,'Pork Loin Skewers'!I317&gt;0,Bacon!I317&gt;0,'Chicken Breast'!I317&gt;0,'Butterfly Shrimp'!I317&gt;0),50,200))),0)</f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1113</v>
      </c>
      <c r="F318" s="15">
        <f t="shared" si="28"/>
        <v>45</v>
      </c>
      <c r="G318" s="15">
        <f t="shared" ca="1" si="29"/>
        <v>0</v>
      </c>
      <c r="H318" s="13">
        <f t="shared" ca="1" si="25"/>
        <v>1.2197260273972603</v>
      </c>
      <c r="I318" s="29">
        <f ca="1">IF(G318&lt;&gt;0,IF(E318&lt;0,0,IF(OR('House Salad'!I318&gt;0,'Green Pepper'!I318&gt;0,Mushrooms!I318&gt;0,Lemon!I318&gt;0,Onions!I318&gt;0),0,IF(OR(Pita!I318&gt;0,Tzatziki!I318&gt;0,'Monterey Jack'!I318&gt;0, 'Marinated Chicken'!I318&gt;0, Squid!I318&gt;0,Spanakopita!I318&gt;0,'Garlic Butter Sauce'!I318&gt;0,Flour!I318&gt;0,Cheddar!I318&gt;0,'Filet Mignon'!I318&gt;0,'Pork Loin Skewers'!I318&gt;0,Bacon!I318&gt;0,'Chicken Breast'!I318&gt;0,'Butterfly Shrimp'!I318&gt;0),50,200))),0)</f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1068</v>
      </c>
      <c r="F319" s="15">
        <f t="shared" si="28"/>
        <v>45</v>
      </c>
      <c r="G319" s="15">
        <f t="shared" ca="1" si="29"/>
        <v>0</v>
      </c>
      <c r="H319" s="13">
        <f t="shared" ca="1" si="25"/>
        <v>1.1704109589041098</v>
      </c>
      <c r="I319" s="29">
        <f ca="1">IF(G319&lt;&gt;0,IF(E319&lt;0,0,IF(OR('House Salad'!I319&gt;0,'Green Pepper'!I319&gt;0,Mushrooms!I319&gt;0,Lemon!I319&gt;0,Onions!I319&gt;0),0,IF(OR(Pita!I319&gt;0,Tzatziki!I319&gt;0,'Monterey Jack'!I319&gt;0, 'Marinated Chicken'!I319&gt;0, Squid!I319&gt;0,Spanakopita!I319&gt;0,'Garlic Butter Sauce'!I319&gt;0,Flour!I319&gt;0,Cheddar!I319&gt;0,'Filet Mignon'!I319&gt;0,'Pork Loin Skewers'!I319&gt;0,Bacon!I319&gt;0,'Chicken Breast'!I319&gt;0,'Butterfly Shrimp'!I319&gt;0),50,200))),0)</f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1023</v>
      </c>
      <c r="F320" s="15">
        <f t="shared" si="28"/>
        <v>45</v>
      </c>
      <c r="G320" s="15">
        <f t="shared" ca="1" si="29"/>
        <v>0</v>
      </c>
      <c r="H320" s="13">
        <f t="shared" ca="1" si="25"/>
        <v>1.1210958904109591</v>
      </c>
      <c r="I320" s="29">
        <f ca="1">IF(G320&lt;&gt;0,IF(E320&lt;0,0,IF(OR('House Salad'!I320&gt;0,'Green Pepper'!I320&gt;0,Mushrooms!I320&gt;0,Lemon!I320&gt;0,Onions!I320&gt;0),0,IF(OR(Pita!I320&gt;0,Tzatziki!I320&gt;0,'Monterey Jack'!I320&gt;0, 'Marinated Chicken'!I320&gt;0, Squid!I320&gt;0,Spanakopita!I320&gt;0,'Garlic Butter Sauce'!I320&gt;0,Flour!I320&gt;0,Cheddar!I320&gt;0,'Filet Mignon'!I320&gt;0,'Pork Loin Skewers'!I320&gt;0,Bacon!I320&gt;0,'Chicken Breast'!I320&gt;0,'Butterfly Shrimp'!I320&gt;0),50,200))),0)</f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978</v>
      </c>
      <c r="F321" s="15">
        <f t="shared" si="28"/>
        <v>45</v>
      </c>
      <c r="G321" s="15">
        <f t="shared" ca="1" si="29"/>
        <v>0</v>
      </c>
      <c r="H321" s="13">
        <f t="shared" ca="1" si="25"/>
        <v>1.0717808219178084</v>
      </c>
      <c r="I321" s="29">
        <f ca="1">IF(G321&lt;&gt;0,IF(E321&lt;0,0,IF(OR('House Salad'!I321&gt;0,'Green Pepper'!I321&gt;0,Mushrooms!I321&gt;0,Lemon!I321&gt;0,Onions!I321&gt;0),0,IF(OR(Pita!I321&gt;0,Tzatziki!I321&gt;0,'Monterey Jack'!I321&gt;0, 'Marinated Chicken'!I321&gt;0, Squid!I321&gt;0,Spanakopita!I321&gt;0,'Garlic Butter Sauce'!I321&gt;0,Flour!I321&gt;0,Cheddar!I321&gt;0,'Filet Mignon'!I321&gt;0,'Pork Loin Skewers'!I321&gt;0,Bacon!I321&gt;0,'Chicken Breast'!I321&gt;0,'Butterfly Shrimp'!I321&gt;0),50,200))),0)</f>
        <v>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933</v>
      </c>
      <c r="F322" s="15">
        <f t="shared" si="28"/>
        <v>45</v>
      </c>
      <c r="G322" s="15">
        <f t="shared" ca="1" si="29"/>
        <v>0</v>
      </c>
      <c r="H322" s="13">
        <f t="shared" ca="1" si="25"/>
        <v>1.0224657534246577</v>
      </c>
      <c r="I322" s="29">
        <f ca="1">IF(G322&lt;&gt;0,IF(E322&lt;0,0,IF(OR('House Salad'!I322&gt;0,'Green Pepper'!I322&gt;0,Mushrooms!I322&gt;0,Lemon!I322&gt;0,Onions!I322&gt;0),0,IF(OR(Pita!I322&gt;0,Tzatziki!I322&gt;0,'Monterey Jack'!I322&gt;0, 'Marinated Chicken'!I322&gt;0, Squid!I322&gt;0,Spanakopita!I322&gt;0,'Garlic Butter Sauce'!I322&gt;0,Flour!I322&gt;0,Cheddar!I322&gt;0,'Filet Mignon'!I322&gt;0,'Pork Loin Skewers'!I322&gt;0,Bacon!I322&gt;0,'Chicken Breast'!I322&gt;0,'Butterfly Shrimp'!I322&gt;0),50,200))),0)</f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888</v>
      </c>
      <c r="F323" s="15">
        <f t="shared" si="28"/>
        <v>45</v>
      </c>
      <c r="G323" s="15">
        <f t="shared" ca="1" si="29"/>
        <v>0</v>
      </c>
      <c r="H323" s="13">
        <f t="shared" ca="1" si="25"/>
        <v>0.97315068493150703</v>
      </c>
      <c r="I323" s="29">
        <f ca="1">IF(G323&lt;&gt;0,IF(E323&lt;0,0,IF(OR('House Salad'!I323&gt;0,'Green Pepper'!I323&gt;0,Mushrooms!I323&gt;0,Lemon!I323&gt;0,Onions!I323&gt;0),0,IF(OR(Pita!I323&gt;0,Tzatziki!I323&gt;0,'Monterey Jack'!I323&gt;0, 'Marinated Chicken'!I323&gt;0, Squid!I323&gt;0,Spanakopita!I323&gt;0,'Garlic Butter Sauce'!I323&gt;0,Flour!I323&gt;0,Cheddar!I323&gt;0,'Filet Mignon'!I323&gt;0,'Pork Loin Skewers'!I323&gt;0,Bacon!I323&gt;0,'Chicken Breast'!I323&gt;0,'Butterfly Shrimp'!I323&gt;0),50,200))),0)</f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843</v>
      </c>
      <c r="F324" s="15">
        <f t="shared" si="28"/>
        <v>45</v>
      </c>
      <c r="G324" s="15">
        <f t="shared" ca="1" si="29"/>
        <v>0</v>
      </c>
      <c r="H324" s="13">
        <f t="shared" ca="1" si="25"/>
        <v>0.92383561643835632</v>
      </c>
      <c r="I324" s="29">
        <f ca="1">IF(G324&lt;&gt;0,IF(E324&lt;0,0,IF(OR('House Salad'!I324&gt;0,'Green Pepper'!I324&gt;0,Mushrooms!I324&gt;0,Lemon!I324&gt;0,Onions!I324&gt;0),0,IF(OR(Pita!I324&gt;0,Tzatziki!I324&gt;0,'Monterey Jack'!I324&gt;0, 'Marinated Chicken'!I324&gt;0, Squid!I324&gt;0,Spanakopita!I324&gt;0,'Garlic Butter Sauce'!I324&gt;0,Flour!I324&gt;0,Cheddar!I324&gt;0,'Filet Mignon'!I324&gt;0,'Pork Loin Skewers'!I324&gt;0,Bacon!I324&gt;0,'Chicken Breast'!I324&gt;0,'Butterfly Shrimp'!I324&gt;0),50,200))),0)</f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798</v>
      </c>
      <c r="F325" s="15">
        <f t="shared" si="28"/>
        <v>45</v>
      </c>
      <c r="G325" s="15">
        <f t="shared" ca="1" si="29"/>
        <v>0</v>
      </c>
      <c r="H325" s="13">
        <f t="shared" ca="1" si="25"/>
        <v>0.87452054794520562</v>
      </c>
      <c r="I325" s="29">
        <f ca="1">IF(G325&lt;&gt;0,IF(E325&lt;0,0,IF(OR('House Salad'!I325&gt;0,'Green Pepper'!I325&gt;0,Mushrooms!I325&gt;0,Lemon!I325&gt;0,Onions!I325&gt;0),0,IF(OR(Pita!I325&gt;0,Tzatziki!I325&gt;0,'Monterey Jack'!I325&gt;0, 'Marinated Chicken'!I325&gt;0, Squid!I325&gt;0,Spanakopita!I325&gt;0,'Garlic Butter Sauce'!I325&gt;0,Flour!I325&gt;0,Cheddar!I325&gt;0,'Filet Mignon'!I325&gt;0,'Pork Loin Skewers'!I325&gt;0,Bacon!I325&gt;0,'Chicken Breast'!I325&gt;0,'Butterfly Shrimp'!I325&gt;0),50,200))),0)</f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753</v>
      </c>
      <c r="F326" s="15">
        <f t="shared" si="28"/>
        <v>45</v>
      </c>
      <c r="G326" s="15">
        <f t="shared" ca="1" si="29"/>
        <v>0</v>
      </c>
      <c r="H326" s="13">
        <f t="shared" ca="1" si="25"/>
        <v>0.82520547945205491</v>
      </c>
      <c r="I326" s="29">
        <f ca="1">IF(G326&lt;&gt;0,IF(E326&lt;0,0,IF(OR('House Salad'!I326&gt;0,'Green Pepper'!I326&gt;0,Mushrooms!I326&gt;0,Lemon!I326&gt;0,Onions!I326&gt;0),0,IF(OR(Pita!I326&gt;0,Tzatziki!I326&gt;0,'Monterey Jack'!I326&gt;0, 'Marinated Chicken'!I326&gt;0, Squid!I326&gt;0,Spanakopita!I326&gt;0,'Garlic Butter Sauce'!I326&gt;0,Flour!I326&gt;0,Cheddar!I326&gt;0,'Filet Mignon'!I326&gt;0,'Pork Loin Skewers'!I326&gt;0,Bacon!I326&gt;0,'Chicken Breast'!I326&gt;0,'Butterfly Shrimp'!I326&gt;0),50,200))),0)</f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708</v>
      </c>
      <c r="F327" s="15">
        <f t="shared" si="28"/>
        <v>45</v>
      </c>
      <c r="G327" s="15">
        <f t="shared" ca="1" si="29"/>
        <v>0</v>
      </c>
      <c r="H327" s="13">
        <f t="shared" ca="1" si="25"/>
        <v>0.77589041095890421</v>
      </c>
      <c r="I327" s="29">
        <f ca="1">IF(G327&lt;&gt;0,IF(E327&lt;0,0,IF(OR('House Salad'!I327&gt;0,'Green Pepper'!I327&gt;0,Mushrooms!I327&gt;0,Lemon!I327&gt;0,Onions!I327&gt;0),0,IF(OR(Pita!I327&gt;0,Tzatziki!I327&gt;0,'Monterey Jack'!I327&gt;0, 'Marinated Chicken'!I327&gt;0, Squid!I327&gt;0,Spanakopita!I327&gt;0,'Garlic Butter Sauce'!I327&gt;0,Flour!I327&gt;0,Cheddar!I327&gt;0,'Filet Mignon'!I327&gt;0,'Pork Loin Skewers'!I327&gt;0,Bacon!I327&gt;0,'Chicken Breast'!I327&gt;0,'Butterfly Shrimp'!I327&gt;0),50,200))),0)</f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663</v>
      </c>
      <c r="F328" s="15">
        <f t="shared" si="28"/>
        <v>45</v>
      </c>
      <c r="G328" s="15">
        <f t="shared" ca="1" si="29"/>
        <v>0</v>
      </c>
      <c r="H328" s="13">
        <f t="shared" ca="1" si="25"/>
        <v>0.7265753424657535</v>
      </c>
      <c r="I328" s="29">
        <f ca="1">IF(G328&lt;&gt;0,IF(E328&lt;0,0,IF(OR('House Salad'!I328&gt;0,'Green Pepper'!I328&gt;0,Mushrooms!I328&gt;0,Lemon!I328&gt;0,Onions!I328&gt;0),0,IF(OR(Pita!I328&gt;0,Tzatziki!I328&gt;0,'Monterey Jack'!I328&gt;0, 'Marinated Chicken'!I328&gt;0, Squid!I328&gt;0,Spanakopita!I328&gt;0,'Garlic Butter Sauce'!I328&gt;0,Flour!I328&gt;0,Cheddar!I328&gt;0,'Filet Mignon'!I328&gt;0,'Pork Loin Skewers'!I328&gt;0,Bacon!I328&gt;0,'Chicken Breast'!I328&gt;0,'Butterfly Shrimp'!I328&gt;0),50,200))),0)</f>
        <v>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618</v>
      </c>
      <c r="F329" s="15">
        <f t="shared" si="28"/>
        <v>45</v>
      </c>
      <c r="G329" s="15">
        <f t="shared" ca="1" si="29"/>
        <v>0</v>
      </c>
      <c r="H329" s="13">
        <f t="shared" ca="1" si="25"/>
        <v>0.6772602739726028</v>
      </c>
      <c r="I329" s="29">
        <f ca="1">IF(G329&lt;&gt;0,IF(E329&lt;0,0,IF(OR('House Salad'!I329&gt;0,'Green Pepper'!I329&gt;0,Mushrooms!I329&gt;0,Lemon!I329&gt;0,Onions!I329&gt;0),0,IF(OR(Pita!I329&gt;0,Tzatziki!I329&gt;0,'Monterey Jack'!I329&gt;0, 'Marinated Chicken'!I329&gt;0, Squid!I329&gt;0,Spanakopita!I329&gt;0,'Garlic Butter Sauce'!I329&gt;0,Flour!I329&gt;0,Cheddar!I329&gt;0,'Filet Mignon'!I329&gt;0,'Pork Loin Skewers'!I329&gt;0,Bacon!I329&gt;0,'Chicken Breast'!I329&gt;0,'Butterfly Shrimp'!I329&gt;0),50,200))),0)</f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573</v>
      </c>
      <c r="F330" s="15">
        <f t="shared" si="28"/>
        <v>45</v>
      </c>
      <c r="G330" s="15">
        <f t="shared" ca="1" si="29"/>
        <v>0</v>
      </c>
      <c r="H330" s="13">
        <f t="shared" ca="1" si="25"/>
        <v>0.6279452054794521</v>
      </c>
      <c r="I330" s="29">
        <f ca="1">IF(G330&lt;&gt;0,IF(E330&lt;0,0,IF(OR('House Salad'!I330&gt;0,'Green Pepper'!I330&gt;0,Mushrooms!I330&gt;0,Lemon!I330&gt;0,Onions!I330&gt;0),0,IF(OR(Pita!I330&gt;0,Tzatziki!I330&gt;0,'Monterey Jack'!I330&gt;0, 'Marinated Chicken'!I330&gt;0, Squid!I330&gt;0,Spanakopita!I330&gt;0,'Garlic Butter Sauce'!I330&gt;0,Flour!I330&gt;0,Cheddar!I330&gt;0,'Filet Mignon'!I330&gt;0,'Pork Loin Skewers'!I330&gt;0,Bacon!I330&gt;0,'Chicken Breast'!I330&gt;0,'Butterfly Shrimp'!I330&gt;0),50,200))),0)</f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528</v>
      </c>
      <c r="F331" s="15">
        <f t="shared" si="28"/>
        <v>45</v>
      </c>
      <c r="G331" s="15">
        <f t="shared" ca="1" si="29"/>
        <v>0</v>
      </c>
      <c r="H331" s="13">
        <f t="shared" ca="1" si="25"/>
        <v>0.57863013698630139</v>
      </c>
      <c r="I331" s="29">
        <f ca="1">IF(G331&lt;&gt;0,IF(E331&lt;0,0,IF(OR('House Salad'!I331&gt;0,'Green Pepper'!I331&gt;0,Mushrooms!I331&gt;0,Lemon!I331&gt;0,Onions!I331&gt;0),0,IF(OR(Pita!I331&gt;0,Tzatziki!I331&gt;0,'Monterey Jack'!I331&gt;0, 'Marinated Chicken'!I331&gt;0, Squid!I331&gt;0,Spanakopita!I331&gt;0,'Garlic Butter Sauce'!I331&gt;0,Flour!I331&gt;0,Cheddar!I331&gt;0,'Filet Mignon'!I331&gt;0,'Pork Loin Skewers'!I331&gt;0,Bacon!I331&gt;0,'Chicken Breast'!I331&gt;0,'Butterfly Shrimp'!I331&gt;0),50,200))),0)</f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483</v>
      </c>
      <c r="F332" s="15">
        <f t="shared" si="28"/>
        <v>45</v>
      </c>
      <c r="G332" s="15">
        <f t="shared" ca="1" si="29"/>
        <v>0</v>
      </c>
      <c r="H332" s="13">
        <f t="shared" ca="1" si="25"/>
        <v>0.5293150684931508</v>
      </c>
      <c r="I332" s="29">
        <f ca="1">IF(G332&lt;&gt;0,IF(E332&lt;0,0,IF(OR('House Salad'!I332&gt;0,'Green Pepper'!I332&gt;0,Mushrooms!I332&gt;0,Lemon!I332&gt;0,Onions!I332&gt;0),0,IF(OR(Pita!I332&gt;0,Tzatziki!I332&gt;0,'Monterey Jack'!I332&gt;0, 'Marinated Chicken'!I332&gt;0, Squid!I332&gt;0,Spanakopita!I332&gt;0,'Garlic Butter Sauce'!I332&gt;0,Flour!I332&gt;0,Cheddar!I332&gt;0,'Filet Mignon'!I332&gt;0,'Pork Loin Skewers'!I332&gt;0,Bacon!I332&gt;0,'Chicken Breast'!I332&gt;0,'Butterfly Shrimp'!I332&gt;0),50,200))),0)</f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438</v>
      </c>
      <c r="F333" s="15">
        <f t="shared" si="28"/>
        <v>45</v>
      </c>
      <c r="G333" s="15">
        <f t="shared" ca="1" si="29"/>
        <v>0</v>
      </c>
      <c r="H333" s="13">
        <f t="shared" ca="1" si="25"/>
        <v>0.48000000000000004</v>
      </c>
      <c r="I333" s="29">
        <f ca="1">IF(G333&lt;&gt;0,IF(E333&lt;0,0,IF(OR('House Salad'!I333&gt;0,'Green Pepper'!I333&gt;0,Mushrooms!I333&gt;0,Lemon!I333&gt;0,Onions!I333&gt;0),0,IF(OR(Pita!I333&gt;0,Tzatziki!I333&gt;0,'Monterey Jack'!I333&gt;0, 'Marinated Chicken'!I333&gt;0, Squid!I333&gt;0,Spanakopita!I333&gt;0,'Garlic Butter Sauce'!I333&gt;0,Flour!I333&gt;0,Cheddar!I333&gt;0,'Filet Mignon'!I333&gt;0,'Pork Loin Skewers'!I333&gt;0,Bacon!I333&gt;0,'Chicken Breast'!I333&gt;0,'Butterfly Shrimp'!I333&gt;0),50,200))),0)</f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393</v>
      </c>
      <c r="F334" s="15">
        <f t="shared" si="28"/>
        <v>45</v>
      </c>
      <c r="G334" s="15">
        <f t="shared" ca="1" si="29"/>
        <v>0</v>
      </c>
      <c r="H334" s="13">
        <f t="shared" ca="1" si="25"/>
        <v>0.43068493150684939</v>
      </c>
      <c r="I334" s="29">
        <f ca="1">IF(G334&lt;&gt;0,IF(E334&lt;0,0,IF(OR('House Salad'!I334&gt;0,'Green Pepper'!I334&gt;0,Mushrooms!I334&gt;0,Lemon!I334&gt;0,Onions!I334&gt;0),0,IF(OR(Pita!I334&gt;0,Tzatziki!I334&gt;0,'Monterey Jack'!I334&gt;0, 'Marinated Chicken'!I334&gt;0, Squid!I334&gt;0,Spanakopita!I334&gt;0,'Garlic Butter Sauce'!I334&gt;0,Flour!I334&gt;0,Cheddar!I334&gt;0,'Filet Mignon'!I334&gt;0,'Pork Loin Skewers'!I334&gt;0,Bacon!I334&gt;0,'Chicken Breast'!I334&gt;0,'Butterfly Shrimp'!I334&gt;0),50,200))),0)</f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348</v>
      </c>
      <c r="F335" s="15">
        <f t="shared" si="28"/>
        <v>45</v>
      </c>
      <c r="G335" s="15">
        <f t="shared" ca="1" si="29"/>
        <v>1575</v>
      </c>
      <c r="H335" s="13">
        <f t="shared" ca="1" si="25"/>
        <v>0.38136986301369868</v>
      </c>
      <c r="I335" s="29">
        <f ca="1">IF(G335&lt;&gt;0,IF(E335&lt;0,0,IF(OR('House Salad'!I335&gt;0,'Green Pepper'!I335&gt;0,Mushrooms!I335&gt;0,Lemon!I335&gt;0,Onions!I335&gt;0),0,IF(OR(Pita!I335&gt;0,Tzatziki!I335&gt;0,'Monterey Jack'!I335&gt;0, 'Marinated Chicken'!I335&gt;0, Squid!I335&gt;0,Spanakopita!I335&gt;0,'Garlic Butter Sauce'!I335&gt;0,Flour!I335&gt;0,Cheddar!I335&gt;0,'Filet Mignon'!I335&gt;0,'Pork Loin Skewers'!I335&gt;0,Bacon!I335&gt;0,'Chicken Breast'!I335&gt;0,'Butterfly Shrimp'!I335&gt;0),50,200))),0)</f>
        <v>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1878</v>
      </c>
      <c r="F336" s="15">
        <f t="shared" si="28"/>
        <v>45</v>
      </c>
      <c r="G336" s="15">
        <f t="shared" ca="1" si="29"/>
        <v>0</v>
      </c>
      <c r="H336" s="13">
        <f t="shared" ca="1" si="25"/>
        <v>2.0580821917808221</v>
      </c>
      <c r="I336" s="29">
        <f ca="1">IF(G336&lt;&gt;0,IF(E336&lt;0,0,IF(OR('House Salad'!I336&gt;0,'Green Pepper'!I336&gt;0,Mushrooms!I336&gt;0,Lemon!I336&gt;0,Onions!I336&gt;0),0,IF(OR(Pita!I336&gt;0,Tzatziki!I336&gt;0,'Monterey Jack'!I336&gt;0, 'Marinated Chicken'!I336&gt;0, Squid!I336&gt;0,Spanakopita!I336&gt;0,'Garlic Butter Sauce'!I336&gt;0,Flour!I336&gt;0,Cheddar!I336&gt;0,'Filet Mignon'!I336&gt;0,'Pork Loin Skewers'!I336&gt;0,Bacon!I336&gt;0,'Chicken Breast'!I336&gt;0,'Butterfly Shrimp'!I336&gt;0),50,200))),0)</f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1833</v>
      </c>
      <c r="F337" s="15">
        <f t="shared" si="28"/>
        <v>45</v>
      </c>
      <c r="G337" s="15">
        <f t="shared" ca="1" si="29"/>
        <v>0</v>
      </c>
      <c r="H337" s="13">
        <f t="shared" ca="1" si="25"/>
        <v>2.0087671232876714</v>
      </c>
      <c r="I337" s="29">
        <f ca="1">IF(G337&lt;&gt;0,IF(E337&lt;0,0,IF(OR('House Salad'!I337&gt;0,'Green Pepper'!I337&gt;0,Mushrooms!I337&gt;0,Lemon!I337&gt;0,Onions!I337&gt;0),0,IF(OR(Pita!I337&gt;0,Tzatziki!I337&gt;0,'Monterey Jack'!I337&gt;0, 'Marinated Chicken'!I337&gt;0, Squid!I337&gt;0,Spanakopita!I337&gt;0,'Garlic Butter Sauce'!I337&gt;0,Flour!I337&gt;0,Cheddar!I337&gt;0,'Filet Mignon'!I337&gt;0,'Pork Loin Skewers'!I337&gt;0,Bacon!I337&gt;0,'Chicken Breast'!I337&gt;0,'Butterfly Shrimp'!I337&gt;0),50,200))),0)</f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1788</v>
      </c>
      <c r="F338" s="15">
        <f t="shared" si="28"/>
        <v>45</v>
      </c>
      <c r="G338" s="15">
        <f t="shared" ca="1" si="29"/>
        <v>0</v>
      </c>
      <c r="H338" s="13">
        <f t="shared" ca="1" si="25"/>
        <v>1.9594520547945209</v>
      </c>
      <c r="I338" s="29">
        <f ca="1">IF(G338&lt;&gt;0,IF(E338&lt;0,0,IF(OR('House Salad'!I338&gt;0,'Green Pepper'!I338&gt;0,Mushrooms!I338&gt;0,Lemon!I338&gt;0,Onions!I338&gt;0),0,IF(OR(Pita!I338&gt;0,Tzatziki!I338&gt;0,'Monterey Jack'!I338&gt;0, 'Marinated Chicken'!I338&gt;0, Squid!I338&gt;0,Spanakopita!I338&gt;0,'Garlic Butter Sauce'!I338&gt;0,Flour!I338&gt;0,Cheddar!I338&gt;0,'Filet Mignon'!I338&gt;0,'Pork Loin Skewers'!I338&gt;0,Bacon!I338&gt;0,'Chicken Breast'!I338&gt;0,'Butterfly Shrimp'!I338&gt;0),50,200))),0)</f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1743</v>
      </c>
      <c r="F339" s="15">
        <f t="shared" si="28"/>
        <v>45</v>
      </c>
      <c r="G339" s="15">
        <f t="shared" ca="1" si="29"/>
        <v>0</v>
      </c>
      <c r="H339" s="13">
        <f t="shared" ca="1" si="25"/>
        <v>1.9101369863013702</v>
      </c>
      <c r="I339" s="29">
        <f ca="1">IF(G339&lt;&gt;0,IF(E339&lt;0,0,IF(OR('House Salad'!I339&gt;0,'Green Pepper'!I339&gt;0,Mushrooms!I339&gt;0,Lemon!I339&gt;0,Onions!I339&gt;0),0,IF(OR(Pita!I339&gt;0,Tzatziki!I339&gt;0,'Monterey Jack'!I339&gt;0, 'Marinated Chicken'!I339&gt;0, Squid!I339&gt;0,Spanakopita!I339&gt;0,'Garlic Butter Sauce'!I339&gt;0,Flour!I339&gt;0,Cheddar!I339&gt;0,'Filet Mignon'!I339&gt;0,'Pork Loin Skewers'!I339&gt;0,Bacon!I339&gt;0,'Chicken Breast'!I339&gt;0,'Butterfly Shrimp'!I339&gt;0),50,200))),0)</f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1698</v>
      </c>
      <c r="F340" s="15">
        <f t="shared" si="28"/>
        <v>45</v>
      </c>
      <c r="G340" s="15">
        <f t="shared" ca="1" si="29"/>
        <v>0</v>
      </c>
      <c r="H340" s="13">
        <f t="shared" ca="1" si="25"/>
        <v>1.8608219178082195</v>
      </c>
      <c r="I340" s="29">
        <f ca="1">IF(G340&lt;&gt;0,IF(E340&lt;0,0,IF(OR('House Salad'!I340&gt;0,'Green Pepper'!I340&gt;0,Mushrooms!I340&gt;0,Lemon!I340&gt;0,Onions!I340&gt;0),0,IF(OR(Pita!I340&gt;0,Tzatziki!I340&gt;0,'Monterey Jack'!I340&gt;0, 'Marinated Chicken'!I340&gt;0, Squid!I340&gt;0,Spanakopita!I340&gt;0,'Garlic Butter Sauce'!I340&gt;0,Flour!I340&gt;0,Cheddar!I340&gt;0,'Filet Mignon'!I340&gt;0,'Pork Loin Skewers'!I340&gt;0,Bacon!I340&gt;0,'Chicken Breast'!I340&gt;0,'Butterfly Shrimp'!I340&gt;0),50,200))),0)</f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1653</v>
      </c>
      <c r="F341" s="15">
        <f t="shared" si="28"/>
        <v>45</v>
      </c>
      <c r="G341" s="15">
        <f t="shared" ca="1" si="29"/>
        <v>0</v>
      </c>
      <c r="H341" s="13">
        <f t="shared" ref="H341:H385" ca="1" si="31">IF(E341&gt;0,E341*($E$12/365),0)</f>
        <v>1.8115068493150688</v>
      </c>
      <c r="I341" s="29">
        <f ca="1">IF(G341&lt;&gt;0,IF(E341&lt;0,0,IF(OR('House Salad'!I341&gt;0,'Green Pepper'!I341&gt;0,Mushrooms!I341&gt;0,Lemon!I341&gt;0,Onions!I341&gt;0),0,IF(OR(Pita!I341&gt;0,Tzatziki!I341&gt;0,'Monterey Jack'!I341&gt;0, 'Marinated Chicken'!I341&gt;0, Squid!I341&gt;0,Spanakopita!I341&gt;0,'Garlic Butter Sauce'!I341&gt;0,Flour!I341&gt;0,Cheddar!I341&gt;0,'Filet Mignon'!I341&gt;0,'Pork Loin Skewers'!I341&gt;0,Bacon!I341&gt;0,'Chicken Breast'!I341&gt;0,'Butterfly Shrimp'!I341&gt;0),50,200))),0)</f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1608</v>
      </c>
      <c r="F342" s="15">
        <f t="shared" ref="F342:F386" si="34">ROUND($E$15/7,0)</f>
        <v>45</v>
      </c>
      <c r="G342" s="15">
        <f t="shared" ref="G342:G385" ca="1" si="35">IF(D342=1,$E$4,IF(E342&lt;0,$E$4-E342,IF(MOD(D342,$E$5)=0,$E$4-E342,0)))</f>
        <v>0</v>
      </c>
      <c r="H342" s="13">
        <f t="shared" ca="1" si="31"/>
        <v>1.7621917808219181</v>
      </c>
      <c r="I342" s="29">
        <f ca="1">IF(G342&lt;&gt;0,IF(E342&lt;0,0,IF(OR('House Salad'!I342&gt;0,'Green Pepper'!I342&gt;0,Mushrooms!I342&gt;0,Lemon!I342&gt;0,Onions!I342&gt;0),0,IF(OR(Pita!I342&gt;0,Tzatziki!I342&gt;0,'Monterey Jack'!I342&gt;0, 'Marinated Chicken'!I342&gt;0, Squid!I342&gt;0,Spanakopita!I342&gt;0,'Garlic Butter Sauce'!I342&gt;0,Flour!I342&gt;0,Cheddar!I342&gt;0,'Filet Mignon'!I342&gt;0,'Pork Loin Skewers'!I342&gt;0,Bacon!I342&gt;0,'Chicken Breast'!I342&gt;0,'Butterfly Shrimp'!I342&gt;0),50,200))),0)</f>
        <v>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1563</v>
      </c>
      <c r="F343" s="15">
        <f t="shared" si="34"/>
        <v>45</v>
      </c>
      <c r="G343" s="15">
        <f t="shared" ca="1" si="35"/>
        <v>0</v>
      </c>
      <c r="H343" s="13">
        <f t="shared" ca="1" si="31"/>
        <v>1.7128767123287674</v>
      </c>
      <c r="I343" s="29">
        <f ca="1">IF(G343&lt;&gt;0,IF(E343&lt;0,0,IF(OR('House Salad'!I343&gt;0,'Green Pepper'!I343&gt;0,Mushrooms!I343&gt;0,Lemon!I343&gt;0,Onions!I343&gt;0),0,IF(OR(Pita!I343&gt;0,Tzatziki!I343&gt;0,'Monterey Jack'!I343&gt;0, 'Marinated Chicken'!I343&gt;0, Squid!I343&gt;0,Spanakopita!I343&gt;0,'Garlic Butter Sauce'!I343&gt;0,Flour!I343&gt;0,Cheddar!I343&gt;0,'Filet Mignon'!I343&gt;0,'Pork Loin Skewers'!I343&gt;0,Bacon!I343&gt;0,'Chicken Breast'!I343&gt;0,'Butterfly Shrimp'!I343&gt;0),50,200))),0)</f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1518</v>
      </c>
      <c r="F344" s="15">
        <f t="shared" si="34"/>
        <v>45</v>
      </c>
      <c r="G344" s="15">
        <f t="shared" ca="1" si="35"/>
        <v>0</v>
      </c>
      <c r="H344" s="13">
        <f t="shared" ca="1" si="31"/>
        <v>1.6635616438356167</v>
      </c>
      <c r="I344" s="29">
        <f ca="1">IF(G344&lt;&gt;0,IF(E344&lt;0,0,IF(OR('House Salad'!I344&gt;0,'Green Pepper'!I344&gt;0,Mushrooms!I344&gt;0,Lemon!I344&gt;0,Onions!I344&gt;0),0,IF(OR(Pita!I344&gt;0,Tzatziki!I344&gt;0,'Monterey Jack'!I344&gt;0, 'Marinated Chicken'!I344&gt;0, Squid!I344&gt;0,Spanakopita!I344&gt;0,'Garlic Butter Sauce'!I344&gt;0,Flour!I344&gt;0,Cheddar!I344&gt;0,'Filet Mignon'!I344&gt;0,'Pork Loin Skewers'!I344&gt;0,Bacon!I344&gt;0,'Chicken Breast'!I344&gt;0,'Butterfly Shrimp'!I344&gt;0),50,200))),0)</f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1473</v>
      </c>
      <c r="F345" s="15">
        <f t="shared" si="34"/>
        <v>45</v>
      </c>
      <c r="G345" s="15">
        <f t="shared" ca="1" si="35"/>
        <v>0</v>
      </c>
      <c r="H345" s="13">
        <f t="shared" ca="1" si="31"/>
        <v>1.614246575342466</v>
      </c>
      <c r="I345" s="29">
        <f ca="1">IF(G345&lt;&gt;0,IF(E345&lt;0,0,IF(OR('House Salad'!I345&gt;0,'Green Pepper'!I345&gt;0,Mushrooms!I345&gt;0,Lemon!I345&gt;0,Onions!I345&gt;0),0,IF(OR(Pita!I345&gt;0,Tzatziki!I345&gt;0,'Monterey Jack'!I345&gt;0, 'Marinated Chicken'!I345&gt;0, Squid!I345&gt;0,Spanakopita!I345&gt;0,'Garlic Butter Sauce'!I345&gt;0,Flour!I345&gt;0,Cheddar!I345&gt;0,'Filet Mignon'!I345&gt;0,'Pork Loin Skewers'!I345&gt;0,Bacon!I345&gt;0,'Chicken Breast'!I345&gt;0,'Butterfly Shrimp'!I345&gt;0),50,200))),0)</f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1428</v>
      </c>
      <c r="F346" s="15">
        <f t="shared" si="34"/>
        <v>45</v>
      </c>
      <c r="G346" s="15">
        <f t="shared" ca="1" si="35"/>
        <v>0</v>
      </c>
      <c r="H346" s="13">
        <f t="shared" ca="1" si="31"/>
        <v>1.5649315068493153</v>
      </c>
      <c r="I346" s="29">
        <f ca="1">IF(G346&lt;&gt;0,IF(E346&lt;0,0,IF(OR('House Salad'!I346&gt;0,'Green Pepper'!I346&gt;0,Mushrooms!I346&gt;0,Lemon!I346&gt;0,Onions!I346&gt;0),0,IF(OR(Pita!I346&gt;0,Tzatziki!I346&gt;0,'Monterey Jack'!I346&gt;0, 'Marinated Chicken'!I346&gt;0, Squid!I346&gt;0,Spanakopita!I346&gt;0,'Garlic Butter Sauce'!I346&gt;0,Flour!I346&gt;0,Cheddar!I346&gt;0,'Filet Mignon'!I346&gt;0,'Pork Loin Skewers'!I346&gt;0,Bacon!I346&gt;0,'Chicken Breast'!I346&gt;0,'Butterfly Shrimp'!I346&gt;0),50,200))),0)</f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1383</v>
      </c>
      <c r="F347" s="15">
        <f t="shared" si="34"/>
        <v>45</v>
      </c>
      <c r="G347" s="15">
        <f t="shared" ca="1" si="35"/>
        <v>0</v>
      </c>
      <c r="H347" s="13">
        <f t="shared" ca="1" si="31"/>
        <v>1.5156164383561646</v>
      </c>
      <c r="I347" s="29">
        <f ca="1">IF(G347&lt;&gt;0,IF(E347&lt;0,0,IF(OR('House Salad'!I347&gt;0,'Green Pepper'!I347&gt;0,Mushrooms!I347&gt;0,Lemon!I347&gt;0,Onions!I347&gt;0),0,IF(OR(Pita!I347&gt;0,Tzatziki!I347&gt;0,'Monterey Jack'!I347&gt;0, 'Marinated Chicken'!I347&gt;0, Squid!I347&gt;0,Spanakopita!I347&gt;0,'Garlic Butter Sauce'!I347&gt;0,Flour!I347&gt;0,Cheddar!I347&gt;0,'Filet Mignon'!I347&gt;0,'Pork Loin Skewers'!I347&gt;0,Bacon!I347&gt;0,'Chicken Breast'!I347&gt;0,'Butterfly Shrimp'!I347&gt;0),50,200))),0)</f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1338</v>
      </c>
      <c r="F348" s="15">
        <f t="shared" si="34"/>
        <v>45</v>
      </c>
      <c r="G348" s="15">
        <f t="shared" ca="1" si="35"/>
        <v>0</v>
      </c>
      <c r="H348" s="13">
        <f t="shared" ca="1" si="31"/>
        <v>1.4663013698630138</v>
      </c>
      <c r="I348" s="29">
        <f ca="1">IF(G348&lt;&gt;0,IF(E348&lt;0,0,IF(OR('House Salad'!I348&gt;0,'Green Pepper'!I348&gt;0,Mushrooms!I348&gt;0,Lemon!I348&gt;0,Onions!I348&gt;0),0,IF(OR(Pita!I348&gt;0,Tzatziki!I348&gt;0,'Monterey Jack'!I348&gt;0, 'Marinated Chicken'!I348&gt;0, Squid!I348&gt;0,Spanakopita!I348&gt;0,'Garlic Butter Sauce'!I348&gt;0,Flour!I348&gt;0,Cheddar!I348&gt;0,'Filet Mignon'!I348&gt;0,'Pork Loin Skewers'!I348&gt;0,Bacon!I348&gt;0,'Chicken Breast'!I348&gt;0,'Butterfly Shrimp'!I348&gt;0),50,200))),0)</f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1293</v>
      </c>
      <c r="F349" s="15">
        <f t="shared" si="34"/>
        <v>45</v>
      </c>
      <c r="G349" s="15">
        <f t="shared" ca="1" si="35"/>
        <v>0</v>
      </c>
      <c r="H349" s="13">
        <f t="shared" ca="1" si="31"/>
        <v>1.4169863013698631</v>
      </c>
      <c r="I349" s="29">
        <f ca="1">IF(G349&lt;&gt;0,IF(E349&lt;0,0,IF(OR('House Salad'!I349&gt;0,'Green Pepper'!I349&gt;0,Mushrooms!I349&gt;0,Lemon!I349&gt;0,Onions!I349&gt;0),0,IF(OR(Pita!I349&gt;0,Tzatziki!I349&gt;0,'Monterey Jack'!I349&gt;0, 'Marinated Chicken'!I349&gt;0, Squid!I349&gt;0,Spanakopita!I349&gt;0,'Garlic Butter Sauce'!I349&gt;0,Flour!I349&gt;0,Cheddar!I349&gt;0,'Filet Mignon'!I349&gt;0,'Pork Loin Skewers'!I349&gt;0,Bacon!I349&gt;0,'Chicken Breast'!I349&gt;0,'Butterfly Shrimp'!I349&gt;0),50,200))),0)</f>
        <v>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1248</v>
      </c>
      <c r="F350" s="15">
        <f t="shared" si="34"/>
        <v>45</v>
      </c>
      <c r="G350" s="15">
        <f t="shared" ca="1" si="35"/>
        <v>0</v>
      </c>
      <c r="H350" s="13">
        <f t="shared" ca="1" si="31"/>
        <v>1.3676712328767124</v>
      </c>
      <c r="I350" s="29">
        <f ca="1">IF(G350&lt;&gt;0,IF(E350&lt;0,0,IF(OR('House Salad'!I350&gt;0,'Green Pepper'!I350&gt;0,Mushrooms!I350&gt;0,Lemon!I350&gt;0,Onions!I350&gt;0),0,IF(OR(Pita!I350&gt;0,Tzatziki!I350&gt;0,'Monterey Jack'!I350&gt;0, 'Marinated Chicken'!I350&gt;0, Squid!I350&gt;0,Spanakopita!I350&gt;0,'Garlic Butter Sauce'!I350&gt;0,Flour!I350&gt;0,Cheddar!I350&gt;0,'Filet Mignon'!I350&gt;0,'Pork Loin Skewers'!I350&gt;0,Bacon!I350&gt;0,'Chicken Breast'!I350&gt;0,'Butterfly Shrimp'!I350&gt;0),50,200))),0)</f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1203</v>
      </c>
      <c r="F351" s="15">
        <f t="shared" si="34"/>
        <v>45</v>
      </c>
      <c r="G351" s="15">
        <f t="shared" ca="1" si="35"/>
        <v>0</v>
      </c>
      <c r="H351" s="13">
        <f t="shared" ca="1" si="31"/>
        <v>1.3183561643835617</v>
      </c>
      <c r="I351" s="29">
        <f ca="1">IF(G351&lt;&gt;0,IF(E351&lt;0,0,IF(OR('House Salad'!I351&gt;0,'Green Pepper'!I351&gt;0,Mushrooms!I351&gt;0,Lemon!I351&gt;0,Onions!I351&gt;0),0,IF(OR(Pita!I351&gt;0,Tzatziki!I351&gt;0,'Monterey Jack'!I351&gt;0, 'Marinated Chicken'!I351&gt;0, Squid!I351&gt;0,Spanakopita!I351&gt;0,'Garlic Butter Sauce'!I351&gt;0,Flour!I351&gt;0,Cheddar!I351&gt;0,'Filet Mignon'!I351&gt;0,'Pork Loin Skewers'!I351&gt;0,Bacon!I351&gt;0,'Chicken Breast'!I351&gt;0,'Butterfly Shrimp'!I351&gt;0),50,200))),0)</f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1158</v>
      </c>
      <c r="F352" s="15">
        <f t="shared" si="34"/>
        <v>45</v>
      </c>
      <c r="G352" s="15">
        <f t="shared" ca="1" si="35"/>
        <v>0</v>
      </c>
      <c r="H352" s="13">
        <f t="shared" ca="1" si="31"/>
        <v>1.269041095890411</v>
      </c>
      <c r="I352" s="29">
        <f ca="1">IF(G352&lt;&gt;0,IF(E352&lt;0,0,IF(OR('House Salad'!I352&gt;0,'Green Pepper'!I352&gt;0,Mushrooms!I352&gt;0,Lemon!I352&gt;0,Onions!I352&gt;0),0,IF(OR(Pita!I352&gt;0,Tzatziki!I352&gt;0,'Monterey Jack'!I352&gt;0, 'Marinated Chicken'!I352&gt;0, Squid!I352&gt;0,Spanakopita!I352&gt;0,'Garlic Butter Sauce'!I352&gt;0,Flour!I352&gt;0,Cheddar!I352&gt;0,'Filet Mignon'!I352&gt;0,'Pork Loin Skewers'!I352&gt;0,Bacon!I352&gt;0,'Chicken Breast'!I352&gt;0,'Butterfly Shrimp'!I352&gt;0),50,200))),0)</f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1113</v>
      </c>
      <c r="F353" s="15">
        <f t="shared" si="34"/>
        <v>45</v>
      </c>
      <c r="G353" s="15">
        <f t="shared" ca="1" si="35"/>
        <v>0</v>
      </c>
      <c r="H353" s="13">
        <f t="shared" ca="1" si="31"/>
        <v>1.2197260273972603</v>
      </c>
      <c r="I353" s="29">
        <f ca="1">IF(G353&lt;&gt;0,IF(E353&lt;0,0,IF(OR('House Salad'!I353&gt;0,'Green Pepper'!I353&gt;0,Mushrooms!I353&gt;0,Lemon!I353&gt;0,Onions!I353&gt;0),0,IF(OR(Pita!I353&gt;0,Tzatziki!I353&gt;0,'Monterey Jack'!I353&gt;0, 'Marinated Chicken'!I353&gt;0, Squid!I353&gt;0,Spanakopita!I353&gt;0,'Garlic Butter Sauce'!I353&gt;0,Flour!I353&gt;0,Cheddar!I353&gt;0,'Filet Mignon'!I353&gt;0,'Pork Loin Skewers'!I353&gt;0,Bacon!I353&gt;0,'Chicken Breast'!I353&gt;0,'Butterfly Shrimp'!I353&gt;0),50,200))),0)</f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1068</v>
      </c>
      <c r="F354" s="15">
        <f t="shared" si="34"/>
        <v>45</v>
      </c>
      <c r="G354" s="15">
        <f t="shared" ca="1" si="35"/>
        <v>0</v>
      </c>
      <c r="H354" s="13">
        <f t="shared" ca="1" si="31"/>
        <v>1.1704109589041098</v>
      </c>
      <c r="I354" s="29">
        <f ca="1">IF(G354&lt;&gt;0,IF(E354&lt;0,0,IF(OR('House Salad'!I354&gt;0,'Green Pepper'!I354&gt;0,Mushrooms!I354&gt;0,Lemon!I354&gt;0,Onions!I354&gt;0),0,IF(OR(Pita!I354&gt;0,Tzatziki!I354&gt;0,'Monterey Jack'!I354&gt;0, 'Marinated Chicken'!I354&gt;0, Squid!I354&gt;0,Spanakopita!I354&gt;0,'Garlic Butter Sauce'!I354&gt;0,Flour!I354&gt;0,Cheddar!I354&gt;0,'Filet Mignon'!I354&gt;0,'Pork Loin Skewers'!I354&gt;0,Bacon!I354&gt;0,'Chicken Breast'!I354&gt;0,'Butterfly Shrimp'!I354&gt;0),50,200))),0)</f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1023</v>
      </c>
      <c r="F355" s="15">
        <f t="shared" si="34"/>
        <v>45</v>
      </c>
      <c r="G355" s="15">
        <f t="shared" ca="1" si="35"/>
        <v>0</v>
      </c>
      <c r="H355" s="13">
        <f t="shared" ca="1" si="31"/>
        <v>1.1210958904109591</v>
      </c>
      <c r="I355" s="29">
        <f ca="1">IF(G355&lt;&gt;0,IF(E355&lt;0,0,IF(OR('House Salad'!I355&gt;0,'Green Pepper'!I355&gt;0,Mushrooms!I355&gt;0,Lemon!I355&gt;0,Onions!I355&gt;0),0,IF(OR(Pita!I355&gt;0,Tzatziki!I355&gt;0,'Monterey Jack'!I355&gt;0, 'Marinated Chicken'!I355&gt;0, Squid!I355&gt;0,Spanakopita!I355&gt;0,'Garlic Butter Sauce'!I355&gt;0,Flour!I355&gt;0,Cheddar!I355&gt;0,'Filet Mignon'!I355&gt;0,'Pork Loin Skewers'!I355&gt;0,Bacon!I355&gt;0,'Chicken Breast'!I355&gt;0,'Butterfly Shrimp'!I355&gt;0),50,200))),0)</f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978</v>
      </c>
      <c r="F356" s="15">
        <f t="shared" si="34"/>
        <v>45</v>
      </c>
      <c r="G356" s="15">
        <f t="shared" ca="1" si="35"/>
        <v>0</v>
      </c>
      <c r="H356" s="13">
        <f t="shared" ca="1" si="31"/>
        <v>1.0717808219178084</v>
      </c>
      <c r="I356" s="29">
        <f ca="1">IF(G356&lt;&gt;0,IF(E356&lt;0,0,IF(OR('House Salad'!I356&gt;0,'Green Pepper'!I356&gt;0,Mushrooms!I356&gt;0,Lemon!I356&gt;0,Onions!I356&gt;0),0,IF(OR(Pita!I356&gt;0,Tzatziki!I356&gt;0,'Monterey Jack'!I356&gt;0, 'Marinated Chicken'!I356&gt;0, Squid!I356&gt;0,Spanakopita!I356&gt;0,'Garlic Butter Sauce'!I356&gt;0,Flour!I356&gt;0,Cheddar!I356&gt;0,'Filet Mignon'!I356&gt;0,'Pork Loin Skewers'!I356&gt;0,Bacon!I356&gt;0,'Chicken Breast'!I356&gt;0,'Butterfly Shrimp'!I356&gt;0),50,200))),0)</f>
        <v>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933</v>
      </c>
      <c r="F357" s="15">
        <f t="shared" si="34"/>
        <v>45</v>
      </c>
      <c r="G357" s="15">
        <f t="shared" ca="1" si="35"/>
        <v>0</v>
      </c>
      <c r="H357" s="13">
        <f t="shared" ca="1" si="31"/>
        <v>1.0224657534246577</v>
      </c>
      <c r="I357" s="29">
        <f ca="1">IF(G357&lt;&gt;0,IF(E357&lt;0,0,IF(OR('House Salad'!I357&gt;0,'Green Pepper'!I357&gt;0,Mushrooms!I357&gt;0,Lemon!I357&gt;0,Onions!I357&gt;0),0,IF(OR(Pita!I357&gt;0,Tzatziki!I357&gt;0,'Monterey Jack'!I357&gt;0, 'Marinated Chicken'!I357&gt;0, Squid!I357&gt;0,Spanakopita!I357&gt;0,'Garlic Butter Sauce'!I357&gt;0,Flour!I357&gt;0,Cheddar!I357&gt;0,'Filet Mignon'!I357&gt;0,'Pork Loin Skewers'!I357&gt;0,Bacon!I357&gt;0,'Chicken Breast'!I357&gt;0,'Butterfly Shrimp'!I357&gt;0),50,200))),0)</f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888</v>
      </c>
      <c r="F358" s="15">
        <f t="shared" si="34"/>
        <v>45</v>
      </c>
      <c r="G358" s="15">
        <f t="shared" ca="1" si="35"/>
        <v>0</v>
      </c>
      <c r="H358" s="13">
        <f t="shared" ca="1" si="31"/>
        <v>0.97315068493150703</v>
      </c>
      <c r="I358" s="29">
        <f ca="1">IF(G358&lt;&gt;0,IF(E358&lt;0,0,IF(OR('House Salad'!I358&gt;0,'Green Pepper'!I358&gt;0,Mushrooms!I358&gt;0,Lemon!I358&gt;0,Onions!I358&gt;0),0,IF(OR(Pita!I358&gt;0,Tzatziki!I358&gt;0,'Monterey Jack'!I358&gt;0, 'Marinated Chicken'!I358&gt;0, Squid!I358&gt;0,Spanakopita!I358&gt;0,'Garlic Butter Sauce'!I358&gt;0,Flour!I358&gt;0,Cheddar!I358&gt;0,'Filet Mignon'!I358&gt;0,'Pork Loin Skewers'!I358&gt;0,Bacon!I358&gt;0,'Chicken Breast'!I358&gt;0,'Butterfly Shrimp'!I358&gt;0),50,200))),0)</f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843</v>
      </c>
      <c r="F359" s="15">
        <f t="shared" si="34"/>
        <v>45</v>
      </c>
      <c r="G359" s="15">
        <f t="shared" ca="1" si="35"/>
        <v>0</v>
      </c>
      <c r="H359" s="13">
        <f t="shared" ca="1" si="31"/>
        <v>0.92383561643835632</v>
      </c>
      <c r="I359" s="29">
        <f ca="1">IF(G359&lt;&gt;0,IF(E359&lt;0,0,IF(OR('House Salad'!I359&gt;0,'Green Pepper'!I359&gt;0,Mushrooms!I359&gt;0,Lemon!I359&gt;0,Onions!I359&gt;0),0,IF(OR(Pita!I359&gt;0,Tzatziki!I359&gt;0,'Monterey Jack'!I359&gt;0, 'Marinated Chicken'!I359&gt;0, Squid!I359&gt;0,Spanakopita!I359&gt;0,'Garlic Butter Sauce'!I359&gt;0,Flour!I359&gt;0,Cheddar!I359&gt;0,'Filet Mignon'!I359&gt;0,'Pork Loin Skewers'!I359&gt;0,Bacon!I359&gt;0,'Chicken Breast'!I359&gt;0,'Butterfly Shrimp'!I359&gt;0),50,200))),0)</f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798</v>
      </c>
      <c r="F360" s="15">
        <f t="shared" si="34"/>
        <v>45</v>
      </c>
      <c r="G360" s="15">
        <f t="shared" ca="1" si="35"/>
        <v>0</v>
      </c>
      <c r="H360" s="13">
        <f t="shared" ca="1" si="31"/>
        <v>0.87452054794520562</v>
      </c>
      <c r="I360" s="29">
        <f ca="1">IF(G360&lt;&gt;0,IF(E360&lt;0,0,IF(OR('House Salad'!I360&gt;0,'Green Pepper'!I360&gt;0,Mushrooms!I360&gt;0,Lemon!I360&gt;0,Onions!I360&gt;0),0,IF(OR(Pita!I360&gt;0,Tzatziki!I360&gt;0,'Monterey Jack'!I360&gt;0, 'Marinated Chicken'!I360&gt;0, Squid!I360&gt;0,Spanakopita!I360&gt;0,'Garlic Butter Sauce'!I360&gt;0,Flour!I360&gt;0,Cheddar!I360&gt;0,'Filet Mignon'!I360&gt;0,'Pork Loin Skewers'!I360&gt;0,Bacon!I360&gt;0,'Chicken Breast'!I360&gt;0,'Butterfly Shrimp'!I360&gt;0),50,200))),0)</f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753</v>
      </c>
      <c r="F361" s="15">
        <f t="shared" si="34"/>
        <v>45</v>
      </c>
      <c r="G361" s="15">
        <f t="shared" ca="1" si="35"/>
        <v>0</v>
      </c>
      <c r="H361" s="13">
        <f t="shared" ca="1" si="31"/>
        <v>0.82520547945205491</v>
      </c>
      <c r="I361" s="29">
        <f ca="1">IF(G361&lt;&gt;0,IF(E361&lt;0,0,IF(OR('House Salad'!I361&gt;0,'Green Pepper'!I361&gt;0,Mushrooms!I361&gt;0,Lemon!I361&gt;0,Onions!I361&gt;0),0,IF(OR(Pita!I361&gt;0,Tzatziki!I361&gt;0,'Monterey Jack'!I361&gt;0, 'Marinated Chicken'!I361&gt;0, Squid!I361&gt;0,Spanakopita!I361&gt;0,'Garlic Butter Sauce'!I361&gt;0,Flour!I361&gt;0,Cheddar!I361&gt;0,'Filet Mignon'!I361&gt;0,'Pork Loin Skewers'!I361&gt;0,Bacon!I361&gt;0,'Chicken Breast'!I361&gt;0,'Butterfly Shrimp'!I361&gt;0),50,200))),0)</f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708</v>
      </c>
      <c r="F362" s="15">
        <f t="shared" si="34"/>
        <v>45</v>
      </c>
      <c r="G362" s="15">
        <f t="shared" ca="1" si="35"/>
        <v>0</v>
      </c>
      <c r="H362" s="13">
        <f t="shared" ca="1" si="31"/>
        <v>0.77589041095890421</v>
      </c>
      <c r="I362" s="29">
        <f ca="1">IF(G362&lt;&gt;0,IF(E362&lt;0,0,IF(OR('House Salad'!I362&gt;0,'Green Pepper'!I362&gt;0,Mushrooms!I362&gt;0,Lemon!I362&gt;0,Onions!I362&gt;0),0,IF(OR(Pita!I362&gt;0,Tzatziki!I362&gt;0,'Monterey Jack'!I362&gt;0, 'Marinated Chicken'!I362&gt;0, Squid!I362&gt;0,Spanakopita!I362&gt;0,'Garlic Butter Sauce'!I362&gt;0,Flour!I362&gt;0,Cheddar!I362&gt;0,'Filet Mignon'!I362&gt;0,'Pork Loin Skewers'!I362&gt;0,Bacon!I362&gt;0,'Chicken Breast'!I362&gt;0,'Butterfly Shrimp'!I362&gt;0),50,200))),0)</f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663</v>
      </c>
      <c r="F363" s="15">
        <f t="shared" si="34"/>
        <v>45</v>
      </c>
      <c r="G363" s="15">
        <f t="shared" ca="1" si="35"/>
        <v>0</v>
      </c>
      <c r="H363" s="13">
        <f t="shared" ca="1" si="31"/>
        <v>0.7265753424657535</v>
      </c>
      <c r="I363" s="29">
        <f ca="1">IF(G363&lt;&gt;0,IF(E363&lt;0,0,IF(OR('House Salad'!I363&gt;0,'Green Pepper'!I363&gt;0,Mushrooms!I363&gt;0,Lemon!I363&gt;0,Onions!I363&gt;0),0,IF(OR(Pita!I363&gt;0,Tzatziki!I363&gt;0,'Monterey Jack'!I363&gt;0, 'Marinated Chicken'!I363&gt;0, Squid!I363&gt;0,Spanakopita!I363&gt;0,'Garlic Butter Sauce'!I363&gt;0,Flour!I363&gt;0,Cheddar!I363&gt;0,'Filet Mignon'!I363&gt;0,'Pork Loin Skewers'!I363&gt;0,Bacon!I363&gt;0,'Chicken Breast'!I363&gt;0,'Butterfly Shrimp'!I363&gt;0),50,200))),0)</f>
        <v>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618</v>
      </c>
      <c r="F364" s="15">
        <f t="shared" si="34"/>
        <v>45</v>
      </c>
      <c r="G364" s="15">
        <f t="shared" ca="1" si="35"/>
        <v>0</v>
      </c>
      <c r="H364" s="13">
        <f t="shared" ca="1" si="31"/>
        <v>0.6772602739726028</v>
      </c>
      <c r="I364" s="29">
        <f ca="1">IF(G364&lt;&gt;0,IF(E364&lt;0,0,IF(OR('House Salad'!I364&gt;0,'Green Pepper'!I364&gt;0,Mushrooms!I364&gt;0,Lemon!I364&gt;0,Onions!I364&gt;0),0,IF(OR(Pita!I364&gt;0,Tzatziki!I364&gt;0,'Monterey Jack'!I364&gt;0, 'Marinated Chicken'!I364&gt;0, Squid!I364&gt;0,Spanakopita!I364&gt;0,'Garlic Butter Sauce'!I364&gt;0,Flour!I364&gt;0,Cheddar!I364&gt;0,'Filet Mignon'!I364&gt;0,'Pork Loin Skewers'!I364&gt;0,Bacon!I364&gt;0,'Chicken Breast'!I364&gt;0,'Butterfly Shrimp'!I364&gt;0),50,200))),0)</f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573</v>
      </c>
      <c r="F365" s="15">
        <f t="shared" si="34"/>
        <v>45</v>
      </c>
      <c r="G365" s="15">
        <f t="shared" ca="1" si="35"/>
        <v>0</v>
      </c>
      <c r="H365" s="13">
        <f t="shared" ca="1" si="31"/>
        <v>0.6279452054794521</v>
      </c>
      <c r="I365" s="29">
        <f ca="1">IF(G365&lt;&gt;0,IF(E365&lt;0,0,IF(OR('House Salad'!I365&gt;0,'Green Pepper'!I365&gt;0,Mushrooms!I365&gt;0,Lemon!I365&gt;0,Onions!I365&gt;0),0,IF(OR(Pita!I365&gt;0,Tzatziki!I365&gt;0,'Monterey Jack'!I365&gt;0, 'Marinated Chicken'!I365&gt;0, Squid!I365&gt;0,Spanakopita!I365&gt;0,'Garlic Butter Sauce'!I365&gt;0,Flour!I365&gt;0,Cheddar!I365&gt;0,'Filet Mignon'!I365&gt;0,'Pork Loin Skewers'!I365&gt;0,Bacon!I365&gt;0,'Chicken Breast'!I365&gt;0,'Butterfly Shrimp'!I365&gt;0),50,200))),0)</f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528</v>
      </c>
      <c r="F366" s="15">
        <f t="shared" si="34"/>
        <v>45</v>
      </c>
      <c r="G366" s="15">
        <f t="shared" ca="1" si="35"/>
        <v>0</v>
      </c>
      <c r="H366" s="13">
        <f t="shared" ca="1" si="31"/>
        <v>0.57863013698630139</v>
      </c>
      <c r="I366" s="29">
        <f ca="1">IF(G366&lt;&gt;0,IF(E366&lt;0,0,IF(OR('House Salad'!I366&gt;0,'Green Pepper'!I366&gt;0,Mushrooms!I366&gt;0,Lemon!I366&gt;0,Onions!I366&gt;0),0,IF(OR(Pita!I366&gt;0,Tzatziki!I366&gt;0,'Monterey Jack'!I366&gt;0, 'Marinated Chicken'!I366&gt;0, Squid!I366&gt;0,Spanakopita!I366&gt;0,'Garlic Butter Sauce'!I366&gt;0,Flour!I366&gt;0,Cheddar!I366&gt;0,'Filet Mignon'!I366&gt;0,'Pork Loin Skewers'!I366&gt;0,Bacon!I366&gt;0,'Chicken Breast'!I366&gt;0,'Butterfly Shrimp'!I366&gt;0),50,200))),0)</f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483</v>
      </c>
      <c r="F367" s="15">
        <f t="shared" si="34"/>
        <v>45</v>
      </c>
      <c r="G367" s="15">
        <f t="shared" ca="1" si="35"/>
        <v>0</v>
      </c>
      <c r="H367" s="13">
        <f t="shared" ca="1" si="31"/>
        <v>0.5293150684931508</v>
      </c>
      <c r="I367" s="29">
        <f ca="1">IF(G367&lt;&gt;0,IF(E367&lt;0,0,IF(OR('House Salad'!I367&gt;0,'Green Pepper'!I367&gt;0,Mushrooms!I367&gt;0,Lemon!I367&gt;0,Onions!I367&gt;0),0,IF(OR(Pita!I367&gt;0,Tzatziki!I367&gt;0,'Monterey Jack'!I367&gt;0, 'Marinated Chicken'!I367&gt;0, Squid!I367&gt;0,Spanakopita!I367&gt;0,'Garlic Butter Sauce'!I367&gt;0,Flour!I367&gt;0,Cheddar!I367&gt;0,'Filet Mignon'!I367&gt;0,'Pork Loin Skewers'!I367&gt;0,Bacon!I367&gt;0,'Chicken Breast'!I367&gt;0,'Butterfly Shrimp'!I367&gt;0),50,200))),0)</f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438</v>
      </c>
      <c r="F368" s="15">
        <f t="shared" si="34"/>
        <v>45</v>
      </c>
      <c r="G368" s="15">
        <f t="shared" ca="1" si="35"/>
        <v>0</v>
      </c>
      <c r="H368" s="13">
        <f t="shared" ca="1" si="31"/>
        <v>0.48000000000000004</v>
      </c>
      <c r="I368" s="29">
        <f ca="1">IF(G368&lt;&gt;0,IF(E368&lt;0,0,IF(OR('House Salad'!I368&gt;0,'Green Pepper'!I368&gt;0,Mushrooms!I368&gt;0,Lemon!I368&gt;0,Onions!I368&gt;0),0,IF(OR(Pita!I368&gt;0,Tzatziki!I368&gt;0,'Monterey Jack'!I368&gt;0, 'Marinated Chicken'!I368&gt;0, Squid!I368&gt;0,Spanakopita!I368&gt;0,'Garlic Butter Sauce'!I368&gt;0,Flour!I368&gt;0,Cheddar!I368&gt;0,'Filet Mignon'!I368&gt;0,'Pork Loin Skewers'!I368&gt;0,Bacon!I368&gt;0,'Chicken Breast'!I368&gt;0,'Butterfly Shrimp'!I368&gt;0),50,200))),0)</f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393</v>
      </c>
      <c r="F369" s="15">
        <f t="shared" si="34"/>
        <v>45</v>
      </c>
      <c r="G369" s="15">
        <f t="shared" ca="1" si="35"/>
        <v>0</v>
      </c>
      <c r="H369" s="13">
        <f t="shared" ca="1" si="31"/>
        <v>0.43068493150684939</v>
      </c>
      <c r="I369" s="29">
        <f ca="1">IF(G369&lt;&gt;0,IF(E369&lt;0,0,IF(OR('House Salad'!I369&gt;0,'Green Pepper'!I369&gt;0,Mushrooms!I369&gt;0,Lemon!I369&gt;0,Onions!I369&gt;0),0,IF(OR(Pita!I369&gt;0,Tzatziki!I369&gt;0,'Monterey Jack'!I369&gt;0, 'Marinated Chicken'!I369&gt;0, Squid!I369&gt;0,Spanakopita!I369&gt;0,'Garlic Butter Sauce'!I369&gt;0,Flour!I369&gt;0,Cheddar!I369&gt;0,'Filet Mignon'!I369&gt;0,'Pork Loin Skewers'!I369&gt;0,Bacon!I369&gt;0,'Chicken Breast'!I369&gt;0,'Butterfly Shrimp'!I369&gt;0),50,200))),0)</f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348</v>
      </c>
      <c r="F370" s="15">
        <f t="shared" si="34"/>
        <v>45</v>
      </c>
      <c r="G370" s="15">
        <f t="shared" ca="1" si="35"/>
        <v>1575</v>
      </c>
      <c r="H370" s="13">
        <f t="shared" ca="1" si="31"/>
        <v>0.38136986301369868</v>
      </c>
      <c r="I370" s="29">
        <f ca="1">IF(G370&lt;&gt;0,IF(E370&lt;0,0,IF(OR('House Salad'!I370&gt;0,'Green Pepper'!I370&gt;0,Mushrooms!I370&gt;0,Lemon!I370&gt;0,Onions!I370&gt;0),0,IF(OR(Pita!I370&gt;0,Tzatziki!I370&gt;0,'Monterey Jack'!I370&gt;0, 'Marinated Chicken'!I370&gt;0, Squid!I370&gt;0,Spanakopita!I370&gt;0,'Garlic Butter Sauce'!I370&gt;0,Flour!I370&gt;0,Cheddar!I370&gt;0,'Filet Mignon'!I370&gt;0,'Pork Loin Skewers'!I370&gt;0,Bacon!I370&gt;0,'Chicken Breast'!I370&gt;0,'Butterfly Shrimp'!I370&gt;0),50,200))),0)</f>
        <v>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1878</v>
      </c>
      <c r="F371" s="15">
        <f t="shared" si="34"/>
        <v>45</v>
      </c>
      <c r="G371" s="15">
        <f t="shared" ca="1" si="35"/>
        <v>0</v>
      </c>
      <c r="H371" s="13">
        <f t="shared" ca="1" si="31"/>
        <v>2.0580821917808221</v>
      </c>
      <c r="I371" s="29">
        <f ca="1">IF(G371&lt;&gt;0,IF(E371&lt;0,0,IF(OR('House Salad'!I371&gt;0,'Green Pepper'!I371&gt;0,Mushrooms!I371&gt;0,Lemon!I371&gt;0,Onions!I371&gt;0),0,IF(OR(Pita!I371&gt;0,Tzatziki!I371&gt;0,'Monterey Jack'!I371&gt;0, 'Marinated Chicken'!I371&gt;0, Squid!I371&gt;0,Spanakopita!I371&gt;0,'Garlic Butter Sauce'!I371&gt;0,Flour!I371&gt;0,Cheddar!I371&gt;0,'Filet Mignon'!I371&gt;0,'Pork Loin Skewers'!I371&gt;0,Bacon!I371&gt;0,'Chicken Breast'!I371&gt;0,'Butterfly Shrimp'!I371&gt;0),50,200))),0)</f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1833</v>
      </c>
      <c r="F372" s="15">
        <f t="shared" si="34"/>
        <v>45</v>
      </c>
      <c r="G372" s="15">
        <f t="shared" ca="1" si="35"/>
        <v>0</v>
      </c>
      <c r="H372" s="13">
        <f t="shared" ca="1" si="31"/>
        <v>2.0087671232876714</v>
      </c>
      <c r="I372" s="29">
        <f ca="1">IF(G372&lt;&gt;0,IF(E372&lt;0,0,IF(OR('House Salad'!I372&gt;0,'Green Pepper'!I372&gt;0,Mushrooms!I372&gt;0,Lemon!I372&gt;0,Onions!I372&gt;0),0,IF(OR(Pita!I372&gt;0,Tzatziki!I372&gt;0,'Monterey Jack'!I372&gt;0, 'Marinated Chicken'!I372&gt;0, Squid!I372&gt;0,Spanakopita!I372&gt;0,'Garlic Butter Sauce'!I372&gt;0,Flour!I372&gt;0,Cheddar!I372&gt;0,'Filet Mignon'!I372&gt;0,'Pork Loin Skewers'!I372&gt;0,Bacon!I372&gt;0,'Chicken Breast'!I372&gt;0,'Butterfly Shrimp'!I372&gt;0),50,200))),0)</f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1788</v>
      </c>
      <c r="F373" s="15">
        <f t="shared" si="34"/>
        <v>45</v>
      </c>
      <c r="G373" s="15">
        <f t="shared" ca="1" si="35"/>
        <v>0</v>
      </c>
      <c r="H373" s="13">
        <f t="shared" ca="1" si="31"/>
        <v>1.9594520547945209</v>
      </c>
      <c r="I373" s="29">
        <f ca="1">IF(G373&lt;&gt;0,IF(E373&lt;0,0,IF(OR('House Salad'!I373&gt;0,'Green Pepper'!I373&gt;0,Mushrooms!I373&gt;0,Lemon!I373&gt;0,Onions!I373&gt;0),0,IF(OR(Pita!I373&gt;0,Tzatziki!I373&gt;0,'Monterey Jack'!I373&gt;0, 'Marinated Chicken'!I373&gt;0, Squid!I373&gt;0,Spanakopita!I373&gt;0,'Garlic Butter Sauce'!I373&gt;0,Flour!I373&gt;0,Cheddar!I373&gt;0,'Filet Mignon'!I373&gt;0,'Pork Loin Skewers'!I373&gt;0,Bacon!I373&gt;0,'Chicken Breast'!I373&gt;0,'Butterfly Shrimp'!I373&gt;0),50,200))),0)</f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1743</v>
      </c>
      <c r="F374" s="15">
        <f t="shared" si="34"/>
        <v>45</v>
      </c>
      <c r="G374" s="15">
        <f t="shared" ca="1" si="35"/>
        <v>0</v>
      </c>
      <c r="H374" s="13">
        <f t="shared" ca="1" si="31"/>
        <v>1.9101369863013702</v>
      </c>
      <c r="I374" s="29">
        <f ca="1">IF(G374&lt;&gt;0,IF(E374&lt;0,0,IF(OR('House Salad'!I374&gt;0,'Green Pepper'!I374&gt;0,Mushrooms!I374&gt;0,Lemon!I374&gt;0,Onions!I374&gt;0),0,IF(OR(Pita!I374&gt;0,Tzatziki!I374&gt;0,'Monterey Jack'!I374&gt;0, 'Marinated Chicken'!I374&gt;0, Squid!I374&gt;0,Spanakopita!I374&gt;0,'Garlic Butter Sauce'!I374&gt;0,Flour!I374&gt;0,Cheddar!I374&gt;0,'Filet Mignon'!I374&gt;0,'Pork Loin Skewers'!I374&gt;0,Bacon!I374&gt;0,'Chicken Breast'!I374&gt;0,'Butterfly Shrimp'!I374&gt;0),50,200))),0)</f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1698</v>
      </c>
      <c r="F375" s="15">
        <f t="shared" si="34"/>
        <v>45</v>
      </c>
      <c r="G375" s="15">
        <f t="shared" ca="1" si="35"/>
        <v>0</v>
      </c>
      <c r="H375" s="13">
        <f t="shared" ca="1" si="31"/>
        <v>1.8608219178082195</v>
      </c>
      <c r="I375" s="29">
        <f ca="1">IF(G375&lt;&gt;0,IF(E375&lt;0,0,IF(OR('House Salad'!I375&gt;0,'Green Pepper'!I375&gt;0,Mushrooms!I375&gt;0,Lemon!I375&gt;0,Onions!I375&gt;0),0,IF(OR(Pita!I375&gt;0,Tzatziki!I375&gt;0,'Monterey Jack'!I375&gt;0, 'Marinated Chicken'!I375&gt;0, Squid!I375&gt;0,Spanakopita!I375&gt;0,'Garlic Butter Sauce'!I375&gt;0,Flour!I375&gt;0,Cheddar!I375&gt;0,'Filet Mignon'!I375&gt;0,'Pork Loin Skewers'!I375&gt;0,Bacon!I375&gt;0,'Chicken Breast'!I375&gt;0,'Butterfly Shrimp'!I375&gt;0),50,200))),0)</f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1653</v>
      </c>
      <c r="F376" s="15">
        <f t="shared" si="34"/>
        <v>45</v>
      </c>
      <c r="G376" s="15">
        <f t="shared" ca="1" si="35"/>
        <v>0</v>
      </c>
      <c r="H376" s="13">
        <f t="shared" ca="1" si="31"/>
        <v>1.8115068493150688</v>
      </c>
      <c r="I376" s="29">
        <f ca="1">IF(G376&lt;&gt;0,IF(E376&lt;0,0,IF(OR('House Salad'!I376&gt;0,'Green Pepper'!I376&gt;0,Mushrooms!I376&gt;0,Lemon!I376&gt;0,Onions!I376&gt;0),0,IF(OR(Pita!I376&gt;0,Tzatziki!I376&gt;0,'Monterey Jack'!I376&gt;0, 'Marinated Chicken'!I376&gt;0, Squid!I376&gt;0,Spanakopita!I376&gt;0,'Garlic Butter Sauce'!I376&gt;0,Flour!I376&gt;0,Cheddar!I376&gt;0,'Filet Mignon'!I376&gt;0,'Pork Loin Skewers'!I376&gt;0,Bacon!I376&gt;0,'Chicken Breast'!I376&gt;0,'Butterfly Shrimp'!I376&gt;0),50,200))),0)</f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1608</v>
      </c>
      <c r="F377" s="15">
        <f t="shared" si="34"/>
        <v>45</v>
      </c>
      <c r="G377" s="15">
        <f t="shared" ca="1" si="35"/>
        <v>0</v>
      </c>
      <c r="H377" s="13">
        <f t="shared" ca="1" si="31"/>
        <v>1.7621917808219181</v>
      </c>
      <c r="I377" s="29">
        <f ca="1">IF(G377&lt;&gt;0,IF(E377&lt;0,0,IF(OR('House Salad'!I377&gt;0,'Green Pepper'!I377&gt;0,Mushrooms!I377&gt;0,Lemon!I377&gt;0,Onions!I377&gt;0),0,IF(OR(Pita!I377&gt;0,Tzatziki!I377&gt;0,'Monterey Jack'!I377&gt;0, 'Marinated Chicken'!I377&gt;0, Squid!I377&gt;0,Spanakopita!I377&gt;0,'Garlic Butter Sauce'!I377&gt;0,Flour!I377&gt;0,Cheddar!I377&gt;0,'Filet Mignon'!I377&gt;0,'Pork Loin Skewers'!I377&gt;0,Bacon!I377&gt;0,'Chicken Breast'!I377&gt;0,'Butterfly Shrimp'!I377&gt;0),50,200))),0)</f>
        <v>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1563</v>
      </c>
      <c r="F378" s="15">
        <f t="shared" si="34"/>
        <v>45</v>
      </c>
      <c r="G378" s="15">
        <f t="shared" ca="1" si="35"/>
        <v>0</v>
      </c>
      <c r="H378" s="13">
        <f t="shared" ca="1" si="31"/>
        <v>1.7128767123287674</v>
      </c>
      <c r="I378" s="29">
        <f ca="1">IF(G378&lt;&gt;0,IF(E378&lt;0,0,IF(OR('House Salad'!I378&gt;0,'Green Pepper'!I378&gt;0,Mushrooms!I378&gt;0,Lemon!I378&gt;0,Onions!I378&gt;0),0,IF(OR(Pita!I378&gt;0,Tzatziki!I378&gt;0,'Monterey Jack'!I378&gt;0, 'Marinated Chicken'!I378&gt;0, Squid!I378&gt;0,Spanakopita!I378&gt;0,'Garlic Butter Sauce'!I378&gt;0,Flour!I378&gt;0,Cheddar!I378&gt;0,'Filet Mignon'!I378&gt;0,'Pork Loin Skewers'!I378&gt;0,Bacon!I378&gt;0,'Chicken Breast'!I378&gt;0,'Butterfly Shrimp'!I378&gt;0),50,200))),0)</f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1518</v>
      </c>
      <c r="F379" s="15">
        <f t="shared" si="34"/>
        <v>45</v>
      </c>
      <c r="G379" s="15">
        <f t="shared" ca="1" si="35"/>
        <v>0</v>
      </c>
      <c r="H379" s="13">
        <f t="shared" ca="1" si="31"/>
        <v>1.6635616438356167</v>
      </c>
      <c r="I379" s="29">
        <f ca="1">IF(G379&lt;&gt;0,IF(E379&lt;0,0,IF(OR('House Salad'!I379&gt;0,'Green Pepper'!I379&gt;0,Mushrooms!I379&gt;0,Lemon!I379&gt;0,Onions!I379&gt;0),0,IF(OR(Pita!I379&gt;0,Tzatziki!I379&gt;0,'Monterey Jack'!I379&gt;0, 'Marinated Chicken'!I379&gt;0, Squid!I379&gt;0,Spanakopita!I379&gt;0,'Garlic Butter Sauce'!I379&gt;0,Flour!I379&gt;0,Cheddar!I379&gt;0,'Filet Mignon'!I379&gt;0,'Pork Loin Skewers'!I379&gt;0,Bacon!I379&gt;0,'Chicken Breast'!I379&gt;0,'Butterfly Shrimp'!I379&gt;0),50,200))),0)</f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1473</v>
      </c>
      <c r="F380" s="15">
        <f t="shared" si="34"/>
        <v>45</v>
      </c>
      <c r="G380" s="15">
        <f t="shared" ca="1" si="35"/>
        <v>0</v>
      </c>
      <c r="H380" s="13">
        <f t="shared" ca="1" si="31"/>
        <v>1.614246575342466</v>
      </c>
      <c r="I380" s="29">
        <f ca="1">IF(G380&lt;&gt;0,IF(E380&lt;0,0,IF(OR('House Salad'!I380&gt;0,'Green Pepper'!I380&gt;0,Mushrooms!I380&gt;0,Lemon!I380&gt;0,Onions!I380&gt;0),0,IF(OR(Pita!I380&gt;0,Tzatziki!I380&gt;0,'Monterey Jack'!I380&gt;0, 'Marinated Chicken'!I380&gt;0, Squid!I380&gt;0,Spanakopita!I380&gt;0,'Garlic Butter Sauce'!I380&gt;0,Flour!I380&gt;0,Cheddar!I380&gt;0,'Filet Mignon'!I380&gt;0,'Pork Loin Skewers'!I380&gt;0,Bacon!I380&gt;0,'Chicken Breast'!I380&gt;0,'Butterfly Shrimp'!I380&gt;0),50,200))),0)</f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1428</v>
      </c>
      <c r="F381" s="15">
        <f t="shared" si="34"/>
        <v>45</v>
      </c>
      <c r="G381" s="15">
        <f t="shared" ca="1" si="35"/>
        <v>0</v>
      </c>
      <c r="H381" s="13">
        <f t="shared" ca="1" si="31"/>
        <v>1.5649315068493153</v>
      </c>
      <c r="I381" s="29">
        <f ca="1">IF(G381&lt;&gt;0,IF(E381&lt;0,0,IF(OR('House Salad'!I381&gt;0,'Green Pepper'!I381&gt;0,Mushrooms!I381&gt;0,Lemon!I381&gt;0,Onions!I381&gt;0),0,IF(OR(Pita!I381&gt;0,Tzatziki!I381&gt;0,'Monterey Jack'!I381&gt;0, 'Marinated Chicken'!I381&gt;0, Squid!I381&gt;0,Spanakopita!I381&gt;0,'Garlic Butter Sauce'!I381&gt;0,Flour!I381&gt;0,Cheddar!I381&gt;0,'Filet Mignon'!I381&gt;0,'Pork Loin Skewers'!I381&gt;0,Bacon!I381&gt;0,'Chicken Breast'!I381&gt;0,'Butterfly Shrimp'!I381&gt;0),50,200))),0)</f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1383</v>
      </c>
      <c r="F382" s="15">
        <f t="shared" si="34"/>
        <v>45</v>
      </c>
      <c r="G382" s="15">
        <f t="shared" ca="1" si="35"/>
        <v>0</v>
      </c>
      <c r="H382" s="13">
        <f t="shared" ca="1" si="31"/>
        <v>1.5156164383561646</v>
      </c>
      <c r="I382" s="29">
        <f ca="1">IF(G382&lt;&gt;0,IF(E382&lt;0,0,IF(OR('House Salad'!I382&gt;0,'Green Pepper'!I382&gt;0,Mushrooms!I382&gt;0,Lemon!I382&gt;0,Onions!I382&gt;0),0,IF(OR(Pita!I382&gt;0,Tzatziki!I382&gt;0,'Monterey Jack'!I382&gt;0, 'Marinated Chicken'!I382&gt;0, Squid!I382&gt;0,Spanakopita!I382&gt;0,'Garlic Butter Sauce'!I382&gt;0,Flour!I382&gt;0,Cheddar!I382&gt;0,'Filet Mignon'!I382&gt;0,'Pork Loin Skewers'!I382&gt;0,Bacon!I382&gt;0,'Chicken Breast'!I382&gt;0,'Butterfly Shrimp'!I382&gt;0),50,200))),0)</f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1338</v>
      </c>
      <c r="F383" s="15">
        <f t="shared" si="34"/>
        <v>45</v>
      </c>
      <c r="G383" s="15">
        <f t="shared" ca="1" si="35"/>
        <v>0</v>
      </c>
      <c r="H383" s="13">
        <f t="shared" ca="1" si="31"/>
        <v>1.4663013698630138</v>
      </c>
      <c r="I383" s="29">
        <f ca="1">IF(G383&lt;&gt;0,IF(E383&lt;0,0,IF(OR('House Salad'!I383&gt;0,'Green Pepper'!I383&gt;0,Mushrooms!I383&gt;0,Lemon!I383&gt;0,Onions!I383&gt;0),0,IF(OR(Pita!I383&gt;0,Tzatziki!I383&gt;0,'Monterey Jack'!I383&gt;0, 'Marinated Chicken'!I383&gt;0, Squid!I383&gt;0,Spanakopita!I383&gt;0,'Garlic Butter Sauce'!I383&gt;0,Flour!I383&gt;0,Cheddar!I383&gt;0,'Filet Mignon'!I383&gt;0,'Pork Loin Skewers'!I383&gt;0,Bacon!I383&gt;0,'Chicken Breast'!I383&gt;0,'Butterfly Shrimp'!I383&gt;0),50,200))),0)</f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1293</v>
      </c>
      <c r="F384" s="15">
        <f t="shared" si="34"/>
        <v>45</v>
      </c>
      <c r="G384" s="15">
        <f t="shared" ca="1" si="35"/>
        <v>0</v>
      </c>
      <c r="H384" s="13">
        <f t="shared" ca="1" si="31"/>
        <v>1.4169863013698631</v>
      </c>
      <c r="I384" s="29">
        <f ca="1">IF(G384&lt;&gt;0,IF(E384&lt;0,0,IF(OR('House Salad'!I384&gt;0,'Green Pepper'!I384&gt;0,Mushrooms!I384&gt;0,Lemon!I384&gt;0,Onions!I384&gt;0),0,IF(OR(Pita!I384&gt;0,Tzatziki!I384&gt;0,'Monterey Jack'!I384&gt;0, 'Marinated Chicken'!I384&gt;0, Squid!I384&gt;0,Spanakopita!I384&gt;0,'Garlic Butter Sauce'!I384&gt;0,Flour!I384&gt;0,Cheddar!I384&gt;0,'Filet Mignon'!I384&gt;0,'Pork Loin Skewers'!I384&gt;0,Bacon!I384&gt;0,'Chicken Breast'!I384&gt;0,'Butterfly Shrimp'!I384&gt;0),50,200))),0)</f>
        <v>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25">
        <v>365</v>
      </c>
      <c r="E385" s="2">
        <f t="shared" ca="1" si="36"/>
        <v>1248</v>
      </c>
      <c r="F385" s="15">
        <f t="shared" si="34"/>
        <v>45</v>
      </c>
      <c r="G385" s="15">
        <f t="shared" ca="1" si="35"/>
        <v>0</v>
      </c>
      <c r="H385" s="13">
        <f t="shared" ca="1" si="31"/>
        <v>1.3676712328767124</v>
      </c>
      <c r="I385" s="29">
        <f ca="1">IF(G385&lt;&gt;0,IF(E385&lt;0,0,IF(OR('House Salad'!I385&gt;0,'Green Pepper'!I385&gt;0,Mushrooms!I385&gt;0,Lemon!I385&gt;0,Onions!I385&gt;0),0,IF(OR(Pita!I385&gt;0,Tzatziki!I385&gt;0,'Monterey Jack'!I385&gt;0, 'Marinated Chicken'!I385&gt;0, Squid!I385&gt;0,Spanakopita!I385&gt;0,'Garlic Butter Sauce'!I385&gt;0,Flour!I385&gt;0,Cheddar!I385&gt;0,'Filet Mignon'!I385&gt;0,'Pork Loin Skewers'!I385&gt;0,Bacon!I385&gt;0,'Chicken Breast'!I385&gt;0,'Butterfly Shrimp'!I385&gt;0),50,200))),0)</f>
        <v>0</v>
      </c>
      <c r="J385" s="2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13">
        <f t="shared" ca="1" si="32"/>
        <v>0</v>
      </c>
      <c r="L385" s="26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1126.2246575342465</v>
      </c>
      <c r="F386" s="15">
        <f t="shared" si="34"/>
        <v>45</v>
      </c>
      <c r="G386" s="53">
        <f ca="1">AVERAGEIF(G21:G385,"&lt;&gt;0")</f>
        <v>1606.6363636363637</v>
      </c>
      <c r="H386" s="51">
        <f ca="1">SUM(H21:H385)</f>
        <v>450.53917808219188</v>
      </c>
      <c r="I386" s="51">
        <f ca="1">SUM(I21:I385)</f>
        <v>0</v>
      </c>
      <c r="J386" s="54">
        <f t="shared" ref="J386:L386" ca="1" si="37">SUM(J21:J385)</f>
        <v>0</v>
      </c>
      <c r="K386" s="51">
        <f t="shared" ca="1" si="37"/>
        <v>0</v>
      </c>
      <c r="L386" s="52">
        <f t="shared" ca="1" si="37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12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4998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5</xdr:row>
                <xdr:rowOff>175260</xdr:rowOff>
              </to>
            </anchor>
          </controlPr>
        </control>
      </mc:Choice>
      <mc:Fallback>
        <control shapeId="84998" r:id="rId4" name="CommandButton1"/>
      </mc:Fallback>
    </mc:AlternateContent>
    <mc:AlternateContent xmlns:mc="http://schemas.openxmlformats.org/markup-compatibility/2006">
      <mc:Choice Requires="x14">
        <control shapeId="84997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60960</xdr:rowOff>
              </to>
            </anchor>
          </controlPr>
        </control>
      </mc:Choice>
      <mc:Fallback>
        <control shapeId="84997" r:id="rId6" name="CommandButton2"/>
      </mc:Fallback>
    </mc:AlternateContent>
    <mc:AlternateContent xmlns:mc="http://schemas.openxmlformats.org/markup-compatibility/2006">
      <mc:Choice Requires="x14">
        <control shapeId="84996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84996" r:id="rId8" name="CommandButton3"/>
      </mc:Fallback>
    </mc:AlternateContent>
    <mc:AlternateContent xmlns:mc="http://schemas.openxmlformats.org/markup-compatibility/2006">
      <mc:Choice Requires="x14">
        <control shapeId="84995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84995" r:id="rId10" name="CommandButton4"/>
      </mc:Fallback>
    </mc:AlternateContent>
    <mc:AlternateContent xmlns:mc="http://schemas.openxmlformats.org/markup-compatibility/2006">
      <mc:Choice Requires="x14">
        <control shapeId="84994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84994" r:id="rId12" name="CommandButton5"/>
      </mc:Fallback>
    </mc:AlternateContent>
    <mc:AlternateContent xmlns:mc="http://schemas.openxmlformats.org/markup-compatibility/2006">
      <mc:Choice Requires="x14">
        <control shapeId="84993" r:id="rId14" name="CommandButton6">
          <controlPr defaultSize="0" autoLine="0" autoPict="0" r:id="rId15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213360</xdr:colOff>
                <xdr:row>39</xdr:row>
                <xdr:rowOff>99060</xdr:rowOff>
              </to>
            </anchor>
          </controlPr>
        </control>
      </mc:Choice>
      <mc:Fallback>
        <control shapeId="84993" r:id="rId14" name="CommandButton6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B906A-037B-498E-AD3F-959B2C57934A}">
  <sheetPr codeName="Sheet17">
    <tabColor rgb="FF7030A0"/>
  </sheetPr>
  <dimension ref="D1:L388"/>
  <sheetViews>
    <sheetView showGridLines="0" topLeftCell="A2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16.77734375" style="2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26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427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7</v>
      </c>
      <c r="F5" s="17"/>
      <c r="G5"/>
      <c r="H5"/>
      <c r="I5"/>
      <c r="J5"/>
      <c r="K5" s="1"/>
      <c r="L5" s="1"/>
    </row>
    <row r="6" spans="4:12" ht="14.55" customHeight="1" x14ac:dyDescent="0.3">
      <c r="D6" s="23" t="s">
        <v>99</v>
      </c>
      <c r="E6" s="33" t="str" cm="1">
        <f t="array" ref="E6">_xlfn.ARRAYTOTEXT(_xlfn._xlws.FILTER(Table2!A:A,Table2!D:D=E2),0)</f>
        <v>Chicken Brochette, Oregano Chicken, Filet Mignon, Surf n' Turf, Butterfly Shrimp, Chicken Grill, Souvlaki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197.05863013698544</v>
      </c>
      <c r="F8" s="57"/>
      <c r="G8"/>
      <c r="H8"/>
      <c r="I8"/>
      <c r="J8"/>
      <c r="K8" s="1"/>
      <c r="L8" s="1"/>
    </row>
    <row r="9" spans="4:12" x14ac:dyDescent="0.3">
      <c r="D9" s="23" t="s">
        <v>108</v>
      </c>
      <c r="E9" s="33" t="str" cm="1">
        <f t="array" aca="1" ref="E9" ca="1">_xlfn.ARRAYTOTEXT(_xlfn._xlws.FILTER(OFFSET(D20,E18,0):D385,OFFSET(J20,E18,0):J385&gt;0,"0"))</f>
        <v>365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0.37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150.79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314.02048117537015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13.78331807379316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728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0.99909188802948223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-45</v>
      </c>
      <c r="F21" s="15">
        <f>ROUND($E$15/7,0)</f>
        <v>45</v>
      </c>
      <c r="G21" s="15">
        <f>IF(D21=1,$E$4,IF(E21&lt;0,$E$4-E21,IF(MOD(D21,$E$5)=0,$E$4-E21,0)))</f>
        <v>427</v>
      </c>
      <c r="H21" s="29">
        <f t="shared" ref="H21:H84" si="0">IF(E21&gt;0,E21*($E$12/365),0)</f>
        <v>0</v>
      </c>
      <c r="I21" s="29">
        <f>IF(G21&lt;&gt;0,IF(E21&lt;0,0,IF(OR(Pita!I21&gt;0,Flour!I21&gt;0),0,IF(OR('Green Pepper'!I21&gt;0,'House Salad'!I21&gt;0,Mushrooms!I21&gt;0,Lemon!I21&gt;0,Tzatziki!I21&gt;0,'Monterey Jack'!I21&gt;0,'Marinated Chicken'!I21&gt;0,Squid!I21&gt;0,Onions!I21&gt;0,Spanakopita!I21&gt;0,'Garlic Butter Sauce'!I21&gt;0,Cheddar!I21&gt;0,'Filet Mignon'!I21&gt;0,'Pork Loin Skewers'!I21&gt;0,Bacon!I21&gt;0,'Chicken Breast'!I21&gt;0,'Butterfly Shrimp'!I21&gt;0,'Potato Wedges'!I21&gt;0),50,200))),0)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337</v>
      </c>
      <c r="F22" s="15">
        <f t="shared" ref="F22:F85" si="4">ROUND($E$15/7,0)</f>
        <v>45</v>
      </c>
      <c r="G22" s="15">
        <f t="shared" ref="G22:G85" ca="1" si="5">IF(D22=1,$E$4,IF(E22&lt;0,$E$4-E22,IF(MOD(D22,$E$5)=0,$E$4-E22,0)))</f>
        <v>0</v>
      </c>
      <c r="H22" s="13">
        <f t="shared" ca="1" si="0"/>
        <v>0.36931506849315071</v>
      </c>
      <c r="I22" s="29">
        <f ca="1">IF(G22&lt;&gt;0,IF(E22&lt;0,0,IF(OR(Pita!I22&gt;0,Flour!I22&gt;0),0,IF(OR('Green Pepper'!I22&gt;0,'House Salad'!I22&gt;0,Mushrooms!I22&gt;0,Lemon!I22&gt;0,Tzatziki!I22&gt;0,'Monterey Jack'!I22&gt;0,'Marinated Chicken'!I22&gt;0,Squid!I22&gt;0,Onions!I22&gt;0,Spanakopita!I22&gt;0,'Garlic Butter Sauce'!I22&gt;0,Cheddar!I22&gt;0,'Filet Mignon'!I22&gt;0,'Pork Loin Skewers'!I22&gt;0,Bacon!I22&gt;0,'Chicken Breast'!I22&gt;0,'Butterfly Shrimp'!I22&gt;0,'Potato Wedges'!I22&gt;0),50,200))),0)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292</v>
      </c>
      <c r="F23" s="15">
        <f t="shared" si="4"/>
        <v>45</v>
      </c>
      <c r="G23" s="15">
        <f t="shared" ca="1" si="5"/>
        <v>0</v>
      </c>
      <c r="H23" s="13">
        <f t="shared" ca="1" si="0"/>
        <v>0.32000000000000006</v>
      </c>
      <c r="I23" s="29">
        <f ca="1">IF(G23&lt;&gt;0,IF(E23&lt;0,0,IF(OR(Pita!I23&gt;0,Flour!I23&gt;0),0,IF(OR('Green Pepper'!I23&gt;0,'House Salad'!I23&gt;0,Mushrooms!I23&gt;0,Lemon!I23&gt;0,Tzatziki!I23&gt;0,'Monterey Jack'!I23&gt;0,'Marinated Chicken'!I23&gt;0,Squid!I23&gt;0,Onions!I23&gt;0,Spanakopita!I23&gt;0,'Garlic Butter Sauce'!I23&gt;0,Cheddar!I23&gt;0,'Filet Mignon'!I23&gt;0,'Pork Loin Skewers'!I23&gt;0,Bacon!I23&gt;0,'Chicken Breast'!I23&gt;0,'Butterfly Shrimp'!I23&gt;0,'Potato Wedges'!I23&gt;0),50,200))),0)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247</v>
      </c>
      <c r="F24" s="15">
        <f t="shared" si="4"/>
        <v>45</v>
      </c>
      <c r="G24" s="15">
        <f t="shared" ca="1" si="5"/>
        <v>0</v>
      </c>
      <c r="H24" s="13">
        <f t="shared" ca="1" si="0"/>
        <v>0.27068493150684936</v>
      </c>
      <c r="I24" s="29">
        <f ca="1">IF(G24&lt;&gt;0,IF(E24&lt;0,0,IF(OR(Pita!I24&gt;0,Flour!I24&gt;0),0,IF(OR('Green Pepper'!I24&gt;0,'House Salad'!I24&gt;0,Mushrooms!I24&gt;0,Lemon!I24&gt;0,Tzatziki!I24&gt;0,'Monterey Jack'!I24&gt;0,'Marinated Chicken'!I24&gt;0,Squid!I24&gt;0,Onions!I24&gt;0,Spanakopita!I24&gt;0,'Garlic Butter Sauce'!I24&gt;0,Cheddar!I24&gt;0,'Filet Mignon'!I24&gt;0,'Pork Loin Skewers'!I24&gt;0,Bacon!I24&gt;0,'Chicken Breast'!I24&gt;0,'Butterfly Shrimp'!I24&gt;0,'Potato Wedges'!I24&gt;0),50,200))),0)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202</v>
      </c>
      <c r="F25" s="15">
        <f t="shared" si="4"/>
        <v>45</v>
      </c>
      <c r="G25" s="15">
        <f t="shared" ca="1" si="5"/>
        <v>0</v>
      </c>
      <c r="H25" s="13">
        <f t="shared" ca="1" si="0"/>
        <v>0.22136986301369865</v>
      </c>
      <c r="I25" s="29">
        <f ca="1">IF(G25&lt;&gt;0,IF(E25&lt;0,0,IF(OR(Pita!I25&gt;0,Flour!I25&gt;0),0,IF(OR('Green Pepper'!I25&gt;0,'House Salad'!I25&gt;0,Mushrooms!I25&gt;0,Lemon!I25&gt;0,Tzatziki!I25&gt;0,'Monterey Jack'!I25&gt;0,'Marinated Chicken'!I25&gt;0,Squid!I25&gt;0,Onions!I25&gt;0,Spanakopita!I25&gt;0,'Garlic Butter Sauce'!I25&gt;0,Cheddar!I25&gt;0,'Filet Mignon'!I25&gt;0,'Pork Loin Skewers'!I25&gt;0,Bacon!I25&gt;0,'Chicken Breast'!I25&gt;0,'Butterfly Shrimp'!I25&gt;0,'Potato Wedges'!I25&gt;0),50,200))),0)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157</v>
      </c>
      <c r="F26" s="15">
        <f t="shared" si="4"/>
        <v>45</v>
      </c>
      <c r="G26" s="15">
        <f t="shared" ca="1" si="5"/>
        <v>0</v>
      </c>
      <c r="H26" s="13">
        <f t="shared" ca="1" si="0"/>
        <v>0.17205479452054798</v>
      </c>
      <c r="I26" s="29">
        <f ca="1">IF(G26&lt;&gt;0,IF(E26&lt;0,0,IF(OR(Pita!I26&gt;0,Flour!I26&gt;0),0,IF(OR('Green Pepper'!I26&gt;0,'House Salad'!I26&gt;0,Mushrooms!I26&gt;0,Lemon!I26&gt;0,Tzatziki!I26&gt;0,'Monterey Jack'!I26&gt;0,'Marinated Chicken'!I26&gt;0,Squid!I26&gt;0,Onions!I26&gt;0,Spanakopita!I26&gt;0,'Garlic Butter Sauce'!I26&gt;0,Cheddar!I26&gt;0,'Filet Mignon'!I26&gt;0,'Pork Loin Skewers'!I26&gt;0,Bacon!I26&gt;0,'Chicken Breast'!I26&gt;0,'Butterfly Shrimp'!I26&gt;0,'Potato Wedges'!I26&gt;0),50,200))),0)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112</v>
      </c>
      <c r="F27" s="15">
        <f t="shared" si="4"/>
        <v>45</v>
      </c>
      <c r="G27" s="15">
        <f t="shared" ca="1" si="5"/>
        <v>315</v>
      </c>
      <c r="H27" s="13">
        <f t="shared" ca="1" si="0"/>
        <v>0.12273972602739727</v>
      </c>
      <c r="I27" s="29">
        <f ca="1">IF(G27&lt;&gt;0,IF(E27&lt;0,0,IF(OR(Pita!I27&gt;0,Flour!I27&gt;0),0,IF(OR('Green Pepper'!I27&gt;0,'House Salad'!I27&gt;0,Mushrooms!I27&gt;0,Lemon!I27&gt;0,Tzatziki!I27&gt;0,'Monterey Jack'!I27&gt;0,'Marinated Chicken'!I27&gt;0,Squid!I27&gt;0,Onions!I27&gt;0,Spanakopita!I27&gt;0,'Garlic Butter Sauce'!I27&gt;0,Cheddar!I27&gt;0,'Filet Mignon'!I27&gt;0,'Pork Loin Skewers'!I27&gt;0,Bacon!I27&gt;0,'Chicken Breast'!I27&gt;0,'Butterfly Shrimp'!I27&gt;0,'Potato Wedges'!I27&gt;0),50,200))),0)</f>
        <v>0</v>
      </c>
      <c r="J27" s="2" t="str">
        <f ca="1">IF(D27&lt;$E$18,"N/A",IF(D27=$E$18,IF($E$7-SUM(OFFSET(F27,-$E$18,0):F27)&gt;0,$E$7-SUM(OFFSET(F27,-$E$18,0):F27),0),IF(OFFSET(G27,-$E$18,0)-SUM(OFFSET(F27,-$E$18,0):F27)&gt;0,OFFSET(G27,-$E$18,0)-SUM(OFFSET(F27,-$E$18,0):F27),0)))</f>
        <v>N/A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382</v>
      </c>
      <c r="F28" s="15">
        <f t="shared" si="4"/>
        <v>45</v>
      </c>
      <c r="G28" s="15">
        <f t="shared" ca="1" si="5"/>
        <v>0</v>
      </c>
      <c r="H28" s="13">
        <f t="shared" ca="1" si="0"/>
        <v>0.41863013698630142</v>
      </c>
      <c r="I28" s="29">
        <f ca="1">IF(G28&lt;&gt;0,IF(E28&lt;0,0,IF(OR(Pita!I28&gt;0,Flour!I28&gt;0),0,IF(OR('Green Pepper'!I28&gt;0,'House Salad'!I28&gt;0,Mushrooms!I28&gt;0,Lemon!I28&gt;0,Tzatziki!I28&gt;0,'Monterey Jack'!I28&gt;0,'Marinated Chicken'!I28&gt;0,Squid!I28&gt;0,Onions!I28&gt;0,Spanakopita!I28&gt;0,'Garlic Butter Sauce'!I28&gt;0,Cheddar!I28&gt;0,'Filet Mignon'!I28&gt;0,'Pork Loin Skewers'!I28&gt;0,Bacon!I28&gt;0,'Chicken Breast'!I28&gt;0,'Butterfly Shrimp'!I28&gt;0,'Potato Wedges'!I28&gt;0),50,200))),0)</f>
        <v>0</v>
      </c>
      <c r="J28" s="2" t="str">
        <f ca="1">IF(D28&lt;$E$18,"N/A",IF(D28=$E$18,IF($E$7-SUM(OFFSET(F28,-$E$18,0):F28)&gt;0,$E$7-SUM(OFFSET(F28,-$E$18,0):F28),0),IF(OFFSET(G28,-$E$18,0)-SUM(OFFSET(F28,-$E$18,0):F28)&gt;0,OFFSET(G28,-$E$18,0)-SUM(OFFSET(F28,-$E$18,0):F28),0)))</f>
        <v>N/A</v>
      </c>
      <c r="K28" s="13">
        <f t="shared" ca="1" si="1"/>
        <v>0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337</v>
      </c>
      <c r="F29" s="15">
        <f t="shared" si="4"/>
        <v>45</v>
      </c>
      <c r="G29" s="15">
        <f t="shared" ca="1" si="5"/>
        <v>0</v>
      </c>
      <c r="H29" s="13">
        <f t="shared" ca="1" si="0"/>
        <v>0.36931506849315071</v>
      </c>
      <c r="I29" s="29">
        <f ca="1">IF(G29&lt;&gt;0,IF(E29&lt;0,0,IF(OR(Pita!I29&gt;0,Flour!I29&gt;0),0,IF(OR('Green Pepper'!I29&gt;0,'House Salad'!I29&gt;0,Mushrooms!I29&gt;0,Lemon!I29&gt;0,Tzatziki!I29&gt;0,'Monterey Jack'!I29&gt;0,'Marinated Chicken'!I29&gt;0,Squid!I29&gt;0,Onions!I29&gt;0,Spanakopita!I29&gt;0,'Garlic Butter Sauce'!I29&gt;0,Cheddar!I29&gt;0,'Filet Mignon'!I29&gt;0,'Pork Loin Skewers'!I29&gt;0,Bacon!I29&gt;0,'Chicken Breast'!I29&gt;0,'Butterfly Shrimp'!I29&gt;0,'Potato Wedges'!I29&gt;0),50,200))),0)</f>
        <v>0</v>
      </c>
      <c r="J29" s="2" t="str">
        <f ca="1">IF(D29&lt;$E$18,"N/A",IF(D29=$E$18,IF($E$7-SUM(OFFSET(F29,-$E$18,0):F29)&gt;0,$E$7-SUM(OFFSET(F29,-$E$18,0):F29),0),IF(OFFSET(G29,-$E$18,0)-SUM(OFFSET(F29,-$E$18,0):F29)&gt;0,OFFSET(G29,-$E$18,0)-SUM(OFFSET(F29,-$E$18,0):F29),0)))</f>
        <v>N/A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292</v>
      </c>
      <c r="F30" s="15">
        <f t="shared" si="4"/>
        <v>45</v>
      </c>
      <c r="G30" s="15">
        <f t="shared" ca="1" si="5"/>
        <v>0</v>
      </c>
      <c r="H30" s="13">
        <f t="shared" ca="1" si="0"/>
        <v>0.32000000000000006</v>
      </c>
      <c r="I30" s="29">
        <f ca="1">IF(G30&lt;&gt;0,IF(E30&lt;0,0,IF(OR(Pita!I30&gt;0,Flour!I30&gt;0),0,IF(OR('Green Pepper'!I30&gt;0,'House Salad'!I30&gt;0,Mushrooms!I30&gt;0,Lemon!I30&gt;0,Tzatziki!I30&gt;0,'Monterey Jack'!I30&gt;0,'Marinated Chicken'!I30&gt;0,Squid!I30&gt;0,Onions!I30&gt;0,Spanakopita!I30&gt;0,'Garlic Butter Sauce'!I30&gt;0,Cheddar!I30&gt;0,'Filet Mignon'!I30&gt;0,'Pork Loin Skewers'!I30&gt;0,Bacon!I30&gt;0,'Chicken Breast'!I30&gt;0,'Butterfly Shrimp'!I30&gt;0,'Potato Wedges'!I30&gt;0),50,200))),0)</f>
        <v>0</v>
      </c>
      <c r="J30" s="2" t="str">
        <f ca="1">IF(D30&lt;$E$18,"N/A",IF(D30=$E$18,IF($E$7-SUM(OFFSET(F30,-$E$18,0):F30)&gt;0,$E$7-SUM(OFFSET(F30,-$E$18,0):F30),0),IF(OFFSET(G30,-$E$18,0)-SUM(OFFSET(F30,-$E$18,0):F30)&gt;0,OFFSET(G30,-$E$18,0)-SUM(OFFSET(F30,-$E$18,0):F30),0)))</f>
        <v>N/A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247</v>
      </c>
      <c r="F31" s="15">
        <f t="shared" si="4"/>
        <v>45</v>
      </c>
      <c r="G31" s="15">
        <f t="shared" ca="1" si="5"/>
        <v>0</v>
      </c>
      <c r="H31" s="13">
        <f t="shared" ca="1" si="0"/>
        <v>0.27068493150684936</v>
      </c>
      <c r="I31" s="29">
        <f ca="1">IF(G31&lt;&gt;0,IF(E31&lt;0,0,IF(OR(Pita!I31&gt;0,Flour!I31&gt;0),0,IF(OR('Green Pepper'!I31&gt;0,'House Salad'!I31&gt;0,Mushrooms!I31&gt;0,Lemon!I31&gt;0,Tzatziki!I31&gt;0,'Monterey Jack'!I31&gt;0,'Marinated Chicken'!I31&gt;0,Squid!I31&gt;0,Onions!I31&gt;0,Spanakopita!I31&gt;0,'Garlic Butter Sauce'!I31&gt;0,Cheddar!I31&gt;0,'Filet Mignon'!I31&gt;0,'Pork Loin Skewers'!I31&gt;0,Bacon!I31&gt;0,'Chicken Breast'!I31&gt;0,'Butterfly Shrimp'!I31&gt;0,'Potato Wedges'!I31&gt;0),50,200))),0)</f>
        <v>0</v>
      </c>
      <c r="J31" s="2" t="str">
        <f ca="1">IF(D31&lt;$E$18,"N/A",IF(D31=$E$18,IF($E$7-SUM(OFFSET(F31,-$E$18,0):F31)&gt;0,$E$7-SUM(OFFSET(F31,-$E$18,0):F31),0),IF(OFFSET(G31,-$E$18,0)-SUM(OFFSET(F31,-$E$18,0):F31)&gt;0,OFFSET(G31,-$E$18,0)-SUM(OFFSET(F31,-$E$18,0):F31),0)))</f>
        <v>N/A</v>
      </c>
      <c r="K31" s="13">
        <f t="shared" ca="1" si="1"/>
        <v>0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202</v>
      </c>
      <c r="F32" s="15">
        <f t="shared" si="4"/>
        <v>45</v>
      </c>
      <c r="G32" s="15">
        <f t="shared" ca="1" si="5"/>
        <v>0</v>
      </c>
      <c r="H32" s="13">
        <f t="shared" ca="1" si="0"/>
        <v>0.22136986301369865</v>
      </c>
      <c r="I32" s="29">
        <f ca="1">IF(G32&lt;&gt;0,IF(E32&lt;0,0,IF(OR(Pita!I32&gt;0,Flour!I32&gt;0),0,IF(OR('Green Pepper'!I32&gt;0,'House Salad'!I32&gt;0,Mushrooms!I32&gt;0,Lemon!I32&gt;0,Tzatziki!I32&gt;0,'Monterey Jack'!I32&gt;0,'Marinated Chicken'!I32&gt;0,Squid!I32&gt;0,Onions!I32&gt;0,Spanakopita!I32&gt;0,'Garlic Butter Sauce'!I32&gt;0,Cheddar!I32&gt;0,'Filet Mignon'!I32&gt;0,'Pork Loin Skewers'!I32&gt;0,Bacon!I32&gt;0,'Chicken Breast'!I32&gt;0,'Butterfly Shrimp'!I32&gt;0,'Potato Wedges'!I32&gt;0),50,200))),0)</f>
        <v>0</v>
      </c>
      <c r="J32" s="2" t="str">
        <f ca="1">IF(D32&lt;$E$18,"N/A",IF(D32=$E$18,IF($E$7-SUM(OFFSET(F32,-$E$18,0):F32)&gt;0,$E$7-SUM(OFFSET(F32,-$E$18,0):F32),0),IF(OFFSET(G32,-$E$18,0)-SUM(OFFSET(F32,-$E$18,0):F32)&gt;0,OFFSET(G32,-$E$18,0)-SUM(OFFSET(F32,-$E$18,0):F32),0)))</f>
        <v>N/A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157</v>
      </c>
      <c r="F33" s="15">
        <f t="shared" si="4"/>
        <v>45</v>
      </c>
      <c r="G33" s="15">
        <f t="shared" ca="1" si="5"/>
        <v>0</v>
      </c>
      <c r="H33" s="13">
        <f t="shared" ca="1" si="0"/>
        <v>0.17205479452054798</v>
      </c>
      <c r="I33" s="29">
        <f ca="1">IF(G33&lt;&gt;0,IF(E33&lt;0,0,IF(OR(Pita!I33&gt;0,Flour!I33&gt;0),0,IF(OR('Green Pepper'!I33&gt;0,'House Salad'!I33&gt;0,Mushrooms!I33&gt;0,Lemon!I33&gt;0,Tzatziki!I33&gt;0,'Monterey Jack'!I33&gt;0,'Marinated Chicken'!I33&gt;0,Squid!I33&gt;0,Onions!I33&gt;0,Spanakopita!I33&gt;0,'Garlic Butter Sauce'!I33&gt;0,Cheddar!I33&gt;0,'Filet Mignon'!I33&gt;0,'Pork Loin Skewers'!I33&gt;0,Bacon!I33&gt;0,'Chicken Breast'!I33&gt;0,'Butterfly Shrimp'!I33&gt;0,'Potato Wedges'!I33&gt;0),50,200))),0)</f>
        <v>0</v>
      </c>
      <c r="J33" s="2" t="str">
        <f ca="1">IF(D33&lt;$E$18,"N/A",IF(D33=$E$18,IF($E$7-SUM(OFFSET(F33,-$E$18,0):F33)&gt;0,$E$7-SUM(OFFSET(F33,-$E$18,0):F33),0),IF(OFFSET(G33,-$E$18,0)-SUM(OFFSET(F33,-$E$18,0):F33)&gt;0,OFFSET(G33,-$E$18,0)-SUM(OFFSET(F33,-$E$18,0):F33),0)))</f>
        <v>N/A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112</v>
      </c>
      <c r="F34" s="15">
        <f t="shared" si="4"/>
        <v>45</v>
      </c>
      <c r="G34" s="15">
        <f t="shared" ca="1" si="5"/>
        <v>315</v>
      </c>
      <c r="H34" s="13">
        <f t="shared" ca="1" si="0"/>
        <v>0.12273972602739727</v>
      </c>
      <c r="I34" s="29">
        <f ca="1">IF(G34&lt;&gt;0,IF(E34&lt;0,0,IF(OR(Pita!I34&gt;0,Flour!I34&gt;0),0,IF(OR('Green Pepper'!I34&gt;0,'House Salad'!I34&gt;0,Mushrooms!I34&gt;0,Lemon!I34&gt;0,Tzatziki!I34&gt;0,'Monterey Jack'!I34&gt;0,'Marinated Chicken'!I34&gt;0,Squid!I34&gt;0,Onions!I34&gt;0,Spanakopita!I34&gt;0,'Garlic Butter Sauce'!I34&gt;0,Cheddar!I34&gt;0,'Filet Mignon'!I34&gt;0,'Pork Loin Skewers'!I34&gt;0,Bacon!I34&gt;0,'Chicken Breast'!I34&gt;0,'Butterfly Shrimp'!I34&gt;0,'Potato Wedges'!I34&gt;0),50,200))),0)</f>
        <v>0</v>
      </c>
      <c r="J34" s="2" t="str">
        <f ca="1">IF(D34&lt;$E$18,"N/A",IF(D34=$E$18,IF($E$7-SUM(OFFSET(F34,-$E$18,0):F34)&gt;0,$E$7-SUM(OFFSET(F34,-$E$18,0):F34),0),IF(OFFSET(G34,-$E$18,0)-SUM(OFFSET(F34,-$E$18,0):F34)&gt;0,OFFSET(G34,-$E$18,0)-SUM(OFFSET(F34,-$E$18,0):F34),0)))</f>
        <v>N/A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382</v>
      </c>
      <c r="F35" s="15">
        <f t="shared" si="4"/>
        <v>45</v>
      </c>
      <c r="G35" s="15">
        <f t="shared" ca="1" si="5"/>
        <v>0</v>
      </c>
      <c r="H35" s="13">
        <f t="shared" ca="1" si="0"/>
        <v>0.41863013698630142</v>
      </c>
      <c r="I35" s="29">
        <f ca="1">IF(G35&lt;&gt;0,IF(E35&lt;0,0,IF(OR(Pita!I35&gt;0,Flour!I35&gt;0),0,IF(OR('Green Pepper'!I35&gt;0,'House Salad'!I35&gt;0,Mushrooms!I35&gt;0,Lemon!I35&gt;0,Tzatziki!I35&gt;0,'Monterey Jack'!I35&gt;0,'Marinated Chicken'!I35&gt;0,Squid!I35&gt;0,Onions!I35&gt;0,Spanakopita!I35&gt;0,'Garlic Butter Sauce'!I35&gt;0,Cheddar!I35&gt;0,'Filet Mignon'!I35&gt;0,'Pork Loin Skewers'!I35&gt;0,Bacon!I35&gt;0,'Chicken Breast'!I35&gt;0,'Butterfly Shrimp'!I35&gt;0,'Potato Wedges'!I35&gt;0),50,200))),0)</f>
        <v>0</v>
      </c>
      <c r="J35" s="2" t="str">
        <f ca="1">IF(D35&lt;$E$18,"N/A",IF(D35=$E$18,IF($E$7-SUM(OFFSET(F35,-$E$18,0):F35)&gt;0,$E$7-SUM(OFFSET(F35,-$E$18,0):F35),0),IF(OFFSET(G35,-$E$18,0)-SUM(OFFSET(F35,-$E$18,0):F35)&gt;0,OFFSET(G35,-$E$18,0)-SUM(OFFSET(F35,-$E$18,0):F35),0)))</f>
        <v>N/A</v>
      </c>
      <c r="K35" s="13">
        <f t="shared" ca="1" si="1"/>
        <v>0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337</v>
      </c>
      <c r="F36" s="15">
        <f t="shared" si="4"/>
        <v>45</v>
      </c>
      <c r="G36" s="15">
        <f t="shared" ca="1" si="5"/>
        <v>0</v>
      </c>
      <c r="H36" s="13">
        <f t="shared" ca="1" si="0"/>
        <v>0.36931506849315071</v>
      </c>
      <c r="I36" s="29">
        <f ca="1">IF(G36&lt;&gt;0,IF(E36&lt;0,0,IF(OR(Pita!I36&gt;0,Flour!I36&gt;0),0,IF(OR('Green Pepper'!I36&gt;0,'House Salad'!I36&gt;0,Mushrooms!I36&gt;0,Lemon!I36&gt;0,Tzatziki!I36&gt;0,'Monterey Jack'!I36&gt;0,'Marinated Chicken'!I36&gt;0,Squid!I36&gt;0,Onions!I36&gt;0,Spanakopita!I36&gt;0,'Garlic Butter Sauce'!I36&gt;0,Cheddar!I36&gt;0,'Filet Mignon'!I36&gt;0,'Pork Loin Skewers'!I36&gt;0,Bacon!I36&gt;0,'Chicken Breast'!I36&gt;0,'Butterfly Shrimp'!I36&gt;0,'Potato Wedges'!I36&gt;0),50,200))),0)</f>
        <v>0</v>
      </c>
      <c r="J36" s="2" t="str">
        <f ca="1">IF(D36&lt;$E$18,"N/A",IF(D36=$E$18,IF($E$7-SUM(OFFSET(F36,-$E$18,0):F36)&gt;0,$E$7-SUM(OFFSET(F36,-$E$18,0):F36),0),IF(OFFSET(G36,-$E$18,0)-SUM(OFFSET(F36,-$E$18,0):F36)&gt;0,OFFSET(G36,-$E$18,0)-SUM(OFFSET(F36,-$E$18,0):F36),0)))</f>
        <v>N/A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292</v>
      </c>
      <c r="F37" s="15">
        <f t="shared" si="4"/>
        <v>45</v>
      </c>
      <c r="G37" s="15">
        <f t="shared" ca="1" si="5"/>
        <v>0</v>
      </c>
      <c r="H37" s="13">
        <f t="shared" ca="1" si="0"/>
        <v>0.32000000000000006</v>
      </c>
      <c r="I37" s="29">
        <f ca="1">IF(G37&lt;&gt;0,IF(E37&lt;0,0,IF(OR(Pita!I37&gt;0,Flour!I37&gt;0),0,IF(OR('Green Pepper'!I37&gt;0,'House Salad'!I37&gt;0,Mushrooms!I37&gt;0,Lemon!I37&gt;0,Tzatziki!I37&gt;0,'Monterey Jack'!I37&gt;0,'Marinated Chicken'!I37&gt;0,Squid!I37&gt;0,Onions!I37&gt;0,Spanakopita!I37&gt;0,'Garlic Butter Sauce'!I37&gt;0,Cheddar!I37&gt;0,'Filet Mignon'!I37&gt;0,'Pork Loin Skewers'!I37&gt;0,Bacon!I37&gt;0,'Chicken Breast'!I37&gt;0,'Butterfly Shrimp'!I37&gt;0,'Potato Wedges'!I37&gt;0),50,200))),0)</f>
        <v>0</v>
      </c>
      <c r="J37" s="2" t="str">
        <f ca="1">IF(D37&lt;$E$18,"N/A",IF(D37=$E$18,IF($E$7-SUM(OFFSET(F37,-$E$18,0):F37)&gt;0,$E$7-SUM(OFFSET(F37,-$E$18,0):F37),0),IF(OFFSET(G37,-$E$18,0)-SUM(OFFSET(F37,-$E$18,0):F37)&gt;0,OFFSET(G37,-$E$18,0)-SUM(OFFSET(F37,-$E$18,0):F37),0)))</f>
        <v>N/A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247</v>
      </c>
      <c r="F38" s="15">
        <f t="shared" si="4"/>
        <v>45</v>
      </c>
      <c r="G38" s="15">
        <f t="shared" ca="1" si="5"/>
        <v>0</v>
      </c>
      <c r="H38" s="13">
        <f t="shared" ca="1" si="0"/>
        <v>0.27068493150684936</v>
      </c>
      <c r="I38" s="29">
        <f ca="1">IF(G38&lt;&gt;0,IF(E38&lt;0,0,IF(OR(Pita!I38&gt;0,Flour!I38&gt;0),0,IF(OR('Green Pepper'!I38&gt;0,'House Salad'!I38&gt;0,Mushrooms!I38&gt;0,Lemon!I38&gt;0,Tzatziki!I38&gt;0,'Monterey Jack'!I38&gt;0,'Marinated Chicken'!I38&gt;0,Squid!I38&gt;0,Onions!I38&gt;0,Spanakopita!I38&gt;0,'Garlic Butter Sauce'!I38&gt;0,Cheddar!I38&gt;0,'Filet Mignon'!I38&gt;0,'Pork Loin Skewers'!I38&gt;0,Bacon!I38&gt;0,'Chicken Breast'!I38&gt;0,'Butterfly Shrimp'!I38&gt;0,'Potato Wedges'!I38&gt;0),50,200))),0)</f>
        <v>0</v>
      </c>
      <c r="J38" s="2" t="str">
        <f ca="1">IF(D38&lt;$E$18,"N/A",IF(D38=$E$18,IF($E$7-SUM(OFFSET(F38,-$E$18,0):F38)&gt;0,$E$7-SUM(OFFSET(F38,-$E$18,0):F38),0),IF(OFFSET(G38,-$E$18,0)-SUM(OFFSET(F38,-$E$18,0):F38)&gt;0,OFFSET(G38,-$E$18,0)-SUM(OFFSET(F38,-$E$18,0):F38),0)))</f>
        <v>N/A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202</v>
      </c>
      <c r="F39" s="15">
        <f t="shared" si="4"/>
        <v>45</v>
      </c>
      <c r="G39" s="15">
        <f t="shared" ca="1" si="5"/>
        <v>0</v>
      </c>
      <c r="H39" s="13">
        <f t="shared" ca="1" si="0"/>
        <v>0.22136986301369865</v>
      </c>
      <c r="I39" s="29">
        <f ca="1">IF(G39&lt;&gt;0,IF(E39&lt;0,0,IF(OR(Pita!I39&gt;0,Flour!I39&gt;0),0,IF(OR('Green Pepper'!I39&gt;0,'House Salad'!I39&gt;0,Mushrooms!I39&gt;0,Lemon!I39&gt;0,Tzatziki!I39&gt;0,'Monterey Jack'!I39&gt;0,'Marinated Chicken'!I39&gt;0,Squid!I39&gt;0,Onions!I39&gt;0,Spanakopita!I39&gt;0,'Garlic Butter Sauce'!I39&gt;0,Cheddar!I39&gt;0,'Filet Mignon'!I39&gt;0,'Pork Loin Skewers'!I39&gt;0,Bacon!I39&gt;0,'Chicken Breast'!I39&gt;0,'Butterfly Shrimp'!I39&gt;0,'Potato Wedges'!I39&gt;0),50,200))),0)</f>
        <v>0</v>
      </c>
      <c r="J39" s="2" t="str">
        <f ca="1">IF(D39&lt;$E$18,"N/A",IF(D39=$E$18,IF($E$7-SUM(OFFSET(F39,-$E$18,0):F39)&gt;0,$E$7-SUM(OFFSET(F39,-$E$18,0):F39),0),IF(OFFSET(G39,-$E$18,0)-SUM(OFFSET(F39,-$E$18,0):F39)&gt;0,OFFSET(G39,-$E$18,0)-SUM(OFFSET(F39,-$E$18,0):F39),0)))</f>
        <v>N/A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157</v>
      </c>
      <c r="F40" s="15">
        <f t="shared" si="4"/>
        <v>45</v>
      </c>
      <c r="G40" s="15">
        <f t="shared" ca="1" si="5"/>
        <v>0</v>
      </c>
      <c r="H40" s="13">
        <f t="shared" ca="1" si="0"/>
        <v>0.17205479452054798</v>
      </c>
      <c r="I40" s="29">
        <f ca="1">IF(G40&lt;&gt;0,IF(E40&lt;0,0,IF(OR(Pita!I40&gt;0,Flour!I40&gt;0),0,IF(OR('Green Pepper'!I40&gt;0,'House Salad'!I40&gt;0,Mushrooms!I40&gt;0,Lemon!I40&gt;0,Tzatziki!I40&gt;0,'Monterey Jack'!I40&gt;0,'Marinated Chicken'!I40&gt;0,Squid!I40&gt;0,Onions!I40&gt;0,Spanakopita!I40&gt;0,'Garlic Butter Sauce'!I40&gt;0,Cheddar!I40&gt;0,'Filet Mignon'!I40&gt;0,'Pork Loin Skewers'!I40&gt;0,Bacon!I40&gt;0,'Chicken Breast'!I40&gt;0,'Butterfly Shrimp'!I40&gt;0,'Potato Wedges'!I40&gt;0),50,200))),0)</f>
        <v>0</v>
      </c>
      <c r="J40" s="2" t="str">
        <f ca="1">IF(D40&lt;$E$18,"N/A",IF(D40=$E$18,IF($E$7-SUM(OFFSET(F40,-$E$18,0):F40)&gt;0,$E$7-SUM(OFFSET(F40,-$E$18,0):F40),0),IF(OFFSET(G40,-$E$18,0)-SUM(OFFSET(F40,-$E$18,0):F40)&gt;0,OFFSET(G40,-$E$18,0)-SUM(OFFSET(F40,-$E$18,0):F40),0)))</f>
        <v>N/A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112</v>
      </c>
      <c r="F41" s="15">
        <f t="shared" si="4"/>
        <v>45</v>
      </c>
      <c r="G41" s="15">
        <f t="shared" ca="1" si="5"/>
        <v>315</v>
      </c>
      <c r="H41" s="13">
        <f t="shared" ca="1" si="0"/>
        <v>0.12273972602739727</v>
      </c>
      <c r="I41" s="29">
        <f ca="1">IF(G41&lt;&gt;0,IF(E41&lt;0,0,IF(OR(Pita!I41&gt;0,Flour!I41&gt;0),0,IF(OR('Green Pepper'!I41&gt;0,'House Salad'!I41&gt;0,Mushrooms!I41&gt;0,Lemon!I41&gt;0,Tzatziki!I41&gt;0,'Monterey Jack'!I41&gt;0,'Marinated Chicken'!I41&gt;0,Squid!I41&gt;0,Onions!I41&gt;0,Spanakopita!I41&gt;0,'Garlic Butter Sauce'!I41&gt;0,Cheddar!I41&gt;0,'Filet Mignon'!I41&gt;0,'Pork Loin Skewers'!I41&gt;0,Bacon!I41&gt;0,'Chicken Breast'!I41&gt;0,'Butterfly Shrimp'!I41&gt;0,'Potato Wedges'!I41&gt;0),50,200))),0)</f>
        <v>0</v>
      </c>
      <c r="J41" s="2" t="str">
        <f ca="1">IF(D41&lt;$E$18,"N/A",IF(D41=$E$18,IF($E$7-SUM(OFFSET(F41,-$E$18,0):F41)&gt;0,$E$7-SUM(OFFSET(F41,-$E$18,0):F41),0),IF(OFFSET(G41,-$E$18,0)-SUM(OFFSET(F41,-$E$18,0):F41)&gt;0,OFFSET(G41,-$E$18,0)-SUM(OFFSET(F41,-$E$18,0):F41),0)))</f>
        <v>N/A</v>
      </c>
      <c r="K41" s="13">
        <f t="shared" ca="1" si="1"/>
        <v>0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382</v>
      </c>
      <c r="F42" s="15">
        <f t="shared" si="4"/>
        <v>45</v>
      </c>
      <c r="G42" s="15">
        <f t="shared" ca="1" si="5"/>
        <v>0</v>
      </c>
      <c r="H42" s="13">
        <f t="shared" ca="1" si="0"/>
        <v>0.41863013698630142</v>
      </c>
      <c r="I42" s="29">
        <f ca="1">IF(G42&lt;&gt;0,IF(E42&lt;0,0,IF(OR(Pita!I42&gt;0,Flour!I42&gt;0),0,IF(OR('Green Pepper'!I42&gt;0,'House Salad'!I42&gt;0,Mushrooms!I42&gt;0,Lemon!I42&gt;0,Tzatziki!I42&gt;0,'Monterey Jack'!I42&gt;0,'Marinated Chicken'!I42&gt;0,Squid!I42&gt;0,Onions!I42&gt;0,Spanakopita!I42&gt;0,'Garlic Butter Sauce'!I42&gt;0,Cheddar!I42&gt;0,'Filet Mignon'!I42&gt;0,'Pork Loin Skewers'!I42&gt;0,Bacon!I42&gt;0,'Chicken Breast'!I42&gt;0,'Butterfly Shrimp'!I42&gt;0,'Potato Wedges'!I42&gt;0),50,200))),0)</f>
        <v>0</v>
      </c>
      <c r="J42" s="2" t="str">
        <f ca="1">IF(D42&lt;$E$18,"N/A",IF(D42=$E$18,IF($E$7-SUM(OFFSET(F42,-$E$18,0):F42)&gt;0,$E$7-SUM(OFFSET(F42,-$E$18,0):F42),0),IF(OFFSET(G42,-$E$18,0)-SUM(OFFSET(F42,-$E$18,0):F42)&gt;0,OFFSET(G42,-$E$18,0)-SUM(OFFSET(F42,-$E$18,0):F42),0)))</f>
        <v>N/A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337</v>
      </c>
      <c r="F43" s="15">
        <f t="shared" si="4"/>
        <v>45</v>
      </c>
      <c r="G43" s="15">
        <f t="shared" ca="1" si="5"/>
        <v>0</v>
      </c>
      <c r="H43" s="13">
        <f t="shared" ca="1" si="0"/>
        <v>0.36931506849315071</v>
      </c>
      <c r="I43" s="29">
        <f ca="1">IF(G43&lt;&gt;0,IF(E43&lt;0,0,IF(OR(Pita!I43&gt;0,Flour!I43&gt;0),0,IF(OR('Green Pepper'!I43&gt;0,'House Salad'!I43&gt;0,Mushrooms!I43&gt;0,Lemon!I43&gt;0,Tzatziki!I43&gt;0,'Monterey Jack'!I43&gt;0,'Marinated Chicken'!I43&gt;0,Squid!I43&gt;0,Onions!I43&gt;0,Spanakopita!I43&gt;0,'Garlic Butter Sauce'!I43&gt;0,Cheddar!I43&gt;0,'Filet Mignon'!I43&gt;0,'Pork Loin Skewers'!I43&gt;0,Bacon!I43&gt;0,'Chicken Breast'!I43&gt;0,'Butterfly Shrimp'!I43&gt;0,'Potato Wedges'!I43&gt;0),50,200))),0)</f>
        <v>0</v>
      </c>
      <c r="J43" s="2" t="str">
        <f ca="1">IF(D43&lt;$E$18,"N/A",IF(D43=$E$18,IF($E$7-SUM(OFFSET(F43,-$E$18,0):F43)&gt;0,$E$7-SUM(OFFSET(F43,-$E$18,0):F43),0),IF(OFFSET(G43,-$E$18,0)-SUM(OFFSET(F43,-$E$18,0):F43)&gt;0,OFFSET(G43,-$E$18,0)-SUM(OFFSET(F43,-$E$18,0):F43),0)))</f>
        <v>N/A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292</v>
      </c>
      <c r="F44" s="15">
        <f t="shared" si="4"/>
        <v>45</v>
      </c>
      <c r="G44" s="15">
        <f t="shared" ca="1" si="5"/>
        <v>0</v>
      </c>
      <c r="H44" s="13">
        <f t="shared" ca="1" si="0"/>
        <v>0.32000000000000006</v>
      </c>
      <c r="I44" s="29">
        <f ca="1">IF(G44&lt;&gt;0,IF(E44&lt;0,0,IF(OR(Pita!I44&gt;0,Flour!I44&gt;0),0,IF(OR('Green Pepper'!I44&gt;0,'House Salad'!I44&gt;0,Mushrooms!I44&gt;0,Lemon!I44&gt;0,Tzatziki!I44&gt;0,'Monterey Jack'!I44&gt;0,'Marinated Chicken'!I44&gt;0,Squid!I44&gt;0,Onions!I44&gt;0,Spanakopita!I44&gt;0,'Garlic Butter Sauce'!I44&gt;0,Cheddar!I44&gt;0,'Filet Mignon'!I44&gt;0,'Pork Loin Skewers'!I44&gt;0,Bacon!I44&gt;0,'Chicken Breast'!I44&gt;0,'Butterfly Shrimp'!I44&gt;0,'Potato Wedges'!I44&gt;0),50,200))),0)</f>
        <v>0</v>
      </c>
      <c r="J44" s="2" t="str">
        <f ca="1">IF(D44&lt;$E$18,"N/A",IF(D44=$E$18,IF($E$7-SUM(OFFSET(F44,-$E$18,0):F44)&gt;0,$E$7-SUM(OFFSET(F44,-$E$18,0):F44),0),IF(OFFSET(G44,-$E$18,0)-SUM(OFFSET(F44,-$E$18,0):F44)&gt;0,OFFSET(G44,-$E$18,0)-SUM(OFFSET(F44,-$E$18,0):F44),0)))</f>
        <v>N/A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247</v>
      </c>
      <c r="F45" s="15">
        <f t="shared" si="4"/>
        <v>45</v>
      </c>
      <c r="G45" s="15">
        <f t="shared" ca="1" si="5"/>
        <v>0</v>
      </c>
      <c r="H45" s="13">
        <f t="shared" ca="1" si="0"/>
        <v>0.27068493150684936</v>
      </c>
      <c r="I45" s="29">
        <f ca="1">IF(G45&lt;&gt;0,IF(E45&lt;0,0,IF(OR(Pita!I45&gt;0,Flour!I45&gt;0),0,IF(OR('Green Pepper'!I45&gt;0,'House Salad'!I45&gt;0,Mushrooms!I45&gt;0,Lemon!I45&gt;0,Tzatziki!I45&gt;0,'Monterey Jack'!I45&gt;0,'Marinated Chicken'!I45&gt;0,Squid!I45&gt;0,Onions!I45&gt;0,Spanakopita!I45&gt;0,'Garlic Butter Sauce'!I45&gt;0,Cheddar!I45&gt;0,'Filet Mignon'!I45&gt;0,'Pork Loin Skewers'!I45&gt;0,Bacon!I45&gt;0,'Chicken Breast'!I45&gt;0,'Butterfly Shrimp'!I45&gt;0,'Potato Wedges'!I45&gt;0),50,200))),0)</f>
        <v>0</v>
      </c>
      <c r="J45" s="2" t="str">
        <f ca="1">IF(D45&lt;$E$18,"N/A",IF(D45=$E$18,IF($E$7-SUM(OFFSET(F45,-$E$18,0):F45)&gt;0,$E$7-SUM(OFFSET(F45,-$E$18,0):F45),0),IF(OFFSET(G45,-$E$18,0)-SUM(OFFSET(F45,-$E$18,0):F45)&gt;0,OFFSET(G45,-$E$18,0)-SUM(OFFSET(F45,-$E$18,0):F45),0)))</f>
        <v>N/A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202</v>
      </c>
      <c r="F46" s="15">
        <f t="shared" si="4"/>
        <v>45</v>
      </c>
      <c r="G46" s="15">
        <f t="shared" ca="1" si="5"/>
        <v>0</v>
      </c>
      <c r="H46" s="13">
        <f t="shared" ca="1" si="0"/>
        <v>0.22136986301369865</v>
      </c>
      <c r="I46" s="29">
        <f ca="1">IF(G46&lt;&gt;0,IF(E46&lt;0,0,IF(OR(Pita!I46&gt;0,Flour!I46&gt;0),0,IF(OR('Green Pepper'!I46&gt;0,'House Salad'!I46&gt;0,Mushrooms!I46&gt;0,Lemon!I46&gt;0,Tzatziki!I46&gt;0,'Monterey Jack'!I46&gt;0,'Marinated Chicken'!I46&gt;0,Squid!I46&gt;0,Onions!I46&gt;0,Spanakopita!I46&gt;0,'Garlic Butter Sauce'!I46&gt;0,Cheddar!I46&gt;0,'Filet Mignon'!I46&gt;0,'Pork Loin Skewers'!I46&gt;0,Bacon!I46&gt;0,'Chicken Breast'!I46&gt;0,'Butterfly Shrimp'!I46&gt;0,'Potato Wedges'!I46&gt;0),50,200))),0)</f>
        <v>0</v>
      </c>
      <c r="J46" s="2" t="str">
        <f ca="1">IF(D46&lt;$E$18,"N/A",IF(D46=$E$18,IF($E$7-SUM(OFFSET(F46,-$E$18,0):F46)&gt;0,$E$7-SUM(OFFSET(F46,-$E$18,0):F46),0),IF(OFFSET(G46,-$E$18,0)-SUM(OFFSET(F46,-$E$18,0):F46)&gt;0,OFFSET(G46,-$E$18,0)-SUM(OFFSET(F46,-$E$18,0):F46),0)))</f>
        <v>N/A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157</v>
      </c>
      <c r="F47" s="15">
        <f t="shared" si="4"/>
        <v>45</v>
      </c>
      <c r="G47" s="15">
        <f t="shared" ca="1" si="5"/>
        <v>0</v>
      </c>
      <c r="H47" s="13">
        <f t="shared" ca="1" si="0"/>
        <v>0.17205479452054798</v>
      </c>
      <c r="I47" s="29">
        <f ca="1">IF(G47&lt;&gt;0,IF(E47&lt;0,0,IF(OR(Pita!I47&gt;0,Flour!I47&gt;0),0,IF(OR('Green Pepper'!I47&gt;0,'House Salad'!I47&gt;0,Mushrooms!I47&gt;0,Lemon!I47&gt;0,Tzatziki!I47&gt;0,'Monterey Jack'!I47&gt;0,'Marinated Chicken'!I47&gt;0,Squid!I47&gt;0,Onions!I47&gt;0,Spanakopita!I47&gt;0,'Garlic Butter Sauce'!I47&gt;0,Cheddar!I47&gt;0,'Filet Mignon'!I47&gt;0,'Pork Loin Skewers'!I47&gt;0,Bacon!I47&gt;0,'Chicken Breast'!I47&gt;0,'Butterfly Shrimp'!I47&gt;0,'Potato Wedges'!I47&gt;0),50,200))),0)</f>
        <v>0</v>
      </c>
      <c r="J47" s="2" t="str">
        <f ca="1">IF(D47&lt;$E$18,"N/A",IF(D47=$E$18,IF($E$7-SUM(OFFSET(F47,-$E$18,0):F47)&gt;0,$E$7-SUM(OFFSET(F47,-$E$18,0):F47),0),IF(OFFSET(G47,-$E$18,0)-SUM(OFFSET(F47,-$E$18,0):F47)&gt;0,OFFSET(G47,-$E$18,0)-SUM(OFFSET(F47,-$E$18,0):F47),0)))</f>
        <v>N/A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112</v>
      </c>
      <c r="F48" s="15">
        <f t="shared" si="4"/>
        <v>45</v>
      </c>
      <c r="G48" s="15">
        <f t="shared" ca="1" si="5"/>
        <v>315</v>
      </c>
      <c r="H48" s="13">
        <f t="shared" ca="1" si="0"/>
        <v>0.12273972602739727</v>
      </c>
      <c r="I48" s="29">
        <f ca="1">IF(G48&lt;&gt;0,IF(E48&lt;0,0,IF(OR(Pita!I48&gt;0,Flour!I48&gt;0),0,IF(OR('Green Pepper'!I48&gt;0,'House Salad'!I48&gt;0,Mushrooms!I48&gt;0,Lemon!I48&gt;0,Tzatziki!I48&gt;0,'Monterey Jack'!I48&gt;0,'Marinated Chicken'!I48&gt;0,Squid!I48&gt;0,Onions!I48&gt;0,Spanakopita!I48&gt;0,'Garlic Butter Sauce'!I48&gt;0,Cheddar!I48&gt;0,'Filet Mignon'!I48&gt;0,'Pork Loin Skewers'!I48&gt;0,Bacon!I48&gt;0,'Chicken Breast'!I48&gt;0,'Butterfly Shrimp'!I48&gt;0,'Potato Wedges'!I48&gt;0),50,200))),0)</f>
        <v>0</v>
      </c>
      <c r="J48" s="2" t="str">
        <f ca="1">IF(D48&lt;$E$18,"N/A",IF(D48=$E$18,IF($E$7-SUM(OFFSET(F48,-$E$18,0):F48)&gt;0,$E$7-SUM(OFFSET(F48,-$E$18,0):F48),0),IF(OFFSET(G48,-$E$18,0)-SUM(OFFSET(F48,-$E$18,0):F48)&gt;0,OFFSET(G48,-$E$18,0)-SUM(OFFSET(F48,-$E$18,0):F48),0)))</f>
        <v>N/A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382</v>
      </c>
      <c r="F49" s="15">
        <f t="shared" si="4"/>
        <v>45</v>
      </c>
      <c r="G49" s="15">
        <f t="shared" ca="1" si="5"/>
        <v>0</v>
      </c>
      <c r="H49" s="13">
        <f t="shared" ca="1" si="0"/>
        <v>0.41863013698630142</v>
      </c>
      <c r="I49" s="29">
        <f ca="1">IF(G49&lt;&gt;0,IF(E49&lt;0,0,IF(OR(Pita!I49&gt;0,Flour!I49&gt;0),0,IF(OR('Green Pepper'!I49&gt;0,'House Salad'!I49&gt;0,Mushrooms!I49&gt;0,Lemon!I49&gt;0,Tzatziki!I49&gt;0,'Monterey Jack'!I49&gt;0,'Marinated Chicken'!I49&gt;0,Squid!I49&gt;0,Onions!I49&gt;0,Spanakopita!I49&gt;0,'Garlic Butter Sauce'!I49&gt;0,Cheddar!I49&gt;0,'Filet Mignon'!I49&gt;0,'Pork Loin Skewers'!I49&gt;0,Bacon!I49&gt;0,'Chicken Breast'!I49&gt;0,'Butterfly Shrimp'!I49&gt;0,'Potato Wedges'!I49&gt;0),50,200))),0)</f>
        <v>0</v>
      </c>
      <c r="J49" s="2" t="str">
        <f ca="1">IF(D49&lt;$E$18,"N/A",IF(D49=$E$18,IF($E$7-SUM(OFFSET(F49,-$E$18,0):F49)&gt;0,$E$7-SUM(OFFSET(F49,-$E$18,0):F49),0),IF(OFFSET(G49,-$E$18,0)-SUM(OFFSET(F49,-$E$18,0):F49)&gt;0,OFFSET(G49,-$E$18,0)-SUM(OFFSET(F49,-$E$18,0):F49),0)))</f>
        <v>N/A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337</v>
      </c>
      <c r="F50" s="15">
        <f t="shared" si="4"/>
        <v>45</v>
      </c>
      <c r="G50" s="15">
        <f t="shared" ca="1" si="5"/>
        <v>0</v>
      </c>
      <c r="H50" s="13">
        <f t="shared" ca="1" si="0"/>
        <v>0.36931506849315071</v>
      </c>
      <c r="I50" s="29">
        <f ca="1">IF(G50&lt;&gt;0,IF(E50&lt;0,0,IF(OR(Pita!I50&gt;0,Flour!I50&gt;0),0,IF(OR('Green Pepper'!I50&gt;0,'House Salad'!I50&gt;0,Mushrooms!I50&gt;0,Lemon!I50&gt;0,Tzatziki!I50&gt;0,'Monterey Jack'!I50&gt;0,'Marinated Chicken'!I50&gt;0,Squid!I50&gt;0,Onions!I50&gt;0,Spanakopita!I50&gt;0,'Garlic Butter Sauce'!I50&gt;0,Cheddar!I50&gt;0,'Filet Mignon'!I50&gt;0,'Pork Loin Skewers'!I50&gt;0,Bacon!I50&gt;0,'Chicken Breast'!I50&gt;0,'Butterfly Shrimp'!I50&gt;0,'Potato Wedges'!I50&gt;0),50,200))),0)</f>
        <v>0</v>
      </c>
      <c r="J50" s="2" t="str">
        <f ca="1">IF(D50&lt;$E$18,"N/A",IF(D50=$E$18,IF($E$7-SUM(OFFSET(F50,-$E$18,0):F50)&gt;0,$E$7-SUM(OFFSET(F50,-$E$18,0):F50),0),IF(OFFSET(G50,-$E$18,0)-SUM(OFFSET(F50,-$E$18,0):F50)&gt;0,OFFSET(G50,-$E$18,0)-SUM(OFFSET(F50,-$E$18,0):F50),0)))</f>
        <v>N/A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292</v>
      </c>
      <c r="F51" s="15">
        <f t="shared" si="4"/>
        <v>45</v>
      </c>
      <c r="G51" s="15">
        <f t="shared" ca="1" si="5"/>
        <v>0</v>
      </c>
      <c r="H51" s="13">
        <f t="shared" ca="1" si="0"/>
        <v>0.32000000000000006</v>
      </c>
      <c r="I51" s="29">
        <f ca="1">IF(G51&lt;&gt;0,IF(E51&lt;0,0,IF(OR(Pita!I51&gt;0,Flour!I51&gt;0),0,IF(OR('Green Pepper'!I51&gt;0,'House Salad'!I51&gt;0,Mushrooms!I51&gt;0,Lemon!I51&gt;0,Tzatziki!I51&gt;0,'Monterey Jack'!I51&gt;0,'Marinated Chicken'!I51&gt;0,Squid!I51&gt;0,Onions!I51&gt;0,Spanakopita!I51&gt;0,'Garlic Butter Sauce'!I51&gt;0,Cheddar!I51&gt;0,'Filet Mignon'!I51&gt;0,'Pork Loin Skewers'!I51&gt;0,Bacon!I51&gt;0,'Chicken Breast'!I51&gt;0,'Butterfly Shrimp'!I51&gt;0,'Potato Wedges'!I51&gt;0),50,200))),0)</f>
        <v>0</v>
      </c>
      <c r="J51" s="2" t="str">
        <f ca="1">IF(D51&lt;$E$18,"N/A",IF(D51=$E$18,IF($E$7-SUM(OFFSET(F51,-$E$18,0):F51)&gt;0,$E$7-SUM(OFFSET(F51,-$E$18,0):F51),0),IF(OFFSET(G51,-$E$18,0)-SUM(OFFSET(F51,-$E$18,0):F51)&gt;0,OFFSET(G51,-$E$18,0)-SUM(OFFSET(F51,-$E$18,0):F51),0)))</f>
        <v>N/A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247</v>
      </c>
      <c r="F52" s="15">
        <f t="shared" si="4"/>
        <v>45</v>
      </c>
      <c r="G52" s="15">
        <f t="shared" ca="1" si="5"/>
        <v>0</v>
      </c>
      <c r="H52" s="13">
        <f t="shared" ca="1" si="0"/>
        <v>0.27068493150684936</v>
      </c>
      <c r="I52" s="29">
        <f ca="1">IF(G52&lt;&gt;0,IF(E52&lt;0,0,IF(OR(Pita!I52&gt;0,Flour!I52&gt;0),0,IF(OR('Green Pepper'!I52&gt;0,'House Salad'!I52&gt;0,Mushrooms!I52&gt;0,Lemon!I52&gt;0,Tzatziki!I52&gt;0,'Monterey Jack'!I52&gt;0,'Marinated Chicken'!I52&gt;0,Squid!I52&gt;0,Onions!I52&gt;0,Spanakopita!I52&gt;0,'Garlic Butter Sauce'!I52&gt;0,Cheddar!I52&gt;0,'Filet Mignon'!I52&gt;0,'Pork Loin Skewers'!I52&gt;0,Bacon!I52&gt;0,'Chicken Breast'!I52&gt;0,'Butterfly Shrimp'!I52&gt;0,'Potato Wedges'!I52&gt;0),50,200))),0)</f>
        <v>0</v>
      </c>
      <c r="J52" s="2" t="str">
        <f ca="1">IF(D52&lt;$E$18,"N/A",IF(D52=$E$18,IF($E$7-SUM(OFFSET(F52,-$E$18,0):F52)&gt;0,$E$7-SUM(OFFSET(F52,-$E$18,0):F52),0),IF(OFFSET(G52,-$E$18,0)-SUM(OFFSET(F52,-$E$18,0):F52)&gt;0,OFFSET(G52,-$E$18,0)-SUM(OFFSET(F52,-$E$18,0):F52),0)))</f>
        <v>N/A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202</v>
      </c>
      <c r="F53" s="15">
        <f t="shared" si="4"/>
        <v>45</v>
      </c>
      <c r="G53" s="15">
        <f t="shared" ca="1" si="5"/>
        <v>0</v>
      </c>
      <c r="H53" s="13">
        <f t="shared" ca="1" si="0"/>
        <v>0.22136986301369865</v>
      </c>
      <c r="I53" s="29">
        <f ca="1">IF(G53&lt;&gt;0,IF(E53&lt;0,0,IF(OR(Pita!I53&gt;0,Flour!I53&gt;0),0,IF(OR('Green Pepper'!I53&gt;0,'House Salad'!I53&gt;0,Mushrooms!I53&gt;0,Lemon!I53&gt;0,Tzatziki!I53&gt;0,'Monterey Jack'!I53&gt;0,'Marinated Chicken'!I53&gt;0,Squid!I53&gt;0,Onions!I53&gt;0,Spanakopita!I53&gt;0,'Garlic Butter Sauce'!I53&gt;0,Cheddar!I53&gt;0,'Filet Mignon'!I53&gt;0,'Pork Loin Skewers'!I53&gt;0,Bacon!I53&gt;0,'Chicken Breast'!I53&gt;0,'Butterfly Shrimp'!I53&gt;0,'Potato Wedges'!I53&gt;0),50,200))),0)</f>
        <v>0</v>
      </c>
      <c r="J53" s="2" t="str">
        <f ca="1">IF(D53&lt;$E$18,"N/A",IF(D53=$E$18,IF($E$7-SUM(OFFSET(F53,-$E$18,0):F53)&gt;0,$E$7-SUM(OFFSET(F53,-$E$18,0):F53),0),IF(OFFSET(G53,-$E$18,0)-SUM(OFFSET(F53,-$E$18,0):F53)&gt;0,OFFSET(G53,-$E$18,0)-SUM(OFFSET(F53,-$E$18,0):F53),0)))</f>
        <v>N/A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157</v>
      </c>
      <c r="F54" s="15">
        <f t="shared" si="4"/>
        <v>45</v>
      </c>
      <c r="G54" s="15">
        <f t="shared" ca="1" si="5"/>
        <v>0</v>
      </c>
      <c r="H54" s="13">
        <f t="shared" ca="1" si="0"/>
        <v>0.17205479452054798</v>
      </c>
      <c r="I54" s="29">
        <f ca="1">IF(G54&lt;&gt;0,IF(E54&lt;0,0,IF(OR(Pita!I54&gt;0,Flour!I54&gt;0),0,IF(OR('Green Pepper'!I54&gt;0,'House Salad'!I54&gt;0,Mushrooms!I54&gt;0,Lemon!I54&gt;0,Tzatziki!I54&gt;0,'Monterey Jack'!I54&gt;0,'Marinated Chicken'!I54&gt;0,Squid!I54&gt;0,Onions!I54&gt;0,Spanakopita!I54&gt;0,'Garlic Butter Sauce'!I54&gt;0,Cheddar!I54&gt;0,'Filet Mignon'!I54&gt;0,'Pork Loin Skewers'!I54&gt;0,Bacon!I54&gt;0,'Chicken Breast'!I54&gt;0,'Butterfly Shrimp'!I54&gt;0,'Potato Wedges'!I54&gt;0),50,200))),0)</f>
        <v>0</v>
      </c>
      <c r="J54" s="2" t="str">
        <f ca="1">IF(D54&lt;$E$18,"N/A",IF(D54=$E$18,IF($E$7-SUM(OFFSET(F54,-$E$18,0):F54)&gt;0,$E$7-SUM(OFFSET(F54,-$E$18,0):F54),0),IF(OFFSET(G54,-$E$18,0)-SUM(OFFSET(F54,-$E$18,0):F54)&gt;0,OFFSET(G54,-$E$18,0)-SUM(OFFSET(F54,-$E$18,0):F54),0)))</f>
        <v>N/A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112</v>
      </c>
      <c r="F55" s="15">
        <f t="shared" si="4"/>
        <v>45</v>
      </c>
      <c r="G55" s="15">
        <f t="shared" ca="1" si="5"/>
        <v>315</v>
      </c>
      <c r="H55" s="13">
        <f t="shared" ca="1" si="0"/>
        <v>0.12273972602739727</v>
      </c>
      <c r="I55" s="29">
        <f ca="1">IF(G55&lt;&gt;0,IF(E55&lt;0,0,IF(OR(Pita!I55&gt;0,Flour!I55&gt;0),0,IF(OR('Green Pepper'!I55&gt;0,'House Salad'!I55&gt;0,Mushrooms!I55&gt;0,Lemon!I55&gt;0,Tzatziki!I55&gt;0,'Monterey Jack'!I55&gt;0,'Marinated Chicken'!I55&gt;0,Squid!I55&gt;0,Onions!I55&gt;0,Spanakopita!I55&gt;0,'Garlic Butter Sauce'!I55&gt;0,Cheddar!I55&gt;0,'Filet Mignon'!I55&gt;0,'Pork Loin Skewers'!I55&gt;0,Bacon!I55&gt;0,'Chicken Breast'!I55&gt;0,'Butterfly Shrimp'!I55&gt;0,'Potato Wedges'!I55&gt;0),50,200))),0)</f>
        <v>0</v>
      </c>
      <c r="J55" s="2" t="str">
        <f ca="1">IF(D55&lt;$E$18,"N/A",IF(D55=$E$18,IF($E$7-SUM(OFFSET(F55,-$E$18,0):F55)&gt;0,$E$7-SUM(OFFSET(F55,-$E$18,0):F55),0),IF(OFFSET(G55,-$E$18,0)-SUM(OFFSET(F55,-$E$18,0):F55)&gt;0,OFFSET(G55,-$E$18,0)-SUM(OFFSET(F55,-$E$18,0):F55),0)))</f>
        <v>N/A</v>
      </c>
      <c r="K55" s="13">
        <f t="shared" ca="1" si="1"/>
        <v>0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382</v>
      </c>
      <c r="F56" s="15">
        <f t="shared" si="4"/>
        <v>45</v>
      </c>
      <c r="G56" s="15">
        <f t="shared" ca="1" si="5"/>
        <v>0</v>
      </c>
      <c r="H56" s="13">
        <f t="shared" ca="1" si="0"/>
        <v>0.41863013698630142</v>
      </c>
      <c r="I56" s="29">
        <f ca="1">IF(G56&lt;&gt;0,IF(E56&lt;0,0,IF(OR(Pita!I56&gt;0,Flour!I56&gt;0),0,IF(OR('Green Pepper'!I56&gt;0,'House Salad'!I56&gt;0,Mushrooms!I56&gt;0,Lemon!I56&gt;0,Tzatziki!I56&gt;0,'Monterey Jack'!I56&gt;0,'Marinated Chicken'!I56&gt;0,Squid!I56&gt;0,Onions!I56&gt;0,Spanakopita!I56&gt;0,'Garlic Butter Sauce'!I56&gt;0,Cheddar!I56&gt;0,'Filet Mignon'!I56&gt;0,'Pork Loin Skewers'!I56&gt;0,Bacon!I56&gt;0,'Chicken Breast'!I56&gt;0,'Butterfly Shrimp'!I56&gt;0,'Potato Wedges'!I56&gt;0),50,200))),0)</f>
        <v>0</v>
      </c>
      <c r="J56" s="2" t="str">
        <f ca="1">IF(D56&lt;$E$18,"N/A",IF(D56=$E$18,IF($E$7-SUM(OFFSET(F56,-$E$18,0):F56)&gt;0,$E$7-SUM(OFFSET(F56,-$E$18,0):F56),0),IF(OFFSET(G56,-$E$18,0)-SUM(OFFSET(F56,-$E$18,0):F56)&gt;0,OFFSET(G56,-$E$18,0)-SUM(OFFSET(F56,-$E$18,0):F56),0)))</f>
        <v>N/A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337</v>
      </c>
      <c r="F57" s="15">
        <f t="shared" si="4"/>
        <v>45</v>
      </c>
      <c r="G57" s="15">
        <f t="shared" ca="1" si="5"/>
        <v>0</v>
      </c>
      <c r="H57" s="13">
        <f t="shared" ca="1" si="0"/>
        <v>0.36931506849315071</v>
      </c>
      <c r="I57" s="29">
        <f ca="1">IF(G57&lt;&gt;0,IF(E57&lt;0,0,IF(OR(Pita!I57&gt;0,Flour!I57&gt;0),0,IF(OR('Green Pepper'!I57&gt;0,'House Salad'!I57&gt;0,Mushrooms!I57&gt;0,Lemon!I57&gt;0,Tzatziki!I57&gt;0,'Monterey Jack'!I57&gt;0,'Marinated Chicken'!I57&gt;0,Squid!I57&gt;0,Onions!I57&gt;0,Spanakopita!I57&gt;0,'Garlic Butter Sauce'!I57&gt;0,Cheddar!I57&gt;0,'Filet Mignon'!I57&gt;0,'Pork Loin Skewers'!I57&gt;0,Bacon!I57&gt;0,'Chicken Breast'!I57&gt;0,'Butterfly Shrimp'!I57&gt;0,'Potato Wedges'!I57&gt;0),50,200))),0)</f>
        <v>0</v>
      </c>
      <c r="J57" s="2" t="str">
        <f ca="1">IF(D57&lt;$E$18,"N/A",IF(D57=$E$18,IF($E$7-SUM(OFFSET(F57,-$E$18,0):F57)&gt;0,$E$7-SUM(OFFSET(F57,-$E$18,0):F57),0),IF(OFFSET(G57,-$E$18,0)-SUM(OFFSET(F57,-$E$18,0):F57)&gt;0,OFFSET(G57,-$E$18,0)-SUM(OFFSET(F57,-$E$18,0):F57),0)))</f>
        <v>N/A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292</v>
      </c>
      <c r="F58" s="15">
        <f t="shared" si="4"/>
        <v>45</v>
      </c>
      <c r="G58" s="15">
        <f t="shared" ca="1" si="5"/>
        <v>0</v>
      </c>
      <c r="H58" s="13">
        <f t="shared" ca="1" si="0"/>
        <v>0.32000000000000006</v>
      </c>
      <c r="I58" s="29">
        <f ca="1">IF(G58&lt;&gt;0,IF(E58&lt;0,0,IF(OR(Pita!I58&gt;0,Flour!I58&gt;0),0,IF(OR('Green Pepper'!I58&gt;0,'House Salad'!I58&gt;0,Mushrooms!I58&gt;0,Lemon!I58&gt;0,Tzatziki!I58&gt;0,'Monterey Jack'!I58&gt;0,'Marinated Chicken'!I58&gt;0,Squid!I58&gt;0,Onions!I58&gt;0,Spanakopita!I58&gt;0,'Garlic Butter Sauce'!I58&gt;0,Cheddar!I58&gt;0,'Filet Mignon'!I58&gt;0,'Pork Loin Skewers'!I58&gt;0,Bacon!I58&gt;0,'Chicken Breast'!I58&gt;0,'Butterfly Shrimp'!I58&gt;0,'Potato Wedges'!I58&gt;0),50,200))),0)</f>
        <v>0</v>
      </c>
      <c r="J58" s="2" t="str">
        <f ca="1">IF(D58&lt;$E$18,"N/A",IF(D58=$E$18,IF($E$7-SUM(OFFSET(F58,-$E$18,0):F58)&gt;0,$E$7-SUM(OFFSET(F58,-$E$18,0):F58),0),IF(OFFSET(G58,-$E$18,0)-SUM(OFFSET(F58,-$E$18,0):F58)&gt;0,OFFSET(G58,-$E$18,0)-SUM(OFFSET(F58,-$E$18,0):F58),0)))</f>
        <v>N/A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247</v>
      </c>
      <c r="F59" s="15">
        <f t="shared" si="4"/>
        <v>45</v>
      </c>
      <c r="G59" s="15">
        <f t="shared" ca="1" si="5"/>
        <v>0</v>
      </c>
      <c r="H59" s="13">
        <f t="shared" ca="1" si="0"/>
        <v>0.27068493150684936</v>
      </c>
      <c r="I59" s="29">
        <f ca="1">IF(G59&lt;&gt;0,IF(E59&lt;0,0,IF(OR(Pita!I59&gt;0,Flour!I59&gt;0),0,IF(OR('Green Pepper'!I59&gt;0,'House Salad'!I59&gt;0,Mushrooms!I59&gt;0,Lemon!I59&gt;0,Tzatziki!I59&gt;0,'Monterey Jack'!I59&gt;0,'Marinated Chicken'!I59&gt;0,Squid!I59&gt;0,Onions!I59&gt;0,Spanakopita!I59&gt;0,'Garlic Butter Sauce'!I59&gt;0,Cheddar!I59&gt;0,'Filet Mignon'!I59&gt;0,'Pork Loin Skewers'!I59&gt;0,Bacon!I59&gt;0,'Chicken Breast'!I59&gt;0,'Butterfly Shrimp'!I59&gt;0,'Potato Wedges'!I59&gt;0),50,200))),0)</f>
        <v>0</v>
      </c>
      <c r="J59" s="2" t="str">
        <f ca="1">IF(D59&lt;$E$18,"N/A",IF(D59=$E$18,IF($E$7-SUM(OFFSET(F59,-$E$18,0):F59)&gt;0,$E$7-SUM(OFFSET(F59,-$E$18,0):F59),0),IF(OFFSET(G59,-$E$18,0)-SUM(OFFSET(F59,-$E$18,0):F59)&gt;0,OFFSET(G59,-$E$18,0)-SUM(OFFSET(F59,-$E$18,0):F59),0)))</f>
        <v>N/A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202</v>
      </c>
      <c r="F60" s="15">
        <f t="shared" si="4"/>
        <v>45</v>
      </c>
      <c r="G60" s="15">
        <f t="shared" ca="1" si="5"/>
        <v>0</v>
      </c>
      <c r="H60" s="13">
        <f t="shared" ca="1" si="0"/>
        <v>0.22136986301369865</v>
      </c>
      <c r="I60" s="29">
        <f ca="1">IF(G60&lt;&gt;0,IF(E60&lt;0,0,IF(OR(Pita!I60&gt;0,Flour!I60&gt;0),0,IF(OR('Green Pepper'!I60&gt;0,'House Salad'!I60&gt;0,Mushrooms!I60&gt;0,Lemon!I60&gt;0,Tzatziki!I60&gt;0,'Monterey Jack'!I60&gt;0,'Marinated Chicken'!I60&gt;0,Squid!I60&gt;0,Onions!I60&gt;0,Spanakopita!I60&gt;0,'Garlic Butter Sauce'!I60&gt;0,Cheddar!I60&gt;0,'Filet Mignon'!I60&gt;0,'Pork Loin Skewers'!I60&gt;0,Bacon!I60&gt;0,'Chicken Breast'!I60&gt;0,'Butterfly Shrimp'!I60&gt;0,'Potato Wedges'!I60&gt;0),50,200))),0)</f>
        <v>0</v>
      </c>
      <c r="J60" s="2" t="str">
        <f ca="1">IF(D60&lt;$E$18,"N/A",IF(D60=$E$18,IF($E$7-SUM(OFFSET(F60,-$E$18,0):F60)&gt;0,$E$7-SUM(OFFSET(F60,-$E$18,0):F60),0),IF(OFFSET(G60,-$E$18,0)-SUM(OFFSET(F60,-$E$18,0):F60)&gt;0,OFFSET(G60,-$E$18,0)-SUM(OFFSET(F60,-$E$18,0):F60),0)))</f>
        <v>N/A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157</v>
      </c>
      <c r="F61" s="15">
        <f t="shared" si="4"/>
        <v>45</v>
      </c>
      <c r="G61" s="15">
        <f t="shared" ca="1" si="5"/>
        <v>0</v>
      </c>
      <c r="H61" s="13">
        <f t="shared" ca="1" si="0"/>
        <v>0.17205479452054798</v>
      </c>
      <c r="I61" s="29">
        <f ca="1">IF(G61&lt;&gt;0,IF(E61&lt;0,0,IF(OR(Pita!I61&gt;0,Flour!I61&gt;0),0,IF(OR('Green Pepper'!I61&gt;0,'House Salad'!I61&gt;0,Mushrooms!I61&gt;0,Lemon!I61&gt;0,Tzatziki!I61&gt;0,'Monterey Jack'!I61&gt;0,'Marinated Chicken'!I61&gt;0,Squid!I61&gt;0,Onions!I61&gt;0,Spanakopita!I61&gt;0,'Garlic Butter Sauce'!I61&gt;0,Cheddar!I61&gt;0,'Filet Mignon'!I61&gt;0,'Pork Loin Skewers'!I61&gt;0,Bacon!I61&gt;0,'Chicken Breast'!I61&gt;0,'Butterfly Shrimp'!I61&gt;0,'Potato Wedges'!I61&gt;0),50,200))),0)</f>
        <v>0</v>
      </c>
      <c r="J61" s="2" t="str">
        <f ca="1">IF(D61&lt;$E$18,"N/A",IF(D61=$E$18,IF($E$7-SUM(OFFSET(F61,-$E$18,0):F61)&gt;0,$E$7-SUM(OFFSET(F61,-$E$18,0):F61),0),IF(OFFSET(G61,-$E$18,0)-SUM(OFFSET(F61,-$E$18,0):F61)&gt;0,OFFSET(G61,-$E$18,0)-SUM(OFFSET(F61,-$E$18,0):F61),0)))</f>
        <v>N/A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112</v>
      </c>
      <c r="F62" s="15">
        <f t="shared" si="4"/>
        <v>45</v>
      </c>
      <c r="G62" s="15">
        <f t="shared" ca="1" si="5"/>
        <v>315</v>
      </c>
      <c r="H62" s="13">
        <f t="shared" ca="1" si="0"/>
        <v>0.12273972602739727</v>
      </c>
      <c r="I62" s="29">
        <f ca="1">IF(G62&lt;&gt;0,IF(E62&lt;0,0,IF(OR(Pita!I62&gt;0,Flour!I62&gt;0),0,IF(OR('Green Pepper'!I62&gt;0,'House Salad'!I62&gt;0,Mushrooms!I62&gt;0,Lemon!I62&gt;0,Tzatziki!I62&gt;0,'Monterey Jack'!I62&gt;0,'Marinated Chicken'!I62&gt;0,Squid!I62&gt;0,Onions!I62&gt;0,Spanakopita!I62&gt;0,'Garlic Butter Sauce'!I62&gt;0,Cheddar!I62&gt;0,'Filet Mignon'!I62&gt;0,'Pork Loin Skewers'!I62&gt;0,Bacon!I62&gt;0,'Chicken Breast'!I62&gt;0,'Butterfly Shrimp'!I62&gt;0,'Potato Wedges'!I62&gt;0),50,200))),0)</f>
        <v>0</v>
      </c>
      <c r="J62" s="2" t="str">
        <f ca="1">IF(D62&lt;$E$18,"N/A",IF(D62=$E$18,IF($E$7-SUM(OFFSET(F62,-$E$18,0):F62)&gt;0,$E$7-SUM(OFFSET(F62,-$E$18,0):F62),0),IF(OFFSET(G62,-$E$18,0)-SUM(OFFSET(F62,-$E$18,0):F62)&gt;0,OFFSET(G62,-$E$18,0)-SUM(OFFSET(F62,-$E$18,0):F62),0)))</f>
        <v>N/A</v>
      </c>
      <c r="K62" s="13">
        <f t="shared" ca="1" si="1"/>
        <v>0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382</v>
      </c>
      <c r="F63" s="15">
        <f t="shared" si="4"/>
        <v>45</v>
      </c>
      <c r="G63" s="15">
        <f t="shared" ca="1" si="5"/>
        <v>0</v>
      </c>
      <c r="H63" s="13">
        <f t="shared" ca="1" si="0"/>
        <v>0.41863013698630142</v>
      </c>
      <c r="I63" s="29">
        <f ca="1">IF(G63&lt;&gt;0,IF(E63&lt;0,0,IF(OR(Pita!I63&gt;0,Flour!I63&gt;0),0,IF(OR('Green Pepper'!I63&gt;0,'House Salad'!I63&gt;0,Mushrooms!I63&gt;0,Lemon!I63&gt;0,Tzatziki!I63&gt;0,'Monterey Jack'!I63&gt;0,'Marinated Chicken'!I63&gt;0,Squid!I63&gt;0,Onions!I63&gt;0,Spanakopita!I63&gt;0,'Garlic Butter Sauce'!I63&gt;0,Cheddar!I63&gt;0,'Filet Mignon'!I63&gt;0,'Pork Loin Skewers'!I63&gt;0,Bacon!I63&gt;0,'Chicken Breast'!I63&gt;0,'Butterfly Shrimp'!I63&gt;0,'Potato Wedges'!I63&gt;0),50,200))),0)</f>
        <v>0</v>
      </c>
      <c r="J63" s="2" t="str">
        <f ca="1">IF(D63&lt;$E$18,"N/A",IF(D63=$E$18,IF($E$7-SUM(OFFSET(F63,-$E$18,0):F63)&gt;0,$E$7-SUM(OFFSET(F63,-$E$18,0):F63),0),IF(OFFSET(G63,-$E$18,0)-SUM(OFFSET(F63,-$E$18,0):F63)&gt;0,OFFSET(G63,-$E$18,0)-SUM(OFFSET(F63,-$E$18,0):F63),0)))</f>
        <v>N/A</v>
      </c>
      <c r="K63" s="13">
        <f t="shared" ca="1" si="1"/>
        <v>0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337</v>
      </c>
      <c r="F64" s="15">
        <f t="shared" si="4"/>
        <v>45</v>
      </c>
      <c r="G64" s="15">
        <f t="shared" ca="1" si="5"/>
        <v>0</v>
      </c>
      <c r="H64" s="13">
        <f t="shared" ca="1" si="0"/>
        <v>0.36931506849315071</v>
      </c>
      <c r="I64" s="29">
        <f ca="1">IF(G64&lt;&gt;0,IF(E64&lt;0,0,IF(OR(Pita!I64&gt;0,Flour!I64&gt;0),0,IF(OR('Green Pepper'!I64&gt;0,'House Salad'!I64&gt;0,Mushrooms!I64&gt;0,Lemon!I64&gt;0,Tzatziki!I64&gt;0,'Monterey Jack'!I64&gt;0,'Marinated Chicken'!I64&gt;0,Squid!I64&gt;0,Onions!I64&gt;0,Spanakopita!I64&gt;0,'Garlic Butter Sauce'!I64&gt;0,Cheddar!I64&gt;0,'Filet Mignon'!I64&gt;0,'Pork Loin Skewers'!I64&gt;0,Bacon!I64&gt;0,'Chicken Breast'!I64&gt;0,'Butterfly Shrimp'!I64&gt;0,'Potato Wedges'!I64&gt;0),50,200))),0)</f>
        <v>0</v>
      </c>
      <c r="J64" s="2" t="str">
        <f ca="1">IF(D64&lt;$E$18,"N/A",IF(D64=$E$18,IF($E$7-SUM(OFFSET(F64,-$E$18,0):F64)&gt;0,$E$7-SUM(OFFSET(F64,-$E$18,0):F64),0),IF(OFFSET(G64,-$E$18,0)-SUM(OFFSET(F64,-$E$18,0):F64)&gt;0,OFFSET(G64,-$E$18,0)-SUM(OFFSET(F64,-$E$18,0):F64),0)))</f>
        <v>N/A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292</v>
      </c>
      <c r="F65" s="15">
        <f t="shared" si="4"/>
        <v>45</v>
      </c>
      <c r="G65" s="15">
        <f t="shared" ca="1" si="5"/>
        <v>0</v>
      </c>
      <c r="H65" s="13">
        <f t="shared" ca="1" si="0"/>
        <v>0.32000000000000006</v>
      </c>
      <c r="I65" s="29">
        <f ca="1">IF(G65&lt;&gt;0,IF(E65&lt;0,0,IF(OR(Pita!I65&gt;0,Flour!I65&gt;0),0,IF(OR('Green Pepper'!I65&gt;0,'House Salad'!I65&gt;0,Mushrooms!I65&gt;0,Lemon!I65&gt;0,Tzatziki!I65&gt;0,'Monterey Jack'!I65&gt;0,'Marinated Chicken'!I65&gt;0,Squid!I65&gt;0,Onions!I65&gt;0,Spanakopita!I65&gt;0,'Garlic Butter Sauce'!I65&gt;0,Cheddar!I65&gt;0,'Filet Mignon'!I65&gt;0,'Pork Loin Skewers'!I65&gt;0,Bacon!I65&gt;0,'Chicken Breast'!I65&gt;0,'Butterfly Shrimp'!I65&gt;0,'Potato Wedges'!I65&gt;0),50,200))),0)</f>
        <v>0</v>
      </c>
      <c r="J65" s="2" t="str">
        <f ca="1">IF(D65&lt;$E$18,"N/A",IF(D65=$E$18,IF($E$7-SUM(OFFSET(F65,-$E$18,0):F65)&gt;0,$E$7-SUM(OFFSET(F65,-$E$18,0):F65),0),IF(OFFSET(G65,-$E$18,0)-SUM(OFFSET(F65,-$E$18,0):F65)&gt;0,OFFSET(G65,-$E$18,0)-SUM(OFFSET(F65,-$E$18,0):F65),0)))</f>
        <v>N/A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247</v>
      </c>
      <c r="F66" s="15">
        <f t="shared" si="4"/>
        <v>45</v>
      </c>
      <c r="G66" s="15">
        <f t="shared" ca="1" si="5"/>
        <v>0</v>
      </c>
      <c r="H66" s="13">
        <f t="shared" ca="1" si="0"/>
        <v>0.27068493150684936</v>
      </c>
      <c r="I66" s="29">
        <f ca="1">IF(G66&lt;&gt;0,IF(E66&lt;0,0,IF(OR(Pita!I66&gt;0,Flour!I66&gt;0),0,IF(OR('Green Pepper'!I66&gt;0,'House Salad'!I66&gt;0,Mushrooms!I66&gt;0,Lemon!I66&gt;0,Tzatziki!I66&gt;0,'Monterey Jack'!I66&gt;0,'Marinated Chicken'!I66&gt;0,Squid!I66&gt;0,Onions!I66&gt;0,Spanakopita!I66&gt;0,'Garlic Butter Sauce'!I66&gt;0,Cheddar!I66&gt;0,'Filet Mignon'!I66&gt;0,'Pork Loin Skewers'!I66&gt;0,Bacon!I66&gt;0,'Chicken Breast'!I66&gt;0,'Butterfly Shrimp'!I66&gt;0,'Potato Wedges'!I66&gt;0),50,200))),0)</f>
        <v>0</v>
      </c>
      <c r="J66" s="2" t="str">
        <f ca="1">IF(D66&lt;$E$18,"N/A",IF(D66=$E$18,IF($E$7-SUM(OFFSET(F66,-$E$18,0):F66)&gt;0,$E$7-SUM(OFFSET(F66,-$E$18,0):F66),0),IF(OFFSET(G66,-$E$18,0)-SUM(OFFSET(F66,-$E$18,0):F66)&gt;0,OFFSET(G66,-$E$18,0)-SUM(OFFSET(F66,-$E$18,0):F66),0)))</f>
        <v>N/A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202</v>
      </c>
      <c r="F67" s="15">
        <f t="shared" si="4"/>
        <v>45</v>
      </c>
      <c r="G67" s="15">
        <f t="shared" ca="1" si="5"/>
        <v>0</v>
      </c>
      <c r="H67" s="13">
        <f t="shared" ca="1" si="0"/>
        <v>0.22136986301369865</v>
      </c>
      <c r="I67" s="29">
        <f ca="1">IF(G67&lt;&gt;0,IF(E67&lt;0,0,IF(OR(Pita!I67&gt;0,Flour!I67&gt;0),0,IF(OR('Green Pepper'!I67&gt;0,'House Salad'!I67&gt;0,Mushrooms!I67&gt;0,Lemon!I67&gt;0,Tzatziki!I67&gt;0,'Monterey Jack'!I67&gt;0,'Marinated Chicken'!I67&gt;0,Squid!I67&gt;0,Onions!I67&gt;0,Spanakopita!I67&gt;0,'Garlic Butter Sauce'!I67&gt;0,Cheddar!I67&gt;0,'Filet Mignon'!I67&gt;0,'Pork Loin Skewers'!I67&gt;0,Bacon!I67&gt;0,'Chicken Breast'!I67&gt;0,'Butterfly Shrimp'!I67&gt;0,'Potato Wedges'!I67&gt;0),50,200))),0)</f>
        <v>0</v>
      </c>
      <c r="J67" s="2" t="str">
        <f ca="1">IF(D67&lt;$E$18,"N/A",IF(D67=$E$18,IF($E$7-SUM(OFFSET(F67,-$E$18,0):F67)&gt;0,$E$7-SUM(OFFSET(F67,-$E$18,0):F67),0),IF(OFFSET(G67,-$E$18,0)-SUM(OFFSET(F67,-$E$18,0):F67)&gt;0,OFFSET(G67,-$E$18,0)-SUM(OFFSET(F67,-$E$18,0):F67),0)))</f>
        <v>N/A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157</v>
      </c>
      <c r="F68" s="15">
        <f t="shared" si="4"/>
        <v>45</v>
      </c>
      <c r="G68" s="15">
        <f t="shared" ca="1" si="5"/>
        <v>0</v>
      </c>
      <c r="H68" s="13">
        <f t="shared" ca="1" si="0"/>
        <v>0.17205479452054798</v>
      </c>
      <c r="I68" s="29">
        <f ca="1">IF(G68&lt;&gt;0,IF(E68&lt;0,0,IF(OR(Pita!I68&gt;0,Flour!I68&gt;0),0,IF(OR('Green Pepper'!I68&gt;0,'House Salad'!I68&gt;0,Mushrooms!I68&gt;0,Lemon!I68&gt;0,Tzatziki!I68&gt;0,'Monterey Jack'!I68&gt;0,'Marinated Chicken'!I68&gt;0,Squid!I68&gt;0,Onions!I68&gt;0,Spanakopita!I68&gt;0,'Garlic Butter Sauce'!I68&gt;0,Cheddar!I68&gt;0,'Filet Mignon'!I68&gt;0,'Pork Loin Skewers'!I68&gt;0,Bacon!I68&gt;0,'Chicken Breast'!I68&gt;0,'Butterfly Shrimp'!I68&gt;0,'Potato Wedges'!I68&gt;0),50,200))),0)</f>
        <v>0</v>
      </c>
      <c r="J68" s="2" t="str">
        <f ca="1">IF(D68&lt;$E$18,"N/A",IF(D68=$E$18,IF($E$7-SUM(OFFSET(F68,-$E$18,0):F68)&gt;0,$E$7-SUM(OFFSET(F68,-$E$18,0):F68),0),IF(OFFSET(G68,-$E$18,0)-SUM(OFFSET(F68,-$E$18,0):F68)&gt;0,OFFSET(G68,-$E$18,0)-SUM(OFFSET(F68,-$E$18,0):F68),0)))</f>
        <v>N/A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112</v>
      </c>
      <c r="F69" s="15">
        <f t="shared" si="4"/>
        <v>45</v>
      </c>
      <c r="G69" s="15">
        <f t="shared" ca="1" si="5"/>
        <v>315</v>
      </c>
      <c r="H69" s="13">
        <f t="shared" ca="1" si="0"/>
        <v>0.12273972602739727</v>
      </c>
      <c r="I69" s="29">
        <f ca="1">IF(G69&lt;&gt;0,IF(E69&lt;0,0,IF(OR(Pita!I69&gt;0,Flour!I69&gt;0),0,IF(OR('Green Pepper'!I69&gt;0,'House Salad'!I69&gt;0,Mushrooms!I69&gt;0,Lemon!I69&gt;0,Tzatziki!I69&gt;0,'Monterey Jack'!I69&gt;0,'Marinated Chicken'!I69&gt;0,Squid!I69&gt;0,Onions!I69&gt;0,Spanakopita!I69&gt;0,'Garlic Butter Sauce'!I69&gt;0,Cheddar!I69&gt;0,'Filet Mignon'!I69&gt;0,'Pork Loin Skewers'!I69&gt;0,Bacon!I69&gt;0,'Chicken Breast'!I69&gt;0,'Butterfly Shrimp'!I69&gt;0,'Potato Wedges'!I69&gt;0),50,200))),0)</f>
        <v>0</v>
      </c>
      <c r="J69" s="2" t="str">
        <f ca="1">IF(D69&lt;$E$18,"N/A",IF(D69=$E$18,IF($E$7-SUM(OFFSET(F69,-$E$18,0):F69)&gt;0,$E$7-SUM(OFFSET(F69,-$E$18,0):F69),0),IF(OFFSET(G69,-$E$18,0)-SUM(OFFSET(F69,-$E$18,0):F69)&gt;0,OFFSET(G69,-$E$18,0)-SUM(OFFSET(F69,-$E$18,0):F69),0)))</f>
        <v>N/A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382</v>
      </c>
      <c r="F70" s="15">
        <f t="shared" si="4"/>
        <v>45</v>
      </c>
      <c r="G70" s="15">
        <f t="shared" ca="1" si="5"/>
        <v>0</v>
      </c>
      <c r="H70" s="13">
        <f t="shared" ca="1" si="0"/>
        <v>0.41863013698630142</v>
      </c>
      <c r="I70" s="29">
        <f ca="1">IF(G70&lt;&gt;0,IF(E70&lt;0,0,IF(OR(Pita!I70&gt;0,Flour!I70&gt;0),0,IF(OR('Green Pepper'!I70&gt;0,'House Salad'!I70&gt;0,Mushrooms!I70&gt;0,Lemon!I70&gt;0,Tzatziki!I70&gt;0,'Monterey Jack'!I70&gt;0,'Marinated Chicken'!I70&gt;0,Squid!I70&gt;0,Onions!I70&gt;0,Spanakopita!I70&gt;0,'Garlic Butter Sauce'!I70&gt;0,Cheddar!I70&gt;0,'Filet Mignon'!I70&gt;0,'Pork Loin Skewers'!I70&gt;0,Bacon!I70&gt;0,'Chicken Breast'!I70&gt;0,'Butterfly Shrimp'!I70&gt;0,'Potato Wedges'!I70&gt;0),50,200))),0)</f>
        <v>0</v>
      </c>
      <c r="J70" s="2" t="str">
        <f ca="1">IF(D70&lt;$E$18,"N/A",IF(D70=$E$18,IF($E$7-SUM(OFFSET(F70,-$E$18,0):F70)&gt;0,$E$7-SUM(OFFSET(F70,-$E$18,0):F70),0),IF(OFFSET(G70,-$E$18,0)-SUM(OFFSET(F70,-$E$18,0):F70)&gt;0,OFFSET(G70,-$E$18,0)-SUM(OFFSET(F70,-$E$18,0):F70),0)))</f>
        <v>N/A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337</v>
      </c>
      <c r="F71" s="15">
        <f t="shared" si="4"/>
        <v>45</v>
      </c>
      <c r="G71" s="15">
        <f t="shared" ca="1" si="5"/>
        <v>0</v>
      </c>
      <c r="H71" s="13">
        <f t="shared" ca="1" si="0"/>
        <v>0.36931506849315071</v>
      </c>
      <c r="I71" s="29">
        <f ca="1">IF(G71&lt;&gt;0,IF(E71&lt;0,0,IF(OR(Pita!I71&gt;0,Flour!I71&gt;0),0,IF(OR('Green Pepper'!I71&gt;0,'House Salad'!I71&gt;0,Mushrooms!I71&gt;0,Lemon!I71&gt;0,Tzatziki!I71&gt;0,'Monterey Jack'!I71&gt;0,'Marinated Chicken'!I71&gt;0,Squid!I71&gt;0,Onions!I71&gt;0,Spanakopita!I71&gt;0,'Garlic Butter Sauce'!I71&gt;0,Cheddar!I71&gt;0,'Filet Mignon'!I71&gt;0,'Pork Loin Skewers'!I71&gt;0,Bacon!I71&gt;0,'Chicken Breast'!I71&gt;0,'Butterfly Shrimp'!I71&gt;0,'Potato Wedges'!I71&gt;0),50,200))),0)</f>
        <v>0</v>
      </c>
      <c r="J71" s="2" t="str">
        <f ca="1">IF(D71&lt;$E$18,"N/A",IF(D71=$E$18,IF($E$7-SUM(OFFSET(F71,-$E$18,0):F71)&gt;0,$E$7-SUM(OFFSET(F71,-$E$18,0):F71),0),IF(OFFSET(G71,-$E$18,0)-SUM(OFFSET(F71,-$E$18,0):F71)&gt;0,OFFSET(G71,-$E$18,0)-SUM(OFFSET(F71,-$E$18,0):F71),0)))</f>
        <v>N/A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292</v>
      </c>
      <c r="F72" s="15">
        <f t="shared" si="4"/>
        <v>45</v>
      </c>
      <c r="G72" s="15">
        <f t="shared" ca="1" si="5"/>
        <v>0</v>
      </c>
      <c r="H72" s="13">
        <f t="shared" ca="1" si="0"/>
        <v>0.32000000000000006</v>
      </c>
      <c r="I72" s="29">
        <f ca="1">IF(G72&lt;&gt;0,IF(E72&lt;0,0,IF(OR(Pita!I72&gt;0,Flour!I72&gt;0),0,IF(OR('Green Pepper'!I72&gt;0,'House Salad'!I72&gt;0,Mushrooms!I72&gt;0,Lemon!I72&gt;0,Tzatziki!I72&gt;0,'Monterey Jack'!I72&gt;0,'Marinated Chicken'!I72&gt;0,Squid!I72&gt;0,Onions!I72&gt;0,Spanakopita!I72&gt;0,'Garlic Butter Sauce'!I72&gt;0,Cheddar!I72&gt;0,'Filet Mignon'!I72&gt;0,'Pork Loin Skewers'!I72&gt;0,Bacon!I72&gt;0,'Chicken Breast'!I72&gt;0,'Butterfly Shrimp'!I72&gt;0,'Potato Wedges'!I72&gt;0),50,200))),0)</f>
        <v>0</v>
      </c>
      <c r="J72" s="2" t="str">
        <f ca="1">IF(D72&lt;$E$18,"N/A",IF(D72=$E$18,IF($E$7-SUM(OFFSET(F72,-$E$18,0):F72)&gt;0,$E$7-SUM(OFFSET(F72,-$E$18,0):F72),0),IF(OFFSET(G72,-$E$18,0)-SUM(OFFSET(F72,-$E$18,0):F72)&gt;0,OFFSET(G72,-$E$18,0)-SUM(OFFSET(F72,-$E$18,0):F72),0)))</f>
        <v>N/A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247</v>
      </c>
      <c r="F73" s="15">
        <f t="shared" si="4"/>
        <v>45</v>
      </c>
      <c r="G73" s="15">
        <f t="shared" ca="1" si="5"/>
        <v>0</v>
      </c>
      <c r="H73" s="13">
        <f t="shared" ca="1" si="0"/>
        <v>0.27068493150684936</v>
      </c>
      <c r="I73" s="29">
        <f ca="1">IF(G73&lt;&gt;0,IF(E73&lt;0,0,IF(OR(Pita!I73&gt;0,Flour!I73&gt;0),0,IF(OR('Green Pepper'!I73&gt;0,'House Salad'!I73&gt;0,Mushrooms!I73&gt;0,Lemon!I73&gt;0,Tzatziki!I73&gt;0,'Monterey Jack'!I73&gt;0,'Marinated Chicken'!I73&gt;0,Squid!I73&gt;0,Onions!I73&gt;0,Spanakopita!I73&gt;0,'Garlic Butter Sauce'!I73&gt;0,Cheddar!I73&gt;0,'Filet Mignon'!I73&gt;0,'Pork Loin Skewers'!I73&gt;0,Bacon!I73&gt;0,'Chicken Breast'!I73&gt;0,'Butterfly Shrimp'!I73&gt;0,'Potato Wedges'!I73&gt;0),50,200))),0)</f>
        <v>0</v>
      </c>
      <c r="J73" s="2" t="str">
        <f ca="1">IF(D73&lt;$E$18,"N/A",IF(D73=$E$18,IF($E$7-SUM(OFFSET(F73,-$E$18,0):F73)&gt;0,$E$7-SUM(OFFSET(F73,-$E$18,0):F73),0),IF(OFFSET(G73,-$E$18,0)-SUM(OFFSET(F73,-$E$18,0):F73)&gt;0,OFFSET(G73,-$E$18,0)-SUM(OFFSET(F73,-$E$18,0):F73),0)))</f>
        <v>N/A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202</v>
      </c>
      <c r="F74" s="15">
        <f t="shared" si="4"/>
        <v>45</v>
      </c>
      <c r="G74" s="15">
        <f t="shared" ca="1" si="5"/>
        <v>0</v>
      </c>
      <c r="H74" s="13">
        <f t="shared" ca="1" si="0"/>
        <v>0.22136986301369865</v>
      </c>
      <c r="I74" s="29">
        <f ca="1">IF(G74&lt;&gt;0,IF(E74&lt;0,0,IF(OR(Pita!I74&gt;0,Flour!I74&gt;0),0,IF(OR('Green Pepper'!I74&gt;0,'House Salad'!I74&gt;0,Mushrooms!I74&gt;0,Lemon!I74&gt;0,Tzatziki!I74&gt;0,'Monterey Jack'!I74&gt;0,'Marinated Chicken'!I74&gt;0,Squid!I74&gt;0,Onions!I74&gt;0,Spanakopita!I74&gt;0,'Garlic Butter Sauce'!I74&gt;0,Cheddar!I74&gt;0,'Filet Mignon'!I74&gt;0,'Pork Loin Skewers'!I74&gt;0,Bacon!I74&gt;0,'Chicken Breast'!I74&gt;0,'Butterfly Shrimp'!I74&gt;0,'Potato Wedges'!I74&gt;0),50,200))),0)</f>
        <v>0</v>
      </c>
      <c r="J74" s="2" t="str">
        <f ca="1">IF(D74&lt;$E$18,"N/A",IF(D74=$E$18,IF($E$7-SUM(OFFSET(F74,-$E$18,0):F74)&gt;0,$E$7-SUM(OFFSET(F74,-$E$18,0):F74),0),IF(OFFSET(G74,-$E$18,0)-SUM(OFFSET(F74,-$E$18,0):F74)&gt;0,OFFSET(G74,-$E$18,0)-SUM(OFFSET(F74,-$E$18,0):F74),0)))</f>
        <v>N/A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157</v>
      </c>
      <c r="F75" s="15">
        <f t="shared" si="4"/>
        <v>45</v>
      </c>
      <c r="G75" s="15">
        <f t="shared" ca="1" si="5"/>
        <v>0</v>
      </c>
      <c r="H75" s="13">
        <f t="shared" ca="1" si="0"/>
        <v>0.17205479452054798</v>
      </c>
      <c r="I75" s="29">
        <f ca="1">IF(G75&lt;&gt;0,IF(E75&lt;0,0,IF(OR(Pita!I75&gt;0,Flour!I75&gt;0),0,IF(OR('Green Pepper'!I75&gt;0,'House Salad'!I75&gt;0,Mushrooms!I75&gt;0,Lemon!I75&gt;0,Tzatziki!I75&gt;0,'Monterey Jack'!I75&gt;0,'Marinated Chicken'!I75&gt;0,Squid!I75&gt;0,Onions!I75&gt;0,Spanakopita!I75&gt;0,'Garlic Butter Sauce'!I75&gt;0,Cheddar!I75&gt;0,'Filet Mignon'!I75&gt;0,'Pork Loin Skewers'!I75&gt;0,Bacon!I75&gt;0,'Chicken Breast'!I75&gt;0,'Butterfly Shrimp'!I75&gt;0,'Potato Wedges'!I75&gt;0),50,200))),0)</f>
        <v>0</v>
      </c>
      <c r="J75" s="2" t="str">
        <f ca="1">IF(D75&lt;$E$18,"N/A",IF(D75=$E$18,IF($E$7-SUM(OFFSET(F75,-$E$18,0):F75)&gt;0,$E$7-SUM(OFFSET(F75,-$E$18,0):F75),0),IF(OFFSET(G75,-$E$18,0)-SUM(OFFSET(F75,-$E$18,0):F75)&gt;0,OFFSET(G75,-$E$18,0)-SUM(OFFSET(F75,-$E$18,0):F75),0)))</f>
        <v>N/A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112</v>
      </c>
      <c r="F76" s="15">
        <f t="shared" si="4"/>
        <v>45</v>
      </c>
      <c r="G76" s="15">
        <f t="shared" ca="1" si="5"/>
        <v>315</v>
      </c>
      <c r="H76" s="13">
        <f t="shared" ca="1" si="0"/>
        <v>0.12273972602739727</v>
      </c>
      <c r="I76" s="29">
        <f ca="1">IF(G76&lt;&gt;0,IF(E76&lt;0,0,IF(OR(Pita!I76&gt;0,Flour!I76&gt;0),0,IF(OR('Green Pepper'!I76&gt;0,'House Salad'!I76&gt;0,Mushrooms!I76&gt;0,Lemon!I76&gt;0,Tzatziki!I76&gt;0,'Monterey Jack'!I76&gt;0,'Marinated Chicken'!I76&gt;0,Squid!I76&gt;0,Onions!I76&gt;0,Spanakopita!I76&gt;0,'Garlic Butter Sauce'!I76&gt;0,Cheddar!I76&gt;0,'Filet Mignon'!I76&gt;0,'Pork Loin Skewers'!I76&gt;0,Bacon!I76&gt;0,'Chicken Breast'!I76&gt;0,'Butterfly Shrimp'!I76&gt;0,'Potato Wedges'!I76&gt;0),50,200))),0)</f>
        <v>0</v>
      </c>
      <c r="J76" s="2" t="str">
        <f ca="1">IF(D76&lt;$E$18,"N/A",IF(D76=$E$18,IF($E$7-SUM(OFFSET(F76,-$E$18,0):F76)&gt;0,$E$7-SUM(OFFSET(F76,-$E$18,0):F76),0),IF(OFFSET(G76,-$E$18,0)-SUM(OFFSET(F76,-$E$18,0):F76)&gt;0,OFFSET(G76,-$E$18,0)-SUM(OFFSET(F76,-$E$18,0):F76),0)))</f>
        <v>N/A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382</v>
      </c>
      <c r="F77" s="15">
        <f t="shared" si="4"/>
        <v>45</v>
      </c>
      <c r="G77" s="15">
        <f t="shared" ca="1" si="5"/>
        <v>0</v>
      </c>
      <c r="H77" s="13">
        <f t="shared" ca="1" si="0"/>
        <v>0.41863013698630142</v>
      </c>
      <c r="I77" s="29">
        <f ca="1">IF(G77&lt;&gt;0,IF(E77&lt;0,0,IF(OR(Pita!I77&gt;0,Flour!I77&gt;0),0,IF(OR('Green Pepper'!I77&gt;0,'House Salad'!I77&gt;0,Mushrooms!I77&gt;0,Lemon!I77&gt;0,Tzatziki!I77&gt;0,'Monterey Jack'!I77&gt;0,'Marinated Chicken'!I77&gt;0,Squid!I77&gt;0,Onions!I77&gt;0,Spanakopita!I77&gt;0,'Garlic Butter Sauce'!I77&gt;0,Cheddar!I77&gt;0,'Filet Mignon'!I77&gt;0,'Pork Loin Skewers'!I77&gt;0,Bacon!I77&gt;0,'Chicken Breast'!I77&gt;0,'Butterfly Shrimp'!I77&gt;0,'Potato Wedges'!I77&gt;0),50,200))),0)</f>
        <v>0</v>
      </c>
      <c r="J77" s="2" t="str">
        <f ca="1">IF(D77&lt;$E$18,"N/A",IF(D77=$E$18,IF($E$7-SUM(OFFSET(F77,-$E$18,0):F77)&gt;0,$E$7-SUM(OFFSET(F77,-$E$18,0):F77),0),IF(OFFSET(G77,-$E$18,0)-SUM(OFFSET(F77,-$E$18,0):F77)&gt;0,OFFSET(G77,-$E$18,0)-SUM(OFFSET(F77,-$E$18,0):F77),0)))</f>
        <v>N/A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337</v>
      </c>
      <c r="F78" s="15">
        <f t="shared" si="4"/>
        <v>45</v>
      </c>
      <c r="G78" s="15">
        <f t="shared" ca="1" si="5"/>
        <v>0</v>
      </c>
      <c r="H78" s="13">
        <f t="shared" ca="1" si="0"/>
        <v>0.36931506849315071</v>
      </c>
      <c r="I78" s="29">
        <f ca="1">IF(G78&lt;&gt;0,IF(E78&lt;0,0,IF(OR(Pita!I78&gt;0,Flour!I78&gt;0),0,IF(OR('Green Pepper'!I78&gt;0,'House Salad'!I78&gt;0,Mushrooms!I78&gt;0,Lemon!I78&gt;0,Tzatziki!I78&gt;0,'Monterey Jack'!I78&gt;0,'Marinated Chicken'!I78&gt;0,Squid!I78&gt;0,Onions!I78&gt;0,Spanakopita!I78&gt;0,'Garlic Butter Sauce'!I78&gt;0,Cheddar!I78&gt;0,'Filet Mignon'!I78&gt;0,'Pork Loin Skewers'!I78&gt;0,Bacon!I78&gt;0,'Chicken Breast'!I78&gt;0,'Butterfly Shrimp'!I78&gt;0,'Potato Wedges'!I78&gt;0),50,200))),0)</f>
        <v>0</v>
      </c>
      <c r="J78" s="2" t="str">
        <f ca="1">IF(D78&lt;$E$18,"N/A",IF(D78=$E$18,IF($E$7-SUM(OFFSET(F78,-$E$18,0):F78)&gt;0,$E$7-SUM(OFFSET(F78,-$E$18,0):F78),0),IF(OFFSET(G78,-$E$18,0)-SUM(OFFSET(F78,-$E$18,0):F78)&gt;0,OFFSET(G78,-$E$18,0)-SUM(OFFSET(F78,-$E$18,0):F78),0)))</f>
        <v>N/A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292</v>
      </c>
      <c r="F79" s="15">
        <f t="shared" si="4"/>
        <v>45</v>
      </c>
      <c r="G79" s="15">
        <f t="shared" ca="1" si="5"/>
        <v>0</v>
      </c>
      <c r="H79" s="13">
        <f t="shared" ca="1" si="0"/>
        <v>0.32000000000000006</v>
      </c>
      <c r="I79" s="29">
        <f ca="1">IF(G79&lt;&gt;0,IF(E79&lt;0,0,IF(OR(Pita!I79&gt;0,Flour!I79&gt;0),0,IF(OR('Green Pepper'!I79&gt;0,'House Salad'!I79&gt;0,Mushrooms!I79&gt;0,Lemon!I79&gt;0,Tzatziki!I79&gt;0,'Monterey Jack'!I79&gt;0,'Marinated Chicken'!I79&gt;0,Squid!I79&gt;0,Onions!I79&gt;0,Spanakopita!I79&gt;0,'Garlic Butter Sauce'!I79&gt;0,Cheddar!I79&gt;0,'Filet Mignon'!I79&gt;0,'Pork Loin Skewers'!I79&gt;0,Bacon!I79&gt;0,'Chicken Breast'!I79&gt;0,'Butterfly Shrimp'!I79&gt;0,'Potato Wedges'!I79&gt;0),50,200))),0)</f>
        <v>0</v>
      </c>
      <c r="J79" s="2" t="str">
        <f ca="1">IF(D79&lt;$E$18,"N/A",IF(D79=$E$18,IF($E$7-SUM(OFFSET(F79,-$E$18,0):F79)&gt;0,$E$7-SUM(OFFSET(F79,-$E$18,0):F79),0),IF(OFFSET(G79,-$E$18,0)-SUM(OFFSET(F79,-$E$18,0):F79)&gt;0,OFFSET(G79,-$E$18,0)-SUM(OFFSET(F79,-$E$18,0):F79),0)))</f>
        <v>N/A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247</v>
      </c>
      <c r="F80" s="15">
        <f t="shared" si="4"/>
        <v>45</v>
      </c>
      <c r="G80" s="15">
        <f t="shared" ca="1" si="5"/>
        <v>0</v>
      </c>
      <c r="H80" s="13">
        <f t="shared" ca="1" si="0"/>
        <v>0.27068493150684936</v>
      </c>
      <c r="I80" s="29">
        <f ca="1">IF(G80&lt;&gt;0,IF(E80&lt;0,0,IF(OR(Pita!I80&gt;0,Flour!I80&gt;0),0,IF(OR('Green Pepper'!I80&gt;0,'House Salad'!I80&gt;0,Mushrooms!I80&gt;0,Lemon!I80&gt;0,Tzatziki!I80&gt;0,'Monterey Jack'!I80&gt;0,'Marinated Chicken'!I80&gt;0,Squid!I80&gt;0,Onions!I80&gt;0,Spanakopita!I80&gt;0,'Garlic Butter Sauce'!I80&gt;0,Cheddar!I80&gt;0,'Filet Mignon'!I80&gt;0,'Pork Loin Skewers'!I80&gt;0,Bacon!I80&gt;0,'Chicken Breast'!I80&gt;0,'Butterfly Shrimp'!I80&gt;0,'Potato Wedges'!I80&gt;0),50,200))),0)</f>
        <v>0</v>
      </c>
      <c r="J80" s="2" t="str">
        <f ca="1">IF(D80&lt;$E$18,"N/A",IF(D80=$E$18,IF($E$7-SUM(OFFSET(F80,-$E$18,0):F80)&gt;0,$E$7-SUM(OFFSET(F80,-$E$18,0):F80),0),IF(OFFSET(G80,-$E$18,0)-SUM(OFFSET(F80,-$E$18,0):F80)&gt;0,OFFSET(G80,-$E$18,0)-SUM(OFFSET(F80,-$E$18,0):F80),0)))</f>
        <v>N/A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202</v>
      </c>
      <c r="F81" s="15">
        <f t="shared" si="4"/>
        <v>45</v>
      </c>
      <c r="G81" s="15">
        <f t="shared" ca="1" si="5"/>
        <v>0</v>
      </c>
      <c r="H81" s="13">
        <f t="shared" ca="1" si="0"/>
        <v>0.22136986301369865</v>
      </c>
      <c r="I81" s="29">
        <f ca="1">IF(G81&lt;&gt;0,IF(E81&lt;0,0,IF(OR(Pita!I81&gt;0,Flour!I81&gt;0),0,IF(OR('Green Pepper'!I81&gt;0,'House Salad'!I81&gt;0,Mushrooms!I81&gt;0,Lemon!I81&gt;0,Tzatziki!I81&gt;0,'Monterey Jack'!I81&gt;0,'Marinated Chicken'!I81&gt;0,Squid!I81&gt;0,Onions!I81&gt;0,Spanakopita!I81&gt;0,'Garlic Butter Sauce'!I81&gt;0,Cheddar!I81&gt;0,'Filet Mignon'!I81&gt;0,'Pork Loin Skewers'!I81&gt;0,Bacon!I81&gt;0,'Chicken Breast'!I81&gt;0,'Butterfly Shrimp'!I81&gt;0,'Potato Wedges'!I81&gt;0),50,200))),0)</f>
        <v>0</v>
      </c>
      <c r="J81" s="2" t="str">
        <f ca="1">IF(D81&lt;$E$18,"N/A",IF(D81=$E$18,IF($E$7-SUM(OFFSET(F81,-$E$18,0):F81)&gt;0,$E$7-SUM(OFFSET(F81,-$E$18,0):F81),0),IF(OFFSET(G81,-$E$18,0)-SUM(OFFSET(F81,-$E$18,0):F81)&gt;0,OFFSET(G81,-$E$18,0)-SUM(OFFSET(F81,-$E$18,0):F81),0)))</f>
        <v>N/A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157</v>
      </c>
      <c r="F82" s="15">
        <f t="shared" si="4"/>
        <v>45</v>
      </c>
      <c r="G82" s="15">
        <f t="shared" ca="1" si="5"/>
        <v>0</v>
      </c>
      <c r="H82" s="13">
        <f t="shared" ca="1" si="0"/>
        <v>0.17205479452054798</v>
      </c>
      <c r="I82" s="29">
        <f ca="1">IF(G82&lt;&gt;0,IF(E82&lt;0,0,IF(OR(Pita!I82&gt;0,Flour!I82&gt;0),0,IF(OR('Green Pepper'!I82&gt;0,'House Salad'!I82&gt;0,Mushrooms!I82&gt;0,Lemon!I82&gt;0,Tzatziki!I82&gt;0,'Monterey Jack'!I82&gt;0,'Marinated Chicken'!I82&gt;0,Squid!I82&gt;0,Onions!I82&gt;0,Spanakopita!I82&gt;0,'Garlic Butter Sauce'!I82&gt;0,Cheddar!I82&gt;0,'Filet Mignon'!I82&gt;0,'Pork Loin Skewers'!I82&gt;0,Bacon!I82&gt;0,'Chicken Breast'!I82&gt;0,'Butterfly Shrimp'!I82&gt;0,'Potato Wedges'!I82&gt;0),50,200))),0)</f>
        <v>0</v>
      </c>
      <c r="J82" s="2" t="str">
        <f ca="1">IF(D82&lt;$E$18,"N/A",IF(D82=$E$18,IF($E$7-SUM(OFFSET(F82,-$E$18,0):F82)&gt;0,$E$7-SUM(OFFSET(F82,-$E$18,0):F82),0),IF(OFFSET(G82,-$E$18,0)-SUM(OFFSET(F82,-$E$18,0):F82)&gt;0,OFFSET(G82,-$E$18,0)-SUM(OFFSET(F82,-$E$18,0):F82),0)))</f>
        <v>N/A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112</v>
      </c>
      <c r="F83" s="15">
        <f t="shared" si="4"/>
        <v>45</v>
      </c>
      <c r="G83" s="15">
        <f t="shared" ca="1" si="5"/>
        <v>315</v>
      </c>
      <c r="H83" s="13">
        <f t="shared" ca="1" si="0"/>
        <v>0.12273972602739727</v>
      </c>
      <c r="I83" s="29">
        <f ca="1">IF(G83&lt;&gt;0,IF(E83&lt;0,0,IF(OR(Pita!I83&gt;0,Flour!I83&gt;0),0,IF(OR('Green Pepper'!I83&gt;0,'House Salad'!I83&gt;0,Mushrooms!I83&gt;0,Lemon!I83&gt;0,Tzatziki!I83&gt;0,'Monterey Jack'!I83&gt;0,'Marinated Chicken'!I83&gt;0,Squid!I83&gt;0,Onions!I83&gt;0,Spanakopita!I83&gt;0,'Garlic Butter Sauce'!I83&gt;0,Cheddar!I83&gt;0,'Filet Mignon'!I83&gt;0,'Pork Loin Skewers'!I83&gt;0,Bacon!I83&gt;0,'Chicken Breast'!I83&gt;0,'Butterfly Shrimp'!I83&gt;0,'Potato Wedges'!I83&gt;0),50,200))),0)</f>
        <v>0</v>
      </c>
      <c r="J83" s="2" t="str">
        <f ca="1">IF(D83&lt;$E$18,"N/A",IF(D83=$E$18,IF($E$7-SUM(OFFSET(F83,-$E$18,0):F83)&gt;0,$E$7-SUM(OFFSET(F83,-$E$18,0):F83),0),IF(OFFSET(G83,-$E$18,0)-SUM(OFFSET(F83,-$E$18,0):F83)&gt;0,OFFSET(G83,-$E$18,0)-SUM(OFFSET(F83,-$E$18,0):F83),0)))</f>
        <v>N/A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382</v>
      </c>
      <c r="F84" s="15">
        <f t="shared" si="4"/>
        <v>45</v>
      </c>
      <c r="G84" s="15">
        <f t="shared" ca="1" si="5"/>
        <v>0</v>
      </c>
      <c r="H84" s="13">
        <f t="shared" ca="1" si="0"/>
        <v>0.41863013698630142</v>
      </c>
      <c r="I84" s="29">
        <f ca="1">IF(G84&lt;&gt;0,IF(E84&lt;0,0,IF(OR(Pita!I84&gt;0,Flour!I84&gt;0),0,IF(OR('Green Pepper'!I84&gt;0,'House Salad'!I84&gt;0,Mushrooms!I84&gt;0,Lemon!I84&gt;0,Tzatziki!I84&gt;0,'Monterey Jack'!I84&gt;0,'Marinated Chicken'!I84&gt;0,Squid!I84&gt;0,Onions!I84&gt;0,Spanakopita!I84&gt;0,'Garlic Butter Sauce'!I84&gt;0,Cheddar!I84&gt;0,'Filet Mignon'!I84&gt;0,'Pork Loin Skewers'!I84&gt;0,Bacon!I84&gt;0,'Chicken Breast'!I84&gt;0,'Butterfly Shrimp'!I84&gt;0,'Potato Wedges'!I84&gt;0),50,200))),0)</f>
        <v>0</v>
      </c>
      <c r="J84" s="2" t="str">
        <f ca="1">IF(D84&lt;$E$18,"N/A",IF(D84=$E$18,IF($E$7-SUM(OFFSET(F84,-$E$18,0):F84)&gt;0,$E$7-SUM(OFFSET(F84,-$E$18,0):F84),0),IF(OFFSET(G84,-$E$18,0)-SUM(OFFSET(F84,-$E$18,0):F84)&gt;0,OFFSET(G84,-$E$18,0)-SUM(OFFSET(F84,-$E$18,0):F84),0)))</f>
        <v>N/A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337</v>
      </c>
      <c r="F85" s="15">
        <f t="shared" si="4"/>
        <v>45</v>
      </c>
      <c r="G85" s="15">
        <f t="shared" ca="1" si="5"/>
        <v>0</v>
      </c>
      <c r="H85" s="13">
        <f t="shared" ref="H85:H148" ca="1" si="7">IF(E85&gt;0,E85*($E$12/365),0)</f>
        <v>0.36931506849315071</v>
      </c>
      <c r="I85" s="29">
        <f ca="1">IF(G85&lt;&gt;0,IF(E85&lt;0,0,IF(OR(Pita!I85&gt;0,Flour!I85&gt;0),0,IF(OR('Green Pepper'!I85&gt;0,'House Salad'!I85&gt;0,Mushrooms!I85&gt;0,Lemon!I85&gt;0,Tzatziki!I85&gt;0,'Monterey Jack'!I85&gt;0,'Marinated Chicken'!I85&gt;0,Squid!I85&gt;0,Onions!I85&gt;0,Spanakopita!I85&gt;0,'Garlic Butter Sauce'!I85&gt;0,Cheddar!I85&gt;0,'Filet Mignon'!I85&gt;0,'Pork Loin Skewers'!I85&gt;0,Bacon!I85&gt;0,'Chicken Breast'!I85&gt;0,'Butterfly Shrimp'!I85&gt;0,'Potato Wedges'!I85&gt;0),50,200))),0)</f>
        <v>0</v>
      </c>
      <c r="J85" s="2" t="str">
        <f ca="1">IF(D85&lt;$E$18,"N/A",IF(D85=$E$18,IF($E$7-SUM(OFFSET(F85,-$E$18,0):F85)&gt;0,$E$7-SUM(OFFSET(F85,-$E$18,0):F85),0),IF(OFFSET(G85,-$E$18,0)-SUM(OFFSET(F85,-$E$18,0):F85)&gt;0,OFFSET(G85,-$E$18,0)-SUM(OFFSET(F85,-$E$18,0):F85),0)))</f>
        <v>N/A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292</v>
      </c>
      <c r="F86" s="15">
        <f t="shared" ref="F86:F149" si="10">ROUND($E$15/7,0)</f>
        <v>45</v>
      </c>
      <c r="G86" s="15">
        <f t="shared" ref="G86:G149" ca="1" si="11">IF(D86=1,$E$4,IF(E86&lt;0,$E$4-E86,IF(MOD(D86,$E$5)=0,$E$4-E86,0)))</f>
        <v>0</v>
      </c>
      <c r="H86" s="13">
        <f t="shared" ca="1" si="7"/>
        <v>0.32000000000000006</v>
      </c>
      <c r="I86" s="29">
        <f ca="1">IF(G86&lt;&gt;0,IF(E86&lt;0,0,IF(OR(Pita!I86&gt;0,Flour!I86&gt;0),0,IF(OR('Green Pepper'!I86&gt;0,'House Salad'!I86&gt;0,Mushrooms!I86&gt;0,Lemon!I86&gt;0,Tzatziki!I86&gt;0,'Monterey Jack'!I86&gt;0,'Marinated Chicken'!I86&gt;0,Squid!I86&gt;0,Onions!I86&gt;0,Spanakopita!I86&gt;0,'Garlic Butter Sauce'!I86&gt;0,Cheddar!I86&gt;0,'Filet Mignon'!I86&gt;0,'Pork Loin Skewers'!I86&gt;0,Bacon!I86&gt;0,'Chicken Breast'!I86&gt;0,'Butterfly Shrimp'!I86&gt;0,'Potato Wedges'!I86&gt;0),50,200))),0)</f>
        <v>0</v>
      </c>
      <c r="J86" s="2" t="str">
        <f ca="1">IF(D86&lt;$E$18,"N/A",IF(D86=$E$18,IF($E$7-SUM(OFFSET(F86,-$E$18,0):F86)&gt;0,$E$7-SUM(OFFSET(F86,-$E$18,0):F86),0),IF(OFFSET(G86,-$E$18,0)-SUM(OFFSET(F86,-$E$18,0):F86)&gt;0,OFFSET(G86,-$E$18,0)-SUM(OFFSET(F86,-$E$18,0):F86),0)))</f>
        <v>N/A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247</v>
      </c>
      <c r="F87" s="15">
        <f t="shared" si="10"/>
        <v>45</v>
      </c>
      <c r="G87" s="15">
        <f t="shared" ca="1" si="11"/>
        <v>0</v>
      </c>
      <c r="H87" s="13">
        <f t="shared" ca="1" si="7"/>
        <v>0.27068493150684936</v>
      </c>
      <c r="I87" s="29">
        <f ca="1">IF(G87&lt;&gt;0,IF(E87&lt;0,0,IF(OR(Pita!I87&gt;0,Flour!I87&gt;0),0,IF(OR('Green Pepper'!I87&gt;0,'House Salad'!I87&gt;0,Mushrooms!I87&gt;0,Lemon!I87&gt;0,Tzatziki!I87&gt;0,'Monterey Jack'!I87&gt;0,'Marinated Chicken'!I87&gt;0,Squid!I87&gt;0,Onions!I87&gt;0,Spanakopita!I87&gt;0,'Garlic Butter Sauce'!I87&gt;0,Cheddar!I87&gt;0,'Filet Mignon'!I87&gt;0,'Pork Loin Skewers'!I87&gt;0,Bacon!I87&gt;0,'Chicken Breast'!I87&gt;0,'Butterfly Shrimp'!I87&gt;0,'Potato Wedges'!I87&gt;0),50,200))),0)</f>
        <v>0</v>
      </c>
      <c r="J87" s="2" t="str">
        <f ca="1">IF(D87&lt;$E$18,"N/A",IF(D87=$E$18,IF($E$7-SUM(OFFSET(F87,-$E$18,0):F87)&gt;0,$E$7-SUM(OFFSET(F87,-$E$18,0):F87),0),IF(OFFSET(G87,-$E$18,0)-SUM(OFFSET(F87,-$E$18,0):F87)&gt;0,OFFSET(G87,-$E$18,0)-SUM(OFFSET(F87,-$E$18,0):F87),0)))</f>
        <v>N/A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202</v>
      </c>
      <c r="F88" s="15">
        <f t="shared" si="10"/>
        <v>45</v>
      </c>
      <c r="G88" s="15">
        <f t="shared" ca="1" si="11"/>
        <v>0</v>
      </c>
      <c r="H88" s="13">
        <f t="shared" ca="1" si="7"/>
        <v>0.22136986301369865</v>
      </c>
      <c r="I88" s="29">
        <f ca="1">IF(G88&lt;&gt;0,IF(E88&lt;0,0,IF(OR(Pita!I88&gt;0,Flour!I88&gt;0),0,IF(OR('Green Pepper'!I88&gt;0,'House Salad'!I88&gt;0,Mushrooms!I88&gt;0,Lemon!I88&gt;0,Tzatziki!I88&gt;0,'Monterey Jack'!I88&gt;0,'Marinated Chicken'!I88&gt;0,Squid!I88&gt;0,Onions!I88&gt;0,Spanakopita!I88&gt;0,'Garlic Butter Sauce'!I88&gt;0,Cheddar!I88&gt;0,'Filet Mignon'!I88&gt;0,'Pork Loin Skewers'!I88&gt;0,Bacon!I88&gt;0,'Chicken Breast'!I88&gt;0,'Butterfly Shrimp'!I88&gt;0,'Potato Wedges'!I88&gt;0),50,200))),0)</f>
        <v>0</v>
      </c>
      <c r="J88" s="2" t="str">
        <f ca="1">IF(D88&lt;$E$18,"N/A",IF(D88=$E$18,IF($E$7-SUM(OFFSET(F88,-$E$18,0):F88)&gt;0,$E$7-SUM(OFFSET(F88,-$E$18,0):F88),0),IF(OFFSET(G88,-$E$18,0)-SUM(OFFSET(F88,-$E$18,0):F88)&gt;0,OFFSET(G88,-$E$18,0)-SUM(OFFSET(F88,-$E$18,0):F88),0)))</f>
        <v>N/A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157</v>
      </c>
      <c r="F89" s="15">
        <f t="shared" si="10"/>
        <v>45</v>
      </c>
      <c r="G89" s="15">
        <f t="shared" ca="1" si="11"/>
        <v>0</v>
      </c>
      <c r="H89" s="13">
        <f t="shared" ca="1" si="7"/>
        <v>0.17205479452054798</v>
      </c>
      <c r="I89" s="29">
        <f ca="1">IF(G89&lt;&gt;0,IF(E89&lt;0,0,IF(OR(Pita!I89&gt;0,Flour!I89&gt;0),0,IF(OR('Green Pepper'!I89&gt;0,'House Salad'!I89&gt;0,Mushrooms!I89&gt;0,Lemon!I89&gt;0,Tzatziki!I89&gt;0,'Monterey Jack'!I89&gt;0,'Marinated Chicken'!I89&gt;0,Squid!I89&gt;0,Onions!I89&gt;0,Spanakopita!I89&gt;0,'Garlic Butter Sauce'!I89&gt;0,Cheddar!I89&gt;0,'Filet Mignon'!I89&gt;0,'Pork Loin Skewers'!I89&gt;0,Bacon!I89&gt;0,'Chicken Breast'!I89&gt;0,'Butterfly Shrimp'!I89&gt;0,'Potato Wedges'!I89&gt;0),50,200))),0)</f>
        <v>0</v>
      </c>
      <c r="J89" s="2" t="str">
        <f ca="1">IF(D89&lt;$E$18,"N/A",IF(D89=$E$18,IF($E$7-SUM(OFFSET(F89,-$E$18,0):F89)&gt;0,$E$7-SUM(OFFSET(F89,-$E$18,0):F89),0),IF(OFFSET(G89,-$E$18,0)-SUM(OFFSET(F89,-$E$18,0):F89)&gt;0,OFFSET(G89,-$E$18,0)-SUM(OFFSET(F89,-$E$18,0):F89),0)))</f>
        <v>N/A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112</v>
      </c>
      <c r="F90" s="15">
        <f t="shared" si="10"/>
        <v>45</v>
      </c>
      <c r="G90" s="15">
        <f t="shared" ca="1" si="11"/>
        <v>315</v>
      </c>
      <c r="H90" s="13">
        <f t="shared" ca="1" si="7"/>
        <v>0.12273972602739727</v>
      </c>
      <c r="I90" s="29">
        <f ca="1">IF(G90&lt;&gt;0,IF(E90&lt;0,0,IF(OR(Pita!I90&gt;0,Flour!I90&gt;0),0,IF(OR('Green Pepper'!I90&gt;0,'House Salad'!I90&gt;0,Mushrooms!I90&gt;0,Lemon!I90&gt;0,Tzatziki!I90&gt;0,'Monterey Jack'!I90&gt;0,'Marinated Chicken'!I90&gt;0,Squid!I90&gt;0,Onions!I90&gt;0,Spanakopita!I90&gt;0,'Garlic Butter Sauce'!I90&gt;0,Cheddar!I90&gt;0,'Filet Mignon'!I90&gt;0,'Pork Loin Skewers'!I90&gt;0,Bacon!I90&gt;0,'Chicken Breast'!I90&gt;0,'Butterfly Shrimp'!I90&gt;0,'Potato Wedges'!I90&gt;0),50,200))),0)</f>
        <v>0</v>
      </c>
      <c r="J90" s="2" t="str">
        <f ca="1">IF(D90&lt;$E$18,"N/A",IF(D90=$E$18,IF($E$7-SUM(OFFSET(F90,-$E$18,0):F90)&gt;0,$E$7-SUM(OFFSET(F90,-$E$18,0):F90),0),IF(OFFSET(G90,-$E$18,0)-SUM(OFFSET(F90,-$E$18,0):F90)&gt;0,OFFSET(G90,-$E$18,0)-SUM(OFFSET(F90,-$E$18,0):F90),0)))</f>
        <v>N/A</v>
      </c>
      <c r="K90" s="13">
        <f t="shared" ca="1" si="8"/>
        <v>0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382</v>
      </c>
      <c r="F91" s="15">
        <f t="shared" si="10"/>
        <v>45</v>
      </c>
      <c r="G91" s="15">
        <f t="shared" ca="1" si="11"/>
        <v>0</v>
      </c>
      <c r="H91" s="13">
        <f t="shared" ca="1" si="7"/>
        <v>0.41863013698630142</v>
      </c>
      <c r="I91" s="29">
        <f ca="1">IF(G91&lt;&gt;0,IF(E91&lt;0,0,IF(OR(Pita!I91&gt;0,Flour!I91&gt;0),0,IF(OR('Green Pepper'!I91&gt;0,'House Salad'!I91&gt;0,Mushrooms!I91&gt;0,Lemon!I91&gt;0,Tzatziki!I91&gt;0,'Monterey Jack'!I91&gt;0,'Marinated Chicken'!I91&gt;0,Squid!I91&gt;0,Onions!I91&gt;0,Spanakopita!I91&gt;0,'Garlic Butter Sauce'!I91&gt;0,Cheddar!I91&gt;0,'Filet Mignon'!I91&gt;0,'Pork Loin Skewers'!I91&gt;0,Bacon!I91&gt;0,'Chicken Breast'!I91&gt;0,'Butterfly Shrimp'!I91&gt;0,'Potato Wedges'!I91&gt;0),50,200))),0)</f>
        <v>0</v>
      </c>
      <c r="J91" s="2" t="str">
        <f ca="1">IF(D91&lt;$E$18,"N/A",IF(D91=$E$18,IF($E$7-SUM(OFFSET(F91,-$E$18,0):F91)&gt;0,$E$7-SUM(OFFSET(F91,-$E$18,0):F91),0),IF(OFFSET(G91,-$E$18,0)-SUM(OFFSET(F91,-$E$18,0):F91)&gt;0,OFFSET(G91,-$E$18,0)-SUM(OFFSET(F91,-$E$18,0):F91),0)))</f>
        <v>N/A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337</v>
      </c>
      <c r="F92" s="15">
        <f t="shared" si="10"/>
        <v>45</v>
      </c>
      <c r="G92" s="15">
        <f t="shared" ca="1" si="11"/>
        <v>0</v>
      </c>
      <c r="H92" s="13">
        <f t="shared" ca="1" si="7"/>
        <v>0.36931506849315071</v>
      </c>
      <c r="I92" s="29">
        <f ca="1">IF(G92&lt;&gt;0,IF(E92&lt;0,0,IF(OR(Pita!I92&gt;0,Flour!I92&gt;0),0,IF(OR('Green Pepper'!I92&gt;0,'House Salad'!I92&gt;0,Mushrooms!I92&gt;0,Lemon!I92&gt;0,Tzatziki!I92&gt;0,'Monterey Jack'!I92&gt;0,'Marinated Chicken'!I92&gt;0,Squid!I92&gt;0,Onions!I92&gt;0,Spanakopita!I92&gt;0,'Garlic Butter Sauce'!I92&gt;0,Cheddar!I92&gt;0,'Filet Mignon'!I92&gt;0,'Pork Loin Skewers'!I92&gt;0,Bacon!I92&gt;0,'Chicken Breast'!I92&gt;0,'Butterfly Shrimp'!I92&gt;0,'Potato Wedges'!I92&gt;0),50,200))),0)</f>
        <v>0</v>
      </c>
      <c r="J92" s="2" t="str">
        <f ca="1">IF(D92&lt;$E$18,"N/A",IF(D92=$E$18,IF($E$7-SUM(OFFSET(F92,-$E$18,0):F92)&gt;0,$E$7-SUM(OFFSET(F92,-$E$18,0):F92),0),IF(OFFSET(G92,-$E$18,0)-SUM(OFFSET(F92,-$E$18,0):F92)&gt;0,OFFSET(G92,-$E$18,0)-SUM(OFFSET(F92,-$E$18,0):F92),0)))</f>
        <v>N/A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292</v>
      </c>
      <c r="F93" s="15">
        <f t="shared" si="10"/>
        <v>45</v>
      </c>
      <c r="G93" s="15">
        <f t="shared" ca="1" si="11"/>
        <v>0</v>
      </c>
      <c r="H93" s="13">
        <f t="shared" ca="1" si="7"/>
        <v>0.32000000000000006</v>
      </c>
      <c r="I93" s="29">
        <f ca="1">IF(G93&lt;&gt;0,IF(E93&lt;0,0,IF(OR(Pita!I93&gt;0,Flour!I93&gt;0),0,IF(OR('Green Pepper'!I93&gt;0,'House Salad'!I93&gt;0,Mushrooms!I93&gt;0,Lemon!I93&gt;0,Tzatziki!I93&gt;0,'Monterey Jack'!I93&gt;0,'Marinated Chicken'!I93&gt;0,Squid!I93&gt;0,Onions!I93&gt;0,Spanakopita!I93&gt;0,'Garlic Butter Sauce'!I93&gt;0,Cheddar!I93&gt;0,'Filet Mignon'!I93&gt;0,'Pork Loin Skewers'!I93&gt;0,Bacon!I93&gt;0,'Chicken Breast'!I93&gt;0,'Butterfly Shrimp'!I93&gt;0,'Potato Wedges'!I93&gt;0),50,200))),0)</f>
        <v>0</v>
      </c>
      <c r="J93" s="2" t="str">
        <f ca="1">IF(D93&lt;$E$18,"N/A",IF(D93=$E$18,IF($E$7-SUM(OFFSET(F93,-$E$18,0):F93)&gt;0,$E$7-SUM(OFFSET(F93,-$E$18,0):F93),0),IF(OFFSET(G93,-$E$18,0)-SUM(OFFSET(F93,-$E$18,0):F93)&gt;0,OFFSET(G93,-$E$18,0)-SUM(OFFSET(F93,-$E$18,0):F93),0)))</f>
        <v>N/A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247</v>
      </c>
      <c r="F94" s="15">
        <f t="shared" si="10"/>
        <v>45</v>
      </c>
      <c r="G94" s="15">
        <f t="shared" ca="1" si="11"/>
        <v>0</v>
      </c>
      <c r="H94" s="13">
        <f t="shared" ca="1" si="7"/>
        <v>0.27068493150684936</v>
      </c>
      <c r="I94" s="29">
        <f ca="1">IF(G94&lt;&gt;0,IF(E94&lt;0,0,IF(OR(Pita!I94&gt;0,Flour!I94&gt;0),0,IF(OR('Green Pepper'!I94&gt;0,'House Salad'!I94&gt;0,Mushrooms!I94&gt;0,Lemon!I94&gt;0,Tzatziki!I94&gt;0,'Monterey Jack'!I94&gt;0,'Marinated Chicken'!I94&gt;0,Squid!I94&gt;0,Onions!I94&gt;0,Spanakopita!I94&gt;0,'Garlic Butter Sauce'!I94&gt;0,Cheddar!I94&gt;0,'Filet Mignon'!I94&gt;0,'Pork Loin Skewers'!I94&gt;0,Bacon!I94&gt;0,'Chicken Breast'!I94&gt;0,'Butterfly Shrimp'!I94&gt;0,'Potato Wedges'!I94&gt;0),50,200))),0)</f>
        <v>0</v>
      </c>
      <c r="J94" s="2" t="str">
        <f ca="1">IF(D94&lt;$E$18,"N/A",IF(D94=$E$18,IF($E$7-SUM(OFFSET(F94,-$E$18,0):F94)&gt;0,$E$7-SUM(OFFSET(F94,-$E$18,0):F94),0),IF(OFFSET(G94,-$E$18,0)-SUM(OFFSET(F94,-$E$18,0):F94)&gt;0,OFFSET(G94,-$E$18,0)-SUM(OFFSET(F94,-$E$18,0):F94),0)))</f>
        <v>N/A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202</v>
      </c>
      <c r="F95" s="15">
        <f t="shared" si="10"/>
        <v>45</v>
      </c>
      <c r="G95" s="15">
        <f t="shared" ca="1" si="11"/>
        <v>0</v>
      </c>
      <c r="H95" s="13">
        <f t="shared" ca="1" si="7"/>
        <v>0.22136986301369865</v>
      </c>
      <c r="I95" s="29">
        <f ca="1">IF(G95&lt;&gt;0,IF(E95&lt;0,0,IF(OR(Pita!I95&gt;0,Flour!I95&gt;0),0,IF(OR('Green Pepper'!I95&gt;0,'House Salad'!I95&gt;0,Mushrooms!I95&gt;0,Lemon!I95&gt;0,Tzatziki!I95&gt;0,'Monterey Jack'!I95&gt;0,'Marinated Chicken'!I95&gt;0,Squid!I95&gt;0,Onions!I95&gt;0,Spanakopita!I95&gt;0,'Garlic Butter Sauce'!I95&gt;0,Cheddar!I95&gt;0,'Filet Mignon'!I95&gt;0,'Pork Loin Skewers'!I95&gt;0,Bacon!I95&gt;0,'Chicken Breast'!I95&gt;0,'Butterfly Shrimp'!I95&gt;0,'Potato Wedges'!I95&gt;0),50,200))),0)</f>
        <v>0</v>
      </c>
      <c r="J95" s="2" t="str">
        <f ca="1">IF(D95&lt;$E$18,"N/A",IF(D95=$E$18,IF($E$7-SUM(OFFSET(F95,-$E$18,0):F95)&gt;0,$E$7-SUM(OFFSET(F95,-$E$18,0):F95),0),IF(OFFSET(G95,-$E$18,0)-SUM(OFFSET(F95,-$E$18,0):F95)&gt;0,OFFSET(G95,-$E$18,0)-SUM(OFFSET(F95,-$E$18,0):F95),0)))</f>
        <v>N/A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157</v>
      </c>
      <c r="F96" s="15">
        <f t="shared" si="10"/>
        <v>45</v>
      </c>
      <c r="G96" s="15">
        <f t="shared" ca="1" si="11"/>
        <v>0</v>
      </c>
      <c r="H96" s="13">
        <f t="shared" ca="1" si="7"/>
        <v>0.17205479452054798</v>
      </c>
      <c r="I96" s="29">
        <f ca="1">IF(G96&lt;&gt;0,IF(E96&lt;0,0,IF(OR(Pita!I96&gt;0,Flour!I96&gt;0),0,IF(OR('Green Pepper'!I96&gt;0,'House Salad'!I96&gt;0,Mushrooms!I96&gt;0,Lemon!I96&gt;0,Tzatziki!I96&gt;0,'Monterey Jack'!I96&gt;0,'Marinated Chicken'!I96&gt;0,Squid!I96&gt;0,Onions!I96&gt;0,Spanakopita!I96&gt;0,'Garlic Butter Sauce'!I96&gt;0,Cheddar!I96&gt;0,'Filet Mignon'!I96&gt;0,'Pork Loin Skewers'!I96&gt;0,Bacon!I96&gt;0,'Chicken Breast'!I96&gt;0,'Butterfly Shrimp'!I96&gt;0,'Potato Wedges'!I96&gt;0),50,200))),0)</f>
        <v>0</v>
      </c>
      <c r="J96" s="2" t="str">
        <f ca="1">IF(D96&lt;$E$18,"N/A",IF(D96=$E$18,IF($E$7-SUM(OFFSET(F96,-$E$18,0):F96)&gt;0,$E$7-SUM(OFFSET(F96,-$E$18,0):F96),0),IF(OFFSET(G96,-$E$18,0)-SUM(OFFSET(F96,-$E$18,0):F96)&gt;0,OFFSET(G96,-$E$18,0)-SUM(OFFSET(F96,-$E$18,0):F96),0)))</f>
        <v>N/A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112</v>
      </c>
      <c r="F97" s="15">
        <f t="shared" si="10"/>
        <v>45</v>
      </c>
      <c r="G97" s="15">
        <f t="shared" ca="1" si="11"/>
        <v>315</v>
      </c>
      <c r="H97" s="13">
        <f t="shared" ca="1" si="7"/>
        <v>0.12273972602739727</v>
      </c>
      <c r="I97" s="29">
        <f ca="1">IF(G97&lt;&gt;0,IF(E97&lt;0,0,IF(OR(Pita!I97&gt;0,Flour!I97&gt;0),0,IF(OR('Green Pepper'!I97&gt;0,'House Salad'!I97&gt;0,Mushrooms!I97&gt;0,Lemon!I97&gt;0,Tzatziki!I97&gt;0,'Monterey Jack'!I97&gt;0,'Marinated Chicken'!I97&gt;0,Squid!I97&gt;0,Onions!I97&gt;0,Spanakopita!I97&gt;0,'Garlic Butter Sauce'!I97&gt;0,Cheddar!I97&gt;0,'Filet Mignon'!I97&gt;0,'Pork Loin Skewers'!I97&gt;0,Bacon!I97&gt;0,'Chicken Breast'!I97&gt;0,'Butterfly Shrimp'!I97&gt;0,'Potato Wedges'!I97&gt;0),50,200))),0)</f>
        <v>0</v>
      </c>
      <c r="J97" s="2" t="str">
        <f ca="1">IF(D97&lt;$E$18,"N/A",IF(D97=$E$18,IF($E$7-SUM(OFFSET(F97,-$E$18,0):F97)&gt;0,$E$7-SUM(OFFSET(F97,-$E$18,0):F97),0),IF(OFFSET(G97,-$E$18,0)-SUM(OFFSET(F97,-$E$18,0):F97)&gt;0,OFFSET(G97,-$E$18,0)-SUM(OFFSET(F97,-$E$18,0):F97),0)))</f>
        <v>N/A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382</v>
      </c>
      <c r="F98" s="15">
        <f t="shared" si="10"/>
        <v>45</v>
      </c>
      <c r="G98" s="15">
        <f t="shared" ca="1" si="11"/>
        <v>0</v>
      </c>
      <c r="H98" s="13">
        <f t="shared" ca="1" si="7"/>
        <v>0.41863013698630142</v>
      </c>
      <c r="I98" s="29">
        <f ca="1">IF(G98&lt;&gt;0,IF(E98&lt;0,0,IF(OR(Pita!I98&gt;0,Flour!I98&gt;0),0,IF(OR('Green Pepper'!I98&gt;0,'House Salad'!I98&gt;0,Mushrooms!I98&gt;0,Lemon!I98&gt;0,Tzatziki!I98&gt;0,'Monterey Jack'!I98&gt;0,'Marinated Chicken'!I98&gt;0,Squid!I98&gt;0,Onions!I98&gt;0,Spanakopita!I98&gt;0,'Garlic Butter Sauce'!I98&gt;0,Cheddar!I98&gt;0,'Filet Mignon'!I98&gt;0,'Pork Loin Skewers'!I98&gt;0,Bacon!I98&gt;0,'Chicken Breast'!I98&gt;0,'Butterfly Shrimp'!I98&gt;0,'Potato Wedges'!I98&gt;0),50,200))),0)</f>
        <v>0</v>
      </c>
      <c r="J98" s="2" t="str">
        <f ca="1">IF(D98&lt;$E$18,"N/A",IF(D98=$E$18,IF($E$7-SUM(OFFSET(F98,-$E$18,0):F98)&gt;0,$E$7-SUM(OFFSET(F98,-$E$18,0):F98),0),IF(OFFSET(G98,-$E$18,0)-SUM(OFFSET(F98,-$E$18,0):F98)&gt;0,OFFSET(G98,-$E$18,0)-SUM(OFFSET(F98,-$E$18,0):F98),0)))</f>
        <v>N/A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337</v>
      </c>
      <c r="F99" s="15">
        <f t="shared" si="10"/>
        <v>45</v>
      </c>
      <c r="G99" s="15">
        <f t="shared" ca="1" si="11"/>
        <v>0</v>
      </c>
      <c r="H99" s="13">
        <f t="shared" ca="1" si="7"/>
        <v>0.36931506849315071</v>
      </c>
      <c r="I99" s="29">
        <f ca="1">IF(G99&lt;&gt;0,IF(E99&lt;0,0,IF(OR(Pita!I99&gt;0,Flour!I99&gt;0),0,IF(OR('Green Pepper'!I99&gt;0,'House Salad'!I99&gt;0,Mushrooms!I99&gt;0,Lemon!I99&gt;0,Tzatziki!I99&gt;0,'Monterey Jack'!I99&gt;0,'Marinated Chicken'!I99&gt;0,Squid!I99&gt;0,Onions!I99&gt;0,Spanakopita!I99&gt;0,'Garlic Butter Sauce'!I99&gt;0,Cheddar!I99&gt;0,'Filet Mignon'!I99&gt;0,'Pork Loin Skewers'!I99&gt;0,Bacon!I99&gt;0,'Chicken Breast'!I99&gt;0,'Butterfly Shrimp'!I99&gt;0,'Potato Wedges'!I99&gt;0),50,200))),0)</f>
        <v>0</v>
      </c>
      <c r="J99" s="2" t="str">
        <f ca="1">IF(D99&lt;$E$18,"N/A",IF(D99=$E$18,IF($E$7-SUM(OFFSET(F99,-$E$18,0):F99)&gt;0,$E$7-SUM(OFFSET(F99,-$E$18,0):F99),0),IF(OFFSET(G99,-$E$18,0)-SUM(OFFSET(F99,-$E$18,0):F99)&gt;0,OFFSET(G99,-$E$18,0)-SUM(OFFSET(F99,-$E$18,0):F99),0)))</f>
        <v>N/A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292</v>
      </c>
      <c r="F100" s="15">
        <f t="shared" si="10"/>
        <v>45</v>
      </c>
      <c r="G100" s="15">
        <f t="shared" ca="1" si="11"/>
        <v>0</v>
      </c>
      <c r="H100" s="13">
        <f t="shared" ca="1" si="7"/>
        <v>0.32000000000000006</v>
      </c>
      <c r="I100" s="29">
        <f ca="1">IF(G100&lt;&gt;0,IF(E100&lt;0,0,IF(OR(Pita!I100&gt;0,Flour!I100&gt;0),0,IF(OR('Green Pepper'!I100&gt;0,'House Salad'!I100&gt;0,Mushrooms!I100&gt;0,Lemon!I100&gt;0,Tzatziki!I100&gt;0,'Monterey Jack'!I100&gt;0,'Marinated Chicken'!I100&gt;0,Squid!I100&gt;0,Onions!I100&gt;0,Spanakopita!I100&gt;0,'Garlic Butter Sauce'!I100&gt;0,Cheddar!I100&gt;0,'Filet Mignon'!I100&gt;0,'Pork Loin Skewers'!I100&gt;0,Bacon!I100&gt;0,'Chicken Breast'!I100&gt;0,'Butterfly Shrimp'!I100&gt;0,'Potato Wedges'!I100&gt;0),50,200))),0)</f>
        <v>0</v>
      </c>
      <c r="J100" s="2" t="str">
        <f ca="1">IF(D100&lt;$E$18,"N/A",IF(D100=$E$18,IF($E$7-SUM(OFFSET(F100,-$E$18,0):F100)&gt;0,$E$7-SUM(OFFSET(F100,-$E$18,0):F100),0),IF(OFFSET(G100,-$E$18,0)-SUM(OFFSET(F100,-$E$18,0):F100)&gt;0,OFFSET(G100,-$E$18,0)-SUM(OFFSET(F100,-$E$18,0):F100),0)))</f>
        <v>N/A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247</v>
      </c>
      <c r="F101" s="15">
        <f t="shared" si="10"/>
        <v>45</v>
      </c>
      <c r="G101" s="15">
        <f t="shared" ca="1" si="11"/>
        <v>0</v>
      </c>
      <c r="H101" s="13">
        <f t="shared" ca="1" si="7"/>
        <v>0.27068493150684936</v>
      </c>
      <c r="I101" s="29">
        <f ca="1">IF(G101&lt;&gt;0,IF(E101&lt;0,0,IF(OR(Pita!I101&gt;0,Flour!I101&gt;0),0,IF(OR('Green Pepper'!I101&gt;0,'House Salad'!I101&gt;0,Mushrooms!I101&gt;0,Lemon!I101&gt;0,Tzatziki!I101&gt;0,'Monterey Jack'!I101&gt;0,'Marinated Chicken'!I101&gt;0,Squid!I101&gt;0,Onions!I101&gt;0,Spanakopita!I101&gt;0,'Garlic Butter Sauce'!I101&gt;0,Cheddar!I101&gt;0,'Filet Mignon'!I101&gt;0,'Pork Loin Skewers'!I101&gt;0,Bacon!I101&gt;0,'Chicken Breast'!I101&gt;0,'Butterfly Shrimp'!I101&gt;0,'Potato Wedges'!I101&gt;0),50,200))),0)</f>
        <v>0</v>
      </c>
      <c r="J101" s="2" t="str">
        <f ca="1">IF(D101&lt;$E$18,"N/A",IF(D101=$E$18,IF($E$7-SUM(OFFSET(F101,-$E$18,0):F101)&gt;0,$E$7-SUM(OFFSET(F101,-$E$18,0):F101),0),IF(OFFSET(G101,-$E$18,0)-SUM(OFFSET(F101,-$E$18,0):F101)&gt;0,OFFSET(G101,-$E$18,0)-SUM(OFFSET(F101,-$E$18,0):F101),0)))</f>
        <v>N/A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202</v>
      </c>
      <c r="F102" s="15">
        <f t="shared" si="10"/>
        <v>45</v>
      </c>
      <c r="G102" s="15">
        <f t="shared" ca="1" si="11"/>
        <v>0</v>
      </c>
      <c r="H102" s="13">
        <f t="shared" ca="1" si="7"/>
        <v>0.22136986301369865</v>
      </c>
      <c r="I102" s="29">
        <f ca="1">IF(G102&lt;&gt;0,IF(E102&lt;0,0,IF(OR(Pita!I102&gt;0,Flour!I102&gt;0),0,IF(OR('Green Pepper'!I102&gt;0,'House Salad'!I102&gt;0,Mushrooms!I102&gt;0,Lemon!I102&gt;0,Tzatziki!I102&gt;0,'Monterey Jack'!I102&gt;0,'Marinated Chicken'!I102&gt;0,Squid!I102&gt;0,Onions!I102&gt;0,Spanakopita!I102&gt;0,'Garlic Butter Sauce'!I102&gt;0,Cheddar!I102&gt;0,'Filet Mignon'!I102&gt;0,'Pork Loin Skewers'!I102&gt;0,Bacon!I102&gt;0,'Chicken Breast'!I102&gt;0,'Butterfly Shrimp'!I102&gt;0,'Potato Wedges'!I102&gt;0),50,200))),0)</f>
        <v>0</v>
      </c>
      <c r="J102" s="2" t="str">
        <f ca="1">IF(D102&lt;$E$18,"N/A",IF(D102=$E$18,IF($E$7-SUM(OFFSET(F102,-$E$18,0):F102)&gt;0,$E$7-SUM(OFFSET(F102,-$E$18,0):F102),0),IF(OFFSET(G102,-$E$18,0)-SUM(OFFSET(F102,-$E$18,0):F102)&gt;0,OFFSET(G102,-$E$18,0)-SUM(OFFSET(F102,-$E$18,0):F102),0)))</f>
        <v>N/A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157</v>
      </c>
      <c r="F103" s="15">
        <f t="shared" si="10"/>
        <v>45</v>
      </c>
      <c r="G103" s="15">
        <f t="shared" ca="1" si="11"/>
        <v>0</v>
      </c>
      <c r="H103" s="13">
        <f t="shared" ca="1" si="7"/>
        <v>0.17205479452054798</v>
      </c>
      <c r="I103" s="29">
        <f ca="1">IF(G103&lt;&gt;0,IF(E103&lt;0,0,IF(OR(Pita!I103&gt;0,Flour!I103&gt;0),0,IF(OR('Green Pepper'!I103&gt;0,'House Salad'!I103&gt;0,Mushrooms!I103&gt;0,Lemon!I103&gt;0,Tzatziki!I103&gt;0,'Monterey Jack'!I103&gt;0,'Marinated Chicken'!I103&gt;0,Squid!I103&gt;0,Onions!I103&gt;0,Spanakopita!I103&gt;0,'Garlic Butter Sauce'!I103&gt;0,Cheddar!I103&gt;0,'Filet Mignon'!I103&gt;0,'Pork Loin Skewers'!I103&gt;0,Bacon!I103&gt;0,'Chicken Breast'!I103&gt;0,'Butterfly Shrimp'!I103&gt;0,'Potato Wedges'!I103&gt;0),50,200))),0)</f>
        <v>0</v>
      </c>
      <c r="J103" s="2" t="str">
        <f ca="1">IF(D103&lt;$E$18,"N/A",IF(D103=$E$18,IF($E$7-SUM(OFFSET(F103,-$E$18,0):F103)&gt;0,$E$7-SUM(OFFSET(F103,-$E$18,0):F103),0),IF(OFFSET(G103,-$E$18,0)-SUM(OFFSET(F103,-$E$18,0):F103)&gt;0,OFFSET(G103,-$E$18,0)-SUM(OFFSET(F103,-$E$18,0):F103),0)))</f>
        <v>N/A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112</v>
      </c>
      <c r="F104" s="15">
        <f t="shared" si="10"/>
        <v>45</v>
      </c>
      <c r="G104" s="15">
        <f t="shared" ca="1" si="11"/>
        <v>315</v>
      </c>
      <c r="H104" s="13">
        <f t="shared" ca="1" si="7"/>
        <v>0.12273972602739727</v>
      </c>
      <c r="I104" s="29">
        <f ca="1">IF(G104&lt;&gt;0,IF(E104&lt;0,0,IF(OR(Pita!I104&gt;0,Flour!I104&gt;0),0,IF(OR('Green Pepper'!I104&gt;0,'House Salad'!I104&gt;0,Mushrooms!I104&gt;0,Lemon!I104&gt;0,Tzatziki!I104&gt;0,'Monterey Jack'!I104&gt;0,'Marinated Chicken'!I104&gt;0,Squid!I104&gt;0,Onions!I104&gt;0,Spanakopita!I104&gt;0,'Garlic Butter Sauce'!I104&gt;0,Cheddar!I104&gt;0,'Filet Mignon'!I104&gt;0,'Pork Loin Skewers'!I104&gt;0,Bacon!I104&gt;0,'Chicken Breast'!I104&gt;0,'Butterfly Shrimp'!I104&gt;0,'Potato Wedges'!I104&gt;0),50,200))),0)</f>
        <v>0</v>
      </c>
      <c r="J104" s="2" t="str">
        <f ca="1">IF(D104&lt;$E$18,"N/A",IF(D104=$E$18,IF($E$7-SUM(OFFSET(F104,-$E$18,0):F104)&gt;0,$E$7-SUM(OFFSET(F104,-$E$18,0):F104),0),IF(OFFSET(G104,-$E$18,0)-SUM(OFFSET(F104,-$E$18,0):F104)&gt;0,OFFSET(G104,-$E$18,0)-SUM(OFFSET(F104,-$E$18,0):F104),0)))</f>
        <v>N/A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382</v>
      </c>
      <c r="F105" s="15">
        <f t="shared" si="10"/>
        <v>45</v>
      </c>
      <c r="G105" s="15">
        <f t="shared" ca="1" si="11"/>
        <v>0</v>
      </c>
      <c r="H105" s="13">
        <f t="shared" ca="1" si="7"/>
        <v>0.41863013698630142</v>
      </c>
      <c r="I105" s="29">
        <f ca="1">IF(G105&lt;&gt;0,IF(E105&lt;0,0,IF(OR(Pita!I105&gt;0,Flour!I105&gt;0),0,IF(OR('Green Pepper'!I105&gt;0,'House Salad'!I105&gt;0,Mushrooms!I105&gt;0,Lemon!I105&gt;0,Tzatziki!I105&gt;0,'Monterey Jack'!I105&gt;0,'Marinated Chicken'!I105&gt;0,Squid!I105&gt;0,Onions!I105&gt;0,Spanakopita!I105&gt;0,'Garlic Butter Sauce'!I105&gt;0,Cheddar!I105&gt;0,'Filet Mignon'!I105&gt;0,'Pork Loin Skewers'!I105&gt;0,Bacon!I105&gt;0,'Chicken Breast'!I105&gt;0,'Butterfly Shrimp'!I105&gt;0,'Potato Wedges'!I105&gt;0),50,200))),0)</f>
        <v>0</v>
      </c>
      <c r="J105" s="2" t="str">
        <f ca="1">IF(D105&lt;$E$18,"N/A",IF(D105=$E$18,IF($E$7-SUM(OFFSET(F105,-$E$18,0):F105)&gt;0,$E$7-SUM(OFFSET(F105,-$E$18,0):F105),0),IF(OFFSET(G105,-$E$18,0)-SUM(OFFSET(F105,-$E$18,0):F105)&gt;0,OFFSET(G105,-$E$18,0)-SUM(OFFSET(F105,-$E$18,0):F105),0)))</f>
        <v>N/A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337</v>
      </c>
      <c r="F106" s="15">
        <f t="shared" si="10"/>
        <v>45</v>
      </c>
      <c r="G106" s="15">
        <f t="shared" ca="1" si="11"/>
        <v>0</v>
      </c>
      <c r="H106" s="13">
        <f t="shared" ca="1" si="7"/>
        <v>0.36931506849315071</v>
      </c>
      <c r="I106" s="29">
        <f ca="1">IF(G106&lt;&gt;0,IF(E106&lt;0,0,IF(OR(Pita!I106&gt;0,Flour!I106&gt;0),0,IF(OR('Green Pepper'!I106&gt;0,'House Salad'!I106&gt;0,Mushrooms!I106&gt;0,Lemon!I106&gt;0,Tzatziki!I106&gt;0,'Monterey Jack'!I106&gt;0,'Marinated Chicken'!I106&gt;0,Squid!I106&gt;0,Onions!I106&gt;0,Spanakopita!I106&gt;0,'Garlic Butter Sauce'!I106&gt;0,Cheddar!I106&gt;0,'Filet Mignon'!I106&gt;0,'Pork Loin Skewers'!I106&gt;0,Bacon!I106&gt;0,'Chicken Breast'!I106&gt;0,'Butterfly Shrimp'!I106&gt;0,'Potato Wedges'!I106&gt;0),50,200))),0)</f>
        <v>0</v>
      </c>
      <c r="J106" s="2" t="str">
        <f ca="1">IF(D106&lt;$E$18,"N/A",IF(D106=$E$18,IF($E$7-SUM(OFFSET(F106,-$E$18,0):F106)&gt;0,$E$7-SUM(OFFSET(F106,-$E$18,0):F106),0),IF(OFFSET(G106,-$E$18,0)-SUM(OFFSET(F106,-$E$18,0):F106)&gt;0,OFFSET(G106,-$E$18,0)-SUM(OFFSET(F106,-$E$18,0):F106),0)))</f>
        <v>N/A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292</v>
      </c>
      <c r="F107" s="15">
        <f t="shared" si="10"/>
        <v>45</v>
      </c>
      <c r="G107" s="15">
        <f t="shared" ca="1" si="11"/>
        <v>0</v>
      </c>
      <c r="H107" s="13">
        <f t="shared" ca="1" si="7"/>
        <v>0.32000000000000006</v>
      </c>
      <c r="I107" s="29">
        <f ca="1">IF(G107&lt;&gt;0,IF(E107&lt;0,0,IF(OR(Pita!I107&gt;0,Flour!I107&gt;0),0,IF(OR('Green Pepper'!I107&gt;0,'House Salad'!I107&gt;0,Mushrooms!I107&gt;0,Lemon!I107&gt;0,Tzatziki!I107&gt;0,'Monterey Jack'!I107&gt;0,'Marinated Chicken'!I107&gt;0,Squid!I107&gt;0,Onions!I107&gt;0,Spanakopita!I107&gt;0,'Garlic Butter Sauce'!I107&gt;0,Cheddar!I107&gt;0,'Filet Mignon'!I107&gt;0,'Pork Loin Skewers'!I107&gt;0,Bacon!I107&gt;0,'Chicken Breast'!I107&gt;0,'Butterfly Shrimp'!I107&gt;0,'Potato Wedges'!I107&gt;0),50,200))),0)</f>
        <v>0</v>
      </c>
      <c r="J107" s="2" t="str">
        <f ca="1">IF(D107&lt;$E$18,"N/A",IF(D107=$E$18,IF($E$7-SUM(OFFSET(F107,-$E$18,0):F107)&gt;0,$E$7-SUM(OFFSET(F107,-$E$18,0):F107),0),IF(OFFSET(G107,-$E$18,0)-SUM(OFFSET(F107,-$E$18,0):F107)&gt;0,OFFSET(G107,-$E$18,0)-SUM(OFFSET(F107,-$E$18,0):F107),0)))</f>
        <v>N/A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247</v>
      </c>
      <c r="F108" s="15">
        <f t="shared" si="10"/>
        <v>45</v>
      </c>
      <c r="G108" s="15">
        <f t="shared" ca="1" si="11"/>
        <v>0</v>
      </c>
      <c r="H108" s="13">
        <f t="shared" ca="1" si="7"/>
        <v>0.27068493150684936</v>
      </c>
      <c r="I108" s="29">
        <f ca="1">IF(G108&lt;&gt;0,IF(E108&lt;0,0,IF(OR(Pita!I108&gt;0,Flour!I108&gt;0),0,IF(OR('Green Pepper'!I108&gt;0,'House Salad'!I108&gt;0,Mushrooms!I108&gt;0,Lemon!I108&gt;0,Tzatziki!I108&gt;0,'Monterey Jack'!I108&gt;0,'Marinated Chicken'!I108&gt;0,Squid!I108&gt;0,Onions!I108&gt;0,Spanakopita!I108&gt;0,'Garlic Butter Sauce'!I108&gt;0,Cheddar!I108&gt;0,'Filet Mignon'!I108&gt;0,'Pork Loin Skewers'!I108&gt;0,Bacon!I108&gt;0,'Chicken Breast'!I108&gt;0,'Butterfly Shrimp'!I108&gt;0,'Potato Wedges'!I108&gt;0),50,200))),0)</f>
        <v>0</v>
      </c>
      <c r="J108" s="2" t="str">
        <f ca="1">IF(D108&lt;$E$18,"N/A",IF(D108=$E$18,IF($E$7-SUM(OFFSET(F108,-$E$18,0):F108)&gt;0,$E$7-SUM(OFFSET(F108,-$E$18,0):F108),0),IF(OFFSET(G108,-$E$18,0)-SUM(OFFSET(F108,-$E$18,0):F108)&gt;0,OFFSET(G108,-$E$18,0)-SUM(OFFSET(F108,-$E$18,0):F108),0)))</f>
        <v>N/A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202</v>
      </c>
      <c r="F109" s="15">
        <f t="shared" si="10"/>
        <v>45</v>
      </c>
      <c r="G109" s="15">
        <f t="shared" ca="1" si="11"/>
        <v>0</v>
      </c>
      <c r="H109" s="13">
        <f t="shared" ca="1" si="7"/>
        <v>0.22136986301369865</v>
      </c>
      <c r="I109" s="29">
        <f ca="1">IF(G109&lt;&gt;0,IF(E109&lt;0,0,IF(OR(Pita!I109&gt;0,Flour!I109&gt;0),0,IF(OR('Green Pepper'!I109&gt;0,'House Salad'!I109&gt;0,Mushrooms!I109&gt;0,Lemon!I109&gt;0,Tzatziki!I109&gt;0,'Monterey Jack'!I109&gt;0,'Marinated Chicken'!I109&gt;0,Squid!I109&gt;0,Onions!I109&gt;0,Spanakopita!I109&gt;0,'Garlic Butter Sauce'!I109&gt;0,Cheddar!I109&gt;0,'Filet Mignon'!I109&gt;0,'Pork Loin Skewers'!I109&gt;0,Bacon!I109&gt;0,'Chicken Breast'!I109&gt;0,'Butterfly Shrimp'!I109&gt;0,'Potato Wedges'!I109&gt;0),50,200))),0)</f>
        <v>0</v>
      </c>
      <c r="J109" s="2" t="str">
        <f ca="1">IF(D109&lt;$E$18,"N/A",IF(D109=$E$18,IF($E$7-SUM(OFFSET(F109,-$E$18,0):F109)&gt;0,$E$7-SUM(OFFSET(F109,-$E$18,0):F109),0),IF(OFFSET(G109,-$E$18,0)-SUM(OFFSET(F109,-$E$18,0):F109)&gt;0,OFFSET(G109,-$E$18,0)-SUM(OFFSET(F109,-$E$18,0):F109),0)))</f>
        <v>N/A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157</v>
      </c>
      <c r="F110" s="15">
        <f t="shared" si="10"/>
        <v>45</v>
      </c>
      <c r="G110" s="15">
        <f t="shared" ca="1" si="11"/>
        <v>0</v>
      </c>
      <c r="H110" s="13">
        <f t="shared" ca="1" si="7"/>
        <v>0.17205479452054798</v>
      </c>
      <c r="I110" s="29">
        <f ca="1">IF(G110&lt;&gt;0,IF(E110&lt;0,0,IF(OR(Pita!I110&gt;0,Flour!I110&gt;0),0,IF(OR('Green Pepper'!I110&gt;0,'House Salad'!I110&gt;0,Mushrooms!I110&gt;0,Lemon!I110&gt;0,Tzatziki!I110&gt;0,'Monterey Jack'!I110&gt;0,'Marinated Chicken'!I110&gt;0,Squid!I110&gt;0,Onions!I110&gt;0,Spanakopita!I110&gt;0,'Garlic Butter Sauce'!I110&gt;0,Cheddar!I110&gt;0,'Filet Mignon'!I110&gt;0,'Pork Loin Skewers'!I110&gt;0,Bacon!I110&gt;0,'Chicken Breast'!I110&gt;0,'Butterfly Shrimp'!I110&gt;0,'Potato Wedges'!I110&gt;0),50,200))),0)</f>
        <v>0</v>
      </c>
      <c r="J110" s="2" t="str">
        <f ca="1">IF(D110&lt;$E$18,"N/A",IF(D110=$E$18,IF($E$7-SUM(OFFSET(F110,-$E$18,0):F110)&gt;0,$E$7-SUM(OFFSET(F110,-$E$18,0):F110),0),IF(OFFSET(G110,-$E$18,0)-SUM(OFFSET(F110,-$E$18,0):F110)&gt;0,OFFSET(G110,-$E$18,0)-SUM(OFFSET(F110,-$E$18,0):F110),0)))</f>
        <v>N/A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112</v>
      </c>
      <c r="F111" s="15">
        <f t="shared" si="10"/>
        <v>45</v>
      </c>
      <c r="G111" s="15">
        <f t="shared" ca="1" si="11"/>
        <v>315</v>
      </c>
      <c r="H111" s="13">
        <f t="shared" ca="1" si="7"/>
        <v>0.12273972602739727</v>
      </c>
      <c r="I111" s="29">
        <f ca="1">IF(G111&lt;&gt;0,IF(E111&lt;0,0,IF(OR(Pita!I111&gt;0,Flour!I111&gt;0),0,IF(OR('Green Pepper'!I111&gt;0,'House Salad'!I111&gt;0,Mushrooms!I111&gt;0,Lemon!I111&gt;0,Tzatziki!I111&gt;0,'Monterey Jack'!I111&gt;0,'Marinated Chicken'!I111&gt;0,Squid!I111&gt;0,Onions!I111&gt;0,Spanakopita!I111&gt;0,'Garlic Butter Sauce'!I111&gt;0,Cheddar!I111&gt;0,'Filet Mignon'!I111&gt;0,'Pork Loin Skewers'!I111&gt;0,Bacon!I111&gt;0,'Chicken Breast'!I111&gt;0,'Butterfly Shrimp'!I111&gt;0,'Potato Wedges'!I111&gt;0),50,200))),0)</f>
        <v>0</v>
      </c>
      <c r="J111" s="2" t="str">
        <f ca="1">IF(D111&lt;$E$18,"N/A",IF(D111=$E$18,IF($E$7-SUM(OFFSET(F111,-$E$18,0):F111)&gt;0,$E$7-SUM(OFFSET(F111,-$E$18,0):F111),0),IF(OFFSET(G111,-$E$18,0)-SUM(OFFSET(F111,-$E$18,0):F111)&gt;0,OFFSET(G111,-$E$18,0)-SUM(OFFSET(F111,-$E$18,0):F111),0)))</f>
        <v>N/A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382</v>
      </c>
      <c r="F112" s="15">
        <f t="shared" si="10"/>
        <v>45</v>
      </c>
      <c r="G112" s="15">
        <f t="shared" ca="1" si="11"/>
        <v>0</v>
      </c>
      <c r="H112" s="13">
        <f t="shared" ca="1" si="7"/>
        <v>0.41863013698630142</v>
      </c>
      <c r="I112" s="29">
        <f ca="1">IF(G112&lt;&gt;0,IF(E112&lt;0,0,IF(OR(Pita!I112&gt;0,Flour!I112&gt;0),0,IF(OR('Green Pepper'!I112&gt;0,'House Salad'!I112&gt;0,Mushrooms!I112&gt;0,Lemon!I112&gt;0,Tzatziki!I112&gt;0,'Monterey Jack'!I112&gt;0,'Marinated Chicken'!I112&gt;0,Squid!I112&gt;0,Onions!I112&gt;0,Spanakopita!I112&gt;0,'Garlic Butter Sauce'!I112&gt;0,Cheddar!I112&gt;0,'Filet Mignon'!I112&gt;0,'Pork Loin Skewers'!I112&gt;0,Bacon!I112&gt;0,'Chicken Breast'!I112&gt;0,'Butterfly Shrimp'!I112&gt;0,'Potato Wedges'!I112&gt;0),50,200))),0)</f>
        <v>0</v>
      </c>
      <c r="J112" s="2" t="str">
        <f ca="1">IF(D112&lt;$E$18,"N/A",IF(D112=$E$18,IF($E$7-SUM(OFFSET(F112,-$E$18,0):F112)&gt;0,$E$7-SUM(OFFSET(F112,-$E$18,0):F112),0),IF(OFFSET(G112,-$E$18,0)-SUM(OFFSET(F112,-$E$18,0):F112)&gt;0,OFFSET(G112,-$E$18,0)-SUM(OFFSET(F112,-$E$18,0):F112),0)))</f>
        <v>N/A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337</v>
      </c>
      <c r="F113" s="15">
        <f t="shared" si="10"/>
        <v>45</v>
      </c>
      <c r="G113" s="15">
        <f t="shared" ca="1" si="11"/>
        <v>0</v>
      </c>
      <c r="H113" s="13">
        <f t="shared" ca="1" si="7"/>
        <v>0.36931506849315071</v>
      </c>
      <c r="I113" s="29">
        <f ca="1">IF(G113&lt;&gt;0,IF(E113&lt;0,0,IF(OR(Pita!I113&gt;0,Flour!I113&gt;0),0,IF(OR('Green Pepper'!I113&gt;0,'House Salad'!I113&gt;0,Mushrooms!I113&gt;0,Lemon!I113&gt;0,Tzatziki!I113&gt;0,'Monterey Jack'!I113&gt;0,'Marinated Chicken'!I113&gt;0,Squid!I113&gt;0,Onions!I113&gt;0,Spanakopita!I113&gt;0,'Garlic Butter Sauce'!I113&gt;0,Cheddar!I113&gt;0,'Filet Mignon'!I113&gt;0,'Pork Loin Skewers'!I113&gt;0,Bacon!I113&gt;0,'Chicken Breast'!I113&gt;0,'Butterfly Shrimp'!I113&gt;0,'Potato Wedges'!I113&gt;0),50,200))),0)</f>
        <v>0</v>
      </c>
      <c r="J113" s="2" t="str">
        <f ca="1">IF(D113&lt;$E$18,"N/A",IF(D113=$E$18,IF($E$7-SUM(OFFSET(F113,-$E$18,0):F113)&gt;0,$E$7-SUM(OFFSET(F113,-$E$18,0):F113),0),IF(OFFSET(G113,-$E$18,0)-SUM(OFFSET(F113,-$E$18,0):F113)&gt;0,OFFSET(G113,-$E$18,0)-SUM(OFFSET(F113,-$E$18,0):F113),0)))</f>
        <v>N/A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292</v>
      </c>
      <c r="F114" s="15">
        <f t="shared" si="10"/>
        <v>45</v>
      </c>
      <c r="G114" s="15">
        <f t="shared" ca="1" si="11"/>
        <v>0</v>
      </c>
      <c r="H114" s="13">
        <f t="shared" ca="1" si="7"/>
        <v>0.32000000000000006</v>
      </c>
      <c r="I114" s="29">
        <f ca="1">IF(G114&lt;&gt;0,IF(E114&lt;0,0,IF(OR(Pita!I114&gt;0,Flour!I114&gt;0),0,IF(OR('Green Pepper'!I114&gt;0,'House Salad'!I114&gt;0,Mushrooms!I114&gt;0,Lemon!I114&gt;0,Tzatziki!I114&gt;0,'Monterey Jack'!I114&gt;0,'Marinated Chicken'!I114&gt;0,Squid!I114&gt;0,Onions!I114&gt;0,Spanakopita!I114&gt;0,'Garlic Butter Sauce'!I114&gt;0,Cheddar!I114&gt;0,'Filet Mignon'!I114&gt;0,'Pork Loin Skewers'!I114&gt;0,Bacon!I114&gt;0,'Chicken Breast'!I114&gt;0,'Butterfly Shrimp'!I114&gt;0,'Potato Wedges'!I114&gt;0),50,200))),0)</f>
        <v>0</v>
      </c>
      <c r="J114" s="2" t="str">
        <f ca="1">IF(D114&lt;$E$18,"N/A",IF(D114=$E$18,IF($E$7-SUM(OFFSET(F114,-$E$18,0):F114)&gt;0,$E$7-SUM(OFFSET(F114,-$E$18,0):F114),0),IF(OFFSET(G114,-$E$18,0)-SUM(OFFSET(F114,-$E$18,0):F114)&gt;0,OFFSET(G114,-$E$18,0)-SUM(OFFSET(F114,-$E$18,0):F114),0)))</f>
        <v>N/A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247</v>
      </c>
      <c r="F115" s="15">
        <f t="shared" si="10"/>
        <v>45</v>
      </c>
      <c r="G115" s="15">
        <f t="shared" ca="1" si="11"/>
        <v>0</v>
      </c>
      <c r="H115" s="13">
        <f t="shared" ca="1" si="7"/>
        <v>0.27068493150684936</v>
      </c>
      <c r="I115" s="29">
        <f ca="1">IF(G115&lt;&gt;0,IF(E115&lt;0,0,IF(OR(Pita!I115&gt;0,Flour!I115&gt;0),0,IF(OR('Green Pepper'!I115&gt;0,'House Salad'!I115&gt;0,Mushrooms!I115&gt;0,Lemon!I115&gt;0,Tzatziki!I115&gt;0,'Monterey Jack'!I115&gt;0,'Marinated Chicken'!I115&gt;0,Squid!I115&gt;0,Onions!I115&gt;0,Spanakopita!I115&gt;0,'Garlic Butter Sauce'!I115&gt;0,Cheddar!I115&gt;0,'Filet Mignon'!I115&gt;0,'Pork Loin Skewers'!I115&gt;0,Bacon!I115&gt;0,'Chicken Breast'!I115&gt;0,'Butterfly Shrimp'!I115&gt;0,'Potato Wedges'!I115&gt;0),50,200))),0)</f>
        <v>0</v>
      </c>
      <c r="J115" s="2" t="str">
        <f ca="1">IF(D115&lt;$E$18,"N/A",IF(D115=$E$18,IF($E$7-SUM(OFFSET(F115,-$E$18,0):F115)&gt;0,$E$7-SUM(OFFSET(F115,-$E$18,0):F115),0),IF(OFFSET(G115,-$E$18,0)-SUM(OFFSET(F115,-$E$18,0):F115)&gt;0,OFFSET(G115,-$E$18,0)-SUM(OFFSET(F115,-$E$18,0):F115),0)))</f>
        <v>N/A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202</v>
      </c>
      <c r="F116" s="15">
        <f t="shared" si="10"/>
        <v>45</v>
      </c>
      <c r="G116" s="15">
        <f t="shared" ca="1" si="11"/>
        <v>0</v>
      </c>
      <c r="H116" s="13">
        <f t="shared" ca="1" si="7"/>
        <v>0.22136986301369865</v>
      </c>
      <c r="I116" s="29">
        <f ca="1">IF(G116&lt;&gt;0,IF(E116&lt;0,0,IF(OR(Pita!I116&gt;0,Flour!I116&gt;0),0,IF(OR('Green Pepper'!I116&gt;0,'House Salad'!I116&gt;0,Mushrooms!I116&gt;0,Lemon!I116&gt;0,Tzatziki!I116&gt;0,'Monterey Jack'!I116&gt;0,'Marinated Chicken'!I116&gt;0,Squid!I116&gt;0,Onions!I116&gt;0,Spanakopita!I116&gt;0,'Garlic Butter Sauce'!I116&gt;0,Cheddar!I116&gt;0,'Filet Mignon'!I116&gt;0,'Pork Loin Skewers'!I116&gt;0,Bacon!I116&gt;0,'Chicken Breast'!I116&gt;0,'Butterfly Shrimp'!I116&gt;0,'Potato Wedges'!I116&gt;0),50,200))),0)</f>
        <v>0</v>
      </c>
      <c r="J116" s="2" t="str">
        <f ca="1">IF(D116&lt;$E$18,"N/A",IF(D116=$E$18,IF($E$7-SUM(OFFSET(F116,-$E$18,0):F116)&gt;0,$E$7-SUM(OFFSET(F116,-$E$18,0):F116),0),IF(OFFSET(G116,-$E$18,0)-SUM(OFFSET(F116,-$E$18,0):F116)&gt;0,OFFSET(G116,-$E$18,0)-SUM(OFFSET(F116,-$E$18,0):F116),0)))</f>
        <v>N/A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157</v>
      </c>
      <c r="F117" s="15">
        <f t="shared" si="10"/>
        <v>45</v>
      </c>
      <c r="G117" s="15">
        <f t="shared" ca="1" si="11"/>
        <v>0</v>
      </c>
      <c r="H117" s="13">
        <f t="shared" ca="1" si="7"/>
        <v>0.17205479452054798</v>
      </c>
      <c r="I117" s="29">
        <f ca="1">IF(G117&lt;&gt;0,IF(E117&lt;0,0,IF(OR(Pita!I117&gt;0,Flour!I117&gt;0),0,IF(OR('Green Pepper'!I117&gt;0,'House Salad'!I117&gt;0,Mushrooms!I117&gt;0,Lemon!I117&gt;0,Tzatziki!I117&gt;0,'Monterey Jack'!I117&gt;0,'Marinated Chicken'!I117&gt;0,Squid!I117&gt;0,Onions!I117&gt;0,Spanakopita!I117&gt;0,'Garlic Butter Sauce'!I117&gt;0,Cheddar!I117&gt;0,'Filet Mignon'!I117&gt;0,'Pork Loin Skewers'!I117&gt;0,Bacon!I117&gt;0,'Chicken Breast'!I117&gt;0,'Butterfly Shrimp'!I117&gt;0,'Potato Wedges'!I117&gt;0),50,200))),0)</f>
        <v>0</v>
      </c>
      <c r="J117" s="2" t="str">
        <f ca="1">IF(D117&lt;$E$18,"N/A",IF(D117=$E$18,IF($E$7-SUM(OFFSET(F117,-$E$18,0):F117)&gt;0,$E$7-SUM(OFFSET(F117,-$E$18,0):F117),0),IF(OFFSET(G117,-$E$18,0)-SUM(OFFSET(F117,-$E$18,0):F117)&gt;0,OFFSET(G117,-$E$18,0)-SUM(OFFSET(F117,-$E$18,0):F117),0)))</f>
        <v>N/A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112</v>
      </c>
      <c r="F118" s="15">
        <f t="shared" si="10"/>
        <v>45</v>
      </c>
      <c r="G118" s="15">
        <f t="shared" ca="1" si="11"/>
        <v>315</v>
      </c>
      <c r="H118" s="13">
        <f t="shared" ca="1" si="7"/>
        <v>0.12273972602739727</v>
      </c>
      <c r="I118" s="29">
        <f ca="1">IF(G118&lt;&gt;0,IF(E118&lt;0,0,IF(OR(Pita!I118&gt;0,Flour!I118&gt;0),0,IF(OR('Green Pepper'!I118&gt;0,'House Salad'!I118&gt;0,Mushrooms!I118&gt;0,Lemon!I118&gt;0,Tzatziki!I118&gt;0,'Monterey Jack'!I118&gt;0,'Marinated Chicken'!I118&gt;0,Squid!I118&gt;0,Onions!I118&gt;0,Spanakopita!I118&gt;0,'Garlic Butter Sauce'!I118&gt;0,Cheddar!I118&gt;0,'Filet Mignon'!I118&gt;0,'Pork Loin Skewers'!I118&gt;0,Bacon!I118&gt;0,'Chicken Breast'!I118&gt;0,'Butterfly Shrimp'!I118&gt;0,'Potato Wedges'!I118&gt;0),50,200))),0)</f>
        <v>0</v>
      </c>
      <c r="J118" s="2" t="str">
        <f ca="1">IF(D118&lt;$E$18,"N/A",IF(D118=$E$18,IF($E$7-SUM(OFFSET(F118,-$E$18,0):F118)&gt;0,$E$7-SUM(OFFSET(F118,-$E$18,0):F118),0),IF(OFFSET(G118,-$E$18,0)-SUM(OFFSET(F118,-$E$18,0):F118)&gt;0,OFFSET(G118,-$E$18,0)-SUM(OFFSET(F118,-$E$18,0):F118),0)))</f>
        <v>N/A</v>
      </c>
      <c r="K118" s="13">
        <f t="shared" ca="1" si="8"/>
        <v>0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382</v>
      </c>
      <c r="F119" s="15">
        <f t="shared" si="10"/>
        <v>45</v>
      </c>
      <c r="G119" s="15">
        <f t="shared" ca="1" si="11"/>
        <v>0</v>
      </c>
      <c r="H119" s="13">
        <f t="shared" ca="1" si="7"/>
        <v>0.41863013698630142</v>
      </c>
      <c r="I119" s="29">
        <f ca="1">IF(G119&lt;&gt;0,IF(E119&lt;0,0,IF(OR(Pita!I119&gt;0,Flour!I119&gt;0),0,IF(OR('Green Pepper'!I119&gt;0,'House Salad'!I119&gt;0,Mushrooms!I119&gt;0,Lemon!I119&gt;0,Tzatziki!I119&gt;0,'Monterey Jack'!I119&gt;0,'Marinated Chicken'!I119&gt;0,Squid!I119&gt;0,Onions!I119&gt;0,Spanakopita!I119&gt;0,'Garlic Butter Sauce'!I119&gt;0,Cheddar!I119&gt;0,'Filet Mignon'!I119&gt;0,'Pork Loin Skewers'!I119&gt;0,Bacon!I119&gt;0,'Chicken Breast'!I119&gt;0,'Butterfly Shrimp'!I119&gt;0,'Potato Wedges'!I119&gt;0),50,200))),0)</f>
        <v>0</v>
      </c>
      <c r="J119" s="2" t="str">
        <f ca="1">IF(D119&lt;$E$18,"N/A",IF(D119=$E$18,IF($E$7-SUM(OFFSET(F119,-$E$18,0):F119)&gt;0,$E$7-SUM(OFFSET(F119,-$E$18,0):F119),0),IF(OFFSET(G119,-$E$18,0)-SUM(OFFSET(F119,-$E$18,0):F119)&gt;0,OFFSET(G119,-$E$18,0)-SUM(OFFSET(F119,-$E$18,0):F119),0)))</f>
        <v>N/A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337</v>
      </c>
      <c r="F120" s="15">
        <f t="shared" si="10"/>
        <v>45</v>
      </c>
      <c r="G120" s="15">
        <f t="shared" ca="1" si="11"/>
        <v>0</v>
      </c>
      <c r="H120" s="13">
        <f t="shared" ca="1" si="7"/>
        <v>0.36931506849315071</v>
      </c>
      <c r="I120" s="29">
        <f ca="1">IF(G120&lt;&gt;0,IF(E120&lt;0,0,IF(OR(Pita!I120&gt;0,Flour!I120&gt;0),0,IF(OR('Green Pepper'!I120&gt;0,'House Salad'!I120&gt;0,Mushrooms!I120&gt;0,Lemon!I120&gt;0,Tzatziki!I120&gt;0,'Monterey Jack'!I120&gt;0,'Marinated Chicken'!I120&gt;0,Squid!I120&gt;0,Onions!I120&gt;0,Spanakopita!I120&gt;0,'Garlic Butter Sauce'!I120&gt;0,Cheddar!I120&gt;0,'Filet Mignon'!I120&gt;0,'Pork Loin Skewers'!I120&gt;0,Bacon!I120&gt;0,'Chicken Breast'!I120&gt;0,'Butterfly Shrimp'!I120&gt;0,'Potato Wedges'!I120&gt;0),50,200))),0)</f>
        <v>0</v>
      </c>
      <c r="J120" s="2" t="str">
        <f ca="1">IF(D120&lt;$E$18,"N/A",IF(D120=$E$18,IF($E$7-SUM(OFFSET(F120,-$E$18,0):F120)&gt;0,$E$7-SUM(OFFSET(F120,-$E$18,0):F120),0),IF(OFFSET(G120,-$E$18,0)-SUM(OFFSET(F120,-$E$18,0):F120)&gt;0,OFFSET(G120,-$E$18,0)-SUM(OFFSET(F120,-$E$18,0):F120),0)))</f>
        <v>N/A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292</v>
      </c>
      <c r="F121" s="15">
        <f t="shared" si="10"/>
        <v>45</v>
      </c>
      <c r="G121" s="15">
        <f t="shared" ca="1" si="11"/>
        <v>0</v>
      </c>
      <c r="H121" s="13">
        <f t="shared" ca="1" si="7"/>
        <v>0.32000000000000006</v>
      </c>
      <c r="I121" s="29">
        <f ca="1">IF(G121&lt;&gt;0,IF(E121&lt;0,0,IF(OR(Pita!I121&gt;0,Flour!I121&gt;0),0,IF(OR('Green Pepper'!I121&gt;0,'House Salad'!I121&gt;0,Mushrooms!I121&gt;0,Lemon!I121&gt;0,Tzatziki!I121&gt;0,'Monterey Jack'!I121&gt;0,'Marinated Chicken'!I121&gt;0,Squid!I121&gt;0,Onions!I121&gt;0,Spanakopita!I121&gt;0,'Garlic Butter Sauce'!I121&gt;0,Cheddar!I121&gt;0,'Filet Mignon'!I121&gt;0,'Pork Loin Skewers'!I121&gt;0,Bacon!I121&gt;0,'Chicken Breast'!I121&gt;0,'Butterfly Shrimp'!I121&gt;0,'Potato Wedges'!I121&gt;0),50,200))),0)</f>
        <v>0</v>
      </c>
      <c r="J121" s="2" t="str">
        <f ca="1">IF(D121&lt;$E$18,"N/A",IF(D121=$E$18,IF($E$7-SUM(OFFSET(F121,-$E$18,0):F121)&gt;0,$E$7-SUM(OFFSET(F121,-$E$18,0):F121),0),IF(OFFSET(G121,-$E$18,0)-SUM(OFFSET(F121,-$E$18,0):F121)&gt;0,OFFSET(G121,-$E$18,0)-SUM(OFFSET(F121,-$E$18,0):F121),0)))</f>
        <v>N/A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247</v>
      </c>
      <c r="F122" s="15">
        <f t="shared" si="10"/>
        <v>45</v>
      </c>
      <c r="G122" s="15">
        <f t="shared" ca="1" si="11"/>
        <v>0</v>
      </c>
      <c r="H122" s="13">
        <f t="shared" ca="1" si="7"/>
        <v>0.27068493150684936</v>
      </c>
      <c r="I122" s="29">
        <f ca="1">IF(G122&lt;&gt;0,IF(E122&lt;0,0,IF(OR(Pita!I122&gt;0,Flour!I122&gt;0),0,IF(OR('Green Pepper'!I122&gt;0,'House Salad'!I122&gt;0,Mushrooms!I122&gt;0,Lemon!I122&gt;0,Tzatziki!I122&gt;0,'Monterey Jack'!I122&gt;0,'Marinated Chicken'!I122&gt;0,Squid!I122&gt;0,Onions!I122&gt;0,Spanakopita!I122&gt;0,'Garlic Butter Sauce'!I122&gt;0,Cheddar!I122&gt;0,'Filet Mignon'!I122&gt;0,'Pork Loin Skewers'!I122&gt;0,Bacon!I122&gt;0,'Chicken Breast'!I122&gt;0,'Butterfly Shrimp'!I122&gt;0,'Potato Wedges'!I122&gt;0),50,200))),0)</f>
        <v>0</v>
      </c>
      <c r="J122" s="2" t="str">
        <f ca="1">IF(D122&lt;$E$18,"N/A",IF(D122=$E$18,IF($E$7-SUM(OFFSET(F122,-$E$18,0):F122)&gt;0,$E$7-SUM(OFFSET(F122,-$E$18,0):F122),0),IF(OFFSET(G122,-$E$18,0)-SUM(OFFSET(F122,-$E$18,0):F122)&gt;0,OFFSET(G122,-$E$18,0)-SUM(OFFSET(F122,-$E$18,0):F122),0)))</f>
        <v>N/A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202</v>
      </c>
      <c r="F123" s="15">
        <f t="shared" si="10"/>
        <v>45</v>
      </c>
      <c r="G123" s="15">
        <f t="shared" ca="1" si="11"/>
        <v>0</v>
      </c>
      <c r="H123" s="13">
        <f t="shared" ca="1" si="7"/>
        <v>0.22136986301369865</v>
      </c>
      <c r="I123" s="29">
        <f ca="1">IF(G123&lt;&gt;0,IF(E123&lt;0,0,IF(OR(Pita!I123&gt;0,Flour!I123&gt;0),0,IF(OR('Green Pepper'!I123&gt;0,'House Salad'!I123&gt;0,Mushrooms!I123&gt;0,Lemon!I123&gt;0,Tzatziki!I123&gt;0,'Monterey Jack'!I123&gt;0,'Marinated Chicken'!I123&gt;0,Squid!I123&gt;0,Onions!I123&gt;0,Spanakopita!I123&gt;0,'Garlic Butter Sauce'!I123&gt;0,Cheddar!I123&gt;0,'Filet Mignon'!I123&gt;0,'Pork Loin Skewers'!I123&gt;0,Bacon!I123&gt;0,'Chicken Breast'!I123&gt;0,'Butterfly Shrimp'!I123&gt;0,'Potato Wedges'!I123&gt;0),50,200))),0)</f>
        <v>0</v>
      </c>
      <c r="J123" s="2" t="str">
        <f ca="1">IF(D123&lt;$E$18,"N/A",IF(D123=$E$18,IF($E$7-SUM(OFFSET(F123,-$E$18,0):F123)&gt;0,$E$7-SUM(OFFSET(F123,-$E$18,0):F123),0),IF(OFFSET(G123,-$E$18,0)-SUM(OFFSET(F123,-$E$18,0):F123)&gt;0,OFFSET(G123,-$E$18,0)-SUM(OFFSET(F123,-$E$18,0):F123),0)))</f>
        <v>N/A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157</v>
      </c>
      <c r="F124" s="15">
        <f t="shared" si="10"/>
        <v>45</v>
      </c>
      <c r="G124" s="15">
        <f t="shared" ca="1" si="11"/>
        <v>0</v>
      </c>
      <c r="H124" s="13">
        <f t="shared" ca="1" si="7"/>
        <v>0.17205479452054798</v>
      </c>
      <c r="I124" s="29">
        <f ca="1">IF(G124&lt;&gt;0,IF(E124&lt;0,0,IF(OR(Pita!I124&gt;0,Flour!I124&gt;0),0,IF(OR('Green Pepper'!I124&gt;0,'House Salad'!I124&gt;0,Mushrooms!I124&gt;0,Lemon!I124&gt;0,Tzatziki!I124&gt;0,'Monterey Jack'!I124&gt;0,'Marinated Chicken'!I124&gt;0,Squid!I124&gt;0,Onions!I124&gt;0,Spanakopita!I124&gt;0,'Garlic Butter Sauce'!I124&gt;0,Cheddar!I124&gt;0,'Filet Mignon'!I124&gt;0,'Pork Loin Skewers'!I124&gt;0,Bacon!I124&gt;0,'Chicken Breast'!I124&gt;0,'Butterfly Shrimp'!I124&gt;0,'Potato Wedges'!I124&gt;0),50,200))),0)</f>
        <v>0</v>
      </c>
      <c r="J124" s="2" t="str">
        <f ca="1">IF(D124&lt;$E$18,"N/A",IF(D124=$E$18,IF($E$7-SUM(OFFSET(F124,-$E$18,0):F124)&gt;0,$E$7-SUM(OFFSET(F124,-$E$18,0):F124),0),IF(OFFSET(G124,-$E$18,0)-SUM(OFFSET(F124,-$E$18,0):F124)&gt;0,OFFSET(G124,-$E$18,0)-SUM(OFFSET(F124,-$E$18,0):F124),0)))</f>
        <v>N/A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112</v>
      </c>
      <c r="F125" s="15">
        <f t="shared" si="10"/>
        <v>45</v>
      </c>
      <c r="G125" s="15">
        <f t="shared" ca="1" si="11"/>
        <v>315</v>
      </c>
      <c r="H125" s="13">
        <f t="shared" ca="1" si="7"/>
        <v>0.12273972602739727</v>
      </c>
      <c r="I125" s="29">
        <f ca="1">IF(G125&lt;&gt;0,IF(E125&lt;0,0,IF(OR(Pita!I125&gt;0,Flour!I125&gt;0),0,IF(OR('Green Pepper'!I125&gt;0,'House Salad'!I125&gt;0,Mushrooms!I125&gt;0,Lemon!I125&gt;0,Tzatziki!I125&gt;0,'Monterey Jack'!I125&gt;0,'Marinated Chicken'!I125&gt;0,Squid!I125&gt;0,Onions!I125&gt;0,Spanakopita!I125&gt;0,'Garlic Butter Sauce'!I125&gt;0,Cheddar!I125&gt;0,'Filet Mignon'!I125&gt;0,'Pork Loin Skewers'!I125&gt;0,Bacon!I125&gt;0,'Chicken Breast'!I125&gt;0,'Butterfly Shrimp'!I125&gt;0,'Potato Wedges'!I125&gt;0),50,200))),0)</f>
        <v>0</v>
      </c>
      <c r="J125" s="2" t="str">
        <f ca="1">IF(D125&lt;$E$18,"N/A",IF(D125=$E$18,IF($E$7-SUM(OFFSET(F125,-$E$18,0):F125)&gt;0,$E$7-SUM(OFFSET(F125,-$E$18,0):F125),0),IF(OFFSET(G125,-$E$18,0)-SUM(OFFSET(F125,-$E$18,0):F125)&gt;0,OFFSET(G125,-$E$18,0)-SUM(OFFSET(F125,-$E$18,0):F125),0)))</f>
        <v>N/A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382</v>
      </c>
      <c r="F126" s="15">
        <f t="shared" si="10"/>
        <v>45</v>
      </c>
      <c r="G126" s="15">
        <f t="shared" ca="1" si="11"/>
        <v>0</v>
      </c>
      <c r="H126" s="13">
        <f t="shared" ca="1" si="7"/>
        <v>0.41863013698630142</v>
      </c>
      <c r="I126" s="29">
        <f ca="1">IF(G126&lt;&gt;0,IF(E126&lt;0,0,IF(OR(Pita!I126&gt;0,Flour!I126&gt;0),0,IF(OR('Green Pepper'!I126&gt;0,'House Salad'!I126&gt;0,Mushrooms!I126&gt;0,Lemon!I126&gt;0,Tzatziki!I126&gt;0,'Monterey Jack'!I126&gt;0,'Marinated Chicken'!I126&gt;0,Squid!I126&gt;0,Onions!I126&gt;0,Spanakopita!I126&gt;0,'Garlic Butter Sauce'!I126&gt;0,Cheddar!I126&gt;0,'Filet Mignon'!I126&gt;0,'Pork Loin Skewers'!I126&gt;0,Bacon!I126&gt;0,'Chicken Breast'!I126&gt;0,'Butterfly Shrimp'!I126&gt;0,'Potato Wedges'!I126&gt;0),50,200))),0)</f>
        <v>0</v>
      </c>
      <c r="J126" s="2" t="str">
        <f ca="1">IF(D126&lt;$E$18,"N/A",IF(D126=$E$18,IF($E$7-SUM(OFFSET(F126,-$E$18,0):F126)&gt;0,$E$7-SUM(OFFSET(F126,-$E$18,0):F126),0),IF(OFFSET(G126,-$E$18,0)-SUM(OFFSET(F126,-$E$18,0):F126)&gt;0,OFFSET(G126,-$E$18,0)-SUM(OFFSET(F126,-$E$18,0):F126),0)))</f>
        <v>N/A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337</v>
      </c>
      <c r="F127" s="15">
        <f t="shared" si="10"/>
        <v>45</v>
      </c>
      <c r="G127" s="15">
        <f t="shared" ca="1" si="11"/>
        <v>0</v>
      </c>
      <c r="H127" s="13">
        <f t="shared" ca="1" si="7"/>
        <v>0.36931506849315071</v>
      </c>
      <c r="I127" s="29">
        <f ca="1">IF(G127&lt;&gt;0,IF(E127&lt;0,0,IF(OR(Pita!I127&gt;0,Flour!I127&gt;0),0,IF(OR('Green Pepper'!I127&gt;0,'House Salad'!I127&gt;0,Mushrooms!I127&gt;0,Lemon!I127&gt;0,Tzatziki!I127&gt;0,'Monterey Jack'!I127&gt;0,'Marinated Chicken'!I127&gt;0,Squid!I127&gt;0,Onions!I127&gt;0,Spanakopita!I127&gt;0,'Garlic Butter Sauce'!I127&gt;0,Cheddar!I127&gt;0,'Filet Mignon'!I127&gt;0,'Pork Loin Skewers'!I127&gt;0,Bacon!I127&gt;0,'Chicken Breast'!I127&gt;0,'Butterfly Shrimp'!I127&gt;0,'Potato Wedges'!I127&gt;0),50,200))),0)</f>
        <v>0</v>
      </c>
      <c r="J127" s="2" t="str">
        <f ca="1">IF(D127&lt;$E$18,"N/A",IF(D127=$E$18,IF($E$7-SUM(OFFSET(F127,-$E$18,0):F127)&gt;0,$E$7-SUM(OFFSET(F127,-$E$18,0):F127),0),IF(OFFSET(G127,-$E$18,0)-SUM(OFFSET(F127,-$E$18,0):F127)&gt;0,OFFSET(G127,-$E$18,0)-SUM(OFFSET(F127,-$E$18,0):F127),0)))</f>
        <v>N/A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292</v>
      </c>
      <c r="F128" s="15">
        <f t="shared" si="10"/>
        <v>45</v>
      </c>
      <c r="G128" s="15">
        <f t="shared" ca="1" si="11"/>
        <v>0</v>
      </c>
      <c r="H128" s="13">
        <f t="shared" ca="1" si="7"/>
        <v>0.32000000000000006</v>
      </c>
      <c r="I128" s="29">
        <f ca="1">IF(G128&lt;&gt;0,IF(E128&lt;0,0,IF(OR(Pita!I128&gt;0,Flour!I128&gt;0),0,IF(OR('Green Pepper'!I128&gt;0,'House Salad'!I128&gt;0,Mushrooms!I128&gt;0,Lemon!I128&gt;0,Tzatziki!I128&gt;0,'Monterey Jack'!I128&gt;0,'Marinated Chicken'!I128&gt;0,Squid!I128&gt;0,Onions!I128&gt;0,Spanakopita!I128&gt;0,'Garlic Butter Sauce'!I128&gt;0,Cheddar!I128&gt;0,'Filet Mignon'!I128&gt;0,'Pork Loin Skewers'!I128&gt;0,Bacon!I128&gt;0,'Chicken Breast'!I128&gt;0,'Butterfly Shrimp'!I128&gt;0,'Potato Wedges'!I128&gt;0),50,200))),0)</f>
        <v>0</v>
      </c>
      <c r="J128" s="2" t="str">
        <f ca="1">IF(D128&lt;$E$18,"N/A",IF(D128=$E$18,IF($E$7-SUM(OFFSET(F128,-$E$18,0):F128)&gt;0,$E$7-SUM(OFFSET(F128,-$E$18,0):F128),0),IF(OFFSET(G128,-$E$18,0)-SUM(OFFSET(F128,-$E$18,0):F128)&gt;0,OFFSET(G128,-$E$18,0)-SUM(OFFSET(F128,-$E$18,0):F128),0)))</f>
        <v>N/A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247</v>
      </c>
      <c r="F129" s="15">
        <f t="shared" si="10"/>
        <v>45</v>
      </c>
      <c r="G129" s="15">
        <f t="shared" ca="1" si="11"/>
        <v>0</v>
      </c>
      <c r="H129" s="13">
        <f t="shared" ca="1" si="7"/>
        <v>0.27068493150684936</v>
      </c>
      <c r="I129" s="29">
        <f ca="1">IF(G129&lt;&gt;0,IF(E129&lt;0,0,IF(OR(Pita!I129&gt;0,Flour!I129&gt;0),0,IF(OR('Green Pepper'!I129&gt;0,'House Salad'!I129&gt;0,Mushrooms!I129&gt;0,Lemon!I129&gt;0,Tzatziki!I129&gt;0,'Monterey Jack'!I129&gt;0,'Marinated Chicken'!I129&gt;0,Squid!I129&gt;0,Onions!I129&gt;0,Spanakopita!I129&gt;0,'Garlic Butter Sauce'!I129&gt;0,Cheddar!I129&gt;0,'Filet Mignon'!I129&gt;0,'Pork Loin Skewers'!I129&gt;0,Bacon!I129&gt;0,'Chicken Breast'!I129&gt;0,'Butterfly Shrimp'!I129&gt;0,'Potato Wedges'!I129&gt;0),50,200))),0)</f>
        <v>0</v>
      </c>
      <c r="J129" s="2" t="str">
        <f ca="1">IF(D129&lt;$E$18,"N/A",IF(D129=$E$18,IF($E$7-SUM(OFFSET(F129,-$E$18,0):F129)&gt;0,$E$7-SUM(OFFSET(F129,-$E$18,0):F129),0),IF(OFFSET(G129,-$E$18,0)-SUM(OFFSET(F129,-$E$18,0):F129)&gt;0,OFFSET(G129,-$E$18,0)-SUM(OFFSET(F129,-$E$18,0):F129),0)))</f>
        <v>N/A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202</v>
      </c>
      <c r="F130" s="15">
        <f t="shared" si="10"/>
        <v>45</v>
      </c>
      <c r="G130" s="15">
        <f t="shared" ca="1" si="11"/>
        <v>0</v>
      </c>
      <c r="H130" s="13">
        <f t="shared" ca="1" si="7"/>
        <v>0.22136986301369865</v>
      </c>
      <c r="I130" s="29">
        <f ca="1">IF(G130&lt;&gt;0,IF(E130&lt;0,0,IF(OR(Pita!I130&gt;0,Flour!I130&gt;0),0,IF(OR('Green Pepper'!I130&gt;0,'House Salad'!I130&gt;0,Mushrooms!I130&gt;0,Lemon!I130&gt;0,Tzatziki!I130&gt;0,'Monterey Jack'!I130&gt;0,'Marinated Chicken'!I130&gt;0,Squid!I130&gt;0,Onions!I130&gt;0,Spanakopita!I130&gt;0,'Garlic Butter Sauce'!I130&gt;0,Cheddar!I130&gt;0,'Filet Mignon'!I130&gt;0,'Pork Loin Skewers'!I130&gt;0,Bacon!I130&gt;0,'Chicken Breast'!I130&gt;0,'Butterfly Shrimp'!I130&gt;0,'Potato Wedges'!I130&gt;0),50,200))),0)</f>
        <v>0</v>
      </c>
      <c r="J130" s="2" t="str">
        <f ca="1">IF(D130&lt;$E$18,"N/A",IF(D130=$E$18,IF($E$7-SUM(OFFSET(F130,-$E$18,0):F130)&gt;0,$E$7-SUM(OFFSET(F130,-$E$18,0):F130),0),IF(OFFSET(G130,-$E$18,0)-SUM(OFFSET(F130,-$E$18,0):F130)&gt;0,OFFSET(G130,-$E$18,0)-SUM(OFFSET(F130,-$E$18,0):F130),0)))</f>
        <v>N/A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157</v>
      </c>
      <c r="F131" s="15">
        <f t="shared" si="10"/>
        <v>45</v>
      </c>
      <c r="G131" s="15">
        <f t="shared" ca="1" si="11"/>
        <v>0</v>
      </c>
      <c r="H131" s="13">
        <f t="shared" ca="1" si="7"/>
        <v>0.17205479452054798</v>
      </c>
      <c r="I131" s="29">
        <f ca="1">IF(G131&lt;&gt;0,IF(E131&lt;0,0,IF(OR(Pita!I131&gt;0,Flour!I131&gt;0),0,IF(OR('Green Pepper'!I131&gt;0,'House Salad'!I131&gt;0,Mushrooms!I131&gt;0,Lemon!I131&gt;0,Tzatziki!I131&gt;0,'Monterey Jack'!I131&gt;0,'Marinated Chicken'!I131&gt;0,Squid!I131&gt;0,Onions!I131&gt;0,Spanakopita!I131&gt;0,'Garlic Butter Sauce'!I131&gt;0,Cheddar!I131&gt;0,'Filet Mignon'!I131&gt;0,'Pork Loin Skewers'!I131&gt;0,Bacon!I131&gt;0,'Chicken Breast'!I131&gt;0,'Butterfly Shrimp'!I131&gt;0,'Potato Wedges'!I131&gt;0),50,200))),0)</f>
        <v>0</v>
      </c>
      <c r="J131" s="2" t="str">
        <f ca="1">IF(D131&lt;$E$18,"N/A",IF(D131=$E$18,IF($E$7-SUM(OFFSET(F131,-$E$18,0):F131)&gt;0,$E$7-SUM(OFFSET(F131,-$E$18,0):F131),0),IF(OFFSET(G131,-$E$18,0)-SUM(OFFSET(F131,-$E$18,0):F131)&gt;0,OFFSET(G131,-$E$18,0)-SUM(OFFSET(F131,-$E$18,0):F131),0)))</f>
        <v>N/A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112</v>
      </c>
      <c r="F132" s="15">
        <f t="shared" si="10"/>
        <v>45</v>
      </c>
      <c r="G132" s="15">
        <f t="shared" ca="1" si="11"/>
        <v>315</v>
      </c>
      <c r="H132" s="13">
        <f t="shared" ca="1" si="7"/>
        <v>0.12273972602739727</v>
      </c>
      <c r="I132" s="29">
        <f ca="1">IF(G132&lt;&gt;0,IF(E132&lt;0,0,IF(OR(Pita!I132&gt;0,Flour!I132&gt;0),0,IF(OR('Green Pepper'!I132&gt;0,'House Salad'!I132&gt;0,Mushrooms!I132&gt;0,Lemon!I132&gt;0,Tzatziki!I132&gt;0,'Monterey Jack'!I132&gt;0,'Marinated Chicken'!I132&gt;0,Squid!I132&gt;0,Onions!I132&gt;0,Spanakopita!I132&gt;0,'Garlic Butter Sauce'!I132&gt;0,Cheddar!I132&gt;0,'Filet Mignon'!I132&gt;0,'Pork Loin Skewers'!I132&gt;0,Bacon!I132&gt;0,'Chicken Breast'!I132&gt;0,'Butterfly Shrimp'!I132&gt;0,'Potato Wedges'!I132&gt;0),50,200))),0)</f>
        <v>0</v>
      </c>
      <c r="J132" s="2" t="str">
        <f ca="1">IF(D132&lt;$E$18,"N/A",IF(D132=$E$18,IF($E$7-SUM(OFFSET(F132,-$E$18,0):F132)&gt;0,$E$7-SUM(OFFSET(F132,-$E$18,0):F132),0),IF(OFFSET(G132,-$E$18,0)-SUM(OFFSET(F132,-$E$18,0):F132)&gt;0,OFFSET(G132,-$E$18,0)-SUM(OFFSET(F132,-$E$18,0):F132),0)))</f>
        <v>N/A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382</v>
      </c>
      <c r="F133" s="15">
        <f t="shared" si="10"/>
        <v>45</v>
      </c>
      <c r="G133" s="15">
        <f t="shared" ca="1" si="11"/>
        <v>0</v>
      </c>
      <c r="H133" s="13">
        <f t="shared" ca="1" si="7"/>
        <v>0.41863013698630142</v>
      </c>
      <c r="I133" s="29">
        <f ca="1">IF(G133&lt;&gt;0,IF(E133&lt;0,0,IF(OR(Pita!I133&gt;0,Flour!I133&gt;0),0,IF(OR('Green Pepper'!I133&gt;0,'House Salad'!I133&gt;0,Mushrooms!I133&gt;0,Lemon!I133&gt;0,Tzatziki!I133&gt;0,'Monterey Jack'!I133&gt;0,'Marinated Chicken'!I133&gt;0,Squid!I133&gt;0,Onions!I133&gt;0,Spanakopita!I133&gt;0,'Garlic Butter Sauce'!I133&gt;0,Cheddar!I133&gt;0,'Filet Mignon'!I133&gt;0,'Pork Loin Skewers'!I133&gt;0,Bacon!I133&gt;0,'Chicken Breast'!I133&gt;0,'Butterfly Shrimp'!I133&gt;0,'Potato Wedges'!I133&gt;0),50,200))),0)</f>
        <v>0</v>
      </c>
      <c r="J133" s="2" t="str">
        <f ca="1">IF(D133&lt;$E$18,"N/A",IF(D133=$E$18,IF($E$7-SUM(OFFSET(F133,-$E$18,0):F133)&gt;0,$E$7-SUM(OFFSET(F133,-$E$18,0):F133),0),IF(OFFSET(G133,-$E$18,0)-SUM(OFFSET(F133,-$E$18,0):F133)&gt;0,OFFSET(G133,-$E$18,0)-SUM(OFFSET(F133,-$E$18,0):F133),0)))</f>
        <v>N/A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337</v>
      </c>
      <c r="F134" s="15">
        <f t="shared" si="10"/>
        <v>45</v>
      </c>
      <c r="G134" s="15">
        <f t="shared" ca="1" si="11"/>
        <v>0</v>
      </c>
      <c r="H134" s="13">
        <f t="shared" ca="1" si="7"/>
        <v>0.36931506849315071</v>
      </c>
      <c r="I134" s="29">
        <f ca="1">IF(G134&lt;&gt;0,IF(E134&lt;0,0,IF(OR(Pita!I134&gt;0,Flour!I134&gt;0),0,IF(OR('Green Pepper'!I134&gt;0,'House Salad'!I134&gt;0,Mushrooms!I134&gt;0,Lemon!I134&gt;0,Tzatziki!I134&gt;0,'Monterey Jack'!I134&gt;0,'Marinated Chicken'!I134&gt;0,Squid!I134&gt;0,Onions!I134&gt;0,Spanakopita!I134&gt;0,'Garlic Butter Sauce'!I134&gt;0,Cheddar!I134&gt;0,'Filet Mignon'!I134&gt;0,'Pork Loin Skewers'!I134&gt;0,Bacon!I134&gt;0,'Chicken Breast'!I134&gt;0,'Butterfly Shrimp'!I134&gt;0,'Potato Wedges'!I134&gt;0),50,200))),0)</f>
        <v>0</v>
      </c>
      <c r="J134" s="2" t="str">
        <f ca="1">IF(D134&lt;$E$18,"N/A",IF(D134=$E$18,IF($E$7-SUM(OFFSET(F134,-$E$18,0):F134)&gt;0,$E$7-SUM(OFFSET(F134,-$E$18,0):F134),0),IF(OFFSET(G134,-$E$18,0)-SUM(OFFSET(F134,-$E$18,0):F134)&gt;0,OFFSET(G134,-$E$18,0)-SUM(OFFSET(F134,-$E$18,0):F134),0)))</f>
        <v>N/A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292</v>
      </c>
      <c r="F135" s="15">
        <f t="shared" si="10"/>
        <v>45</v>
      </c>
      <c r="G135" s="15">
        <f t="shared" ca="1" si="11"/>
        <v>0</v>
      </c>
      <c r="H135" s="13">
        <f t="shared" ca="1" si="7"/>
        <v>0.32000000000000006</v>
      </c>
      <c r="I135" s="29">
        <f ca="1">IF(G135&lt;&gt;0,IF(E135&lt;0,0,IF(OR(Pita!I135&gt;0,Flour!I135&gt;0),0,IF(OR('Green Pepper'!I135&gt;0,'House Salad'!I135&gt;0,Mushrooms!I135&gt;0,Lemon!I135&gt;0,Tzatziki!I135&gt;0,'Monterey Jack'!I135&gt;0,'Marinated Chicken'!I135&gt;0,Squid!I135&gt;0,Onions!I135&gt;0,Spanakopita!I135&gt;0,'Garlic Butter Sauce'!I135&gt;0,Cheddar!I135&gt;0,'Filet Mignon'!I135&gt;0,'Pork Loin Skewers'!I135&gt;0,Bacon!I135&gt;0,'Chicken Breast'!I135&gt;0,'Butterfly Shrimp'!I135&gt;0,'Potato Wedges'!I135&gt;0),50,200))),0)</f>
        <v>0</v>
      </c>
      <c r="J135" s="2" t="str">
        <f ca="1">IF(D135&lt;$E$18,"N/A",IF(D135=$E$18,IF($E$7-SUM(OFFSET(F135,-$E$18,0):F135)&gt;0,$E$7-SUM(OFFSET(F135,-$E$18,0):F135),0),IF(OFFSET(G135,-$E$18,0)-SUM(OFFSET(F135,-$E$18,0):F135)&gt;0,OFFSET(G135,-$E$18,0)-SUM(OFFSET(F135,-$E$18,0):F135),0)))</f>
        <v>N/A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247</v>
      </c>
      <c r="F136" s="15">
        <f t="shared" si="10"/>
        <v>45</v>
      </c>
      <c r="G136" s="15">
        <f t="shared" ca="1" si="11"/>
        <v>0</v>
      </c>
      <c r="H136" s="13">
        <f t="shared" ca="1" si="7"/>
        <v>0.27068493150684936</v>
      </c>
      <c r="I136" s="29">
        <f ca="1">IF(G136&lt;&gt;0,IF(E136&lt;0,0,IF(OR(Pita!I136&gt;0,Flour!I136&gt;0),0,IF(OR('Green Pepper'!I136&gt;0,'House Salad'!I136&gt;0,Mushrooms!I136&gt;0,Lemon!I136&gt;0,Tzatziki!I136&gt;0,'Monterey Jack'!I136&gt;0,'Marinated Chicken'!I136&gt;0,Squid!I136&gt;0,Onions!I136&gt;0,Spanakopita!I136&gt;0,'Garlic Butter Sauce'!I136&gt;0,Cheddar!I136&gt;0,'Filet Mignon'!I136&gt;0,'Pork Loin Skewers'!I136&gt;0,Bacon!I136&gt;0,'Chicken Breast'!I136&gt;0,'Butterfly Shrimp'!I136&gt;0,'Potato Wedges'!I136&gt;0),50,200))),0)</f>
        <v>0</v>
      </c>
      <c r="J136" s="2" t="str">
        <f ca="1">IF(D136&lt;$E$18,"N/A",IF(D136=$E$18,IF($E$7-SUM(OFFSET(F136,-$E$18,0):F136)&gt;0,$E$7-SUM(OFFSET(F136,-$E$18,0):F136),0),IF(OFFSET(G136,-$E$18,0)-SUM(OFFSET(F136,-$E$18,0):F136)&gt;0,OFFSET(G136,-$E$18,0)-SUM(OFFSET(F136,-$E$18,0):F136),0)))</f>
        <v>N/A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202</v>
      </c>
      <c r="F137" s="15">
        <f t="shared" si="10"/>
        <v>45</v>
      </c>
      <c r="G137" s="15">
        <f t="shared" ca="1" si="11"/>
        <v>0</v>
      </c>
      <c r="H137" s="13">
        <f t="shared" ca="1" si="7"/>
        <v>0.22136986301369865</v>
      </c>
      <c r="I137" s="29">
        <f ca="1">IF(G137&lt;&gt;0,IF(E137&lt;0,0,IF(OR(Pita!I137&gt;0,Flour!I137&gt;0),0,IF(OR('Green Pepper'!I137&gt;0,'House Salad'!I137&gt;0,Mushrooms!I137&gt;0,Lemon!I137&gt;0,Tzatziki!I137&gt;0,'Monterey Jack'!I137&gt;0,'Marinated Chicken'!I137&gt;0,Squid!I137&gt;0,Onions!I137&gt;0,Spanakopita!I137&gt;0,'Garlic Butter Sauce'!I137&gt;0,Cheddar!I137&gt;0,'Filet Mignon'!I137&gt;0,'Pork Loin Skewers'!I137&gt;0,Bacon!I137&gt;0,'Chicken Breast'!I137&gt;0,'Butterfly Shrimp'!I137&gt;0,'Potato Wedges'!I137&gt;0),50,200))),0)</f>
        <v>0</v>
      </c>
      <c r="J137" s="2" t="str">
        <f ca="1">IF(D137&lt;$E$18,"N/A",IF(D137=$E$18,IF($E$7-SUM(OFFSET(F137,-$E$18,0):F137)&gt;0,$E$7-SUM(OFFSET(F137,-$E$18,0):F137),0),IF(OFFSET(G137,-$E$18,0)-SUM(OFFSET(F137,-$E$18,0):F137)&gt;0,OFFSET(G137,-$E$18,0)-SUM(OFFSET(F137,-$E$18,0):F137),0)))</f>
        <v>N/A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157</v>
      </c>
      <c r="F138" s="15">
        <f t="shared" si="10"/>
        <v>45</v>
      </c>
      <c r="G138" s="15">
        <f t="shared" ca="1" si="11"/>
        <v>0</v>
      </c>
      <c r="H138" s="13">
        <f t="shared" ca="1" si="7"/>
        <v>0.17205479452054798</v>
      </c>
      <c r="I138" s="29">
        <f ca="1">IF(G138&lt;&gt;0,IF(E138&lt;0,0,IF(OR(Pita!I138&gt;0,Flour!I138&gt;0),0,IF(OR('Green Pepper'!I138&gt;0,'House Salad'!I138&gt;0,Mushrooms!I138&gt;0,Lemon!I138&gt;0,Tzatziki!I138&gt;0,'Monterey Jack'!I138&gt;0,'Marinated Chicken'!I138&gt;0,Squid!I138&gt;0,Onions!I138&gt;0,Spanakopita!I138&gt;0,'Garlic Butter Sauce'!I138&gt;0,Cheddar!I138&gt;0,'Filet Mignon'!I138&gt;0,'Pork Loin Skewers'!I138&gt;0,Bacon!I138&gt;0,'Chicken Breast'!I138&gt;0,'Butterfly Shrimp'!I138&gt;0,'Potato Wedges'!I138&gt;0),50,200))),0)</f>
        <v>0</v>
      </c>
      <c r="J138" s="2" t="str">
        <f ca="1">IF(D138&lt;$E$18,"N/A",IF(D138=$E$18,IF($E$7-SUM(OFFSET(F138,-$E$18,0):F138)&gt;0,$E$7-SUM(OFFSET(F138,-$E$18,0):F138),0),IF(OFFSET(G138,-$E$18,0)-SUM(OFFSET(F138,-$E$18,0):F138)&gt;0,OFFSET(G138,-$E$18,0)-SUM(OFFSET(F138,-$E$18,0):F138),0)))</f>
        <v>N/A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112</v>
      </c>
      <c r="F139" s="15">
        <f t="shared" si="10"/>
        <v>45</v>
      </c>
      <c r="G139" s="15">
        <f t="shared" ca="1" si="11"/>
        <v>315</v>
      </c>
      <c r="H139" s="13">
        <f t="shared" ca="1" si="7"/>
        <v>0.12273972602739727</v>
      </c>
      <c r="I139" s="29">
        <f ca="1">IF(G139&lt;&gt;0,IF(E139&lt;0,0,IF(OR(Pita!I139&gt;0,Flour!I139&gt;0),0,IF(OR('Green Pepper'!I139&gt;0,'House Salad'!I139&gt;0,Mushrooms!I139&gt;0,Lemon!I139&gt;0,Tzatziki!I139&gt;0,'Monterey Jack'!I139&gt;0,'Marinated Chicken'!I139&gt;0,Squid!I139&gt;0,Onions!I139&gt;0,Spanakopita!I139&gt;0,'Garlic Butter Sauce'!I139&gt;0,Cheddar!I139&gt;0,'Filet Mignon'!I139&gt;0,'Pork Loin Skewers'!I139&gt;0,Bacon!I139&gt;0,'Chicken Breast'!I139&gt;0,'Butterfly Shrimp'!I139&gt;0,'Potato Wedges'!I139&gt;0),50,200))),0)</f>
        <v>0</v>
      </c>
      <c r="J139" s="2" t="str">
        <f ca="1">IF(D139&lt;$E$18,"N/A",IF(D139=$E$18,IF($E$7-SUM(OFFSET(F139,-$E$18,0):F139)&gt;0,$E$7-SUM(OFFSET(F139,-$E$18,0):F139),0),IF(OFFSET(G139,-$E$18,0)-SUM(OFFSET(F139,-$E$18,0):F139)&gt;0,OFFSET(G139,-$E$18,0)-SUM(OFFSET(F139,-$E$18,0):F139),0)))</f>
        <v>N/A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382</v>
      </c>
      <c r="F140" s="15">
        <f t="shared" si="10"/>
        <v>45</v>
      </c>
      <c r="G140" s="15">
        <f t="shared" ca="1" si="11"/>
        <v>0</v>
      </c>
      <c r="H140" s="13">
        <f t="shared" ca="1" si="7"/>
        <v>0.41863013698630142</v>
      </c>
      <c r="I140" s="29">
        <f ca="1">IF(G140&lt;&gt;0,IF(E140&lt;0,0,IF(OR(Pita!I140&gt;0,Flour!I140&gt;0),0,IF(OR('Green Pepper'!I140&gt;0,'House Salad'!I140&gt;0,Mushrooms!I140&gt;0,Lemon!I140&gt;0,Tzatziki!I140&gt;0,'Monterey Jack'!I140&gt;0,'Marinated Chicken'!I140&gt;0,Squid!I140&gt;0,Onions!I140&gt;0,Spanakopita!I140&gt;0,'Garlic Butter Sauce'!I140&gt;0,Cheddar!I140&gt;0,'Filet Mignon'!I140&gt;0,'Pork Loin Skewers'!I140&gt;0,Bacon!I140&gt;0,'Chicken Breast'!I140&gt;0,'Butterfly Shrimp'!I140&gt;0,'Potato Wedges'!I140&gt;0),50,200))),0)</f>
        <v>0</v>
      </c>
      <c r="J140" s="2" t="str">
        <f ca="1">IF(D140&lt;$E$18,"N/A",IF(D140=$E$18,IF($E$7-SUM(OFFSET(F140,-$E$18,0):F140)&gt;0,$E$7-SUM(OFFSET(F140,-$E$18,0):F140),0),IF(OFFSET(G140,-$E$18,0)-SUM(OFFSET(F140,-$E$18,0):F140)&gt;0,OFFSET(G140,-$E$18,0)-SUM(OFFSET(F140,-$E$18,0):F140),0)))</f>
        <v>N/A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337</v>
      </c>
      <c r="F141" s="15">
        <f t="shared" si="10"/>
        <v>45</v>
      </c>
      <c r="G141" s="15">
        <f t="shared" ca="1" si="11"/>
        <v>0</v>
      </c>
      <c r="H141" s="13">
        <f t="shared" ca="1" si="7"/>
        <v>0.36931506849315071</v>
      </c>
      <c r="I141" s="29">
        <f ca="1">IF(G141&lt;&gt;0,IF(E141&lt;0,0,IF(OR(Pita!I141&gt;0,Flour!I141&gt;0),0,IF(OR('Green Pepper'!I141&gt;0,'House Salad'!I141&gt;0,Mushrooms!I141&gt;0,Lemon!I141&gt;0,Tzatziki!I141&gt;0,'Monterey Jack'!I141&gt;0,'Marinated Chicken'!I141&gt;0,Squid!I141&gt;0,Onions!I141&gt;0,Spanakopita!I141&gt;0,'Garlic Butter Sauce'!I141&gt;0,Cheddar!I141&gt;0,'Filet Mignon'!I141&gt;0,'Pork Loin Skewers'!I141&gt;0,Bacon!I141&gt;0,'Chicken Breast'!I141&gt;0,'Butterfly Shrimp'!I141&gt;0,'Potato Wedges'!I141&gt;0),50,200))),0)</f>
        <v>0</v>
      </c>
      <c r="J141" s="2" t="str">
        <f ca="1">IF(D141&lt;$E$18,"N/A",IF(D141=$E$18,IF($E$7-SUM(OFFSET(F141,-$E$18,0):F141)&gt;0,$E$7-SUM(OFFSET(F141,-$E$18,0):F141),0),IF(OFFSET(G141,-$E$18,0)-SUM(OFFSET(F141,-$E$18,0):F141)&gt;0,OFFSET(G141,-$E$18,0)-SUM(OFFSET(F141,-$E$18,0):F141),0)))</f>
        <v>N/A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292</v>
      </c>
      <c r="F142" s="15">
        <f t="shared" si="10"/>
        <v>45</v>
      </c>
      <c r="G142" s="15">
        <f t="shared" ca="1" si="11"/>
        <v>0</v>
      </c>
      <c r="H142" s="13">
        <f t="shared" ca="1" si="7"/>
        <v>0.32000000000000006</v>
      </c>
      <c r="I142" s="29">
        <f ca="1">IF(G142&lt;&gt;0,IF(E142&lt;0,0,IF(OR(Pita!I142&gt;0,Flour!I142&gt;0),0,IF(OR('Green Pepper'!I142&gt;0,'House Salad'!I142&gt;0,Mushrooms!I142&gt;0,Lemon!I142&gt;0,Tzatziki!I142&gt;0,'Monterey Jack'!I142&gt;0,'Marinated Chicken'!I142&gt;0,Squid!I142&gt;0,Onions!I142&gt;0,Spanakopita!I142&gt;0,'Garlic Butter Sauce'!I142&gt;0,Cheddar!I142&gt;0,'Filet Mignon'!I142&gt;0,'Pork Loin Skewers'!I142&gt;0,Bacon!I142&gt;0,'Chicken Breast'!I142&gt;0,'Butterfly Shrimp'!I142&gt;0,'Potato Wedges'!I142&gt;0),50,200))),0)</f>
        <v>0</v>
      </c>
      <c r="J142" s="2" t="str">
        <f ca="1">IF(D142&lt;$E$18,"N/A",IF(D142=$E$18,IF($E$7-SUM(OFFSET(F142,-$E$18,0):F142)&gt;0,$E$7-SUM(OFFSET(F142,-$E$18,0):F142),0),IF(OFFSET(G142,-$E$18,0)-SUM(OFFSET(F142,-$E$18,0):F142)&gt;0,OFFSET(G142,-$E$18,0)-SUM(OFFSET(F142,-$E$18,0):F142),0)))</f>
        <v>N/A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247</v>
      </c>
      <c r="F143" s="15">
        <f t="shared" si="10"/>
        <v>45</v>
      </c>
      <c r="G143" s="15">
        <f t="shared" ca="1" si="11"/>
        <v>0</v>
      </c>
      <c r="H143" s="13">
        <f t="shared" ca="1" si="7"/>
        <v>0.27068493150684936</v>
      </c>
      <c r="I143" s="29">
        <f ca="1">IF(G143&lt;&gt;0,IF(E143&lt;0,0,IF(OR(Pita!I143&gt;0,Flour!I143&gt;0),0,IF(OR('Green Pepper'!I143&gt;0,'House Salad'!I143&gt;0,Mushrooms!I143&gt;0,Lemon!I143&gt;0,Tzatziki!I143&gt;0,'Monterey Jack'!I143&gt;0,'Marinated Chicken'!I143&gt;0,Squid!I143&gt;0,Onions!I143&gt;0,Spanakopita!I143&gt;0,'Garlic Butter Sauce'!I143&gt;0,Cheddar!I143&gt;0,'Filet Mignon'!I143&gt;0,'Pork Loin Skewers'!I143&gt;0,Bacon!I143&gt;0,'Chicken Breast'!I143&gt;0,'Butterfly Shrimp'!I143&gt;0,'Potato Wedges'!I143&gt;0),50,200))),0)</f>
        <v>0</v>
      </c>
      <c r="J143" s="2" t="str">
        <f ca="1">IF(D143&lt;$E$18,"N/A",IF(D143=$E$18,IF($E$7-SUM(OFFSET(F143,-$E$18,0):F143)&gt;0,$E$7-SUM(OFFSET(F143,-$E$18,0):F143),0),IF(OFFSET(G143,-$E$18,0)-SUM(OFFSET(F143,-$E$18,0):F143)&gt;0,OFFSET(G143,-$E$18,0)-SUM(OFFSET(F143,-$E$18,0):F143),0)))</f>
        <v>N/A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202</v>
      </c>
      <c r="F144" s="15">
        <f t="shared" si="10"/>
        <v>45</v>
      </c>
      <c r="G144" s="15">
        <f t="shared" ca="1" si="11"/>
        <v>0</v>
      </c>
      <c r="H144" s="13">
        <f t="shared" ca="1" si="7"/>
        <v>0.22136986301369865</v>
      </c>
      <c r="I144" s="29">
        <f ca="1">IF(G144&lt;&gt;0,IF(E144&lt;0,0,IF(OR(Pita!I144&gt;0,Flour!I144&gt;0),0,IF(OR('Green Pepper'!I144&gt;0,'House Salad'!I144&gt;0,Mushrooms!I144&gt;0,Lemon!I144&gt;0,Tzatziki!I144&gt;0,'Monterey Jack'!I144&gt;0,'Marinated Chicken'!I144&gt;0,Squid!I144&gt;0,Onions!I144&gt;0,Spanakopita!I144&gt;0,'Garlic Butter Sauce'!I144&gt;0,Cheddar!I144&gt;0,'Filet Mignon'!I144&gt;0,'Pork Loin Skewers'!I144&gt;0,Bacon!I144&gt;0,'Chicken Breast'!I144&gt;0,'Butterfly Shrimp'!I144&gt;0,'Potato Wedges'!I144&gt;0),50,200))),0)</f>
        <v>0</v>
      </c>
      <c r="J144" s="2" t="str">
        <f ca="1">IF(D144&lt;$E$18,"N/A",IF(D144=$E$18,IF($E$7-SUM(OFFSET(F144,-$E$18,0):F144)&gt;0,$E$7-SUM(OFFSET(F144,-$E$18,0):F144),0),IF(OFFSET(G144,-$E$18,0)-SUM(OFFSET(F144,-$E$18,0):F144)&gt;0,OFFSET(G144,-$E$18,0)-SUM(OFFSET(F144,-$E$18,0):F144),0)))</f>
        <v>N/A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157</v>
      </c>
      <c r="F145" s="15">
        <f t="shared" si="10"/>
        <v>45</v>
      </c>
      <c r="G145" s="15">
        <f t="shared" ca="1" si="11"/>
        <v>0</v>
      </c>
      <c r="H145" s="13">
        <f t="shared" ca="1" si="7"/>
        <v>0.17205479452054798</v>
      </c>
      <c r="I145" s="29">
        <f ca="1">IF(G145&lt;&gt;0,IF(E145&lt;0,0,IF(OR(Pita!I145&gt;0,Flour!I145&gt;0),0,IF(OR('Green Pepper'!I145&gt;0,'House Salad'!I145&gt;0,Mushrooms!I145&gt;0,Lemon!I145&gt;0,Tzatziki!I145&gt;0,'Monterey Jack'!I145&gt;0,'Marinated Chicken'!I145&gt;0,Squid!I145&gt;0,Onions!I145&gt;0,Spanakopita!I145&gt;0,'Garlic Butter Sauce'!I145&gt;0,Cheddar!I145&gt;0,'Filet Mignon'!I145&gt;0,'Pork Loin Skewers'!I145&gt;0,Bacon!I145&gt;0,'Chicken Breast'!I145&gt;0,'Butterfly Shrimp'!I145&gt;0,'Potato Wedges'!I145&gt;0),50,200))),0)</f>
        <v>0</v>
      </c>
      <c r="J145" s="2" t="str">
        <f ca="1">IF(D145&lt;$E$18,"N/A",IF(D145=$E$18,IF($E$7-SUM(OFFSET(F145,-$E$18,0):F145)&gt;0,$E$7-SUM(OFFSET(F145,-$E$18,0):F145),0),IF(OFFSET(G145,-$E$18,0)-SUM(OFFSET(F145,-$E$18,0):F145)&gt;0,OFFSET(G145,-$E$18,0)-SUM(OFFSET(F145,-$E$18,0):F145),0)))</f>
        <v>N/A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112</v>
      </c>
      <c r="F146" s="15">
        <f t="shared" si="10"/>
        <v>45</v>
      </c>
      <c r="G146" s="15">
        <f t="shared" ca="1" si="11"/>
        <v>315</v>
      </c>
      <c r="H146" s="13">
        <f t="shared" ca="1" si="7"/>
        <v>0.12273972602739727</v>
      </c>
      <c r="I146" s="29">
        <f ca="1">IF(G146&lt;&gt;0,IF(E146&lt;0,0,IF(OR(Pita!I146&gt;0,Flour!I146&gt;0),0,IF(OR('Green Pepper'!I146&gt;0,'House Salad'!I146&gt;0,Mushrooms!I146&gt;0,Lemon!I146&gt;0,Tzatziki!I146&gt;0,'Monterey Jack'!I146&gt;0,'Marinated Chicken'!I146&gt;0,Squid!I146&gt;0,Onions!I146&gt;0,Spanakopita!I146&gt;0,'Garlic Butter Sauce'!I146&gt;0,Cheddar!I146&gt;0,'Filet Mignon'!I146&gt;0,'Pork Loin Skewers'!I146&gt;0,Bacon!I146&gt;0,'Chicken Breast'!I146&gt;0,'Butterfly Shrimp'!I146&gt;0,'Potato Wedges'!I146&gt;0),50,200))),0)</f>
        <v>0</v>
      </c>
      <c r="J146" s="2" t="str">
        <f ca="1">IF(D146&lt;$E$18,"N/A",IF(D146=$E$18,IF($E$7-SUM(OFFSET(F146,-$E$18,0):F146)&gt;0,$E$7-SUM(OFFSET(F146,-$E$18,0):F146),0),IF(OFFSET(G146,-$E$18,0)-SUM(OFFSET(F146,-$E$18,0):F146)&gt;0,OFFSET(G146,-$E$18,0)-SUM(OFFSET(F146,-$E$18,0):F146),0)))</f>
        <v>N/A</v>
      </c>
      <c r="K146" s="13">
        <f t="shared" ca="1" si="8"/>
        <v>0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382</v>
      </c>
      <c r="F147" s="15">
        <f t="shared" si="10"/>
        <v>45</v>
      </c>
      <c r="G147" s="15">
        <f t="shared" ca="1" si="11"/>
        <v>0</v>
      </c>
      <c r="H147" s="13">
        <f t="shared" ca="1" si="7"/>
        <v>0.41863013698630142</v>
      </c>
      <c r="I147" s="29">
        <f ca="1">IF(G147&lt;&gt;0,IF(E147&lt;0,0,IF(OR(Pita!I147&gt;0,Flour!I147&gt;0),0,IF(OR('Green Pepper'!I147&gt;0,'House Salad'!I147&gt;0,Mushrooms!I147&gt;0,Lemon!I147&gt;0,Tzatziki!I147&gt;0,'Monterey Jack'!I147&gt;0,'Marinated Chicken'!I147&gt;0,Squid!I147&gt;0,Onions!I147&gt;0,Spanakopita!I147&gt;0,'Garlic Butter Sauce'!I147&gt;0,Cheddar!I147&gt;0,'Filet Mignon'!I147&gt;0,'Pork Loin Skewers'!I147&gt;0,Bacon!I147&gt;0,'Chicken Breast'!I147&gt;0,'Butterfly Shrimp'!I147&gt;0,'Potato Wedges'!I147&gt;0),50,200))),0)</f>
        <v>0</v>
      </c>
      <c r="J147" s="2" t="str">
        <f ca="1">IF(D147&lt;$E$18,"N/A",IF(D147=$E$18,IF($E$7-SUM(OFFSET(F147,-$E$18,0):F147)&gt;0,$E$7-SUM(OFFSET(F147,-$E$18,0):F147),0),IF(OFFSET(G147,-$E$18,0)-SUM(OFFSET(F147,-$E$18,0):F147)&gt;0,OFFSET(G147,-$E$18,0)-SUM(OFFSET(F147,-$E$18,0):F147),0)))</f>
        <v>N/A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337</v>
      </c>
      <c r="F148" s="15">
        <f t="shared" si="10"/>
        <v>45</v>
      </c>
      <c r="G148" s="15">
        <f t="shared" ca="1" si="11"/>
        <v>0</v>
      </c>
      <c r="H148" s="13">
        <f t="shared" ca="1" si="7"/>
        <v>0.36931506849315071</v>
      </c>
      <c r="I148" s="29">
        <f ca="1">IF(G148&lt;&gt;0,IF(E148&lt;0,0,IF(OR(Pita!I148&gt;0,Flour!I148&gt;0),0,IF(OR('Green Pepper'!I148&gt;0,'House Salad'!I148&gt;0,Mushrooms!I148&gt;0,Lemon!I148&gt;0,Tzatziki!I148&gt;0,'Monterey Jack'!I148&gt;0,'Marinated Chicken'!I148&gt;0,Squid!I148&gt;0,Onions!I148&gt;0,Spanakopita!I148&gt;0,'Garlic Butter Sauce'!I148&gt;0,Cheddar!I148&gt;0,'Filet Mignon'!I148&gt;0,'Pork Loin Skewers'!I148&gt;0,Bacon!I148&gt;0,'Chicken Breast'!I148&gt;0,'Butterfly Shrimp'!I148&gt;0,'Potato Wedges'!I148&gt;0),50,200))),0)</f>
        <v>0</v>
      </c>
      <c r="J148" s="2" t="str">
        <f ca="1">IF(D148&lt;$E$18,"N/A",IF(D148=$E$18,IF($E$7-SUM(OFFSET(F148,-$E$18,0):F148)&gt;0,$E$7-SUM(OFFSET(F148,-$E$18,0):F148),0),IF(OFFSET(G148,-$E$18,0)-SUM(OFFSET(F148,-$E$18,0):F148)&gt;0,OFFSET(G148,-$E$18,0)-SUM(OFFSET(F148,-$E$18,0):F148),0)))</f>
        <v>N/A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292</v>
      </c>
      <c r="F149" s="15">
        <f t="shared" si="10"/>
        <v>45</v>
      </c>
      <c r="G149" s="15">
        <f t="shared" ca="1" si="11"/>
        <v>0</v>
      </c>
      <c r="H149" s="13">
        <f t="shared" ref="H149:H212" ca="1" si="13">IF(E149&gt;0,E149*($E$12/365),0)</f>
        <v>0.32000000000000006</v>
      </c>
      <c r="I149" s="29">
        <f ca="1">IF(G149&lt;&gt;0,IF(E149&lt;0,0,IF(OR(Pita!I149&gt;0,Flour!I149&gt;0),0,IF(OR('Green Pepper'!I149&gt;0,'House Salad'!I149&gt;0,Mushrooms!I149&gt;0,Lemon!I149&gt;0,Tzatziki!I149&gt;0,'Monterey Jack'!I149&gt;0,'Marinated Chicken'!I149&gt;0,Squid!I149&gt;0,Onions!I149&gt;0,Spanakopita!I149&gt;0,'Garlic Butter Sauce'!I149&gt;0,Cheddar!I149&gt;0,'Filet Mignon'!I149&gt;0,'Pork Loin Skewers'!I149&gt;0,Bacon!I149&gt;0,'Chicken Breast'!I149&gt;0,'Butterfly Shrimp'!I149&gt;0,'Potato Wedges'!I149&gt;0),50,200))),0)</f>
        <v>0</v>
      </c>
      <c r="J149" s="2" t="str">
        <f ca="1">IF(D149&lt;$E$18,"N/A",IF(D149=$E$18,IF($E$7-SUM(OFFSET(F149,-$E$18,0):F149)&gt;0,$E$7-SUM(OFFSET(F149,-$E$18,0):F149),0),IF(OFFSET(G149,-$E$18,0)-SUM(OFFSET(F149,-$E$18,0):F149)&gt;0,OFFSET(G149,-$E$18,0)-SUM(OFFSET(F149,-$E$18,0):F149),0)))</f>
        <v>N/A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247</v>
      </c>
      <c r="F150" s="15">
        <f t="shared" ref="F150:F213" si="16">ROUND($E$15/7,0)</f>
        <v>45</v>
      </c>
      <c r="G150" s="15">
        <f t="shared" ref="G150:G213" ca="1" si="17">IF(D150=1,$E$4,IF(E150&lt;0,$E$4-E150,IF(MOD(D150,$E$5)=0,$E$4-E150,0)))</f>
        <v>0</v>
      </c>
      <c r="H150" s="13">
        <f t="shared" ca="1" si="13"/>
        <v>0.27068493150684936</v>
      </c>
      <c r="I150" s="29">
        <f ca="1">IF(G150&lt;&gt;0,IF(E150&lt;0,0,IF(OR(Pita!I150&gt;0,Flour!I150&gt;0),0,IF(OR('Green Pepper'!I150&gt;0,'House Salad'!I150&gt;0,Mushrooms!I150&gt;0,Lemon!I150&gt;0,Tzatziki!I150&gt;0,'Monterey Jack'!I150&gt;0,'Marinated Chicken'!I150&gt;0,Squid!I150&gt;0,Onions!I150&gt;0,Spanakopita!I150&gt;0,'Garlic Butter Sauce'!I150&gt;0,Cheddar!I150&gt;0,'Filet Mignon'!I150&gt;0,'Pork Loin Skewers'!I150&gt;0,Bacon!I150&gt;0,'Chicken Breast'!I150&gt;0,'Butterfly Shrimp'!I150&gt;0,'Potato Wedges'!I150&gt;0),50,200))),0)</f>
        <v>0</v>
      </c>
      <c r="J150" s="2" t="str">
        <f ca="1">IF(D150&lt;$E$18,"N/A",IF(D150=$E$18,IF($E$7-SUM(OFFSET(F150,-$E$18,0):F150)&gt;0,$E$7-SUM(OFFSET(F150,-$E$18,0):F150),0),IF(OFFSET(G150,-$E$18,0)-SUM(OFFSET(F150,-$E$18,0):F150)&gt;0,OFFSET(G150,-$E$18,0)-SUM(OFFSET(F150,-$E$18,0):F150),0)))</f>
        <v>N/A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202</v>
      </c>
      <c r="F151" s="15">
        <f t="shared" si="16"/>
        <v>45</v>
      </c>
      <c r="G151" s="15">
        <f t="shared" ca="1" si="17"/>
        <v>0</v>
      </c>
      <c r="H151" s="13">
        <f t="shared" ca="1" si="13"/>
        <v>0.22136986301369865</v>
      </c>
      <c r="I151" s="29">
        <f ca="1">IF(G151&lt;&gt;0,IF(E151&lt;0,0,IF(OR(Pita!I151&gt;0,Flour!I151&gt;0),0,IF(OR('Green Pepper'!I151&gt;0,'House Salad'!I151&gt;0,Mushrooms!I151&gt;0,Lemon!I151&gt;0,Tzatziki!I151&gt;0,'Monterey Jack'!I151&gt;0,'Marinated Chicken'!I151&gt;0,Squid!I151&gt;0,Onions!I151&gt;0,Spanakopita!I151&gt;0,'Garlic Butter Sauce'!I151&gt;0,Cheddar!I151&gt;0,'Filet Mignon'!I151&gt;0,'Pork Loin Skewers'!I151&gt;0,Bacon!I151&gt;0,'Chicken Breast'!I151&gt;0,'Butterfly Shrimp'!I151&gt;0,'Potato Wedges'!I151&gt;0),50,200))),0)</f>
        <v>0</v>
      </c>
      <c r="J151" s="2" t="str">
        <f ca="1">IF(D151&lt;$E$18,"N/A",IF(D151=$E$18,IF($E$7-SUM(OFFSET(F151,-$E$18,0):F151)&gt;0,$E$7-SUM(OFFSET(F151,-$E$18,0):F151),0),IF(OFFSET(G151,-$E$18,0)-SUM(OFFSET(F151,-$E$18,0):F151)&gt;0,OFFSET(G151,-$E$18,0)-SUM(OFFSET(F151,-$E$18,0):F151),0)))</f>
        <v>N/A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157</v>
      </c>
      <c r="F152" s="15">
        <f t="shared" si="16"/>
        <v>45</v>
      </c>
      <c r="G152" s="15">
        <f t="shared" ca="1" si="17"/>
        <v>0</v>
      </c>
      <c r="H152" s="13">
        <f t="shared" ca="1" si="13"/>
        <v>0.17205479452054798</v>
      </c>
      <c r="I152" s="29">
        <f ca="1">IF(G152&lt;&gt;0,IF(E152&lt;0,0,IF(OR(Pita!I152&gt;0,Flour!I152&gt;0),0,IF(OR('Green Pepper'!I152&gt;0,'House Salad'!I152&gt;0,Mushrooms!I152&gt;0,Lemon!I152&gt;0,Tzatziki!I152&gt;0,'Monterey Jack'!I152&gt;0,'Marinated Chicken'!I152&gt;0,Squid!I152&gt;0,Onions!I152&gt;0,Spanakopita!I152&gt;0,'Garlic Butter Sauce'!I152&gt;0,Cheddar!I152&gt;0,'Filet Mignon'!I152&gt;0,'Pork Loin Skewers'!I152&gt;0,Bacon!I152&gt;0,'Chicken Breast'!I152&gt;0,'Butterfly Shrimp'!I152&gt;0,'Potato Wedges'!I152&gt;0),50,200))),0)</f>
        <v>0</v>
      </c>
      <c r="J152" s="2" t="str">
        <f ca="1">IF(D152&lt;$E$18,"N/A",IF(D152=$E$18,IF($E$7-SUM(OFFSET(F152,-$E$18,0):F152)&gt;0,$E$7-SUM(OFFSET(F152,-$E$18,0):F152),0),IF(OFFSET(G152,-$E$18,0)-SUM(OFFSET(F152,-$E$18,0):F152)&gt;0,OFFSET(G152,-$E$18,0)-SUM(OFFSET(F152,-$E$18,0):F152),0)))</f>
        <v>N/A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112</v>
      </c>
      <c r="F153" s="15">
        <f t="shared" si="16"/>
        <v>45</v>
      </c>
      <c r="G153" s="15">
        <f t="shared" ca="1" si="17"/>
        <v>315</v>
      </c>
      <c r="H153" s="13">
        <f t="shared" ca="1" si="13"/>
        <v>0.12273972602739727</v>
      </c>
      <c r="I153" s="29">
        <f ca="1">IF(G153&lt;&gt;0,IF(E153&lt;0,0,IF(OR(Pita!I153&gt;0,Flour!I153&gt;0),0,IF(OR('Green Pepper'!I153&gt;0,'House Salad'!I153&gt;0,Mushrooms!I153&gt;0,Lemon!I153&gt;0,Tzatziki!I153&gt;0,'Monterey Jack'!I153&gt;0,'Marinated Chicken'!I153&gt;0,Squid!I153&gt;0,Onions!I153&gt;0,Spanakopita!I153&gt;0,'Garlic Butter Sauce'!I153&gt;0,Cheddar!I153&gt;0,'Filet Mignon'!I153&gt;0,'Pork Loin Skewers'!I153&gt;0,Bacon!I153&gt;0,'Chicken Breast'!I153&gt;0,'Butterfly Shrimp'!I153&gt;0,'Potato Wedges'!I153&gt;0),50,200))),0)</f>
        <v>0</v>
      </c>
      <c r="J153" s="2" t="str">
        <f ca="1">IF(D153&lt;$E$18,"N/A",IF(D153=$E$18,IF($E$7-SUM(OFFSET(F153,-$E$18,0):F153)&gt;0,$E$7-SUM(OFFSET(F153,-$E$18,0):F153),0),IF(OFFSET(G153,-$E$18,0)-SUM(OFFSET(F153,-$E$18,0):F153)&gt;0,OFFSET(G153,-$E$18,0)-SUM(OFFSET(F153,-$E$18,0):F153),0)))</f>
        <v>N/A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382</v>
      </c>
      <c r="F154" s="15">
        <f t="shared" si="16"/>
        <v>45</v>
      </c>
      <c r="G154" s="15">
        <f t="shared" ca="1" si="17"/>
        <v>0</v>
      </c>
      <c r="H154" s="13">
        <f t="shared" ca="1" si="13"/>
        <v>0.41863013698630142</v>
      </c>
      <c r="I154" s="29">
        <f ca="1">IF(G154&lt;&gt;0,IF(E154&lt;0,0,IF(OR(Pita!I154&gt;0,Flour!I154&gt;0),0,IF(OR('Green Pepper'!I154&gt;0,'House Salad'!I154&gt;0,Mushrooms!I154&gt;0,Lemon!I154&gt;0,Tzatziki!I154&gt;0,'Monterey Jack'!I154&gt;0,'Marinated Chicken'!I154&gt;0,Squid!I154&gt;0,Onions!I154&gt;0,Spanakopita!I154&gt;0,'Garlic Butter Sauce'!I154&gt;0,Cheddar!I154&gt;0,'Filet Mignon'!I154&gt;0,'Pork Loin Skewers'!I154&gt;0,Bacon!I154&gt;0,'Chicken Breast'!I154&gt;0,'Butterfly Shrimp'!I154&gt;0,'Potato Wedges'!I154&gt;0),50,200))),0)</f>
        <v>0</v>
      </c>
      <c r="J154" s="2" t="str">
        <f ca="1">IF(D154&lt;$E$18,"N/A",IF(D154=$E$18,IF($E$7-SUM(OFFSET(F154,-$E$18,0):F154)&gt;0,$E$7-SUM(OFFSET(F154,-$E$18,0):F154),0),IF(OFFSET(G154,-$E$18,0)-SUM(OFFSET(F154,-$E$18,0):F154)&gt;0,OFFSET(G154,-$E$18,0)-SUM(OFFSET(F154,-$E$18,0):F154),0)))</f>
        <v>N/A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337</v>
      </c>
      <c r="F155" s="15">
        <f t="shared" si="16"/>
        <v>45</v>
      </c>
      <c r="G155" s="15">
        <f t="shared" ca="1" si="17"/>
        <v>0</v>
      </c>
      <c r="H155" s="13">
        <f t="shared" ca="1" si="13"/>
        <v>0.36931506849315071</v>
      </c>
      <c r="I155" s="29">
        <f ca="1">IF(G155&lt;&gt;0,IF(E155&lt;0,0,IF(OR(Pita!I155&gt;0,Flour!I155&gt;0),0,IF(OR('Green Pepper'!I155&gt;0,'House Salad'!I155&gt;0,Mushrooms!I155&gt;0,Lemon!I155&gt;0,Tzatziki!I155&gt;0,'Monterey Jack'!I155&gt;0,'Marinated Chicken'!I155&gt;0,Squid!I155&gt;0,Onions!I155&gt;0,Spanakopita!I155&gt;0,'Garlic Butter Sauce'!I155&gt;0,Cheddar!I155&gt;0,'Filet Mignon'!I155&gt;0,'Pork Loin Skewers'!I155&gt;0,Bacon!I155&gt;0,'Chicken Breast'!I155&gt;0,'Butterfly Shrimp'!I155&gt;0,'Potato Wedges'!I155&gt;0),50,200))),0)</f>
        <v>0</v>
      </c>
      <c r="J155" s="2" t="str">
        <f ca="1">IF(D155&lt;$E$18,"N/A",IF(D155=$E$18,IF($E$7-SUM(OFFSET(F155,-$E$18,0):F155)&gt;0,$E$7-SUM(OFFSET(F155,-$E$18,0):F155),0),IF(OFFSET(G155,-$E$18,0)-SUM(OFFSET(F155,-$E$18,0):F155)&gt;0,OFFSET(G155,-$E$18,0)-SUM(OFFSET(F155,-$E$18,0):F155),0)))</f>
        <v>N/A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292</v>
      </c>
      <c r="F156" s="15">
        <f t="shared" si="16"/>
        <v>45</v>
      </c>
      <c r="G156" s="15">
        <f t="shared" ca="1" si="17"/>
        <v>0</v>
      </c>
      <c r="H156" s="13">
        <f t="shared" ca="1" si="13"/>
        <v>0.32000000000000006</v>
      </c>
      <c r="I156" s="29">
        <f ca="1">IF(G156&lt;&gt;0,IF(E156&lt;0,0,IF(OR(Pita!I156&gt;0,Flour!I156&gt;0),0,IF(OR('Green Pepper'!I156&gt;0,'House Salad'!I156&gt;0,Mushrooms!I156&gt;0,Lemon!I156&gt;0,Tzatziki!I156&gt;0,'Monterey Jack'!I156&gt;0,'Marinated Chicken'!I156&gt;0,Squid!I156&gt;0,Onions!I156&gt;0,Spanakopita!I156&gt;0,'Garlic Butter Sauce'!I156&gt;0,Cheddar!I156&gt;0,'Filet Mignon'!I156&gt;0,'Pork Loin Skewers'!I156&gt;0,Bacon!I156&gt;0,'Chicken Breast'!I156&gt;0,'Butterfly Shrimp'!I156&gt;0,'Potato Wedges'!I156&gt;0),50,200))),0)</f>
        <v>0</v>
      </c>
      <c r="J156" s="2" t="str">
        <f ca="1">IF(D156&lt;$E$18,"N/A",IF(D156=$E$18,IF($E$7-SUM(OFFSET(F156,-$E$18,0):F156)&gt;0,$E$7-SUM(OFFSET(F156,-$E$18,0):F156),0),IF(OFFSET(G156,-$E$18,0)-SUM(OFFSET(F156,-$E$18,0):F156)&gt;0,OFFSET(G156,-$E$18,0)-SUM(OFFSET(F156,-$E$18,0):F156),0)))</f>
        <v>N/A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247</v>
      </c>
      <c r="F157" s="15">
        <f t="shared" si="16"/>
        <v>45</v>
      </c>
      <c r="G157" s="15">
        <f t="shared" ca="1" si="17"/>
        <v>0</v>
      </c>
      <c r="H157" s="13">
        <f t="shared" ca="1" si="13"/>
        <v>0.27068493150684936</v>
      </c>
      <c r="I157" s="29">
        <f ca="1">IF(G157&lt;&gt;0,IF(E157&lt;0,0,IF(OR(Pita!I157&gt;0,Flour!I157&gt;0),0,IF(OR('Green Pepper'!I157&gt;0,'House Salad'!I157&gt;0,Mushrooms!I157&gt;0,Lemon!I157&gt;0,Tzatziki!I157&gt;0,'Monterey Jack'!I157&gt;0,'Marinated Chicken'!I157&gt;0,Squid!I157&gt;0,Onions!I157&gt;0,Spanakopita!I157&gt;0,'Garlic Butter Sauce'!I157&gt;0,Cheddar!I157&gt;0,'Filet Mignon'!I157&gt;0,'Pork Loin Skewers'!I157&gt;0,Bacon!I157&gt;0,'Chicken Breast'!I157&gt;0,'Butterfly Shrimp'!I157&gt;0,'Potato Wedges'!I157&gt;0),50,200))),0)</f>
        <v>0</v>
      </c>
      <c r="J157" s="2" t="str">
        <f ca="1">IF(D157&lt;$E$18,"N/A",IF(D157=$E$18,IF($E$7-SUM(OFFSET(F157,-$E$18,0):F157)&gt;0,$E$7-SUM(OFFSET(F157,-$E$18,0):F157),0),IF(OFFSET(G157,-$E$18,0)-SUM(OFFSET(F157,-$E$18,0):F157)&gt;0,OFFSET(G157,-$E$18,0)-SUM(OFFSET(F157,-$E$18,0):F157),0)))</f>
        <v>N/A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202</v>
      </c>
      <c r="F158" s="15">
        <f t="shared" si="16"/>
        <v>45</v>
      </c>
      <c r="G158" s="15">
        <f t="shared" ca="1" si="17"/>
        <v>0</v>
      </c>
      <c r="H158" s="13">
        <f t="shared" ca="1" si="13"/>
        <v>0.22136986301369865</v>
      </c>
      <c r="I158" s="29">
        <f ca="1">IF(G158&lt;&gt;0,IF(E158&lt;0,0,IF(OR(Pita!I158&gt;0,Flour!I158&gt;0),0,IF(OR('Green Pepper'!I158&gt;0,'House Salad'!I158&gt;0,Mushrooms!I158&gt;0,Lemon!I158&gt;0,Tzatziki!I158&gt;0,'Monterey Jack'!I158&gt;0,'Marinated Chicken'!I158&gt;0,Squid!I158&gt;0,Onions!I158&gt;0,Spanakopita!I158&gt;0,'Garlic Butter Sauce'!I158&gt;0,Cheddar!I158&gt;0,'Filet Mignon'!I158&gt;0,'Pork Loin Skewers'!I158&gt;0,Bacon!I158&gt;0,'Chicken Breast'!I158&gt;0,'Butterfly Shrimp'!I158&gt;0,'Potato Wedges'!I158&gt;0),50,200))),0)</f>
        <v>0</v>
      </c>
      <c r="J158" s="2" t="str">
        <f ca="1">IF(D158&lt;$E$18,"N/A",IF(D158=$E$18,IF($E$7-SUM(OFFSET(F158,-$E$18,0):F158)&gt;0,$E$7-SUM(OFFSET(F158,-$E$18,0):F158),0),IF(OFFSET(G158,-$E$18,0)-SUM(OFFSET(F158,-$E$18,0):F158)&gt;0,OFFSET(G158,-$E$18,0)-SUM(OFFSET(F158,-$E$18,0):F158),0)))</f>
        <v>N/A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157</v>
      </c>
      <c r="F159" s="15">
        <f t="shared" si="16"/>
        <v>45</v>
      </c>
      <c r="G159" s="15">
        <f t="shared" ca="1" si="17"/>
        <v>0</v>
      </c>
      <c r="H159" s="13">
        <f t="shared" ca="1" si="13"/>
        <v>0.17205479452054798</v>
      </c>
      <c r="I159" s="29">
        <f ca="1">IF(G159&lt;&gt;0,IF(E159&lt;0,0,IF(OR(Pita!I159&gt;0,Flour!I159&gt;0),0,IF(OR('Green Pepper'!I159&gt;0,'House Salad'!I159&gt;0,Mushrooms!I159&gt;0,Lemon!I159&gt;0,Tzatziki!I159&gt;0,'Monterey Jack'!I159&gt;0,'Marinated Chicken'!I159&gt;0,Squid!I159&gt;0,Onions!I159&gt;0,Spanakopita!I159&gt;0,'Garlic Butter Sauce'!I159&gt;0,Cheddar!I159&gt;0,'Filet Mignon'!I159&gt;0,'Pork Loin Skewers'!I159&gt;0,Bacon!I159&gt;0,'Chicken Breast'!I159&gt;0,'Butterfly Shrimp'!I159&gt;0,'Potato Wedges'!I159&gt;0),50,200))),0)</f>
        <v>0</v>
      </c>
      <c r="J159" s="2" t="str">
        <f ca="1">IF(D159&lt;$E$18,"N/A",IF(D159=$E$18,IF($E$7-SUM(OFFSET(F159,-$E$18,0):F159)&gt;0,$E$7-SUM(OFFSET(F159,-$E$18,0):F159),0),IF(OFFSET(G159,-$E$18,0)-SUM(OFFSET(F159,-$E$18,0):F159)&gt;0,OFFSET(G159,-$E$18,0)-SUM(OFFSET(F159,-$E$18,0):F159),0)))</f>
        <v>N/A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112</v>
      </c>
      <c r="F160" s="15">
        <f t="shared" si="16"/>
        <v>45</v>
      </c>
      <c r="G160" s="15">
        <f t="shared" ca="1" si="17"/>
        <v>315</v>
      </c>
      <c r="H160" s="13">
        <f t="shared" ca="1" si="13"/>
        <v>0.12273972602739727</v>
      </c>
      <c r="I160" s="29">
        <f ca="1">IF(G160&lt;&gt;0,IF(E160&lt;0,0,IF(OR(Pita!I160&gt;0,Flour!I160&gt;0),0,IF(OR('Green Pepper'!I160&gt;0,'House Salad'!I160&gt;0,Mushrooms!I160&gt;0,Lemon!I160&gt;0,Tzatziki!I160&gt;0,'Monterey Jack'!I160&gt;0,'Marinated Chicken'!I160&gt;0,Squid!I160&gt;0,Onions!I160&gt;0,Spanakopita!I160&gt;0,'Garlic Butter Sauce'!I160&gt;0,Cheddar!I160&gt;0,'Filet Mignon'!I160&gt;0,'Pork Loin Skewers'!I160&gt;0,Bacon!I160&gt;0,'Chicken Breast'!I160&gt;0,'Butterfly Shrimp'!I160&gt;0,'Potato Wedges'!I160&gt;0),50,200))),0)</f>
        <v>0</v>
      </c>
      <c r="J160" s="2" t="str">
        <f ca="1">IF(D160&lt;$E$18,"N/A",IF(D160=$E$18,IF($E$7-SUM(OFFSET(F160,-$E$18,0):F160)&gt;0,$E$7-SUM(OFFSET(F160,-$E$18,0):F160),0),IF(OFFSET(G160,-$E$18,0)-SUM(OFFSET(F160,-$E$18,0):F160)&gt;0,OFFSET(G160,-$E$18,0)-SUM(OFFSET(F160,-$E$18,0):F160),0)))</f>
        <v>N/A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382</v>
      </c>
      <c r="F161" s="15">
        <f t="shared" si="16"/>
        <v>45</v>
      </c>
      <c r="G161" s="15">
        <f t="shared" ca="1" si="17"/>
        <v>0</v>
      </c>
      <c r="H161" s="13">
        <f t="shared" ca="1" si="13"/>
        <v>0.41863013698630142</v>
      </c>
      <c r="I161" s="29">
        <f ca="1">IF(G161&lt;&gt;0,IF(E161&lt;0,0,IF(OR(Pita!I161&gt;0,Flour!I161&gt;0),0,IF(OR('Green Pepper'!I161&gt;0,'House Salad'!I161&gt;0,Mushrooms!I161&gt;0,Lemon!I161&gt;0,Tzatziki!I161&gt;0,'Monterey Jack'!I161&gt;0,'Marinated Chicken'!I161&gt;0,Squid!I161&gt;0,Onions!I161&gt;0,Spanakopita!I161&gt;0,'Garlic Butter Sauce'!I161&gt;0,Cheddar!I161&gt;0,'Filet Mignon'!I161&gt;0,'Pork Loin Skewers'!I161&gt;0,Bacon!I161&gt;0,'Chicken Breast'!I161&gt;0,'Butterfly Shrimp'!I161&gt;0,'Potato Wedges'!I161&gt;0),50,200))),0)</f>
        <v>0</v>
      </c>
      <c r="J161" s="2" t="str">
        <f ca="1">IF(D161&lt;$E$18,"N/A",IF(D161=$E$18,IF($E$7-SUM(OFFSET(F161,-$E$18,0):F161)&gt;0,$E$7-SUM(OFFSET(F161,-$E$18,0):F161),0),IF(OFFSET(G161,-$E$18,0)-SUM(OFFSET(F161,-$E$18,0):F161)&gt;0,OFFSET(G161,-$E$18,0)-SUM(OFFSET(F161,-$E$18,0):F161),0)))</f>
        <v>N/A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337</v>
      </c>
      <c r="F162" s="15">
        <f t="shared" si="16"/>
        <v>45</v>
      </c>
      <c r="G162" s="15">
        <f t="shared" ca="1" si="17"/>
        <v>0</v>
      </c>
      <c r="H162" s="13">
        <f t="shared" ca="1" si="13"/>
        <v>0.36931506849315071</v>
      </c>
      <c r="I162" s="29">
        <f ca="1">IF(G162&lt;&gt;0,IF(E162&lt;0,0,IF(OR(Pita!I162&gt;0,Flour!I162&gt;0),0,IF(OR('Green Pepper'!I162&gt;0,'House Salad'!I162&gt;0,Mushrooms!I162&gt;0,Lemon!I162&gt;0,Tzatziki!I162&gt;0,'Monterey Jack'!I162&gt;0,'Marinated Chicken'!I162&gt;0,Squid!I162&gt;0,Onions!I162&gt;0,Spanakopita!I162&gt;0,'Garlic Butter Sauce'!I162&gt;0,Cheddar!I162&gt;0,'Filet Mignon'!I162&gt;0,'Pork Loin Skewers'!I162&gt;0,Bacon!I162&gt;0,'Chicken Breast'!I162&gt;0,'Butterfly Shrimp'!I162&gt;0,'Potato Wedges'!I162&gt;0),50,200))),0)</f>
        <v>0</v>
      </c>
      <c r="J162" s="2" t="str">
        <f ca="1">IF(D162&lt;$E$18,"N/A",IF(D162=$E$18,IF($E$7-SUM(OFFSET(F162,-$E$18,0):F162)&gt;0,$E$7-SUM(OFFSET(F162,-$E$18,0):F162),0),IF(OFFSET(G162,-$E$18,0)-SUM(OFFSET(F162,-$E$18,0):F162)&gt;0,OFFSET(G162,-$E$18,0)-SUM(OFFSET(F162,-$E$18,0):F162),0)))</f>
        <v>N/A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292</v>
      </c>
      <c r="F163" s="15">
        <f t="shared" si="16"/>
        <v>45</v>
      </c>
      <c r="G163" s="15">
        <f t="shared" ca="1" si="17"/>
        <v>0</v>
      </c>
      <c r="H163" s="13">
        <f t="shared" ca="1" si="13"/>
        <v>0.32000000000000006</v>
      </c>
      <c r="I163" s="29">
        <f ca="1">IF(G163&lt;&gt;0,IF(E163&lt;0,0,IF(OR(Pita!I163&gt;0,Flour!I163&gt;0),0,IF(OR('Green Pepper'!I163&gt;0,'House Salad'!I163&gt;0,Mushrooms!I163&gt;0,Lemon!I163&gt;0,Tzatziki!I163&gt;0,'Monterey Jack'!I163&gt;0,'Marinated Chicken'!I163&gt;0,Squid!I163&gt;0,Onions!I163&gt;0,Spanakopita!I163&gt;0,'Garlic Butter Sauce'!I163&gt;0,Cheddar!I163&gt;0,'Filet Mignon'!I163&gt;0,'Pork Loin Skewers'!I163&gt;0,Bacon!I163&gt;0,'Chicken Breast'!I163&gt;0,'Butterfly Shrimp'!I163&gt;0,'Potato Wedges'!I163&gt;0),50,200))),0)</f>
        <v>0</v>
      </c>
      <c r="J163" s="2" t="str">
        <f ca="1">IF(D163&lt;$E$18,"N/A",IF(D163=$E$18,IF($E$7-SUM(OFFSET(F163,-$E$18,0):F163)&gt;0,$E$7-SUM(OFFSET(F163,-$E$18,0):F163),0),IF(OFFSET(G163,-$E$18,0)-SUM(OFFSET(F163,-$E$18,0):F163)&gt;0,OFFSET(G163,-$E$18,0)-SUM(OFFSET(F163,-$E$18,0):F163),0)))</f>
        <v>N/A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247</v>
      </c>
      <c r="F164" s="15">
        <f t="shared" si="16"/>
        <v>45</v>
      </c>
      <c r="G164" s="15">
        <f t="shared" ca="1" si="17"/>
        <v>0</v>
      </c>
      <c r="H164" s="13">
        <f t="shared" ca="1" si="13"/>
        <v>0.27068493150684936</v>
      </c>
      <c r="I164" s="29">
        <f ca="1">IF(G164&lt;&gt;0,IF(E164&lt;0,0,IF(OR(Pita!I164&gt;0,Flour!I164&gt;0),0,IF(OR('Green Pepper'!I164&gt;0,'House Salad'!I164&gt;0,Mushrooms!I164&gt;0,Lemon!I164&gt;0,Tzatziki!I164&gt;0,'Monterey Jack'!I164&gt;0,'Marinated Chicken'!I164&gt;0,Squid!I164&gt;0,Onions!I164&gt;0,Spanakopita!I164&gt;0,'Garlic Butter Sauce'!I164&gt;0,Cheddar!I164&gt;0,'Filet Mignon'!I164&gt;0,'Pork Loin Skewers'!I164&gt;0,Bacon!I164&gt;0,'Chicken Breast'!I164&gt;0,'Butterfly Shrimp'!I164&gt;0,'Potato Wedges'!I164&gt;0),50,200))),0)</f>
        <v>0</v>
      </c>
      <c r="J164" s="2" t="str">
        <f ca="1">IF(D164&lt;$E$18,"N/A",IF(D164=$E$18,IF($E$7-SUM(OFFSET(F164,-$E$18,0):F164)&gt;0,$E$7-SUM(OFFSET(F164,-$E$18,0):F164),0),IF(OFFSET(G164,-$E$18,0)-SUM(OFFSET(F164,-$E$18,0):F164)&gt;0,OFFSET(G164,-$E$18,0)-SUM(OFFSET(F164,-$E$18,0):F164),0)))</f>
        <v>N/A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202</v>
      </c>
      <c r="F165" s="15">
        <f t="shared" si="16"/>
        <v>45</v>
      </c>
      <c r="G165" s="15">
        <f t="shared" ca="1" si="17"/>
        <v>0</v>
      </c>
      <c r="H165" s="13">
        <f t="shared" ca="1" si="13"/>
        <v>0.22136986301369865</v>
      </c>
      <c r="I165" s="29">
        <f ca="1">IF(G165&lt;&gt;0,IF(E165&lt;0,0,IF(OR(Pita!I165&gt;0,Flour!I165&gt;0),0,IF(OR('Green Pepper'!I165&gt;0,'House Salad'!I165&gt;0,Mushrooms!I165&gt;0,Lemon!I165&gt;0,Tzatziki!I165&gt;0,'Monterey Jack'!I165&gt;0,'Marinated Chicken'!I165&gt;0,Squid!I165&gt;0,Onions!I165&gt;0,Spanakopita!I165&gt;0,'Garlic Butter Sauce'!I165&gt;0,Cheddar!I165&gt;0,'Filet Mignon'!I165&gt;0,'Pork Loin Skewers'!I165&gt;0,Bacon!I165&gt;0,'Chicken Breast'!I165&gt;0,'Butterfly Shrimp'!I165&gt;0,'Potato Wedges'!I165&gt;0),50,200))),0)</f>
        <v>0</v>
      </c>
      <c r="J165" s="2" t="str">
        <f ca="1">IF(D165&lt;$E$18,"N/A",IF(D165=$E$18,IF($E$7-SUM(OFFSET(F165,-$E$18,0):F165)&gt;0,$E$7-SUM(OFFSET(F165,-$E$18,0):F165),0),IF(OFFSET(G165,-$E$18,0)-SUM(OFFSET(F165,-$E$18,0):F165)&gt;0,OFFSET(G165,-$E$18,0)-SUM(OFFSET(F165,-$E$18,0):F165),0)))</f>
        <v>N/A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157</v>
      </c>
      <c r="F166" s="15">
        <f t="shared" si="16"/>
        <v>45</v>
      </c>
      <c r="G166" s="15">
        <f t="shared" ca="1" si="17"/>
        <v>0</v>
      </c>
      <c r="H166" s="13">
        <f t="shared" ca="1" si="13"/>
        <v>0.17205479452054798</v>
      </c>
      <c r="I166" s="29">
        <f ca="1">IF(G166&lt;&gt;0,IF(E166&lt;0,0,IF(OR(Pita!I166&gt;0,Flour!I166&gt;0),0,IF(OR('Green Pepper'!I166&gt;0,'House Salad'!I166&gt;0,Mushrooms!I166&gt;0,Lemon!I166&gt;0,Tzatziki!I166&gt;0,'Monterey Jack'!I166&gt;0,'Marinated Chicken'!I166&gt;0,Squid!I166&gt;0,Onions!I166&gt;0,Spanakopita!I166&gt;0,'Garlic Butter Sauce'!I166&gt;0,Cheddar!I166&gt;0,'Filet Mignon'!I166&gt;0,'Pork Loin Skewers'!I166&gt;0,Bacon!I166&gt;0,'Chicken Breast'!I166&gt;0,'Butterfly Shrimp'!I166&gt;0,'Potato Wedges'!I166&gt;0),50,200))),0)</f>
        <v>0</v>
      </c>
      <c r="J166" s="2" t="str">
        <f ca="1">IF(D166&lt;$E$18,"N/A",IF(D166=$E$18,IF($E$7-SUM(OFFSET(F166,-$E$18,0):F166)&gt;0,$E$7-SUM(OFFSET(F166,-$E$18,0):F166),0),IF(OFFSET(G166,-$E$18,0)-SUM(OFFSET(F166,-$E$18,0):F166)&gt;0,OFFSET(G166,-$E$18,0)-SUM(OFFSET(F166,-$E$18,0):F166),0)))</f>
        <v>N/A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112</v>
      </c>
      <c r="F167" s="15">
        <f t="shared" si="16"/>
        <v>45</v>
      </c>
      <c r="G167" s="15">
        <f t="shared" ca="1" si="17"/>
        <v>315</v>
      </c>
      <c r="H167" s="13">
        <f t="shared" ca="1" si="13"/>
        <v>0.12273972602739727</v>
      </c>
      <c r="I167" s="29">
        <f ca="1">IF(G167&lt;&gt;0,IF(E167&lt;0,0,IF(OR(Pita!I167&gt;0,Flour!I167&gt;0),0,IF(OR('Green Pepper'!I167&gt;0,'House Salad'!I167&gt;0,Mushrooms!I167&gt;0,Lemon!I167&gt;0,Tzatziki!I167&gt;0,'Monterey Jack'!I167&gt;0,'Marinated Chicken'!I167&gt;0,Squid!I167&gt;0,Onions!I167&gt;0,Spanakopita!I167&gt;0,'Garlic Butter Sauce'!I167&gt;0,Cheddar!I167&gt;0,'Filet Mignon'!I167&gt;0,'Pork Loin Skewers'!I167&gt;0,Bacon!I167&gt;0,'Chicken Breast'!I167&gt;0,'Butterfly Shrimp'!I167&gt;0,'Potato Wedges'!I167&gt;0),50,200))),0)</f>
        <v>0</v>
      </c>
      <c r="J167" s="2" t="str">
        <f ca="1">IF(D167&lt;$E$18,"N/A",IF(D167=$E$18,IF($E$7-SUM(OFFSET(F167,-$E$18,0):F167)&gt;0,$E$7-SUM(OFFSET(F167,-$E$18,0):F167),0),IF(OFFSET(G167,-$E$18,0)-SUM(OFFSET(F167,-$E$18,0):F167)&gt;0,OFFSET(G167,-$E$18,0)-SUM(OFFSET(F167,-$E$18,0):F167),0)))</f>
        <v>N/A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382</v>
      </c>
      <c r="F168" s="15">
        <f t="shared" si="16"/>
        <v>45</v>
      </c>
      <c r="G168" s="15">
        <f t="shared" ca="1" si="17"/>
        <v>0</v>
      </c>
      <c r="H168" s="13">
        <f t="shared" ca="1" si="13"/>
        <v>0.41863013698630142</v>
      </c>
      <c r="I168" s="29">
        <f ca="1">IF(G168&lt;&gt;0,IF(E168&lt;0,0,IF(OR(Pita!I168&gt;0,Flour!I168&gt;0),0,IF(OR('Green Pepper'!I168&gt;0,'House Salad'!I168&gt;0,Mushrooms!I168&gt;0,Lemon!I168&gt;0,Tzatziki!I168&gt;0,'Monterey Jack'!I168&gt;0,'Marinated Chicken'!I168&gt;0,Squid!I168&gt;0,Onions!I168&gt;0,Spanakopita!I168&gt;0,'Garlic Butter Sauce'!I168&gt;0,Cheddar!I168&gt;0,'Filet Mignon'!I168&gt;0,'Pork Loin Skewers'!I168&gt;0,Bacon!I168&gt;0,'Chicken Breast'!I168&gt;0,'Butterfly Shrimp'!I168&gt;0,'Potato Wedges'!I168&gt;0),50,200))),0)</f>
        <v>0</v>
      </c>
      <c r="J168" s="2" t="str">
        <f ca="1">IF(D168&lt;$E$18,"N/A",IF(D168=$E$18,IF($E$7-SUM(OFFSET(F168,-$E$18,0):F168)&gt;0,$E$7-SUM(OFFSET(F168,-$E$18,0):F168),0),IF(OFFSET(G168,-$E$18,0)-SUM(OFFSET(F168,-$E$18,0):F168)&gt;0,OFFSET(G168,-$E$18,0)-SUM(OFFSET(F168,-$E$18,0):F168),0)))</f>
        <v>N/A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337</v>
      </c>
      <c r="F169" s="15">
        <f t="shared" si="16"/>
        <v>45</v>
      </c>
      <c r="G169" s="15">
        <f t="shared" ca="1" si="17"/>
        <v>0</v>
      </c>
      <c r="H169" s="13">
        <f t="shared" ca="1" si="13"/>
        <v>0.36931506849315071</v>
      </c>
      <c r="I169" s="29">
        <f ca="1">IF(G169&lt;&gt;0,IF(E169&lt;0,0,IF(OR(Pita!I169&gt;0,Flour!I169&gt;0),0,IF(OR('Green Pepper'!I169&gt;0,'House Salad'!I169&gt;0,Mushrooms!I169&gt;0,Lemon!I169&gt;0,Tzatziki!I169&gt;0,'Monterey Jack'!I169&gt;0,'Marinated Chicken'!I169&gt;0,Squid!I169&gt;0,Onions!I169&gt;0,Spanakopita!I169&gt;0,'Garlic Butter Sauce'!I169&gt;0,Cheddar!I169&gt;0,'Filet Mignon'!I169&gt;0,'Pork Loin Skewers'!I169&gt;0,Bacon!I169&gt;0,'Chicken Breast'!I169&gt;0,'Butterfly Shrimp'!I169&gt;0,'Potato Wedges'!I169&gt;0),50,200))),0)</f>
        <v>0</v>
      </c>
      <c r="J169" s="2" t="str">
        <f ca="1">IF(D169&lt;$E$18,"N/A",IF(D169=$E$18,IF($E$7-SUM(OFFSET(F169,-$E$18,0):F169)&gt;0,$E$7-SUM(OFFSET(F169,-$E$18,0):F169),0),IF(OFFSET(G169,-$E$18,0)-SUM(OFFSET(F169,-$E$18,0):F169)&gt;0,OFFSET(G169,-$E$18,0)-SUM(OFFSET(F169,-$E$18,0):F169),0)))</f>
        <v>N/A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292</v>
      </c>
      <c r="F170" s="15">
        <f t="shared" si="16"/>
        <v>45</v>
      </c>
      <c r="G170" s="15">
        <f t="shared" ca="1" si="17"/>
        <v>0</v>
      </c>
      <c r="H170" s="13">
        <f t="shared" ca="1" si="13"/>
        <v>0.32000000000000006</v>
      </c>
      <c r="I170" s="29">
        <f ca="1">IF(G170&lt;&gt;0,IF(E170&lt;0,0,IF(OR(Pita!I170&gt;0,Flour!I170&gt;0),0,IF(OR('Green Pepper'!I170&gt;0,'House Salad'!I170&gt;0,Mushrooms!I170&gt;0,Lemon!I170&gt;0,Tzatziki!I170&gt;0,'Monterey Jack'!I170&gt;0,'Marinated Chicken'!I170&gt;0,Squid!I170&gt;0,Onions!I170&gt;0,Spanakopita!I170&gt;0,'Garlic Butter Sauce'!I170&gt;0,Cheddar!I170&gt;0,'Filet Mignon'!I170&gt;0,'Pork Loin Skewers'!I170&gt;0,Bacon!I170&gt;0,'Chicken Breast'!I170&gt;0,'Butterfly Shrimp'!I170&gt;0,'Potato Wedges'!I170&gt;0),50,200))),0)</f>
        <v>0</v>
      </c>
      <c r="J170" s="2" t="str">
        <f ca="1">IF(D170&lt;$E$18,"N/A",IF(D170=$E$18,IF($E$7-SUM(OFFSET(F170,-$E$18,0):F170)&gt;0,$E$7-SUM(OFFSET(F170,-$E$18,0):F170),0),IF(OFFSET(G170,-$E$18,0)-SUM(OFFSET(F170,-$E$18,0):F170)&gt;0,OFFSET(G170,-$E$18,0)-SUM(OFFSET(F170,-$E$18,0):F170),0)))</f>
        <v>N/A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247</v>
      </c>
      <c r="F171" s="15">
        <f t="shared" si="16"/>
        <v>45</v>
      </c>
      <c r="G171" s="15">
        <f t="shared" ca="1" si="17"/>
        <v>0</v>
      </c>
      <c r="H171" s="13">
        <f t="shared" ca="1" si="13"/>
        <v>0.27068493150684936</v>
      </c>
      <c r="I171" s="29">
        <f ca="1">IF(G171&lt;&gt;0,IF(E171&lt;0,0,IF(OR(Pita!I171&gt;0,Flour!I171&gt;0),0,IF(OR('Green Pepper'!I171&gt;0,'House Salad'!I171&gt;0,Mushrooms!I171&gt;0,Lemon!I171&gt;0,Tzatziki!I171&gt;0,'Monterey Jack'!I171&gt;0,'Marinated Chicken'!I171&gt;0,Squid!I171&gt;0,Onions!I171&gt;0,Spanakopita!I171&gt;0,'Garlic Butter Sauce'!I171&gt;0,Cheddar!I171&gt;0,'Filet Mignon'!I171&gt;0,'Pork Loin Skewers'!I171&gt;0,Bacon!I171&gt;0,'Chicken Breast'!I171&gt;0,'Butterfly Shrimp'!I171&gt;0,'Potato Wedges'!I171&gt;0),50,200))),0)</f>
        <v>0</v>
      </c>
      <c r="J171" s="2" t="str">
        <f ca="1">IF(D171&lt;$E$18,"N/A",IF(D171=$E$18,IF($E$7-SUM(OFFSET(F171,-$E$18,0):F171)&gt;0,$E$7-SUM(OFFSET(F171,-$E$18,0):F171),0),IF(OFFSET(G171,-$E$18,0)-SUM(OFFSET(F171,-$E$18,0):F171)&gt;0,OFFSET(G171,-$E$18,0)-SUM(OFFSET(F171,-$E$18,0):F171),0)))</f>
        <v>N/A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202</v>
      </c>
      <c r="F172" s="15">
        <f t="shared" si="16"/>
        <v>45</v>
      </c>
      <c r="G172" s="15">
        <f t="shared" ca="1" si="17"/>
        <v>0</v>
      </c>
      <c r="H172" s="13">
        <f t="shared" ca="1" si="13"/>
        <v>0.22136986301369865</v>
      </c>
      <c r="I172" s="29">
        <f ca="1">IF(G172&lt;&gt;0,IF(E172&lt;0,0,IF(OR(Pita!I172&gt;0,Flour!I172&gt;0),0,IF(OR('Green Pepper'!I172&gt;0,'House Salad'!I172&gt;0,Mushrooms!I172&gt;0,Lemon!I172&gt;0,Tzatziki!I172&gt;0,'Monterey Jack'!I172&gt;0,'Marinated Chicken'!I172&gt;0,Squid!I172&gt;0,Onions!I172&gt;0,Spanakopita!I172&gt;0,'Garlic Butter Sauce'!I172&gt;0,Cheddar!I172&gt;0,'Filet Mignon'!I172&gt;0,'Pork Loin Skewers'!I172&gt;0,Bacon!I172&gt;0,'Chicken Breast'!I172&gt;0,'Butterfly Shrimp'!I172&gt;0,'Potato Wedges'!I172&gt;0),50,200))),0)</f>
        <v>0</v>
      </c>
      <c r="J172" s="2" t="str">
        <f ca="1">IF(D172&lt;$E$18,"N/A",IF(D172=$E$18,IF($E$7-SUM(OFFSET(F172,-$E$18,0):F172)&gt;0,$E$7-SUM(OFFSET(F172,-$E$18,0):F172),0),IF(OFFSET(G172,-$E$18,0)-SUM(OFFSET(F172,-$E$18,0):F172)&gt;0,OFFSET(G172,-$E$18,0)-SUM(OFFSET(F172,-$E$18,0):F172),0)))</f>
        <v>N/A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157</v>
      </c>
      <c r="F173" s="15">
        <f t="shared" si="16"/>
        <v>45</v>
      </c>
      <c r="G173" s="15">
        <f t="shared" ca="1" si="17"/>
        <v>0</v>
      </c>
      <c r="H173" s="13">
        <f t="shared" ca="1" si="13"/>
        <v>0.17205479452054798</v>
      </c>
      <c r="I173" s="29">
        <f ca="1">IF(G173&lt;&gt;0,IF(E173&lt;0,0,IF(OR(Pita!I173&gt;0,Flour!I173&gt;0),0,IF(OR('Green Pepper'!I173&gt;0,'House Salad'!I173&gt;0,Mushrooms!I173&gt;0,Lemon!I173&gt;0,Tzatziki!I173&gt;0,'Monterey Jack'!I173&gt;0,'Marinated Chicken'!I173&gt;0,Squid!I173&gt;0,Onions!I173&gt;0,Spanakopita!I173&gt;0,'Garlic Butter Sauce'!I173&gt;0,Cheddar!I173&gt;0,'Filet Mignon'!I173&gt;0,'Pork Loin Skewers'!I173&gt;0,Bacon!I173&gt;0,'Chicken Breast'!I173&gt;0,'Butterfly Shrimp'!I173&gt;0,'Potato Wedges'!I173&gt;0),50,200))),0)</f>
        <v>0</v>
      </c>
      <c r="J173" s="2" t="str">
        <f ca="1">IF(D173&lt;$E$18,"N/A",IF(D173=$E$18,IF($E$7-SUM(OFFSET(F173,-$E$18,0):F173)&gt;0,$E$7-SUM(OFFSET(F173,-$E$18,0):F173),0),IF(OFFSET(G173,-$E$18,0)-SUM(OFFSET(F173,-$E$18,0):F173)&gt;0,OFFSET(G173,-$E$18,0)-SUM(OFFSET(F173,-$E$18,0):F173),0)))</f>
        <v>N/A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112</v>
      </c>
      <c r="F174" s="15">
        <f t="shared" si="16"/>
        <v>45</v>
      </c>
      <c r="G174" s="15">
        <f t="shared" ca="1" si="17"/>
        <v>315</v>
      </c>
      <c r="H174" s="13">
        <f t="shared" ca="1" si="13"/>
        <v>0.12273972602739727</v>
      </c>
      <c r="I174" s="29">
        <f ca="1">IF(G174&lt;&gt;0,IF(E174&lt;0,0,IF(OR(Pita!I174&gt;0,Flour!I174&gt;0),0,IF(OR('Green Pepper'!I174&gt;0,'House Salad'!I174&gt;0,Mushrooms!I174&gt;0,Lemon!I174&gt;0,Tzatziki!I174&gt;0,'Monterey Jack'!I174&gt;0,'Marinated Chicken'!I174&gt;0,Squid!I174&gt;0,Onions!I174&gt;0,Spanakopita!I174&gt;0,'Garlic Butter Sauce'!I174&gt;0,Cheddar!I174&gt;0,'Filet Mignon'!I174&gt;0,'Pork Loin Skewers'!I174&gt;0,Bacon!I174&gt;0,'Chicken Breast'!I174&gt;0,'Butterfly Shrimp'!I174&gt;0,'Potato Wedges'!I174&gt;0),50,200))),0)</f>
        <v>0</v>
      </c>
      <c r="J174" s="2" t="str">
        <f ca="1">IF(D174&lt;$E$18,"N/A",IF(D174=$E$18,IF($E$7-SUM(OFFSET(F174,-$E$18,0):F174)&gt;0,$E$7-SUM(OFFSET(F174,-$E$18,0):F174),0),IF(OFFSET(G174,-$E$18,0)-SUM(OFFSET(F174,-$E$18,0):F174)&gt;0,OFFSET(G174,-$E$18,0)-SUM(OFFSET(F174,-$E$18,0):F174),0)))</f>
        <v>N/A</v>
      </c>
      <c r="K174" s="13">
        <f t="shared" ca="1" si="14"/>
        <v>0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382</v>
      </c>
      <c r="F175" s="15">
        <f t="shared" si="16"/>
        <v>45</v>
      </c>
      <c r="G175" s="15">
        <f t="shared" ca="1" si="17"/>
        <v>0</v>
      </c>
      <c r="H175" s="13">
        <f t="shared" ca="1" si="13"/>
        <v>0.41863013698630142</v>
      </c>
      <c r="I175" s="29">
        <f ca="1">IF(G175&lt;&gt;0,IF(E175&lt;0,0,IF(OR(Pita!I175&gt;0,Flour!I175&gt;0),0,IF(OR('Green Pepper'!I175&gt;0,'House Salad'!I175&gt;0,Mushrooms!I175&gt;0,Lemon!I175&gt;0,Tzatziki!I175&gt;0,'Monterey Jack'!I175&gt;0,'Marinated Chicken'!I175&gt;0,Squid!I175&gt;0,Onions!I175&gt;0,Spanakopita!I175&gt;0,'Garlic Butter Sauce'!I175&gt;0,Cheddar!I175&gt;0,'Filet Mignon'!I175&gt;0,'Pork Loin Skewers'!I175&gt;0,Bacon!I175&gt;0,'Chicken Breast'!I175&gt;0,'Butterfly Shrimp'!I175&gt;0,'Potato Wedges'!I175&gt;0),50,200))),0)</f>
        <v>0</v>
      </c>
      <c r="J175" s="2" t="str">
        <f ca="1">IF(D175&lt;$E$18,"N/A",IF(D175=$E$18,IF($E$7-SUM(OFFSET(F175,-$E$18,0):F175)&gt;0,$E$7-SUM(OFFSET(F175,-$E$18,0):F175),0),IF(OFFSET(G175,-$E$18,0)-SUM(OFFSET(F175,-$E$18,0):F175)&gt;0,OFFSET(G175,-$E$18,0)-SUM(OFFSET(F175,-$E$18,0):F175),0)))</f>
        <v>N/A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337</v>
      </c>
      <c r="F176" s="15">
        <f t="shared" si="16"/>
        <v>45</v>
      </c>
      <c r="G176" s="15">
        <f t="shared" ca="1" si="17"/>
        <v>0</v>
      </c>
      <c r="H176" s="13">
        <f t="shared" ca="1" si="13"/>
        <v>0.36931506849315071</v>
      </c>
      <c r="I176" s="29">
        <f ca="1">IF(G176&lt;&gt;0,IF(E176&lt;0,0,IF(OR(Pita!I176&gt;0,Flour!I176&gt;0),0,IF(OR('Green Pepper'!I176&gt;0,'House Salad'!I176&gt;0,Mushrooms!I176&gt;0,Lemon!I176&gt;0,Tzatziki!I176&gt;0,'Monterey Jack'!I176&gt;0,'Marinated Chicken'!I176&gt;0,Squid!I176&gt;0,Onions!I176&gt;0,Spanakopita!I176&gt;0,'Garlic Butter Sauce'!I176&gt;0,Cheddar!I176&gt;0,'Filet Mignon'!I176&gt;0,'Pork Loin Skewers'!I176&gt;0,Bacon!I176&gt;0,'Chicken Breast'!I176&gt;0,'Butterfly Shrimp'!I176&gt;0,'Potato Wedges'!I176&gt;0),50,200))),0)</f>
        <v>0</v>
      </c>
      <c r="J176" s="2" t="str">
        <f ca="1">IF(D176&lt;$E$18,"N/A",IF(D176=$E$18,IF($E$7-SUM(OFFSET(F176,-$E$18,0):F176)&gt;0,$E$7-SUM(OFFSET(F176,-$E$18,0):F176),0),IF(OFFSET(G176,-$E$18,0)-SUM(OFFSET(F176,-$E$18,0):F176)&gt;0,OFFSET(G176,-$E$18,0)-SUM(OFFSET(F176,-$E$18,0):F176),0)))</f>
        <v>N/A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292</v>
      </c>
      <c r="F177" s="15">
        <f t="shared" si="16"/>
        <v>45</v>
      </c>
      <c r="G177" s="15">
        <f t="shared" ca="1" si="17"/>
        <v>0</v>
      </c>
      <c r="H177" s="13">
        <f t="shared" ca="1" si="13"/>
        <v>0.32000000000000006</v>
      </c>
      <c r="I177" s="29">
        <f ca="1">IF(G177&lt;&gt;0,IF(E177&lt;0,0,IF(OR(Pita!I177&gt;0,Flour!I177&gt;0),0,IF(OR('Green Pepper'!I177&gt;0,'House Salad'!I177&gt;0,Mushrooms!I177&gt;0,Lemon!I177&gt;0,Tzatziki!I177&gt;0,'Monterey Jack'!I177&gt;0,'Marinated Chicken'!I177&gt;0,Squid!I177&gt;0,Onions!I177&gt;0,Spanakopita!I177&gt;0,'Garlic Butter Sauce'!I177&gt;0,Cheddar!I177&gt;0,'Filet Mignon'!I177&gt;0,'Pork Loin Skewers'!I177&gt;0,Bacon!I177&gt;0,'Chicken Breast'!I177&gt;0,'Butterfly Shrimp'!I177&gt;0,'Potato Wedges'!I177&gt;0),50,200))),0)</f>
        <v>0</v>
      </c>
      <c r="J177" s="2" t="str">
        <f ca="1">IF(D177&lt;$E$18,"N/A",IF(D177=$E$18,IF($E$7-SUM(OFFSET(F177,-$E$18,0):F177)&gt;0,$E$7-SUM(OFFSET(F177,-$E$18,0):F177),0),IF(OFFSET(G177,-$E$18,0)-SUM(OFFSET(F177,-$E$18,0):F177)&gt;0,OFFSET(G177,-$E$18,0)-SUM(OFFSET(F177,-$E$18,0):F177),0)))</f>
        <v>N/A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247</v>
      </c>
      <c r="F178" s="15">
        <f t="shared" si="16"/>
        <v>45</v>
      </c>
      <c r="G178" s="15">
        <f t="shared" ca="1" si="17"/>
        <v>0</v>
      </c>
      <c r="H178" s="13">
        <f t="shared" ca="1" si="13"/>
        <v>0.27068493150684936</v>
      </c>
      <c r="I178" s="29">
        <f ca="1">IF(G178&lt;&gt;0,IF(E178&lt;0,0,IF(OR(Pita!I178&gt;0,Flour!I178&gt;0),0,IF(OR('Green Pepper'!I178&gt;0,'House Salad'!I178&gt;0,Mushrooms!I178&gt;0,Lemon!I178&gt;0,Tzatziki!I178&gt;0,'Monterey Jack'!I178&gt;0,'Marinated Chicken'!I178&gt;0,Squid!I178&gt;0,Onions!I178&gt;0,Spanakopita!I178&gt;0,'Garlic Butter Sauce'!I178&gt;0,Cheddar!I178&gt;0,'Filet Mignon'!I178&gt;0,'Pork Loin Skewers'!I178&gt;0,Bacon!I178&gt;0,'Chicken Breast'!I178&gt;0,'Butterfly Shrimp'!I178&gt;0,'Potato Wedges'!I178&gt;0),50,200))),0)</f>
        <v>0</v>
      </c>
      <c r="J178" s="2" t="str">
        <f ca="1">IF(D178&lt;$E$18,"N/A",IF(D178=$E$18,IF($E$7-SUM(OFFSET(F178,-$E$18,0):F178)&gt;0,$E$7-SUM(OFFSET(F178,-$E$18,0):F178),0),IF(OFFSET(G178,-$E$18,0)-SUM(OFFSET(F178,-$E$18,0):F178)&gt;0,OFFSET(G178,-$E$18,0)-SUM(OFFSET(F178,-$E$18,0):F178),0)))</f>
        <v>N/A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202</v>
      </c>
      <c r="F179" s="15">
        <f t="shared" si="16"/>
        <v>45</v>
      </c>
      <c r="G179" s="15">
        <f t="shared" ca="1" si="17"/>
        <v>0</v>
      </c>
      <c r="H179" s="13">
        <f t="shared" ca="1" si="13"/>
        <v>0.22136986301369865</v>
      </c>
      <c r="I179" s="29">
        <f ca="1">IF(G179&lt;&gt;0,IF(E179&lt;0,0,IF(OR(Pita!I179&gt;0,Flour!I179&gt;0),0,IF(OR('Green Pepper'!I179&gt;0,'House Salad'!I179&gt;0,Mushrooms!I179&gt;0,Lemon!I179&gt;0,Tzatziki!I179&gt;0,'Monterey Jack'!I179&gt;0,'Marinated Chicken'!I179&gt;0,Squid!I179&gt;0,Onions!I179&gt;0,Spanakopita!I179&gt;0,'Garlic Butter Sauce'!I179&gt;0,Cheddar!I179&gt;0,'Filet Mignon'!I179&gt;0,'Pork Loin Skewers'!I179&gt;0,Bacon!I179&gt;0,'Chicken Breast'!I179&gt;0,'Butterfly Shrimp'!I179&gt;0,'Potato Wedges'!I179&gt;0),50,200))),0)</f>
        <v>0</v>
      </c>
      <c r="J179" s="2" t="str">
        <f ca="1">IF(D179&lt;$E$18,"N/A",IF(D179=$E$18,IF($E$7-SUM(OFFSET(F179,-$E$18,0):F179)&gt;0,$E$7-SUM(OFFSET(F179,-$E$18,0):F179),0),IF(OFFSET(G179,-$E$18,0)-SUM(OFFSET(F179,-$E$18,0):F179)&gt;0,OFFSET(G179,-$E$18,0)-SUM(OFFSET(F179,-$E$18,0):F179),0)))</f>
        <v>N/A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157</v>
      </c>
      <c r="F180" s="15">
        <f t="shared" si="16"/>
        <v>45</v>
      </c>
      <c r="G180" s="15">
        <f t="shared" ca="1" si="17"/>
        <v>0</v>
      </c>
      <c r="H180" s="13">
        <f t="shared" ca="1" si="13"/>
        <v>0.17205479452054798</v>
      </c>
      <c r="I180" s="29">
        <f ca="1">IF(G180&lt;&gt;0,IF(E180&lt;0,0,IF(OR(Pita!I180&gt;0,Flour!I180&gt;0),0,IF(OR('Green Pepper'!I180&gt;0,'House Salad'!I180&gt;0,Mushrooms!I180&gt;0,Lemon!I180&gt;0,Tzatziki!I180&gt;0,'Monterey Jack'!I180&gt;0,'Marinated Chicken'!I180&gt;0,Squid!I180&gt;0,Onions!I180&gt;0,Spanakopita!I180&gt;0,'Garlic Butter Sauce'!I180&gt;0,Cheddar!I180&gt;0,'Filet Mignon'!I180&gt;0,'Pork Loin Skewers'!I180&gt;0,Bacon!I180&gt;0,'Chicken Breast'!I180&gt;0,'Butterfly Shrimp'!I180&gt;0,'Potato Wedges'!I180&gt;0),50,200))),0)</f>
        <v>0</v>
      </c>
      <c r="J180" s="2" t="str">
        <f ca="1">IF(D180&lt;$E$18,"N/A",IF(D180=$E$18,IF($E$7-SUM(OFFSET(F180,-$E$18,0):F180)&gt;0,$E$7-SUM(OFFSET(F180,-$E$18,0):F180),0),IF(OFFSET(G180,-$E$18,0)-SUM(OFFSET(F180,-$E$18,0):F180)&gt;0,OFFSET(G180,-$E$18,0)-SUM(OFFSET(F180,-$E$18,0):F180),0)))</f>
        <v>N/A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112</v>
      </c>
      <c r="F181" s="15">
        <f t="shared" si="16"/>
        <v>45</v>
      </c>
      <c r="G181" s="15">
        <f t="shared" ca="1" si="17"/>
        <v>315</v>
      </c>
      <c r="H181" s="13">
        <f t="shared" ca="1" si="13"/>
        <v>0.12273972602739727</v>
      </c>
      <c r="I181" s="29">
        <f ca="1">IF(G181&lt;&gt;0,IF(E181&lt;0,0,IF(OR(Pita!I181&gt;0,Flour!I181&gt;0),0,IF(OR('Green Pepper'!I181&gt;0,'House Salad'!I181&gt;0,Mushrooms!I181&gt;0,Lemon!I181&gt;0,Tzatziki!I181&gt;0,'Monterey Jack'!I181&gt;0,'Marinated Chicken'!I181&gt;0,Squid!I181&gt;0,Onions!I181&gt;0,Spanakopita!I181&gt;0,'Garlic Butter Sauce'!I181&gt;0,Cheddar!I181&gt;0,'Filet Mignon'!I181&gt;0,'Pork Loin Skewers'!I181&gt;0,Bacon!I181&gt;0,'Chicken Breast'!I181&gt;0,'Butterfly Shrimp'!I181&gt;0,'Potato Wedges'!I181&gt;0),50,200))),0)</f>
        <v>0</v>
      </c>
      <c r="J181" s="2" t="str">
        <f ca="1">IF(D181&lt;$E$18,"N/A",IF(D181=$E$18,IF($E$7-SUM(OFFSET(F181,-$E$18,0):F181)&gt;0,$E$7-SUM(OFFSET(F181,-$E$18,0):F181),0),IF(OFFSET(G181,-$E$18,0)-SUM(OFFSET(F181,-$E$18,0):F181)&gt;0,OFFSET(G181,-$E$18,0)-SUM(OFFSET(F181,-$E$18,0):F181),0)))</f>
        <v>N/A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382</v>
      </c>
      <c r="F182" s="15">
        <f t="shared" si="16"/>
        <v>45</v>
      </c>
      <c r="G182" s="15">
        <f t="shared" ca="1" si="17"/>
        <v>0</v>
      </c>
      <c r="H182" s="13">
        <f t="shared" ca="1" si="13"/>
        <v>0.41863013698630142</v>
      </c>
      <c r="I182" s="29">
        <f ca="1">IF(G182&lt;&gt;0,IF(E182&lt;0,0,IF(OR(Pita!I182&gt;0,Flour!I182&gt;0),0,IF(OR('Green Pepper'!I182&gt;0,'House Salad'!I182&gt;0,Mushrooms!I182&gt;0,Lemon!I182&gt;0,Tzatziki!I182&gt;0,'Monterey Jack'!I182&gt;0,'Marinated Chicken'!I182&gt;0,Squid!I182&gt;0,Onions!I182&gt;0,Spanakopita!I182&gt;0,'Garlic Butter Sauce'!I182&gt;0,Cheddar!I182&gt;0,'Filet Mignon'!I182&gt;0,'Pork Loin Skewers'!I182&gt;0,Bacon!I182&gt;0,'Chicken Breast'!I182&gt;0,'Butterfly Shrimp'!I182&gt;0,'Potato Wedges'!I182&gt;0),50,200))),0)</f>
        <v>0</v>
      </c>
      <c r="J182" s="2" t="str">
        <f ca="1">IF(D182&lt;$E$18,"N/A",IF(D182=$E$18,IF($E$7-SUM(OFFSET(F182,-$E$18,0):F182)&gt;0,$E$7-SUM(OFFSET(F182,-$E$18,0):F182),0),IF(OFFSET(G182,-$E$18,0)-SUM(OFFSET(F182,-$E$18,0):F182)&gt;0,OFFSET(G182,-$E$18,0)-SUM(OFFSET(F182,-$E$18,0):F182),0)))</f>
        <v>N/A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337</v>
      </c>
      <c r="F183" s="15">
        <f t="shared" si="16"/>
        <v>45</v>
      </c>
      <c r="G183" s="15">
        <f t="shared" ca="1" si="17"/>
        <v>0</v>
      </c>
      <c r="H183" s="13">
        <f t="shared" ca="1" si="13"/>
        <v>0.36931506849315071</v>
      </c>
      <c r="I183" s="29">
        <f ca="1">IF(G183&lt;&gt;0,IF(E183&lt;0,0,IF(OR(Pita!I183&gt;0,Flour!I183&gt;0),0,IF(OR('Green Pepper'!I183&gt;0,'House Salad'!I183&gt;0,Mushrooms!I183&gt;0,Lemon!I183&gt;0,Tzatziki!I183&gt;0,'Monterey Jack'!I183&gt;0,'Marinated Chicken'!I183&gt;0,Squid!I183&gt;0,Onions!I183&gt;0,Spanakopita!I183&gt;0,'Garlic Butter Sauce'!I183&gt;0,Cheddar!I183&gt;0,'Filet Mignon'!I183&gt;0,'Pork Loin Skewers'!I183&gt;0,Bacon!I183&gt;0,'Chicken Breast'!I183&gt;0,'Butterfly Shrimp'!I183&gt;0,'Potato Wedges'!I183&gt;0),50,200))),0)</f>
        <v>0</v>
      </c>
      <c r="J183" s="2" t="str">
        <f ca="1">IF(D183&lt;$E$18,"N/A",IF(D183=$E$18,IF($E$7-SUM(OFFSET(F183,-$E$18,0):F183)&gt;0,$E$7-SUM(OFFSET(F183,-$E$18,0):F183),0),IF(OFFSET(G183,-$E$18,0)-SUM(OFFSET(F183,-$E$18,0):F183)&gt;0,OFFSET(G183,-$E$18,0)-SUM(OFFSET(F183,-$E$18,0):F183),0)))</f>
        <v>N/A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292</v>
      </c>
      <c r="F184" s="15">
        <f t="shared" si="16"/>
        <v>45</v>
      </c>
      <c r="G184" s="15">
        <f t="shared" ca="1" si="17"/>
        <v>0</v>
      </c>
      <c r="H184" s="13">
        <f t="shared" ca="1" si="13"/>
        <v>0.32000000000000006</v>
      </c>
      <c r="I184" s="29">
        <f ca="1">IF(G184&lt;&gt;0,IF(E184&lt;0,0,IF(OR(Pita!I184&gt;0,Flour!I184&gt;0),0,IF(OR('Green Pepper'!I184&gt;0,'House Salad'!I184&gt;0,Mushrooms!I184&gt;0,Lemon!I184&gt;0,Tzatziki!I184&gt;0,'Monterey Jack'!I184&gt;0,'Marinated Chicken'!I184&gt;0,Squid!I184&gt;0,Onions!I184&gt;0,Spanakopita!I184&gt;0,'Garlic Butter Sauce'!I184&gt;0,Cheddar!I184&gt;0,'Filet Mignon'!I184&gt;0,'Pork Loin Skewers'!I184&gt;0,Bacon!I184&gt;0,'Chicken Breast'!I184&gt;0,'Butterfly Shrimp'!I184&gt;0,'Potato Wedges'!I184&gt;0),50,200))),0)</f>
        <v>0</v>
      </c>
      <c r="J184" s="2" t="str">
        <f ca="1">IF(D184&lt;$E$18,"N/A",IF(D184=$E$18,IF($E$7-SUM(OFFSET(F184,-$E$18,0):F184)&gt;0,$E$7-SUM(OFFSET(F184,-$E$18,0):F184),0),IF(OFFSET(G184,-$E$18,0)-SUM(OFFSET(F184,-$E$18,0):F184)&gt;0,OFFSET(G184,-$E$18,0)-SUM(OFFSET(F184,-$E$18,0):F184),0)))</f>
        <v>N/A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247</v>
      </c>
      <c r="F185" s="15">
        <f t="shared" si="16"/>
        <v>45</v>
      </c>
      <c r="G185" s="15">
        <f t="shared" ca="1" si="17"/>
        <v>0</v>
      </c>
      <c r="H185" s="13">
        <f t="shared" ca="1" si="13"/>
        <v>0.27068493150684936</v>
      </c>
      <c r="I185" s="29">
        <f ca="1">IF(G185&lt;&gt;0,IF(E185&lt;0,0,IF(OR(Pita!I185&gt;0,Flour!I185&gt;0),0,IF(OR('Green Pepper'!I185&gt;0,'House Salad'!I185&gt;0,Mushrooms!I185&gt;0,Lemon!I185&gt;0,Tzatziki!I185&gt;0,'Monterey Jack'!I185&gt;0,'Marinated Chicken'!I185&gt;0,Squid!I185&gt;0,Onions!I185&gt;0,Spanakopita!I185&gt;0,'Garlic Butter Sauce'!I185&gt;0,Cheddar!I185&gt;0,'Filet Mignon'!I185&gt;0,'Pork Loin Skewers'!I185&gt;0,Bacon!I185&gt;0,'Chicken Breast'!I185&gt;0,'Butterfly Shrimp'!I185&gt;0,'Potato Wedges'!I185&gt;0),50,200))),0)</f>
        <v>0</v>
      </c>
      <c r="J185" s="2" t="str">
        <f ca="1">IF(D185&lt;$E$18,"N/A",IF(D185=$E$18,IF($E$7-SUM(OFFSET(F185,-$E$18,0):F185)&gt;0,$E$7-SUM(OFFSET(F185,-$E$18,0):F185),0),IF(OFFSET(G185,-$E$18,0)-SUM(OFFSET(F185,-$E$18,0):F185)&gt;0,OFFSET(G185,-$E$18,0)-SUM(OFFSET(F185,-$E$18,0):F185),0)))</f>
        <v>N/A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202</v>
      </c>
      <c r="F186" s="15">
        <f t="shared" si="16"/>
        <v>45</v>
      </c>
      <c r="G186" s="15">
        <f t="shared" ca="1" si="17"/>
        <v>0</v>
      </c>
      <c r="H186" s="13">
        <f t="shared" ca="1" si="13"/>
        <v>0.22136986301369865</v>
      </c>
      <c r="I186" s="29">
        <f ca="1">IF(G186&lt;&gt;0,IF(E186&lt;0,0,IF(OR(Pita!I186&gt;0,Flour!I186&gt;0),0,IF(OR('Green Pepper'!I186&gt;0,'House Salad'!I186&gt;0,Mushrooms!I186&gt;0,Lemon!I186&gt;0,Tzatziki!I186&gt;0,'Monterey Jack'!I186&gt;0,'Marinated Chicken'!I186&gt;0,Squid!I186&gt;0,Onions!I186&gt;0,Spanakopita!I186&gt;0,'Garlic Butter Sauce'!I186&gt;0,Cheddar!I186&gt;0,'Filet Mignon'!I186&gt;0,'Pork Loin Skewers'!I186&gt;0,Bacon!I186&gt;0,'Chicken Breast'!I186&gt;0,'Butterfly Shrimp'!I186&gt;0,'Potato Wedges'!I186&gt;0),50,200))),0)</f>
        <v>0</v>
      </c>
      <c r="J186" s="2" t="str">
        <f ca="1">IF(D186&lt;$E$18,"N/A",IF(D186=$E$18,IF($E$7-SUM(OFFSET(F186,-$E$18,0):F186)&gt;0,$E$7-SUM(OFFSET(F186,-$E$18,0):F186),0),IF(OFFSET(G186,-$E$18,0)-SUM(OFFSET(F186,-$E$18,0):F186)&gt;0,OFFSET(G186,-$E$18,0)-SUM(OFFSET(F186,-$E$18,0):F186),0)))</f>
        <v>N/A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157</v>
      </c>
      <c r="F187" s="15">
        <f t="shared" si="16"/>
        <v>45</v>
      </c>
      <c r="G187" s="15">
        <f t="shared" ca="1" si="17"/>
        <v>0</v>
      </c>
      <c r="H187" s="13">
        <f t="shared" ca="1" si="13"/>
        <v>0.17205479452054798</v>
      </c>
      <c r="I187" s="29">
        <f ca="1">IF(G187&lt;&gt;0,IF(E187&lt;0,0,IF(OR(Pita!I187&gt;0,Flour!I187&gt;0),0,IF(OR('Green Pepper'!I187&gt;0,'House Salad'!I187&gt;0,Mushrooms!I187&gt;0,Lemon!I187&gt;0,Tzatziki!I187&gt;0,'Monterey Jack'!I187&gt;0,'Marinated Chicken'!I187&gt;0,Squid!I187&gt;0,Onions!I187&gt;0,Spanakopita!I187&gt;0,'Garlic Butter Sauce'!I187&gt;0,Cheddar!I187&gt;0,'Filet Mignon'!I187&gt;0,'Pork Loin Skewers'!I187&gt;0,Bacon!I187&gt;0,'Chicken Breast'!I187&gt;0,'Butterfly Shrimp'!I187&gt;0,'Potato Wedges'!I187&gt;0),50,200))),0)</f>
        <v>0</v>
      </c>
      <c r="J187" s="2" t="str">
        <f ca="1">IF(D187&lt;$E$18,"N/A",IF(D187=$E$18,IF($E$7-SUM(OFFSET(F187,-$E$18,0):F187)&gt;0,$E$7-SUM(OFFSET(F187,-$E$18,0):F187),0),IF(OFFSET(G187,-$E$18,0)-SUM(OFFSET(F187,-$E$18,0):F187)&gt;0,OFFSET(G187,-$E$18,0)-SUM(OFFSET(F187,-$E$18,0):F187),0)))</f>
        <v>N/A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112</v>
      </c>
      <c r="F188" s="15">
        <f t="shared" si="16"/>
        <v>45</v>
      </c>
      <c r="G188" s="15">
        <f t="shared" ca="1" si="17"/>
        <v>315</v>
      </c>
      <c r="H188" s="13">
        <f t="shared" ca="1" si="13"/>
        <v>0.12273972602739727</v>
      </c>
      <c r="I188" s="29">
        <f ca="1">IF(G188&lt;&gt;0,IF(E188&lt;0,0,IF(OR(Pita!I188&gt;0,Flour!I188&gt;0),0,IF(OR('Green Pepper'!I188&gt;0,'House Salad'!I188&gt;0,Mushrooms!I188&gt;0,Lemon!I188&gt;0,Tzatziki!I188&gt;0,'Monterey Jack'!I188&gt;0,'Marinated Chicken'!I188&gt;0,Squid!I188&gt;0,Onions!I188&gt;0,Spanakopita!I188&gt;0,'Garlic Butter Sauce'!I188&gt;0,Cheddar!I188&gt;0,'Filet Mignon'!I188&gt;0,'Pork Loin Skewers'!I188&gt;0,Bacon!I188&gt;0,'Chicken Breast'!I188&gt;0,'Butterfly Shrimp'!I188&gt;0,'Potato Wedges'!I188&gt;0),50,200))),0)</f>
        <v>0</v>
      </c>
      <c r="J188" s="2" t="str">
        <f ca="1">IF(D188&lt;$E$18,"N/A",IF(D188=$E$18,IF($E$7-SUM(OFFSET(F188,-$E$18,0):F188)&gt;0,$E$7-SUM(OFFSET(F188,-$E$18,0):F188),0),IF(OFFSET(G188,-$E$18,0)-SUM(OFFSET(F188,-$E$18,0):F188)&gt;0,OFFSET(G188,-$E$18,0)-SUM(OFFSET(F188,-$E$18,0):F188),0)))</f>
        <v>N/A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382</v>
      </c>
      <c r="F189" s="15">
        <f t="shared" si="16"/>
        <v>45</v>
      </c>
      <c r="G189" s="15">
        <f t="shared" ca="1" si="17"/>
        <v>0</v>
      </c>
      <c r="H189" s="13">
        <f t="shared" ca="1" si="13"/>
        <v>0.41863013698630142</v>
      </c>
      <c r="I189" s="29">
        <f ca="1">IF(G189&lt;&gt;0,IF(E189&lt;0,0,IF(OR(Pita!I189&gt;0,Flour!I189&gt;0),0,IF(OR('Green Pepper'!I189&gt;0,'House Salad'!I189&gt;0,Mushrooms!I189&gt;0,Lemon!I189&gt;0,Tzatziki!I189&gt;0,'Monterey Jack'!I189&gt;0,'Marinated Chicken'!I189&gt;0,Squid!I189&gt;0,Onions!I189&gt;0,Spanakopita!I189&gt;0,'Garlic Butter Sauce'!I189&gt;0,Cheddar!I189&gt;0,'Filet Mignon'!I189&gt;0,'Pork Loin Skewers'!I189&gt;0,Bacon!I189&gt;0,'Chicken Breast'!I189&gt;0,'Butterfly Shrimp'!I189&gt;0,'Potato Wedges'!I189&gt;0),50,200))),0)</f>
        <v>0</v>
      </c>
      <c r="J189" s="2" t="str">
        <f ca="1">IF(D189&lt;$E$18,"N/A",IF(D189=$E$18,IF($E$7-SUM(OFFSET(F189,-$E$18,0):F189)&gt;0,$E$7-SUM(OFFSET(F189,-$E$18,0):F189),0),IF(OFFSET(G189,-$E$18,0)-SUM(OFFSET(F189,-$E$18,0):F189)&gt;0,OFFSET(G189,-$E$18,0)-SUM(OFFSET(F189,-$E$18,0):F189),0)))</f>
        <v>N/A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337</v>
      </c>
      <c r="F190" s="15">
        <f t="shared" si="16"/>
        <v>45</v>
      </c>
      <c r="G190" s="15">
        <f t="shared" ca="1" si="17"/>
        <v>0</v>
      </c>
      <c r="H190" s="13">
        <f t="shared" ca="1" si="13"/>
        <v>0.36931506849315071</v>
      </c>
      <c r="I190" s="29">
        <f ca="1">IF(G190&lt;&gt;0,IF(E190&lt;0,0,IF(OR(Pita!I190&gt;0,Flour!I190&gt;0),0,IF(OR('Green Pepper'!I190&gt;0,'House Salad'!I190&gt;0,Mushrooms!I190&gt;0,Lemon!I190&gt;0,Tzatziki!I190&gt;0,'Monterey Jack'!I190&gt;0,'Marinated Chicken'!I190&gt;0,Squid!I190&gt;0,Onions!I190&gt;0,Spanakopita!I190&gt;0,'Garlic Butter Sauce'!I190&gt;0,Cheddar!I190&gt;0,'Filet Mignon'!I190&gt;0,'Pork Loin Skewers'!I190&gt;0,Bacon!I190&gt;0,'Chicken Breast'!I190&gt;0,'Butterfly Shrimp'!I190&gt;0,'Potato Wedges'!I190&gt;0),50,200))),0)</f>
        <v>0</v>
      </c>
      <c r="J190" s="2" t="str">
        <f ca="1">IF(D190&lt;$E$18,"N/A",IF(D190=$E$18,IF($E$7-SUM(OFFSET(F190,-$E$18,0):F190)&gt;0,$E$7-SUM(OFFSET(F190,-$E$18,0):F190),0),IF(OFFSET(G190,-$E$18,0)-SUM(OFFSET(F190,-$E$18,0):F190)&gt;0,OFFSET(G190,-$E$18,0)-SUM(OFFSET(F190,-$E$18,0):F190),0)))</f>
        <v>N/A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292</v>
      </c>
      <c r="F191" s="15">
        <f t="shared" si="16"/>
        <v>45</v>
      </c>
      <c r="G191" s="15">
        <f t="shared" ca="1" si="17"/>
        <v>0</v>
      </c>
      <c r="H191" s="13">
        <f t="shared" ca="1" si="13"/>
        <v>0.32000000000000006</v>
      </c>
      <c r="I191" s="29">
        <f ca="1">IF(G191&lt;&gt;0,IF(E191&lt;0,0,IF(OR(Pita!I191&gt;0,Flour!I191&gt;0),0,IF(OR('Green Pepper'!I191&gt;0,'House Salad'!I191&gt;0,Mushrooms!I191&gt;0,Lemon!I191&gt;0,Tzatziki!I191&gt;0,'Monterey Jack'!I191&gt;0,'Marinated Chicken'!I191&gt;0,Squid!I191&gt;0,Onions!I191&gt;0,Spanakopita!I191&gt;0,'Garlic Butter Sauce'!I191&gt;0,Cheddar!I191&gt;0,'Filet Mignon'!I191&gt;0,'Pork Loin Skewers'!I191&gt;0,Bacon!I191&gt;0,'Chicken Breast'!I191&gt;0,'Butterfly Shrimp'!I191&gt;0,'Potato Wedges'!I191&gt;0),50,200))),0)</f>
        <v>0</v>
      </c>
      <c r="J191" s="2" t="str">
        <f ca="1">IF(D191&lt;$E$18,"N/A",IF(D191=$E$18,IF($E$7-SUM(OFFSET(F191,-$E$18,0):F191)&gt;0,$E$7-SUM(OFFSET(F191,-$E$18,0):F191),0),IF(OFFSET(G191,-$E$18,0)-SUM(OFFSET(F191,-$E$18,0):F191)&gt;0,OFFSET(G191,-$E$18,0)-SUM(OFFSET(F191,-$E$18,0):F191),0)))</f>
        <v>N/A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247</v>
      </c>
      <c r="F192" s="15">
        <f t="shared" si="16"/>
        <v>45</v>
      </c>
      <c r="G192" s="15">
        <f t="shared" ca="1" si="17"/>
        <v>0</v>
      </c>
      <c r="H192" s="13">
        <f t="shared" ca="1" si="13"/>
        <v>0.27068493150684936</v>
      </c>
      <c r="I192" s="29">
        <f ca="1">IF(G192&lt;&gt;0,IF(E192&lt;0,0,IF(OR(Pita!I192&gt;0,Flour!I192&gt;0),0,IF(OR('Green Pepper'!I192&gt;0,'House Salad'!I192&gt;0,Mushrooms!I192&gt;0,Lemon!I192&gt;0,Tzatziki!I192&gt;0,'Monterey Jack'!I192&gt;0,'Marinated Chicken'!I192&gt;0,Squid!I192&gt;0,Onions!I192&gt;0,Spanakopita!I192&gt;0,'Garlic Butter Sauce'!I192&gt;0,Cheddar!I192&gt;0,'Filet Mignon'!I192&gt;0,'Pork Loin Skewers'!I192&gt;0,Bacon!I192&gt;0,'Chicken Breast'!I192&gt;0,'Butterfly Shrimp'!I192&gt;0,'Potato Wedges'!I192&gt;0),50,200))),0)</f>
        <v>0</v>
      </c>
      <c r="J192" s="2" t="str">
        <f ca="1">IF(D192&lt;$E$18,"N/A",IF(D192=$E$18,IF($E$7-SUM(OFFSET(F192,-$E$18,0):F192)&gt;0,$E$7-SUM(OFFSET(F192,-$E$18,0):F192),0),IF(OFFSET(G192,-$E$18,0)-SUM(OFFSET(F192,-$E$18,0):F192)&gt;0,OFFSET(G192,-$E$18,0)-SUM(OFFSET(F192,-$E$18,0):F192),0)))</f>
        <v>N/A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202</v>
      </c>
      <c r="F193" s="15">
        <f t="shared" si="16"/>
        <v>45</v>
      </c>
      <c r="G193" s="15">
        <f t="shared" ca="1" si="17"/>
        <v>0</v>
      </c>
      <c r="H193" s="13">
        <f t="shared" ca="1" si="13"/>
        <v>0.22136986301369865</v>
      </c>
      <c r="I193" s="29">
        <f ca="1">IF(G193&lt;&gt;0,IF(E193&lt;0,0,IF(OR(Pita!I193&gt;0,Flour!I193&gt;0),0,IF(OR('Green Pepper'!I193&gt;0,'House Salad'!I193&gt;0,Mushrooms!I193&gt;0,Lemon!I193&gt;0,Tzatziki!I193&gt;0,'Monterey Jack'!I193&gt;0,'Marinated Chicken'!I193&gt;0,Squid!I193&gt;0,Onions!I193&gt;0,Spanakopita!I193&gt;0,'Garlic Butter Sauce'!I193&gt;0,Cheddar!I193&gt;0,'Filet Mignon'!I193&gt;0,'Pork Loin Skewers'!I193&gt;0,Bacon!I193&gt;0,'Chicken Breast'!I193&gt;0,'Butterfly Shrimp'!I193&gt;0,'Potato Wedges'!I193&gt;0),50,200))),0)</f>
        <v>0</v>
      </c>
      <c r="J193" s="2" t="str">
        <f ca="1">IF(D193&lt;$E$18,"N/A",IF(D193=$E$18,IF($E$7-SUM(OFFSET(F193,-$E$18,0):F193)&gt;0,$E$7-SUM(OFFSET(F193,-$E$18,0):F193),0),IF(OFFSET(G193,-$E$18,0)-SUM(OFFSET(F193,-$E$18,0):F193)&gt;0,OFFSET(G193,-$E$18,0)-SUM(OFFSET(F193,-$E$18,0):F193),0)))</f>
        <v>N/A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157</v>
      </c>
      <c r="F194" s="15">
        <f t="shared" si="16"/>
        <v>45</v>
      </c>
      <c r="G194" s="15">
        <f t="shared" ca="1" si="17"/>
        <v>0</v>
      </c>
      <c r="H194" s="13">
        <f t="shared" ca="1" si="13"/>
        <v>0.17205479452054798</v>
      </c>
      <c r="I194" s="29">
        <f ca="1">IF(G194&lt;&gt;0,IF(E194&lt;0,0,IF(OR(Pita!I194&gt;0,Flour!I194&gt;0),0,IF(OR('Green Pepper'!I194&gt;0,'House Salad'!I194&gt;0,Mushrooms!I194&gt;0,Lemon!I194&gt;0,Tzatziki!I194&gt;0,'Monterey Jack'!I194&gt;0,'Marinated Chicken'!I194&gt;0,Squid!I194&gt;0,Onions!I194&gt;0,Spanakopita!I194&gt;0,'Garlic Butter Sauce'!I194&gt;0,Cheddar!I194&gt;0,'Filet Mignon'!I194&gt;0,'Pork Loin Skewers'!I194&gt;0,Bacon!I194&gt;0,'Chicken Breast'!I194&gt;0,'Butterfly Shrimp'!I194&gt;0,'Potato Wedges'!I194&gt;0),50,200))),0)</f>
        <v>0</v>
      </c>
      <c r="J194" s="2" t="str">
        <f ca="1">IF(D194&lt;$E$18,"N/A",IF(D194=$E$18,IF($E$7-SUM(OFFSET(F194,-$E$18,0):F194)&gt;0,$E$7-SUM(OFFSET(F194,-$E$18,0):F194),0),IF(OFFSET(G194,-$E$18,0)-SUM(OFFSET(F194,-$E$18,0):F194)&gt;0,OFFSET(G194,-$E$18,0)-SUM(OFFSET(F194,-$E$18,0):F194),0)))</f>
        <v>N/A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112</v>
      </c>
      <c r="F195" s="15">
        <f t="shared" si="16"/>
        <v>45</v>
      </c>
      <c r="G195" s="15">
        <f t="shared" ca="1" si="17"/>
        <v>315</v>
      </c>
      <c r="H195" s="13">
        <f t="shared" ca="1" si="13"/>
        <v>0.12273972602739727</v>
      </c>
      <c r="I195" s="29">
        <f ca="1">IF(G195&lt;&gt;0,IF(E195&lt;0,0,IF(OR(Pita!I195&gt;0,Flour!I195&gt;0),0,IF(OR('Green Pepper'!I195&gt;0,'House Salad'!I195&gt;0,Mushrooms!I195&gt;0,Lemon!I195&gt;0,Tzatziki!I195&gt;0,'Monterey Jack'!I195&gt;0,'Marinated Chicken'!I195&gt;0,Squid!I195&gt;0,Onions!I195&gt;0,Spanakopita!I195&gt;0,'Garlic Butter Sauce'!I195&gt;0,Cheddar!I195&gt;0,'Filet Mignon'!I195&gt;0,'Pork Loin Skewers'!I195&gt;0,Bacon!I195&gt;0,'Chicken Breast'!I195&gt;0,'Butterfly Shrimp'!I195&gt;0,'Potato Wedges'!I195&gt;0),50,200))),0)</f>
        <v>0</v>
      </c>
      <c r="J195" s="2" t="str">
        <f ca="1">IF(D195&lt;$E$18,"N/A",IF(D195=$E$18,IF($E$7-SUM(OFFSET(F195,-$E$18,0):F195)&gt;0,$E$7-SUM(OFFSET(F195,-$E$18,0):F195),0),IF(OFFSET(G195,-$E$18,0)-SUM(OFFSET(F195,-$E$18,0):F195)&gt;0,OFFSET(G195,-$E$18,0)-SUM(OFFSET(F195,-$E$18,0):F195),0)))</f>
        <v>N/A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382</v>
      </c>
      <c r="F196" s="15">
        <f t="shared" si="16"/>
        <v>45</v>
      </c>
      <c r="G196" s="15">
        <f t="shared" ca="1" si="17"/>
        <v>0</v>
      </c>
      <c r="H196" s="13">
        <f t="shared" ca="1" si="13"/>
        <v>0.41863013698630142</v>
      </c>
      <c r="I196" s="29">
        <f ca="1">IF(G196&lt;&gt;0,IF(E196&lt;0,0,IF(OR(Pita!I196&gt;0,Flour!I196&gt;0),0,IF(OR('Green Pepper'!I196&gt;0,'House Salad'!I196&gt;0,Mushrooms!I196&gt;0,Lemon!I196&gt;0,Tzatziki!I196&gt;0,'Monterey Jack'!I196&gt;0,'Marinated Chicken'!I196&gt;0,Squid!I196&gt;0,Onions!I196&gt;0,Spanakopita!I196&gt;0,'Garlic Butter Sauce'!I196&gt;0,Cheddar!I196&gt;0,'Filet Mignon'!I196&gt;0,'Pork Loin Skewers'!I196&gt;0,Bacon!I196&gt;0,'Chicken Breast'!I196&gt;0,'Butterfly Shrimp'!I196&gt;0,'Potato Wedges'!I196&gt;0),50,200))),0)</f>
        <v>0</v>
      </c>
      <c r="J196" s="2" t="str">
        <f ca="1">IF(D196&lt;$E$18,"N/A",IF(D196=$E$18,IF($E$7-SUM(OFFSET(F196,-$E$18,0):F196)&gt;0,$E$7-SUM(OFFSET(F196,-$E$18,0):F196),0),IF(OFFSET(G196,-$E$18,0)-SUM(OFFSET(F196,-$E$18,0):F196)&gt;0,OFFSET(G196,-$E$18,0)-SUM(OFFSET(F196,-$E$18,0):F196),0)))</f>
        <v>N/A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337</v>
      </c>
      <c r="F197" s="15">
        <f t="shared" si="16"/>
        <v>45</v>
      </c>
      <c r="G197" s="15">
        <f t="shared" ca="1" si="17"/>
        <v>0</v>
      </c>
      <c r="H197" s="13">
        <f t="shared" ca="1" si="13"/>
        <v>0.36931506849315071</v>
      </c>
      <c r="I197" s="29">
        <f ca="1">IF(G197&lt;&gt;0,IF(E197&lt;0,0,IF(OR(Pita!I197&gt;0,Flour!I197&gt;0),0,IF(OR('Green Pepper'!I197&gt;0,'House Salad'!I197&gt;0,Mushrooms!I197&gt;0,Lemon!I197&gt;0,Tzatziki!I197&gt;0,'Monterey Jack'!I197&gt;0,'Marinated Chicken'!I197&gt;0,Squid!I197&gt;0,Onions!I197&gt;0,Spanakopita!I197&gt;0,'Garlic Butter Sauce'!I197&gt;0,Cheddar!I197&gt;0,'Filet Mignon'!I197&gt;0,'Pork Loin Skewers'!I197&gt;0,Bacon!I197&gt;0,'Chicken Breast'!I197&gt;0,'Butterfly Shrimp'!I197&gt;0,'Potato Wedges'!I197&gt;0),50,200))),0)</f>
        <v>0</v>
      </c>
      <c r="J197" s="2" t="str">
        <f ca="1">IF(D197&lt;$E$18,"N/A",IF(D197=$E$18,IF($E$7-SUM(OFFSET(F197,-$E$18,0):F197)&gt;0,$E$7-SUM(OFFSET(F197,-$E$18,0):F197),0),IF(OFFSET(G197,-$E$18,0)-SUM(OFFSET(F197,-$E$18,0):F197)&gt;0,OFFSET(G197,-$E$18,0)-SUM(OFFSET(F197,-$E$18,0):F197),0)))</f>
        <v>N/A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292</v>
      </c>
      <c r="F198" s="15">
        <f t="shared" si="16"/>
        <v>45</v>
      </c>
      <c r="G198" s="15">
        <f t="shared" ca="1" si="17"/>
        <v>0</v>
      </c>
      <c r="H198" s="13">
        <f t="shared" ca="1" si="13"/>
        <v>0.32000000000000006</v>
      </c>
      <c r="I198" s="29">
        <f ca="1">IF(G198&lt;&gt;0,IF(E198&lt;0,0,IF(OR(Pita!I198&gt;0,Flour!I198&gt;0),0,IF(OR('Green Pepper'!I198&gt;0,'House Salad'!I198&gt;0,Mushrooms!I198&gt;0,Lemon!I198&gt;0,Tzatziki!I198&gt;0,'Monterey Jack'!I198&gt;0,'Marinated Chicken'!I198&gt;0,Squid!I198&gt;0,Onions!I198&gt;0,Spanakopita!I198&gt;0,'Garlic Butter Sauce'!I198&gt;0,Cheddar!I198&gt;0,'Filet Mignon'!I198&gt;0,'Pork Loin Skewers'!I198&gt;0,Bacon!I198&gt;0,'Chicken Breast'!I198&gt;0,'Butterfly Shrimp'!I198&gt;0,'Potato Wedges'!I198&gt;0),50,200))),0)</f>
        <v>0</v>
      </c>
      <c r="J198" s="2" t="str">
        <f ca="1">IF(D198&lt;$E$18,"N/A",IF(D198=$E$18,IF($E$7-SUM(OFFSET(F198,-$E$18,0):F198)&gt;0,$E$7-SUM(OFFSET(F198,-$E$18,0):F198),0),IF(OFFSET(G198,-$E$18,0)-SUM(OFFSET(F198,-$E$18,0):F198)&gt;0,OFFSET(G198,-$E$18,0)-SUM(OFFSET(F198,-$E$18,0):F198),0)))</f>
        <v>N/A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247</v>
      </c>
      <c r="F199" s="15">
        <f t="shared" si="16"/>
        <v>45</v>
      </c>
      <c r="G199" s="15">
        <f t="shared" ca="1" si="17"/>
        <v>0</v>
      </c>
      <c r="H199" s="13">
        <f t="shared" ca="1" si="13"/>
        <v>0.27068493150684936</v>
      </c>
      <c r="I199" s="29">
        <f ca="1">IF(G199&lt;&gt;0,IF(E199&lt;0,0,IF(OR(Pita!I199&gt;0,Flour!I199&gt;0),0,IF(OR('Green Pepper'!I199&gt;0,'House Salad'!I199&gt;0,Mushrooms!I199&gt;0,Lemon!I199&gt;0,Tzatziki!I199&gt;0,'Monterey Jack'!I199&gt;0,'Marinated Chicken'!I199&gt;0,Squid!I199&gt;0,Onions!I199&gt;0,Spanakopita!I199&gt;0,'Garlic Butter Sauce'!I199&gt;0,Cheddar!I199&gt;0,'Filet Mignon'!I199&gt;0,'Pork Loin Skewers'!I199&gt;0,Bacon!I199&gt;0,'Chicken Breast'!I199&gt;0,'Butterfly Shrimp'!I199&gt;0,'Potato Wedges'!I199&gt;0),50,200))),0)</f>
        <v>0</v>
      </c>
      <c r="J199" s="2" t="str">
        <f ca="1">IF(D199&lt;$E$18,"N/A",IF(D199=$E$18,IF($E$7-SUM(OFFSET(F199,-$E$18,0):F199)&gt;0,$E$7-SUM(OFFSET(F199,-$E$18,0):F199),0),IF(OFFSET(G199,-$E$18,0)-SUM(OFFSET(F199,-$E$18,0):F199)&gt;0,OFFSET(G199,-$E$18,0)-SUM(OFFSET(F199,-$E$18,0):F199),0)))</f>
        <v>N/A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202</v>
      </c>
      <c r="F200" s="15">
        <f t="shared" si="16"/>
        <v>45</v>
      </c>
      <c r="G200" s="15">
        <f t="shared" ca="1" si="17"/>
        <v>0</v>
      </c>
      <c r="H200" s="13">
        <f t="shared" ca="1" si="13"/>
        <v>0.22136986301369865</v>
      </c>
      <c r="I200" s="29">
        <f ca="1">IF(G200&lt;&gt;0,IF(E200&lt;0,0,IF(OR(Pita!I200&gt;0,Flour!I200&gt;0),0,IF(OR('Green Pepper'!I200&gt;0,'House Salad'!I200&gt;0,Mushrooms!I200&gt;0,Lemon!I200&gt;0,Tzatziki!I200&gt;0,'Monterey Jack'!I200&gt;0,'Marinated Chicken'!I200&gt;0,Squid!I200&gt;0,Onions!I200&gt;0,Spanakopita!I200&gt;0,'Garlic Butter Sauce'!I200&gt;0,Cheddar!I200&gt;0,'Filet Mignon'!I200&gt;0,'Pork Loin Skewers'!I200&gt;0,Bacon!I200&gt;0,'Chicken Breast'!I200&gt;0,'Butterfly Shrimp'!I200&gt;0,'Potato Wedges'!I200&gt;0),50,200))),0)</f>
        <v>0</v>
      </c>
      <c r="J200" s="2" t="str">
        <f ca="1">IF(D200&lt;$E$18,"N/A",IF(D200=$E$18,IF($E$7-SUM(OFFSET(F200,-$E$18,0):F200)&gt;0,$E$7-SUM(OFFSET(F200,-$E$18,0):F200),0),IF(OFFSET(G200,-$E$18,0)-SUM(OFFSET(F200,-$E$18,0):F200)&gt;0,OFFSET(G200,-$E$18,0)-SUM(OFFSET(F200,-$E$18,0):F200),0)))</f>
        <v>N/A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157</v>
      </c>
      <c r="F201" s="15">
        <f t="shared" si="16"/>
        <v>45</v>
      </c>
      <c r="G201" s="15">
        <f t="shared" ca="1" si="17"/>
        <v>0</v>
      </c>
      <c r="H201" s="13">
        <f t="shared" ca="1" si="13"/>
        <v>0.17205479452054798</v>
      </c>
      <c r="I201" s="29">
        <f ca="1">IF(G201&lt;&gt;0,IF(E201&lt;0,0,IF(OR(Pita!I201&gt;0,Flour!I201&gt;0),0,IF(OR('Green Pepper'!I201&gt;0,'House Salad'!I201&gt;0,Mushrooms!I201&gt;0,Lemon!I201&gt;0,Tzatziki!I201&gt;0,'Monterey Jack'!I201&gt;0,'Marinated Chicken'!I201&gt;0,Squid!I201&gt;0,Onions!I201&gt;0,Spanakopita!I201&gt;0,'Garlic Butter Sauce'!I201&gt;0,Cheddar!I201&gt;0,'Filet Mignon'!I201&gt;0,'Pork Loin Skewers'!I201&gt;0,Bacon!I201&gt;0,'Chicken Breast'!I201&gt;0,'Butterfly Shrimp'!I201&gt;0,'Potato Wedges'!I201&gt;0),50,200))),0)</f>
        <v>0</v>
      </c>
      <c r="J201" s="2" t="str">
        <f ca="1">IF(D201&lt;$E$18,"N/A",IF(D201=$E$18,IF($E$7-SUM(OFFSET(F201,-$E$18,0):F201)&gt;0,$E$7-SUM(OFFSET(F201,-$E$18,0):F201),0),IF(OFFSET(G201,-$E$18,0)-SUM(OFFSET(F201,-$E$18,0):F201)&gt;0,OFFSET(G201,-$E$18,0)-SUM(OFFSET(F201,-$E$18,0):F201),0)))</f>
        <v>N/A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112</v>
      </c>
      <c r="F202" s="15">
        <f t="shared" si="16"/>
        <v>45</v>
      </c>
      <c r="G202" s="15">
        <f t="shared" ca="1" si="17"/>
        <v>315</v>
      </c>
      <c r="H202" s="13">
        <f t="shared" ca="1" si="13"/>
        <v>0.12273972602739727</v>
      </c>
      <c r="I202" s="29">
        <f ca="1">IF(G202&lt;&gt;0,IF(E202&lt;0,0,IF(OR(Pita!I202&gt;0,Flour!I202&gt;0),0,IF(OR('Green Pepper'!I202&gt;0,'House Salad'!I202&gt;0,Mushrooms!I202&gt;0,Lemon!I202&gt;0,Tzatziki!I202&gt;0,'Monterey Jack'!I202&gt;0,'Marinated Chicken'!I202&gt;0,Squid!I202&gt;0,Onions!I202&gt;0,Spanakopita!I202&gt;0,'Garlic Butter Sauce'!I202&gt;0,Cheddar!I202&gt;0,'Filet Mignon'!I202&gt;0,'Pork Loin Skewers'!I202&gt;0,Bacon!I202&gt;0,'Chicken Breast'!I202&gt;0,'Butterfly Shrimp'!I202&gt;0,'Potato Wedges'!I202&gt;0),50,200))),0)</f>
        <v>0</v>
      </c>
      <c r="J202" s="2" t="str">
        <f ca="1">IF(D202&lt;$E$18,"N/A",IF(D202=$E$18,IF($E$7-SUM(OFFSET(F202,-$E$18,0):F202)&gt;0,$E$7-SUM(OFFSET(F202,-$E$18,0):F202),0),IF(OFFSET(G202,-$E$18,0)-SUM(OFFSET(F202,-$E$18,0):F202)&gt;0,OFFSET(G202,-$E$18,0)-SUM(OFFSET(F202,-$E$18,0):F202),0)))</f>
        <v>N/A</v>
      </c>
      <c r="K202" s="13">
        <f t="shared" ca="1" si="14"/>
        <v>0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382</v>
      </c>
      <c r="F203" s="15">
        <f t="shared" si="16"/>
        <v>45</v>
      </c>
      <c r="G203" s="15">
        <f t="shared" ca="1" si="17"/>
        <v>0</v>
      </c>
      <c r="H203" s="13">
        <f t="shared" ca="1" si="13"/>
        <v>0.41863013698630142</v>
      </c>
      <c r="I203" s="29">
        <f ca="1">IF(G203&lt;&gt;0,IF(E203&lt;0,0,IF(OR(Pita!I203&gt;0,Flour!I203&gt;0),0,IF(OR('Green Pepper'!I203&gt;0,'House Salad'!I203&gt;0,Mushrooms!I203&gt;0,Lemon!I203&gt;0,Tzatziki!I203&gt;0,'Monterey Jack'!I203&gt;0,'Marinated Chicken'!I203&gt;0,Squid!I203&gt;0,Onions!I203&gt;0,Spanakopita!I203&gt;0,'Garlic Butter Sauce'!I203&gt;0,Cheddar!I203&gt;0,'Filet Mignon'!I203&gt;0,'Pork Loin Skewers'!I203&gt;0,Bacon!I203&gt;0,'Chicken Breast'!I203&gt;0,'Butterfly Shrimp'!I203&gt;0,'Potato Wedges'!I203&gt;0),50,200))),0)</f>
        <v>0</v>
      </c>
      <c r="J203" s="2" t="str">
        <f ca="1">IF(D203&lt;$E$18,"N/A",IF(D203=$E$18,IF($E$7-SUM(OFFSET(F203,-$E$18,0):F203)&gt;0,$E$7-SUM(OFFSET(F203,-$E$18,0):F203),0),IF(OFFSET(G203,-$E$18,0)-SUM(OFFSET(F203,-$E$18,0):F203)&gt;0,OFFSET(G203,-$E$18,0)-SUM(OFFSET(F203,-$E$18,0):F203),0)))</f>
        <v>N/A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337</v>
      </c>
      <c r="F204" s="15">
        <f t="shared" si="16"/>
        <v>45</v>
      </c>
      <c r="G204" s="15">
        <f t="shared" ca="1" si="17"/>
        <v>0</v>
      </c>
      <c r="H204" s="13">
        <f t="shared" ca="1" si="13"/>
        <v>0.36931506849315071</v>
      </c>
      <c r="I204" s="29">
        <f ca="1">IF(G204&lt;&gt;0,IF(E204&lt;0,0,IF(OR(Pita!I204&gt;0,Flour!I204&gt;0),0,IF(OR('Green Pepper'!I204&gt;0,'House Salad'!I204&gt;0,Mushrooms!I204&gt;0,Lemon!I204&gt;0,Tzatziki!I204&gt;0,'Monterey Jack'!I204&gt;0,'Marinated Chicken'!I204&gt;0,Squid!I204&gt;0,Onions!I204&gt;0,Spanakopita!I204&gt;0,'Garlic Butter Sauce'!I204&gt;0,Cheddar!I204&gt;0,'Filet Mignon'!I204&gt;0,'Pork Loin Skewers'!I204&gt;0,Bacon!I204&gt;0,'Chicken Breast'!I204&gt;0,'Butterfly Shrimp'!I204&gt;0,'Potato Wedges'!I204&gt;0),50,200))),0)</f>
        <v>0</v>
      </c>
      <c r="J204" s="2" t="str">
        <f ca="1">IF(D204&lt;$E$18,"N/A",IF(D204=$E$18,IF($E$7-SUM(OFFSET(F204,-$E$18,0):F204)&gt;0,$E$7-SUM(OFFSET(F204,-$E$18,0):F204),0),IF(OFFSET(G204,-$E$18,0)-SUM(OFFSET(F204,-$E$18,0):F204)&gt;0,OFFSET(G204,-$E$18,0)-SUM(OFFSET(F204,-$E$18,0):F204),0)))</f>
        <v>N/A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292</v>
      </c>
      <c r="F205" s="15">
        <f t="shared" si="16"/>
        <v>45</v>
      </c>
      <c r="G205" s="15">
        <f t="shared" ca="1" si="17"/>
        <v>0</v>
      </c>
      <c r="H205" s="13">
        <f t="shared" ca="1" si="13"/>
        <v>0.32000000000000006</v>
      </c>
      <c r="I205" s="29">
        <f ca="1">IF(G205&lt;&gt;0,IF(E205&lt;0,0,IF(OR(Pita!I205&gt;0,Flour!I205&gt;0),0,IF(OR('Green Pepper'!I205&gt;0,'House Salad'!I205&gt;0,Mushrooms!I205&gt;0,Lemon!I205&gt;0,Tzatziki!I205&gt;0,'Monterey Jack'!I205&gt;0,'Marinated Chicken'!I205&gt;0,Squid!I205&gt;0,Onions!I205&gt;0,Spanakopita!I205&gt;0,'Garlic Butter Sauce'!I205&gt;0,Cheddar!I205&gt;0,'Filet Mignon'!I205&gt;0,'Pork Loin Skewers'!I205&gt;0,Bacon!I205&gt;0,'Chicken Breast'!I205&gt;0,'Butterfly Shrimp'!I205&gt;0,'Potato Wedges'!I205&gt;0),50,200))),0)</f>
        <v>0</v>
      </c>
      <c r="J205" s="2" t="str">
        <f ca="1">IF(D205&lt;$E$18,"N/A",IF(D205=$E$18,IF($E$7-SUM(OFFSET(F205,-$E$18,0):F205)&gt;0,$E$7-SUM(OFFSET(F205,-$E$18,0):F205),0),IF(OFFSET(G205,-$E$18,0)-SUM(OFFSET(F205,-$E$18,0):F205)&gt;0,OFFSET(G205,-$E$18,0)-SUM(OFFSET(F205,-$E$18,0):F205),0)))</f>
        <v>N/A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247</v>
      </c>
      <c r="F206" s="15">
        <f t="shared" si="16"/>
        <v>45</v>
      </c>
      <c r="G206" s="15">
        <f t="shared" ca="1" si="17"/>
        <v>0</v>
      </c>
      <c r="H206" s="13">
        <f t="shared" ca="1" si="13"/>
        <v>0.27068493150684936</v>
      </c>
      <c r="I206" s="29">
        <f ca="1">IF(G206&lt;&gt;0,IF(E206&lt;0,0,IF(OR(Pita!I206&gt;0,Flour!I206&gt;0),0,IF(OR('Green Pepper'!I206&gt;0,'House Salad'!I206&gt;0,Mushrooms!I206&gt;0,Lemon!I206&gt;0,Tzatziki!I206&gt;0,'Monterey Jack'!I206&gt;0,'Marinated Chicken'!I206&gt;0,Squid!I206&gt;0,Onions!I206&gt;0,Spanakopita!I206&gt;0,'Garlic Butter Sauce'!I206&gt;0,Cheddar!I206&gt;0,'Filet Mignon'!I206&gt;0,'Pork Loin Skewers'!I206&gt;0,Bacon!I206&gt;0,'Chicken Breast'!I206&gt;0,'Butterfly Shrimp'!I206&gt;0,'Potato Wedges'!I206&gt;0),50,200))),0)</f>
        <v>0</v>
      </c>
      <c r="J206" s="2" t="str">
        <f ca="1">IF(D206&lt;$E$18,"N/A",IF(D206=$E$18,IF($E$7-SUM(OFFSET(F206,-$E$18,0):F206)&gt;0,$E$7-SUM(OFFSET(F206,-$E$18,0):F206),0),IF(OFFSET(G206,-$E$18,0)-SUM(OFFSET(F206,-$E$18,0):F206)&gt;0,OFFSET(G206,-$E$18,0)-SUM(OFFSET(F206,-$E$18,0):F206),0)))</f>
        <v>N/A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202</v>
      </c>
      <c r="F207" s="15">
        <f t="shared" si="16"/>
        <v>45</v>
      </c>
      <c r="G207" s="15">
        <f t="shared" ca="1" si="17"/>
        <v>0</v>
      </c>
      <c r="H207" s="13">
        <f t="shared" ca="1" si="13"/>
        <v>0.22136986301369865</v>
      </c>
      <c r="I207" s="29">
        <f ca="1">IF(G207&lt;&gt;0,IF(E207&lt;0,0,IF(OR(Pita!I207&gt;0,Flour!I207&gt;0),0,IF(OR('Green Pepper'!I207&gt;0,'House Salad'!I207&gt;0,Mushrooms!I207&gt;0,Lemon!I207&gt;0,Tzatziki!I207&gt;0,'Monterey Jack'!I207&gt;0,'Marinated Chicken'!I207&gt;0,Squid!I207&gt;0,Onions!I207&gt;0,Spanakopita!I207&gt;0,'Garlic Butter Sauce'!I207&gt;0,Cheddar!I207&gt;0,'Filet Mignon'!I207&gt;0,'Pork Loin Skewers'!I207&gt;0,Bacon!I207&gt;0,'Chicken Breast'!I207&gt;0,'Butterfly Shrimp'!I207&gt;0,'Potato Wedges'!I207&gt;0),50,200))),0)</f>
        <v>0</v>
      </c>
      <c r="J207" s="2" t="str">
        <f ca="1">IF(D207&lt;$E$18,"N/A",IF(D207=$E$18,IF($E$7-SUM(OFFSET(F207,-$E$18,0):F207)&gt;0,$E$7-SUM(OFFSET(F207,-$E$18,0):F207),0),IF(OFFSET(G207,-$E$18,0)-SUM(OFFSET(F207,-$E$18,0):F207)&gt;0,OFFSET(G207,-$E$18,0)-SUM(OFFSET(F207,-$E$18,0):F207),0)))</f>
        <v>N/A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157</v>
      </c>
      <c r="F208" s="15">
        <f t="shared" si="16"/>
        <v>45</v>
      </c>
      <c r="G208" s="15">
        <f t="shared" ca="1" si="17"/>
        <v>0</v>
      </c>
      <c r="H208" s="13">
        <f t="shared" ca="1" si="13"/>
        <v>0.17205479452054798</v>
      </c>
      <c r="I208" s="29">
        <f ca="1">IF(G208&lt;&gt;0,IF(E208&lt;0,0,IF(OR(Pita!I208&gt;0,Flour!I208&gt;0),0,IF(OR('Green Pepper'!I208&gt;0,'House Salad'!I208&gt;0,Mushrooms!I208&gt;0,Lemon!I208&gt;0,Tzatziki!I208&gt;0,'Monterey Jack'!I208&gt;0,'Marinated Chicken'!I208&gt;0,Squid!I208&gt;0,Onions!I208&gt;0,Spanakopita!I208&gt;0,'Garlic Butter Sauce'!I208&gt;0,Cheddar!I208&gt;0,'Filet Mignon'!I208&gt;0,'Pork Loin Skewers'!I208&gt;0,Bacon!I208&gt;0,'Chicken Breast'!I208&gt;0,'Butterfly Shrimp'!I208&gt;0,'Potato Wedges'!I208&gt;0),50,200))),0)</f>
        <v>0</v>
      </c>
      <c r="J208" s="2" t="str">
        <f ca="1">IF(D208&lt;$E$18,"N/A",IF(D208=$E$18,IF($E$7-SUM(OFFSET(F208,-$E$18,0):F208)&gt;0,$E$7-SUM(OFFSET(F208,-$E$18,0):F208),0),IF(OFFSET(G208,-$E$18,0)-SUM(OFFSET(F208,-$E$18,0):F208)&gt;0,OFFSET(G208,-$E$18,0)-SUM(OFFSET(F208,-$E$18,0):F208),0)))</f>
        <v>N/A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112</v>
      </c>
      <c r="F209" s="15">
        <f t="shared" si="16"/>
        <v>45</v>
      </c>
      <c r="G209" s="15">
        <f t="shared" ca="1" si="17"/>
        <v>315</v>
      </c>
      <c r="H209" s="13">
        <f t="shared" ca="1" si="13"/>
        <v>0.12273972602739727</v>
      </c>
      <c r="I209" s="29">
        <f ca="1">IF(G209&lt;&gt;0,IF(E209&lt;0,0,IF(OR(Pita!I209&gt;0,Flour!I209&gt;0),0,IF(OR('Green Pepper'!I209&gt;0,'House Salad'!I209&gt;0,Mushrooms!I209&gt;0,Lemon!I209&gt;0,Tzatziki!I209&gt;0,'Monterey Jack'!I209&gt;0,'Marinated Chicken'!I209&gt;0,Squid!I209&gt;0,Onions!I209&gt;0,Spanakopita!I209&gt;0,'Garlic Butter Sauce'!I209&gt;0,Cheddar!I209&gt;0,'Filet Mignon'!I209&gt;0,'Pork Loin Skewers'!I209&gt;0,Bacon!I209&gt;0,'Chicken Breast'!I209&gt;0,'Butterfly Shrimp'!I209&gt;0,'Potato Wedges'!I209&gt;0),50,200))),0)</f>
        <v>0</v>
      </c>
      <c r="J209" s="2" t="str">
        <f ca="1">IF(D209&lt;$E$18,"N/A",IF(D209=$E$18,IF($E$7-SUM(OFFSET(F209,-$E$18,0):F209)&gt;0,$E$7-SUM(OFFSET(F209,-$E$18,0):F209),0),IF(OFFSET(G209,-$E$18,0)-SUM(OFFSET(F209,-$E$18,0):F209)&gt;0,OFFSET(G209,-$E$18,0)-SUM(OFFSET(F209,-$E$18,0):F209),0)))</f>
        <v>N/A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382</v>
      </c>
      <c r="F210" s="15">
        <f t="shared" si="16"/>
        <v>45</v>
      </c>
      <c r="G210" s="15">
        <f t="shared" ca="1" si="17"/>
        <v>0</v>
      </c>
      <c r="H210" s="13">
        <f t="shared" ca="1" si="13"/>
        <v>0.41863013698630142</v>
      </c>
      <c r="I210" s="29">
        <f ca="1">IF(G210&lt;&gt;0,IF(E210&lt;0,0,IF(OR(Pita!I210&gt;0,Flour!I210&gt;0),0,IF(OR('Green Pepper'!I210&gt;0,'House Salad'!I210&gt;0,Mushrooms!I210&gt;0,Lemon!I210&gt;0,Tzatziki!I210&gt;0,'Monterey Jack'!I210&gt;0,'Marinated Chicken'!I210&gt;0,Squid!I210&gt;0,Onions!I210&gt;0,Spanakopita!I210&gt;0,'Garlic Butter Sauce'!I210&gt;0,Cheddar!I210&gt;0,'Filet Mignon'!I210&gt;0,'Pork Loin Skewers'!I210&gt;0,Bacon!I210&gt;0,'Chicken Breast'!I210&gt;0,'Butterfly Shrimp'!I210&gt;0,'Potato Wedges'!I210&gt;0),50,200))),0)</f>
        <v>0</v>
      </c>
      <c r="J210" s="2" t="str">
        <f ca="1">IF(D210&lt;$E$18,"N/A",IF(D210=$E$18,IF($E$7-SUM(OFFSET(F210,-$E$18,0):F210)&gt;0,$E$7-SUM(OFFSET(F210,-$E$18,0):F210),0),IF(OFFSET(G210,-$E$18,0)-SUM(OFFSET(F210,-$E$18,0):F210)&gt;0,OFFSET(G210,-$E$18,0)-SUM(OFFSET(F210,-$E$18,0):F210),0)))</f>
        <v>N/A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337</v>
      </c>
      <c r="F211" s="15">
        <f t="shared" si="16"/>
        <v>45</v>
      </c>
      <c r="G211" s="15">
        <f t="shared" ca="1" si="17"/>
        <v>0</v>
      </c>
      <c r="H211" s="13">
        <f t="shared" ca="1" si="13"/>
        <v>0.36931506849315071</v>
      </c>
      <c r="I211" s="29">
        <f ca="1">IF(G211&lt;&gt;0,IF(E211&lt;0,0,IF(OR(Pita!I211&gt;0,Flour!I211&gt;0),0,IF(OR('Green Pepper'!I211&gt;0,'House Salad'!I211&gt;0,Mushrooms!I211&gt;0,Lemon!I211&gt;0,Tzatziki!I211&gt;0,'Monterey Jack'!I211&gt;0,'Marinated Chicken'!I211&gt;0,Squid!I211&gt;0,Onions!I211&gt;0,Spanakopita!I211&gt;0,'Garlic Butter Sauce'!I211&gt;0,Cheddar!I211&gt;0,'Filet Mignon'!I211&gt;0,'Pork Loin Skewers'!I211&gt;0,Bacon!I211&gt;0,'Chicken Breast'!I211&gt;0,'Butterfly Shrimp'!I211&gt;0,'Potato Wedges'!I211&gt;0),50,200))),0)</f>
        <v>0</v>
      </c>
      <c r="J211" s="2" t="str">
        <f ca="1">IF(D211&lt;$E$18,"N/A",IF(D211=$E$18,IF($E$7-SUM(OFFSET(F211,-$E$18,0):F211)&gt;0,$E$7-SUM(OFFSET(F211,-$E$18,0):F211),0),IF(OFFSET(G211,-$E$18,0)-SUM(OFFSET(F211,-$E$18,0):F211)&gt;0,OFFSET(G211,-$E$18,0)-SUM(OFFSET(F211,-$E$18,0):F211),0)))</f>
        <v>N/A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292</v>
      </c>
      <c r="F212" s="15">
        <f t="shared" si="16"/>
        <v>45</v>
      </c>
      <c r="G212" s="15">
        <f t="shared" ca="1" si="17"/>
        <v>0</v>
      </c>
      <c r="H212" s="13">
        <f t="shared" ca="1" si="13"/>
        <v>0.32000000000000006</v>
      </c>
      <c r="I212" s="29">
        <f ca="1">IF(G212&lt;&gt;0,IF(E212&lt;0,0,IF(OR(Pita!I212&gt;0,Flour!I212&gt;0),0,IF(OR('Green Pepper'!I212&gt;0,'House Salad'!I212&gt;0,Mushrooms!I212&gt;0,Lemon!I212&gt;0,Tzatziki!I212&gt;0,'Monterey Jack'!I212&gt;0,'Marinated Chicken'!I212&gt;0,Squid!I212&gt;0,Onions!I212&gt;0,Spanakopita!I212&gt;0,'Garlic Butter Sauce'!I212&gt;0,Cheddar!I212&gt;0,'Filet Mignon'!I212&gt;0,'Pork Loin Skewers'!I212&gt;0,Bacon!I212&gt;0,'Chicken Breast'!I212&gt;0,'Butterfly Shrimp'!I212&gt;0,'Potato Wedges'!I212&gt;0),50,200))),0)</f>
        <v>0</v>
      </c>
      <c r="J212" s="2" t="str">
        <f ca="1">IF(D212&lt;$E$18,"N/A",IF(D212=$E$18,IF($E$7-SUM(OFFSET(F212,-$E$18,0):F212)&gt;0,$E$7-SUM(OFFSET(F212,-$E$18,0):F212),0),IF(OFFSET(G212,-$E$18,0)-SUM(OFFSET(F212,-$E$18,0):F212)&gt;0,OFFSET(G212,-$E$18,0)-SUM(OFFSET(F212,-$E$18,0):F212),0)))</f>
        <v>N/A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247</v>
      </c>
      <c r="F213" s="15">
        <f t="shared" si="16"/>
        <v>45</v>
      </c>
      <c r="G213" s="15">
        <f t="shared" ca="1" si="17"/>
        <v>0</v>
      </c>
      <c r="H213" s="13">
        <f t="shared" ref="H213:H276" ca="1" si="19">IF(E213&gt;0,E213*($E$12/365),0)</f>
        <v>0.27068493150684936</v>
      </c>
      <c r="I213" s="29">
        <f ca="1">IF(G213&lt;&gt;0,IF(E213&lt;0,0,IF(OR(Pita!I213&gt;0,Flour!I213&gt;0),0,IF(OR('Green Pepper'!I213&gt;0,'House Salad'!I213&gt;0,Mushrooms!I213&gt;0,Lemon!I213&gt;0,Tzatziki!I213&gt;0,'Monterey Jack'!I213&gt;0,'Marinated Chicken'!I213&gt;0,Squid!I213&gt;0,Onions!I213&gt;0,Spanakopita!I213&gt;0,'Garlic Butter Sauce'!I213&gt;0,Cheddar!I213&gt;0,'Filet Mignon'!I213&gt;0,'Pork Loin Skewers'!I213&gt;0,Bacon!I213&gt;0,'Chicken Breast'!I213&gt;0,'Butterfly Shrimp'!I213&gt;0,'Potato Wedges'!I213&gt;0),50,200))),0)</f>
        <v>0</v>
      </c>
      <c r="J213" s="2" t="str">
        <f ca="1">IF(D213&lt;$E$18,"N/A",IF(D213=$E$18,IF($E$7-SUM(OFFSET(F213,-$E$18,0):F213)&gt;0,$E$7-SUM(OFFSET(F213,-$E$18,0):F213),0),IF(OFFSET(G213,-$E$18,0)-SUM(OFFSET(F213,-$E$18,0):F213)&gt;0,OFFSET(G213,-$E$18,0)-SUM(OFFSET(F213,-$E$18,0):F213),0)))</f>
        <v>N/A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202</v>
      </c>
      <c r="F214" s="15">
        <f t="shared" ref="F214:F277" si="22">ROUND($E$15/7,0)</f>
        <v>45</v>
      </c>
      <c r="G214" s="15">
        <f t="shared" ref="G214:G277" ca="1" si="23">IF(D214=1,$E$4,IF(E214&lt;0,$E$4-E214,IF(MOD(D214,$E$5)=0,$E$4-E214,0)))</f>
        <v>0</v>
      </c>
      <c r="H214" s="13">
        <f t="shared" ca="1" si="19"/>
        <v>0.22136986301369865</v>
      </c>
      <c r="I214" s="29">
        <f ca="1">IF(G214&lt;&gt;0,IF(E214&lt;0,0,IF(OR(Pita!I214&gt;0,Flour!I214&gt;0),0,IF(OR('Green Pepper'!I214&gt;0,'House Salad'!I214&gt;0,Mushrooms!I214&gt;0,Lemon!I214&gt;0,Tzatziki!I214&gt;0,'Monterey Jack'!I214&gt;0,'Marinated Chicken'!I214&gt;0,Squid!I214&gt;0,Onions!I214&gt;0,Spanakopita!I214&gt;0,'Garlic Butter Sauce'!I214&gt;0,Cheddar!I214&gt;0,'Filet Mignon'!I214&gt;0,'Pork Loin Skewers'!I214&gt;0,Bacon!I214&gt;0,'Chicken Breast'!I214&gt;0,'Butterfly Shrimp'!I214&gt;0,'Potato Wedges'!I214&gt;0),50,200))),0)</f>
        <v>0</v>
      </c>
      <c r="J214" s="2" t="str">
        <f ca="1">IF(D214&lt;$E$18,"N/A",IF(D214=$E$18,IF($E$7-SUM(OFFSET(F214,-$E$18,0):F214)&gt;0,$E$7-SUM(OFFSET(F214,-$E$18,0):F214),0),IF(OFFSET(G214,-$E$18,0)-SUM(OFFSET(F214,-$E$18,0):F214)&gt;0,OFFSET(G214,-$E$18,0)-SUM(OFFSET(F214,-$E$18,0):F214),0)))</f>
        <v>N/A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157</v>
      </c>
      <c r="F215" s="15">
        <f t="shared" si="22"/>
        <v>45</v>
      </c>
      <c r="G215" s="15">
        <f t="shared" ca="1" si="23"/>
        <v>0</v>
      </c>
      <c r="H215" s="13">
        <f t="shared" ca="1" si="19"/>
        <v>0.17205479452054798</v>
      </c>
      <c r="I215" s="29">
        <f ca="1">IF(G215&lt;&gt;0,IF(E215&lt;0,0,IF(OR(Pita!I215&gt;0,Flour!I215&gt;0),0,IF(OR('Green Pepper'!I215&gt;0,'House Salad'!I215&gt;0,Mushrooms!I215&gt;0,Lemon!I215&gt;0,Tzatziki!I215&gt;0,'Monterey Jack'!I215&gt;0,'Marinated Chicken'!I215&gt;0,Squid!I215&gt;0,Onions!I215&gt;0,Spanakopita!I215&gt;0,'Garlic Butter Sauce'!I215&gt;0,Cheddar!I215&gt;0,'Filet Mignon'!I215&gt;0,'Pork Loin Skewers'!I215&gt;0,Bacon!I215&gt;0,'Chicken Breast'!I215&gt;0,'Butterfly Shrimp'!I215&gt;0,'Potato Wedges'!I215&gt;0),50,200))),0)</f>
        <v>0</v>
      </c>
      <c r="J215" s="2" t="str">
        <f ca="1">IF(D215&lt;$E$18,"N/A",IF(D215=$E$18,IF($E$7-SUM(OFFSET(F215,-$E$18,0):F215)&gt;0,$E$7-SUM(OFFSET(F215,-$E$18,0):F215),0),IF(OFFSET(G215,-$E$18,0)-SUM(OFFSET(F215,-$E$18,0):F215)&gt;0,OFFSET(G215,-$E$18,0)-SUM(OFFSET(F215,-$E$18,0):F215),0)))</f>
        <v>N/A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112</v>
      </c>
      <c r="F216" s="15">
        <f t="shared" si="22"/>
        <v>45</v>
      </c>
      <c r="G216" s="15">
        <f t="shared" ca="1" si="23"/>
        <v>315</v>
      </c>
      <c r="H216" s="13">
        <f t="shared" ca="1" si="19"/>
        <v>0.12273972602739727</v>
      </c>
      <c r="I216" s="29">
        <f ca="1">IF(G216&lt;&gt;0,IF(E216&lt;0,0,IF(OR(Pita!I216&gt;0,Flour!I216&gt;0),0,IF(OR('Green Pepper'!I216&gt;0,'House Salad'!I216&gt;0,Mushrooms!I216&gt;0,Lemon!I216&gt;0,Tzatziki!I216&gt;0,'Monterey Jack'!I216&gt;0,'Marinated Chicken'!I216&gt;0,Squid!I216&gt;0,Onions!I216&gt;0,Spanakopita!I216&gt;0,'Garlic Butter Sauce'!I216&gt;0,Cheddar!I216&gt;0,'Filet Mignon'!I216&gt;0,'Pork Loin Skewers'!I216&gt;0,Bacon!I216&gt;0,'Chicken Breast'!I216&gt;0,'Butterfly Shrimp'!I216&gt;0,'Potato Wedges'!I216&gt;0),50,200))),0)</f>
        <v>0</v>
      </c>
      <c r="J216" s="2" t="str">
        <f ca="1">IF(D216&lt;$E$18,"N/A",IF(D216=$E$18,IF($E$7-SUM(OFFSET(F216,-$E$18,0):F216)&gt;0,$E$7-SUM(OFFSET(F216,-$E$18,0):F216),0),IF(OFFSET(G216,-$E$18,0)-SUM(OFFSET(F216,-$E$18,0):F216)&gt;0,OFFSET(G216,-$E$18,0)-SUM(OFFSET(F216,-$E$18,0):F216),0)))</f>
        <v>N/A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382</v>
      </c>
      <c r="F217" s="15">
        <f t="shared" si="22"/>
        <v>45</v>
      </c>
      <c r="G217" s="15">
        <f t="shared" ca="1" si="23"/>
        <v>0</v>
      </c>
      <c r="H217" s="13">
        <f t="shared" ca="1" si="19"/>
        <v>0.41863013698630142</v>
      </c>
      <c r="I217" s="29">
        <f ca="1">IF(G217&lt;&gt;0,IF(E217&lt;0,0,IF(OR(Pita!I217&gt;0,Flour!I217&gt;0),0,IF(OR('Green Pepper'!I217&gt;0,'House Salad'!I217&gt;0,Mushrooms!I217&gt;0,Lemon!I217&gt;0,Tzatziki!I217&gt;0,'Monterey Jack'!I217&gt;0,'Marinated Chicken'!I217&gt;0,Squid!I217&gt;0,Onions!I217&gt;0,Spanakopita!I217&gt;0,'Garlic Butter Sauce'!I217&gt;0,Cheddar!I217&gt;0,'Filet Mignon'!I217&gt;0,'Pork Loin Skewers'!I217&gt;0,Bacon!I217&gt;0,'Chicken Breast'!I217&gt;0,'Butterfly Shrimp'!I217&gt;0,'Potato Wedges'!I217&gt;0),50,200))),0)</f>
        <v>0</v>
      </c>
      <c r="J217" s="2" t="str">
        <f ca="1">IF(D217&lt;$E$18,"N/A",IF(D217=$E$18,IF($E$7-SUM(OFFSET(F217,-$E$18,0):F217)&gt;0,$E$7-SUM(OFFSET(F217,-$E$18,0):F217),0),IF(OFFSET(G217,-$E$18,0)-SUM(OFFSET(F217,-$E$18,0):F217)&gt;0,OFFSET(G217,-$E$18,0)-SUM(OFFSET(F217,-$E$18,0):F217),0)))</f>
        <v>N/A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337</v>
      </c>
      <c r="F218" s="15">
        <f t="shared" si="22"/>
        <v>45</v>
      </c>
      <c r="G218" s="15">
        <f t="shared" ca="1" si="23"/>
        <v>0</v>
      </c>
      <c r="H218" s="13">
        <f t="shared" ca="1" si="19"/>
        <v>0.36931506849315071</v>
      </c>
      <c r="I218" s="29">
        <f ca="1">IF(G218&lt;&gt;0,IF(E218&lt;0,0,IF(OR(Pita!I218&gt;0,Flour!I218&gt;0),0,IF(OR('Green Pepper'!I218&gt;0,'House Salad'!I218&gt;0,Mushrooms!I218&gt;0,Lemon!I218&gt;0,Tzatziki!I218&gt;0,'Monterey Jack'!I218&gt;0,'Marinated Chicken'!I218&gt;0,Squid!I218&gt;0,Onions!I218&gt;0,Spanakopita!I218&gt;0,'Garlic Butter Sauce'!I218&gt;0,Cheddar!I218&gt;0,'Filet Mignon'!I218&gt;0,'Pork Loin Skewers'!I218&gt;0,Bacon!I218&gt;0,'Chicken Breast'!I218&gt;0,'Butterfly Shrimp'!I218&gt;0,'Potato Wedges'!I218&gt;0),50,200))),0)</f>
        <v>0</v>
      </c>
      <c r="J218" s="2" t="str">
        <f ca="1">IF(D218&lt;$E$18,"N/A",IF(D218=$E$18,IF($E$7-SUM(OFFSET(F218,-$E$18,0):F218)&gt;0,$E$7-SUM(OFFSET(F218,-$E$18,0):F218),0),IF(OFFSET(G218,-$E$18,0)-SUM(OFFSET(F218,-$E$18,0):F218)&gt;0,OFFSET(G218,-$E$18,0)-SUM(OFFSET(F218,-$E$18,0):F218),0)))</f>
        <v>N/A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292</v>
      </c>
      <c r="F219" s="15">
        <f t="shared" si="22"/>
        <v>45</v>
      </c>
      <c r="G219" s="15">
        <f t="shared" ca="1" si="23"/>
        <v>0</v>
      </c>
      <c r="H219" s="13">
        <f t="shared" ca="1" si="19"/>
        <v>0.32000000000000006</v>
      </c>
      <c r="I219" s="29">
        <f ca="1">IF(G219&lt;&gt;0,IF(E219&lt;0,0,IF(OR(Pita!I219&gt;0,Flour!I219&gt;0),0,IF(OR('Green Pepper'!I219&gt;0,'House Salad'!I219&gt;0,Mushrooms!I219&gt;0,Lemon!I219&gt;0,Tzatziki!I219&gt;0,'Monterey Jack'!I219&gt;0,'Marinated Chicken'!I219&gt;0,Squid!I219&gt;0,Onions!I219&gt;0,Spanakopita!I219&gt;0,'Garlic Butter Sauce'!I219&gt;0,Cheddar!I219&gt;0,'Filet Mignon'!I219&gt;0,'Pork Loin Skewers'!I219&gt;0,Bacon!I219&gt;0,'Chicken Breast'!I219&gt;0,'Butterfly Shrimp'!I219&gt;0,'Potato Wedges'!I219&gt;0),50,200))),0)</f>
        <v>0</v>
      </c>
      <c r="J219" s="2" t="str">
        <f ca="1">IF(D219&lt;$E$18,"N/A",IF(D219=$E$18,IF($E$7-SUM(OFFSET(F219,-$E$18,0):F219)&gt;0,$E$7-SUM(OFFSET(F219,-$E$18,0):F219),0),IF(OFFSET(G219,-$E$18,0)-SUM(OFFSET(F219,-$E$18,0):F219)&gt;0,OFFSET(G219,-$E$18,0)-SUM(OFFSET(F219,-$E$18,0):F219),0)))</f>
        <v>N/A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247</v>
      </c>
      <c r="F220" s="15">
        <f t="shared" si="22"/>
        <v>45</v>
      </c>
      <c r="G220" s="15">
        <f t="shared" ca="1" si="23"/>
        <v>0</v>
      </c>
      <c r="H220" s="13">
        <f t="shared" ca="1" si="19"/>
        <v>0.27068493150684936</v>
      </c>
      <c r="I220" s="29">
        <f ca="1">IF(G220&lt;&gt;0,IF(E220&lt;0,0,IF(OR(Pita!I220&gt;0,Flour!I220&gt;0),0,IF(OR('Green Pepper'!I220&gt;0,'House Salad'!I220&gt;0,Mushrooms!I220&gt;0,Lemon!I220&gt;0,Tzatziki!I220&gt;0,'Monterey Jack'!I220&gt;0,'Marinated Chicken'!I220&gt;0,Squid!I220&gt;0,Onions!I220&gt;0,Spanakopita!I220&gt;0,'Garlic Butter Sauce'!I220&gt;0,Cheddar!I220&gt;0,'Filet Mignon'!I220&gt;0,'Pork Loin Skewers'!I220&gt;0,Bacon!I220&gt;0,'Chicken Breast'!I220&gt;0,'Butterfly Shrimp'!I220&gt;0,'Potato Wedges'!I220&gt;0),50,200))),0)</f>
        <v>0</v>
      </c>
      <c r="J220" s="2" t="str">
        <f ca="1">IF(D220&lt;$E$18,"N/A",IF(D220=$E$18,IF($E$7-SUM(OFFSET(F220,-$E$18,0):F220)&gt;0,$E$7-SUM(OFFSET(F220,-$E$18,0):F220),0),IF(OFFSET(G220,-$E$18,0)-SUM(OFFSET(F220,-$E$18,0):F220)&gt;0,OFFSET(G220,-$E$18,0)-SUM(OFFSET(F220,-$E$18,0):F220),0)))</f>
        <v>N/A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202</v>
      </c>
      <c r="F221" s="15">
        <f t="shared" si="22"/>
        <v>45</v>
      </c>
      <c r="G221" s="15">
        <f t="shared" ca="1" si="23"/>
        <v>0</v>
      </c>
      <c r="H221" s="13">
        <f t="shared" ca="1" si="19"/>
        <v>0.22136986301369865</v>
      </c>
      <c r="I221" s="29">
        <f ca="1">IF(G221&lt;&gt;0,IF(E221&lt;0,0,IF(OR(Pita!I221&gt;0,Flour!I221&gt;0),0,IF(OR('Green Pepper'!I221&gt;0,'House Salad'!I221&gt;0,Mushrooms!I221&gt;0,Lemon!I221&gt;0,Tzatziki!I221&gt;0,'Monterey Jack'!I221&gt;0,'Marinated Chicken'!I221&gt;0,Squid!I221&gt;0,Onions!I221&gt;0,Spanakopita!I221&gt;0,'Garlic Butter Sauce'!I221&gt;0,Cheddar!I221&gt;0,'Filet Mignon'!I221&gt;0,'Pork Loin Skewers'!I221&gt;0,Bacon!I221&gt;0,'Chicken Breast'!I221&gt;0,'Butterfly Shrimp'!I221&gt;0,'Potato Wedges'!I221&gt;0),50,200))),0)</f>
        <v>0</v>
      </c>
      <c r="J221" s="2" t="str">
        <f ca="1">IF(D221&lt;$E$18,"N/A",IF(D221=$E$18,IF($E$7-SUM(OFFSET(F221,-$E$18,0):F221)&gt;0,$E$7-SUM(OFFSET(F221,-$E$18,0):F221),0),IF(OFFSET(G221,-$E$18,0)-SUM(OFFSET(F221,-$E$18,0):F221)&gt;0,OFFSET(G221,-$E$18,0)-SUM(OFFSET(F221,-$E$18,0):F221),0)))</f>
        <v>N/A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157</v>
      </c>
      <c r="F222" s="15">
        <f t="shared" si="22"/>
        <v>45</v>
      </c>
      <c r="G222" s="15">
        <f t="shared" ca="1" si="23"/>
        <v>0</v>
      </c>
      <c r="H222" s="13">
        <f t="shared" ca="1" si="19"/>
        <v>0.17205479452054798</v>
      </c>
      <c r="I222" s="29">
        <f ca="1">IF(G222&lt;&gt;0,IF(E222&lt;0,0,IF(OR(Pita!I222&gt;0,Flour!I222&gt;0),0,IF(OR('Green Pepper'!I222&gt;0,'House Salad'!I222&gt;0,Mushrooms!I222&gt;0,Lemon!I222&gt;0,Tzatziki!I222&gt;0,'Monterey Jack'!I222&gt;0,'Marinated Chicken'!I222&gt;0,Squid!I222&gt;0,Onions!I222&gt;0,Spanakopita!I222&gt;0,'Garlic Butter Sauce'!I222&gt;0,Cheddar!I222&gt;0,'Filet Mignon'!I222&gt;0,'Pork Loin Skewers'!I222&gt;0,Bacon!I222&gt;0,'Chicken Breast'!I222&gt;0,'Butterfly Shrimp'!I222&gt;0,'Potato Wedges'!I222&gt;0),50,200))),0)</f>
        <v>0</v>
      </c>
      <c r="J222" s="2" t="str">
        <f ca="1">IF(D222&lt;$E$18,"N/A",IF(D222=$E$18,IF($E$7-SUM(OFFSET(F222,-$E$18,0):F222)&gt;0,$E$7-SUM(OFFSET(F222,-$E$18,0):F222),0),IF(OFFSET(G222,-$E$18,0)-SUM(OFFSET(F222,-$E$18,0):F222)&gt;0,OFFSET(G222,-$E$18,0)-SUM(OFFSET(F222,-$E$18,0):F222),0)))</f>
        <v>N/A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112</v>
      </c>
      <c r="F223" s="15">
        <f t="shared" si="22"/>
        <v>45</v>
      </c>
      <c r="G223" s="15">
        <f t="shared" ca="1" si="23"/>
        <v>315</v>
      </c>
      <c r="H223" s="13">
        <f t="shared" ca="1" si="19"/>
        <v>0.12273972602739727</v>
      </c>
      <c r="I223" s="29">
        <f ca="1">IF(G223&lt;&gt;0,IF(E223&lt;0,0,IF(OR(Pita!I223&gt;0,Flour!I223&gt;0),0,IF(OR('Green Pepper'!I223&gt;0,'House Salad'!I223&gt;0,Mushrooms!I223&gt;0,Lemon!I223&gt;0,Tzatziki!I223&gt;0,'Monterey Jack'!I223&gt;0,'Marinated Chicken'!I223&gt;0,Squid!I223&gt;0,Onions!I223&gt;0,Spanakopita!I223&gt;0,'Garlic Butter Sauce'!I223&gt;0,Cheddar!I223&gt;0,'Filet Mignon'!I223&gt;0,'Pork Loin Skewers'!I223&gt;0,Bacon!I223&gt;0,'Chicken Breast'!I223&gt;0,'Butterfly Shrimp'!I223&gt;0,'Potato Wedges'!I223&gt;0),50,200))),0)</f>
        <v>0</v>
      </c>
      <c r="J223" s="2" t="str">
        <f ca="1">IF(D223&lt;$E$18,"N/A",IF(D223=$E$18,IF($E$7-SUM(OFFSET(F223,-$E$18,0):F223)&gt;0,$E$7-SUM(OFFSET(F223,-$E$18,0):F223),0),IF(OFFSET(G223,-$E$18,0)-SUM(OFFSET(F223,-$E$18,0):F223)&gt;0,OFFSET(G223,-$E$18,0)-SUM(OFFSET(F223,-$E$18,0):F223),0)))</f>
        <v>N/A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382</v>
      </c>
      <c r="F224" s="15">
        <f t="shared" si="22"/>
        <v>45</v>
      </c>
      <c r="G224" s="15">
        <f t="shared" ca="1" si="23"/>
        <v>0</v>
      </c>
      <c r="H224" s="13">
        <f t="shared" ca="1" si="19"/>
        <v>0.41863013698630142</v>
      </c>
      <c r="I224" s="29">
        <f ca="1">IF(G224&lt;&gt;0,IF(E224&lt;0,0,IF(OR(Pita!I224&gt;0,Flour!I224&gt;0),0,IF(OR('Green Pepper'!I224&gt;0,'House Salad'!I224&gt;0,Mushrooms!I224&gt;0,Lemon!I224&gt;0,Tzatziki!I224&gt;0,'Monterey Jack'!I224&gt;0,'Marinated Chicken'!I224&gt;0,Squid!I224&gt;0,Onions!I224&gt;0,Spanakopita!I224&gt;0,'Garlic Butter Sauce'!I224&gt;0,Cheddar!I224&gt;0,'Filet Mignon'!I224&gt;0,'Pork Loin Skewers'!I224&gt;0,Bacon!I224&gt;0,'Chicken Breast'!I224&gt;0,'Butterfly Shrimp'!I224&gt;0,'Potato Wedges'!I224&gt;0),50,200))),0)</f>
        <v>0</v>
      </c>
      <c r="J224" s="2" t="str">
        <f ca="1">IF(D224&lt;$E$18,"N/A",IF(D224=$E$18,IF($E$7-SUM(OFFSET(F224,-$E$18,0):F224)&gt;0,$E$7-SUM(OFFSET(F224,-$E$18,0):F224),0),IF(OFFSET(G224,-$E$18,0)-SUM(OFFSET(F224,-$E$18,0):F224)&gt;0,OFFSET(G224,-$E$18,0)-SUM(OFFSET(F224,-$E$18,0):F224),0)))</f>
        <v>N/A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337</v>
      </c>
      <c r="F225" s="15">
        <f t="shared" si="22"/>
        <v>45</v>
      </c>
      <c r="G225" s="15">
        <f t="shared" ca="1" si="23"/>
        <v>0</v>
      </c>
      <c r="H225" s="13">
        <f t="shared" ca="1" si="19"/>
        <v>0.36931506849315071</v>
      </c>
      <c r="I225" s="29">
        <f ca="1">IF(G225&lt;&gt;0,IF(E225&lt;0,0,IF(OR(Pita!I225&gt;0,Flour!I225&gt;0),0,IF(OR('Green Pepper'!I225&gt;0,'House Salad'!I225&gt;0,Mushrooms!I225&gt;0,Lemon!I225&gt;0,Tzatziki!I225&gt;0,'Monterey Jack'!I225&gt;0,'Marinated Chicken'!I225&gt;0,Squid!I225&gt;0,Onions!I225&gt;0,Spanakopita!I225&gt;0,'Garlic Butter Sauce'!I225&gt;0,Cheddar!I225&gt;0,'Filet Mignon'!I225&gt;0,'Pork Loin Skewers'!I225&gt;0,Bacon!I225&gt;0,'Chicken Breast'!I225&gt;0,'Butterfly Shrimp'!I225&gt;0,'Potato Wedges'!I225&gt;0),50,200))),0)</f>
        <v>0</v>
      </c>
      <c r="J225" s="2" t="str">
        <f ca="1">IF(D225&lt;$E$18,"N/A",IF(D225=$E$18,IF($E$7-SUM(OFFSET(F225,-$E$18,0):F225)&gt;0,$E$7-SUM(OFFSET(F225,-$E$18,0):F225),0),IF(OFFSET(G225,-$E$18,0)-SUM(OFFSET(F225,-$E$18,0):F225)&gt;0,OFFSET(G225,-$E$18,0)-SUM(OFFSET(F225,-$E$18,0):F225),0)))</f>
        <v>N/A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292</v>
      </c>
      <c r="F226" s="15">
        <f t="shared" si="22"/>
        <v>45</v>
      </c>
      <c r="G226" s="15">
        <f t="shared" ca="1" si="23"/>
        <v>0</v>
      </c>
      <c r="H226" s="13">
        <f t="shared" ca="1" si="19"/>
        <v>0.32000000000000006</v>
      </c>
      <c r="I226" s="29">
        <f ca="1">IF(G226&lt;&gt;0,IF(E226&lt;0,0,IF(OR(Pita!I226&gt;0,Flour!I226&gt;0),0,IF(OR('Green Pepper'!I226&gt;0,'House Salad'!I226&gt;0,Mushrooms!I226&gt;0,Lemon!I226&gt;0,Tzatziki!I226&gt;0,'Monterey Jack'!I226&gt;0,'Marinated Chicken'!I226&gt;0,Squid!I226&gt;0,Onions!I226&gt;0,Spanakopita!I226&gt;0,'Garlic Butter Sauce'!I226&gt;0,Cheddar!I226&gt;0,'Filet Mignon'!I226&gt;0,'Pork Loin Skewers'!I226&gt;0,Bacon!I226&gt;0,'Chicken Breast'!I226&gt;0,'Butterfly Shrimp'!I226&gt;0,'Potato Wedges'!I226&gt;0),50,200))),0)</f>
        <v>0</v>
      </c>
      <c r="J226" s="2" t="str">
        <f ca="1">IF(D226&lt;$E$18,"N/A",IF(D226=$E$18,IF($E$7-SUM(OFFSET(F226,-$E$18,0):F226)&gt;0,$E$7-SUM(OFFSET(F226,-$E$18,0):F226),0),IF(OFFSET(G226,-$E$18,0)-SUM(OFFSET(F226,-$E$18,0):F226)&gt;0,OFFSET(G226,-$E$18,0)-SUM(OFFSET(F226,-$E$18,0):F226),0)))</f>
        <v>N/A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247</v>
      </c>
      <c r="F227" s="15">
        <f t="shared" si="22"/>
        <v>45</v>
      </c>
      <c r="G227" s="15">
        <f t="shared" ca="1" si="23"/>
        <v>0</v>
      </c>
      <c r="H227" s="13">
        <f t="shared" ca="1" si="19"/>
        <v>0.27068493150684936</v>
      </c>
      <c r="I227" s="29">
        <f ca="1">IF(G227&lt;&gt;0,IF(E227&lt;0,0,IF(OR(Pita!I227&gt;0,Flour!I227&gt;0),0,IF(OR('Green Pepper'!I227&gt;0,'House Salad'!I227&gt;0,Mushrooms!I227&gt;0,Lemon!I227&gt;0,Tzatziki!I227&gt;0,'Monterey Jack'!I227&gt;0,'Marinated Chicken'!I227&gt;0,Squid!I227&gt;0,Onions!I227&gt;0,Spanakopita!I227&gt;0,'Garlic Butter Sauce'!I227&gt;0,Cheddar!I227&gt;0,'Filet Mignon'!I227&gt;0,'Pork Loin Skewers'!I227&gt;0,Bacon!I227&gt;0,'Chicken Breast'!I227&gt;0,'Butterfly Shrimp'!I227&gt;0,'Potato Wedges'!I227&gt;0),50,200))),0)</f>
        <v>0</v>
      </c>
      <c r="J227" s="2" t="str">
        <f ca="1">IF(D227&lt;$E$18,"N/A",IF(D227=$E$18,IF($E$7-SUM(OFFSET(F227,-$E$18,0):F227)&gt;0,$E$7-SUM(OFFSET(F227,-$E$18,0):F227),0),IF(OFFSET(G227,-$E$18,0)-SUM(OFFSET(F227,-$E$18,0):F227)&gt;0,OFFSET(G227,-$E$18,0)-SUM(OFFSET(F227,-$E$18,0):F227),0)))</f>
        <v>N/A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202</v>
      </c>
      <c r="F228" s="15">
        <f t="shared" si="22"/>
        <v>45</v>
      </c>
      <c r="G228" s="15">
        <f t="shared" ca="1" si="23"/>
        <v>0</v>
      </c>
      <c r="H228" s="13">
        <f t="shared" ca="1" si="19"/>
        <v>0.22136986301369865</v>
      </c>
      <c r="I228" s="29">
        <f ca="1">IF(G228&lt;&gt;0,IF(E228&lt;0,0,IF(OR(Pita!I228&gt;0,Flour!I228&gt;0),0,IF(OR('Green Pepper'!I228&gt;0,'House Salad'!I228&gt;0,Mushrooms!I228&gt;0,Lemon!I228&gt;0,Tzatziki!I228&gt;0,'Monterey Jack'!I228&gt;0,'Marinated Chicken'!I228&gt;0,Squid!I228&gt;0,Onions!I228&gt;0,Spanakopita!I228&gt;0,'Garlic Butter Sauce'!I228&gt;0,Cheddar!I228&gt;0,'Filet Mignon'!I228&gt;0,'Pork Loin Skewers'!I228&gt;0,Bacon!I228&gt;0,'Chicken Breast'!I228&gt;0,'Butterfly Shrimp'!I228&gt;0,'Potato Wedges'!I228&gt;0),50,200))),0)</f>
        <v>0</v>
      </c>
      <c r="J228" s="2" t="str">
        <f ca="1">IF(D228&lt;$E$18,"N/A",IF(D228=$E$18,IF($E$7-SUM(OFFSET(F228,-$E$18,0):F228)&gt;0,$E$7-SUM(OFFSET(F228,-$E$18,0):F228),0),IF(OFFSET(G228,-$E$18,0)-SUM(OFFSET(F228,-$E$18,0):F228)&gt;0,OFFSET(G228,-$E$18,0)-SUM(OFFSET(F228,-$E$18,0):F228),0)))</f>
        <v>N/A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157</v>
      </c>
      <c r="F229" s="15">
        <f t="shared" si="22"/>
        <v>45</v>
      </c>
      <c r="G229" s="15">
        <f t="shared" ca="1" si="23"/>
        <v>0</v>
      </c>
      <c r="H229" s="13">
        <f t="shared" ca="1" si="19"/>
        <v>0.17205479452054798</v>
      </c>
      <c r="I229" s="29">
        <f ca="1">IF(G229&lt;&gt;0,IF(E229&lt;0,0,IF(OR(Pita!I229&gt;0,Flour!I229&gt;0),0,IF(OR('Green Pepper'!I229&gt;0,'House Salad'!I229&gt;0,Mushrooms!I229&gt;0,Lemon!I229&gt;0,Tzatziki!I229&gt;0,'Monterey Jack'!I229&gt;0,'Marinated Chicken'!I229&gt;0,Squid!I229&gt;0,Onions!I229&gt;0,Spanakopita!I229&gt;0,'Garlic Butter Sauce'!I229&gt;0,Cheddar!I229&gt;0,'Filet Mignon'!I229&gt;0,'Pork Loin Skewers'!I229&gt;0,Bacon!I229&gt;0,'Chicken Breast'!I229&gt;0,'Butterfly Shrimp'!I229&gt;0,'Potato Wedges'!I229&gt;0),50,200))),0)</f>
        <v>0</v>
      </c>
      <c r="J229" s="2" t="str">
        <f ca="1">IF(D229&lt;$E$18,"N/A",IF(D229=$E$18,IF($E$7-SUM(OFFSET(F229,-$E$18,0):F229)&gt;0,$E$7-SUM(OFFSET(F229,-$E$18,0):F229),0),IF(OFFSET(G229,-$E$18,0)-SUM(OFFSET(F229,-$E$18,0):F229)&gt;0,OFFSET(G229,-$E$18,0)-SUM(OFFSET(F229,-$E$18,0):F229),0)))</f>
        <v>N/A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112</v>
      </c>
      <c r="F230" s="15">
        <f t="shared" si="22"/>
        <v>45</v>
      </c>
      <c r="G230" s="15">
        <f t="shared" ca="1" si="23"/>
        <v>315</v>
      </c>
      <c r="H230" s="13">
        <f t="shared" ca="1" si="19"/>
        <v>0.12273972602739727</v>
      </c>
      <c r="I230" s="29">
        <f ca="1">IF(G230&lt;&gt;0,IF(E230&lt;0,0,IF(OR(Pita!I230&gt;0,Flour!I230&gt;0),0,IF(OR('Green Pepper'!I230&gt;0,'House Salad'!I230&gt;0,Mushrooms!I230&gt;0,Lemon!I230&gt;0,Tzatziki!I230&gt;0,'Monterey Jack'!I230&gt;0,'Marinated Chicken'!I230&gt;0,Squid!I230&gt;0,Onions!I230&gt;0,Spanakopita!I230&gt;0,'Garlic Butter Sauce'!I230&gt;0,Cheddar!I230&gt;0,'Filet Mignon'!I230&gt;0,'Pork Loin Skewers'!I230&gt;0,Bacon!I230&gt;0,'Chicken Breast'!I230&gt;0,'Butterfly Shrimp'!I230&gt;0,'Potato Wedges'!I230&gt;0),50,200))),0)</f>
        <v>0</v>
      </c>
      <c r="J230" s="2" t="str">
        <f ca="1">IF(D230&lt;$E$18,"N/A",IF(D230=$E$18,IF($E$7-SUM(OFFSET(F230,-$E$18,0):F230)&gt;0,$E$7-SUM(OFFSET(F230,-$E$18,0):F230),0),IF(OFFSET(G230,-$E$18,0)-SUM(OFFSET(F230,-$E$18,0):F230)&gt;0,OFFSET(G230,-$E$18,0)-SUM(OFFSET(F230,-$E$18,0):F230),0)))</f>
        <v>N/A</v>
      </c>
      <c r="K230" s="13">
        <f t="shared" ca="1" si="20"/>
        <v>0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382</v>
      </c>
      <c r="F231" s="15">
        <f t="shared" si="22"/>
        <v>45</v>
      </c>
      <c r="G231" s="15">
        <f t="shared" ca="1" si="23"/>
        <v>0</v>
      </c>
      <c r="H231" s="13">
        <f t="shared" ca="1" si="19"/>
        <v>0.41863013698630142</v>
      </c>
      <c r="I231" s="29">
        <f ca="1">IF(G231&lt;&gt;0,IF(E231&lt;0,0,IF(OR(Pita!I231&gt;0,Flour!I231&gt;0),0,IF(OR('Green Pepper'!I231&gt;0,'House Salad'!I231&gt;0,Mushrooms!I231&gt;0,Lemon!I231&gt;0,Tzatziki!I231&gt;0,'Monterey Jack'!I231&gt;0,'Marinated Chicken'!I231&gt;0,Squid!I231&gt;0,Onions!I231&gt;0,Spanakopita!I231&gt;0,'Garlic Butter Sauce'!I231&gt;0,Cheddar!I231&gt;0,'Filet Mignon'!I231&gt;0,'Pork Loin Skewers'!I231&gt;0,Bacon!I231&gt;0,'Chicken Breast'!I231&gt;0,'Butterfly Shrimp'!I231&gt;0,'Potato Wedges'!I231&gt;0),50,200))),0)</f>
        <v>0</v>
      </c>
      <c r="J231" s="2" t="str">
        <f ca="1">IF(D231&lt;$E$18,"N/A",IF(D231=$E$18,IF($E$7-SUM(OFFSET(F231,-$E$18,0):F231)&gt;0,$E$7-SUM(OFFSET(F231,-$E$18,0):F231),0),IF(OFFSET(G231,-$E$18,0)-SUM(OFFSET(F231,-$E$18,0):F231)&gt;0,OFFSET(G231,-$E$18,0)-SUM(OFFSET(F231,-$E$18,0):F231),0)))</f>
        <v>N/A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337</v>
      </c>
      <c r="F232" s="15">
        <f t="shared" si="22"/>
        <v>45</v>
      </c>
      <c r="G232" s="15">
        <f t="shared" ca="1" si="23"/>
        <v>0</v>
      </c>
      <c r="H232" s="13">
        <f t="shared" ca="1" si="19"/>
        <v>0.36931506849315071</v>
      </c>
      <c r="I232" s="29">
        <f ca="1">IF(G232&lt;&gt;0,IF(E232&lt;0,0,IF(OR(Pita!I232&gt;0,Flour!I232&gt;0),0,IF(OR('Green Pepper'!I232&gt;0,'House Salad'!I232&gt;0,Mushrooms!I232&gt;0,Lemon!I232&gt;0,Tzatziki!I232&gt;0,'Monterey Jack'!I232&gt;0,'Marinated Chicken'!I232&gt;0,Squid!I232&gt;0,Onions!I232&gt;0,Spanakopita!I232&gt;0,'Garlic Butter Sauce'!I232&gt;0,Cheddar!I232&gt;0,'Filet Mignon'!I232&gt;0,'Pork Loin Skewers'!I232&gt;0,Bacon!I232&gt;0,'Chicken Breast'!I232&gt;0,'Butterfly Shrimp'!I232&gt;0,'Potato Wedges'!I232&gt;0),50,200))),0)</f>
        <v>0</v>
      </c>
      <c r="J232" s="2" t="str">
        <f ca="1">IF(D232&lt;$E$18,"N/A",IF(D232=$E$18,IF($E$7-SUM(OFFSET(F232,-$E$18,0):F232)&gt;0,$E$7-SUM(OFFSET(F232,-$E$18,0):F232),0),IF(OFFSET(G232,-$E$18,0)-SUM(OFFSET(F232,-$E$18,0):F232)&gt;0,OFFSET(G232,-$E$18,0)-SUM(OFFSET(F232,-$E$18,0):F232),0)))</f>
        <v>N/A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292</v>
      </c>
      <c r="F233" s="15">
        <f t="shared" si="22"/>
        <v>45</v>
      </c>
      <c r="G233" s="15">
        <f t="shared" ca="1" si="23"/>
        <v>0</v>
      </c>
      <c r="H233" s="13">
        <f t="shared" ca="1" si="19"/>
        <v>0.32000000000000006</v>
      </c>
      <c r="I233" s="29">
        <f ca="1">IF(G233&lt;&gt;0,IF(E233&lt;0,0,IF(OR(Pita!I233&gt;0,Flour!I233&gt;0),0,IF(OR('Green Pepper'!I233&gt;0,'House Salad'!I233&gt;0,Mushrooms!I233&gt;0,Lemon!I233&gt;0,Tzatziki!I233&gt;0,'Monterey Jack'!I233&gt;0,'Marinated Chicken'!I233&gt;0,Squid!I233&gt;0,Onions!I233&gt;0,Spanakopita!I233&gt;0,'Garlic Butter Sauce'!I233&gt;0,Cheddar!I233&gt;0,'Filet Mignon'!I233&gt;0,'Pork Loin Skewers'!I233&gt;0,Bacon!I233&gt;0,'Chicken Breast'!I233&gt;0,'Butterfly Shrimp'!I233&gt;0,'Potato Wedges'!I233&gt;0),50,200))),0)</f>
        <v>0</v>
      </c>
      <c r="J233" s="2" t="str">
        <f ca="1">IF(D233&lt;$E$18,"N/A",IF(D233=$E$18,IF($E$7-SUM(OFFSET(F233,-$E$18,0):F233)&gt;0,$E$7-SUM(OFFSET(F233,-$E$18,0):F233),0),IF(OFFSET(G233,-$E$18,0)-SUM(OFFSET(F233,-$E$18,0):F233)&gt;0,OFFSET(G233,-$E$18,0)-SUM(OFFSET(F233,-$E$18,0):F233),0)))</f>
        <v>N/A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247</v>
      </c>
      <c r="F234" s="15">
        <f t="shared" si="22"/>
        <v>45</v>
      </c>
      <c r="G234" s="15">
        <f t="shared" ca="1" si="23"/>
        <v>0</v>
      </c>
      <c r="H234" s="13">
        <f t="shared" ca="1" si="19"/>
        <v>0.27068493150684936</v>
      </c>
      <c r="I234" s="29">
        <f ca="1">IF(G234&lt;&gt;0,IF(E234&lt;0,0,IF(OR(Pita!I234&gt;0,Flour!I234&gt;0),0,IF(OR('Green Pepper'!I234&gt;0,'House Salad'!I234&gt;0,Mushrooms!I234&gt;0,Lemon!I234&gt;0,Tzatziki!I234&gt;0,'Monterey Jack'!I234&gt;0,'Marinated Chicken'!I234&gt;0,Squid!I234&gt;0,Onions!I234&gt;0,Spanakopita!I234&gt;0,'Garlic Butter Sauce'!I234&gt;0,Cheddar!I234&gt;0,'Filet Mignon'!I234&gt;0,'Pork Loin Skewers'!I234&gt;0,Bacon!I234&gt;0,'Chicken Breast'!I234&gt;0,'Butterfly Shrimp'!I234&gt;0,'Potato Wedges'!I234&gt;0),50,200))),0)</f>
        <v>0</v>
      </c>
      <c r="J234" s="2" t="str">
        <f ca="1">IF(D234&lt;$E$18,"N/A",IF(D234=$E$18,IF($E$7-SUM(OFFSET(F234,-$E$18,0):F234)&gt;0,$E$7-SUM(OFFSET(F234,-$E$18,0):F234),0),IF(OFFSET(G234,-$E$18,0)-SUM(OFFSET(F234,-$E$18,0):F234)&gt;0,OFFSET(G234,-$E$18,0)-SUM(OFFSET(F234,-$E$18,0):F234),0)))</f>
        <v>N/A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202</v>
      </c>
      <c r="F235" s="15">
        <f t="shared" si="22"/>
        <v>45</v>
      </c>
      <c r="G235" s="15">
        <f t="shared" ca="1" si="23"/>
        <v>0</v>
      </c>
      <c r="H235" s="13">
        <f t="shared" ca="1" si="19"/>
        <v>0.22136986301369865</v>
      </c>
      <c r="I235" s="29">
        <f ca="1">IF(G235&lt;&gt;0,IF(E235&lt;0,0,IF(OR(Pita!I235&gt;0,Flour!I235&gt;0),0,IF(OR('Green Pepper'!I235&gt;0,'House Salad'!I235&gt;0,Mushrooms!I235&gt;0,Lemon!I235&gt;0,Tzatziki!I235&gt;0,'Monterey Jack'!I235&gt;0,'Marinated Chicken'!I235&gt;0,Squid!I235&gt;0,Onions!I235&gt;0,Spanakopita!I235&gt;0,'Garlic Butter Sauce'!I235&gt;0,Cheddar!I235&gt;0,'Filet Mignon'!I235&gt;0,'Pork Loin Skewers'!I235&gt;0,Bacon!I235&gt;0,'Chicken Breast'!I235&gt;0,'Butterfly Shrimp'!I235&gt;0,'Potato Wedges'!I235&gt;0),50,200))),0)</f>
        <v>0</v>
      </c>
      <c r="J235" s="2" t="str">
        <f ca="1">IF(D235&lt;$E$18,"N/A",IF(D235=$E$18,IF($E$7-SUM(OFFSET(F235,-$E$18,0):F235)&gt;0,$E$7-SUM(OFFSET(F235,-$E$18,0):F235),0),IF(OFFSET(G235,-$E$18,0)-SUM(OFFSET(F235,-$E$18,0):F235)&gt;0,OFFSET(G235,-$E$18,0)-SUM(OFFSET(F235,-$E$18,0):F235),0)))</f>
        <v>N/A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157</v>
      </c>
      <c r="F236" s="15">
        <f t="shared" si="22"/>
        <v>45</v>
      </c>
      <c r="G236" s="15">
        <f t="shared" ca="1" si="23"/>
        <v>0</v>
      </c>
      <c r="H236" s="13">
        <f t="shared" ca="1" si="19"/>
        <v>0.17205479452054798</v>
      </c>
      <c r="I236" s="29">
        <f ca="1">IF(G236&lt;&gt;0,IF(E236&lt;0,0,IF(OR(Pita!I236&gt;0,Flour!I236&gt;0),0,IF(OR('Green Pepper'!I236&gt;0,'House Salad'!I236&gt;0,Mushrooms!I236&gt;0,Lemon!I236&gt;0,Tzatziki!I236&gt;0,'Monterey Jack'!I236&gt;0,'Marinated Chicken'!I236&gt;0,Squid!I236&gt;0,Onions!I236&gt;0,Spanakopita!I236&gt;0,'Garlic Butter Sauce'!I236&gt;0,Cheddar!I236&gt;0,'Filet Mignon'!I236&gt;0,'Pork Loin Skewers'!I236&gt;0,Bacon!I236&gt;0,'Chicken Breast'!I236&gt;0,'Butterfly Shrimp'!I236&gt;0,'Potato Wedges'!I236&gt;0),50,200))),0)</f>
        <v>0</v>
      </c>
      <c r="J236" s="2" t="str">
        <f ca="1">IF(D236&lt;$E$18,"N/A",IF(D236=$E$18,IF($E$7-SUM(OFFSET(F236,-$E$18,0):F236)&gt;0,$E$7-SUM(OFFSET(F236,-$E$18,0):F236),0),IF(OFFSET(G236,-$E$18,0)-SUM(OFFSET(F236,-$E$18,0):F236)&gt;0,OFFSET(G236,-$E$18,0)-SUM(OFFSET(F236,-$E$18,0):F236),0)))</f>
        <v>N/A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112</v>
      </c>
      <c r="F237" s="15">
        <f t="shared" si="22"/>
        <v>45</v>
      </c>
      <c r="G237" s="15">
        <f t="shared" ca="1" si="23"/>
        <v>315</v>
      </c>
      <c r="H237" s="13">
        <f t="shared" ca="1" si="19"/>
        <v>0.12273972602739727</v>
      </c>
      <c r="I237" s="29">
        <f ca="1">IF(G237&lt;&gt;0,IF(E237&lt;0,0,IF(OR(Pita!I237&gt;0,Flour!I237&gt;0),0,IF(OR('Green Pepper'!I237&gt;0,'House Salad'!I237&gt;0,Mushrooms!I237&gt;0,Lemon!I237&gt;0,Tzatziki!I237&gt;0,'Monterey Jack'!I237&gt;0,'Marinated Chicken'!I237&gt;0,Squid!I237&gt;0,Onions!I237&gt;0,Spanakopita!I237&gt;0,'Garlic Butter Sauce'!I237&gt;0,Cheddar!I237&gt;0,'Filet Mignon'!I237&gt;0,'Pork Loin Skewers'!I237&gt;0,Bacon!I237&gt;0,'Chicken Breast'!I237&gt;0,'Butterfly Shrimp'!I237&gt;0,'Potato Wedges'!I237&gt;0),50,200))),0)</f>
        <v>0</v>
      </c>
      <c r="J237" s="2" t="str">
        <f ca="1">IF(D237&lt;$E$18,"N/A",IF(D237=$E$18,IF($E$7-SUM(OFFSET(F237,-$E$18,0):F237)&gt;0,$E$7-SUM(OFFSET(F237,-$E$18,0):F237),0),IF(OFFSET(G237,-$E$18,0)-SUM(OFFSET(F237,-$E$18,0):F237)&gt;0,OFFSET(G237,-$E$18,0)-SUM(OFFSET(F237,-$E$18,0):F237),0)))</f>
        <v>N/A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382</v>
      </c>
      <c r="F238" s="15">
        <f t="shared" si="22"/>
        <v>45</v>
      </c>
      <c r="G238" s="15">
        <f t="shared" ca="1" si="23"/>
        <v>0</v>
      </c>
      <c r="H238" s="13">
        <f t="shared" ca="1" si="19"/>
        <v>0.41863013698630142</v>
      </c>
      <c r="I238" s="29">
        <f ca="1">IF(G238&lt;&gt;0,IF(E238&lt;0,0,IF(OR(Pita!I238&gt;0,Flour!I238&gt;0),0,IF(OR('Green Pepper'!I238&gt;0,'House Salad'!I238&gt;0,Mushrooms!I238&gt;0,Lemon!I238&gt;0,Tzatziki!I238&gt;0,'Monterey Jack'!I238&gt;0,'Marinated Chicken'!I238&gt;0,Squid!I238&gt;0,Onions!I238&gt;0,Spanakopita!I238&gt;0,'Garlic Butter Sauce'!I238&gt;0,Cheddar!I238&gt;0,'Filet Mignon'!I238&gt;0,'Pork Loin Skewers'!I238&gt;0,Bacon!I238&gt;0,'Chicken Breast'!I238&gt;0,'Butterfly Shrimp'!I238&gt;0,'Potato Wedges'!I238&gt;0),50,200))),0)</f>
        <v>0</v>
      </c>
      <c r="J238" s="2" t="str">
        <f ca="1">IF(D238&lt;$E$18,"N/A",IF(D238=$E$18,IF($E$7-SUM(OFFSET(F238,-$E$18,0):F238)&gt;0,$E$7-SUM(OFFSET(F238,-$E$18,0):F238),0),IF(OFFSET(G238,-$E$18,0)-SUM(OFFSET(F238,-$E$18,0):F238)&gt;0,OFFSET(G238,-$E$18,0)-SUM(OFFSET(F238,-$E$18,0):F238),0)))</f>
        <v>N/A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337</v>
      </c>
      <c r="F239" s="15">
        <f t="shared" si="22"/>
        <v>45</v>
      </c>
      <c r="G239" s="15">
        <f t="shared" ca="1" si="23"/>
        <v>0</v>
      </c>
      <c r="H239" s="13">
        <f t="shared" ca="1" si="19"/>
        <v>0.36931506849315071</v>
      </c>
      <c r="I239" s="29">
        <f ca="1">IF(G239&lt;&gt;0,IF(E239&lt;0,0,IF(OR(Pita!I239&gt;0,Flour!I239&gt;0),0,IF(OR('Green Pepper'!I239&gt;0,'House Salad'!I239&gt;0,Mushrooms!I239&gt;0,Lemon!I239&gt;0,Tzatziki!I239&gt;0,'Monterey Jack'!I239&gt;0,'Marinated Chicken'!I239&gt;0,Squid!I239&gt;0,Onions!I239&gt;0,Spanakopita!I239&gt;0,'Garlic Butter Sauce'!I239&gt;0,Cheddar!I239&gt;0,'Filet Mignon'!I239&gt;0,'Pork Loin Skewers'!I239&gt;0,Bacon!I239&gt;0,'Chicken Breast'!I239&gt;0,'Butterfly Shrimp'!I239&gt;0,'Potato Wedges'!I239&gt;0),50,200))),0)</f>
        <v>0</v>
      </c>
      <c r="J239" s="2" t="str">
        <f ca="1">IF(D239&lt;$E$18,"N/A",IF(D239=$E$18,IF($E$7-SUM(OFFSET(F239,-$E$18,0):F239)&gt;0,$E$7-SUM(OFFSET(F239,-$E$18,0):F239),0),IF(OFFSET(G239,-$E$18,0)-SUM(OFFSET(F239,-$E$18,0):F239)&gt;0,OFFSET(G239,-$E$18,0)-SUM(OFFSET(F239,-$E$18,0):F239),0)))</f>
        <v>N/A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292</v>
      </c>
      <c r="F240" s="15">
        <f t="shared" si="22"/>
        <v>45</v>
      </c>
      <c r="G240" s="15">
        <f t="shared" ca="1" si="23"/>
        <v>0</v>
      </c>
      <c r="H240" s="13">
        <f t="shared" ca="1" si="19"/>
        <v>0.32000000000000006</v>
      </c>
      <c r="I240" s="29">
        <f ca="1">IF(G240&lt;&gt;0,IF(E240&lt;0,0,IF(OR(Pita!I240&gt;0,Flour!I240&gt;0),0,IF(OR('Green Pepper'!I240&gt;0,'House Salad'!I240&gt;0,Mushrooms!I240&gt;0,Lemon!I240&gt;0,Tzatziki!I240&gt;0,'Monterey Jack'!I240&gt;0,'Marinated Chicken'!I240&gt;0,Squid!I240&gt;0,Onions!I240&gt;0,Spanakopita!I240&gt;0,'Garlic Butter Sauce'!I240&gt;0,Cheddar!I240&gt;0,'Filet Mignon'!I240&gt;0,'Pork Loin Skewers'!I240&gt;0,Bacon!I240&gt;0,'Chicken Breast'!I240&gt;0,'Butterfly Shrimp'!I240&gt;0,'Potato Wedges'!I240&gt;0),50,200))),0)</f>
        <v>0</v>
      </c>
      <c r="J240" s="2" t="str">
        <f ca="1">IF(D240&lt;$E$18,"N/A",IF(D240=$E$18,IF($E$7-SUM(OFFSET(F240,-$E$18,0):F240)&gt;0,$E$7-SUM(OFFSET(F240,-$E$18,0):F240),0),IF(OFFSET(G240,-$E$18,0)-SUM(OFFSET(F240,-$E$18,0):F240)&gt;0,OFFSET(G240,-$E$18,0)-SUM(OFFSET(F240,-$E$18,0):F240),0)))</f>
        <v>N/A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247</v>
      </c>
      <c r="F241" s="15">
        <f t="shared" si="22"/>
        <v>45</v>
      </c>
      <c r="G241" s="15">
        <f t="shared" ca="1" si="23"/>
        <v>0</v>
      </c>
      <c r="H241" s="13">
        <f t="shared" ca="1" si="19"/>
        <v>0.27068493150684936</v>
      </c>
      <c r="I241" s="29">
        <f ca="1">IF(G241&lt;&gt;0,IF(E241&lt;0,0,IF(OR(Pita!I241&gt;0,Flour!I241&gt;0),0,IF(OR('Green Pepper'!I241&gt;0,'House Salad'!I241&gt;0,Mushrooms!I241&gt;0,Lemon!I241&gt;0,Tzatziki!I241&gt;0,'Monterey Jack'!I241&gt;0,'Marinated Chicken'!I241&gt;0,Squid!I241&gt;0,Onions!I241&gt;0,Spanakopita!I241&gt;0,'Garlic Butter Sauce'!I241&gt;0,Cheddar!I241&gt;0,'Filet Mignon'!I241&gt;0,'Pork Loin Skewers'!I241&gt;0,Bacon!I241&gt;0,'Chicken Breast'!I241&gt;0,'Butterfly Shrimp'!I241&gt;0,'Potato Wedges'!I241&gt;0),50,200))),0)</f>
        <v>0</v>
      </c>
      <c r="J241" s="2" t="str">
        <f ca="1">IF(D241&lt;$E$18,"N/A",IF(D241=$E$18,IF($E$7-SUM(OFFSET(F241,-$E$18,0):F241)&gt;0,$E$7-SUM(OFFSET(F241,-$E$18,0):F241),0),IF(OFFSET(G241,-$E$18,0)-SUM(OFFSET(F241,-$E$18,0):F241)&gt;0,OFFSET(G241,-$E$18,0)-SUM(OFFSET(F241,-$E$18,0):F241),0)))</f>
        <v>N/A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202</v>
      </c>
      <c r="F242" s="15">
        <f t="shared" si="22"/>
        <v>45</v>
      </c>
      <c r="G242" s="15">
        <f t="shared" ca="1" si="23"/>
        <v>0</v>
      </c>
      <c r="H242" s="13">
        <f t="shared" ca="1" si="19"/>
        <v>0.22136986301369865</v>
      </c>
      <c r="I242" s="29">
        <f ca="1">IF(G242&lt;&gt;0,IF(E242&lt;0,0,IF(OR(Pita!I242&gt;0,Flour!I242&gt;0),0,IF(OR('Green Pepper'!I242&gt;0,'House Salad'!I242&gt;0,Mushrooms!I242&gt;0,Lemon!I242&gt;0,Tzatziki!I242&gt;0,'Monterey Jack'!I242&gt;0,'Marinated Chicken'!I242&gt;0,Squid!I242&gt;0,Onions!I242&gt;0,Spanakopita!I242&gt;0,'Garlic Butter Sauce'!I242&gt;0,Cheddar!I242&gt;0,'Filet Mignon'!I242&gt;0,'Pork Loin Skewers'!I242&gt;0,Bacon!I242&gt;0,'Chicken Breast'!I242&gt;0,'Butterfly Shrimp'!I242&gt;0,'Potato Wedges'!I242&gt;0),50,200))),0)</f>
        <v>0</v>
      </c>
      <c r="J242" s="2" t="str">
        <f ca="1">IF(D242&lt;$E$18,"N/A",IF(D242=$E$18,IF($E$7-SUM(OFFSET(F242,-$E$18,0):F242)&gt;0,$E$7-SUM(OFFSET(F242,-$E$18,0):F242),0),IF(OFFSET(G242,-$E$18,0)-SUM(OFFSET(F242,-$E$18,0):F242)&gt;0,OFFSET(G242,-$E$18,0)-SUM(OFFSET(F242,-$E$18,0):F242),0)))</f>
        <v>N/A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157</v>
      </c>
      <c r="F243" s="15">
        <f t="shared" si="22"/>
        <v>45</v>
      </c>
      <c r="G243" s="15">
        <f t="shared" ca="1" si="23"/>
        <v>0</v>
      </c>
      <c r="H243" s="13">
        <f t="shared" ca="1" si="19"/>
        <v>0.17205479452054798</v>
      </c>
      <c r="I243" s="29">
        <f ca="1">IF(G243&lt;&gt;0,IF(E243&lt;0,0,IF(OR(Pita!I243&gt;0,Flour!I243&gt;0),0,IF(OR('Green Pepper'!I243&gt;0,'House Salad'!I243&gt;0,Mushrooms!I243&gt;0,Lemon!I243&gt;0,Tzatziki!I243&gt;0,'Monterey Jack'!I243&gt;0,'Marinated Chicken'!I243&gt;0,Squid!I243&gt;0,Onions!I243&gt;0,Spanakopita!I243&gt;0,'Garlic Butter Sauce'!I243&gt;0,Cheddar!I243&gt;0,'Filet Mignon'!I243&gt;0,'Pork Loin Skewers'!I243&gt;0,Bacon!I243&gt;0,'Chicken Breast'!I243&gt;0,'Butterfly Shrimp'!I243&gt;0,'Potato Wedges'!I243&gt;0),50,200))),0)</f>
        <v>0</v>
      </c>
      <c r="J243" s="2" t="str">
        <f ca="1">IF(D243&lt;$E$18,"N/A",IF(D243=$E$18,IF($E$7-SUM(OFFSET(F243,-$E$18,0):F243)&gt;0,$E$7-SUM(OFFSET(F243,-$E$18,0):F243),0),IF(OFFSET(G243,-$E$18,0)-SUM(OFFSET(F243,-$E$18,0):F243)&gt;0,OFFSET(G243,-$E$18,0)-SUM(OFFSET(F243,-$E$18,0):F243),0)))</f>
        <v>N/A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112</v>
      </c>
      <c r="F244" s="15">
        <f t="shared" si="22"/>
        <v>45</v>
      </c>
      <c r="G244" s="15">
        <f t="shared" ca="1" si="23"/>
        <v>315</v>
      </c>
      <c r="H244" s="13">
        <f t="shared" ca="1" si="19"/>
        <v>0.12273972602739727</v>
      </c>
      <c r="I244" s="29">
        <f ca="1">IF(G244&lt;&gt;0,IF(E244&lt;0,0,IF(OR(Pita!I244&gt;0,Flour!I244&gt;0),0,IF(OR('Green Pepper'!I244&gt;0,'House Salad'!I244&gt;0,Mushrooms!I244&gt;0,Lemon!I244&gt;0,Tzatziki!I244&gt;0,'Monterey Jack'!I244&gt;0,'Marinated Chicken'!I244&gt;0,Squid!I244&gt;0,Onions!I244&gt;0,Spanakopita!I244&gt;0,'Garlic Butter Sauce'!I244&gt;0,Cheddar!I244&gt;0,'Filet Mignon'!I244&gt;0,'Pork Loin Skewers'!I244&gt;0,Bacon!I244&gt;0,'Chicken Breast'!I244&gt;0,'Butterfly Shrimp'!I244&gt;0,'Potato Wedges'!I244&gt;0),50,200))),0)</f>
        <v>0</v>
      </c>
      <c r="J244" s="2" t="str">
        <f ca="1">IF(D244&lt;$E$18,"N/A",IF(D244=$E$18,IF($E$7-SUM(OFFSET(F244,-$E$18,0):F244)&gt;0,$E$7-SUM(OFFSET(F244,-$E$18,0):F244),0),IF(OFFSET(G244,-$E$18,0)-SUM(OFFSET(F244,-$E$18,0):F244)&gt;0,OFFSET(G244,-$E$18,0)-SUM(OFFSET(F244,-$E$18,0):F244),0)))</f>
        <v>N/A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382</v>
      </c>
      <c r="F245" s="15">
        <f t="shared" si="22"/>
        <v>45</v>
      </c>
      <c r="G245" s="15">
        <f t="shared" ca="1" si="23"/>
        <v>0</v>
      </c>
      <c r="H245" s="13">
        <f t="shared" ca="1" si="19"/>
        <v>0.41863013698630142</v>
      </c>
      <c r="I245" s="29">
        <f ca="1">IF(G245&lt;&gt;0,IF(E245&lt;0,0,IF(OR(Pita!I245&gt;0,Flour!I245&gt;0),0,IF(OR('Green Pepper'!I245&gt;0,'House Salad'!I245&gt;0,Mushrooms!I245&gt;0,Lemon!I245&gt;0,Tzatziki!I245&gt;0,'Monterey Jack'!I245&gt;0,'Marinated Chicken'!I245&gt;0,Squid!I245&gt;0,Onions!I245&gt;0,Spanakopita!I245&gt;0,'Garlic Butter Sauce'!I245&gt;0,Cheddar!I245&gt;0,'Filet Mignon'!I245&gt;0,'Pork Loin Skewers'!I245&gt;0,Bacon!I245&gt;0,'Chicken Breast'!I245&gt;0,'Butterfly Shrimp'!I245&gt;0,'Potato Wedges'!I245&gt;0),50,200))),0)</f>
        <v>0</v>
      </c>
      <c r="J245" s="2" t="str">
        <f ca="1">IF(D245&lt;$E$18,"N/A",IF(D245=$E$18,IF($E$7-SUM(OFFSET(F245,-$E$18,0):F245)&gt;0,$E$7-SUM(OFFSET(F245,-$E$18,0):F245),0),IF(OFFSET(G245,-$E$18,0)-SUM(OFFSET(F245,-$E$18,0):F245)&gt;0,OFFSET(G245,-$E$18,0)-SUM(OFFSET(F245,-$E$18,0):F245),0)))</f>
        <v>N/A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337</v>
      </c>
      <c r="F246" s="15">
        <f t="shared" si="22"/>
        <v>45</v>
      </c>
      <c r="G246" s="15">
        <f t="shared" ca="1" si="23"/>
        <v>0</v>
      </c>
      <c r="H246" s="13">
        <f t="shared" ca="1" si="19"/>
        <v>0.36931506849315071</v>
      </c>
      <c r="I246" s="29">
        <f ca="1">IF(G246&lt;&gt;0,IF(E246&lt;0,0,IF(OR(Pita!I246&gt;0,Flour!I246&gt;0),0,IF(OR('Green Pepper'!I246&gt;0,'House Salad'!I246&gt;0,Mushrooms!I246&gt;0,Lemon!I246&gt;0,Tzatziki!I246&gt;0,'Monterey Jack'!I246&gt;0,'Marinated Chicken'!I246&gt;0,Squid!I246&gt;0,Onions!I246&gt;0,Spanakopita!I246&gt;0,'Garlic Butter Sauce'!I246&gt;0,Cheddar!I246&gt;0,'Filet Mignon'!I246&gt;0,'Pork Loin Skewers'!I246&gt;0,Bacon!I246&gt;0,'Chicken Breast'!I246&gt;0,'Butterfly Shrimp'!I246&gt;0,'Potato Wedges'!I246&gt;0),50,200))),0)</f>
        <v>0</v>
      </c>
      <c r="J246" s="2" t="str">
        <f ca="1">IF(D246&lt;$E$18,"N/A",IF(D246=$E$18,IF($E$7-SUM(OFFSET(F246,-$E$18,0):F246)&gt;0,$E$7-SUM(OFFSET(F246,-$E$18,0):F246),0),IF(OFFSET(G246,-$E$18,0)-SUM(OFFSET(F246,-$E$18,0):F246)&gt;0,OFFSET(G246,-$E$18,0)-SUM(OFFSET(F246,-$E$18,0):F246),0)))</f>
        <v>N/A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292</v>
      </c>
      <c r="F247" s="15">
        <f t="shared" si="22"/>
        <v>45</v>
      </c>
      <c r="G247" s="15">
        <f t="shared" ca="1" si="23"/>
        <v>0</v>
      </c>
      <c r="H247" s="13">
        <f t="shared" ca="1" si="19"/>
        <v>0.32000000000000006</v>
      </c>
      <c r="I247" s="29">
        <f ca="1">IF(G247&lt;&gt;0,IF(E247&lt;0,0,IF(OR(Pita!I247&gt;0,Flour!I247&gt;0),0,IF(OR('Green Pepper'!I247&gt;0,'House Salad'!I247&gt;0,Mushrooms!I247&gt;0,Lemon!I247&gt;0,Tzatziki!I247&gt;0,'Monterey Jack'!I247&gt;0,'Marinated Chicken'!I247&gt;0,Squid!I247&gt;0,Onions!I247&gt;0,Spanakopita!I247&gt;0,'Garlic Butter Sauce'!I247&gt;0,Cheddar!I247&gt;0,'Filet Mignon'!I247&gt;0,'Pork Loin Skewers'!I247&gt;0,Bacon!I247&gt;0,'Chicken Breast'!I247&gt;0,'Butterfly Shrimp'!I247&gt;0,'Potato Wedges'!I247&gt;0),50,200))),0)</f>
        <v>0</v>
      </c>
      <c r="J247" s="2" t="str">
        <f ca="1">IF(D247&lt;$E$18,"N/A",IF(D247=$E$18,IF($E$7-SUM(OFFSET(F247,-$E$18,0):F247)&gt;0,$E$7-SUM(OFFSET(F247,-$E$18,0):F247),0),IF(OFFSET(G247,-$E$18,0)-SUM(OFFSET(F247,-$E$18,0):F247)&gt;0,OFFSET(G247,-$E$18,0)-SUM(OFFSET(F247,-$E$18,0):F247),0)))</f>
        <v>N/A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247</v>
      </c>
      <c r="F248" s="15">
        <f t="shared" si="22"/>
        <v>45</v>
      </c>
      <c r="G248" s="15">
        <f t="shared" ca="1" si="23"/>
        <v>0</v>
      </c>
      <c r="H248" s="13">
        <f t="shared" ca="1" si="19"/>
        <v>0.27068493150684936</v>
      </c>
      <c r="I248" s="29">
        <f ca="1">IF(G248&lt;&gt;0,IF(E248&lt;0,0,IF(OR(Pita!I248&gt;0,Flour!I248&gt;0),0,IF(OR('Green Pepper'!I248&gt;0,'House Salad'!I248&gt;0,Mushrooms!I248&gt;0,Lemon!I248&gt;0,Tzatziki!I248&gt;0,'Monterey Jack'!I248&gt;0,'Marinated Chicken'!I248&gt;0,Squid!I248&gt;0,Onions!I248&gt;0,Spanakopita!I248&gt;0,'Garlic Butter Sauce'!I248&gt;0,Cheddar!I248&gt;0,'Filet Mignon'!I248&gt;0,'Pork Loin Skewers'!I248&gt;0,Bacon!I248&gt;0,'Chicken Breast'!I248&gt;0,'Butterfly Shrimp'!I248&gt;0,'Potato Wedges'!I248&gt;0),50,200))),0)</f>
        <v>0</v>
      </c>
      <c r="J248" s="2" t="str">
        <f ca="1">IF(D248&lt;$E$18,"N/A",IF(D248=$E$18,IF($E$7-SUM(OFFSET(F248,-$E$18,0):F248)&gt;0,$E$7-SUM(OFFSET(F248,-$E$18,0):F248),0),IF(OFFSET(G248,-$E$18,0)-SUM(OFFSET(F248,-$E$18,0):F248)&gt;0,OFFSET(G248,-$E$18,0)-SUM(OFFSET(F248,-$E$18,0):F248),0)))</f>
        <v>N/A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202</v>
      </c>
      <c r="F249" s="15">
        <f t="shared" si="22"/>
        <v>45</v>
      </c>
      <c r="G249" s="15">
        <f t="shared" ca="1" si="23"/>
        <v>0</v>
      </c>
      <c r="H249" s="13">
        <f t="shared" ca="1" si="19"/>
        <v>0.22136986301369865</v>
      </c>
      <c r="I249" s="29">
        <f ca="1">IF(G249&lt;&gt;0,IF(E249&lt;0,0,IF(OR(Pita!I249&gt;0,Flour!I249&gt;0),0,IF(OR('Green Pepper'!I249&gt;0,'House Salad'!I249&gt;0,Mushrooms!I249&gt;0,Lemon!I249&gt;0,Tzatziki!I249&gt;0,'Monterey Jack'!I249&gt;0,'Marinated Chicken'!I249&gt;0,Squid!I249&gt;0,Onions!I249&gt;0,Spanakopita!I249&gt;0,'Garlic Butter Sauce'!I249&gt;0,Cheddar!I249&gt;0,'Filet Mignon'!I249&gt;0,'Pork Loin Skewers'!I249&gt;0,Bacon!I249&gt;0,'Chicken Breast'!I249&gt;0,'Butterfly Shrimp'!I249&gt;0,'Potato Wedges'!I249&gt;0),50,200))),0)</f>
        <v>0</v>
      </c>
      <c r="J249" s="2" t="str">
        <f ca="1">IF(D249&lt;$E$18,"N/A",IF(D249=$E$18,IF($E$7-SUM(OFFSET(F249,-$E$18,0):F249)&gt;0,$E$7-SUM(OFFSET(F249,-$E$18,0):F249),0),IF(OFFSET(G249,-$E$18,0)-SUM(OFFSET(F249,-$E$18,0):F249)&gt;0,OFFSET(G249,-$E$18,0)-SUM(OFFSET(F249,-$E$18,0):F249),0)))</f>
        <v>N/A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157</v>
      </c>
      <c r="F250" s="15">
        <f t="shared" si="22"/>
        <v>45</v>
      </c>
      <c r="G250" s="15">
        <f t="shared" ca="1" si="23"/>
        <v>0</v>
      </c>
      <c r="H250" s="13">
        <f t="shared" ca="1" si="19"/>
        <v>0.17205479452054798</v>
      </c>
      <c r="I250" s="29">
        <f ca="1">IF(G250&lt;&gt;0,IF(E250&lt;0,0,IF(OR(Pita!I250&gt;0,Flour!I250&gt;0),0,IF(OR('Green Pepper'!I250&gt;0,'House Salad'!I250&gt;0,Mushrooms!I250&gt;0,Lemon!I250&gt;0,Tzatziki!I250&gt;0,'Monterey Jack'!I250&gt;0,'Marinated Chicken'!I250&gt;0,Squid!I250&gt;0,Onions!I250&gt;0,Spanakopita!I250&gt;0,'Garlic Butter Sauce'!I250&gt;0,Cheddar!I250&gt;0,'Filet Mignon'!I250&gt;0,'Pork Loin Skewers'!I250&gt;0,Bacon!I250&gt;0,'Chicken Breast'!I250&gt;0,'Butterfly Shrimp'!I250&gt;0,'Potato Wedges'!I250&gt;0),50,200))),0)</f>
        <v>0</v>
      </c>
      <c r="J250" s="2" t="str">
        <f ca="1">IF(D250&lt;$E$18,"N/A",IF(D250=$E$18,IF($E$7-SUM(OFFSET(F250,-$E$18,0):F250)&gt;0,$E$7-SUM(OFFSET(F250,-$E$18,0):F250),0),IF(OFFSET(G250,-$E$18,0)-SUM(OFFSET(F250,-$E$18,0):F250)&gt;0,OFFSET(G250,-$E$18,0)-SUM(OFFSET(F250,-$E$18,0):F250),0)))</f>
        <v>N/A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112</v>
      </c>
      <c r="F251" s="15">
        <f t="shared" si="22"/>
        <v>45</v>
      </c>
      <c r="G251" s="15">
        <f t="shared" ca="1" si="23"/>
        <v>315</v>
      </c>
      <c r="H251" s="13">
        <f t="shared" ca="1" si="19"/>
        <v>0.12273972602739727</v>
      </c>
      <c r="I251" s="29">
        <f ca="1">IF(G251&lt;&gt;0,IF(E251&lt;0,0,IF(OR(Pita!I251&gt;0,Flour!I251&gt;0),0,IF(OR('Green Pepper'!I251&gt;0,'House Salad'!I251&gt;0,Mushrooms!I251&gt;0,Lemon!I251&gt;0,Tzatziki!I251&gt;0,'Monterey Jack'!I251&gt;0,'Marinated Chicken'!I251&gt;0,Squid!I251&gt;0,Onions!I251&gt;0,Spanakopita!I251&gt;0,'Garlic Butter Sauce'!I251&gt;0,Cheddar!I251&gt;0,'Filet Mignon'!I251&gt;0,'Pork Loin Skewers'!I251&gt;0,Bacon!I251&gt;0,'Chicken Breast'!I251&gt;0,'Butterfly Shrimp'!I251&gt;0,'Potato Wedges'!I251&gt;0),50,200))),0)</f>
        <v>0</v>
      </c>
      <c r="J251" s="2" t="str">
        <f ca="1">IF(D251&lt;$E$18,"N/A",IF(D251=$E$18,IF($E$7-SUM(OFFSET(F251,-$E$18,0):F251)&gt;0,$E$7-SUM(OFFSET(F251,-$E$18,0):F251),0),IF(OFFSET(G251,-$E$18,0)-SUM(OFFSET(F251,-$E$18,0):F251)&gt;0,OFFSET(G251,-$E$18,0)-SUM(OFFSET(F251,-$E$18,0):F251),0)))</f>
        <v>N/A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382</v>
      </c>
      <c r="F252" s="15">
        <f t="shared" si="22"/>
        <v>45</v>
      </c>
      <c r="G252" s="15">
        <f t="shared" ca="1" si="23"/>
        <v>0</v>
      </c>
      <c r="H252" s="13">
        <f t="shared" ca="1" si="19"/>
        <v>0.41863013698630142</v>
      </c>
      <c r="I252" s="29">
        <f ca="1">IF(G252&lt;&gt;0,IF(E252&lt;0,0,IF(OR(Pita!I252&gt;0,Flour!I252&gt;0),0,IF(OR('Green Pepper'!I252&gt;0,'House Salad'!I252&gt;0,Mushrooms!I252&gt;0,Lemon!I252&gt;0,Tzatziki!I252&gt;0,'Monterey Jack'!I252&gt;0,'Marinated Chicken'!I252&gt;0,Squid!I252&gt;0,Onions!I252&gt;0,Spanakopita!I252&gt;0,'Garlic Butter Sauce'!I252&gt;0,Cheddar!I252&gt;0,'Filet Mignon'!I252&gt;0,'Pork Loin Skewers'!I252&gt;0,Bacon!I252&gt;0,'Chicken Breast'!I252&gt;0,'Butterfly Shrimp'!I252&gt;0,'Potato Wedges'!I252&gt;0),50,200))),0)</f>
        <v>0</v>
      </c>
      <c r="J252" s="2" t="str">
        <f ca="1">IF(D252&lt;$E$18,"N/A",IF(D252=$E$18,IF($E$7-SUM(OFFSET(F252,-$E$18,0):F252)&gt;0,$E$7-SUM(OFFSET(F252,-$E$18,0):F252),0),IF(OFFSET(G252,-$E$18,0)-SUM(OFFSET(F252,-$E$18,0):F252)&gt;0,OFFSET(G252,-$E$18,0)-SUM(OFFSET(F252,-$E$18,0):F252),0)))</f>
        <v>N/A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337</v>
      </c>
      <c r="F253" s="15">
        <f t="shared" si="22"/>
        <v>45</v>
      </c>
      <c r="G253" s="15">
        <f t="shared" ca="1" si="23"/>
        <v>0</v>
      </c>
      <c r="H253" s="13">
        <f t="shared" ca="1" si="19"/>
        <v>0.36931506849315071</v>
      </c>
      <c r="I253" s="29">
        <f ca="1">IF(G253&lt;&gt;0,IF(E253&lt;0,0,IF(OR(Pita!I253&gt;0,Flour!I253&gt;0),0,IF(OR('Green Pepper'!I253&gt;0,'House Salad'!I253&gt;0,Mushrooms!I253&gt;0,Lemon!I253&gt;0,Tzatziki!I253&gt;0,'Monterey Jack'!I253&gt;0,'Marinated Chicken'!I253&gt;0,Squid!I253&gt;0,Onions!I253&gt;0,Spanakopita!I253&gt;0,'Garlic Butter Sauce'!I253&gt;0,Cheddar!I253&gt;0,'Filet Mignon'!I253&gt;0,'Pork Loin Skewers'!I253&gt;0,Bacon!I253&gt;0,'Chicken Breast'!I253&gt;0,'Butterfly Shrimp'!I253&gt;0,'Potato Wedges'!I253&gt;0),50,200))),0)</f>
        <v>0</v>
      </c>
      <c r="J253" s="2" t="str">
        <f ca="1">IF(D253&lt;$E$18,"N/A",IF(D253=$E$18,IF($E$7-SUM(OFFSET(F253,-$E$18,0):F253)&gt;0,$E$7-SUM(OFFSET(F253,-$E$18,0):F253),0),IF(OFFSET(G253,-$E$18,0)-SUM(OFFSET(F253,-$E$18,0):F253)&gt;0,OFFSET(G253,-$E$18,0)-SUM(OFFSET(F253,-$E$18,0):F253),0)))</f>
        <v>N/A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292</v>
      </c>
      <c r="F254" s="15">
        <f t="shared" si="22"/>
        <v>45</v>
      </c>
      <c r="G254" s="15">
        <f t="shared" ca="1" si="23"/>
        <v>0</v>
      </c>
      <c r="H254" s="13">
        <f t="shared" ca="1" si="19"/>
        <v>0.32000000000000006</v>
      </c>
      <c r="I254" s="29">
        <f ca="1">IF(G254&lt;&gt;0,IF(E254&lt;0,0,IF(OR(Pita!I254&gt;0,Flour!I254&gt;0),0,IF(OR('Green Pepper'!I254&gt;0,'House Salad'!I254&gt;0,Mushrooms!I254&gt;0,Lemon!I254&gt;0,Tzatziki!I254&gt;0,'Monterey Jack'!I254&gt;0,'Marinated Chicken'!I254&gt;0,Squid!I254&gt;0,Onions!I254&gt;0,Spanakopita!I254&gt;0,'Garlic Butter Sauce'!I254&gt;0,Cheddar!I254&gt;0,'Filet Mignon'!I254&gt;0,'Pork Loin Skewers'!I254&gt;0,Bacon!I254&gt;0,'Chicken Breast'!I254&gt;0,'Butterfly Shrimp'!I254&gt;0,'Potato Wedges'!I254&gt;0),50,200))),0)</f>
        <v>0</v>
      </c>
      <c r="J254" s="2" t="str">
        <f ca="1">IF(D254&lt;$E$18,"N/A",IF(D254=$E$18,IF($E$7-SUM(OFFSET(F254,-$E$18,0):F254)&gt;0,$E$7-SUM(OFFSET(F254,-$E$18,0):F254),0),IF(OFFSET(G254,-$E$18,0)-SUM(OFFSET(F254,-$E$18,0):F254)&gt;0,OFFSET(G254,-$E$18,0)-SUM(OFFSET(F254,-$E$18,0):F254),0)))</f>
        <v>N/A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247</v>
      </c>
      <c r="F255" s="15">
        <f t="shared" si="22"/>
        <v>45</v>
      </c>
      <c r="G255" s="15">
        <f t="shared" ca="1" si="23"/>
        <v>0</v>
      </c>
      <c r="H255" s="13">
        <f t="shared" ca="1" si="19"/>
        <v>0.27068493150684936</v>
      </c>
      <c r="I255" s="29">
        <f ca="1">IF(G255&lt;&gt;0,IF(E255&lt;0,0,IF(OR(Pita!I255&gt;0,Flour!I255&gt;0),0,IF(OR('Green Pepper'!I255&gt;0,'House Salad'!I255&gt;0,Mushrooms!I255&gt;0,Lemon!I255&gt;0,Tzatziki!I255&gt;0,'Monterey Jack'!I255&gt;0,'Marinated Chicken'!I255&gt;0,Squid!I255&gt;0,Onions!I255&gt;0,Spanakopita!I255&gt;0,'Garlic Butter Sauce'!I255&gt;0,Cheddar!I255&gt;0,'Filet Mignon'!I255&gt;0,'Pork Loin Skewers'!I255&gt;0,Bacon!I255&gt;0,'Chicken Breast'!I255&gt;0,'Butterfly Shrimp'!I255&gt;0,'Potato Wedges'!I255&gt;0),50,200))),0)</f>
        <v>0</v>
      </c>
      <c r="J255" s="2" t="str">
        <f ca="1">IF(D255&lt;$E$18,"N/A",IF(D255=$E$18,IF($E$7-SUM(OFFSET(F255,-$E$18,0):F255)&gt;0,$E$7-SUM(OFFSET(F255,-$E$18,0):F255),0),IF(OFFSET(G255,-$E$18,0)-SUM(OFFSET(F255,-$E$18,0):F255)&gt;0,OFFSET(G255,-$E$18,0)-SUM(OFFSET(F255,-$E$18,0):F255),0)))</f>
        <v>N/A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202</v>
      </c>
      <c r="F256" s="15">
        <f t="shared" si="22"/>
        <v>45</v>
      </c>
      <c r="G256" s="15">
        <f t="shared" ca="1" si="23"/>
        <v>0</v>
      </c>
      <c r="H256" s="13">
        <f t="shared" ca="1" si="19"/>
        <v>0.22136986301369865</v>
      </c>
      <c r="I256" s="29">
        <f ca="1">IF(G256&lt;&gt;0,IF(E256&lt;0,0,IF(OR(Pita!I256&gt;0,Flour!I256&gt;0),0,IF(OR('Green Pepper'!I256&gt;0,'House Salad'!I256&gt;0,Mushrooms!I256&gt;0,Lemon!I256&gt;0,Tzatziki!I256&gt;0,'Monterey Jack'!I256&gt;0,'Marinated Chicken'!I256&gt;0,Squid!I256&gt;0,Onions!I256&gt;0,Spanakopita!I256&gt;0,'Garlic Butter Sauce'!I256&gt;0,Cheddar!I256&gt;0,'Filet Mignon'!I256&gt;0,'Pork Loin Skewers'!I256&gt;0,Bacon!I256&gt;0,'Chicken Breast'!I256&gt;0,'Butterfly Shrimp'!I256&gt;0,'Potato Wedges'!I256&gt;0),50,200))),0)</f>
        <v>0</v>
      </c>
      <c r="J256" s="2" t="str">
        <f ca="1">IF(D256&lt;$E$18,"N/A",IF(D256=$E$18,IF($E$7-SUM(OFFSET(F256,-$E$18,0):F256)&gt;0,$E$7-SUM(OFFSET(F256,-$E$18,0):F256),0),IF(OFFSET(G256,-$E$18,0)-SUM(OFFSET(F256,-$E$18,0):F256)&gt;0,OFFSET(G256,-$E$18,0)-SUM(OFFSET(F256,-$E$18,0):F256),0)))</f>
        <v>N/A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157</v>
      </c>
      <c r="F257" s="15">
        <f t="shared" si="22"/>
        <v>45</v>
      </c>
      <c r="G257" s="15">
        <f t="shared" ca="1" si="23"/>
        <v>0</v>
      </c>
      <c r="H257" s="13">
        <f t="shared" ca="1" si="19"/>
        <v>0.17205479452054798</v>
      </c>
      <c r="I257" s="29">
        <f ca="1">IF(G257&lt;&gt;0,IF(E257&lt;0,0,IF(OR(Pita!I257&gt;0,Flour!I257&gt;0),0,IF(OR('Green Pepper'!I257&gt;0,'House Salad'!I257&gt;0,Mushrooms!I257&gt;0,Lemon!I257&gt;0,Tzatziki!I257&gt;0,'Monterey Jack'!I257&gt;0,'Marinated Chicken'!I257&gt;0,Squid!I257&gt;0,Onions!I257&gt;0,Spanakopita!I257&gt;0,'Garlic Butter Sauce'!I257&gt;0,Cheddar!I257&gt;0,'Filet Mignon'!I257&gt;0,'Pork Loin Skewers'!I257&gt;0,Bacon!I257&gt;0,'Chicken Breast'!I257&gt;0,'Butterfly Shrimp'!I257&gt;0,'Potato Wedges'!I257&gt;0),50,200))),0)</f>
        <v>0</v>
      </c>
      <c r="J257" s="2" t="str">
        <f ca="1">IF(D257&lt;$E$18,"N/A",IF(D257=$E$18,IF($E$7-SUM(OFFSET(F257,-$E$18,0):F257)&gt;0,$E$7-SUM(OFFSET(F257,-$E$18,0):F257),0),IF(OFFSET(G257,-$E$18,0)-SUM(OFFSET(F257,-$E$18,0):F257)&gt;0,OFFSET(G257,-$E$18,0)-SUM(OFFSET(F257,-$E$18,0):F257),0)))</f>
        <v>N/A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112</v>
      </c>
      <c r="F258" s="15">
        <f t="shared" si="22"/>
        <v>45</v>
      </c>
      <c r="G258" s="15">
        <f t="shared" ca="1" si="23"/>
        <v>315</v>
      </c>
      <c r="H258" s="13">
        <f t="shared" ca="1" si="19"/>
        <v>0.12273972602739727</v>
      </c>
      <c r="I258" s="29">
        <f ca="1">IF(G258&lt;&gt;0,IF(E258&lt;0,0,IF(OR(Pita!I258&gt;0,Flour!I258&gt;0),0,IF(OR('Green Pepper'!I258&gt;0,'House Salad'!I258&gt;0,Mushrooms!I258&gt;0,Lemon!I258&gt;0,Tzatziki!I258&gt;0,'Monterey Jack'!I258&gt;0,'Marinated Chicken'!I258&gt;0,Squid!I258&gt;0,Onions!I258&gt;0,Spanakopita!I258&gt;0,'Garlic Butter Sauce'!I258&gt;0,Cheddar!I258&gt;0,'Filet Mignon'!I258&gt;0,'Pork Loin Skewers'!I258&gt;0,Bacon!I258&gt;0,'Chicken Breast'!I258&gt;0,'Butterfly Shrimp'!I258&gt;0,'Potato Wedges'!I258&gt;0),50,200))),0)</f>
        <v>0</v>
      </c>
      <c r="J258" s="2" t="str">
        <f ca="1">IF(D258&lt;$E$18,"N/A",IF(D258=$E$18,IF($E$7-SUM(OFFSET(F258,-$E$18,0):F258)&gt;0,$E$7-SUM(OFFSET(F258,-$E$18,0):F258),0),IF(OFFSET(G258,-$E$18,0)-SUM(OFFSET(F258,-$E$18,0):F258)&gt;0,OFFSET(G258,-$E$18,0)-SUM(OFFSET(F258,-$E$18,0):F258),0)))</f>
        <v>N/A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382</v>
      </c>
      <c r="F259" s="15">
        <f t="shared" si="22"/>
        <v>45</v>
      </c>
      <c r="G259" s="15">
        <f t="shared" ca="1" si="23"/>
        <v>0</v>
      </c>
      <c r="H259" s="13">
        <f t="shared" ca="1" si="19"/>
        <v>0.41863013698630142</v>
      </c>
      <c r="I259" s="29">
        <f ca="1">IF(G259&lt;&gt;0,IF(E259&lt;0,0,IF(OR(Pita!I259&gt;0,Flour!I259&gt;0),0,IF(OR('Green Pepper'!I259&gt;0,'House Salad'!I259&gt;0,Mushrooms!I259&gt;0,Lemon!I259&gt;0,Tzatziki!I259&gt;0,'Monterey Jack'!I259&gt;0,'Marinated Chicken'!I259&gt;0,Squid!I259&gt;0,Onions!I259&gt;0,Spanakopita!I259&gt;0,'Garlic Butter Sauce'!I259&gt;0,Cheddar!I259&gt;0,'Filet Mignon'!I259&gt;0,'Pork Loin Skewers'!I259&gt;0,Bacon!I259&gt;0,'Chicken Breast'!I259&gt;0,'Butterfly Shrimp'!I259&gt;0,'Potato Wedges'!I259&gt;0),50,200))),0)</f>
        <v>0</v>
      </c>
      <c r="J259" s="2" t="str">
        <f ca="1">IF(D259&lt;$E$18,"N/A",IF(D259=$E$18,IF($E$7-SUM(OFFSET(F259,-$E$18,0):F259)&gt;0,$E$7-SUM(OFFSET(F259,-$E$18,0):F259),0),IF(OFFSET(G259,-$E$18,0)-SUM(OFFSET(F259,-$E$18,0):F259)&gt;0,OFFSET(G259,-$E$18,0)-SUM(OFFSET(F259,-$E$18,0):F259),0)))</f>
        <v>N/A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337</v>
      </c>
      <c r="F260" s="15">
        <f t="shared" si="22"/>
        <v>45</v>
      </c>
      <c r="G260" s="15">
        <f t="shared" ca="1" si="23"/>
        <v>0</v>
      </c>
      <c r="H260" s="13">
        <f t="shared" ca="1" si="19"/>
        <v>0.36931506849315071</v>
      </c>
      <c r="I260" s="29">
        <f ca="1">IF(G260&lt;&gt;0,IF(E260&lt;0,0,IF(OR(Pita!I260&gt;0,Flour!I260&gt;0),0,IF(OR('Green Pepper'!I260&gt;0,'House Salad'!I260&gt;0,Mushrooms!I260&gt;0,Lemon!I260&gt;0,Tzatziki!I260&gt;0,'Monterey Jack'!I260&gt;0,'Marinated Chicken'!I260&gt;0,Squid!I260&gt;0,Onions!I260&gt;0,Spanakopita!I260&gt;0,'Garlic Butter Sauce'!I260&gt;0,Cheddar!I260&gt;0,'Filet Mignon'!I260&gt;0,'Pork Loin Skewers'!I260&gt;0,Bacon!I260&gt;0,'Chicken Breast'!I260&gt;0,'Butterfly Shrimp'!I260&gt;0,'Potato Wedges'!I260&gt;0),50,200))),0)</f>
        <v>0</v>
      </c>
      <c r="J260" s="2" t="str">
        <f ca="1">IF(D260&lt;$E$18,"N/A",IF(D260=$E$18,IF($E$7-SUM(OFFSET(F260,-$E$18,0):F260)&gt;0,$E$7-SUM(OFFSET(F260,-$E$18,0):F260),0),IF(OFFSET(G260,-$E$18,0)-SUM(OFFSET(F260,-$E$18,0):F260)&gt;0,OFFSET(G260,-$E$18,0)-SUM(OFFSET(F260,-$E$18,0):F260),0)))</f>
        <v>N/A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292</v>
      </c>
      <c r="F261" s="15">
        <f t="shared" si="22"/>
        <v>45</v>
      </c>
      <c r="G261" s="15">
        <f t="shared" ca="1" si="23"/>
        <v>0</v>
      </c>
      <c r="H261" s="13">
        <f t="shared" ca="1" si="19"/>
        <v>0.32000000000000006</v>
      </c>
      <c r="I261" s="29">
        <f ca="1">IF(G261&lt;&gt;0,IF(E261&lt;0,0,IF(OR(Pita!I261&gt;0,Flour!I261&gt;0),0,IF(OR('Green Pepper'!I261&gt;0,'House Salad'!I261&gt;0,Mushrooms!I261&gt;0,Lemon!I261&gt;0,Tzatziki!I261&gt;0,'Monterey Jack'!I261&gt;0,'Marinated Chicken'!I261&gt;0,Squid!I261&gt;0,Onions!I261&gt;0,Spanakopita!I261&gt;0,'Garlic Butter Sauce'!I261&gt;0,Cheddar!I261&gt;0,'Filet Mignon'!I261&gt;0,'Pork Loin Skewers'!I261&gt;0,Bacon!I261&gt;0,'Chicken Breast'!I261&gt;0,'Butterfly Shrimp'!I261&gt;0,'Potato Wedges'!I261&gt;0),50,200))),0)</f>
        <v>0</v>
      </c>
      <c r="J261" s="2" t="str">
        <f ca="1">IF(D261&lt;$E$18,"N/A",IF(D261=$E$18,IF($E$7-SUM(OFFSET(F261,-$E$18,0):F261)&gt;0,$E$7-SUM(OFFSET(F261,-$E$18,0):F261),0),IF(OFFSET(G261,-$E$18,0)-SUM(OFFSET(F261,-$E$18,0):F261)&gt;0,OFFSET(G261,-$E$18,0)-SUM(OFFSET(F261,-$E$18,0):F261),0)))</f>
        <v>N/A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247</v>
      </c>
      <c r="F262" s="15">
        <f t="shared" si="22"/>
        <v>45</v>
      </c>
      <c r="G262" s="15">
        <f t="shared" ca="1" si="23"/>
        <v>0</v>
      </c>
      <c r="H262" s="13">
        <f t="shared" ca="1" si="19"/>
        <v>0.27068493150684936</v>
      </c>
      <c r="I262" s="29">
        <f ca="1">IF(G262&lt;&gt;0,IF(E262&lt;0,0,IF(OR(Pita!I262&gt;0,Flour!I262&gt;0),0,IF(OR('Green Pepper'!I262&gt;0,'House Salad'!I262&gt;0,Mushrooms!I262&gt;0,Lemon!I262&gt;0,Tzatziki!I262&gt;0,'Monterey Jack'!I262&gt;0,'Marinated Chicken'!I262&gt;0,Squid!I262&gt;0,Onions!I262&gt;0,Spanakopita!I262&gt;0,'Garlic Butter Sauce'!I262&gt;0,Cheddar!I262&gt;0,'Filet Mignon'!I262&gt;0,'Pork Loin Skewers'!I262&gt;0,Bacon!I262&gt;0,'Chicken Breast'!I262&gt;0,'Butterfly Shrimp'!I262&gt;0,'Potato Wedges'!I262&gt;0),50,200))),0)</f>
        <v>0</v>
      </c>
      <c r="J262" s="2" t="str">
        <f ca="1">IF(D262&lt;$E$18,"N/A",IF(D262=$E$18,IF($E$7-SUM(OFFSET(F262,-$E$18,0):F262)&gt;0,$E$7-SUM(OFFSET(F262,-$E$18,0):F262),0),IF(OFFSET(G262,-$E$18,0)-SUM(OFFSET(F262,-$E$18,0):F262)&gt;0,OFFSET(G262,-$E$18,0)-SUM(OFFSET(F262,-$E$18,0):F262),0)))</f>
        <v>N/A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202</v>
      </c>
      <c r="F263" s="15">
        <f t="shared" si="22"/>
        <v>45</v>
      </c>
      <c r="G263" s="15">
        <f t="shared" ca="1" si="23"/>
        <v>0</v>
      </c>
      <c r="H263" s="13">
        <f t="shared" ca="1" si="19"/>
        <v>0.22136986301369865</v>
      </c>
      <c r="I263" s="29">
        <f ca="1">IF(G263&lt;&gt;0,IF(E263&lt;0,0,IF(OR(Pita!I263&gt;0,Flour!I263&gt;0),0,IF(OR('Green Pepper'!I263&gt;0,'House Salad'!I263&gt;0,Mushrooms!I263&gt;0,Lemon!I263&gt;0,Tzatziki!I263&gt;0,'Monterey Jack'!I263&gt;0,'Marinated Chicken'!I263&gt;0,Squid!I263&gt;0,Onions!I263&gt;0,Spanakopita!I263&gt;0,'Garlic Butter Sauce'!I263&gt;0,Cheddar!I263&gt;0,'Filet Mignon'!I263&gt;0,'Pork Loin Skewers'!I263&gt;0,Bacon!I263&gt;0,'Chicken Breast'!I263&gt;0,'Butterfly Shrimp'!I263&gt;0,'Potato Wedges'!I263&gt;0),50,200))),0)</f>
        <v>0</v>
      </c>
      <c r="J263" s="2" t="str">
        <f ca="1">IF(D263&lt;$E$18,"N/A",IF(D263=$E$18,IF($E$7-SUM(OFFSET(F263,-$E$18,0):F263)&gt;0,$E$7-SUM(OFFSET(F263,-$E$18,0):F263),0),IF(OFFSET(G263,-$E$18,0)-SUM(OFFSET(F263,-$E$18,0):F263)&gt;0,OFFSET(G263,-$E$18,0)-SUM(OFFSET(F263,-$E$18,0):F263),0)))</f>
        <v>N/A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157</v>
      </c>
      <c r="F264" s="15">
        <f t="shared" si="22"/>
        <v>45</v>
      </c>
      <c r="G264" s="15">
        <f t="shared" ca="1" si="23"/>
        <v>0</v>
      </c>
      <c r="H264" s="13">
        <f t="shared" ca="1" si="19"/>
        <v>0.17205479452054798</v>
      </c>
      <c r="I264" s="29">
        <f ca="1">IF(G264&lt;&gt;0,IF(E264&lt;0,0,IF(OR(Pita!I264&gt;0,Flour!I264&gt;0),0,IF(OR('Green Pepper'!I264&gt;0,'House Salad'!I264&gt;0,Mushrooms!I264&gt;0,Lemon!I264&gt;0,Tzatziki!I264&gt;0,'Monterey Jack'!I264&gt;0,'Marinated Chicken'!I264&gt;0,Squid!I264&gt;0,Onions!I264&gt;0,Spanakopita!I264&gt;0,'Garlic Butter Sauce'!I264&gt;0,Cheddar!I264&gt;0,'Filet Mignon'!I264&gt;0,'Pork Loin Skewers'!I264&gt;0,Bacon!I264&gt;0,'Chicken Breast'!I264&gt;0,'Butterfly Shrimp'!I264&gt;0,'Potato Wedges'!I264&gt;0),50,200))),0)</f>
        <v>0</v>
      </c>
      <c r="J264" s="2" t="str">
        <f ca="1">IF(D264&lt;$E$18,"N/A",IF(D264=$E$18,IF($E$7-SUM(OFFSET(F264,-$E$18,0):F264)&gt;0,$E$7-SUM(OFFSET(F264,-$E$18,0):F264),0),IF(OFFSET(G264,-$E$18,0)-SUM(OFFSET(F264,-$E$18,0):F264)&gt;0,OFFSET(G264,-$E$18,0)-SUM(OFFSET(F264,-$E$18,0):F264),0)))</f>
        <v>N/A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112</v>
      </c>
      <c r="F265" s="15">
        <f t="shared" si="22"/>
        <v>45</v>
      </c>
      <c r="G265" s="15">
        <f t="shared" ca="1" si="23"/>
        <v>315</v>
      </c>
      <c r="H265" s="13">
        <f t="shared" ca="1" si="19"/>
        <v>0.12273972602739727</v>
      </c>
      <c r="I265" s="29">
        <f ca="1">IF(G265&lt;&gt;0,IF(E265&lt;0,0,IF(OR(Pita!I265&gt;0,Flour!I265&gt;0),0,IF(OR('Green Pepper'!I265&gt;0,'House Salad'!I265&gt;0,Mushrooms!I265&gt;0,Lemon!I265&gt;0,Tzatziki!I265&gt;0,'Monterey Jack'!I265&gt;0,'Marinated Chicken'!I265&gt;0,Squid!I265&gt;0,Onions!I265&gt;0,Spanakopita!I265&gt;0,'Garlic Butter Sauce'!I265&gt;0,Cheddar!I265&gt;0,'Filet Mignon'!I265&gt;0,'Pork Loin Skewers'!I265&gt;0,Bacon!I265&gt;0,'Chicken Breast'!I265&gt;0,'Butterfly Shrimp'!I265&gt;0,'Potato Wedges'!I265&gt;0),50,200))),0)</f>
        <v>0</v>
      </c>
      <c r="J265" s="2" t="str">
        <f ca="1">IF(D265&lt;$E$18,"N/A",IF(D265=$E$18,IF($E$7-SUM(OFFSET(F265,-$E$18,0):F265)&gt;0,$E$7-SUM(OFFSET(F265,-$E$18,0):F265),0),IF(OFFSET(G265,-$E$18,0)-SUM(OFFSET(F265,-$E$18,0):F265)&gt;0,OFFSET(G265,-$E$18,0)-SUM(OFFSET(F265,-$E$18,0):F265),0)))</f>
        <v>N/A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382</v>
      </c>
      <c r="F266" s="15">
        <f t="shared" si="22"/>
        <v>45</v>
      </c>
      <c r="G266" s="15">
        <f t="shared" ca="1" si="23"/>
        <v>0</v>
      </c>
      <c r="H266" s="13">
        <f t="shared" ca="1" si="19"/>
        <v>0.41863013698630142</v>
      </c>
      <c r="I266" s="29">
        <f ca="1">IF(G266&lt;&gt;0,IF(E266&lt;0,0,IF(OR(Pita!I266&gt;0,Flour!I266&gt;0),0,IF(OR('Green Pepper'!I266&gt;0,'House Salad'!I266&gt;0,Mushrooms!I266&gt;0,Lemon!I266&gt;0,Tzatziki!I266&gt;0,'Monterey Jack'!I266&gt;0,'Marinated Chicken'!I266&gt;0,Squid!I266&gt;0,Onions!I266&gt;0,Spanakopita!I266&gt;0,'Garlic Butter Sauce'!I266&gt;0,Cheddar!I266&gt;0,'Filet Mignon'!I266&gt;0,'Pork Loin Skewers'!I266&gt;0,Bacon!I266&gt;0,'Chicken Breast'!I266&gt;0,'Butterfly Shrimp'!I266&gt;0,'Potato Wedges'!I266&gt;0),50,200))),0)</f>
        <v>0</v>
      </c>
      <c r="J266" s="2" t="str">
        <f ca="1">IF(D266&lt;$E$18,"N/A",IF(D266=$E$18,IF($E$7-SUM(OFFSET(F266,-$E$18,0):F266)&gt;0,$E$7-SUM(OFFSET(F266,-$E$18,0):F266),0),IF(OFFSET(G266,-$E$18,0)-SUM(OFFSET(F266,-$E$18,0):F266)&gt;0,OFFSET(G266,-$E$18,0)-SUM(OFFSET(F266,-$E$18,0):F266),0)))</f>
        <v>N/A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337</v>
      </c>
      <c r="F267" s="15">
        <f t="shared" si="22"/>
        <v>45</v>
      </c>
      <c r="G267" s="15">
        <f t="shared" ca="1" si="23"/>
        <v>0</v>
      </c>
      <c r="H267" s="13">
        <f t="shared" ca="1" si="19"/>
        <v>0.36931506849315071</v>
      </c>
      <c r="I267" s="29">
        <f ca="1">IF(G267&lt;&gt;0,IF(E267&lt;0,0,IF(OR(Pita!I267&gt;0,Flour!I267&gt;0),0,IF(OR('Green Pepper'!I267&gt;0,'House Salad'!I267&gt;0,Mushrooms!I267&gt;0,Lemon!I267&gt;0,Tzatziki!I267&gt;0,'Monterey Jack'!I267&gt;0,'Marinated Chicken'!I267&gt;0,Squid!I267&gt;0,Onions!I267&gt;0,Spanakopita!I267&gt;0,'Garlic Butter Sauce'!I267&gt;0,Cheddar!I267&gt;0,'Filet Mignon'!I267&gt;0,'Pork Loin Skewers'!I267&gt;0,Bacon!I267&gt;0,'Chicken Breast'!I267&gt;0,'Butterfly Shrimp'!I267&gt;0,'Potato Wedges'!I267&gt;0),50,200))),0)</f>
        <v>0</v>
      </c>
      <c r="J267" s="2" t="str">
        <f ca="1">IF(D267&lt;$E$18,"N/A",IF(D267=$E$18,IF($E$7-SUM(OFFSET(F267,-$E$18,0):F267)&gt;0,$E$7-SUM(OFFSET(F267,-$E$18,0):F267),0),IF(OFFSET(G267,-$E$18,0)-SUM(OFFSET(F267,-$E$18,0):F267)&gt;0,OFFSET(G267,-$E$18,0)-SUM(OFFSET(F267,-$E$18,0):F267),0)))</f>
        <v>N/A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292</v>
      </c>
      <c r="F268" s="15">
        <f t="shared" si="22"/>
        <v>45</v>
      </c>
      <c r="G268" s="15">
        <f t="shared" ca="1" si="23"/>
        <v>0</v>
      </c>
      <c r="H268" s="13">
        <f t="shared" ca="1" si="19"/>
        <v>0.32000000000000006</v>
      </c>
      <c r="I268" s="29">
        <f ca="1">IF(G268&lt;&gt;0,IF(E268&lt;0,0,IF(OR(Pita!I268&gt;0,Flour!I268&gt;0),0,IF(OR('Green Pepper'!I268&gt;0,'House Salad'!I268&gt;0,Mushrooms!I268&gt;0,Lemon!I268&gt;0,Tzatziki!I268&gt;0,'Monterey Jack'!I268&gt;0,'Marinated Chicken'!I268&gt;0,Squid!I268&gt;0,Onions!I268&gt;0,Spanakopita!I268&gt;0,'Garlic Butter Sauce'!I268&gt;0,Cheddar!I268&gt;0,'Filet Mignon'!I268&gt;0,'Pork Loin Skewers'!I268&gt;0,Bacon!I268&gt;0,'Chicken Breast'!I268&gt;0,'Butterfly Shrimp'!I268&gt;0,'Potato Wedges'!I268&gt;0),50,200))),0)</f>
        <v>0</v>
      </c>
      <c r="J268" s="2" t="str">
        <f ca="1">IF(D268&lt;$E$18,"N/A",IF(D268=$E$18,IF($E$7-SUM(OFFSET(F268,-$E$18,0):F268)&gt;0,$E$7-SUM(OFFSET(F268,-$E$18,0):F268),0),IF(OFFSET(G268,-$E$18,0)-SUM(OFFSET(F268,-$E$18,0):F268)&gt;0,OFFSET(G268,-$E$18,0)-SUM(OFFSET(F268,-$E$18,0):F268),0)))</f>
        <v>N/A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247</v>
      </c>
      <c r="F269" s="15">
        <f t="shared" si="22"/>
        <v>45</v>
      </c>
      <c r="G269" s="15">
        <f t="shared" ca="1" si="23"/>
        <v>0</v>
      </c>
      <c r="H269" s="13">
        <f t="shared" ca="1" si="19"/>
        <v>0.27068493150684936</v>
      </c>
      <c r="I269" s="29">
        <f ca="1">IF(G269&lt;&gt;0,IF(E269&lt;0,0,IF(OR(Pita!I269&gt;0,Flour!I269&gt;0),0,IF(OR('Green Pepper'!I269&gt;0,'House Salad'!I269&gt;0,Mushrooms!I269&gt;0,Lemon!I269&gt;0,Tzatziki!I269&gt;0,'Monterey Jack'!I269&gt;0,'Marinated Chicken'!I269&gt;0,Squid!I269&gt;0,Onions!I269&gt;0,Spanakopita!I269&gt;0,'Garlic Butter Sauce'!I269&gt;0,Cheddar!I269&gt;0,'Filet Mignon'!I269&gt;0,'Pork Loin Skewers'!I269&gt;0,Bacon!I269&gt;0,'Chicken Breast'!I269&gt;0,'Butterfly Shrimp'!I269&gt;0,'Potato Wedges'!I269&gt;0),50,200))),0)</f>
        <v>0</v>
      </c>
      <c r="J269" s="2" t="str">
        <f ca="1">IF(D269&lt;$E$18,"N/A",IF(D269=$E$18,IF($E$7-SUM(OFFSET(F269,-$E$18,0):F269)&gt;0,$E$7-SUM(OFFSET(F269,-$E$18,0):F269),0),IF(OFFSET(G269,-$E$18,0)-SUM(OFFSET(F269,-$E$18,0):F269)&gt;0,OFFSET(G269,-$E$18,0)-SUM(OFFSET(F269,-$E$18,0):F269),0)))</f>
        <v>N/A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202</v>
      </c>
      <c r="F270" s="15">
        <f t="shared" si="22"/>
        <v>45</v>
      </c>
      <c r="G270" s="15">
        <f t="shared" ca="1" si="23"/>
        <v>0</v>
      </c>
      <c r="H270" s="13">
        <f t="shared" ca="1" si="19"/>
        <v>0.22136986301369865</v>
      </c>
      <c r="I270" s="29">
        <f ca="1">IF(G270&lt;&gt;0,IF(E270&lt;0,0,IF(OR(Pita!I270&gt;0,Flour!I270&gt;0),0,IF(OR('Green Pepper'!I270&gt;0,'House Salad'!I270&gt;0,Mushrooms!I270&gt;0,Lemon!I270&gt;0,Tzatziki!I270&gt;0,'Monterey Jack'!I270&gt;0,'Marinated Chicken'!I270&gt;0,Squid!I270&gt;0,Onions!I270&gt;0,Spanakopita!I270&gt;0,'Garlic Butter Sauce'!I270&gt;0,Cheddar!I270&gt;0,'Filet Mignon'!I270&gt;0,'Pork Loin Skewers'!I270&gt;0,Bacon!I270&gt;0,'Chicken Breast'!I270&gt;0,'Butterfly Shrimp'!I270&gt;0,'Potato Wedges'!I270&gt;0),50,200))),0)</f>
        <v>0</v>
      </c>
      <c r="J270" s="2" t="str">
        <f ca="1">IF(D270&lt;$E$18,"N/A",IF(D270=$E$18,IF($E$7-SUM(OFFSET(F270,-$E$18,0):F270)&gt;0,$E$7-SUM(OFFSET(F270,-$E$18,0):F270),0),IF(OFFSET(G270,-$E$18,0)-SUM(OFFSET(F270,-$E$18,0):F270)&gt;0,OFFSET(G270,-$E$18,0)-SUM(OFFSET(F270,-$E$18,0):F270),0)))</f>
        <v>N/A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157</v>
      </c>
      <c r="F271" s="15">
        <f t="shared" si="22"/>
        <v>45</v>
      </c>
      <c r="G271" s="15">
        <f t="shared" ca="1" si="23"/>
        <v>0</v>
      </c>
      <c r="H271" s="13">
        <f t="shared" ca="1" si="19"/>
        <v>0.17205479452054798</v>
      </c>
      <c r="I271" s="29">
        <f ca="1">IF(G271&lt;&gt;0,IF(E271&lt;0,0,IF(OR(Pita!I271&gt;0,Flour!I271&gt;0),0,IF(OR('Green Pepper'!I271&gt;0,'House Salad'!I271&gt;0,Mushrooms!I271&gt;0,Lemon!I271&gt;0,Tzatziki!I271&gt;0,'Monterey Jack'!I271&gt;0,'Marinated Chicken'!I271&gt;0,Squid!I271&gt;0,Onions!I271&gt;0,Spanakopita!I271&gt;0,'Garlic Butter Sauce'!I271&gt;0,Cheddar!I271&gt;0,'Filet Mignon'!I271&gt;0,'Pork Loin Skewers'!I271&gt;0,Bacon!I271&gt;0,'Chicken Breast'!I271&gt;0,'Butterfly Shrimp'!I271&gt;0,'Potato Wedges'!I271&gt;0),50,200))),0)</f>
        <v>0</v>
      </c>
      <c r="J271" s="2" t="str">
        <f ca="1">IF(D271&lt;$E$18,"N/A",IF(D271=$E$18,IF($E$7-SUM(OFFSET(F271,-$E$18,0):F271)&gt;0,$E$7-SUM(OFFSET(F271,-$E$18,0):F271),0),IF(OFFSET(G271,-$E$18,0)-SUM(OFFSET(F271,-$E$18,0):F271)&gt;0,OFFSET(G271,-$E$18,0)-SUM(OFFSET(F271,-$E$18,0):F271),0)))</f>
        <v>N/A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112</v>
      </c>
      <c r="F272" s="15">
        <f t="shared" si="22"/>
        <v>45</v>
      </c>
      <c r="G272" s="15">
        <f t="shared" ca="1" si="23"/>
        <v>315</v>
      </c>
      <c r="H272" s="13">
        <f t="shared" ca="1" si="19"/>
        <v>0.12273972602739727</v>
      </c>
      <c r="I272" s="29">
        <f ca="1">IF(G272&lt;&gt;0,IF(E272&lt;0,0,IF(OR(Pita!I272&gt;0,Flour!I272&gt;0),0,IF(OR('Green Pepper'!I272&gt;0,'House Salad'!I272&gt;0,Mushrooms!I272&gt;0,Lemon!I272&gt;0,Tzatziki!I272&gt;0,'Monterey Jack'!I272&gt;0,'Marinated Chicken'!I272&gt;0,Squid!I272&gt;0,Onions!I272&gt;0,Spanakopita!I272&gt;0,'Garlic Butter Sauce'!I272&gt;0,Cheddar!I272&gt;0,'Filet Mignon'!I272&gt;0,'Pork Loin Skewers'!I272&gt;0,Bacon!I272&gt;0,'Chicken Breast'!I272&gt;0,'Butterfly Shrimp'!I272&gt;0,'Potato Wedges'!I272&gt;0),50,200))),0)</f>
        <v>0</v>
      </c>
      <c r="J272" s="2" t="str">
        <f ca="1">IF(D272&lt;$E$18,"N/A",IF(D272=$E$18,IF($E$7-SUM(OFFSET(F272,-$E$18,0):F272)&gt;0,$E$7-SUM(OFFSET(F272,-$E$18,0):F272),0),IF(OFFSET(G272,-$E$18,0)-SUM(OFFSET(F272,-$E$18,0):F272)&gt;0,OFFSET(G272,-$E$18,0)-SUM(OFFSET(F272,-$E$18,0):F272),0)))</f>
        <v>N/A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382</v>
      </c>
      <c r="F273" s="15">
        <f t="shared" si="22"/>
        <v>45</v>
      </c>
      <c r="G273" s="15">
        <f t="shared" ca="1" si="23"/>
        <v>0</v>
      </c>
      <c r="H273" s="13">
        <f t="shared" ca="1" si="19"/>
        <v>0.41863013698630142</v>
      </c>
      <c r="I273" s="29">
        <f ca="1">IF(G273&lt;&gt;0,IF(E273&lt;0,0,IF(OR(Pita!I273&gt;0,Flour!I273&gt;0),0,IF(OR('Green Pepper'!I273&gt;0,'House Salad'!I273&gt;0,Mushrooms!I273&gt;0,Lemon!I273&gt;0,Tzatziki!I273&gt;0,'Monterey Jack'!I273&gt;0,'Marinated Chicken'!I273&gt;0,Squid!I273&gt;0,Onions!I273&gt;0,Spanakopita!I273&gt;0,'Garlic Butter Sauce'!I273&gt;0,Cheddar!I273&gt;0,'Filet Mignon'!I273&gt;0,'Pork Loin Skewers'!I273&gt;0,Bacon!I273&gt;0,'Chicken Breast'!I273&gt;0,'Butterfly Shrimp'!I273&gt;0,'Potato Wedges'!I273&gt;0),50,200))),0)</f>
        <v>0</v>
      </c>
      <c r="J273" s="2" t="str">
        <f ca="1">IF(D273&lt;$E$18,"N/A",IF(D273=$E$18,IF($E$7-SUM(OFFSET(F273,-$E$18,0):F273)&gt;0,$E$7-SUM(OFFSET(F273,-$E$18,0):F273),0),IF(OFFSET(G273,-$E$18,0)-SUM(OFFSET(F273,-$E$18,0):F273)&gt;0,OFFSET(G273,-$E$18,0)-SUM(OFFSET(F273,-$E$18,0):F273),0)))</f>
        <v>N/A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337</v>
      </c>
      <c r="F274" s="15">
        <f t="shared" si="22"/>
        <v>45</v>
      </c>
      <c r="G274" s="15">
        <f t="shared" ca="1" si="23"/>
        <v>0</v>
      </c>
      <c r="H274" s="13">
        <f t="shared" ca="1" si="19"/>
        <v>0.36931506849315071</v>
      </c>
      <c r="I274" s="29">
        <f ca="1">IF(G274&lt;&gt;0,IF(E274&lt;0,0,IF(OR(Pita!I274&gt;0,Flour!I274&gt;0),0,IF(OR('Green Pepper'!I274&gt;0,'House Salad'!I274&gt;0,Mushrooms!I274&gt;0,Lemon!I274&gt;0,Tzatziki!I274&gt;0,'Monterey Jack'!I274&gt;0,'Marinated Chicken'!I274&gt;0,Squid!I274&gt;0,Onions!I274&gt;0,Spanakopita!I274&gt;0,'Garlic Butter Sauce'!I274&gt;0,Cheddar!I274&gt;0,'Filet Mignon'!I274&gt;0,'Pork Loin Skewers'!I274&gt;0,Bacon!I274&gt;0,'Chicken Breast'!I274&gt;0,'Butterfly Shrimp'!I274&gt;0,'Potato Wedges'!I274&gt;0),50,200))),0)</f>
        <v>0</v>
      </c>
      <c r="J274" s="2" t="str">
        <f ca="1">IF(D274&lt;$E$18,"N/A",IF(D274=$E$18,IF($E$7-SUM(OFFSET(F274,-$E$18,0):F274)&gt;0,$E$7-SUM(OFFSET(F274,-$E$18,0):F274),0),IF(OFFSET(G274,-$E$18,0)-SUM(OFFSET(F274,-$E$18,0):F274)&gt;0,OFFSET(G274,-$E$18,0)-SUM(OFFSET(F274,-$E$18,0):F274),0)))</f>
        <v>N/A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292</v>
      </c>
      <c r="F275" s="15">
        <f t="shared" si="22"/>
        <v>45</v>
      </c>
      <c r="G275" s="15">
        <f t="shared" ca="1" si="23"/>
        <v>0</v>
      </c>
      <c r="H275" s="13">
        <f t="shared" ca="1" si="19"/>
        <v>0.32000000000000006</v>
      </c>
      <c r="I275" s="29">
        <f ca="1">IF(G275&lt;&gt;0,IF(E275&lt;0,0,IF(OR(Pita!I275&gt;0,Flour!I275&gt;0),0,IF(OR('Green Pepper'!I275&gt;0,'House Salad'!I275&gt;0,Mushrooms!I275&gt;0,Lemon!I275&gt;0,Tzatziki!I275&gt;0,'Monterey Jack'!I275&gt;0,'Marinated Chicken'!I275&gt;0,Squid!I275&gt;0,Onions!I275&gt;0,Spanakopita!I275&gt;0,'Garlic Butter Sauce'!I275&gt;0,Cheddar!I275&gt;0,'Filet Mignon'!I275&gt;0,'Pork Loin Skewers'!I275&gt;0,Bacon!I275&gt;0,'Chicken Breast'!I275&gt;0,'Butterfly Shrimp'!I275&gt;0,'Potato Wedges'!I275&gt;0),50,200))),0)</f>
        <v>0</v>
      </c>
      <c r="J275" s="2" t="str">
        <f ca="1">IF(D275&lt;$E$18,"N/A",IF(D275=$E$18,IF($E$7-SUM(OFFSET(F275,-$E$18,0):F275)&gt;0,$E$7-SUM(OFFSET(F275,-$E$18,0):F275),0),IF(OFFSET(G275,-$E$18,0)-SUM(OFFSET(F275,-$E$18,0):F275)&gt;0,OFFSET(G275,-$E$18,0)-SUM(OFFSET(F275,-$E$18,0):F275),0)))</f>
        <v>N/A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247</v>
      </c>
      <c r="F276" s="15">
        <f t="shared" si="22"/>
        <v>45</v>
      </c>
      <c r="G276" s="15">
        <f t="shared" ca="1" si="23"/>
        <v>0</v>
      </c>
      <c r="H276" s="13">
        <f t="shared" ca="1" si="19"/>
        <v>0.27068493150684936</v>
      </c>
      <c r="I276" s="29">
        <f ca="1">IF(G276&lt;&gt;0,IF(E276&lt;0,0,IF(OR(Pita!I276&gt;0,Flour!I276&gt;0),0,IF(OR('Green Pepper'!I276&gt;0,'House Salad'!I276&gt;0,Mushrooms!I276&gt;0,Lemon!I276&gt;0,Tzatziki!I276&gt;0,'Monterey Jack'!I276&gt;0,'Marinated Chicken'!I276&gt;0,Squid!I276&gt;0,Onions!I276&gt;0,Spanakopita!I276&gt;0,'Garlic Butter Sauce'!I276&gt;0,Cheddar!I276&gt;0,'Filet Mignon'!I276&gt;0,'Pork Loin Skewers'!I276&gt;0,Bacon!I276&gt;0,'Chicken Breast'!I276&gt;0,'Butterfly Shrimp'!I276&gt;0,'Potato Wedges'!I276&gt;0),50,200))),0)</f>
        <v>0</v>
      </c>
      <c r="J276" s="2" t="str">
        <f ca="1">IF(D276&lt;$E$18,"N/A",IF(D276=$E$18,IF($E$7-SUM(OFFSET(F276,-$E$18,0):F276)&gt;0,$E$7-SUM(OFFSET(F276,-$E$18,0):F276),0),IF(OFFSET(G276,-$E$18,0)-SUM(OFFSET(F276,-$E$18,0):F276)&gt;0,OFFSET(G276,-$E$18,0)-SUM(OFFSET(F276,-$E$18,0):F276),0)))</f>
        <v>N/A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202</v>
      </c>
      <c r="F277" s="15">
        <f t="shared" si="22"/>
        <v>45</v>
      </c>
      <c r="G277" s="15">
        <f t="shared" ca="1" si="23"/>
        <v>0</v>
      </c>
      <c r="H277" s="13">
        <f t="shared" ref="H277:H340" ca="1" si="25">IF(E277&gt;0,E277*($E$12/365),0)</f>
        <v>0.22136986301369865</v>
      </c>
      <c r="I277" s="29">
        <f ca="1">IF(G277&lt;&gt;0,IF(E277&lt;0,0,IF(OR(Pita!I277&gt;0,Flour!I277&gt;0),0,IF(OR('Green Pepper'!I277&gt;0,'House Salad'!I277&gt;0,Mushrooms!I277&gt;0,Lemon!I277&gt;0,Tzatziki!I277&gt;0,'Monterey Jack'!I277&gt;0,'Marinated Chicken'!I277&gt;0,Squid!I277&gt;0,Onions!I277&gt;0,Spanakopita!I277&gt;0,'Garlic Butter Sauce'!I277&gt;0,Cheddar!I277&gt;0,'Filet Mignon'!I277&gt;0,'Pork Loin Skewers'!I277&gt;0,Bacon!I277&gt;0,'Chicken Breast'!I277&gt;0,'Butterfly Shrimp'!I277&gt;0,'Potato Wedges'!I277&gt;0),50,200))),0)</f>
        <v>0</v>
      </c>
      <c r="J277" s="2" t="str">
        <f ca="1">IF(D277&lt;$E$18,"N/A",IF(D277=$E$18,IF($E$7-SUM(OFFSET(F277,-$E$18,0):F277)&gt;0,$E$7-SUM(OFFSET(F277,-$E$18,0):F277),0),IF(OFFSET(G277,-$E$18,0)-SUM(OFFSET(F277,-$E$18,0):F277)&gt;0,OFFSET(G277,-$E$18,0)-SUM(OFFSET(F277,-$E$18,0):F277),0)))</f>
        <v>N/A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157</v>
      </c>
      <c r="F278" s="15">
        <f t="shared" ref="F278:F341" si="28">ROUND($E$15/7,0)</f>
        <v>45</v>
      </c>
      <c r="G278" s="15">
        <f t="shared" ref="G278:G341" ca="1" si="29">IF(D278=1,$E$4,IF(E278&lt;0,$E$4-E278,IF(MOD(D278,$E$5)=0,$E$4-E278,0)))</f>
        <v>0</v>
      </c>
      <c r="H278" s="13">
        <f t="shared" ca="1" si="25"/>
        <v>0.17205479452054798</v>
      </c>
      <c r="I278" s="29">
        <f ca="1">IF(G278&lt;&gt;0,IF(E278&lt;0,0,IF(OR(Pita!I278&gt;0,Flour!I278&gt;0),0,IF(OR('Green Pepper'!I278&gt;0,'House Salad'!I278&gt;0,Mushrooms!I278&gt;0,Lemon!I278&gt;0,Tzatziki!I278&gt;0,'Monterey Jack'!I278&gt;0,'Marinated Chicken'!I278&gt;0,Squid!I278&gt;0,Onions!I278&gt;0,Spanakopita!I278&gt;0,'Garlic Butter Sauce'!I278&gt;0,Cheddar!I278&gt;0,'Filet Mignon'!I278&gt;0,'Pork Loin Skewers'!I278&gt;0,Bacon!I278&gt;0,'Chicken Breast'!I278&gt;0,'Butterfly Shrimp'!I278&gt;0,'Potato Wedges'!I278&gt;0),50,200))),0)</f>
        <v>0</v>
      </c>
      <c r="J278" s="2" t="str">
        <f ca="1">IF(D278&lt;$E$18,"N/A",IF(D278=$E$18,IF($E$7-SUM(OFFSET(F278,-$E$18,0):F278)&gt;0,$E$7-SUM(OFFSET(F278,-$E$18,0):F278),0),IF(OFFSET(G278,-$E$18,0)-SUM(OFFSET(F278,-$E$18,0):F278)&gt;0,OFFSET(G278,-$E$18,0)-SUM(OFFSET(F278,-$E$18,0):F278),0)))</f>
        <v>N/A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112</v>
      </c>
      <c r="F279" s="15">
        <f t="shared" si="28"/>
        <v>45</v>
      </c>
      <c r="G279" s="15">
        <f t="shared" ca="1" si="29"/>
        <v>315</v>
      </c>
      <c r="H279" s="13">
        <f t="shared" ca="1" si="25"/>
        <v>0.12273972602739727</v>
      </c>
      <c r="I279" s="29">
        <f ca="1">IF(G279&lt;&gt;0,IF(E279&lt;0,0,IF(OR(Pita!I279&gt;0,Flour!I279&gt;0),0,IF(OR('Green Pepper'!I279&gt;0,'House Salad'!I279&gt;0,Mushrooms!I279&gt;0,Lemon!I279&gt;0,Tzatziki!I279&gt;0,'Monterey Jack'!I279&gt;0,'Marinated Chicken'!I279&gt;0,Squid!I279&gt;0,Onions!I279&gt;0,Spanakopita!I279&gt;0,'Garlic Butter Sauce'!I279&gt;0,Cheddar!I279&gt;0,'Filet Mignon'!I279&gt;0,'Pork Loin Skewers'!I279&gt;0,Bacon!I279&gt;0,'Chicken Breast'!I279&gt;0,'Butterfly Shrimp'!I279&gt;0,'Potato Wedges'!I279&gt;0),50,200))),0)</f>
        <v>0</v>
      </c>
      <c r="J279" s="2" t="str">
        <f ca="1">IF(D279&lt;$E$18,"N/A",IF(D279=$E$18,IF($E$7-SUM(OFFSET(F279,-$E$18,0):F279)&gt;0,$E$7-SUM(OFFSET(F279,-$E$18,0):F279),0),IF(OFFSET(G279,-$E$18,0)-SUM(OFFSET(F279,-$E$18,0):F279)&gt;0,OFFSET(G279,-$E$18,0)-SUM(OFFSET(F279,-$E$18,0):F279),0)))</f>
        <v>N/A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382</v>
      </c>
      <c r="F280" s="15">
        <f t="shared" si="28"/>
        <v>45</v>
      </c>
      <c r="G280" s="15">
        <f t="shared" ca="1" si="29"/>
        <v>0</v>
      </c>
      <c r="H280" s="13">
        <f t="shared" ca="1" si="25"/>
        <v>0.41863013698630142</v>
      </c>
      <c r="I280" s="29">
        <f ca="1">IF(G280&lt;&gt;0,IF(E280&lt;0,0,IF(OR(Pita!I280&gt;0,Flour!I280&gt;0),0,IF(OR('Green Pepper'!I280&gt;0,'House Salad'!I280&gt;0,Mushrooms!I280&gt;0,Lemon!I280&gt;0,Tzatziki!I280&gt;0,'Monterey Jack'!I280&gt;0,'Marinated Chicken'!I280&gt;0,Squid!I280&gt;0,Onions!I280&gt;0,Spanakopita!I280&gt;0,'Garlic Butter Sauce'!I280&gt;0,Cheddar!I280&gt;0,'Filet Mignon'!I280&gt;0,'Pork Loin Skewers'!I280&gt;0,Bacon!I280&gt;0,'Chicken Breast'!I280&gt;0,'Butterfly Shrimp'!I280&gt;0,'Potato Wedges'!I280&gt;0),50,200))),0)</f>
        <v>0</v>
      </c>
      <c r="J280" s="2" t="str">
        <f ca="1">IF(D280&lt;$E$18,"N/A",IF(D280=$E$18,IF($E$7-SUM(OFFSET(F280,-$E$18,0):F280)&gt;0,$E$7-SUM(OFFSET(F280,-$E$18,0):F280),0),IF(OFFSET(G280,-$E$18,0)-SUM(OFFSET(F280,-$E$18,0):F280)&gt;0,OFFSET(G280,-$E$18,0)-SUM(OFFSET(F280,-$E$18,0):F280),0)))</f>
        <v>N/A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337</v>
      </c>
      <c r="F281" s="15">
        <f t="shared" si="28"/>
        <v>45</v>
      </c>
      <c r="G281" s="15">
        <f t="shared" ca="1" si="29"/>
        <v>0</v>
      </c>
      <c r="H281" s="13">
        <f t="shared" ca="1" si="25"/>
        <v>0.36931506849315071</v>
      </c>
      <c r="I281" s="29">
        <f ca="1">IF(G281&lt;&gt;0,IF(E281&lt;0,0,IF(OR(Pita!I281&gt;0,Flour!I281&gt;0),0,IF(OR('Green Pepper'!I281&gt;0,'House Salad'!I281&gt;0,Mushrooms!I281&gt;0,Lemon!I281&gt;0,Tzatziki!I281&gt;0,'Monterey Jack'!I281&gt;0,'Marinated Chicken'!I281&gt;0,Squid!I281&gt;0,Onions!I281&gt;0,Spanakopita!I281&gt;0,'Garlic Butter Sauce'!I281&gt;0,Cheddar!I281&gt;0,'Filet Mignon'!I281&gt;0,'Pork Loin Skewers'!I281&gt;0,Bacon!I281&gt;0,'Chicken Breast'!I281&gt;0,'Butterfly Shrimp'!I281&gt;0,'Potato Wedges'!I281&gt;0),50,200))),0)</f>
        <v>0</v>
      </c>
      <c r="J281" s="2" t="str">
        <f ca="1">IF(D281&lt;$E$18,"N/A",IF(D281=$E$18,IF($E$7-SUM(OFFSET(F281,-$E$18,0):F281)&gt;0,$E$7-SUM(OFFSET(F281,-$E$18,0):F281),0),IF(OFFSET(G281,-$E$18,0)-SUM(OFFSET(F281,-$E$18,0):F281)&gt;0,OFFSET(G281,-$E$18,0)-SUM(OFFSET(F281,-$E$18,0):F281),0)))</f>
        <v>N/A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292</v>
      </c>
      <c r="F282" s="15">
        <f t="shared" si="28"/>
        <v>45</v>
      </c>
      <c r="G282" s="15">
        <f t="shared" ca="1" si="29"/>
        <v>0</v>
      </c>
      <c r="H282" s="13">
        <f t="shared" ca="1" si="25"/>
        <v>0.32000000000000006</v>
      </c>
      <c r="I282" s="29">
        <f ca="1">IF(G282&lt;&gt;0,IF(E282&lt;0,0,IF(OR(Pita!I282&gt;0,Flour!I282&gt;0),0,IF(OR('Green Pepper'!I282&gt;0,'House Salad'!I282&gt;0,Mushrooms!I282&gt;0,Lemon!I282&gt;0,Tzatziki!I282&gt;0,'Monterey Jack'!I282&gt;0,'Marinated Chicken'!I282&gt;0,Squid!I282&gt;0,Onions!I282&gt;0,Spanakopita!I282&gt;0,'Garlic Butter Sauce'!I282&gt;0,Cheddar!I282&gt;0,'Filet Mignon'!I282&gt;0,'Pork Loin Skewers'!I282&gt;0,Bacon!I282&gt;0,'Chicken Breast'!I282&gt;0,'Butterfly Shrimp'!I282&gt;0,'Potato Wedges'!I282&gt;0),50,200))),0)</f>
        <v>0</v>
      </c>
      <c r="J282" s="2" t="str">
        <f ca="1">IF(D282&lt;$E$18,"N/A",IF(D282=$E$18,IF($E$7-SUM(OFFSET(F282,-$E$18,0):F282)&gt;0,$E$7-SUM(OFFSET(F282,-$E$18,0):F282),0),IF(OFFSET(G282,-$E$18,0)-SUM(OFFSET(F282,-$E$18,0):F282)&gt;0,OFFSET(G282,-$E$18,0)-SUM(OFFSET(F282,-$E$18,0):F282),0)))</f>
        <v>N/A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247</v>
      </c>
      <c r="F283" s="15">
        <f t="shared" si="28"/>
        <v>45</v>
      </c>
      <c r="G283" s="15">
        <f t="shared" ca="1" si="29"/>
        <v>0</v>
      </c>
      <c r="H283" s="13">
        <f t="shared" ca="1" si="25"/>
        <v>0.27068493150684936</v>
      </c>
      <c r="I283" s="29">
        <f ca="1">IF(G283&lt;&gt;0,IF(E283&lt;0,0,IF(OR(Pita!I283&gt;0,Flour!I283&gt;0),0,IF(OR('Green Pepper'!I283&gt;0,'House Salad'!I283&gt;0,Mushrooms!I283&gt;0,Lemon!I283&gt;0,Tzatziki!I283&gt;0,'Monterey Jack'!I283&gt;0,'Marinated Chicken'!I283&gt;0,Squid!I283&gt;0,Onions!I283&gt;0,Spanakopita!I283&gt;0,'Garlic Butter Sauce'!I283&gt;0,Cheddar!I283&gt;0,'Filet Mignon'!I283&gt;0,'Pork Loin Skewers'!I283&gt;0,Bacon!I283&gt;0,'Chicken Breast'!I283&gt;0,'Butterfly Shrimp'!I283&gt;0,'Potato Wedges'!I283&gt;0),50,200))),0)</f>
        <v>0</v>
      </c>
      <c r="J283" s="2" t="str">
        <f ca="1">IF(D283&lt;$E$18,"N/A",IF(D283=$E$18,IF($E$7-SUM(OFFSET(F283,-$E$18,0):F283)&gt;0,$E$7-SUM(OFFSET(F283,-$E$18,0):F283),0),IF(OFFSET(G283,-$E$18,0)-SUM(OFFSET(F283,-$E$18,0):F283)&gt;0,OFFSET(G283,-$E$18,0)-SUM(OFFSET(F283,-$E$18,0):F283),0)))</f>
        <v>N/A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202</v>
      </c>
      <c r="F284" s="15">
        <f t="shared" si="28"/>
        <v>45</v>
      </c>
      <c r="G284" s="15">
        <f t="shared" ca="1" si="29"/>
        <v>0</v>
      </c>
      <c r="H284" s="13">
        <f t="shared" ca="1" si="25"/>
        <v>0.22136986301369865</v>
      </c>
      <c r="I284" s="29">
        <f ca="1">IF(G284&lt;&gt;0,IF(E284&lt;0,0,IF(OR(Pita!I284&gt;0,Flour!I284&gt;0),0,IF(OR('Green Pepper'!I284&gt;0,'House Salad'!I284&gt;0,Mushrooms!I284&gt;0,Lemon!I284&gt;0,Tzatziki!I284&gt;0,'Monterey Jack'!I284&gt;0,'Marinated Chicken'!I284&gt;0,Squid!I284&gt;0,Onions!I284&gt;0,Spanakopita!I284&gt;0,'Garlic Butter Sauce'!I284&gt;0,Cheddar!I284&gt;0,'Filet Mignon'!I284&gt;0,'Pork Loin Skewers'!I284&gt;0,Bacon!I284&gt;0,'Chicken Breast'!I284&gt;0,'Butterfly Shrimp'!I284&gt;0,'Potato Wedges'!I284&gt;0),50,200))),0)</f>
        <v>0</v>
      </c>
      <c r="J284" s="2" t="str">
        <f ca="1">IF(D284&lt;$E$18,"N/A",IF(D284=$E$18,IF($E$7-SUM(OFFSET(F284,-$E$18,0):F284)&gt;0,$E$7-SUM(OFFSET(F284,-$E$18,0):F284),0),IF(OFFSET(G284,-$E$18,0)-SUM(OFFSET(F284,-$E$18,0):F284)&gt;0,OFFSET(G284,-$E$18,0)-SUM(OFFSET(F284,-$E$18,0):F284),0)))</f>
        <v>N/A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157</v>
      </c>
      <c r="F285" s="15">
        <f t="shared" si="28"/>
        <v>45</v>
      </c>
      <c r="G285" s="15">
        <f t="shared" ca="1" si="29"/>
        <v>0</v>
      </c>
      <c r="H285" s="13">
        <f t="shared" ca="1" si="25"/>
        <v>0.17205479452054798</v>
      </c>
      <c r="I285" s="29">
        <f ca="1">IF(G285&lt;&gt;0,IF(E285&lt;0,0,IF(OR(Pita!I285&gt;0,Flour!I285&gt;0),0,IF(OR('Green Pepper'!I285&gt;0,'House Salad'!I285&gt;0,Mushrooms!I285&gt;0,Lemon!I285&gt;0,Tzatziki!I285&gt;0,'Monterey Jack'!I285&gt;0,'Marinated Chicken'!I285&gt;0,Squid!I285&gt;0,Onions!I285&gt;0,Spanakopita!I285&gt;0,'Garlic Butter Sauce'!I285&gt;0,Cheddar!I285&gt;0,'Filet Mignon'!I285&gt;0,'Pork Loin Skewers'!I285&gt;0,Bacon!I285&gt;0,'Chicken Breast'!I285&gt;0,'Butterfly Shrimp'!I285&gt;0,'Potato Wedges'!I285&gt;0),50,200))),0)</f>
        <v>0</v>
      </c>
      <c r="J285" s="2" t="str">
        <f ca="1">IF(D285&lt;$E$18,"N/A",IF(D285=$E$18,IF($E$7-SUM(OFFSET(F285,-$E$18,0):F285)&gt;0,$E$7-SUM(OFFSET(F285,-$E$18,0):F285),0),IF(OFFSET(G285,-$E$18,0)-SUM(OFFSET(F285,-$E$18,0):F285)&gt;0,OFFSET(G285,-$E$18,0)-SUM(OFFSET(F285,-$E$18,0):F285),0)))</f>
        <v>N/A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112</v>
      </c>
      <c r="F286" s="15">
        <f t="shared" si="28"/>
        <v>45</v>
      </c>
      <c r="G286" s="15">
        <f t="shared" ca="1" si="29"/>
        <v>315</v>
      </c>
      <c r="H286" s="13">
        <f t="shared" ca="1" si="25"/>
        <v>0.12273972602739727</v>
      </c>
      <c r="I286" s="29">
        <f ca="1">IF(G286&lt;&gt;0,IF(E286&lt;0,0,IF(OR(Pita!I286&gt;0,Flour!I286&gt;0),0,IF(OR('Green Pepper'!I286&gt;0,'House Salad'!I286&gt;0,Mushrooms!I286&gt;0,Lemon!I286&gt;0,Tzatziki!I286&gt;0,'Monterey Jack'!I286&gt;0,'Marinated Chicken'!I286&gt;0,Squid!I286&gt;0,Onions!I286&gt;0,Spanakopita!I286&gt;0,'Garlic Butter Sauce'!I286&gt;0,Cheddar!I286&gt;0,'Filet Mignon'!I286&gt;0,'Pork Loin Skewers'!I286&gt;0,Bacon!I286&gt;0,'Chicken Breast'!I286&gt;0,'Butterfly Shrimp'!I286&gt;0,'Potato Wedges'!I286&gt;0),50,200))),0)</f>
        <v>0</v>
      </c>
      <c r="J286" s="2" t="str">
        <f ca="1">IF(D286&lt;$E$18,"N/A",IF(D286=$E$18,IF($E$7-SUM(OFFSET(F286,-$E$18,0):F286)&gt;0,$E$7-SUM(OFFSET(F286,-$E$18,0):F286),0),IF(OFFSET(G286,-$E$18,0)-SUM(OFFSET(F286,-$E$18,0):F286)&gt;0,OFFSET(G286,-$E$18,0)-SUM(OFFSET(F286,-$E$18,0):F286),0)))</f>
        <v>N/A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382</v>
      </c>
      <c r="F287" s="15">
        <f t="shared" si="28"/>
        <v>45</v>
      </c>
      <c r="G287" s="15">
        <f t="shared" ca="1" si="29"/>
        <v>0</v>
      </c>
      <c r="H287" s="13">
        <f t="shared" ca="1" si="25"/>
        <v>0.41863013698630142</v>
      </c>
      <c r="I287" s="29">
        <f ca="1">IF(G287&lt;&gt;0,IF(E287&lt;0,0,IF(OR(Pita!I287&gt;0,Flour!I287&gt;0),0,IF(OR('Green Pepper'!I287&gt;0,'House Salad'!I287&gt;0,Mushrooms!I287&gt;0,Lemon!I287&gt;0,Tzatziki!I287&gt;0,'Monterey Jack'!I287&gt;0,'Marinated Chicken'!I287&gt;0,Squid!I287&gt;0,Onions!I287&gt;0,Spanakopita!I287&gt;0,'Garlic Butter Sauce'!I287&gt;0,Cheddar!I287&gt;0,'Filet Mignon'!I287&gt;0,'Pork Loin Skewers'!I287&gt;0,Bacon!I287&gt;0,'Chicken Breast'!I287&gt;0,'Butterfly Shrimp'!I287&gt;0,'Potato Wedges'!I287&gt;0),50,200))),0)</f>
        <v>0</v>
      </c>
      <c r="J287" s="2" t="str">
        <f ca="1">IF(D287&lt;$E$18,"N/A",IF(D287=$E$18,IF($E$7-SUM(OFFSET(F287,-$E$18,0):F287)&gt;0,$E$7-SUM(OFFSET(F287,-$E$18,0):F287),0),IF(OFFSET(G287,-$E$18,0)-SUM(OFFSET(F287,-$E$18,0):F287)&gt;0,OFFSET(G287,-$E$18,0)-SUM(OFFSET(F287,-$E$18,0):F287),0)))</f>
        <v>N/A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337</v>
      </c>
      <c r="F288" s="15">
        <f t="shared" si="28"/>
        <v>45</v>
      </c>
      <c r="G288" s="15">
        <f t="shared" ca="1" si="29"/>
        <v>0</v>
      </c>
      <c r="H288" s="13">
        <f t="shared" ca="1" si="25"/>
        <v>0.36931506849315071</v>
      </c>
      <c r="I288" s="29">
        <f ca="1">IF(G288&lt;&gt;0,IF(E288&lt;0,0,IF(OR(Pita!I288&gt;0,Flour!I288&gt;0),0,IF(OR('Green Pepper'!I288&gt;0,'House Salad'!I288&gt;0,Mushrooms!I288&gt;0,Lemon!I288&gt;0,Tzatziki!I288&gt;0,'Monterey Jack'!I288&gt;0,'Marinated Chicken'!I288&gt;0,Squid!I288&gt;0,Onions!I288&gt;0,Spanakopita!I288&gt;0,'Garlic Butter Sauce'!I288&gt;0,Cheddar!I288&gt;0,'Filet Mignon'!I288&gt;0,'Pork Loin Skewers'!I288&gt;0,Bacon!I288&gt;0,'Chicken Breast'!I288&gt;0,'Butterfly Shrimp'!I288&gt;0,'Potato Wedges'!I288&gt;0),50,200))),0)</f>
        <v>0</v>
      </c>
      <c r="J288" s="2" t="str">
        <f ca="1">IF(D288&lt;$E$18,"N/A",IF(D288=$E$18,IF($E$7-SUM(OFFSET(F288,-$E$18,0):F288)&gt;0,$E$7-SUM(OFFSET(F288,-$E$18,0):F288),0),IF(OFFSET(G288,-$E$18,0)-SUM(OFFSET(F288,-$E$18,0):F288)&gt;0,OFFSET(G288,-$E$18,0)-SUM(OFFSET(F288,-$E$18,0):F288),0)))</f>
        <v>N/A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292</v>
      </c>
      <c r="F289" s="15">
        <f t="shared" si="28"/>
        <v>45</v>
      </c>
      <c r="G289" s="15">
        <f t="shared" ca="1" si="29"/>
        <v>0</v>
      </c>
      <c r="H289" s="13">
        <f t="shared" ca="1" si="25"/>
        <v>0.32000000000000006</v>
      </c>
      <c r="I289" s="29">
        <f ca="1">IF(G289&lt;&gt;0,IF(E289&lt;0,0,IF(OR(Pita!I289&gt;0,Flour!I289&gt;0),0,IF(OR('Green Pepper'!I289&gt;0,'House Salad'!I289&gt;0,Mushrooms!I289&gt;0,Lemon!I289&gt;0,Tzatziki!I289&gt;0,'Monterey Jack'!I289&gt;0,'Marinated Chicken'!I289&gt;0,Squid!I289&gt;0,Onions!I289&gt;0,Spanakopita!I289&gt;0,'Garlic Butter Sauce'!I289&gt;0,Cheddar!I289&gt;0,'Filet Mignon'!I289&gt;0,'Pork Loin Skewers'!I289&gt;0,Bacon!I289&gt;0,'Chicken Breast'!I289&gt;0,'Butterfly Shrimp'!I289&gt;0,'Potato Wedges'!I289&gt;0),50,200))),0)</f>
        <v>0</v>
      </c>
      <c r="J289" s="2" t="str">
        <f ca="1">IF(D289&lt;$E$18,"N/A",IF(D289=$E$18,IF($E$7-SUM(OFFSET(F289,-$E$18,0):F289)&gt;0,$E$7-SUM(OFFSET(F289,-$E$18,0):F289),0),IF(OFFSET(G289,-$E$18,0)-SUM(OFFSET(F289,-$E$18,0):F289)&gt;0,OFFSET(G289,-$E$18,0)-SUM(OFFSET(F289,-$E$18,0):F289),0)))</f>
        <v>N/A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247</v>
      </c>
      <c r="F290" s="15">
        <f t="shared" si="28"/>
        <v>45</v>
      </c>
      <c r="G290" s="15">
        <f t="shared" ca="1" si="29"/>
        <v>0</v>
      </c>
      <c r="H290" s="13">
        <f t="shared" ca="1" si="25"/>
        <v>0.27068493150684936</v>
      </c>
      <c r="I290" s="29">
        <f ca="1">IF(G290&lt;&gt;0,IF(E290&lt;0,0,IF(OR(Pita!I290&gt;0,Flour!I290&gt;0),0,IF(OR('Green Pepper'!I290&gt;0,'House Salad'!I290&gt;0,Mushrooms!I290&gt;0,Lemon!I290&gt;0,Tzatziki!I290&gt;0,'Monterey Jack'!I290&gt;0,'Marinated Chicken'!I290&gt;0,Squid!I290&gt;0,Onions!I290&gt;0,Spanakopita!I290&gt;0,'Garlic Butter Sauce'!I290&gt;0,Cheddar!I290&gt;0,'Filet Mignon'!I290&gt;0,'Pork Loin Skewers'!I290&gt;0,Bacon!I290&gt;0,'Chicken Breast'!I290&gt;0,'Butterfly Shrimp'!I290&gt;0,'Potato Wedges'!I290&gt;0),50,200))),0)</f>
        <v>0</v>
      </c>
      <c r="J290" s="2" t="str">
        <f ca="1">IF(D290&lt;$E$18,"N/A",IF(D290=$E$18,IF($E$7-SUM(OFFSET(F290,-$E$18,0):F290)&gt;0,$E$7-SUM(OFFSET(F290,-$E$18,0):F290),0),IF(OFFSET(G290,-$E$18,0)-SUM(OFFSET(F290,-$E$18,0):F290)&gt;0,OFFSET(G290,-$E$18,0)-SUM(OFFSET(F290,-$E$18,0):F290),0)))</f>
        <v>N/A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202</v>
      </c>
      <c r="F291" s="15">
        <f t="shared" si="28"/>
        <v>45</v>
      </c>
      <c r="G291" s="15">
        <f t="shared" ca="1" si="29"/>
        <v>0</v>
      </c>
      <c r="H291" s="13">
        <f t="shared" ca="1" si="25"/>
        <v>0.22136986301369865</v>
      </c>
      <c r="I291" s="29">
        <f ca="1">IF(G291&lt;&gt;0,IF(E291&lt;0,0,IF(OR(Pita!I291&gt;0,Flour!I291&gt;0),0,IF(OR('Green Pepper'!I291&gt;0,'House Salad'!I291&gt;0,Mushrooms!I291&gt;0,Lemon!I291&gt;0,Tzatziki!I291&gt;0,'Monterey Jack'!I291&gt;0,'Marinated Chicken'!I291&gt;0,Squid!I291&gt;0,Onions!I291&gt;0,Spanakopita!I291&gt;0,'Garlic Butter Sauce'!I291&gt;0,Cheddar!I291&gt;0,'Filet Mignon'!I291&gt;0,'Pork Loin Skewers'!I291&gt;0,Bacon!I291&gt;0,'Chicken Breast'!I291&gt;0,'Butterfly Shrimp'!I291&gt;0,'Potato Wedges'!I291&gt;0),50,200))),0)</f>
        <v>0</v>
      </c>
      <c r="J291" s="2" t="str">
        <f ca="1">IF(D291&lt;$E$18,"N/A",IF(D291=$E$18,IF($E$7-SUM(OFFSET(F291,-$E$18,0):F291)&gt;0,$E$7-SUM(OFFSET(F291,-$E$18,0):F291),0),IF(OFFSET(G291,-$E$18,0)-SUM(OFFSET(F291,-$E$18,0):F291)&gt;0,OFFSET(G291,-$E$18,0)-SUM(OFFSET(F291,-$E$18,0):F291),0)))</f>
        <v>N/A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157</v>
      </c>
      <c r="F292" s="15">
        <f t="shared" si="28"/>
        <v>45</v>
      </c>
      <c r="G292" s="15">
        <f t="shared" ca="1" si="29"/>
        <v>0</v>
      </c>
      <c r="H292" s="13">
        <f t="shared" ca="1" si="25"/>
        <v>0.17205479452054798</v>
      </c>
      <c r="I292" s="29">
        <f ca="1">IF(G292&lt;&gt;0,IF(E292&lt;0,0,IF(OR(Pita!I292&gt;0,Flour!I292&gt;0),0,IF(OR('Green Pepper'!I292&gt;0,'House Salad'!I292&gt;0,Mushrooms!I292&gt;0,Lemon!I292&gt;0,Tzatziki!I292&gt;0,'Monterey Jack'!I292&gt;0,'Marinated Chicken'!I292&gt;0,Squid!I292&gt;0,Onions!I292&gt;0,Spanakopita!I292&gt;0,'Garlic Butter Sauce'!I292&gt;0,Cheddar!I292&gt;0,'Filet Mignon'!I292&gt;0,'Pork Loin Skewers'!I292&gt;0,Bacon!I292&gt;0,'Chicken Breast'!I292&gt;0,'Butterfly Shrimp'!I292&gt;0,'Potato Wedges'!I292&gt;0),50,200))),0)</f>
        <v>0</v>
      </c>
      <c r="J292" s="2" t="str">
        <f ca="1">IF(D292&lt;$E$18,"N/A",IF(D292=$E$18,IF($E$7-SUM(OFFSET(F292,-$E$18,0):F292)&gt;0,$E$7-SUM(OFFSET(F292,-$E$18,0):F292),0),IF(OFFSET(G292,-$E$18,0)-SUM(OFFSET(F292,-$E$18,0):F292)&gt;0,OFFSET(G292,-$E$18,0)-SUM(OFFSET(F292,-$E$18,0):F292),0)))</f>
        <v>N/A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112</v>
      </c>
      <c r="F293" s="15">
        <f t="shared" si="28"/>
        <v>45</v>
      </c>
      <c r="G293" s="15">
        <f t="shared" ca="1" si="29"/>
        <v>315</v>
      </c>
      <c r="H293" s="13">
        <f t="shared" ca="1" si="25"/>
        <v>0.12273972602739727</v>
      </c>
      <c r="I293" s="29">
        <f ca="1">IF(G293&lt;&gt;0,IF(E293&lt;0,0,IF(OR(Pita!I293&gt;0,Flour!I293&gt;0),0,IF(OR('Green Pepper'!I293&gt;0,'House Salad'!I293&gt;0,Mushrooms!I293&gt;0,Lemon!I293&gt;0,Tzatziki!I293&gt;0,'Monterey Jack'!I293&gt;0,'Marinated Chicken'!I293&gt;0,Squid!I293&gt;0,Onions!I293&gt;0,Spanakopita!I293&gt;0,'Garlic Butter Sauce'!I293&gt;0,Cheddar!I293&gt;0,'Filet Mignon'!I293&gt;0,'Pork Loin Skewers'!I293&gt;0,Bacon!I293&gt;0,'Chicken Breast'!I293&gt;0,'Butterfly Shrimp'!I293&gt;0,'Potato Wedges'!I293&gt;0),50,200))),0)</f>
        <v>0</v>
      </c>
      <c r="J293" s="2" t="str">
        <f ca="1">IF(D293&lt;$E$18,"N/A",IF(D293=$E$18,IF($E$7-SUM(OFFSET(F293,-$E$18,0):F293)&gt;0,$E$7-SUM(OFFSET(F293,-$E$18,0):F293),0),IF(OFFSET(G293,-$E$18,0)-SUM(OFFSET(F293,-$E$18,0):F293)&gt;0,OFFSET(G293,-$E$18,0)-SUM(OFFSET(F293,-$E$18,0):F293),0)))</f>
        <v>N/A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382</v>
      </c>
      <c r="F294" s="15">
        <f t="shared" si="28"/>
        <v>45</v>
      </c>
      <c r="G294" s="15">
        <f t="shared" ca="1" si="29"/>
        <v>0</v>
      </c>
      <c r="H294" s="13">
        <f t="shared" ca="1" si="25"/>
        <v>0.41863013698630142</v>
      </c>
      <c r="I294" s="29">
        <f ca="1">IF(G294&lt;&gt;0,IF(E294&lt;0,0,IF(OR(Pita!I294&gt;0,Flour!I294&gt;0),0,IF(OR('Green Pepper'!I294&gt;0,'House Salad'!I294&gt;0,Mushrooms!I294&gt;0,Lemon!I294&gt;0,Tzatziki!I294&gt;0,'Monterey Jack'!I294&gt;0,'Marinated Chicken'!I294&gt;0,Squid!I294&gt;0,Onions!I294&gt;0,Spanakopita!I294&gt;0,'Garlic Butter Sauce'!I294&gt;0,Cheddar!I294&gt;0,'Filet Mignon'!I294&gt;0,'Pork Loin Skewers'!I294&gt;0,Bacon!I294&gt;0,'Chicken Breast'!I294&gt;0,'Butterfly Shrimp'!I294&gt;0,'Potato Wedges'!I294&gt;0),50,200))),0)</f>
        <v>0</v>
      </c>
      <c r="J294" s="2" t="str">
        <f ca="1">IF(D294&lt;$E$18,"N/A",IF(D294=$E$18,IF($E$7-SUM(OFFSET(F294,-$E$18,0):F294)&gt;0,$E$7-SUM(OFFSET(F294,-$E$18,0):F294),0),IF(OFFSET(G294,-$E$18,0)-SUM(OFFSET(F294,-$E$18,0):F294)&gt;0,OFFSET(G294,-$E$18,0)-SUM(OFFSET(F294,-$E$18,0):F294),0)))</f>
        <v>N/A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337</v>
      </c>
      <c r="F295" s="15">
        <f t="shared" si="28"/>
        <v>45</v>
      </c>
      <c r="G295" s="15">
        <f t="shared" ca="1" si="29"/>
        <v>0</v>
      </c>
      <c r="H295" s="13">
        <f t="shared" ca="1" si="25"/>
        <v>0.36931506849315071</v>
      </c>
      <c r="I295" s="29">
        <f ca="1">IF(G295&lt;&gt;0,IF(E295&lt;0,0,IF(OR(Pita!I295&gt;0,Flour!I295&gt;0),0,IF(OR('Green Pepper'!I295&gt;0,'House Salad'!I295&gt;0,Mushrooms!I295&gt;0,Lemon!I295&gt;0,Tzatziki!I295&gt;0,'Monterey Jack'!I295&gt;0,'Marinated Chicken'!I295&gt;0,Squid!I295&gt;0,Onions!I295&gt;0,Spanakopita!I295&gt;0,'Garlic Butter Sauce'!I295&gt;0,Cheddar!I295&gt;0,'Filet Mignon'!I295&gt;0,'Pork Loin Skewers'!I295&gt;0,Bacon!I295&gt;0,'Chicken Breast'!I295&gt;0,'Butterfly Shrimp'!I295&gt;0,'Potato Wedges'!I295&gt;0),50,200))),0)</f>
        <v>0</v>
      </c>
      <c r="J295" s="2" t="str">
        <f ca="1">IF(D295&lt;$E$18,"N/A",IF(D295=$E$18,IF($E$7-SUM(OFFSET(F295,-$E$18,0):F295)&gt;0,$E$7-SUM(OFFSET(F295,-$E$18,0):F295),0),IF(OFFSET(G295,-$E$18,0)-SUM(OFFSET(F295,-$E$18,0):F295)&gt;0,OFFSET(G295,-$E$18,0)-SUM(OFFSET(F295,-$E$18,0):F295),0)))</f>
        <v>N/A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292</v>
      </c>
      <c r="F296" s="15">
        <f t="shared" si="28"/>
        <v>45</v>
      </c>
      <c r="G296" s="15">
        <f t="shared" ca="1" si="29"/>
        <v>0</v>
      </c>
      <c r="H296" s="13">
        <f t="shared" ca="1" si="25"/>
        <v>0.32000000000000006</v>
      </c>
      <c r="I296" s="29">
        <f ca="1">IF(G296&lt;&gt;0,IF(E296&lt;0,0,IF(OR(Pita!I296&gt;0,Flour!I296&gt;0),0,IF(OR('Green Pepper'!I296&gt;0,'House Salad'!I296&gt;0,Mushrooms!I296&gt;0,Lemon!I296&gt;0,Tzatziki!I296&gt;0,'Monterey Jack'!I296&gt;0,'Marinated Chicken'!I296&gt;0,Squid!I296&gt;0,Onions!I296&gt;0,Spanakopita!I296&gt;0,'Garlic Butter Sauce'!I296&gt;0,Cheddar!I296&gt;0,'Filet Mignon'!I296&gt;0,'Pork Loin Skewers'!I296&gt;0,Bacon!I296&gt;0,'Chicken Breast'!I296&gt;0,'Butterfly Shrimp'!I296&gt;0,'Potato Wedges'!I296&gt;0),50,200))),0)</f>
        <v>0</v>
      </c>
      <c r="J296" s="2" t="str">
        <f ca="1">IF(D296&lt;$E$18,"N/A",IF(D296=$E$18,IF($E$7-SUM(OFFSET(F296,-$E$18,0):F296)&gt;0,$E$7-SUM(OFFSET(F296,-$E$18,0):F296),0),IF(OFFSET(G296,-$E$18,0)-SUM(OFFSET(F296,-$E$18,0):F296)&gt;0,OFFSET(G296,-$E$18,0)-SUM(OFFSET(F296,-$E$18,0):F296),0)))</f>
        <v>N/A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247</v>
      </c>
      <c r="F297" s="15">
        <f t="shared" si="28"/>
        <v>45</v>
      </c>
      <c r="G297" s="15">
        <f t="shared" ca="1" si="29"/>
        <v>0</v>
      </c>
      <c r="H297" s="13">
        <f t="shared" ca="1" si="25"/>
        <v>0.27068493150684936</v>
      </c>
      <c r="I297" s="29">
        <f ca="1">IF(G297&lt;&gt;0,IF(E297&lt;0,0,IF(OR(Pita!I297&gt;0,Flour!I297&gt;0),0,IF(OR('Green Pepper'!I297&gt;0,'House Salad'!I297&gt;0,Mushrooms!I297&gt;0,Lemon!I297&gt;0,Tzatziki!I297&gt;0,'Monterey Jack'!I297&gt;0,'Marinated Chicken'!I297&gt;0,Squid!I297&gt;0,Onions!I297&gt;0,Spanakopita!I297&gt;0,'Garlic Butter Sauce'!I297&gt;0,Cheddar!I297&gt;0,'Filet Mignon'!I297&gt;0,'Pork Loin Skewers'!I297&gt;0,Bacon!I297&gt;0,'Chicken Breast'!I297&gt;0,'Butterfly Shrimp'!I297&gt;0,'Potato Wedges'!I297&gt;0),50,200))),0)</f>
        <v>0</v>
      </c>
      <c r="J297" s="2" t="str">
        <f ca="1">IF(D297&lt;$E$18,"N/A",IF(D297=$E$18,IF($E$7-SUM(OFFSET(F297,-$E$18,0):F297)&gt;0,$E$7-SUM(OFFSET(F297,-$E$18,0):F297),0),IF(OFFSET(G297,-$E$18,0)-SUM(OFFSET(F297,-$E$18,0):F297)&gt;0,OFFSET(G297,-$E$18,0)-SUM(OFFSET(F297,-$E$18,0):F297),0)))</f>
        <v>N/A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202</v>
      </c>
      <c r="F298" s="15">
        <f t="shared" si="28"/>
        <v>45</v>
      </c>
      <c r="G298" s="15">
        <f t="shared" ca="1" si="29"/>
        <v>0</v>
      </c>
      <c r="H298" s="13">
        <f t="shared" ca="1" si="25"/>
        <v>0.22136986301369865</v>
      </c>
      <c r="I298" s="29">
        <f ca="1">IF(G298&lt;&gt;0,IF(E298&lt;0,0,IF(OR(Pita!I298&gt;0,Flour!I298&gt;0),0,IF(OR('Green Pepper'!I298&gt;0,'House Salad'!I298&gt;0,Mushrooms!I298&gt;0,Lemon!I298&gt;0,Tzatziki!I298&gt;0,'Monterey Jack'!I298&gt;0,'Marinated Chicken'!I298&gt;0,Squid!I298&gt;0,Onions!I298&gt;0,Spanakopita!I298&gt;0,'Garlic Butter Sauce'!I298&gt;0,Cheddar!I298&gt;0,'Filet Mignon'!I298&gt;0,'Pork Loin Skewers'!I298&gt;0,Bacon!I298&gt;0,'Chicken Breast'!I298&gt;0,'Butterfly Shrimp'!I298&gt;0,'Potato Wedges'!I298&gt;0),50,200))),0)</f>
        <v>0</v>
      </c>
      <c r="J298" s="2" t="str">
        <f ca="1">IF(D298&lt;$E$18,"N/A",IF(D298=$E$18,IF($E$7-SUM(OFFSET(F298,-$E$18,0):F298)&gt;0,$E$7-SUM(OFFSET(F298,-$E$18,0):F298),0),IF(OFFSET(G298,-$E$18,0)-SUM(OFFSET(F298,-$E$18,0):F298)&gt;0,OFFSET(G298,-$E$18,0)-SUM(OFFSET(F298,-$E$18,0):F298),0)))</f>
        <v>N/A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157</v>
      </c>
      <c r="F299" s="15">
        <f t="shared" si="28"/>
        <v>45</v>
      </c>
      <c r="G299" s="15">
        <f t="shared" ca="1" si="29"/>
        <v>0</v>
      </c>
      <c r="H299" s="13">
        <f t="shared" ca="1" si="25"/>
        <v>0.17205479452054798</v>
      </c>
      <c r="I299" s="29">
        <f ca="1">IF(G299&lt;&gt;0,IF(E299&lt;0,0,IF(OR(Pita!I299&gt;0,Flour!I299&gt;0),0,IF(OR('Green Pepper'!I299&gt;0,'House Salad'!I299&gt;0,Mushrooms!I299&gt;0,Lemon!I299&gt;0,Tzatziki!I299&gt;0,'Monterey Jack'!I299&gt;0,'Marinated Chicken'!I299&gt;0,Squid!I299&gt;0,Onions!I299&gt;0,Spanakopita!I299&gt;0,'Garlic Butter Sauce'!I299&gt;0,Cheddar!I299&gt;0,'Filet Mignon'!I299&gt;0,'Pork Loin Skewers'!I299&gt;0,Bacon!I299&gt;0,'Chicken Breast'!I299&gt;0,'Butterfly Shrimp'!I299&gt;0,'Potato Wedges'!I299&gt;0),50,200))),0)</f>
        <v>0</v>
      </c>
      <c r="J299" s="2" t="str">
        <f ca="1">IF(D299&lt;$E$18,"N/A",IF(D299=$E$18,IF($E$7-SUM(OFFSET(F299,-$E$18,0):F299)&gt;0,$E$7-SUM(OFFSET(F299,-$E$18,0):F299),0),IF(OFFSET(G299,-$E$18,0)-SUM(OFFSET(F299,-$E$18,0):F299)&gt;0,OFFSET(G299,-$E$18,0)-SUM(OFFSET(F299,-$E$18,0):F299),0)))</f>
        <v>N/A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112</v>
      </c>
      <c r="F300" s="15">
        <f t="shared" si="28"/>
        <v>45</v>
      </c>
      <c r="G300" s="15">
        <f t="shared" ca="1" si="29"/>
        <v>315</v>
      </c>
      <c r="H300" s="13">
        <f t="shared" ca="1" si="25"/>
        <v>0.12273972602739727</v>
      </c>
      <c r="I300" s="29">
        <f ca="1">IF(G300&lt;&gt;0,IF(E300&lt;0,0,IF(OR(Pita!I300&gt;0,Flour!I300&gt;0),0,IF(OR('Green Pepper'!I300&gt;0,'House Salad'!I300&gt;0,Mushrooms!I300&gt;0,Lemon!I300&gt;0,Tzatziki!I300&gt;0,'Monterey Jack'!I300&gt;0,'Marinated Chicken'!I300&gt;0,Squid!I300&gt;0,Onions!I300&gt;0,Spanakopita!I300&gt;0,'Garlic Butter Sauce'!I300&gt;0,Cheddar!I300&gt;0,'Filet Mignon'!I300&gt;0,'Pork Loin Skewers'!I300&gt;0,Bacon!I300&gt;0,'Chicken Breast'!I300&gt;0,'Butterfly Shrimp'!I300&gt;0,'Potato Wedges'!I300&gt;0),50,200))),0)</f>
        <v>0</v>
      </c>
      <c r="J300" s="2" t="str">
        <f ca="1">IF(D300&lt;$E$18,"N/A",IF(D300=$E$18,IF($E$7-SUM(OFFSET(F300,-$E$18,0):F300)&gt;0,$E$7-SUM(OFFSET(F300,-$E$18,0):F300),0),IF(OFFSET(G300,-$E$18,0)-SUM(OFFSET(F300,-$E$18,0):F300)&gt;0,OFFSET(G300,-$E$18,0)-SUM(OFFSET(F300,-$E$18,0):F300),0)))</f>
        <v>N/A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382</v>
      </c>
      <c r="F301" s="15">
        <f t="shared" si="28"/>
        <v>45</v>
      </c>
      <c r="G301" s="15">
        <f t="shared" ca="1" si="29"/>
        <v>0</v>
      </c>
      <c r="H301" s="13">
        <f t="shared" ca="1" si="25"/>
        <v>0.41863013698630142</v>
      </c>
      <c r="I301" s="29">
        <f ca="1">IF(G301&lt;&gt;0,IF(E301&lt;0,0,IF(OR(Pita!I301&gt;0,Flour!I301&gt;0),0,IF(OR('Green Pepper'!I301&gt;0,'House Salad'!I301&gt;0,Mushrooms!I301&gt;0,Lemon!I301&gt;0,Tzatziki!I301&gt;0,'Monterey Jack'!I301&gt;0,'Marinated Chicken'!I301&gt;0,Squid!I301&gt;0,Onions!I301&gt;0,Spanakopita!I301&gt;0,'Garlic Butter Sauce'!I301&gt;0,Cheddar!I301&gt;0,'Filet Mignon'!I301&gt;0,'Pork Loin Skewers'!I301&gt;0,Bacon!I301&gt;0,'Chicken Breast'!I301&gt;0,'Butterfly Shrimp'!I301&gt;0,'Potato Wedges'!I301&gt;0),50,200))),0)</f>
        <v>0</v>
      </c>
      <c r="J301" s="2" t="str">
        <f ca="1">IF(D301&lt;$E$18,"N/A",IF(D301=$E$18,IF($E$7-SUM(OFFSET(F301,-$E$18,0):F301)&gt;0,$E$7-SUM(OFFSET(F301,-$E$18,0):F301),0),IF(OFFSET(G301,-$E$18,0)-SUM(OFFSET(F301,-$E$18,0):F301)&gt;0,OFFSET(G301,-$E$18,0)-SUM(OFFSET(F301,-$E$18,0):F301),0)))</f>
        <v>N/A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337</v>
      </c>
      <c r="F302" s="15">
        <f t="shared" si="28"/>
        <v>45</v>
      </c>
      <c r="G302" s="15">
        <f t="shared" ca="1" si="29"/>
        <v>0</v>
      </c>
      <c r="H302" s="13">
        <f t="shared" ca="1" si="25"/>
        <v>0.36931506849315071</v>
      </c>
      <c r="I302" s="29">
        <f ca="1">IF(G302&lt;&gt;0,IF(E302&lt;0,0,IF(OR(Pita!I302&gt;0,Flour!I302&gt;0),0,IF(OR('Green Pepper'!I302&gt;0,'House Salad'!I302&gt;0,Mushrooms!I302&gt;0,Lemon!I302&gt;0,Tzatziki!I302&gt;0,'Monterey Jack'!I302&gt;0,'Marinated Chicken'!I302&gt;0,Squid!I302&gt;0,Onions!I302&gt;0,Spanakopita!I302&gt;0,'Garlic Butter Sauce'!I302&gt;0,Cheddar!I302&gt;0,'Filet Mignon'!I302&gt;0,'Pork Loin Skewers'!I302&gt;0,Bacon!I302&gt;0,'Chicken Breast'!I302&gt;0,'Butterfly Shrimp'!I302&gt;0,'Potato Wedges'!I302&gt;0),50,200))),0)</f>
        <v>0</v>
      </c>
      <c r="J302" s="2" t="str">
        <f ca="1">IF(D302&lt;$E$18,"N/A",IF(D302=$E$18,IF($E$7-SUM(OFFSET(F302,-$E$18,0):F302)&gt;0,$E$7-SUM(OFFSET(F302,-$E$18,0):F302),0),IF(OFFSET(G302,-$E$18,0)-SUM(OFFSET(F302,-$E$18,0):F302)&gt;0,OFFSET(G302,-$E$18,0)-SUM(OFFSET(F302,-$E$18,0):F302),0)))</f>
        <v>N/A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292</v>
      </c>
      <c r="F303" s="15">
        <f t="shared" si="28"/>
        <v>45</v>
      </c>
      <c r="G303" s="15">
        <f t="shared" ca="1" si="29"/>
        <v>0</v>
      </c>
      <c r="H303" s="13">
        <f t="shared" ca="1" si="25"/>
        <v>0.32000000000000006</v>
      </c>
      <c r="I303" s="29">
        <f ca="1">IF(G303&lt;&gt;0,IF(E303&lt;0,0,IF(OR(Pita!I303&gt;0,Flour!I303&gt;0),0,IF(OR('Green Pepper'!I303&gt;0,'House Salad'!I303&gt;0,Mushrooms!I303&gt;0,Lemon!I303&gt;0,Tzatziki!I303&gt;0,'Monterey Jack'!I303&gt;0,'Marinated Chicken'!I303&gt;0,Squid!I303&gt;0,Onions!I303&gt;0,Spanakopita!I303&gt;0,'Garlic Butter Sauce'!I303&gt;0,Cheddar!I303&gt;0,'Filet Mignon'!I303&gt;0,'Pork Loin Skewers'!I303&gt;0,Bacon!I303&gt;0,'Chicken Breast'!I303&gt;0,'Butterfly Shrimp'!I303&gt;0,'Potato Wedges'!I303&gt;0),50,200))),0)</f>
        <v>0</v>
      </c>
      <c r="J303" s="2" t="str">
        <f ca="1">IF(D303&lt;$E$18,"N/A",IF(D303=$E$18,IF($E$7-SUM(OFFSET(F303,-$E$18,0):F303)&gt;0,$E$7-SUM(OFFSET(F303,-$E$18,0):F303),0),IF(OFFSET(G303,-$E$18,0)-SUM(OFFSET(F303,-$E$18,0):F303)&gt;0,OFFSET(G303,-$E$18,0)-SUM(OFFSET(F303,-$E$18,0):F303),0)))</f>
        <v>N/A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247</v>
      </c>
      <c r="F304" s="15">
        <f t="shared" si="28"/>
        <v>45</v>
      </c>
      <c r="G304" s="15">
        <f t="shared" ca="1" si="29"/>
        <v>0</v>
      </c>
      <c r="H304" s="13">
        <f t="shared" ca="1" si="25"/>
        <v>0.27068493150684936</v>
      </c>
      <c r="I304" s="29">
        <f ca="1">IF(G304&lt;&gt;0,IF(E304&lt;0,0,IF(OR(Pita!I304&gt;0,Flour!I304&gt;0),0,IF(OR('Green Pepper'!I304&gt;0,'House Salad'!I304&gt;0,Mushrooms!I304&gt;0,Lemon!I304&gt;0,Tzatziki!I304&gt;0,'Monterey Jack'!I304&gt;0,'Marinated Chicken'!I304&gt;0,Squid!I304&gt;0,Onions!I304&gt;0,Spanakopita!I304&gt;0,'Garlic Butter Sauce'!I304&gt;0,Cheddar!I304&gt;0,'Filet Mignon'!I304&gt;0,'Pork Loin Skewers'!I304&gt;0,Bacon!I304&gt;0,'Chicken Breast'!I304&gt;0,'Butterfly Shrimp'!I304&gt;0,'Potato Wedges'!I304&gt;0),50,200))),0)</f>
        <v>0</v>
      </c>
      <c r="J304" s="2" t="str">
        <f ca="1">IF(D304&lt;$E$18,"N/A",IF(D304=$E$18,IF($E$7-SUM(OFFSET(F304,-$E$18,0):F304)&gt;0,$E$7-SUM(OFFSET(F304,-$E$18,0):F304),0),IF(OFFSET(G304,-$E$18,0)-SUM(OFFSET(F304,-$E$18,0):F304)&gt;0,OFFSET(G304,-$E$18,0)-SUM(OFFSET(F304,-$E$18,0):F304),0)))</f>
        <v>N/A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202</v>
      </c>
      <c r="F305" s="15">
        <f t="shared" si="28"/>
        <v>45</v>
      </c>
      <c r="G305" s="15">
        <f t="shared" ca="1" si="29"/>
        <v>0</v>
      </c>
      <c r="H305" s="13">
        <f t="shared" ca="1" si="25"/>
        <v>0.22136986301369865</v>
      </c>
      <c r="I305" s="29">
        <f ca="1">IF(G305&lt;&gt;0,IF(E305&lt;0,0,IF(OR(Pita!I305&gt;0,Flour!I305&gt;0),0,IF(OR('Green Pepper'!I305&gt;0,'House Salad'!I305&gt;0,Mushrooms!I305&gt;0,Lemon!I305&gt;0,Tzatziki!I305&gt;0,'Monterey Jack'!I305&gt;0,'Marinated Chicken'!I305&gt;0,Squid!I305&gt;0,Onions!I305&gt;0,Spanakopita!I305&gt;0,'Garlic Butter Sauce'!I305&gt;0,Cheddar!I305&gt;0,'Filet Mignon'!I305&gt;0,'Pork Loin Skewers'!I305&gt;0,Bacon!I305&gt;0,'Chicken Breast'!I305&gt;0,'Butterfly Shrimp'!I305&gt;0,'Potato Wedges'!I305&gt;0),50,200))),0)</f>
        <v>0</v>
      </c>
      <c r="J305" s="2" t="str">
        <f ca="1">IF(D305&lt;$E$18,"N/A",IF(D305=$E$18,IF($E$7-SUM(OFFSET(F305,-$E$18,0):F305)&gt;0,$E$7-SUM(OFFSET(F305,-$E$18,0):F305),0),IF(OFFSET(G305,-$E$18,0)-SUM(OFFSET(F305,-$E$18,0):F305)&gt;0,OFFSET(G305,-$E$18,0)-SUM(OFFSET(F305,-$E$18,0):F305),0)))</f>
        <v>N/A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157</v>
      </c>
      <c r="F306" s="15">
        <f t="shared" si="28"/>
        <v>45</v>
      </c>
      <c r="G306" s="15">
        <f t="shared" ca="1" si="29"/>
        <v>0</v>
      </c>
      <c r="H306" s="13">
        <f t="shared" ca="1" si="25"/>
        <v>0.17205479452054798</v>
      </c>
      <c r="I306" s="29">
        <f ca="1">IF(G306&lt;&gt;0,IF(E306&lt;0,0,IF(OR(Pita!I306&gt;0,Flour!I306&gt;0),0,IF(OR('Green Pepper'!I306&gt;0,'House Salad'!I306&gt;0,Mushrooms!I306&gt;0,Lemon!I306&gt;0,Tzatziki!I306&gt;0,'Monterey Jack'!I306&gt;0,'Marinated Chicken'!I306&gt;0,Squid!I306&gt;0,Onions!I306&gt;0,Spanakopita!I306&gt;0,'Garlic Butter Sauce'!I306&gt;0,Cheddar!I306&gt;0,'Filet Mignon'!I306&gt;0,'Pork Loin Skewers'!I306&gt;0,Bacon!I306&gt;0,'Chicken Breast'!I306&gt;0,'Butterfly Shrimp'!I306&gt;0,'Potato Wedges'!I306&gt;0),50,200))),0)</f>
        <v>0</v>
      </c>
      <c r="J306" s="2" t="str">
        <f ca="1">IF(D306&lt;$E$18,"N/A",IF(D306=$E$18,IF($E$7-SUM(OFFSET(F306,-$E$18,0):F306)&gt;0,$E$7-SUM(OFFSET(F306,-$E$18,0):F306),0),IF(OFFSET(G306,-$E$18,0)-SUM(OFFSET(F306,-$E$18,0):F306)&gt;0,OFFSET(G306,-$E$18,0)-SUM(OFFSET(F306,-$E$18,0):F306),0)))</f>
        <v>N/A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112</v>
      </c>
      <c r="F307" s="15">
        <f t="shared" si="28"/>
        <v>45</v>
      </c>
      <c r="G307" s="15">
        <f t="shared" ca="1" si="29"/>
        <v>315</v>
      </c>
      <c r="H307" s="13">
        <f t="shared" ca="1" si="25"/>
        <v>0.12273972602739727</v>
      </c>
      <c r="I307" s="29">
        <f ca="1">IF(G307&lt;&gt;0,IF(E307&lt;0,0,IF(OR(Pita!I307&gt;0,Flour!I307&gt;0),0,IF(OR('Green Pepper'!I307&gt;0,'House Salad'!I307&gt;0,Mushrooms!I307&gt;0,Lemon!I307&gt;0,Tzatziki!I307&gt;0,'Monterey Jack'!I307&gt;0,'Marinated Chicken'!I307&gt;0,Squid!I307&gt;0,Onions!I307&gt;0,Spanakopita!I307&gt;0,'Garlic Butter Sauce'!I307&gt;0,Cheddar!I307&gt;0,'Filet Mignon'!I307&gt;0,'Pork Loin Skewers'!I307&gt;0,Bacon!I307&gt;0,'Chicken Breast'!I307&gt;0,'Butterfly Shrimp'!I307&gt;0,'Potato Wedges'!I307&gt;0),50,200))),0)</f>
        <v>0</v>
      </c>
      <c r="J307" s="2" t="str">
        <f ca="1">IF(D307&lt;$E$18,"N/A",IF(D307=$E$18,IF($E$7-SUM(OFFSET(F307,-$E$18,0):F307)&gt;0,$E$7-SUM(OFFSET(F307,-$E$18,0):F307),0),IF(OFFSET(G307,-$E$18,0)-SUM(OFFSET(F307,-$E$18,0):F307)&gt;0,OFFSET(G307,-$E$18,0)-SUM(OFFSET(F307,-$E$18,0):F307),0)))</f>
        <v>N/A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382</v>
      </c>
      <c r="F308" s="15">
        <f t="shared" si="28"/>
        <v>45</v>
      </c>
      <c r="G308" s="15">
        <f t="shared" ca="1" si="29"/>
        <v>0</v>
      </c>
      <c r="H308" s="13">
        <f t="shared" ca="1" si="25"/>
        <v>0.41863013698630142</v>
      </c>
      <c r="I308" s="29">
        <f ca="1">IF(G308&lt;&gt;0,IF(E308&lt;0,0,IF(OR(Pita!I308&gt;0,Flour!I308&gt;0),0,IF(OR('Green Pepper'!I308&gt;0,'House Salad'!I308&gt;0,Mushrooms!I308&gt;0,Lemon!I308&gt;0,Tzatziki!I308&gt;0,'Monterey Jack'!I308&gt;0,'Marinated Chicken'!I308&gt;0,Squid!I308&gt;0,Onions!I308&gt;0,Spanakopita!I308&gt;0,'Garlic Butter Sauce'!I308&gt;0,Cheddar!I308&gt;0,'Filet Mignon'!I308&gt;0,'Pork Loin Skewers'!I308&gt;0,Bacon!I308&gt;0,'Chicken Breast'!I308&gt;0,'Butterfly Shrimp'!I308&gt;0,'Potato Wedges'!I308&gt;0),50,200))),0)</f>
        <v>0</v>
      </c>
      <c r="J308" s="2" t="str">
        <f ca="1">IF(D308&lt;$E$18,"N/A",IF(D308=$E$18,IF($E$7-SUM(OFFSET(F308,-$E$18,0):F308)&gt;0,$E$7-SUM(OFFSET(F308,-$E$18,0):F308),0),IF(OFFSET(G308,-$E$18,0)-SUM(OFFSET(F308,-$E$18,0):F308)&gt;0,OFFSET(G308,-$E$18,0)-SUM(OFFSET(F308,-$E$18,0):F308),0)))</f>
        <v>N/A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337</v>
      </c>
      <c r="F309" s="15">
        <f t="shared" si="28"/>
        <v>45</v>
      </c>
      <c r="G309" s="15">
        <f t="shared" ca="1" si="29"/>
        <v>0</v>
      </c>
      <c r="H309" s="13">
        <f t="shared" ca="1" si="25"/>
        <v>0.36931506849315071</v>
      </c>
      <c r="I309" s="29">
        <f ca="1">IF(G309&lt;&gt;0,IF(E309&lt;0,0,IF(OR(Pita!I309&gt;0,Flour!I309&gt;0),0,IF(OR('Green Pepper'!I309&gt;0,'House Salad'!I309&gt;0,Mushrooms!I309&gt;0,Lemon!I309&gt;0,Tzatziki!I309&gt;0,'Monterey Jack'!I309&gt;0,'Marinated Chicken'!I309&gt;0,Squid!I309&gt;0,Onions!I309&gt;0,Spanakopita!I309&gt;0,'Garlic Butter Sauce'!I309&gt;0,Cheddar!I309&gt;0,'Filet Mignon'!I309&gt;0,'Pork Loin Skewers'!I309&gt;0,Bacon!I309&gt;0,'Chicken Breast'!I309&gt;0,'Butterfly Shrimp'!I309&gt;0,'Potato Wedges'!I309&gt;0),50,200))),0)</f>
        <v>0</v>
      </c>
      <c r="J309" s="2" t="str">
        <f ca="1">IF(D309&lt;$E$18,"N/A",IF(D309=$E$18,IF($E$7-SUM(OFFSET(F309,-$E$18,0):F309)&gt;0,$E$7-SUM(OFFSET(F309,-$E$18,0):F309),0),IF(OFFSET(G309,-$E$18,0)-SUM(OFFSET(F309,-$E$18,0):F309)&gt;0,OFFSET(G309,-$E$18,0)-SUM(OFFSET(F309,-$E$18,0):F309),0)))</f>
        <v>N/A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292</v>
      </c>
      <c r="F310" s="15">
        <f t="shared" si="28"/>
        <v>45</v>
      </c>
      <c r="G310" s="15">
        <f t="shared" ca="1" si="29"/>
        <v>0</v>
      </c>
      <c r="H310" s="13">
        <f t="shared" ca="1" si="25"/>
        <v>0.32000000000000006</v>
      </c>
      <c r="I310" s="29">
        <f ca="1">IF(G310&lt;&gt;0,IF(E310&lt;0,0,IF(OR(Pita!I310&gt;0,Flour!I310&gt;0),0,IF(OR('Green Pepper'!I310&gt;0,'House Salad'!I310&gt;0,Mushrooms!I310&gt;0,Lemon!I310&gt;0,Tzatziki!I310&gt;0,'Monterey Jack'!I310&gt;0,'Marinated Chicken'!I310&gt;0,Squid!I310&gt;0,Onions!I310&gt;0,Spanakopita!I310&gt;0,'Garlic Butter Sauce'!I310&gt;0,Cheddar!I310&gt;0,'Filet Mignon'!I310&gt;0,'Pork Loin Skewers'!I310&gt;0,Bacon!I310&gt;0,'Chicken Breast'!I310&gt;0,'Butterfly Shrimp'!I310&gt;0,'Potato Wedges'!I310&gt;0),50,200))),0)</f>
        <v>0</v>
      </c>
      <c r="J310" s="2" t="str">
        <f ca="1">IF(D310&lt;$E$18,"N/A",IF(D310=$E$18,IF($E$7-SUM(OFFSET(F310,-$E$18,0):F310)&gt;0,$E$7-SUM(OFFSET(F310,-$E$18,0):F310),0),IF(OFFSET(G310,-$E$18,0)-SUM(OFFSET(F310,-$E$18,0):F310)&gt;0,OFFSET(G310,-$E$18,0)-SUM(OFFSET(F310,-$E$18,0):F310),0)))</f>
        <v>N/A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247</v>
      </c>
      <c r="F311" s="15">
        <f t="shared" si="28"/>
        <v>45</v>
      </c>
      <c r="G311" s="15">
        <f t="shared" ca="1" si="29"/>
        <v>0</v>
      </c>
      <c r="H311" s="13">
        <f t="shared" ca="1" si="25"/>
        <v>0.27068493150684936</v>
      </c>
      <c r="I311" s="29">
        <f ca="1">IF(G311&lt;&gt;0,IF(E311&lt;0,0,IF(OR(Pita!I311&gt;0,Flour!I311&gt;0),0,IF(OR('Green Pepper'!I311&gt;0,'House Salad'!I311&gt;0,Mushrooms!I311&gt;0,Lemon!I311&gt;0,Tzatziki!I311&gt;0,'Monterey Jack'!I311&gt;0,'Marinated Chicken'!I311&gt;0,Squid!I311&gt;0,Onions!I311&gt;0,Spanakopita!I311&gt;0,'Garlic Butter Sauce'!I311&gt;0,Cheddar!I311&gt;0,'Filet Mignon'!I311&gt;0,'Pork Loin Skewers'!I311&gt;0,Bacon!I311&gt;0,'Chicken Breast'!I311&gt;0,'Butterfly Shrimp'!I311&gt;0,'Potato Wedges'!I311&gt;0),50,200))),0)</f>
        <v>0</v>
      </c>
      <c r="J311" s="2" t="str">
        <f ca="1">IF(D311&lt;$E$18,"N/A",IF(D311=$E$18,IF($E$7-SUM(OFFSET(F311,-$E$18,0):F311)&gt;0,$E$7-SUM(OFFSET(F311,-$E$18,0):F311),0),IF(OFFSET(G311,-$E$18,0)-SUM(OFFSET(F311,-$E$18,0):F311)&gt;0,OFFSET(G311,-$E$18,0)-SUM(OFFSET(F311,-$E$18,0):F311),0)))</f>
        <v>N/A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202</v>
      </c>
      <c r="F312" s="15">
        <f t="shared" si="28"/>
        <v>45</v>
      </c>
      <c r="G312" s="15">
        <f t="shared" ca="1" si="29"/>
        <v>0</v>
      </c>
      <c r="H312" s="13">
        <f t="shared" ca="1" si="25"/>
        <v>0.22136986301369865</v>
      </c>
      <c r="I312" s="29">
        <f ca="1">IF(G312&lt;&gt;0,IF(E312&lt;0,0,IF(OR(Pita!I312&gt;0,Flour!I312&gt;0),0,IF(OR('Green Pepper'!I312&gt;0,'House Salad'!I312&gt;0,Mushrooms!I312&gt;0,Lemon!I312&gt;0,Tzatziki!I312&gt;0,'Monterey Jack'!I312&gt;0,'Marinated Chicken'!I312&gt;0,Squid!I312&gt;0,Onions!I312&gt;0,Spanakopita!I312&gt;0,'Garlic Butter Sauce'!I312&gt;0,Cheddar!I312&gt;0,'Filet Mignon'!I312&gt;0,'Pork Loin Skewers'!I312&gt;0,Bacon!I312&gt;0,'Chicken Breast'!I312&gt;0,'Butterfly Shrimp'!I312&gt;0,'Potato Wedges'!I312&gt;0),50,200))),0)</f>
        <v>0</v>
      </c>
      <c r="J312" s="2" t="str">
        <f ca="1">IF(D312&lt;$E$18,"N/A",IF(D312=$E$18,IF($E$7-SUM(OFFSET(F312,-$E$18,0):F312)&gt;0,$E$7-SUM(OFFSET(F312,-$E$18,0):F312),0),IF(OFFSET(G312,-$E$18,0)-SUM(OFFSET(F312,-$E$18,0):F312)&gt;0,OFFSET(G312,-$E$18,0)-SUM(OFFSET(F312,-$E$18,0):F312),0)))</f>
        <v>N/A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157</v>
      </c>
      <c r="F313" s="15">
        <f t="shared" si="28"/>
        <v>45</v>
      </c>
      <c r="G313" s="15">
        <f t="shared" ca="1" si="29"/>
        <v>0</v>
      </c>
      <c r="H313" s="13">
        <f t="shared" ca="1" si="25"/>
        <v>0.17205479452054798</v>
      </c>
      <c r="I313" s="29">
        <f ca="1">IF(G313&lt;&gt;0,IF(E313&lt;0,0,IF(OR(Pita!I313&gt;0,Flour!I313&gt;0),0,IF(OR('Green Pepper'!I313&gt;0,'House Salad'!I313&gt;0,Mushrooms!I313&gt;0,Lemon!I313&gt;0,Tzatziki!I313&gt;0,'Monterey Jack'!I313&gt;0,'Marinated Chicken'!I313&gt;0,Squid!I313&gt;0,Onions!I313&gt;0,Spanakopita!I313&gt;0,'Garlic Butter Sauce'!I313&gt;0,Cheddar!I313&gt;0,'Filet Mignon'!I313&gt;0,'Pork Loin Skewers'!I313&gt;0,Bacon!I313&gt;0,'Chicken Breast'!I313&gt;0,'Butterfly Shrimp'!I313&gt;0,'Potato Wedges'!I313&gt;0),50,200))),0)</f>
        <v>0</v>
      </c>
      <c r="J313" s="2" t="str">
        <f ca="1">IF(D313&lt;$E$18,"N/A",IF(D313=$E$18,IF($E$7-SUM(OFFSET(F313,-$E$18,0):F313)&gt;0,$E$7-SUM(OFFSET(F313,-$E$18,0):F313),0),IF(OFFSET(G313,-$E$18,0)-SUM(OFFSET(F313,-$E$18,0):F313)&gt;0,OFFSET(G313,-$E$18,0)-SUM(OFFSET(F313,-$E$18,0):F313),0)))</f>
        <v>N/A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112</v>
      </c>
      <c r="F314" s="15">
        <f t="shared" si="28"/>
        <v>45</v>
      </c>
      <c r="G314" s="15">
        <f t="shared" ca="1" si="29"/>
        <v>315</v>
      </c>
      <c r="H314" s="13">
        <f t="shared" ca="1" si="25"/>
        <v>0.12273972602739727</v>
      </c>
      <c r="I314" s="29">
        <f ca="1">IF(G314&lt;&gt;0,IF(E314&lt;0,0,IF(OR(Pita!I314&gt;0,Flour!I314&gt;0),0,IF(OR('Green Pepper'!I314&gt;0,'House Salad'!I314&gt;0,Mushrooms!I314&gt;0,Lemon!I314&gt;0,Tzatziki!I314&gt;0,'Monterey Jack'!I314&gt;0,'Marinated Chicken'!I314&gt;0,Squid!I314&gt;0,Onions!I314&gt;0,Spanakopita!I314&gt;0,'Garlic Butter Sauce'!I314&gt;0,Cheddar!I314&gt;0,'Filet Mignon'!I314&gt;0,'Pork Loin Skewers'!I314&gt;0,Bacon!I314&gt;0,'Chicken Breast'!I314&gt;0,'Butterfly Shrimp'!I314&gt;0,'Potato Wedges'!I314&gt;0),50,200))),0)</f>
        <v>0</v>
      </c>
      <c r="J314" s="2" t="str">
        <f ca="1">IF(D314&lt;$E$18,"N/A",IF(D314=$E$18,IF($E$7-SUM(OFFSET(F314,-$E$18,0):F314)&gt;0,$E$7-SUM(OFFSET(F314,-$E$18,0):F314),0),IF(OFFSET(G314,-$E$18,0)-SUM(OFFSET(F314,-$E$18,0):F314)&gt;0,OFFSET(G314,-$E$18,0)-SUM(OFFSET(F314,-$E$18,0):F314),0)))</f>
        <v>N/A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382</v>
      </c>
      <c r="F315" s="15">
        <f t="shared" si="28"/>
        <v>45</v>
      </c>
      <c r="G315" s="15">
        <f t="shared" ca="1" si="29"/>
        <v>0</v>
      </c>
      <c r="H315" s="13">
        <f t="shared" ca="1" si="25"/>
        <v>0.41863013698630142</v>
      </c>
      <c r="I315" s="29">
        <f ca="1">IF(G315&lt;&gt;0,IF(E315&lt;0,0,IF(OR(Pita!I315&gt;0,Flour!I315&gt;0),0,IF(OR('Green Pepper'!I315&gt;0,'House Salad'!I315&gt;0,Mushrooms!I315&gt;0,Lemon!I315&gt;0,Tzatziki!I315&gt;0,'Monterey Jack'!I315&gt;0,'Marinated Chicken'!I315&gt;0,Squid!I315&gt;0,Onions!I315&gt;0,Spanakopita!I315&gt;0,'Garlic Butter Sauce'!I315&gt;0,Cheddar!I315&gt;0,'Filet Mignon'!I315&gt;0,'Pork Loin Skewers'!I315&gt;0,Bacon!I315&gt;0,'Chicken Breast'!I315&gt;0,'Butterfly Shrimp'!I315&gt;0,'Potato Wedges'!I315&gt;0),50,200))),0)</f>
        <v>0</v>
      </c>
      <c r="J315" s="2" t="str">
        <f ca="1">IF(D315&lt;$E$18,"N/A",IF(D315=$E$18,IF($E$7-SUM(OFFSET(F315,-$E$18,0):F315)&gt;0,$E$7-SUM(OFFSET(F315,-$E$18,0):F315),0),IF(OFFSET(G315,-$E$18,0)-SUM(OFFSET(F315,-$E$18,0):F315)&gt;0,OFFSET(G315,-$E$18,0)-SUM(OFFSET(F315,-$E$18,0):F315),0)))</f>
        <v>N/A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337</v>
      </c>
      <c r="F316" s="15">
        <f t="shared" si="28"/>
        <v>45</v>
      </c>
      <c r="G316" s="15">
        <f t="shared" ca="1" si="29"/>
        <v>0</v>
      </c>
      <c r="H316" s="13">
        <f t="shared" ca="1" si="25"/>
        <v>0.36931506849315071</v>
      </c>
      <c r="I316" s="29">
        <f ca="1">IF(G316&lt;&gt;0,IF(E316&lt;0,0,IF(OR(Pita!I316&gt;0,Flour!I316&gt;0),0,IF(OR('Green Pepper'!I316&gt;0,'House Salad'!I316&gt;0,Mushrooms!I316&gt;0,Lemon!I316&gt;0,Tzatziki!I316&gt;0,'Monterey Jack'!I316&gt;0,'Marinated Chicken'!I316&gt;0,Squid!I316&gt;0,Onions!I316&gt;0,Spanakopita!I316&gt;0,'Garlic Butter Sauce'!I316&gt;0,Cheddar!I316&gt;0,'Filet Mignon'!I316&gt;0,'Pork Loin Skewers'!I316&gt;0,Bacon!I316&gt;0,'Chicken Breast'!I316&gt;0,'Butterfly Shrimp'!I316&gt;0,'Potato Wedges'!I316&gt;0),50,200))),0)</f>
        <v>0</v>
      </c>
      <c r="J316" s="2" t="str">
        <f ca="1">IF(D316&lt;$E$18,"N/A",IF(D316=$E$18,IF($E$7-SUM(OFFSET(F316,-$E$18,0):F316)&gt;0,$E$7-SUM(OFFSET(F316,-$E$18,0):F316),0),IF(OFFSET(G316,-$E$18,0)-SUM(OFFSET(F316,-$E$18,0):F316)&gt;0,OFFSET(G316,-$E$18,0)-SUM(OFFSET(F316,-$E$18,0):F316),0)))</f>
        <v>N/A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292</v>
      </c>
      <c r="F317" s="15">
        <f t="shared" si="28"/>
        <v>45</v>
      </c>
      <c r="G317" s="15">
        <f t="shared" ca="1" si="29"/>
        <v>0</v>
      </c>
      <c r="H317" s="13">
        <f t="shared" ca="1" si="25"/>
        <v>0.32000000000000006</v>
      </c>
      <c r="I317" s="29">
        <f ca="1">IF(G317&lt;&gt;0,IF(E317&lt;0,0,IF(OR(Pita!I317&gt;0,Flour!I317&gt;0),0,IF(OR('Green Pepper'!I317&gt;0,'House Salad'!I317&gt;0,Mushrooms!I317&gt;0,Lemon!I317&gt;0,Tzatziki!I317&gt;0,'Monterey Jack'!I317&gt;0,'Marinated Chicken'!I317&gt;0,Squid!I317&gt;0,Onions!I317&gt;0,Spanakopita!I317&gt;0,'Garlic Butter Sauce'!I317&gt;0,Cheddar!I317&gt;0,'Filet Mignon'!I317&gt;0,'Pork Loin Skewers'!I317&gt;0,Bacon!I317&gt;0,'Chicken Breast'!I317&gt;0,'Butterfly Shrimp'!I317&gt;0,'Potato Wedges'!I317&gt;0),50,200))),0)</f>
        <v>0</v>
      </c>
      <c r="J317" s="2" t="str">
        <f ca="1">IF(D317&lt;$E$18,"N/A",IF(D317=$E$18,IF($E$7-SUM(OFFSET(F317,-$E$18,0):F317)&gt;0,$E$7-SUM(OFFSET(F317,-$E$18,0):F317),0),IF(OFFSET(G317,-$E$18,0)-SUM(OFFSET(F317,-$E$18,0):F317)&gt;0,OFFSET(G317,-$E$18,0)-SUM(OFFSET(F317,-$E$18,0):F317),0)))</f>
        <v>N/A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247</v>
      </c>
      <c r="F318" s="15">
        <f t="shared" si="28"/>
        <v>45</v>
      </c>
      <c r="G318" s="15">
        <f t="shared" ca="1" si="29"/>
        <v>0</v>
      </c>
      <c r="H318" s="13">
        <f t="shared" ca="1" si="25"/>
        <v>0.27068493150684936</v>
      </c>
      <c r="I318" s="29">
        <f ca="1">IF(G318&lt;&gt;0,IF(E318&lt;0,0,IF(OR(Pita!I318&gt;0,Flour!I318&gt;0),0,IF(OR('Green Pepper'!I318&gt;0,'House Salad'!I318&gt;0,Mushrooms!I318&gt;0,Lemon!I318&gt;0,Tzatziki!I318&gt;0,'Monterey Jack'!I318&gt;0,'Marinated Chicken'!I318&gt;0,Squid!I318&gt;0,Onions!I318&gt;0,Spanakopita!I318&gt;0,'Garlic Butter Sauce'!I318&gt;0,Cheddar!I318&gt;0,'Filet Mignon'!I318&gt;0,'Pork Loin Skewers'!I318&gt;0,Bacon!I318&gt;0,'Chicken Breast'!I318&gt;0,'Butterfly Shrimp'!I318&gt;0,'Potato Wedges'!I318&gt;0),50,200))),0)</f>
        <v>0</v>
      </c>
      <c r="J318" s="2" t="str">
        <f ca="1">IF(D318&lt;$E$18,"N/A",IF(D318=$E$18,IF($E$7-SUM(OFFSET(F318,-$E$18,0):F318)&gt;0,$E$7-SUM(OFFSET(F318,-$E$18,0):F318),0),IF(OFFSET(G318,-$E$18,0)-SUM(OFFSET(F318,-$E$18,0):F318)&gt;0,OFFSET(G318,-$E$18,0)-SUM(OFFSET(F318,-$E$18,0):F318),0)))</f>
        <v>N/A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202</v>
      </c>
      <c r="F319" s="15">
        <f t="shared" si="28"/>
        <v>45</v>
      </c>
      <c r="G319" s="15">
        <f t="shared" ca="1" si="29"/>
        <v>0</v>
      </c>
      <c r="H319" s="13">
        <f t="shared" ca="1" si="25"/>
        <v>0.22136986301369865</v>
      </c>
      <c r="I319" s="29">
        <f ca="1">IF(G319&lt;&gt;0,IF(E319&lt;0,0,IF(OR(Pita!I319&gt;0,Flour!I319&gt;0),0,IF(OR('Green Pepper'!I319&gt;0,'House Salad'!I319&gt;0,Mushrooms!I319&gt;0,Lemon!I319&gt;0,Tzatziki!I319&gt;0,'Monterey Jack'!I319&gt;0,'Marinated Chicken'!I319&gt;0,Squid!I319&gt;0,Onions!I319&gt;0,Spanakopita!I319&gt;0,'Garlic Butter Sauce'!I319&gt;0,Cheddar!I319&gt;0,'Filet Mignon'!I319&gt;0,'Pork Loin Skewers'!I319&gt;0,Bacon!I319&gt;0,'Chicken Breast'!I319&gt;0,'Butterfly Shrimp'!I319&gt;0,'Potato Wedges'!I319&gt;0),50,200))),0)</f>
        <v>0</v>
      </c>
      <c r="J319" s="2" t="str">
        <f ca="1">IF(D319&lt;$E$18,"N/A",IF(D319=$E$18,IF($E$7-SUM(OFFSET(F319,-$E$18,0):F319)&gt;0,$E$7-SUM(OFFSET(F319,-$E$18,0):F319),0),IF(OFFSET(G319,-$E$18,0)-SUM(OFFSET(F319,-$E$18,0):F319)&gt;0,OFFSET(G319,-$E$18,0)-SUM(OFFSET(F319,-$E$18,0):F319),0)))</f>
        <v>N/A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157</v>
      </c>
      <c r="F320" s="15">
        <f t="shared" si="28"/>
        <v>45</v>
      </c>
      <c r="G320" s="15">
        <f t="shared" ca="1" si="29"/>
        <v>0</v>
      </c>
      <c r="H320" s="13">
        <f t="shared" ca="1" si="25"/>
        <v>0.17205479452054798</v>
      </c>
      <c r="I320" s="29">
        <f ca="1">IF(G320&lt;&gt;0,IF(E320&lt;0,0,IF(OR(Pita!I320&gt;0,Flour!I320&gt;0),0,IF(OR('Green Pepper'!I320&gt;0,'House Salad'!I320&gt;0,Mushrooms!I320&gt;0,Lemon!I320&gt;0,Tzatziki!I320&gt;0,'Monterey Jack'!I320&gt;0,'Marinated Chicken'!I320&gt;0,Squid!I320&gt;0,Onions!I320&gt;0,Spanakopita!I320&gt;0,'Garlic Butter Sauce'!I320&gt;0,Cheddar!I320&gt;0,'Filet Mignon'!I320&gt;0,'Pork Loin Skewers'!I320&gt;0,Bacon!I320&gt;0,'Chicken Breast'!I320&gt;0,'Butterfly Shrimp'!I320&gt;0,'Potato Wedges'!I320&gt;0),50,200))),0)</f>
        <v>0</v>
      </c>
      <c r="J320" s="2" t="str">
        <f ca="1">IF(D320&lt;$E$18,"N/A",IF(D320=$E$18,IF($E$7-SUM(OFFSET(F320,-$E$18,0):F320)&gt;0,$E$7-SUM(OFFSET(F320,-$E$18,0):F320),0),IF(OFFSET(G320,-$E$18,0)-SUM(OFFSET(F320,-$E$18,0):F320)&gt;0,OFFSET(G320,-$E$18,0)-SUM(OFFSET(F320,-$E$18,0):F320),0)))</f>
        <v>N/A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112</v>
      </c>
      <c r="F321" s="15">
        <f t="shared" si="28"/>
        <v>45</v>
      </c>
      <c r="G321" s="15">
        <f t="shared" ca="1" si="29"/>
        <v>315</v>
      </c>
      <c r="H321" s="13">
        <f t="shared" ca="1" si="25"/>
        <v>0.12273972602739727</v>
      </c>
      <c r="I321" s="29">
        <f ca="1">IF(G321&lt;&gt;0,IF(E321&lt;0,0,IF(OR(Pita!I321&gt;0,Flour!I321&gt;0),0,IF(OR('Green Pepper'!I321&gt;0,'House Salad'!I321&gt;0,Mushrooms!I321&gt;0,Lemon!I321&gt;0,Tzatziki!I321&gt;0,'Monterey Jack'!I321&gt;0,'Marinated Chicken'!I321&gt;0,Squid!I321&gt;0,Onions!I321&gt;0,Spanakopita!I321&gt;0,'Garlic Butter Sauce'!I321&gt;0,Cheddar!I321&gt;0,'Filet Mignon'!I321&gt;0,'Pork Loin Skewers'!I321&gt;0,Bacon!I321&gt;0,'Chicken Breast'!I321&gt;0,'Butterfly Shrimp'!I321&gt;0,'Potato Wedges'!I321&gt;0),50,200))),0)</f>
        <v>0</v>
      </c>
      <c r="J321" s="2" t="str">
        <f ca="1">IF(D321&lt;$E$18,"N/A",IF(D321=$E$18,IF($E$7-SUM(OFFSET(F321,-$E$18,0):F321)&gt;0,$E$7-SUM(OFFSET(F321,-$E$18,0):F321),0),IF(OFFSET(G321,-$E$18,0)-SUM(OFFSET(F321,-$E$18,0):F321)&gt;0,OFFSET(G321,-$E$18,0)-SUM(OFFSET(F321,-$E$18,0):F321),0)))</f>
        <v>N/A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382</v>
      </c>
      <c r="F322" s="15">
        <f t="shared" si="28"/>
        <v>45</v>
      </c>
      <c r="G322" s="15">
        <f t="shared" ca="1" si="29"/>
        <v>0</v>
      </c>
      <c r="H322" s="13">
        <f t="shared" ca="1" si="25"/>
        <v>0.41863013698630142</v>
      </c>
      <c r="I322" s="29">
        <f ca="1">IF(G322&lt;&gt;0,IF(E322&lt;0,0,IF(OR(Pita!I322&gt;0,Flour!I322&gt;0),0,IF(OR('Green Pepper'!I322&gt;0,'House Salad'!I322&gt;0,Mushrooms!I322&gt;0,Lemon!I322&gt;0,Tzatziki!I322&gt;0,'Monterey Jack'!I322&gt;0,'Marinated Chicken'!I322&gt;0,Squid!I322&gt;0,Onions!I322&gt;0,Spanakopita!I322&gt;0,'Garlic Butter Sauce'!I322&gt;0,Cheddar!I322&gt;0,'Filet Mignon'!I322&gt;0,'Pork Loin Skewers'!I322&gt;0,Bacon!I322&gt;0,'Chicken Breast'!I322&gt;0,'Butterfly Shrimp'!I322&gt;0,'Potato Wedges'!I322&gt;0),50,200))),0)</f>
        <v>0</v>
      </c>
      <c r="J322" s="2" t="str">
        <f ca="1">IF(D322&lt;$E$18,"N/A",IF(D322=$E$18,IF($E$7-SUM(OFFSET(F322,-$E$18,0):F322)&gt;0,$E$7-SUM(OFFSET(F322,-$E$18,0):F322),0),IF(OFFSET(G322,-$E$18,0)-SUM(OFFSET(F322,-$E$18,0):F322)&gt;0,OFFSET(G322,-$E$18,0)-SUM(OFFSET(F322,-$E$18,0):F322),0)))</f>
        <v>N/A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337</v>
      </c>
      <c r="F323" s="15">
        <f t="shared" si="28"/>
        <v>45</v>
      </c>
      <c r="G323" s="15">
        <f t="shared" ca="1" si="29"/>
        <v>0</v>
      </c>
      <c r="H323" s="13">
        <f t="shared" ca="1" si="25"/>
        <v>0.36931506849315071</v>
      </c>
      <c r="I323" s="29">
        <f ca="1">IF(G323&lt;&gt;0,IF(E323&lt;0,0,IF(OR(Pita!I323&gt;0,Flour!I323&gt;0),0,IF(OR('Green Pepper'!I323&gt;0,'House Salad'!I323&gt;0,Mushrooms!I323&gt;0,Lemon!I323&gt;0,Tzatziki!I323&gt;0,'Monterey Jack'!I323&gt;0,'Marinated Chicken'!I323&gt;0,Squid!I323&gt;0,Onions!I323&gt;0,Spanakopita!I323&gt;0,'Garlic Butter Sauce'!I323&gt;0,Cheddar!I323&gt;0,'Filet Mignon'!I323&gt;0,'Pork Loin Skewers'!I323&gt;0,Bacon!I323&gt;0,'Chicken Breast'!I323&gt;0,'Butterfly Shrimp'!I323&gt;0,'Potato Wedges'!I323&gt;0),50,200))),0)</f>
        <v>0</v>
      </c>
      <c r="J323" s="2" t="str">
        <f ca="1">IF(D323&lt;$E$18,"N/A",IF(D323=$E$18,IF($E$7-SUM(OFFSET(F323,-$E$18,0):F323)&gt;0,$E$7-SUM(OFFSET(F323,-$E$18,0):F323),0),IF(OFFSET(G323,-$E$18,0)-SUM(OFFSET(F323,-$E$18,0):F323)&gt;0,OFFSET(G323,-$E$18,0)-SUM(OFFSET(F323,-$E$18,0):F323),0)))</f>
        <v>N/A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292</v>
      </c>
      <c r="F324" s="15">
        <f t="shared" si="28"/>
        <v>45</v>
      </c>
      <c r="G324" s="15">
        <f t="shared" ca="1" si="29"/>
        <v>0</v>
      </c>
      <c r="H324" s="13">
        <f t="shared" ca="1" si="25"/>
        <v>0.32000000000000006</v>
      </c>
      <c r="I324" s="29">
        <f ca="1">IF(G324&lt;&gt;0,IF(E324&lt;0,0,IF(OR(Pita!I324&gt;0,Flour!I324&gt;0),0,IF(OR('Green Pepper'!I324&gt;0,'House Salad'!I324&gt;0,Mushrooms!I324&gt;0,Lemon!I324&gt;0,Tzatziki!I324&gt;0,'Monterey Jack'!I324&gt;0,'Marinated Chicken'!I324&gt;0,Squid!I324&gt;0,Onions!I324&gt;0,Spanakopita!I324&gt;0,'Garlic Butter Sauce'!I324&gt;0,Cheddar!I324&gt;0,'Filet Mignon'!I324&gt;0,'Pork Loin Skewers'!I324&gt;0,Bacon!I324&gt;0,'Chicken Breast'!I324&gt;0,'Butterfly Shrimp'!I324&gt;0,'Potato Wedges'!I324&gt;0),50,200))),0)</f>
        <v>0</v>
      </c>
      <c r="J324" s="2" t="str">
        <f ca="1">IF(D324&lt;$E$18,"N/A",IF(D324=$E$18,IF($E$7-SUM(OFFSET(F324,-$E$18,0):F324)&gt;0,$E$7-SUM(OFFSET(F324,-$E$18,0):F324),0),IF(OFFSET(G324,-$E$18,0)-SUM(OFFSET(F324,-$E$18,0):F324)&gt;0,OFFSET(G324,-$E$18,0)-SUM(OFFSET(F324,-$E$18,0):F324),0)))</f>
        <v>N/A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247</v>
      </c>
      <c r="F325" s="15">
        <f t="shared" si="28"/>
        <v>45</v>
      </c>
      <c r="G325" s="15">
        <f t="shared" ca="1" si="29"/>
        <v>0</v>
      </c>
      <c r="H325" s="13">
        <f t="shared" ca="1" si="25"/>
        <v>0.27068493150684936</v>
      </c>
      <c r="I325" s="29">
        <f ca="1">IF(G325&lt;&gt;0,IF(E325&lt;0,0,IF(OR(Pita!I325&gt;0,Flour!I325&gt;0),0,IF(OR('Green Pepper'!I325&gt;0,'House Salad'!I325&gt;0,Mushrooms!I325&gt;0,Lemon!I325&gt;0,Tzatziki!I325&gt;0,'Monterey Jack'!I325&gt;0,'Marinated Chicken'!I325&gt;0,Squid!I325&gt;0,Onions!I325&gt;0,Spanakopita!I325&gt;0,'Garlic Butter Sauce'!I325&gt;0,Cheddar!I325&gt;0,'Filet Mignon'!I325&gt;0,'Pork Loin Skewers'!I325&gt;0,Bacon!I325&gt;0,'Chicken Breast'!I325&gt;0,'Butterfly Shrimp'!I325&gt;0,'Potato Wedges'!I325&gt;0),50,200))),0)</f>
        <v>0</v>
      </c>
      <c r="J325" s="2" t="str">
        <f ca="1">IF(D325&lt;$E$18,"N/A",IF(D325=$E$18,IF($E$7-SUM(OFFSET(F325,-$E$18,0):F325)&gt;0,$E$7-SUM(OFFSET(F325,-$E$18,0):F325),0),IF(OFFSET(G325,-$E$18,0)-SUM(OFFSET(F325,-$E$18,0):F325)&gt;0,OFFSET(G325,-$E$18,0)-SUM(OFFSET(F325,-$E$18,0):F325),0)))</f>
        <v>N/A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202</v>
      </c>
      <c r="F326" s="15">
        <f t="shared" si="28"/>
        <v>45</v>
      </c>
      <c r="G326" s="15">
        <f t="shared" ca="1" si="29"/>
        <v>0</v>
      </c>
      <c r="H326" s="13">
        <f t="shared" ca="1" si="25"/>
        <v>0.22136986301369865</v>
      </c>
      <c r="I326" s="29">
        <f ca="1">IF(G326&lt;&gt;0,IF(E326&lt;0,0,IF(OR(Pita!I326&gt;0,Flour!I326&gt;0),0,IF(OR('Green Pepper'!I326&gt;0,'House Salad'!I326&gt;0,Mushrooms!I326&gt;0,Lemon!I326&gt;0,Tzatziki!I326&gt;0,'Monterey Jack'!I326&gt;0,'Marinated Chicken'!I326&gt;0,Squid!I326&gt;0,Onions!I326&gt;0,Spanakopita!I326&gt;0,'Garlic Butter Sauce'!I326&gt;0,Cheddar!I326&gt;0,'Filet Mignon'!I326&gt;0,'Pork Loin Skewers'!I326&gt;0,Bacon!I326&gt;0,'Chicken Breast'!I326&gt;0,'Butterfly Shrimp'!I326&gt;0,'Potato Wedges'!I326&gt;0),50,200))),0)</f>
        <v>0</v>
      </c>
      <c r="J326" s="2" t="str">
        <f ca="1">IF(D326&lt;$E$18,"N/A",IF(D326=$E$18,IF($E$7-SUM(OFFSET(F326,-$E$18,0):F326)&gt;0,$E$7-SUM(OFFSET(F326,-$E$18,0):F326),0),IF(OFFSET(G326,-$E$18,0)-SUM(OFFSET(F326,-$E$18,0):F326)&gt;0,OFFSET(G326,-$E$18,0)-SUM(OFFSET(F326,-$E$18,0):F326),0)))</f>
        <v>N/A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157</v>
      </c>
      <c r="F327" s="15">
        <f t="shared" si="28"/>
        <v>45</v>
      </c>
      <c r="G327" s="15">
        <f t="shared" ca="1" si="29"/>
        <v>0</v>
      </c>
      <c r="H327" s="13">
        <f t="shared" ca="1" si="25"/>
        <v>0.17205479452054798</v>
      </c>
      <c r="I327" s="29">
        <f ca="1">IF(G327&lt;&gt;0,IF(E327&lt;0,0,IF(OR(Pita!I327&gt;0,Flour!I327&gt;0),0,IF(OR('Green Pepper'!I327&gt;0,'House Salad'!I327&gt;0,Mushrooms!I327&gt;0,Lemon!I327&gt;0,Tzatziki!I327&gt;0,'Monterey Jack'!I327&gt;0,'Marinated Chicken'!I327&gt;0,Squid!I327&gt;0,Onions!I327&gt;0,Spanakopita!I327&gt;0,'Garlic Butter Sauce'!I327&gt;0,Cheddar!I327&gt;0,'Filet Mignon'!I327&gt;0,'Pork Loin Skewers'!I327&gt;0,Bacon!I327&gt;0,'Chicken Breast'!I327&gt;0,'Butterfly Shrimp'!I327&gt;0,'Potato Wedges'!I327&gt;0),50,200))),0)</f>
        <v>0</v>
      </c>
      <c r="J327" s="2" t="str">
        <f ca="1">IF(D327&lt;$E$18,"N/A",IF(D327=$E$18,IF($E$7-SUM(OFFSET(F327,-$E$18,0):F327)&gt;0,$E$7-SUM(OFFSET(F327,-$E$18,0):F327),0),IF(OFFSET(G327,-$E$18,0)-SUM(OFFSET(F327,-$E$18,0):F327)&gt;0,OFFSET(G327,-$E$18,0)-SUM(OFFSET(F327,-$E$18,0):F327),0)))</f>
        <v>N/A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112</v>
      </c>
      <c r="F328" s="15">
        <f t="shared" si="28"/>
        <v>45</v>
      </c>
      <c r="G328" s="15">
        <f t="shared" ca="1" si="29"/>
        <v>315</v>
      </c>
      <c r="H328" s="13">
        <f t="shared" ca="1" si="25"/>
        <v>0.12273972602739727</v>
      </c>
      <c r="I328" s="29">
        <f ca="1">IF(G328&lt;&gt;0,IF(E328&lt;0,0,IF(OR(Pita!I328&gt;0,Flour!I328&gt;0),0,IF(OR('Green Pepper'!I328&gt;0,'House Salad'!I328&gt;0,Mushrooms!I328&gt;0,Lemon!I328&gt;0,Tzatziki!I328&gt;0,'Monterey Jack'!I328&gt;0,'Marinated Chicken'!I328&gt;0,Squid!I328&gt;0,Onions!I328&gt;0,Spanakopita!I328&gt;0,'Garlic Butter Sauce'!I328&gt;0,Cheddar!I328&gt;0,'Filet Mignon'!I328&gt;0,'Pork Loin Skewers'!I328&gt;0,Bacon!I328&gt;0,'Chicken Breast'!I328&gt;0,'Butterfly Shrimp'!I328&gt;0,'Potato Wedges'!I328&gt;0),50,200))),0)</f>
        <v>0</v>
      </c>
      <c r="J328" s="2" t="str">
        <f ca="1">IF(D328&lt;$E$18,"N/A",IF(D328=$E$18,IF($E$7-SUM(OFFSET(F328,-$E$18,0):F328)&gt;0,$E$7-SUM(OFFSET(F328,-$E$18,0):F328),0),IF(OFFSET(G328,-$E$18,0)-SUM(OFFSET(F328,-$E$18,0):F328)&gt;0,OFFSET(G328,-$E$18,0)-SUM(OFFSET(F328,-$E$18,0):F328),0)))</f>
        <v>N/A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382</v>
      </c>
      <c r="F329" s="15">
        <f t="shared" si="28"/>
        <v>45</v>
      </c>
      <c r="G329" s="15">
        <f t="shared" ca="1" si="29"/>
        <v>0</v>
      </c>
      <c r="H329" s="13">
        <f t="shared" ca="1" si="25"/>
        <v>0.41863013698630142</v>
      </c>
      <c r="I329" s="29">
        <f ca="1">IF(G329&lt;&gt;0,IF(E329&lt;0,0,IF(OR(Pita!I329&gt;0,Flour!I329&gt;0),0,IF(OR('Green Pepper'!I329&gt;0,'House Salad'!I329&gt;0,Mushrooms!I329&gt;0,Lemon!I329&gt;0,Tzatziki!I329&gt;0,'Monterey Jack'!I329&gt;0,'Marinated Chicken'!I329&gt;0,Squid!I329&gt;0,Onions!I329&gt;0,Spanakopita!I329&gt;0,'Garlic Butter Sauce'!I329&gt;0,Cheddar!I329&gt;0,'Filet Mignon'!I329&gt;0,'Pork Loin Skewers'!I329&gt;0,Bacon!I329&gt;0,'Chicken Breast'!I329&gt;0,'Butterfly Shrimp'!I329&gt;0,'Potato Wedges'!I329&gt;0),50,200))),0)</f>
        <v>0</v>
      </c>
      <c r="J329" s="2" t="str">
        <f ca="1">IF(D329&lt;$E$18,"N/A",IF(D329=$E$18,IF($E$7-SUM(OFFSET(F329,-$E$18,0):F329)&gt;0,$E$7-SUM(OFFSET(F329,-$E$18,0):F329),0),IF(OFFSET(G329,-$E$18,0)-SUM(OFFSET(F329,-$E$18,0):F329)&gt;0,OFFSET(G329,-$E$18,0)-SUM(OFFSET(F329,-$E$18,0):F329),0)))</f>
        <v>N/A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337</v>
      </c>
      <c r="F330" s="15">
        <f t="shared" si="28"/>
        <v>45</v>
      </c>
      <c r="G330" s="15">
        <f t="shared" ca="1" si="29"/>
        <v>0</v>
      </c>
      <c r="H330" s="13">
        <f t="shared" ca="1" si="25"/>
        <v>0.36931506849315071</v>
      </c>
      <c r="I330" s="29">
        <f ca="1">IF(G330&lt;&gt;0,IF(E330&lt;0,0,IF(OR(Pita!I330&gt;0,Flour!I330&gt;0),0,IF(OR('Green Pepper'!I330&gt;0,'House Salad'!I330&gt;0,Mushrooms!I330&gt;0,Lemon!I330&gt;0,Tzatziki!I330&gt;0,'Monterey Jack'!I330&gt;0,'Marinated Chicken'!I330&gt;0,Squid!I330&gt;0,Onions!I330&gt;0,Spanakopita!I330&gt;0,'Garlic Butter Sauce'!I330&gt;0,Cheddar!I330&gt;0,'Filet Mignon'!I330&gt;0,'Pork Loin Skewers'!I330&gt;0,Bacon!I330&gt;0,'Chicken Breast'!I330&gt;0,'Butterfly Shrimp'!I330&gt;0,'Potato Wedges'!I330&gt;0),50,200))),0)</f>
        <v>0</v>
      </c>
      <c r="J330" s="2" t="str">
        <f ca="1">IF(D330&lt;$E$18,"N/A",IF(D330=$E$18,IF($E$7-SUM(OFFSET(F330,-$E$18,0):F330)&gt;0,$E$7-SUM(OFFSET(F330,-$E$18,0):F330),0),IF(OFFSET(G330,-$E$18,0)-SUM(OFFSET(F330,-$E$18,0):F330)&gt;0,OFFSET(G330,-$E$18,0)-SUM(OFFSET(F330,-$E$18,0):F330),0)))</f>
        <v>N/A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292</v>
      </c>
      <c r="F331" s="15">
        <f t="shared" si="28"/>
        <v>45</v>
      </c>
      <c r="G331" s="15">
        <f t="shared" ca="1" si="29"/>
        <v>0</v>
      </c>
      <c r="H331" s="13">
        <f t="shared" ca="1" si="25"/>
        <v>0.32000000000000006</v>
      </c>
      <c r="I331" s="29">
        <f ca="1">IF(G331&lt;&gt;0,IF(E331&lt;0,0,IF(OR(Pita!I331&gt;0,Flour!I331&gt;0),0,IF(OR('Green Pepper'!I331&gt;0,'House Salad'!I331&gt;0,Mushrooms!I331&gt;0,Lemon!I331&gt;0,Tzatziki!I331&gt;0,'Monterey Jack'!I331&gt;0,'Marinated Chicken'!I331&gt;0,Squid!I331&gt;0,Onions!I331&gt;0,Spanakopita!I331&gt;0,'Garlic Butter Sauce'!I331&gt;0,Cheddar!I331&gt;0,'Filet Mignon'!I331&gt;0,'Pork Loin Skewers'!I331&gt;0,Bacon!I331&gt;0,'Chicken Breast'!I331&gt;0,'Butterfly Shrimp'!I331&gt;0,'Potato Wedges'!I331&gt;0),50,200))),0)</f>
        <v>0</v>
      </c>
      <c r="J331" s="2" t="str">
        <f ca="1">IF(D331&lt;$E$18,"N/A",IF(D331=$E$18,IF($E$7-SUM(OFFSET(F331,-$E$18,0):F331)&gt;0,$E$7-SUM(OFFSET(F331,-$E$18,0):F331),0),IF(OFFSET(G331,-$E$18,0)-SUM(OFFSET(F331,-$E$18,0):F331)&gt;0,OFFSET(G331,-$E$18,0)-SUM(OFFSET(F331,-$E$18,0):F331),0)))</f>
        <v>N/A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247</v>
      </c>
      <c r="F332" s="15">
        <f t="shared" si="28"/>
        <v>45</v>
      </c>
      <c r="G332" s="15">
        <f t="shared" ca="1" si="29"/>
        <v>0</v>
      </c>
      <c r="H332" s="13">
        <f t="shared" ca="1" si="25"/>
        <v>0.27068493150684936</v>
      </c>
      <c r="I332" s="29">
        <f ca="1">IF(G332&lt;&gt;0,IF(E332&lt;0,0,IF(OR(Pita!I332&gt;0,Flour!I332&gt;0),0,IF(OR('Green Pepper'!I332&gt;0,'House Salad'!I332&gt;0,Mushrooms!I332&gt;0,Lemon!I332&gt;0,Tzatziki!I332&gt;0,'Monterey Jack'!I332&gt;0,'Marinated Chicken'!I332&gt;0,Squid!I332&gt;0,Onions!I332&gt;0,Spanakopita!I332&gt;0,'Garlic Butter Sauce'!I332&gt;0,Cheddar!I332&gt;0,'Filet Mignon'!I332&gt;0,'Pork Loin Skewers'!I332&gt;0,Bacon!I332&gt;0,'Chicken Breast'!I332&gt;0,'Butterfly Shrimp'!I332&gt;0,'Potato Wedges'!I332&gt;0),50,200))),0)</f>
        <v>0</v>
      </c>
      <c r="J332" s="2" t="str">
        <f ca="1">IF(D332&lt;$E$18,"N/A",IF(D332=$E$18,IF($E$7-SUM(OFFSET(F332,-$E$18,0):F332)&gt;0,$E$7-SUM(OFFSET(F332,-$E$18,0):F332),0),IF(OFFSET(G332,-$E$18,0)-SUM(OFFSET(F332,-$E$18,0):F332)&gt;0,OFFSET(G332,-$E$18,0)-SUM(OFFSET(F332,-$E$18,0):F332),0)))</f>
        <v>N/A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202</v>
      </c>
      <c r="F333" s="15">
        <f t="shared" si="28"/>
        <v>45</v>
      </c>
      <c r="G333" s="15">
        <f t="shared" ca="1" si="29"/>
        <v>0</v>
      </c>
      <c r="H333" s="13">
        <f t="shared" ca="1" si="25"/>
        <v>0.22136986301369865</v>
      </c>
      <c r="I333" s="29">
        <f ca="1">IF(G333&lt;&gt;0,IF(E333&lt;0,0,IF(OR(Pita!I333&gt;0,Flour!I333&gt;0),0,IF(OR('Green Pepper'!I333&gt;0,'House Salad'!I333&gt;0,Mushrooms!I333&gt;0,Lemon!I333&gt;0,Tzatziki!I333&gt;0,'Monterey Jack'!I333&gt;0,'Marinated Chicken'!I333&gt;0,Squid!I333&gt;0,Onions!I333&gt;0,Spanakopita!I333&gt;0,'Garlic Butter Sauce'!I333&gt;0,Cheddar!I333&gt;0,'Filet Mignon'!I333&gt;0,'Pork Loin Skewers'!I333&gt;0,Bacon!I333&gt;0,'Chicken Breast'!I333&gt;0,'Butterfly Shrimp'!I333&gt;0,'Potato Wedges'!I333&gt;0),50,200))),0)</f>
        <v>0</v>
      </c>
      <c r="J333" s="2" t="str">
        <f ca="1">IF(D333&lt;$E$18,"N/A",IF(D333=$E$18,IF($E$7-SUM(OFFSET(F333,-$E$18,0):F333)&gt;0,$E$7-SUM(OFFSET(F333,-$E$18,0):F333),0),IF(OFFSET(G333,-$E$18,0)-SUM(OFFSET(F333,-$E$18,0):F333)&gt;0,OFFSET(G333,-$E$18,0)-SUM(OFFSET(F333,-$E$18,0):F333),0)))</f>
        <v>N/A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157</v>
      </c>
      <c r="F334" s="15">
        <f t="shared" si="28"/>
        <v>45</v>
      </c>
      <c r="G334" s="15">
        <f t="shared" ca="1" si="29"/>
        <v>0</v>
      </c>
      <c r="H334" s="13">
        <f t="shared" ca="1" si="25"/>
        <v>0.17205479452054798</v>
      </c>
      <c r="I334" s="29">
        <f ca="1">IF(G334&lt;&gt;0,IF(E334&lt;0,0,IF(OR(Pita!I334&gt;0,Flour!I334&gt;0),0,IF(OR('Green Pepper'!I334&gt;0,'House Salad'!I334&gt;0,Mushrooms!I334&gt;0,Lemon!I334&gt;0,Tzatziki!I334&gt;0,'Monterey Jack'!I334&gt;0,'Marinated Chicken'!I334&gt;0,Squid!I334&gt;0,Onions!I334&gt;0,Spanakopita!I334&gt;0,'Garlic Butter Sauce'!I334&gt;0,Cheddar!I334&gt;0,'Filet Mignon'!I334&gt;0,'Pork Loin Skewers'!I334&gt;0,Bacon!I334&gt;0,'Chicken Breast'!I334&gt;0,'Butterfly Shrimp'!I334&gt;0,'Potato Wedges'!I334&gt;0),50,200))),0)</f>
        <v>0</v>
      </c>
      <c r="J334" s="2" t="str">
        <f ca="1">IF(D334&lt;$E$18,"N/A",IF(D334=$E$18,IF($E$7-SUM(OFFSET(F334,-$E$18,0):F334)&gt;0,$E$7-SUM(OFFSET(F334,-$E$18,0):F334),0),IF(OFFSET(G334,-$E$18,0)-SUM(OFFSET(F334,-$E$18,0):F334)&gt;0,OFFSET(G334,-$E$18,0)-SUM(OFFSET(F334,-$E$18,0):F334),0)))</f>
        <v>N/A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112</v>
      </c>
      <c r="F335" s="15">
        <f t="shared" si="28"/>
        <v>45</v>
      </c>
      <c r="G335" s="15">
        <f t="shared" ca="1" si="29"/>
        <v>315</v>
      </c>
      <c r="H335" s="13">
        <f t="shared" ca="1" si="25"/>
        <v>0.12273972602739727</v>
      </c>
      <c r="I335" s="29">
        <f ca="1">IF(G335&lt;&gt;0,IF(E335&lt;0,0,IF(OR(Pita!I335&gt;0,Flour!I335&gt;0),0,IF(OR('Green Pepper'!I335&gt;0,'House Salad'!I335&gt;0,Mushrooms!I335&gt;0,Lemon!I335&gt;0,Tzatziki!I335&gt;0,'Monterey Jack'!I335&gt;0,'Marinated Chicken'!I335&gt;0,Squid!I335&gt;0,Onions!I335&gt;0,Spanakopita!I335&gt;0,'Garlic Butter Sauce'!I335&gt;0,Cheddar!I335&gt;0,'Filet Mignon'!I335&gt;0,'Pork Loin Skewers'!I335&gt;0,Bacon!I335&gt;0,'Chicken Breast'!I335&gt;0,'Butterfly Shrimp'!I335&gt;0,'Potato Wedges'!I335&gt;0),50,200))),0)</f>
        <v>0</v>
      </c>
      <c r="J335" s="2" t="str">
        <f ca="1">IF(D335&lt;$E$18,"N/A",IF(D335=$E$18,IF($E$7-SUM(OFFSET(F335,-$E$18,0):F335)&gt;0,$E$7-SUM(OFFSET(F335,-$E$18,0):F335),0),IF(OFFSET(G335,-$E$18,0)-SUM(OFFSET(F335,-$E$18,0):F335)&gt;0,OFFSET(G335,-$E$18,0)-SUM(OFFSET(F335,-$E$18,0):F335),0)))</f>
        <v>N/A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382</v>
      </c>
      <c r="F336" s="15">
        <f t="shared" si="28"/>
        <v>45</v>
      </c>
      <c r="G336" s="15">
        <f t="shared" ca="1" si="29"/>
        <v>0</v>
      </c>
      <c r="H336" s="13">
        <f t="shared" ca="1" si="25"/>
        <v>0.41863013698630142</v>
      </c>
      <c r="I336" s="29">
        <f ca="1">IF(G336&lt;&gt;0,IF(E336&lt;0,0,IF(OR(Pita!I336&gt;0,Flour!I336&gt;0),0,IF(OR('Green Pepper'!I336&gt;0,'House Salad'!I336&gt;0,Mushrooms!I336&gt;0,Lemon!I336&gt;0,Tzatziki!I336&gt;0,'Monterey Jack'!I336&gt;0,'Marinated Chicken'!I336&gt;0,Squid!I336&gt;0,Onions!I336&gt;0,Spanakopita!I336&gt;0,'Garlic Butter Sauce'!I336&gt;0,Cheddar!I336&gt;0,'Filet Mignon'!I336&gt;0,'Pork Loin Skewers'!I336&gt;0,Bacon!I336&gt;0,'Chicken Breast'!I336&gt;0,'Butterfly Shrimp'!I336&gt;0,'Potato Wedges'!I336&gt;0),50,200))),0)</f>
        <v>0</v>
      </c>
      <c r="J336" s="2" t="str">
        <f ca="1">IF(D336&lt;$E$18,"N/A",IF(D336=$E$18,IF($E$7-SUM(OFFSET(F336,-$E$18,0):F336)&gt;0,$E$7-SUM(OFFSET(F336,-$E$18,0):F336),0),IF(OFFSET(G336,-$E$18,0)-SUM(OFFSET(F336,-$E$18,0):F336)&gt;0,OFFSET(G336,-$E$18,0)-SUM(OFFSET(F336,-$E$18,0):F336),0)))</f>
        <v>N/A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337</v>
      </c>
      <c r="F337" s="15">
        <f t="shared" si="28"/>
        <v>45</v>
      </c>
      <c r="G337" s="15">
        <f t="shared" ca="1" si="29"/>
        <v>0</v>
      </c>
      <c r="H337" s="13">
        <f t="shared" ca="1" si="25"/>
        <v>0.36931506849315071</v>
      </c>
      <c r="I337" s="29">
        <f ca="1">IF(G337&lt;&gt;0,IF(E337&lt;0,0,IF(OR(Pita!I337&gt;0,Flour!I337&gt;0),0,IF(OR('Green Pepper'!I337&gt;0,'House Salad'!I337&gt;0,Mushrooms!I337&gt;0,Lemon!I337&gt;0,Tzatziki!I337&gt;0,'Monterey Jack'!I337&gt;0,'Marinated Chicken'!I337&gt;0,Squid!I337&gt;0,Onions!I337&gt;0,Spanakopita!I337&gt;0,'Garlic Butter Sauce'!I337&gt;0,Cheddar!I337&gt;0,'Filet Mignon'!I337&gt;0,'Pork Loin Skewers'!I337&gt;0,Bacon!I337&gt;0,'Chicken Breast'!I337&gt;0,'Butterfly Shrimp'!I337&gt;0,'Potato Wedges'!I337&gt;0),50,200))),0)</f>
        <v>0</v>
      </c>
      <c r="J337" s="2" t="str">
        <f ca="1">IF(D337&lt;$E$18,"N/A",IF(D337=$E$18,IF($E$7-SUM(OFFSET(F337,-$E$18,0):F337)&gt;0,$E$7-SUM(OFFSET(F337,-$E$18,0):F337),0),IF(OFFSET(G337,-$E$18,0)-SUM(OFFSET(F337,-$E$18,0):F337)&gt;0,OFFSET(G337,-$E$18,0)-SUM(OFFSET(F337,-$E$18,0):F337),0)))</f>
        <v>N/A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292</v>
      </c>
      <c r="F338" s="15">
        <f t="shared" si="28"/>
        <v>45</v>
      </c>
      <c r="G338" s="15">
        <f t="shared" ca="1" si="29"/>
        <v>0</v>
      </c>
      <c r="H338" s="13">
        <f t="shared" ca="1" si="25"/>
        <v>0.32000000000000006</v>
      </c>
      <c r="I338" s="29">
        <f ca="1">IF(G338&lt;&gt;0,IF(E338&lt;0,0,IF(OR(Pita!I338&gt;0,Flour!I338&gt;0),0,IF(OR('Green Pepper'!I338&gt;0,'House Salad'!I338&gt;0,Mushrooms!I338&gt;0,Lemon!I338&gt;0,Tzatziki!I338&gt;0,'Monterey Jack'!I338&gt;0,'Marinated Chicken'!I338&gt;0,Squid!I338&gt;0,Onions!I338&gt;0,Spanakopita!I338&gt;0,'Garlic Butter Sauce'!I338&gt;0,Cheddar!I338&gt;0,'Filet Mignon'!I338&gt;0,'Pork Loin Skewers'!I338&gt;0,Bacon!I338&gt;0,'Chicken Breast'!I338&gt;0,'Butterfly Shrimp'!I338&gt;0,'Potato Wedges'!I338&gt;0),50,200))),0)</f>
        <v>0</v>
      </c>
      <c r="J338" s="2" t="str">
        <f ca="1">IF(D338&lt;$E$18,"N/A",IF(D338=$E$18,IF($E$7-SUM(OFFSET(F338,-$E$18,0):F338)&gt;0,$E$7-SUM(OFFSET(F338,-$E$18,0):F338),0),IF(OFFSET(G338,-$E$18,0)-SUM(OFFSET(F338,-$E$18,0):F338)&gt;0,OFFSET(G338,-$E$18,0)-SUM(OFFSET(F338,-$E$18,0):F338),0)))</f>
        <v>N/A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247</v>
      </c>
      <c r="F339" s="15">
        <f t="shared" si="28"/>
        <v>45</v>
      </c>
      <c r="G339" s="15">
        <f t="shared" ca="1" si="29"/>
        <v>0</v>
      </c>
      <c r="H339" s="13">
        <f t="shared" ca="1" si="25"/>
        <v>0.27068493150684936</v>
      </c>
      <c r="I339" s="29">
        <f ca="1">IF(G339&lt;&gt;0,IF(E339&lt;0,0,IF(OR(Pita!I339&gt;0,Flour!I339&gt;0),0,IF(OR('Green Pepper'!I339&gt;0,'House Salad'!I339&gt;0,Mushrooms!I339&gt;0,Lemon!I339&gt;0,Tzatziki!I339&gt;0,'Monterey Jack'!I339&gt;0,'Marinated Chicken'!I339&gt;0,Squid!I339&gt;0,Onions!I339&gt;0,Spanakopita!I339&gt;0,'Garlic Butter Sauce'!I339&gt;0,Cheddar!I339&gt;0,'Filet Mignon'!I339&gt;0,'Pork Loin Skewers'!I339&gt;0,Bacon!I339&gt;0,'Chicken Breast'!I339&gt;0,'Butterfly Shrimp'!I339&gt;0,'Potato Wedges'!I339&gt;0),50,200))),0)</f>
        <v>0</v>
      </c>
      <c r="J339" s="2" t="str">
        <f ca="1">IF(D339&lt;$E$18,"N/A",IF(D339=$E$18,IF($E$7-SUM(OFFSET(F339,-$E$18,0):F339)&gt;0,$E$7-SUM(OFFSET(F339,-$E$18,0):F339),0),IF(OFFSET(G339,-$E$18,0)-SUM(OFFSET(F339,-$E$18,0):F339)&gt;0,OFFSET(G339,-$E$18,0)-SUM(OFFSET(F339,-$E$18,0):F339),0)))</f>
        <v>N/A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202</v>
      </c>
      <c r="F340" s="15">
        <f t="shared" si="28"/>
        <v>45</v>
      </c>
      <c r="G340" s="15">
        <f t="shared" ca="1" si="29"/>
        <v>0</v>
      </c>
      <c r="H340" s="13">
        <f t="shared" ca="1" si="25"/>
        <v>0.22136986301369865</v>
      </c>
      <c r="I340" s="29">
        <f ca="1">IF(G340&lt;&gt;0,IF(E340&lt;0,0,IF(OR(Pita!I340&gt;0,Flour!I340&gt;0),0,IF(OR('Green Pepper'!I340&gt;0,'House Salad'!I340&gt;0,Mushrooms!I340&gt;0,Lemon!I340&gt;0,Tzatziki!I340&gt;0,'Monterey Jack'!I340&gt;0,'Marinated Chicken'!I340&gt;0,Squid!I340&gt;0,Onions!I340&gt;0,Spanakopita!I340&gt;0,'Garlic Butter Sauce'!I340&gt;0,Cheddar!I340&gt;0,'Filet Mignon'!I340&gt;0,'Pork Loin Skewers'!I340&gt;0,Bacon!I340&gt;0,'Chicken Breast'!I340&gt;0,'Butterfly Shrimp'!I340&gt;0,'Potato Wedges'!I340&gt;0),50,200))),0)</f>
        <v>0</v>
      </c>
      <c r="J340" s="2" t="str">
        <f ca="1">IF(D340&lt;$E$18,"N/A",IF(D340=$E$18,IF($E$7-SUM(OFFSET(F340,-$E$18,0):F340)&gt;0,$E$7-SUM(OFFSET(F340,-$E$18,0):F340),0),IF(OFFSET(G340,-$E$18,0)-SUM(OFFSET(F340,-$E$18,0):F340)&gt;0,OFFSET(G340,-$E$18,0)-SUM(OFFSET(F340,-$E$18,0):F340),0)))</f>
        <v>N/A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157</v>
      </c>
      <c r="F341" s="15">
        <f t="shared" si="28"/>
        <v>45</v>
      </c>
      <c r="G341" s="15">
        <f t="shared" ca="1" si="29"/>
        <v>0</v>
      </c>
      <c r="H341" s="13">
        <f t="shared" ref="H341:H385" ca="1" si="31">IF(E341&gt;0,E341*($E$12/365),0)</f>
        <v>0.17205479452054798</v>
      </c>
      <c r="I341" s="29">
        <f ca="1">IF(G341&lt;&gt;0,IF(E341&lt;0,0,IF(OR(Pita!I341&gt;0,Flour!I341&gt;0),0,IF(OR('Green Pepper'!I341&gt;0,'House Salad'!I341&gt;0,Mushrooms!I341&gt;0,Lemon!I341&gt;0,Tzatziki!I341&gt;0,'Monterey Jack'!I341&gt;0,'Marinated Chicken'!I341&gt;0,Squid!I341&gt;0,Onions!I341&gt;0,Spanakopita!I341&gt;0,'Garlic Butter Sauce'!I341&gt;0,Cheddar!I341&gt;0,'Filet Mignon'!I341&gt;0,'Pork Loin Skewers'!I341&gt;0,Bacon!I341&gt;0,'Chicken Breast'!I341&gt;0,'Butterfly Shrimp'!I341&gt;0,'Potato Wedges'!I341&gt;0),50,200))),0)</f>
        <v>0</v>
      </c>
      <c r="J341" s="2" t="str">
        <f ca="1">IF(D341&lt;$E$18,"N/A",IF(D341=$E$18,IF($E$7-SUM(OFFSET(F341,-$E$18,0):F341)&gt;0,$E$7-SUM(OFFSET(F341,-$E$18,0):F341),0),IF(OFFSET(G341,-$E$18,0)-SUM(OFFSET(F341,-$E$18,0):F341)&gt;0,OFFSET(G341,-$E$18,0)-SUM(OFFSET(F341,-$E$18,0):F341),0)))</f>
        <v>N/A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112</v>
      </c>
      <c r="F342" s="15">
        <f t="shared" ref="F342:F386" si="34">ROUND($E$15/7,0)</f>
        <v>45</v>
      </c>
      <c r="G342" s="15">
        <f t="shared" ref="G342:G385" ca="1" si="35">IF(D342=1,$E$4,IF(E342&lt;0,$E$4-E342,IF(MOD(D342,$E$5)=0,$E$4-E342,0)))</f>
        <v>315</v>
      </c>
      <c r="H342" s="13">
        <f t="shared" ca="1" si="31"/>
        <v>0.12273972602739727</v>
      </c>
      <c r="I342" s="29">
        <f ca="1">IF(G342&lt;&gt;0,IF(E342&lt;0,0,IF(OR(Pita!I342&gt;0,Flour!I342&gt;0),0,IF(OR('Green Pepper'!I342&gt;0,'House Salad'!I342&gt;0,Mushrooms!I342&gt;0,Lemon!I342&gt;0,Tzatziki!I342&gt;0,'Monterey Jack'!I342&gt;0,'Marinated Chicken'!I342&gt;0,Squid!I342&gt;0,Onions!I342&gt;0,Spanakopita!I342&gt;0,'Garlic Butter Sauce'!I342&gt;0,Cheddar!I342&gt;0,'Filet Mignon'!I342&gt;0,'Pork Loin Skewers'!I342&gt;0,Bacon!I342&gt;0,'Chicken Breast'!I342&gt;0,'Butterfly Shrimp'!I342&gt;0,'Potato Wedges'!I342&gt;0),50,200))),0)</f>
        <v>0</v>
      </c>
      <c r="J342" s="2" t="str">
        <f ca="1">IF(D342&lt;$E$18,"N/A",IF(D342=$E$18,IF($E$7-SUM(OFFSET(F342,-$E$18,0):F342)&gt;0,$E$7-SUM(OFFSET(F342,-$E$18,0):F342),0),IF(OFFSET(G342,-$E$18,0)-SUM(OFFSET(F342,-$E$18,0):F342)&gt;0,OFFSET(G342,-$E$18,0)-SUM(OFFSET(F342,-$E$18,0):F342),0)))</f>
        <v>N/A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382</v>
      </c>
      <c r="F343" s="15">
        <f t="shared" si="34"/>
        <v>45</v>
      </c>
      <c r="G343" s="15">
        <f t="shared" ca="1" si="35"/>
        <v>0</v>
      </c>
      <c r="H343" s="13">
        <f t="shared" ca="1" si="31"/>
        <v>0.41863013698630142</v>
      </c>
      <c r="I343" s="29">
        <f ca="1">IF(G343&lt;&gt;0,IF(E343&lt;0,0,IF(OR(Pita!I343&gt;0,Flour!I343&gt;0),0,IF(OR('Green Pepper'!I343&gt;0,'House Salad'!I343&gt;0,Mushrooms!I343&gt;0,Lemon!I343&gt;0,Tzatziki!I343&gt;0,'Monterey Jack'!I343&gt;0,'Marinated Chicken'!I343&gt;0,Squid!I343&gt;0,Onions!I343&gt;0,Spanakopita!I343&gt;0,'Garlic Butter Sauce'!I343&gt;0,Cheddar!I343&gt;0,'Filet Mignon'!I343&gt;0,'Pork Loin Skewers'!I343&gt;0,Bacon!I343&gt;0,'Chicken Breast'!I343&gt;0,'Butterfly Shrimp'!I343&gt;0,'Potato Wedges'!I343&gt;0),50,200))),0)</f>
        <v>0</v>
      </c>
      <c r="J343" s="2" t="str">
        <f ca="1">IF(D343&lt;$E$18,"N/A",IF(D343=$E$18,IF($E$7-SUM(OFFSET(F343,-$E$18,0):F343)&gt;0,$E$7-SUM(OFFSET(F343,-$E$18,0):F343),0),IF(OFFSET(G343,-$E$18,0)-SUM(OFFSET(F343,-$E$18,0):F343)&gt;0,OFFSET(G343,-$E$18,0)-SUM(OFFSET(F343,-$E$18,0):F343),0)))</f>
        <v>N/A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337</v>
      </c>
      <c r="F344" s="15">
        <f t="shared" si="34"/>
        <v>45</v>
      </c>
      <c r="G344" s="15">
        <f t="shared" ca="1" si="35"/>
        <v>0</v>
      </c>
      <c r="H344" s="13">
        <f t="shared" ca="1" si="31"/>
        <v>0.36931506849315071</v>
      </c>
      <c r="I344" s="29">
        <f ca="1">IF(G344&lt;&gt;0,IF(E344&lt;0,0,IF(OR(Pita!I344&gt;0,Flour!I344&gt;0),0,IF(OR('Green Pepper'!I344&gt;0,'House Salad'!I344&gt;0,Mushrooms!I344&gt;0,Lemon!I344&gt;0,Tzatziki!I344&gt;0,'Monterey Jack'!I344&gt;0,'Marinated Chicken'!I344&gt;0,Squid!I344&gt;0,Onions!I344&gt;0,Spanakopita!I344&gt;0,'Garlic Butter Sauce'!I344&gt;0,Cheddar!I344&gt;0,'Filet Mignon'!I344&gt;0,'Pork Loin Skewers'!I344&gt;0,Bacon!I344&gt;0,'Chicken Breast'!I344&gt;0,'Butterfly Shrimp'!I344&gt;0,'Potato Wedges'!I344&gt;0),50,200))),0)</f>
        <v>0</v>
      </c>
      <c r="J344" s="2" t="str">
        <f ca="1">IF(D344&lt;$E$18,"N/A",IF(D344=$E$18,IF($E$7-SUM(OFFSET(F344,-$E$18,0):F344)&gt;0,$E$7-SUM(OFFSET(F344,-$E$18,0):F344),0),IF(OFFSET(G344,-$E$18,0)-SUM(OFFSET(F344,-$E$18,0):F344)&gt;0,OFFSET(G344,-$E$18,0)-SUM(OFFSET(F344,-$E$18,0):F344),0)))</f>
        <v>N/A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292</v>
      </c>
      <c r="F345" s="15">
        <f t="shared" si="34"/>
        <v>45</v>
      </c>
      <c r="G345" s="15">
        <f t="shared" ca="1" si="35"/>
        <v>0</v>
      </c>
      <c r="H345" s="13">
        <f t="shared" ca="1" si="31"/>
        <v>0.32000000000000006</v>
      </c>
      <c r="I345" s="29">
        <f ca="1">IF(G345&lt;&gt;0,IF(E345&lt;0,0,IF(OR(Pita!I345&gt;0,Flour!I345&gt;0),0,IF(OR('Green Pepper'!I345&gt;0,'House Salad'!I345&gt;0,Mushrooms!I345&gt;0,Lemon!I345&gt;0,Tzatziki!I345&gt;0,'Monterey Jack'!I345&gt;0,'Marinated Chicken'!I345&gt;0,Squid!I345&gt;0,Onions!I345&gt;0,Spanakopita!I345&gt;0,'Garlic Butter Sauce'!I345&gt;0,Cheddar!I345&gt;0,'Filet Mignon'!I345&gt;0,'Pork Loin Skewers'!I345&gt;0,Bacon!I345&gt;0,'Chicken Breast'!I345&gt;0,'Butterfly Shrimp'!I345&gt;0,'Potato Wedges'!I345&gt;0),50,200))),0)</f>
        <v>0</v>
      </c>
      <c r="J345" s="2" t="str">
        <f ca="1">IF(D345&lt;$E$18,"N/A",IF(D345=$E$18,IF($E$7-SUM(OFFSET(F345,-$E$18,0):F345)&gt;0,$E$7-SUM(OFFSET(F345,-$E$18,0):F345),0),IF(OFFSET(G345,-$E$18,0)-SUM(OFFSET(F345,-$E$18,0):F345)&gt;0,OFFSET(G345,-$E$18,0)-SUM(OFFSET(F345,-$E$18,0):F345),0)))</f>
        <v>N/A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247</v>
      </c>
      <c r="F346" s="15">
        <f t="shared" si="34"/>
        <v>45</v>
      </c>
      <c r="G346" s="15">
        <f t="shared" ca="1" si="35"/>
        <v>0</v>
      </c>
      <c r="H346" s="13">
        <f t="shared" ca="1" si="31"/>
        <v>0.27068493150684936</v>
      </c>
      <c r="I346" s="29">
        <f ca="1">IF(G346&lt;&gt;0,IF(E346&lt;0,0,IF(OR(Pita!I346&gt;0,Flour!I346&gt;0),0,IF(OR('Green Pepper'!I346&gt;0,'House Salad'!I346&gt;0,Mushrooms!I346&gt;0,Lemon!I346&gt;0,Tzatziki!I346&gt;0,'Monterey Jack'!I346&gt;0,'Marinated Chicken'!I346&gt;0,Squid!I346&gt;0,Onions!I346&gt;0,Spanakopita!I346&gt;0,'Garlic Butter Sauce'!I346&gt;0,Cheddar!I346&gt;0,'Filet Mignon'!I346&gt;0,'Pork Loin Skewers'!I346&gt;0,Bacon!I346&gt;0,'Chicken Breast'!I346&gt;0,'Butterfly Shrimp'!I346&gt;0,'Potato Wedges'!I346&gt;0),50,200))),0)</f>
        <v>0</v>
      </c>
      <c r="J346" s="2" t="str">
        <f ca="1">IF(D346&lt;$E$18,"N/A",IF(D346=$E$18,IF($E$7-SUM(OFFSET(F346,-$E$18,0):F346)&gt;0,$E$7-SUM(OFFSET(F346,-$E$18,0):F346),0),IF(OFFSET(G346,-$E$18,0)-SUM(OFFSET(F346,-$E$18,0):F346)&gt;0,OFFSET(G346,-$E$18,0)-SUM(OFFSET(F346,-$E$18,0):F346),0)))</f>
        <v>N/A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202</v>
      </c>
      <c r="F347" s="15">
        <f t="shared" si="34"/>
        <v>45</v>
      </c>
      <c r="G347" s="15">
        <f t="shared" ca="1" si="35"/>
        <v>0</v>
      </c>
      <c r="H347" s="13">
        <f t="shared" ca="1" si="31"/>
        <v>0.22136986301369865</v>
      </c>
      <c r="I347" s="29">
        <f ca="1">IF(G347&lt;&gt;0,IF(E347&lt;0,0,IF(OR(Pita!I347&gt;0,Flour!I347&gt;0),0,IF(OR('Green Pepper'!I347&gt;0,'House Salad'!I347&gt;0,Mushrooms!I347&gt;0,Lemon!I347&gt;0,Tzatziki!I347&gt;0,'Monterey Jack'!I347&gt;0,'Marinated Chicken'!I347&gt;0,Squid!I347&gt;0,Onions!I347&gt;0,Spanakopita!I347&gt;0,'Garlic Butter Sauce'!I347&gt;0,Cheddar!I347&gt;0,'Filet Mignon'!I347&gt;0,'Pork Loin Skewers'!I347&gt;0,Bacon!I347&gt;0,'Chicken Breast'!I347&gt;0,'Butterfly Shrimp'!I347&gt;0,'Potato Wedges'!I347&gt;0),50,200))),0)</f>
        <v>0</v>
      </c>
      <c r="J347" s="2" t="str">
        <f ca="1">IF(D347&lt;$E$18,"N/A",IF(D347=$E$18,IF($E$7-SUM(OFFSET(F347,-$E$18,0):F347)&gt;0,$E$7-SUM(OFFSET(F347,-$E$18,0):F347),0),IF(OFFSET(G347,-$E$18,0)-SUM(OFFSET(F347,-$E$18,0):F347)&gt;0,OFFSET(G347,-$E$18,0)-SUM(OFFSET(F347,-$E$18,0):F347),0)))</f>
        <v>N/A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157</v>
      </c>
      <c r="F348" s="15">
        <f t="shared" si="34"/>
        <v>45</v>
      </c>
      <c r="G348" s="15">
        <f t="shared" ca="1" si="35"/>
        <v>0</v>
      </c>
      <c r="H348" s="13">
        <f t="shared" ca="1" si="31"/>
        <v>0.17205479452054798</v>
      </c>
      <c r="I348" s="29">
        <f ca="1">IF(G348&lt;&gt;0,IF(E348&lt;0,0,IF(OR(Pita!I348&gt;0,Flour!I348&gt;0),0,IF(OR('Green Pepper'!I348&gt;0,'House Salad'!I348&gt;0,Mushrooms!I348&gt;0,Lemon!I348&gt;0,Tzatziki!I348&gt;0,'Monterey Jack'!I348&gt;0,'Marinated Chicken'!I348&gt;0,Squid!I348&gt;0,Onions!I348&gt;0,Spanakopita!I348&gt;0,'Garlic Butter Sauce'!I348&gt;0,Cheddar!I348&gt;0,'Filet Mignon'!I348&gt;0,'Pork Loin Skewers'!I348&gt;0,Bacon!I348&gt;0,'Chicken Breast'!I348&gt;0,'Butterfly Shrimp'!I348&gt;0,'Potato Wedges'!I348&gt;0),50,200))),0)</f>
        <v>0</v>
      </c>
      <c r="J348" s="2" t="str">
        <f ca="1">IF(D348&lt;$E$18,"N/A",IF(D348=$E$18,IF($E$7-SUM(OFFSET(F348,-$E$18,0):F348)&gt;0,$E$7-SUM(OFFSET(F348,-$E$18,0):F348),0),IF(OFFSET(G348,-$E$18,0)-SUM(OFFSET(F348,-$E$18,0):F348)&gt;0,OFFSET(G348,-$E$18,0)-SUM(OFFSET(F348,-$E$18,0):F348),0)))</f>
        <v>N/A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112</v>
      </c>
      <c r="F349" s="15">
        <f t="shared" si="34"/>
        <v>45</v>
      </c>
      <c r="G349" s="15">
        <f t="shared" ca="1" si="35"/>
        <v>315</v>
      </c>
      <c r="H349" s="13">
        <f t="shared" ca="1" si="31"/>
        <v>0.12273972602739727</v>
      </c>
      <c r="I349" s="29">
        <f ca="1">IF(G349&lt;&gt;0,IF(E349&lt;0,0,IF(OR(Pita!I349&gt;0,Flour!I349&gt;0),0,IF(OR('Green Pepper'!I349&gt;0,'House Salad'!I349&gt;0,Mushrooms!I349&gt;0,Lemon!I349&gt;0,Tzatziki!I349&gt;0,'Monterey Jack'!I349&gt;0,'Marinated Chicken'!I349&gt;0,Squid!I349&gt;0,Onions!I349&gt;0,Spanakopita!I349&gt;0,'Garlic Butter Sauce'!I349&gt;0,Cheddar!I349&gt;0,'Filet Mignon'!I349&gt;0,'Pork Loin Skewers'!I349&gt;0,Bacon!I349&gt;0,'Chicken Breast'!I349&gt;0,'Butterfly Shrimp'!I349&gt;0,'Potato Wedges'!I349&gt;0),50,200))),0)</f>
        <v>0</v>
      </c>
      <c r="J349" s="2" t="str">
        <f ca="1">IF(D349&lt;$E$18,"N/A",IF(D349=$E$18,IF($E$7-SUM(OFFSET(F349,-$E$18,0):F349)&gt;0,$E$7-SUM(OFFSET(F349,-$E$18,0):F349),0),IF(OFFSET(G349,-$E$18,0)-SUM(OFFSET(F349,-$E$18,0):F349)&gt;0,OFFSET(G349,-$E$18,0)-SUM(OFFSET(F349,-$E$18,0):F349),0)))</f>
        <v>N/A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382</v>
      </c>
      <c r="F350" s="15">
        <f t="shared" si="34"/>
        <v>45</v>
      </c>
      <c r="G350" s="15">
        <f t="shared" ca="1" si="35"/>
        <v>0</v>
      </c>
      <c r="H350" s="13">
        <f t="shared" ca="1" si="31"/>
        <v>0.41863013698630142</v>
      </c>
      <c r="I350" s="29">
        <f ca="1">IF(G350&lt;&gt;0,IF(E350&lt;0,0,IF(OR(Pita!I350&gt;0,Flour!I350&gt;0),0,IF(OR('Green Pepper'!I350&gt;0,'House Salad'!I350&gt;0,Mushrooms!I350&gt;0,Lemon!I350&gt;0,Tzatziki!I350&gt;0,'Monterey Jack'!I350&gt;0,'Marinated Chicken'!I350&gt;0,Squid!I350&gt;0,Onions!I350&gt;0,Spanakopita!I350&gt;0,'Garlic Butter Sauce'!I350&gt;0,Cheddar!I350&gt;0,'Filet Mignon'!I350&gt;0,'Pork Loin Skewers'!I350&gt;0,Bacon!I350&gt;0,'Chicken Breast'!I350&gt;0,'Butterfly Shrimp'!I350&gt;0,'Potato Wedges'!I350&gt;0),50,200))),0)</f>
        <v>0</v>
      </c>
      <c r="J350" s="2" t="str">
        <f ca="1">IF(D350&lt;$E$18,"N/A",IF(D350=$E$18,IF($E$7-SUM(OFFSET(F350,-$E$18,0):F350)&gt;0,$E$7-SUM(OFFSET(F350,-$E$18,0):F350),0),IF(OFFSET(G350,-$E$18,0)-SUM(OFFSET(F350,-$E$18,0):F350)&gt;0,OFFSET(G350,-$E$18,0)-SUM(OFFSET(F350,-$E$18,0):F350),0)))</f>
        <v>N/A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337</v>
      </c>
      <c r="F351" s="15">
        <f t="shared" si="34"/>
        <v>45</v>
      </c>
      <c r="G351" s="15">
        <f t="shared" ca="1" si="35"/>
        <v>0</v>
      </c>
      <c r="H351" s="13">
        <f t="shared" ca="1" si="31"/>
        <v>0.36931506849315071</v>
      </c>
      <c r="I351" s="29">
        <f ca="1">IF(G351&lt;&gt;0,IF(E351&lt;0,0,IF(OR(Pita!I351&gt;0,Flour!I351&gt;0),0,IF(OR('Green Pepper'!I351&gt;0,'House Salad'!I351&gt;0,Mushrooms!I351&gt;0,Lemon!I351&gt;0,Tzatziki!I351&gt;0,'Monterey Jack'!I351&gt;0,'Marinated Chicken'!I351&gt;0,Squid!I351&gt;0,Onions!I351&gt;0,Spanakopita!I351&gt;0,'Garlic Butter Sauce'!I351&gt;0,Cheddar!I351&gt;0,'Filet Mignon'!I351&gt;0,'Pork Loin Skewers'!I351&gt;0,Bacon!I351&gt;0,'Chicken Breast'!I351&gt;0,'Butterfly Shrimp'!I351&gt;0,'Potato Wedges'!I351&gt;0),50,200))),0)</f>
        <v>0</v>
      </c>
      <c r="J351" s="2" t="str">
        <f ca="1">IF(D351&lt;$E$18,"N/A",IF(D351=$E$18,IF($E$7-SUM(OFFSET(F351,-$E$18,0):F351)&gt;0,$E$7-SUM(OFFSET(F351,-$E$18,0):F351),0),IF(OFFSET(G351,-$E$18,0)-SUM(OFFSET(F351,-$E$18,0):F351)&gt;0,OFFSET(G351,-$E$18,0)-SUM(OFFSET(F351,-$E$18,0):F351),0)))</f>
        <v>N/A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292</v>
      </c>
      <c r="F352" s="15">
        <f t="shared" si="34"/>
        <v>45</v>
      </c>
      <c r="G352" s="15">
        <f t="shared" ca="1" si="35"/>
        <v>0</v>
      </c>
      <c r="H352" s="13">
        <f t="shared" ca="1" si="31"/>
        <v>0.32000000000000006</v>
      </c>
      <c r="I352" s="29">
        <f ca="1">IF(G352&lt;&gt;0,IF(E352&lt;0,0,IF(OR(Pita!I352&gt;0,Flour!I352&gt;0),0,IF(OR('Green Pepper'!I352&gt;0,'House Salad'!I352&gt;0,Mushrooms!I352&gt;0,Lemon!I352&gt;0,Tzatziki!I352&gt;0,'Monterey Jack'!I352&gt;0,'Marinated Chicken'!I352&gt;0,Squid!I352&gt;0,Onions!I352&gt;0,Spanakopita!I352&gt;0,'Garlic Butter Sauce'!I352&gt;0,Cheddar!I352&gt;0,'Filet Mignon'!I352&gt;0,'Pork Loin Skewers'!I352&gt;0,Bacon!I352&gt;0,'Chicken Breast'!I352&gt;0,'Butterfly Shrimp'!I352&gt;0,'Potato Wedges'!I352&gt;0),50,200))),0)</f>
        <v>0</v>
      </c>
      <c r="J352" s="2" t="str">
        <f ca="1">IF(D352&lt;$E$18,"N/A",IF(D352=$E$18,IF($E$7-SUM(OFFSET(F352,-$E$18,0):F352)&gt;0,$E$7-SUM(OFFSET(F352,-$E$18,0):F352),0),IF(OFFSET(G352,-$E$18,0)-SUM(OFFSET(F352,-$E$18,0):F352)&gt;0,OFFSET(G352,-$E$18,0)-SUM(OFFSET(F352,-$E$18,0):F352),0)))</f>
        <v>N/A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247</v>
      </c>
      <c r="F353" s="15">
        <f t="shared" si="34"/>
        <v>45</v>
      </c>
      <c r="G353" s="15">
        <f t="shared" ca="1" si="35"/>
        <v>0</v>
      </c>
      <c r="H353" s="13">
        <f t="shared" ca="1" si="31"/>
        <v>0.27068493150684936</v>
      </c>
      <c r="I353" s="29">
        <f ca="1">IF(G353&lt;&gt;0,IF(E353&lt;0,0,IF(OR(Pita!I353&gt;0,Flour!I353&gt;0),0,IF(OR('Green Pepper'!I353&gt;0,'House Salad'!I353&gt;0,Mushrooms!I353&gt;0,Lemon!I353&gt;0,Tzatziki!I353&gt;0,'Monterey Jack'!I353&gt;0,'Marinated Chicken'!I353&gt;0,Squid!I353&gt;0,Onions!I353&gt;0,Spanakopita!I353&gt;0,'Garlic Butter Sauce'!I353&gt;0,Cheddar!I353&gt;0,'Filet Mignon'!I353&gt;0,'Pork Loin Skewers'!I353&gt;0,Bacon!I353&gt;0,'Chicken Breast'!I353&gt;0,'Butterfly Shrimp'!I353&gt;0,'Potato Wedges'!I353&gt;0),50,200))),0)</f>
        <v>0</v>
      </c>
      <c r="J353" s="2" t="str">
        <f ca="1">IF(D353&lt;$E$18,"N/A",IF(D353=$E$18,IF($E$7-SUM(OFFSET(F353,-$E$18,0):F353)&gt;0,$E$7-SUM(OFFSET(F353,-$E$18,0):F353),0),IF(OFFSET(G353,-$E$18,0)-SUM(OFFSET(F353,-$E$18,0):F353)&gt;0,OFFSET(G353,-$E$18,0)-SUM(OFFSET(F353,-$E$18,0):F353),0)))</f>
        <v>N/A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202</v>
      </c>
      <c r="F354" s="15">
        <f t="shared" si="34"/>
        <v>45</v>
      </c>
      <c r="G354" s="15">
        <f t="shared" ca="1" si="35"/>
        <v>0</v>
      </c>
      <c r="H354" s="13">
        <f t="shared" ca="1" si="31"/>
        <v>0.22136986301369865</v>
      </c>
      <c r="I354" s="29">
        <f ca="1">IF(G354&lt;&gt;0,IF(E354&lt;0,0,IF(OR(Pita!I354&gt;0,Flour!I354&gt;0),0,IF(OR('Green Pepper'!I354&gt;0,'House Salad'!I354&gt;0,Mushrooms!I354&gt;0,Lemon!I354&gt;0,Tzatziki!I354&gt;0,'Monterey Jack'!I354&gt;0,'Marinated Chicken'!I354&gt;0,Squid!I354&gt;0,Onions!I354&gt;0,Spanakopita!I354&gt;0,'Garlic Butter Sauce'!I354&gt;0,Cheddar!I354&gt;0,'Filet Mignon'!I354&gt;0,'Pork Loin Skewers'!I354&gt;0,Bacon!I354&gt;0,'Chicken Breast'!I354&gt;0,'Butterfly Shrimp'!I354&gt;0,'Potato Wedges'!I354&gt;0),50,200))),0)</f>
        <v>0</v>
      </c>
      <c r="J354" s="2" t="str">
        <f ca="1">IF(D354&lt;$E$18,"N/A",IF(D354=$E$18,IF($E$7-SUM(OFFSET(F354,-$E$18,0):F354)&gt;0,$E$7-SUM(OFFSET(F354,-$E$18,0):F354),0),IF(OFFSET(G354,-$E$18,0)-SUM(OFFSET(F354,-$E$18,0):F354)&gt;0,OFFSET(G354,-$E$18,0)-SUM(OFFSET(F354,-$E$18,0):F354),0)))</f>
        <v>N/A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157</v>
      </c>
      <c r="F355" s="15">
        <f t="shared" si="34"/>
        <v>45</v>
      </c>
      <c r="G355" s="15">
        <f t="shared" ca="1" si="35"/>
        <v>0</v>
      </c>
      <c r="H355" s="13">
        <f t="shared" ca="1" si="31"/>
        <v>0.17205479452054798</v>
      </c>
      <c r="I355" s="29">
        <f ca="1">IF(G355&lt;&gt;0,IF(E355&lt;0,0,IF(OR(Pita!I355&gt;0,Flour!I355&gt;0),0,IF(OR('Green Pepper'!I355&gt;0,'House Salad'!I355&gt;0,Mushrooms!I355&gt;0,Lemon!I355&gt;0,Tzatziki!I355&gt;0,'Monterey Jack'!I355&gt;0,'Marinated Chicken'!I355&gt;0,Squid!I355&gt;0,Onions!I355&gt;0,Spanakopita!I355&gt;0,'Garlic Butter Sauce'!I355&gt;0,Cheddar!I355&gt;0,'Filet Mignon'!I355&gt;0,'Pork Loin Skewers'!I355&gt;0,Bacon!I355&gt;0,'Chicken Breast'!I355&gt;0,'Butterfly Shrimp'!I355&gt;0,'Potato Wedges'!I355&gt;0),50,200))),0)</f>
        <v>0</v>
      </c>
      <c r="J355" s="2" t="str">
        <f ca="1">IF(D355&lt;$E$18,"N/A",IF(D355=$E$18,IF($E$7-SUM(OFFSET(F355,-$E$18,0):F355)&gt;0,$E$7-SUM(OFFSET(F355,-$E$18,0):F355),0),IF(OFFSET(G355,-$E$18,0)-SUM(OFFSET(F355,-$E$18,0):F355)&gt;0,OFFSET(G355,-$E$18,0)-SUM(OFFSET(F355,-$E$18,0):F355),0)))</f>
        <v>N/A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112</v>
      </c>
      <c r="F356" s="15">
        <f t="shared" si="34"/>
        <v>45</v>
      </c>
      <c r="G356" s="15">
        <f t="shared" ca="1" si="35"/>
        <v>315</v>
      </c>
      <c r="H356" s="13">
        <f t="shared" ca="1" si="31"/>
        <v>0.12273972602739727</v>
      </c>
      <c r="I356" s="29">
        <f ca="1">IF(G356&lt;&gt;0,IF(E356&lt;0,0,IF(OR(Pita!I356&gt;0,Flour!I356&gt;0),0,IF(OR('Green Pepper'!I356&gt;0,'House Salad'!I356&gt;0,Mushrooms!I356&gt;0,Lemon!I356&gt;0,Tzatziki!I356&gt;0,'Monterey Jack'!I356&gt;0,'Marinated Chicken'!I356&gt;0,Squid!I356&gt;0,Onions!I356&gt;0,Spanakopita!I356&gt;0,'Garlic Butter Sauce'!I356&gt;0,Cheddar!I356&gt;0,'Filet Mignon'!I356&gt;0,'Pork Loin Skewers'!I356&gt;0,Bacon!I356&gt;0,'Chicken Breast'!I356&gt;0,'Butterfly Shrimp'!I356&gt;0,'Potato Wedges'!I356&gt;0),50,200))),0)</f>
        <v>0</v>
      </c>
      <c r="J356" s="2" t="str">
        <f ca="1">IF(D356&lt;$E$18,"N/A",IF(D356=$E$18,IF($E$7-SUM(OFFSET(F356,-$E$18,0):F356)&gt;0,$E$7-SUM(OFFSET(F356,-$E$18,0):F356),0),IF(OFFSET(G356,-$E$18,0)-SUM(OFFSET(F356,-$E$18,0):F356)&gt;0,OFFSET(G356,-$E$18,0)-SUM(OFFSET(F356,-$E$18,0):F356),0)))</f>
        <v>N/A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382</v>
      </c>
      <c r="F357" s="15">
        <f t="shared" si="34"/>
        <v>45</v>
      </c>
      <c r="G357" s="15">
        <f t="shared" ca="1" si="35"/>
        <v>0</v>
      </c>
      <c r="H357" s="13">
        <f t="shared" ca="1" si="31"/>
        <v>0.41863013698630142</v>
      </c>
      <c r="I357" s="29">
        <f ca="1">IF(G357&lt;&gt;0,IF(E357&lt;0,0,IF(OR(Pita!I357&gt;0,Flour!I357&gt;0),0,IF(OR('Green Pepper'!I357&gt;0,'House Salad'!I357&gt;0,Mushrooms!I357&gt;0,Lemon!I357&gt;0,Tzatziki!I357&gt;0,'Monterey Jack'!I357&gt;0,'Marinated Chicken'!I357&gt;0,Squid!I357&gt;0,Onions!I357&gt;0,Spanakopita!I357&gt;0,'Garlic Butter Sauce'!I357&gt;0,Cheddar!I357&gt;0,'Filet Mignon'!I357&gt;0,'Pork Loin Skewers'!I357&gt;0,Bacon!I357&gt;0,'Chicken Breast'!I357&gt;0,'Butterfly Shrimp'!I357&gt;0,'Potato Wedges'!I357&gt;0),50,200))),0)</f>
        <v>0</v>
      </c>
      <c r="J357" s="2" t="str">
        <f ca="1">IF(D357&lt;$E$18,"N/A",IF(D357=$E$18,IF($E$7-SUM(OFFSET(F357,-$E$18,0):F357)&gt;0,$E$7-SUM(OFFSET(F357,-$E$18,0):F357),0),IF(OFFSET(G357,-$E$18,0)-SUM(OFFSET(F357,-$E$18,0):F357)&gt;0,OFFSET(G357,-$E$18,0)-SUM(OFFSET(F357,-$E$18,0):F357),0)))</f>
        <v>N/A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337</v>
      </c>
      <c r="F358" s="15">
        <f t="shared" si="34"/>
        <v>45</v>
      </c>
      <c r="G358" s="15">
        <f t="shared" ca="1" si="35"/>
        <v>0</v>
      </c>
      <c r="H358" s="13">
        <f t="shared" ca="1" si="31"/>
        <v>0.36931506849315071</v>
      </c>
      <c r="I358" s="29">
        <f ca="1">IF(G358&lt;&gt;0,IF(E358&lt;0,0,IF(OR(Pita!I358&gt;0,Flour!I358&gt;0),0,IF(OR('Green Pepper'!I358&gt;0,'House Salad'!I358&gt;0,Mushrooms!I358&gt;0,Lemon!I358&gt;0,Tzatziki!I358&gt;0,'Monterey Jack'!I358&gt;0,'Marinated Chicken'!I358&gt;0,Squid!I358&gt;0,Onions!I358&gt;0,Spanakopita!I358&gt;0,'Garlic Butter Sauce'!I358&gt;0,Cheddar!I358&gt;0,'Filet Mignon'!I358&gt;0,'Pork Loin Skewers'!I358&gt;0,Bacon!I358&gt;0,'Chicken Breast'!I358&gt;0,'Butterfly Shrimp'!I358&gt;0,'Potato Wedges'!I358&gt;0),50,200))),0)</f>
        <v>0</v>
      </c>
      <c r="J358" s="2" t="str">
        <f ca="1">IF(D358&lt;$E$18,"N/A",IF(D358=$E$18,IF($E$7-SUM(OFFSET(F358,-$E$18,0):F358)&gt;0,$E$7-SUM(OFFSET(F358,-$E$18,0):F358),0),IF(OFFSET(G358,-$E$18,0)-SUM(OFFSET(F358,-$E$18,0):F358)&gt;0,OFFSET(G358,-$E$18,0)-SUM(OFFSET(F358,-$E$18,0):F358),0)))</f>
        <v>N/A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292</v>
      </c>
      <c r="F359" s="15">
        <f t="shared" si="34"/>
        <v>45</v>
      </c>
      <c r="G359" s="15">
        <f t="shared" ca="1" si="35"/>
        <v>0</v>
      </c>
      <c r="H359" s="13">
        <f t="shared" ca="1" si="31"/>
        <v>0.32000000000000006</v>
      </c>
      <c r="I359" s="29">
        <f ca="1">IF(G359&lt;&gt;0,IF(E359&lt;0,0,IF(OR(Pita!I359&gt;0,Flour!I359&gt;0),0,IF(OR('Green Pepper'!I359&gt;0,'House Salad'!I359&gt;0,Mushrooms!I359&gt;0,Lemon!I359&gt;0,Tzatziki!I359&gt;0,'Monterey Jack'!I359&gt;0,'Marinated Chicken'!I359&gt;0,Squid!I359&gt;0,Onions!I359&gt;0,Spanakopita!I359&gt;0,'Garlic Butter Sauce'!I359&gt;0,Cheddar!I359&gt;0,'Filet Mignon'!I359&gt;0,'Pork Loin Skewers'!I359&gt;0,Bacon!I359&gt;0,'Chicken Breast'!I359&gt;0,'Butterfly Shrimp'!I359&gt;0,'Potato Wedges'!I359&gt;0),50,200))),0)</f>
        <v>0</v>
      </c>
      <c r="J359" s="2" t="str">
        <f ca="1">IF(D359&lt;$E$18,"N/A",IF(D359=$E$18,IF($E$7-SUM(OFFSET(F359,-$E$18,0):F359)&gt;0,$E$7-SUM(OFFSET(F359,-$E$18,0):F359),0),IF(OFFSET(G359,-$E$18,0)-SUM(OFFSET(F359,-$E$18,0):F359)&gt;0,OFFSET(G359,-$E$18,0)-SUM(OFFSET(F359,-$E$18,0):F359),0)))</f>
        <v>N/A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247</v>
      </c>
      <c r="F360" s="15">
        <f t="shared" si="34"/>
        <v>45</v>
      </c>
      <c r="G360" s="15">
        <f t="shared" ca="1" si="35"/>
        <v>0</v>
      </c>
      <c r="H360" s="13">
        <f t="shared" ca="1" si="31"/>
        <v>0.27068493150684936</v>
      </c>
      <c r="I360" s="29">
        <f ca="1">IF(G360&lt;&gt;0,IF(E360&lt;0,0,IF(OR(Pita!I360&gt;0,Flour!I360&gt;0),0,IF(OR('Green Pepper'!I360&gt;0,'House Salad'!I360&gt;0,Mushrooms!I360&gt;0,Lemon!I360&gt;0,Tzatziki!I360&gt;0,'Monterey Jack'!I360&gt;0,'Marinated Chicken'!I360&gt;0,Squid!I360&gt;0,Onions!I360&gt;0,Spanakopita!I360&gt;0,'Garlic Butter Sauce'!I360&gt;0,Cheddar!I360&gt;0,'Filet Mignon'!I360&gt;0,'Pork Loin Skewers'!I360&gt;0,Bacon!I360&gt;0,'Chicken Breast'!I360&gt;0,'Butterfly Shrimp'!I360&gt;0,'Potato Wedges'!I360&gt;0),50,200))),0)</f>
        <v>0</v>
      </c>
      <c r="J360" s="2" t="str">
        <f ca="1">IF(D360&lt;$E$18,"N/A",IF(D360=$E$18,IF($E$7-SUM(OFFSET(F360,-$E$18,0):F360)&gt;0,$E$7-SUM(OFFSET(F360,-$E$18,0):F360),0),IF(OFFSET(G360,-$E$18,0)-SUM(OFFSET(F360,-$E$18,0):F360)&gt;0,OFFSET(G360,-$E$18,0)-SUM(OFFSET(F360,-$E$18,0):F360),0)))</f>
        <v>N/A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202</v>
      </c>
      <c r="F361" s="15">
        <f t="shared" si="34"/>
        <v>45</v>
      </c>
      <c r="G361" s="15">
        <f t="shared" ca="1" si="35"/>
        <v>0</v>
      </c>
      <c r="H361" s="13">
        <f t="shared" ca="1" si="31"/>
        <v>0.22136986301369865</v>
      </c>
      <c r="I361" s="29">
        <f ca="1">IF(G361&lt;&gt;0,IF(E361&lt;0,0,IF(OR(Pita!I361&gt;0,Flour!I361&gt;0),0,IF(OR('Green Pepper'!I361&gt;0,'House Salad'!I361&gt;0,Mushrooms!I361&gt;0,Lemon!I361&gt;0,Tzatziki!I361&gt;0,'Monterey Jack'!I361&gt;0,'Marinated Chicken'!I361&gt;0,Squid!I361&gt;0,Onions!I361&gt;0,Spanakopita!I361&gt;0,'Garlic Butter Sauce'!I361&gt;0,Cheddar!I361&gt;0,'Filet Mignon'!I361&gt;0,'Pork Loin Skewers'!I361&gt;0,Bacon!I361&gt;0,'Chicken Breast'!I361&gt;0,'Butterfly Shrimp'!I361&gt;0,'Potato Wedges'!I361&gt;0),50,200))),0)</f>
        <v>0</v>
      </c>
      <c r="J361" s="2" t="str">
        <f ca="1">IF(D361&lt;$E$18,"N/A",IF(D361=$E$18,IF($E$7-SUM(OFFSET(F361,-$E$18,0):F361)&gt;0,$E$7-SUM(OFFSET(F361,-$E$18,0):F361),0),IF(OFFSET(G361,-$E$18,0)-SUM(OFFSET(F361,-$E$18,0):F361)&gt;0,OFFSET(G361,-$E$18,0)-SUM(OFFSET(F361,-$E$18,0):F361),0)))</f>
        <v>N/A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157</v>
      </c>
      <c r="F362" s="15">
        <f t="shared" si="34"/>
        <v>45</v>
      </c>
      <c r="G362" s="15">
        <f t="shared" ca="1" si="35"/>
        <v>0</v>
      </c>
      <c r="H362" s="13">
        <f t="shared" ca="1" si="31"/>
        <v>0.17205479452054798</v>
      </c>
      <c r="I362" s="29">
        <f ca="1">IF(G362&lt;&gt;0,IF(E362&lt;0,0,IF(OR(Pita!I362&gt;0,Flour!I362&gt;0),0,IF(OR('Green Pepper'!I362&gt;0,'House Salad'!I362&gt;0,Mushrooms!I362&gt;0,Lemon!I362&gt;0,Tzatziki!I362&gt;0,'Monterey Jack'!I362&gt;0,'Marinated Chicken'!I362&gt;0,Squid!I362&gt;0,Onions!I362&gt;0,Spanakopita!I362&gt;0,'Garlic Butter Sauce'!I362&gt;0,Cheddar!I362&gt;0,'Filet Mignon'!I362&gt;0,'Pork Loin Skewers'!I362&gt;0,Bacon!I362&gt;0,'Chicken Breast'!I362&gt;0,'Butterfly Shrimp'!I362&gt;0,'Potato Wedges'!I362&gt;0),50,200))),0)</f>
        <v>0</v>
      </c>
      <c r="J362" s="2" t="str">
        <f ca="1">IF(D362&lt;$E$18,"N/A",IF(D362=$E$18,IF($E$7-SUM(OFFSET(F362,-$E$18,0):F362)&gt;0,$E$7-SUM(OFFSET(F362,-$E$18,0):F362),0),IF(OFFSET(G362,-$E$18,0)-SUM(OFFSET(F362,-$E$18,0):F362)&gt;0,OFFSET(G362,-$E$18,0)-SUM(OFFSET(F362,-$E$18,0):F362),0)))</f>
        <v>N/A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112</v>
      </c>
      <c r="F363" s="15">
        <f t="shared" si="34"/>
        <v>45</v>
      </c>
      <c r="G363" s="15">
        <f t="shared" ca="1" si="35"/>
        <v>315</v>
      </c>
      <c r="H363" s="13">
        <f t="shared" ca="1" si="31"/>
        <v>0.12273972602739727</v>
      </c>
      <c r="I363" s="29">
        <f ca="1">IF(G363&lt;&gt;0,IF(E363&lt;0,0,IF(OR(Pita!I363&gt;0,Flour!I363&gt;0),0,IF(OR('Green Pepper'!I363&gt;0,'House Salad'!I363&gt;0,Mushrooms!I363&gt;0,Lemon!I363&gt;0,Tzatziki!I363&gt;0,'Monterey Jack'!I363&gt;0,'Marinated Chicken'!I363&gt;0,Squid!I363&gt;0,Onions!I363&gt;0,Spanakopita!I363&gt;0,'Garlic Butter Sauce'!I363&gt;0,Cheddar!I363&gt;0,'Filet Mignon'!I363&gt;0,'Pork Loin Skewers'!I363&gt;0,Bacon!I363&gt;0,'Chicken Breast'!I363&gt;0,'Butterfly Shrimp'!I363&gt;0,'Potato Wedges'!I363&gt;0),50,200))),0)</f>
        <v>0</v>
      </c>
      <c r="J363" s="2" t="str">
        <f ca="1">IF(D363&lt;$E$18,"N/A",IF(D363=$E$18,IF($E$7-SUM(OFFSET(F363,-$E$18,0):F363)&gt;0,$E$7-SUM(OFFSET(F363,-$E$18,0):F363),0),IF(OFFSET(G363,-$E$18,0)-SUM(OFFSET(F363,-$E$18,0):F363)&gt;0,OFFSET(G363,-$E$18,0)-SUM(OFFSET(F363,-$E$18,0):F363),0)))</f>
        <v>N/A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382</v>
      </c>
      <c r="F364" s="15">
        <f t="shared" si="34"/>
        <v>45</v>
      </c>
      <c r="G364" s="15">
        <f t="shared" ca="1" si="35"/>
        <v>0</v>
      </c>
      <c r="H364" s="13">
        <f t="shared" ca="1" si="31"/>
        <v>0.41863013698630142</v>
      </c>
      <c r="I364" s="29">
        <f ca="1">IF(G364&lt;&gt;0,IF(E364&lt;0,0,IF(OR(Pita!I364&gt;0,Flour!I364&gt;0),0,IF(OR('Green Pepper'!I364&gt;0,'House Salad'!I364&gt;0,Mushrooms!I364&gt;0,Lemon!I364&gt;0,Tzatziki!I364&gt;0,'Monterey Jack'!I364&gt;0,'Marinated Chicken'!I364&gt;0,Squid!I364&gt;0,Onions!I364&gt;0,Spanakopita!I364&gt;0,'Garlic Butter Sauce'!I364&gt;0,Cheddar!I364&gt;0,'Filet Mignon'!I364&gt;0,'Pork Loin Skewers'!I364&gt;0,Bacon!I364&gt;0,'Chicken Breast'!I364&gt;0,'Butterfly Shrimp'!I364&gt;0,'Potato Wedges'!I364&gt;0),50,200))),0)</f>
        <v>0</v>
      </c>
      <c r="J364" s="2" t="str">
        <f ca="1">IF(D364&lt;$E$18,"N/A",IF(D364=$E$18,IF($E$7-SUM(OFFSET(F364,-$E$18,0):F364)&gt;0,$E$7-SUM(OFFSET(F364,-$E$18,0):F364),0),IF(OFFSET(G364,-$E$18,0)-SUM(OFFSET(F364,-$E$18,0):F364)&gt;0,OFFSET(G364,-$E$18,0)-SUM(OFFSET(F364,-$E$18,0):F364),0)))</f>
        <v>N/A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337</v>
      </c>
      <c r="F365" s="15">
        <f t="shared" si="34"/>
        <v>45</v>
      </c>
      <c r="G365" s="15">
        <f t="shared" ca="1" si="35"/>
        <v>0</v>
      </c>
      <c r="H365" s="13">
        <f t="shared" ca="1" si="31"/>
        <v>0.36931506849315071</v>
      </c>
      <c r="I365" s="29">
        <f ca="1">IF(G365&lt;&gt;0,IF(E365&lt;0,0,IF(OR(Pita!I365&gt;0,Flour!I365&gt;0),0,IF(OR('Green Pepper'!I365&gt;0,'House Salad'!I365&gt;0,Mushrooms!I365&gt;0,Lemon!I365&gt;0,Tzatziki!I365&gt;0,'Monterey Jack'!I365&gt;0,'Marinated Chicken'!I365&gt;0,Squid!I365&gt;0,Onions!I365&gt;0,Spanakopita!I365&gt;0,'Garlic Butter Sauce'!I365&gt;0,Cheddar!I365&gt;0,'Filet Mignon'!I365&gt;0,'Pork Loin Skewers'!I365&gt;0,Bacon!I365&gt;0,'Chicken Breast'!I365&gt;0,'Butterfly Shrimp'!I365&gt;0,'Potato Wedges'!I365&gt;0),50,200))),0)</f>
        <v>0</v>
      </c>
      <c r="J365" s="2" t="str">
        <f ca="1">IF(D365&lt;$E$18,"N/A",IF(D365=$E$18,IF($E$7-SUM(OFFSET(F365,-$E$18,0):F365)&gt;0,$E$7-SUM(OFFSET(F365,-$E$18,0):F365),0),IF(OFFSET(G365,-$E$18,0)-SUM(OFFSET(F365,-$E$18,0):F365)&gt;0,OFFSET(G365,-$E$18,0)-SUM(OFFSET(F365,-$E$18,0):F365),0)))</f>
        <v>N/A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292</v>
      </c>
      <c r="F366" s="15">
        <f t="shared" si="34"/>
        <v>45</v>
      </c>
      <c r="G366" s="15">
        <f t="shared" ca="1" si="35"/>
        <v>0</v>
      </c>
      <c r="H366" s="13">
        <f t="shared" ca="1" si="31"/>
        <v>0.32000000000000006</v>
      </c>
      <c r="I366" s="29">
        <f ca="1">IF(G366&lt;&gt;0,IF(E366&lt;0,0,IF(OR(Pita!I366&gt;0,Flour!I366&gt;0),0,IF(OR('Green Pepper'!I366&gt;0,'House Salad'!I366&gt;0,Mushrooms!I366&gt;0,Lemon!I366&gt;0,Tzatziki!I366&gt;0,'Monterey Jack'!I366&gt;0,'Marinated Chicken'!I366&gt;0,Squid!I366&gt;0,Onions!I366&gt;0,Spanakopita!I366&gt;0,'Garlic Butter Sauce'!I366&gt;0,Cheddar!I366&gt;0,'Filet Mignon'!I366&gt;0,'Pork Loin Skewers'!I366&gt;0,Bacon!I366&gt;0,'Chicken Breast'!I366&gt;0,'Butterfly Shrimp'!I366&gt;0,'Potato Wedges'!I366&gt;0),50,200))),0)</f>
        <v>0</v>
      </c>
      <c r="J366" s="2" t="str">
        <f ca="1">IF(D366&lt;$E$18,"N/A",IF(D366=$E$18,IF($E$7-SUM(OFFSET(F366,-$E$18,0):F366)&gt;0,$E$7-SUM(OFFSET(F366,-$E$18,0):F366),0),IF(OFFSET(G366,-$E$18,0)-SUM(OFFSET(F366,-$E$18,0):F366)&gt;0,OFFSET(G366,-$E$18,0)-SUM(OFFSET(F366,-$E$18,0):F366),0)))</f>
        <v>N/A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247</v>
      </c>
      <c r="F367" s="15">
        <f t="shared" si="34"/>
        <v>45</v>
      </c>
      <c r="G367" s="15">
        <f t="shared" ca="1" si="35"/>
        <v>0</v>
      </c>
      <c r="H367" s="13">
        <f t="shared" ca="1" si="31"/>
        <v>0.27068493150684936</v>
      </c>
      <c r="I367" s="29">
        <f ca="1">IF(G367&lt;&gt;0,IF(E367&lt;0,0,IF(OR(Pita!I367&gt;0,Flour!I367&gt;0),0,IF(OR('Green Pepper'!I367&gt;0,'House Salad'!I367&gt;0,Mushrooms!I367&gt;0,Lemon!I367&gt;0,Tzatziki!I367&gt;0,'Monterey Jack'!I367&gt;0,'Marinated Chicken'!I367&gt;0,Squid!I367&gt;0,Onions!I367&gt;0,Spanakopita!I367&gt;0,'Garlic Butter Sauce'!I367&gt;0,Cheddar!I367&gt;0,'Filet Mignon'!I367&gt;0,'Pork Loin Skewers'!I367&gt;0,Bacon!I367&gt;0,'Chicken Breast'!I367&gt;0,'Butterfly Shrimp'!I367&gt;0,'Potato Wedges'!I367&gt;0),50,200))),0)</f>
        <v>0</v>
      </c>
      <c r="J367" s="2" t="str">
        <f ca="1">IF(D367&lt;$E$18,"N/A",IF(D367=$E$18,IF($E$7-SUM(OFFSET(F367,-$E$18,0):F367)&gt;0,$E$7-SUM(OFFSET(F367,-$E$18,0):F367),0),IF(OFFSET(G367,-$E$18,0)-SUM(OFFSET(F367,-$E$18,0):F367)&gt;0,OFFSET(G367,-$E$18,0)-SUM(OFFSET(F367,-$E$18,0):F367),0)))</f>
        <v>N/A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202</v>
      </c>
      <c r="F368" s="15">
        <f t="shared" si="34"/>
        <v>45</v>
      </c>
      <c r="G368" s="15">
        <f t="shared" ca="1" si="35"/>
        <v>0</v>
      </c>
      <c r="H368" s="13">
        <f t="shared" ca="1" si="31"/>
        <v>0.22136986301369865</v>
      </c>
      <c r="I368" s="29">
        <f ca="1">IF(G368&lt;&gt;0,IF(E368&lt;0,0,IF(OR(Pita!I368&gt;0,Flour!I368&gt;0),0,IF(OR('Green Pepper'!I368&gt;0,'House Salad'!I368&gt;0,Mushrooms!I368&gt;0,Lemon!I368&gt;0,Tzatziki!I368&gt;0,'Monterey Jack'!I368&gt;0,'Marinated Chicken'!I368&gt;0,Squid!I368&gt;0,Onions!I368&gt;0,Spanakopita!I368&gt;0,'Garlic Butter Sauce'!I368&gt;0,Cheddar!I368&gt;0,'Filet Mignon'!I368&gt;0,'Pork Loin Skewers'!I368&gt;0,Bacon!I368&gt;0,'Chicken Breast'!I368&gt;0,'Butterfly Shrimp'!I368&gt;0,'Potato Wedges'!I368&gt;0),50,200))),0)</f>
        <v>0</v>
      </c>
      <c r="J368" s="2" t="str">
        <f ca="1">IF(D368&lt;$E$18,"N/A",IF(D368=$E$18,IF($E$7-SUM(OFFSET(F368,-$E$18,0):F368)&gt;0,$E$7-SUM(OFFSET(F368,-$E$18,0):F368),0),IF(OFFSET(G368,-$E$18,0)-SUM(OFFSET(F368,-$E$18,0):F368)&gt;0,OFFSET(G368,-$E$18,0)-SUM(OFFSET(F368,-$E$18,0):F368),0)))</f>
        <v>N/A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157</v>
      </c>
      <c r="F369" s="15">
        <f t="shared" si="34"/>
        <v>45</v>
      </c>
      <c r="G369" s="15">
        <f t="shared" ca="1" si="35"/>
        <v>0</v>
      </c>
      <c r="H369" s="13">
        <f t="shared" ca="1" si="31"/>
        <v>0.17205479452054798</v>
      </c>
      <c r="I369" s="29">
        <f ca="1">IF(G369&lt;&gt;0,IF(E369&lt;0,0,IF(OR(Pita!I369&gt;0,Flour!I369&gt;0),0,IF(OR('Green Pepper'!I369&gt;0,'House Salad'!I369&gt;0,Mushrooms!I369&gt;0,Lemon!I369&gt;0,Tzatziki!I369&gt;0,'Monterey Jack'!I369&gt;0,'Marinated Chicken'!I369&gt;0,Squid!I369&gt;0,Onions!I369&gt;0,Spanakopita!I369&gt;0,'Garlic Butter Sauce'!I369&gt;0,Cheddar!I369&gt;0,'Filet Mignon'!I369&gt;0,'Pork Loin Skewers'!I369&gt;0,Bacon!I369&gt;0,'Chicken Breast'!I369&gt;0,'Butterfly Shrimp'!I369&gt;0,'Potato Wedges'!I369&gt;0),50,200))),0)</f>
        <v>0</v>
      </c>
      <c r="J369" s="2" t="str">
        <f ca="1">IF(D369&lt;$E$18,"N/A",IF(D369=$E$18,IF($E$7-SUM(OFFSET(F369,-$E$18,0):F369)&gt;0,$E$7-SUM(OFFSET(F369,-$E$18,0):F369),0),IF(OFFSET(G369,-$E$18,0)-SUM(OFFSET(F369,-$E$18,0):F369)&gt;0,OFFSET(G369,-$E$18,0)-SUM(OFFSET(F369,-$E$18,0):F369),0)))</f>
        <v>N/A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112</v>
      </c>
      <c r="F370" s="15">
        <f t="shared" si="34"/>
        <v>45</v>
      </c>
      <c r="G370" s="15">
        <f t="shared" ca="1" si="35"/>
        <v>315</v>
      </c>
      <c r="H370" s="13">
        <f t="shared" ca="1" si="31"/>
        <v>0.12273972602739727</v>
      </c>
      <c r="I370" s="29">
        <f ca="1">IF(G370&lt;&gt;0,IF(E370&lt;0,0,IF(OR(Pita!I370&gt;0,Flour!I370&gt;0),0,IF(OR('Green Pepper'!I370&gt;0,'House Salad'!I370&gt;0,Mushrooms!I370&gt;0,Lemon!I370&gt;0,Tzatziki!I370&gt;0,'Monterey Jack'!I370&gt;0,'Marinated Chicken'!I370&gt;0,Squid!I370&gt;0,Onions!I370&gt;0,Spanakopita!I370&gt;0,'Garlic Butter Sauce'!I370&gt;0,Cheddar!I370&gt;0,'Filet Mignon'!I370&gt;0,'Pork Loin Skewers'!I370&gt;0,Bacon!I370&gt;0,'Chicken Breast'!I370&gt;0,'Butterfly Shrimp'!I370&gt;0,'Potato Wedges'!I370&gt;0),50,200))),0)</f>
        <v>0</v>
      </c>
      <c r="J370" s="2" t="str">
        <f ca="1">IF(D370&lt;$E$18,"N/A",IF(D370=$E$18,IF($E$7-SUM(OFFSET(F370,-$E$18,0):F370)&gt;0,$E$7-SUM(OFFSET(F370,-$E$18,0):F370),0),IF(OFFSET(G370,-$E$18,0)-SUM(OFFSET(F370,-$E$18,0):F370)&gt;0,OFFSET(G370,-$E$18,0)-SUM(OFFSET(F370,-$E$18,0):F370),0)))</f>
        <v>N/A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382</v>
      </c>
      <c r="F371" s="15">
        <f t="shared" si="34"/>
        <v>45</v>
      </c>
      <c r="G371" s="15">
        <f t="shared" ca="1" si="35"/>
        <v>0</v>
      </c>
      <c r="H371" s="13">
        <f t="shared" ca="1" si="31"/>
        <v>0.41863013698630142</v>
      </c>
      <c r="I371" s="29">
        <f ca="1">IF(G371&lt;&gt;0,IF(E371&lt;0,0,IF(OR(Pita!I371&gt;0,Flour!I371&gt;0),0,IF(OR('Green Pepper'!I371&gt;0,'House Salad'!I371&gt;0,Mushrooms!I371&gt;0,Lemon!I371&gt;0,Tzatziki!I371&gt;0,'Monterey Jack'!I371&gt;0,'Marinated Chicken'!I371&gt;0,Squid!I371&gt;0,Onions!I371&gt;0,Spanakopita!I371&gt;0,'Garlic Butter Sauce'!I371&gt;0,Cheddar!I371&gt;0,'Filet Mignon'!I371&gt;0,'Pork Loin Skewers'!I371&gt;0,Bacon!I371&gt;0,'Chicken Breast'!I371&gt;0,'Butterfly Shrimp'!I371&gt;0,'Potato Wedges'!I371&gt;0),50,200))),0)</f>
        <v>0</v>
      </c>
      <c r="J371" s="2" t="str">
        <f ca="1">IF(D371&lt;$E$18,"N/A",IF(D371=$E$18,IF($E$7-SUM(OFFSET(F371,-$E$18,0):F371)&gt;0,$E$7-SUM(OFFSET(F371,-$E$18,0):F371),0),IF(OFFSET(G371,-$E$18,0)-SUM(OFFSET(F371,-$E$18,0):F371)&gt;0,OFFSET(G371,-$E$18,0)-SUM(OFFSET(F371,-$E$18,0):F371),0)))</f>
        <v>N/A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337</v>
      </c>
      <c r="F372" s="15">
        <f t="shared" si="34"/>
        <v>45</v>
      </c>
      <c r="G372" s="15">
        <f t="shared" ca="1" si="35"/>
        <v>0</v>
      </c>
      <c r="H372" s="13">
        <f t="shared" ca="1" si="31"/>
        <v>0.36931506849315071</v>
      </c>
      <c r="I372" s="29">
        <f ca="1">IF(G372&lt;&gt;0,IF(E372&lt;0,0,IF(OR(Pita!I372&gt;0,Flour!I372&gt;0),0,IF(OR('Green Pepper'!I372&gt;0,'House Salad'!I372&gt;0,Mushrooms!I372&gt;0,Lemon!I372&gt;0,Tzatziki!I372&gt;0,'Monterey Jack'!I372&gt;0,'Marinated Chicken'!I372&gt;0,Squid!I372&gt;0,Onions!I372&gt;0,Spanakopita!I372&gt;0,'Garlic Butter Sauce'!I372&gt;0,Cheddar!I372&gt;0,'Filet Mignon'!I372&gt;0,'Pork Loin Skewers'!I372&gt;0,Bacon!I372&gt;0,'Chicken Breast'!I372&gt;0,'Butterfly Shrimp'!I372&gt;0,'Potato Wedges'!I372&gt;0),50,200))),0)</f>
        <v>0</v>
      </c>
      <c r="J372" s="2" t="str">
        <f ca="1">IF(D372&lt;$E$18,"N/A",IF(D372=$E$18,IF($E$7-SUM(OFFSET(F372,-$E$18,0):F372)&gt;0,$E$7-SUM(OFFSET(F372,-$E$18,0):F372),0),IF(OFFSET(G372,-$E$18,0)-SUM(OFFSET(F372,-$E$18,0):F372)&gt;0,OFFSET(G372,-$E$18,0)-SUM(OFFSET(F372,-$E$18,0):F372),0)))</f>
        <v>N/A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292</v>
      </c>
      <c r="F373" s="15">
        <f t="shared" si="34"/>
        <v>45</v>
      </c>
      <c r="G373" s="15">
        <f t="shared" ca="1" si="35"/>
        <v>0</v>
      </c>
      <c r="H373" s="13">
        <f t="shared" ca="1" si="31"/>
        <v>0.32000000000000006</v>
      </c>
      <c r="I373" s="29">
        <f ca="1">IF(G373&lt;&gt;0,IF(E373&lt;0,0,IF(OR(Pita!I373&gt;0,Flour!I373&gt;0),0,IF(OR('Green Pepper'!I373&gt;0,'House Salad'!I373&gt;0,Mushrooms!I373&gt;0,Lemon!I373&gt;0,Tzatziki!I373&gt;0,'Monterey Jack'!I373&gt;0,'Marinated Chicken'!I373&gt;0,Squid!I373&gt;0,Onions!I373&gt;0,Spanakopita!I373&gt;0,'Garlic Butter Sauce'!I373&gt;0,Cheddar!I373&gt;0,'Filet Mignon'!I373&gt;0,'Pork Loin Skewers'!I373&gt;0,Bacon!I373&gt;0,'Chicken Breast'!I373&gt;0,'Butterfly Shrimp'!I373&gt;0,'Potato Wedges'!I373&gt;0),50,200))),0)</f>
        <v>0</v>
      </c>
      <c r="J373" s="2" t="str">
        <f ca="1">IF(D373&lt;$E$18,"N/A",IF(D373=$E$18,IF($E$7-SUM(OFFSET(F373,-$E$18,0):F373)&gt;0,$E$7-SUM(OFFSET(F373,-$E$18,0):F373),0),IF(OFFSET(G373,-$E$18,0)-SUM(OFFSET(F373,-$E$18,0):F373)&gt;0,OFFSET(G373,-$E$18,0)-SUM(OFFSET(F373,-$E$18,0):F373),0)))</f>
        <v>N/A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247</v>
      </c>
      <c r="F374" s="15">
        <f t="shared" si="34"/>
        <v>45</v>
      </c>
      <c r="G374" s="15">
        <f t="shared" ca="1" si="35"/>
        <v>0</v>
      </c>
      <c r="H374" s="13">
        <f t="shared" ca="1" si="31"/>
        <v>0.27068493150684936</v>
      </c>
      <c r="I374" s="29">
        <f ca="1">IF(G374&lt;&gt;0,IF(E374&lt;0,0,IF(OR(Pita!I374&gt;0,Flour!I374&gt;0),0,IF(OR('Green Pepper'!I374&gt;0,'House Salad'!I374&gt;0,Mushrooms!I374&gt;0,Lemon!I374&gt;0,Tzatziki!I374&gt;0,'Monterey Jack'!I374&gt;0,'Marinated Chicken'!I374&gt;0,Squid!I374&gt;0,Onions!I374&gt;0,Spanakopita!I374&gt;0,'Garlic Butter Sauce'!I374&gt;0,Cheddar!I374&gt;0,'Filet Mignon'!I374&gt;0,'Pork Loin Skewers'!I374&gt;0,Bacon!I374&gt;0,'Chicken Breast'!I374&gt;0,'Butterfly Shrimp'!I374&gt;0,'Potato Wedges'!I374&gt;0),50,200))),0)</f>
        <v>0</v>
      </c>
      <c r="J374" s="2" t="str">
        <f ca="1">IF(D374&lt;$E$18,"N/A",IF(D374=$E$18,IF($E$7-SUM(OFFSET(F374,-$E$18,0):F374)&gt;0,$E$7-SUM(OFFSET(F374,-$E$18,0):F374),0),IF(OFFSET(G374,-$E$18,0)-SUM(OFFSET(F374,-$E$18,0):F374)&gt;0,OFFSET(G374,-$E$18,0)-SUM(OFFSET(F374,-$E$18,0):F374),0)))</f>
        <v>N/A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202</v>
      </c>
      <c r="F375" s="15">
        <f t="shared" si="34"/>
        <v>45</v>
      </c>
      <c r="G375" s="15">
        <f t="shared" ca="1" si="35"/>
        <v>0</v>
      </c>
      <c r="H375" s="13">
        <f t="shared" ca="1" si="31"/>
        <v>0.22136986301369865</v>
      </c>
      <c r="I375" s="29">
        <f ca="1">IF(G375&lt;&gt;0,IF(E375&lt;0,0,IF(OR(Pita!I375&gt;0,Flour!I375&gt;0),0,IF(OR('Green Pepper'!I375&gt;0,'House Salad'!I375&gt;0,Mushrooms!I375&gt;0,Lemon!I375&gt;0,Tzatziki!I375&gt;0,'Monterey Jack'!I375&gt;0,'Marinated Chicken'!I375&gt;0,Squid!I375&gt;0,Onions!I375&gt;0,Spanakopita!I375&gt;0,'Garlic Butter Sauce'!I375&gt;0,Cheddar!I375&gt;0,'Filet Mignon'!I375&gt;0,'Pork Loin Skewers'!I375&gt;0,Bacon!I375&gt;0,'Chicken Breast'!I375&gt;0,'Butterfly Shrimp'!I375&gt;0,'Potato Wedges'!I375&gt;0),50,200))),0)</f>
        <v>0</v>
      </c>
      <c r="J375" s="2" t="str">
        <f ca="1">IF(D375&lt;$E$18,"N/A",IF(D375=$E$18,IF($E$7-SUM(OFFSET(F375,-$E$18,0):F375)&gt;0,$E$7-SUM(OFFSET(F375,-$E$18,0):F375),0),IF(OFFSET(G375,-$E$18,0)-SUM(OFFSET(F375,-$E$18,0):F375)&gt;0,OFFSET(G375,-$E$18,0)-SUM(OFFSET(F375,-$E$18,0):F375),0)))</f>
        <v>N/A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157</v>
      </c>
      <c r="F376" s="15">
        <f t="shared" si="34"/>
        <v>45</v>
      </c>
      <c r="G376" s="15">
        <f t="shared" ca="1" si="35"/>
        <v>0</v>
      </c>
      <c r="H376" s="13">
        <f t="shared" ca="1" si="31"/>
        <v>0.17205479452054798</v>
      </c>
      <c r="I376" s="29">
        <f ca="1">IF(G376&lt;&gt;0,IF(E376&lt;0,0,IF(OR(Pita!I376&gt;0,Flour!I376&gt;0),0,IF(OR('Green Pepper'!I376&gt;0,'House Salad'!I376&gt;0,Mushrooms!I376&gt;0,Lemon!I376&gt;0,Tzatziki!I376&gt;0,'Monterey Jack'!I376&gt;0,'Marinated Chicken'!I376&gt;0,Squid!I376&gt;0,Onions!I376&gt;0,Spanakopita!I376&gt;0,'Garlic Butter Sauce'!I376&gt;0,Cheddar!I376&gt;0,'Filet Mignon'!I376&gt;0,'Pork Loin Skewers'!I376&gt;0,Bacon!I376&gt;0,'Chicken Breast'!I376&gt;0,'Butterfly Shrimp'!I376&gt;0,'Potato Wedges'!I376&gt;0),50,200))),0)</f>
        <v>0</v>
      </c>
      <c r="J376" s="2" t="str">
        <f ca="1">IF(D376&lt;$E$18,"N/A",IF(D376=$E$18,IF($E$7-SUM(OFFSET(F376,-$E$18,0):F376)&gt;0,$E$7-SUM(OFFSET(F376,-$E$18,0):F376),0),IF(OFFSET(G376,-$E$18,0)-SUM(OFFSET(F376,-$E$18,0):F376)&gt;0,OFFSET(G376,-$E$18,0)-SUM(OFFSET(F376,-$E$18,0):F376),0)))</f>
        <v>N/A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112</v>
      </c>
      <c r="F377" s="15">
        <f t="shared" si="34"/>
        <v>45</v>
      </c>
      <c r="G377" s="15">
        <f t="shared" ca="1" si="35"/>
        <v>315</v>
      </c>
      <c r="H377" s="13">
        <f t="shared" ca="1" si="31"/>
        <v>0.12273972602739727</v>
      </c>
      <c r="I377" s="29">
        <f ca="1">IF(G377&lt;&gt;0,IF(E377&lt;0,0,IF(OR(Pita!I377&gt;0,Flour!I377&gt;0),0,IF(OR('Green Pepper'!I377&gt;0,'House Salad'!I377&gt;0,Mushrooms!I377&gt;0,Lemon!I377&gt;0,Tzatziki!I377&gt;0,'Monterey Jack'!I377&gt;0,'Marinated Chicken'!I377&gt;0,Squid!I377&gt;0,Onions!I377&gt;0,Spanakopita!I377&gt;0,'Garlic Butter Sauce'!I377&gt;0,Cheddar!I377&gt;0,'Filet Mignon'!I377&gt;0,'Pork Loin Skewers'!I377&gt;0,Bacon!I377&gt;0,'Chicken Breast'!I377&gt;0,'Butterfly Shrimp'!I377&gt;0,'Potato Wedges'!I377&gt;0),50,200))),0)</f>
        <v>0</v>
      </c>
      <c r="J377" s="2" t="str">
        <f ca="1">IF(D377&lt;$E$18,"N/A",IF(D377=$E$18,IF($E$7-SUM(OFFSET(F377,-$E$18,0):F377)&gt;0,$E$7-SUM(OFFSET(F377,-$E$18,0):F377),0),IF(OFFSET(G377,-$E$18,0)-SUM(OFFSET(F377,-$E$18,0):F377)&gt;0,OFFSET(G377,-$E$18,0)-SUM(OFFSET(F377,-$E$18,0):F377),0)))</f>
        <v>N/A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382</v>
      </c>
      <c r="F378" s="15">
        <f t="shared" si="34"/>
        <v>45</v>
      </c>
      <c r="G378" s="15">
        <f t="shared" ca="1" si="35"/>
        <v>0</v>
      </c>
      <c r="H378" s="13">
        <f t="shared" ca="1" si="31"/>
        <v>0.41863013698630142</v>
      </c>
      <c r="I378" s="29">
        <f ca="1">IF(G378&lt;&gt;0,IF(E378&lt;0,0,IF(OR(Pita!I378&gt;0,Flour!I378&gt;0),0,IF(OR('Green Pepper'!I378&gt;0,'House Salad'!I378&gt;0,Mushrooms!I378&gt;0,Lemon!I378&gt;0,Tzatziki!I378&gt;0,'Monterey Jack'!I378&gt;0,'Marinated Chicken'!I378&gt;0,Squid!I378&gt;0,Onions!I378&gt;0,Spanakopita!I378&gt;0,'Garlic Butter Sauce'!I378&gt;0,Cheddar!I378&gt;0,'Filet Mignon'!I378&gt;0,'Pork Loin Skewers'!I378&gt;0,Bacon!I378&gt;0,'Chicken Breast'!I378&gt;0,'Butterfly Shrimp'!I378&gt;0,'Potato Wedges'!I378&gt;0),50,200))),0)</f>
        <v>0</v>
      </c>
      <c r="J378" s="2" t="str">
        <f ca="1">IF(D378&lt;$E$18,"N/A",IF(D378=$E$18,IF($E$7-SUM(OFFSET(F378,-$E$18,0):F378)&gt;0,$E$7-SUM(OFFSET(F378,-$E$18,0):F378),0),IF(OFFSET(G378,-$E$18,0)-SUM(OFFSET(F378,-$E$18,0):F378)&gt;0,OFFSET(G378,-$E$18,0)-SUM(OFFSET(F378,-$E$18,0):F378),0)))</f>
        <v>N/A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337</v>
      </c>
      <c r="F379" s="15">
        <f t="shared" si="34"/>
        <v>45</v>
      </c>
      <c r="G379" s="15">
        <f t="shared" ca="1" si="35"/>
        <v>0</v>
      </c>
      <c r="H379" s="13">
        <f t="shared" ca="1" si="31"/>
        <v>0.36931506849315071</v>
      </c>
      <c r="I379" s="29">
        <f ca="1">IF(G379&lt;&gt;0,IF(E379&lt;0,0,IF(OR(Pita!I379&gt;0,Flour!I379&gt;0),0,IF(OR('Green Pepper'!I379&gt;0,'House Salad'!I379&gt;0,Mushrooms!I379&gt;0,Lemon!I379&gt;0,Tzatziki!I379&gt;0,'Monterey Jack'!I379&gt;0,'Marinated Chicken'!I379&gt;0,Squid!I379&gt;0,Onions!I379&gt;0,Spanakopita!I379&gt;0,'Garlic Butter Sauce'!I379&gt;0,Cheddar!I379&gt;0,'Filet Mignon'!I379&gt;0,'Pork Loin Skewers'!I379&gt;0,Bacon!I379&gt;0,'Chicken Breast'!I379&gt;0,'Butterfly Shrimp'!I379&gt;0,'Potato Wedges'!I379&gt;0),50,200))),0)</f>
        <v>0</v>
      </c>
      <c r="J379" s="2" t="str">
        <f ca="1">IF(D379&lt;$E$18,"N/A",IF(D379=$E$18,IF($E$7-SUM(OFFSET(F379,-$E$18,0):F379)&gt;0,$E$7-SUM(OFFSET(F379,-$E$18,0):F379),0),IF(OFFSET(G379,-$E$18,0)-SUM(OFFSET(F379,-$E$18,0):F379)&gt;0,OFFSET(G379,-$E$18,0)-SUM(OFFSET(F379,-$E$18,0):F379),0)))</f>
        <v>N/A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292</v>
      </c>
      <c r="F380" s="15">
        <f t="shared" si="34"/>
        <v>45</v>
      </c>
      <c r="G380" s="15">
        <f t="shared" ca="1" si="35"/>
        <v>0</v>
      </c>
      <c r="H380" s="13">
        <f t="shared" ca="1" si="31"/>
        <v>0.32000000000000006</v>
      </c>
      <c r="I380" s="29">
        <f ca="1">IF(G380&lt;&gt;0,IF(E380&lt;0,0,IF(OR(Pita!I380&gt;0,Flour!I380&gt;0),0,IF(OR('Green Pepper'!I380&gt;0,'House Salad'!I380&gt;0,Mushrooms!I380&gt;0,Lemon!I380&gt;0,Tzatziki!I380&gt;0,'Monterey Jack'!I380&gt;0,'Marinated Chicken'!I380&gt;0,Squid!I380&gt;0,Onions!I380&gt;0,Spanakopita!I380&gt;0,'Garlic Butter Sauce'!I380&gt;0,Cheddar!I380&gt;0,'Filet Mignon'!I380&gt;0,'Pork Loin Skewers'!I380&gt;0,Bacon!I380&gt;0,'Chicken Breast'!I380&gt;0,'Butterfly Shrimp'!I380&gt;0,'Potato Wedges'!I380&gt;0),50,200))),0)</f>
        <v>0</v>
      </c>
      <c r="J380" s="2" t="str">
        <f ca="1">IF(D380&lt;$E$18,"N/A",IF(D380=$E$18,IF($E$7-SUM(OFFSET(F380,-$E$18,0):F380)&gt;0,$E$7-SUM(OFFSET(F380,-$E$18,0):F380),0),IF(OFFSET(G380,-$E$18,0)-SUM(OFFSET(F380,-$E$18,0):F380)&gt;0,OFFSET(G380,-$E$18,0)-SUM(OFFSET(F380,-$E$18,0):F380),0)))</f>
        <v>N/A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247</v>
      </c>
      <c r="F381" s="15">
        <f t="shared" si="34"/>
        <v>45</v>
      </c>
      <c r="G381" s="15">
        <f t="shared" ca="1" si="35"/>
        <v>0</v>
      </c>
      <c r="H381" s="13">
        <f t="shared" ca="1" si="31"/>
        <v>0.27068493150684936</v>
      </c>
      <c r="I381" s="29">
        <f ca="1">IF(G381&lt;&gt;0,IF(E381&lt;0,0,IF(OR(Pita!I381&gt;0,Flour!I381&gt;0),0,IF(OR('Green Pepper'!I381&gt;0,'House Salad'!I381&gt;0,Mushrooms!I381&gt;0,Lemon!I381&gt;0,Tzatziki!I381&gt;0,'Monterey Jack'!I381&gt;0,'Marinated Chicken'!I381&gt;0,Squid!I381&gt;0,Onions!I381&gt;0,Spanakopita!I381&gt;0,'Garlic Butter Sauce'!I381&gt;0,Cheddar!I381&gt;0,'Filet Mignon'!I381&gt;0,'Pork Loin Skewers'!I381&gt;0,Bacon!I381&gt;0,'Chicken Breast'!I381&gt;0,'Butterfly Shrimp'!I381&gt;0,'Potato Wedges'!I381&gt;0),50,200))),0)</f>
        <v>0</v>
      </c>
      <c r="J381" s="2" t="str">
        <f ca="1">IF(D381&lt;$E$18,"N/A",IF(D381=$E$18,IF($E$7-SUM(OFFSET(F381,-$E$18,0):F381)&gt;0,$E$7-SUM(OFFSET(F381,-$E$18,0):F381),0),IF(OFFSET(G381,-$E$18,0)-SUM(OFFSET(F381,-$E$18,0):F381)&gt;0,OFFSET(G381,-$E$18,0)-SUM(OFFSET(F381,-$E$18,0):F381),0)))</f>
        <v>N/A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202</v>
      </c>
      <c r="F382" s="15">
        <f t="shared" si="34"/>
        <v>45</v>
      </c>
      <c r="G382" s="15">
        <f t="shared" ca="1" si="35"/>
        <v>0</v>
      </c>
      <c r="H382" s="13">
        <f t="shared" ca="1" si="31"/>
        <v>0.22136986301369865</v>
      </c>
      <c r="I382" s="29">
        <f ca="1">IF(G382&lt;&gt;0,IF(E382&lt;0,0,IF(OR(Pita!I382&gt;0,Flour!I382&gt;0),0,IF(OR('Green Pepper'!I382&gt;0,'House Salad'!I382&gt;0,Mushrooms!I382&gt;0,Lemon!I382&gt;0,Tzatziki!I382&gt;0,'Monterey Jack'!I382&gt;0,'Marinated Chicken'!I382&gt;0,Squid!I382&gt;0,Onions!I382&gt;0,Spanakopita!I382&gt;0,'Garlic Butter Sauce'!I382&gt;0,Cheddar!I382&gt;0,'Filet Mignon'!I382&gt;0,'Pork Loin Skewers'!I382&gt;0,Bacon!I382&gt;0,'Chicken Breast'!I382&gt;0,'Butterfly Shrimp'!I382&gt;0,'Potato Wedges'!I382&gt;0),50,200))),0)</f>
        <v>0</v>
      </c>
      <c r="J382" s="2" t="str">
        <f ca="1">IF(D382&lt;$E$18,"N/A",IF(D382=$E$18,IF($E$7-SUM(OFFSET(F382,-$E$18,0):F382)&gt;0,$E$7-SUM(OFFSET(F382,-$E$18,0):F382),0),IF(OFFSET(G382,-$E$18,0)-SUM(OFFSET(F382,-$E$18,0):F382)&gt;0,OFFSET(G382,-$E$18,0)-SUM(OFFSET(F382,-$E$18,0):F382),0)))</f>
        <v>N/A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157</v>
      </c>
      <c r="F383" s="15">
        <f t="shared" si="34"/>
        <v>45</v>
      </c>
      <c r="G383" s="15">
        <f t="shared" ca="1" si="35"/>
        <v>0</v>
      </c>
      <c r="H383" s="13">
        <f t="shared" ca="1" si="31"/>
        <v>0.17205479452054798</v>
      </c>
      <c r="I383" s="29">
        <f ca="1">IF(G383&lt;&gt;0,IF(E383&lt;0,0,IF(OR(Pita!I383&gt;0,Flour!I383&gt;0),0,IF(OR('Green Pepper'!I383&gt;0,'House Salad'!I383&gt;0,Mushrooms!I383&gt;0,Lemon!I383&gt;0,Tzatziki!I383&gt;0,'Monterey Jack'!I383&gt;0,'Marinated Chicken'!I383&gt;0,Squid!I383&gt;0,Onions!I383&gt;0,Spanakopita!I383&gt;0,'Garlic Butter Sauce'!I383&gt;0,Cheddar!I383&gt;0,'Filet Mignon'!I383&gt;0,'Pork Loin Skewers'!I383&gt;0,Bacon!I383&gt;0,'Chicken Breast'!I383&gt;0,'Butterfly Shrimp'!I383&gt;0,'Potato Wedges'!I383&gt;0),50,200))),0)</f>
        <v>0</v>
      </c>
      <c r="J383" s="2" t="str">
        <f ca="1">IF(D383&lt;$E$18,"N/A",IF(D383=$E$18,IF($E$7-SUM(OFFSET(F383,-$E$18,0):F383)&gt;0,$E$7-SUM(OFFSET(F383,-$E$18,0):F383),0),IF(OFFSET(G383,-$E$18,0)-SUM(OFFSET(F383,-$E$18,0):F383)&gt;0,OFFSET(G383,-$E$18,0)-SUM(OFFSET(F383,-$E$18,0):F383),0)))</f>
        <v>N/A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112</v>
      </c>
      <c r="F384" s="15">
        <f t="shared" si="34"/>
        <v>45</v>
      </c>
      <c r="G384" s="15">
        <f t="shared" ca="1" si="35"/>
        <v>315</v>
      </c>
      <c r="H384" s="13">
        <f t="shared" ca="1" si="31"/>
        <v>0.12273972602739727</v>
      </c>
      <c r="I384" s="29">
        <f ca="1">IF(G384&lt;&gt;0,IF(E384&lt;0,0,IF(OR(Pita!I384&gt;0,Flour!I384&gt;0),0,IF(OR('Green Pepper'!I384&gt;0,'House Salad'!I384&gt;0,Mushrooms!I384&gt;0,Lemon!I384&gt;0,Tzatziki!I384&gt;0,'Monterey Jack'!I384&gt;0,'Marinated Chicken'!I384&gt;0,Squid!I384&gt;0,Onions!I384&gt;0,Spanakopita!I384&gt;0,'Garlic Butter Sauce'!I384&gt;0,Cheddar!I384&gt;0,'Filet Mignon'!I384&gt;0,'Pork Loin Skewers'!I384&gt;0,Bacon!I384&gt;0,'Chicken Breast'!I384&gt;0,'Butterfly Shrimp'!I384&gt;0,'Potato Wedges'!I384&gt;0),50,200))),0)</f>
        <v>0</v>
      </c>
      <c r="J384" s="2" t="str">
        <f ca="1">IF(D384&lt;$E$18,"N/A",IF(D384=$E$18,IF($E$7-SUM(OFFSET(F384,-$E$18,0):F384)&gt;0,$E$7-SUM(OFFSET(F384,-$E$18,0):F384),0),IF(OFFSET(G384,-$E$18,0)-SUM(OFFSET(F384,-$E$18,0):F384)&gt;0,OFFSET(G384,-$E$18,0)-SUM(OFFSET(F384,-$E$18,0):F384),0)))</f>
        <v>N/A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25">
        <v>365</v>
      </c>
      <c r="E385" s="2">
        <f t="shared" ca="1" si="36"/>
        <v>382</v>
      </c>
      <c r="F385" s="15">
        <f t="shared" si="34"/>
        <v>45</v>
      </c>
      <c r="G385" s="15">
        <f t="shared" ca="1" si="35"/>
        <v>0</v>
      </c>
      <c r="H385" s="13">
        <f t="shared" ca="1" si="31"/>
        <v>0.41863013698630142</v>
      </c>
      <c r="I385" s="29">
        <f ca="1">IF(G385&lt;&gt;0,IF(E385&lt;0,0,IF(OR(Pita!I385&gt;0,Flour!I385&gt;0),0,IF(OR('Green Pepper'!I385&gt;0,'House Salad'!I385&gt;0,Mushrooms!I385&gt;0,Lemon!I385&gt;0,Tzatziki!I385&gt;0,'Monterey Jack'!I385&gt;0,'Marinated Chicken'!I385&gt;0,Squid!I385&gt;0,Onions!I385&gt;0,Spanakopita!I385&gt;0,'Garlic Butter Sauce'!I385&gt;0,Cheddar!I385&gt;0,'Filet Mignon'!I385&gt;0,'Pork Loin Skewers'!I385&gt;0,Bacon!I385&gt;0,'Chicken Breast'!I385&gt;0,'Butterfly Shrimp'!I385&gt;0,'Potato Wedges'!I385&gt;0),50,200))),0)</f>
        <v>0</v>
      </c>
      <c r="J385" s="2" t="str">
        <f ca="1">IF(D385&lt;$E$18,"N/A",IF(D385=$E$18,IF($E$7-SUM(OFFSET(F385,-$E$18,0):F385)&gt;0,$E$7-SUM(OFFSET(F385,-$E$18,0):F385),0),IF(OFFSET(G385,-$E$18,0)-SUM(OFFSET(F385,-$E$18,0):F385)&gt;0,OFFSET(G385,-$E$18,0)-SUM(OFFSET(F385,-$E$18,0):F385),0)))</f>
        <v>N/A</v>
      </c>
      <c r="K385" s="13">
        <f t="shared" ca="1" si="32"/>
        <v>0</v>
      </c>
      <c r="L385" s="26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246.2</v>
      </c>
      <c r="F386" s="15">
        <f t="shared" si="34"/>
        <v>45</v>
      </c>
      <c r="G386" s="53">
        <f ca="1">AVERAGEIF(G21:G385,"&lt;&gt;0")</f>
        <v>317.11320754716979</v>
      </c>
      <c r="H386" s="51">
        <f ca="1">SUM(H21:H385)</f>
        <v>98.529315068492721</v>
      </c>
      <c r="I386" s="51">
        <f ca="1">SUM(I21:I385)</f>
        <v>0</v>
      </c>
      <c r="J386" s="54">
        <f t="shared" ref="J386:L386" ca="1" si="37">SUM(J21:J385)</f>
        <v>0</v>
      </c>
      <c r="K386" s="51">
        <f t="shared" ca="1" si="37"/>
        <v>0</v>
      </c>
      <c r="L386" s="52">
        <f t="shared" ca="1" si="37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11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6022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5</xdr:row>
                <xdr:rowOff>175260</xdr:rowOff>
              </to>
            </anchor>
          </controlPr>
        </control>
      </mc:Choice>
      <mc:Fallback>
        <control shapeId="86022" r:id="rId4" name="CommandButton1"/>
      </mc:Fallback>
    </mc:AlternateContent>
    <mc:AlternateContent xmlns:mc="http://schemas.openxmlformats.org/markup-compatibility/2006">
      <mc:Choice Requires="x14">
        <control shapeId="86021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60960</xdr:rowOff>
              </to>
            </anchor>
          </controlPr>
        </control>
      </mc:Choice>
      <mc:Fallback>
        <control shapeId="86021" r:id="rId6" name="CommandButton2"/>
      </mc:Fallback>
    </mc:AlternateContent>
    <mc:AlternateContent xmlns:mc="http://schemas.openxmlformats.org/markup-compatibility/2006">
      <mc:Choice Requires="x14">
        <control shapeId="86020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86020" r:id="rId8" name="CommandButton3"/>
      </mc:Fallback>
    </mc:AlternateContent>
    <mc:AlternateContent xmlns:mc="http://schemas.openxmlformats.org/markup-compatibility/2006">
      <mc:Choice Requires="x14">
        <control shapeId="86019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86019" r:id="rId10" name="CommandButton4"/>
      </mc:Fallback>
    </mc:AlternateContent>
    <mc:AlternateContent xmlns:mc="http://schemas.openxmlformats.org/markup-compatibility/2006">
      <mc:Choice Requires="x14">
        <control shapeId="86018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86018" r:id="rId12" name="CommandButton5"/>
      </mc:Fallback>
    </mc:AlternateContent>
    <mc:AlternateContent xmlns:mc="http://schemas.openxmlformats.org/markup-compatibility/2006">
      <mc:Choice Requires="x14">
        <control shapeId="86017" r:id="rId14" name="CommandButton6">
          <controlPr defaultSize="0" autoLine="0" autoPict="0" r:id="rId15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213360</xdr:colOff>
                <xdr:row>39</xdr:row>
                <xdr:rowOff>99060</xdr:rowOff>
              </to>
            </anchor>
          </controlPr>
        </control>
      </mc:Choice>
      <mc:Fallback>
        <control shapeId="86017" r:id="rId14" name="CommandButton6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8D3B5-BD48-4BC4-B60E-D1691BB32146}">
  <sheetPr codeName="Sheet18">
    <tabColor rgb="FF7030A0"/>
  </sheetPr>
  <dimension ref="D1:L388"/>
  <sheetViews>
    <sheetView showGridLines="0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18.77734375" style="2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27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529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35</v>
      </c>
      <c r="F5" s="17"/>
      <c r="G5"/>
      <c r="H5"/>
      <c r="I5"/>
      <c r="J5"/>
      <c r="K5" s="1"/>
      <c r="L5" s="1"/>
    </row>
    <row r="6" spans="4:12" ht="14.55" customHeight="1" x14ac:dyDescent="0.3">
      <c r="D6" s="23" t="s">
        <v>99</v>
      </c>
      <c r="E6" s="33" t="str" cm="1">
        <f t="array" ref="E6">_xlfn.ARRAYTOTEXT(_xlfn._xlws.FILTER(Table2!A:A,Table2!D:D=E2),0)</f>
        <v>Oregano Chicken, Chicken Grill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267.28109589041122</v>
      </c>
      <c r="F8" s="57"/>
      <c r="G8"/>
      <c r="H8"/>
      <c r="I8"/>
      <c r="J8"/>
      <c r="K8" s="1"/>
      <c r="L8" s="1"/>
    </row>
    <row r="9" spans="4:12" x14ac:dyDescent="0.3">
      <c r="D9" s="23" t="s">
        <v>108</v>
      </c>
      <c r="E9" s="33" t="str" cm="1">
        <f t="array" aca="1" ref="E9" ca="1">_xlfn.ARRAYTOTEXT(_xlfn._xlws.FILTER(OFFSET(D20,E18,0):D385,OFFSET(J20,E18,0):J385&gt;0,"0"))</f>
        <v>0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12.65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114.06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75.822654594715658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6.1971875192501322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252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0.99967475372591919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-11</v>
      </c>
      <c r="F21" s="15">
        <f>ROUND($E$15/7,0)</f>
        <v>11</v>
      </c>
      <c r="G21" s="15">
        <f>IF(D21=1,$E$4,IF(E21&lt;0,$E$4-E21,IF(MOD(D21,$E$5)=0,$E$4-E21,0)))</f>
        <v>529</v>
      </c>
      <c r="H21" s="29">
        <f t="shared" ref="H21:H84" si="0">IF(E21&gt;0,E21*($E$12/365),0)</f>
        <v>0</v>
      </c>
      <c r="I21" s="29">
        <f>IF(G21&lt;&gt;0,IF(E21&lt;0,0,IF(OR('Marinated Chicken'!I21&gt;0,Squid!I21&gt;0,Spanakopita!I21&gt;0,'Filet Mignon'!I21&gt;0,'Pork Loin Skewers'!I21&gt;0,Bacon!I21&gt;0),0,IF(OR(Pita!I21&gt;0,'Green Pepper'!I21&gt;0,'House Salad'!I21&gt;0,Mushrooms!I21&gt;0,Lemon!I21&gt;0,Tzatziki!I21&gt;0,'Monterey Jack'!I21&gt;0,Onions!I21&gt;0,'Garlic Butter Sauce'!I21&gt;0,Flour!I21&gt;0,Cheddar!I21&gt;0),50,200))),0)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507</v>
      </c>
      <c r="F22" s="15">
        <f t="shared" ref="F22:F85" si="4">ROUND($E$15/7,0)</f>
        <v>11</v>
      </c>
      <c r="G22" s="15">
        <f t="shared" ref="G22:G85" ca="1" si="5">IF(D22=1,$E$4,IF(E22&lt;0,$E$4-E22,IF(MOD(D22,$E$5)=0,$E$4-E22,0)))</f>
        <v>0</v>
      </c>
      <c r="H22" s="13">
        <f t="shared" ca="1" si="0"/>
        <v>0.55561643835616448</v>
      </c>
      <c r="I22" s="29">
        <f ca="1">IF(G22&lt;&gt;0,IF(E22&lt;0,0,IF(OR('Marinated Chicken'!I22&gt;0,Squid!I22&gt;0,Spanakopita!I22&gt;0,'Filet Mignon'!I22&gt;0,'Pork Loin Skewers'!I22&gt;0,Bacon!I22&gt;0),0,IF(OR(Pita!I22&gt;0,'Green Pepper'!I22&gt;0,'House Salad'!I22&gt;0,Mushrooms!I22&gt;0,Lemon!I22&gt;0,Tzatziki!I22&gt;0,'Monterey Jack'!I22&gt;0,Onions!I22&gt;0,'Garlic Butter Sauce'!I22&gt;0,Flour!I22&gt;0,Cheddar!I22&gt;0),50,200))),0)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496</v>
      </c>
      <c r="F23" s="15">
        <f t="shared" si="4"/>
        <v>11</v>
      </c>
      <c r="G23" s="15">
        <f t="shared" ca="1" si="5"/>
        <v>0</v>
      </c>
      <c r="H23" s="13">
        <f t="shared" ca="1" si="0"/>
        <v>0.54356164383561656</v>
      </c>
      <c r="I23" s="29">
        <f ca="1">IF(G23&lt;&gt;0,IF(E23&lt;0,0,IF(OR('Marinated Chicken'!I23&gt;0,Squid!I23&gt;0,Spanakopita!I23&gt;0,'Filet Mignon'!I23&gt;0,'Pork Loin Skewers'!I23&gt;0,Bacon!I23&gt;0),0,IF(OR(Pita!I23&gt;0,'Green Pepper'!I23&gt;0,'House Salad'!I23&gt;0,Mushrooms!I23&gt;0,Lemon!I23&gt;0,Tzatziki!I23&gt;0,'Monterey Jack'!I23&gt;0,Onions!I23&gt;0,'Garlic Butter Sauce'!I23&gt;0,Flour!I23&gt;0,Cheddar!I23&gt;0),50,200))),0)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485</v>
      </c>
      <c r="F24" s="15">
        <f t="shared" si="4"/>
        <v>11</v>
      </c>
      <c r="G24" s="15">
        <f t="shared" ca="1" si="5"/>
        <v>0</v>
      </c>
      <c r="H24" s="13">
        <f t="shared" ca="1" si="0"/>
        <v>0.53150684931506853</v>
      </c>
      <c r="I24" s="29">
        <f ca="1">IF(G24&lt;&gt;0,IF(E24&lt;0,0,IF(OR('Marinated Chicken'!I24&gt;0,Squid!I24&gt;0,Spanakopita!I24&gt;0,'Filet Mignon'!I24&gt;0,'Pork Loin Skewers'!I24&gt;0,Bacon!I24&gt;0),0,IF(OR(Pita!I24&gt;0,'Green Pepper'!I24&gt;0,'House Salad'!I24&gt;0,Mushrooms!I24&gt;0,Lemon!I24&gt;0,Tzatziki!I24&gt;0,'Monterey Jack'!I24&gt;0,Onions!I24&gt;0,'Garlic Butter Sauce'!I24&gt;0,Flour!I24&gt;0,Cheddar!I24&gt;0),50,200))),0)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474</v>
      </c>
      <c r="F25" s="15">
        <f t="shared" si="4"/>
        <v>11</v>
      </c>
      <c r="G25" s="15">
        <f t="shared" ca="1" si="5"/>
        <v>0</v>
      </c>
      <c r="H25" s="13">
        <f t="shared" ca="1" si="0"/>
        <v>0.51945205479452061</v>
      </c>
      <c r="I25" s="29">
        <f ca="1">IF(G25&lt;&gt;0,IF(E25&lt;0,0,IF(OR('Marinated Chicken'!I25&gt;0,Squid!I25&gt;0,Spanakopita!I25&gt;0,'Filet Mignon'!I25&gt;0,'Pork Loin Skewers'!I25&gt;0,Bacon!I25&gt;0),0,IF(OR(Pita!I25&gt;0,'Green Pepper'!I25&gt;0,'House Salad'!I25&gt;0,Mushrooms!I25&gt;0,Lemon!I25&gt;0,Tzatziki!I25&gt;0,'Monterey Jack'!I25&gt;0,Onions!I25&gt;0,'Garlic Butter Sauce'!I25&gt;0,Flour!I25&gt;0,Cheddar!I25&gt;0),50,200))),0)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463</v>
      </c>
      <c r="F26" s="15">
        <f t="shared" si="4"/>
        <v>11</v>
      </c>
      <c r="G26" s="15">
        <f t="shared" ca="1" si="5"/>
        <v>0</v>
      </c>
      <c r="H26" s="13">
        <f t="shared" ca="1" si="0"/>
        <v>0.50739726027397269</v>
      </c>
      <c r="I26" s="29">
        <f ca="1">IF(G26&lt;&gt;0,IF(E26&lt;0,0,IF(OR('Marinated Chicken'!I26&gt;0,Squid!I26&gt;0,Spanakopita!I26&gt;0,'Filet Mignon'!I26&gt;0,'Pork Loin Skewers'!I26&gt;0,Bacon!I26&gt;0),0,IF(OR(Pita!I26&gt;0,'Green Pepper'!I26&gt;0,'House Salad'!I26&gt;0,Mushrooms!I26&gt;0,Lemon!I26&gt;0,Tzatziki!I26&gt;0,'Monterey Jack'!I26&gt;0,Onions!I26&gt;0,'Garlic Butter Sauce'!I26&gt;0,Flour!I26&gt;0,Cheddar!I26&gt;0),50,200))),0)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452</v>
      </c>
      <c r="F27" s="15">
        <f t="shared" si="4"/>
        <v>11</v>
      </c>
      <c r="G27" s="15">
        <f t="shared" ca="1" si="5"/>
        <v>0</v>
      </c>
      <c r="H27" s="13">
        <f t="shared" ca="1" si="0"/>
        <v>0.49534246575342472</v>
      </c>
      <c r="I27" s="29">
        <f ca="1">IF(G27&lt;&gt;0,IF(E27&lt;0,0,IF(OR('Marinated Chicken'!I27&gt;0,Squid!I27&gt;0,Spanakopita!I27&gt;0,'Filet Mignon'!I27&gt;0,'Pork Loin Skewers'!I27&gt;0,Bacon!I27&gt;0),0,IF(OR(Pita!I27&gt;0,'Green Pepper'!I27&gt;0,'House Salad'!I27&gt;0,Mushrooms!I27&gt;0,Lemon!I27&gt;0,Tzatziki!I27&gt;0,'Monterey Jack'!I27&gt;0,Onions!I27&gt;0,'Garlic Butter Sauce'!I27&gt;0,Flour!I27&gt;0,Cheddar!I27&gt;0),50,200))),0)</f>
        <v>0</v>
      </c>
      <c r="J27" s="2" t="str">
        <f ca="1">IF(D27&lt;$E$18,"N/A",IF(D27=$E$18,IF($E$7-SUM(OFFSET(F27,-$E$18,0):F27)&gt;0,$E$7-SUM(OFFSET(F27,-$E$18,0):F27),0),IF(OFFSET(G27,-$E$18,0)-SUM(OFFSET(F27,-$E$18,0):F27)&gt;0,OFFSET(G27,-$E$18,0)-SUM(OFFSET(F27,-$E$18,0):F27),0)))</f>
        <v>N/A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441</v>
      </c>
      <c r="F28" s="15">
        <f t="shared" si="4"/>
        <v>11</v>
      </c>
      <c r="G28" s="15">
        <f t="shared" ca="1" si="5"/>
        <v>0</v>
      </c>
      <c r="H28" s="13">
        <f t="shared" ca="1" si="0"/>
        <v>0.48328767123287675</v>
      </c>
      <c r="I28" s="29">
        <f ca="1">IF(G28&lt;&gt;0,IF(E28&lt;0,0,IF(OR('Marinated Chicken'!I28&gt;0,Squid!I28&gt;0,Spanakopita!I28&gt;0,'Filet Mignon'!I28&gt;0,'Pork Loin Skewers'!I28&gt;0,Bacon!I28&gt;0),0,IF(OR(Pita!I28&gt;0,'Green Pepper'!I28&gt;0,'House Salad'!I28&gt;0,Mushrooms!I28&gt;0,Lemon!I28&gt;0,Tzatziki!I28&gt;0,'Monterey Jack'!I28&gt;0,Onions!I28&gt;0,'Garlic Butter Sauce'!I28&gt;0,Flour!I28&gt;0,Cheddar!I28&gt;0),50,200))),0)</f>
        <v>0</v>
      </c>
      <c r="J28" s="2" t="str">
        <f ca="1">IF(D28&lt;$E$18,"N/A",IF(D28=$E$18,IF($E$7-SUM(OFFSET(F28,-$E$18,0):F28)&gt;0,$E$7-SUM(OFFSET(F28,-$E$18,0):F28),0),IF(OFFSET(G28,-$E$18,0)-SUM(OFFSET(F28,-$E$18,0):F28)&gt;0,OFFSET(G28,-$E$18,0)-SUM(OFFSET(F28,-$E$18,0):F28),0)))</f>
        <v>N/A</v>
      </c>
      <c r="K28" s="13">
        <f t="shared" ca="1" si="1"/>
        <v>0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430</v>
      </c>
      <c r="F29" s="15">
        <f t="shared" si="4"/>
        <v>11</v>
      </c>
      <c r="G29" s="15">
        <f t="shared" ca="1" si="5"/>
        <v>0</v>
      </c>
      <c r="H29" s="13">
        <f t="shared" ca="1" si="0"/>
        <v>0.47123287671232883</v>
      </c>
      <c r="I29" s="29">
        <f ca="1">IF(G29&lt;&gt;0,IF(E29&lt;0,0,IF(OR('Marinated Chicken'!I29&gt;0,Squid!I29&gt;0,Spanakopita!I29&gt;0,'Filet Mignon'!I29&gt;0,'Pork Loin Skewers'!I29&gt;0,Bacon!I29&gt;0),0,IF(OR(Pita!I29&gt;0,'Green Pepper'!I29&gt;0,'House Salad'!I29&gt;0,Mushrooms!I29&gt;0,Lemon!I29&gt;0,Tzatziki!I29&gt;0,'Monterey Jack'!I29&gt;0,Onions!I29&gt;0,'Garlic Butter Sauce'!I29&gt;0,Flour!I29&gt;0,Cheddar!I29&gt;0),50,200))),0)</f>
        <v>0</v>
      </c>
      <c r="J29" s="2" t="str">
        <f ca="1">IF(D29&lt;$E$18,"N/A",IF(D29=$E$18,IF($E$7-SUM(OFFSET(F29,-$E$18,0):F29)&gt;0,$E$7-SUM(OFFSET(F29,-$E$18,0):F29),0),IF(OFFSET(G29,-$E$18,0)-SUM(OFFSET(F29,-$E$18,0):F29)&gt;0,OFFSET(G29,-$E$18,0)-SUM(OFFSET(F29,-$E$18,0):F29),0)))</f>
        <v>N/A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419</v>
      </c>
      <c r="F30" s="15">
        <f t="shared" si="4"/>
        <v>11</v>
      </c>
      <c r="G30" s="15">
        <f t="shared" ca="1" si="5"/>
        <v>0</v>
      </c>
      <c r="H30" s="13">
        <f t="shared" ca="1" si="0"/>
        <v>0.45917808219178086</v>
      </c>
      <c r="I30" s="29">
        <f ca="1">IF(G30&lt;&gt;0,IF(E30&lt;0,0,IF(OR('Marinated Chicken'!I30&gt;0,Squid!I30&gt;0,Spanakopita!I30&gt;0,'Filet Mignon'!I30&gt;0,'Pork Loin Skewers'!I30&gt;0,Bacon!I30&gt;0),0,IF(OR(Pita!I30&gt;0,'Green Pepper'!I30&gt;0,'House Salad'!I30&gt;0,Mushrooms!I30&gt;0,Lemon!I30&gt;0,Tzatziki!I30&gt;0,'Monterey Jack'!I30&gt;0,Onions!I30&gt;0,'Garlic Butter Sauce'!I30&gt;0,Flour!I30&gt;0,Cheddar!I30&gt;0),50,200))),0)</f>
        <v>0</v>
      </c>
      <c r="J30" s="2" t="str">
        <f ca="1">IF(D30&lt;$E$18,"N/A",IF(D30=$E$18,IF($E$7-SUM(OFFSET(F30,-$E$18,0):F30)&gt;0,$E$7-SUM(OFFSET(F30,-$E$18,0):F30),0),IF(OFFSET(G30,-$E$18,0)-SUM(OFFSET(F30,-$E$18,0):F30)&gt;0,OFFSET(G30,-$E$18,0)-SUM(OFFSET(F30,-$E$18,0):F30),0)))</f>
        <v>N/A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408</v>
      </c>
      <c r="F31" s="15">
        <f t="shared" si="4"/>
        <v>11</v>
      </c>
      <c r="G31" s="15">
        <f t="shared" ca="1" si="5"/>
        <v>0</v>
      </c>
      <c r="H31" s="13">
        <f t="shared" ca="1" si="0"/>
        <v>0.44712328767123294</v>
      </c>
      <c r="I31" s="29">
        <f ca="1">IF(G31&lt;&gt;0,IF(E31&lt;0,0,IF(OR('Marinated Chicken'!I31&gt;0,Squid!I31&gt;0,Spanakopita!I31&gt;0,'Filet Mignon'!I31&gt;0,'Pork Loin Skewers'!I31&gt;0,Bacon!I31&gt;0),0,IF(OR(Pita!I31&gt;0,'Green Pepper'!I31&gt;0,'House Salad'!I31&gt;0,Mushrooms!I31&gt;0,Lemon!I31&gt;0,Tzatziki!I31&gt;0,'Monterey Jack'!I31&gt;0,Onions!I31&gt;0,'Garlic Butter Sauce'!I31&gt;0,Flour!I31&gt;0,Cheddar!I31&gt;0),50,200))),0)</f>
        <v>0</v>
      </c>
      <c r="J31" s="2" t="str">
        <f ca="1">IF(D31&lt;$E$18,"N/A",IF(D31=$E$18,IF($E$7-SUM(OFFSET(F31,-$E$18,0):F31)&gt;0,$E$7-SUM(OFFSET(F31,-$E$18,0):F31),0),IF(OFFSET(G31,-$E$18,0)-SUM(OFFSET(F31,-$E$18,0):F31)&gt;0,OFFSET(G31,-$E$18,0)-SUM(OFFSET(F31,-$E$18,0):F31),0)))</f>
        <v>N/A</v>
      </c>
      <c r="K31" s="13">
        <f t="shared" ca="1" si="1"/>
        <v>0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397</v>
      </c>
      <c r="F32" s="15">
        <f t="shared" si="4"/>
        <v>11</v>
      </c>
      <c r="G32" s="15">
        <f t="shared" ca="1" si="5"/>
        <v>0</v>
      </c>
      <c r="H32" s="13">
        <f t="shared" ca="1" si="0"/>
        <v>0.43506849315068497</v>
      </c>
      <c r="I32" s="29">
        <f ca="1">IF(G32&lt;&gt;0,IF(E32&lt;0,0,IF(OR('Marinated Chicken'!I32&gt;0,Squid!I32&gt;0,Spanakopita!I32&gt;0,'Filet Mignon'!I32&gt;0,'Pork Loin Skewers'!I32&gt;0,Bacon!I32&gt;0),0,IF(OR(Pita!I32&gt;0,'Green Pepper'!I32&gt;0,'House Salad'!I32&gt;0,Mushrooms!I32&gt;0,Lemon!I32&gt;0,Tzatziki!I32&gt;0,'Monterey Jack'!I32&gt;0,Onions!I32&gt;0,'Garlic Butter Sauce'!I32&gt;0,Flour!I32&gt;0,Cheddar!I32&gt;0),50,200))),0)</f>
        <v>0</v>
      </c>
      <c r="J32" s="2" t="str">
        <f ca="1">IF(D32&lt;$E$18,"N/A",IF(D32=$E$18,IF($E$7-SUM(OFFSET(F32,-$E$18,0):F32)&gt;0,$E$7-SUM(OFFSET(F32,-$E$18,0):F32),0),IF(OFFSET(G32,-$E$18,0)-SUM(OFFSET(F32,-$E$18,0):F32)&gt;0,OFFSET(G32,-$E$18,0)-SUM(OFFSET(F32,-$E$18,0):F32),0)))</f>
        <v>N/A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386</v>
      </c>
      <c r="F33" s="15">
        <f t="shared" si="4"/>
        <v>11</v>
      </c>
      <c r="G33" s="15">
        <f t="shared" ca="1" si="5"/>
        <v>0</v>
      </c>
      <c r="H33" s="13">
        <f t="shared" ca="1" si="0"/>
        <v>0.42301369863013705</v>
      </c>
      <c r="I33" s="29">
        <f ca="1">IF(G33&lt;&gt;0,IF(E33&lt;0,0,IF(OR('Marinated Chicken'!I33&gt;0,Squid!I33&gt;0,Spanakopita!I33&gt;0,'Filet Mignon'!I33&gt;0,'Pork Loin Skewers'!I33&gt;0,Bacon!I33&gt;0),0,IF(OR(Pita!I33&gt;0,'Green Pepper'!I33&gt;0,'House Salad'!I33&gt;0,Mushrooms!I33&gt;0,Lemon!I33&gt;0,Tzatziki!I33&gt;0,'Monterey Jack'!I33&gt;0,Onions!I33&gt;0,'Garlic Butter Sauce'!I33&gt;0,Flour!I33&gt;0,Cheddar!I33&gt;0),50,200))),0)</f>
        <v>0</v>
      </c>
      <c r="J33" s="2" t="str">
        <f ca="1">IF(D33&lt;$E$18,"N/A",IF(D33=$E$18,IF($E$7-SUM(OFFSET(F33,-$E$18,0):F33)&gt;0,$E$7-SUM(OFFSET(F33,-$E$18,0):F33),0),IF(OFFSET(G33,-$E$18,0)-SUM(OFFSET(F33,-$E$18,0):F33)&gt;0,OFFSET(G33,-$E$18,0)-SUM(OFFSET(F33,-$E$18,0):F33),0)))</f>
        <v>N/A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375</v>
      </c>
      <c r="F34" s="15">
        <f t="shared" si="4"/>
        <v>11</v>
      </c>
      <c r="G34" s="15">
        <f t="shared" ca="1" si="5"/>
        <v>0</v>
      </c>
      <c r="H34" s="13">
        <f t="shared" ca="1" si="0"/>
        <v>0.41095890410958907</v>
      </c>
      <c r="I34" s="29">
        <f ca="1">IF(G34&lt;&gt;0,IF(E34&lt;0,0,IF(OR('Marinated Chicken'!I34&gt;0,Squid!I34&gt;0,Spanakopita!I34&gt;0,'Filet Mignon'!I34&gt;0,'Pork Loin Skewers'!I34&gt;0,Bacon!I34&gt;0),0,IF(OR(Pita!I34&gt;0,'Green Pepper'!I34&gt;0,'House Salad'!I34&gt;0,Mushrooms!I34&gt;0,Lemon!I34&gt;0,Tzatziki!I34&gt;0,'Monterey Jack'!I34&gt;0,Onions!I34&gt;0,'Garlic Butter Sauce'!I34&gt;0,Flour!I34&gt;0,Cheddar!I34&gt;0),50,200))),0)</f>
        <v>0</v>
      </c>
      <c r="J34" s="2" t="str">
        <f ca="1">IF(D34&lt;$E$18,"N/A",IF(D34=$E$18,IF($E$7-SUM(OFFSET(F34,-$E$18,0):F34)&gt;0,$E$7-SUM(OFFSET(F34,-$E$18,0):F34),0),IF(OFFSET(G34,-$E$18,0)-SUM(OFFSET(F34,-$E$18,0):F34)&gt;0,OFFSET(G34,-$E$18,0)-SUM(OFFSET(F34,-$E$18,0):F34),0)))</f>
        <v>N/A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364</v>
      </c>
      <c r="F35" s="15">
        <f t="shared" si="4"/>
        <v>11</v>
      </c>
      <c r="G35" s="15">
        <f t="shared" ca="1" si="5"/>
        <v>0</v>
      </c>
      <c r="H35" s="13">
        <f t="shared" ca="1" si="0"/>
        <v>0.39890410958904116</v>
      </c>
      <c r="I35" s="29">
        <f ca="1">IF(G35&lt;&gt;0,IF(E35&lt;0,0,IF(OR('Marinated Chicken'!I35&gt;0,Squid!I35&gt;0,Spanakopita!I35&gt;0,'Filet Mignon'!I35&gt;0,'Pork Loin Skewers'!I35&gt;0,Bacon!I35&gt;0),0,IF(OR(Pita!I35&gt;0,'Green Pepper'!I35&gt;0,'House Salad'!I35&gt;0,Mushrooms!I35&gt;0,Lemon!I35&gt;0,Tzatziki!I35&gt;0,'Monterey Jack'!I35&gt;0,Onions!I35&gt;0,'Garlic Butter Sauce'!I35&gt;0,Flour!I35&gt;0,Cheddar!I35&gt;0),50,200))),0)</f>
        <v>0</v>
      </c>
      <c r="J35" s="2" t="str">
        <f ca="1">IF(D35&lt;$E$18,"N/A",IF(D35=$E$18,IF($E$7-SUM(OFFSET(F35,-$E$18,0):F35)&gt;0,$E$7-SUM(OFFSET(F35,-$E$18,0):F35),0),IF(OFFSET(G35,-$E$18,0)-SUM(OFFSET(F35,-$E$18,0):F35)&gt;0,OFFSET(G35,-$E$18,0)-SUM(OFFSET(F35,-$E$18,0):F35),0)))</f>
        <v>N/A</v>
      </c>
      <c r="K35" s="13">
        <f t="shared" ca="1" si="1"/>
        <v>0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353</v>
      </c>
      <c r="F36" s="15">
        <f t="shared" si="4"/>
        <v>11</v>
      </c>
      <c r="G36" s="15">
        <f t="shared" ca="1" si="5"/>
        <v>0</v>
      </c>
      <c r="H36" s="13">
        <f t="shared" ca="1" si="0"/>
        <v>0.38684931506849318</v>
      </c>
      <c r="I36" s="29">
        <f ca="1">IF(G36&lt;&gt;0,IF(E36&lt;0,0,IF(OR('Marinated Chicken'!I36&gt;0,Squid!I36&gt;0,Spanakopita!I36&gt;0,'Filet Mignon'!I36&gt;0,'Pork Loin Skewers'!I36&gt;0,Bacon!I36&gt;0),0,IF(OR(Pita!I36&gt;0,'Green Pepper'!I36&gt;0,'House Salad'!I36&gt;0,Mushrooms!I36&gt;0,Lemon!I36&gt;0,Tzatziki!I36&gt;0,'Monterey Jack'!I36&gt;0,Onions!I36&gt;0,'Garlic Butter Sauce'!I36&gt;0,Flour!I36&gt;0,Cheddar!I36&gt;0),50,200))),0)</f>
        <v>0</v>
      </c>
      <c r="J36" s="2" t="str">
        <f ca="1">IF(D36&lt;$E$18,"N/A",IF(D36=$E$18,IF($E$7-SUM(OFFSET(F36,-$E$18,0):F36)&gt;0,$E$7-SUM(OFFSET(F36,-$E$18,0):F36),0),IF(OFFSET(G36,-$E$18,0)-SUM(OFFSET(F36,-$E$18,0):F36)&gt;0,OFFSET(G36,-$E$18,0)-SUM(OFFSET(F36,-$E$18,0):F36),0)))</f>
        <v>N/A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342</v>
      </c>
      <c r="F37" s="15">
        <f t="shared" si="4"/>
        <v>11</v>
      </c>
      <c r="G37" s="15">
        <f t="shared" ca="1" si="5"/>
        <v>0</v>
      </c>
      <c r="H37" s="13">
        <f t="shared" ca="1" si="0"/>
        <v>0.37479452054794526</v>
      </c>
      <c r="I37" s="29">
        <f ca="1">IF(G37&lt;&gt;0,IF(E37&lt;0,0,IF(OR('Marinated Chicken'!I37&gt;0,Squid!I37&gt;0,Spanakopita!I37&gt;0,'Filet Mignon'!I37&gt;0,'Pork Loin Skewers'!I37&gt;0,Bacon!I37&gt;0),0,IF(OR(Pita!I37&gt;0,'Green Pepper'!I37&gt;0,'House Salad'!I37&gt;0,Mushrooms!I37&gt;0,Lemon!I37&gt;0,Tzatziki!I37&gt;0,'Monterey Jack'!I37&gt;0,Onions!I37&gt;0,'Garlic Butter Sauce'!I37&gt;0,Flour!I37&gt;0,Cheddar!I37&gt;0),50,200))),0)</f>
        <v>0</v>
      </c>
      <c r="J37" s="2" t="str">
        <f ca="1">IF(D37&lt;$E$18,"N/A",IF(D37=$E$18,IF($E$7-SUM(OFFSET(F37,-$E$18,0):F37)&gt;0,$E$7-SUM(OFFSET(F37,-$E$18,0):F37),0),IF(OFFSET(G37,-$E$18,0)-SUM(OFFSET(F37,-$E$18,0):F37)&gt;0,OFFSET(G37,-$E$18,0)-SUM(OFFSET(F37,-$E$18,0):F37),0)))</f>
        <v>N/A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331</v>
      </c>
      <c r="F38" s="15">
        <f t="shared" si="4"/>
        <v>11</v>
      </c>
      <c r="G38" s="15">
        <f t="shared" ca="1" si="5"/>
        <v>0</v>
      </c>
      <c r="H38" s="13">
        <f t="shared" ca="1" si="0"/>
        <v>0.36273972602739729</v>
      </c>
      <c r="I38" s="29">
        <f ca="1">IF(G38&lt;&gt;0,IF(E38&lt;0,0,IF(OR('Marinated Chicken'!I38&gt;0,Squid!I38&gt;0,Spanakopita!I38&gt;0,'Filet Mignon'!I38&gt;0,'Pork Loin Skewers'!I38&gt;0,Bacon!I38&gt;0),0,IF(OR(Pita!I38&gt;0,'Green Pepper'!I38&gt;0,'House Salad'!I38&gt;0,Mushrooms!I38&gt;0,Lemon!I38&gt;0,Tzatziki!I38&gt;0,'Monterey Jack'!I38&gt;0,Onions!I38&gt;0,'Garlic Butter Sauce'!I38&gt;0,Flour!I38&gt;0,Cheddar!I38&gt;0),50,200))),0)</f>
        <v>0</v>
      </c>
      <c r="J38" s="2" t="str">
        <f ca="1">IF(D38&lt;$E$18,"N/A",IF(D38=$E$18,IF($E$7-SUM(OFFSET(F38,-$E$18,0):F38)&gt;0,$E$7-SUM(OFFSET(F38,-$E$18,0):F38),0),IF(OFFSET(G38,-$E$18,0)-SUM(OFFSET(F38,-$E$18,0):F38)&gt;0,OFFSET(G38,-$E$18,0)-SUM(OFFSET(F38,-$E$18,0):F38),0)))</f>
        <v>N/A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320</v>
      </c>
      <c r="F39" s="15">
        <f t="shared" si="4"/>
        <v>11</v>
      </c>
      <c r="G39" s="15">
        <f t="shared" ca="1" si="5"/>
        <v>0</v>
      </c>
      <c r="H39" s="13">
        <f t="shared" ca="1" si="0"/>
        <v>0.35068493150684937</v>
      </c>
      <c r="I39" s="29">
        <f ca="1">IF(G39&lt;&gt;0,IF(E39&lt;0,0,IF(OR('Marinated Chicken'!I39&gt;0,Squid!I39&gt;0,Spanakopita!I39&gt;0,'Filet Mignon'!I39&gt;0,'Pork Loin Skewers'!I39&gt;0,Bacon!I39&gt;0),0,IF(OR(Pita!I39&gt;0,'Green Pepper'!I39&gt;0,'House Salad'!I39&gt;0,Mushrooms!I39&gt;0,Lemon!I39&gt;0,Tzatziki!I39&gt;0,'Monterey Jack'!I39&gt;0,Onions!I39&gt;0,'Garlic Butter Sauce'!I39&gt;0,Flour!I39&gt;0,Cheddar!I39&gt;0),50,200))),0)</f>
        <v>0</v>
      </c>
      <c r="J39" s="2" t="str">
        <f ca="1">IF(D39&lt;$E$18,"N/A",IF(D39=$E$18,IF($E$7-SUM(OFFSET(F39,-$E$18,0):F39)&gt;0,$E$7-SUM(OFFSET(F39,-$E$18,0):F39),0),IF(OFFSET(G39,-$E$18,0)-SUM(OFFSET(F39,-$E$18,0):F39)&gt;0,OFFSET(G39,-$E$18,0)-SUM(OFFSET(F39,-$E$18,0):F39),0)))</f>
        <v>N/A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309</v>
      </c>
      <c r="F40" s="15">
        <f t="shared" si="4"/>
        <v>11</v>
      </c>
      <c r="G40" s="15">
        <f t="shared" ca="1" si="5"/>
        <v>0</v>
      </c>
      <c r="H40" s="13">
        <f t="shared" ca="1" si="0"/>
        <v>0.3386301369863014</v>
      </c>
      <c r="I40" s="29">
        <f ca="1">IF(G40&lt;&gt;0,IF(E40&lt;0,0,IF(OR('Marinated Chicken'!I40&gt;0,Squid!I40&gt;0,Spanakopita!I40&gt;0,'Filet Mignon'!I40&gt;0,'Pork Loin Skewers'!I40&gt;0,Bacon!I40&gt;0),0,IF(OR(Pita!I40&gt;0,'Green Pepper'!I40&gt;0,'House Salad'!I40&gt;0,Mushrooms!I40&gt;0,Lemon!I40&gt;0,Tzatziki!I40&gt;0,'Monterey Jack'!I40&gt;0,Onions!I40&gt;0,'Garlic Butter Sauce'!I40&gt;0,Flour!I40&gt;0,Cheddar!I40&gt;0),50,200))),0)</f>
        <v>0</v>
      </c>
      <c r="J40" s="2" t="str">
        <f ca="1">IF(D40&lt;$E$18,"N/A",IF(D40=$E$18,IF($E$7-SUM(OFFSET(F40,-$E$18,0):F40)&gt;0,$E$7-SUM(OFFSET(F40,-$E$18,0):F40),0),IF(OFFSET(G40,-$E$18,0)-SUM(OFFSET(F40,-$E$18,0):F40)&gt;0,OFFSET(G40,-$E$18,0)-SUM(OFFSET(F40,-$E$18,0):F40),0)))</f>
        <v>N/A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298</v>
      </c>
      <c r="F41" s="15">
        <f t="shared" si="4"/>
        <v>11</v>
      </c>
      <c r="G41" s="15">
        <f t="shared" ca="1" si="5"/>
        <v>0</v>
      </c>
      <c r="H41" s="13">
        <f t="shared" ca="1" si="0"/>
        <v>0.32657534246575348</v>
      </c>
      <c r="I41" s="29">
        <f ca="1">IF(G41&lt;&gt;0,IF(E41&lt;0,0,IF(OR('Marinated Chicken'!I41&gt;0,Squid!I41&gt;0,Spanakopita!I41&gt;0,'Filet Mignon'!I41&gt;0,'Pork Loin Skewers'!I41&gt;0,Bacon!I41&gt;0),0,IF(OR(Pita!I41&gt;0,'Green Pepper'!I41&gt;0,'House Salad'!I41&gt;0,Mushrooms!I41&gt;0,Lemon!I41&gt;0,Tzatziki!I41&gt;0,'Monterey Jack'!I41&gt;0,Onions!I41&gt;0,'Garlic Butter Sauce'!I41&gt;0,Flour!I41&gt;0,Cheddar!I41&gt;0),50,200))),0)</f>
        <v>0</v>
      </c>
      <c r="J41" s="2" t="str">
        <f ca="1">IF(D41&lt;$E$18,"N/A",IF(D41=$E$18,IF($E$7-SUM(OFFSET(F41,-$E$18,0):F41)&gt;0,$E$7-SUM(OFFSET(F41,-$E$18,0):F41),0),IF(OFFSET(G41,-$E$18,0)-SUM(OFFSET(F41,-$E$18,0):F41)&gt;0,OFFSET(G41,-$E$18,0)-SUM(OFFSET(F41,-$E$18,0):F41),0)))</f>
        <v>N/A</v>
      </c>
      <c r="K41" s="13">
        <f t="shared" ca="1" si="1"/>
        <v>0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287</v>
      </c>
      <c r="F42" s="15">
        <f t="shared" si="4"/>
        <v>11</v>
      </c>
      <c r="G42" s="15">
        <f t="shared" ca="1" si="5"/>
        <v>0</v>
      </c>
      <c r="H42" s="13">
        <f t="shared" ca="1" si="0"/>
        <v>0.31452054794520551</v>
      </c>
      <c r="I42" s="29">
        <f ca="1">IF(G42&lt;&gt;0,IF(E42&lt;0,0,IF(OR('Marinated Chicken'!I42&gt;0,Squid!I42&gt;0,Spanakopita!I42&gt;0,'Filet Mignon'!I42&gt;0,'Pork Loin Skewers'!I42&gt;0,Bacon!I42&gt;0),0,IF(OR(Pita!I42&gt;0,'Green Pepper'!I42&gt;0,'House Salad'!I42&gt;0,Mushrooms!I42&gt;0,Lemon!I42&gt;0,Tzatziki!I42&gt;0,'Monterey Jack'!I42&gt;0,Onions!I42&gt;0,'Garlic Butter Sauce'!I42&gt;0,Flour!I42&gt;0,Cheddar!I42&gt;0),50,200))),0)</f>
        <v>0</v>
      </c>
      <c r="J42" s="2" t="str">
        <f ca="1">IF(D42&lt;$E$18,"N/A",IF(D42=$E$18,IF($E$7-SUM(OFFSET(F42,-$E$18,0):F42)&gt;0,$E$7-SUM(OFFSET(F42,-$E$18,0):F42),0),IF(OFFSET(G42,-$E$18,0)-SUM(OFFSET(F42,-$E$18,0):F42)&gt;0,OFFSET(G42,-$E$18,0)-SUM(OFFSET(F42,-$E$18,0):F42),0)))</f>
        <v>N/A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276</v>
      </c>
      <c r="F43" s="15">
        <f t="shared" si="4"/>
        <v>11</v>
      </c>
      <c r="G43" s="15">
        <f t="shared" ca="1" si="5"/>
        <v>0</v>
      </c>
      <c r="H43" s="13">
        <f t="shared" ca="1" si="0"/>
        <v>0.30246575342465759</v>
      </c>
      <c r="I43" s="29">
        <f ca="1">IF(G43&lt;&gt;0,IF(E43&lt;0,0,IF(OR('Marinated Chicken'!I43&gt;0,Squid!I43&gt;0,Spanakopita!I43&gt;0,'Filet Mignon'!I43&gt;0,'Pork Loin Skewers'!I43&gt;0,Bacon!I43&gt;0),0,IF(OR(Pita!I43&gt;0,'Green Pepper'!I43&gt;0,'House Salad'!I43&gt;0,Mushrooms!I43&gt;0,Lemon!I43&gt;0,Tzatziki!I43&gt;0,'Monterey Jack'!I43&gt;0,Onions!I43&gt;0,'Garlic Butter Sauce'!I43&gt;0,Flour!I43&gt;0,Cheddar!I43&gt;0),50,200))),0)</f>
        <v>0</v>
      </c>
      <c r="J43" s="2" t="str">
        <f ca="1">IF(D43&lt;$E$18,"N/A",IF(D43=$E$18,IF($E$7-SUM(OFFSET(F43,-$E$18,0):F43)&gt;0,$E$7-SUM(OFFSET(F43,-$E$18,0):F43),0),IF(OFFSET(G43,-$E$18,0)-SUM(OFFSET(F43,-$E$18,0):F43)&gt;0,OFFSET(G43,-$E$18,0)-SUM(OFFSET(F43,-$E$18,0):F43),0)))</f>
        <v>N/A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265</v>
      </c>
      <c r="F44" s="15">
        <f t="shared" si="4"/>
        <v>11</v>
      </c>
      <c r="G44" s="15">
        <f t="shared" ca="1" si="5"/>
        <v>0</v>
      </c>
      <c r="H44" s="13">
        <f t="shared" ca="1" si="0"/>
        <v>0.29041095890410962</v>
      </c>
      <c r="I44" s="29">
        <f ca="1">IF(G44&lt;&gt;0,IF(E44&lt;0,0,IF(OR('Marinated Chicken'!I44&gt;0,Squid!I44&gt;0,Spanakopita!I44&gt;0,'Filet Mignon'!I44&gt;0,'Pork Loin Skewers'!I44&gt;0,Bacon!I44&gt;0),0,IF(OR(Pita!I44&gt;0,'Green Pepper'!I44&gt;0,'House Salad'!I44&gt;0,Mushrooms!I44&gt;0,Lemon!I44&gt;0,Tzatziki!I44&gt;0,'Monterey Jack'!I44&gt;0,Onions!I44&gt;0,'Garlic Butter Sauce'!I44&gt;0,Flour!I44&gt;0,Cheddar!I44&gt;0),50,200))),0)</f>
        <v>0</v>
      </c>
      <c r="J44" s="2" t="str">
        <f ca="1">IF(D44&lt;$E$18,"N/A",IF(D44=$E$18,IF($E$7-SUM(OFFSET(F44,-$E$18,0):F44)&gt;0,$E$7-SUM(OFFSET(F44,-$E$18,0):F44),0),IF(OFFSET(G44,-$E$18,0)-SUM(OFFSET(F44,-$E$18,0):F44)&gt;0,OFFSET(G44,-$E$18,0)-SUM(OFFSET(F44,-$E$18,0):F44),0)))</f>
        <v>N/A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254</v>
      </c>
      <c r="F45" s="15">
        <f t="shared" si="4"/>
        <v>11</v>
      </c>
      <c r="G45" s="15">
        <f t="shared" ca="1" si="5"/>
        <v>0</v>
      </c>
      <c r="H45" s="13">
        <f t="shared" ca="1" si="0"/>
        <v>0.2783561643835617</v>
      </c>
      <c r="I45" s="29">
        <f ca="1">IF(G45&lt;&gt;0,IF(E45&lt;0,0,IF(OR('Marinated Chicken'!I45&gt;0,Squid!I45&gt;0,Spanakopita!I45&gt;0,'Filet Mignon'!I45&gt;0,'Pork Loin Skewers'!I45&gt;0,Bacon!I45&gt;0),0,IF(OR(Pita!I45&gt;0,'Green Pepper'!I45&gt;0,'House Salad'!I45&gt;0,Mushrooms!I45&gt;0,Lemon!I45&gt;0,Tzatziki!I45&gt;0,'Monterey Jack'!I45&gt;0,Onions!I45&gt;0,'Garlic Butter Sauce'!I45&gt;0,Flour!I45&gt;0,Cheddar!I45&gt;0),50,200))),0)</f>
        <v>0</v>
      </c>
      <c r="J45" s="2" t="str">
        <f ca="1">IF(D45&lt;$E$18,"N/A",IF(D45=$E$18,IF($E$7-SUM(OFFSET(F45,-$E$18,0):F45)&gt;0,$E$7-SUM(OFFSET(F45,-$E$18,0):F45),0),IF(OFFSET(G45,-$E$18,0)-SUM(OFFSET(F45,-$E$18,0):F45)&gt;0,OFFSET(G45,-$E$18,0)-SUM(OFFSET(F45,-$E$18,0):F45),0)))</f>
        <v>N/A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243</v>
      </c>
      <c r="F46" s="15">
        <f t="shared" si="4"/>
        <v>11</v>
      </c>
      <c r="G46" s="15">
        <f t="shared" ca="1" si="5"/>
        <v>0</v>
      </c>
      <c r="H46" s="13">
        <f t="shared" ca="1" si="0"/>
        <v>0.26630136986301373</v>
      </c>
      <c r="I46" s="29">
        <f ca="1">IF(G46&lt;&gt;0,IF(E46&lt;0,0,IF(OR('Marinated Chicken'!I46&gt;0,Squid!I46&gt;0,Spanakopita!I46&gt;0,'Filet Mignon'!I46&gt;0,'Pork Loin Skewers'!I46&gt;0,Bacon!I46&gt;0),0,IF(OR(Pita!I46&gt;0,'Green Pepper'!I46&gt;0,'House Salad'!I46&gt;0,Mushrooms!I46&gt;0,Lemon!I46&gt;0,Tzatziki!I46&gt;0,'Monterey Jack'!I46&gt;0,Onions!I46&gt;0,'Garlic Butter Sauce'!I46&gt;0,Flour!I46&gt;0,Cheddar!I46&gt;0),50,200))),0)</f>
        <v>0</v>
      </c>
      <c r="J46" s="2" t="str">
        <f ca="1">IF(D46&lt;$E$18,"N/A",IF(D46=$E$18,IF($E$7-SUM(OFFSET(F46,-$E$18,0):F46)&gt;0,$E$7-SUM(OFFSET(F46,-$E$18,0):F46),0),IF(OFFSET(G46,-$E$18,0)-SUM(OFFSET(F46,-$E$18,0):F46)&gt;0,OFFSET(G46,-$E$18,0)-SUM(OFFSET(F46,-$E$18,0):F46),0)))</f>
        <v>N/A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232</v>
      </c>
      <c r="F47" s="15">
        <f t="shared" si="4"/>
        <v>11</v>
      </c>
      <c r="G47" s="15">
        <f t="shared" ca="1" si="5"/>
        <v>0</v>
      </c>
      <c r="H47" s="13">
        <f t="shared" ca="1" si="0"/>
        <v>0.25424657534246581</v>
      </c>
      <c r="I47" s="29">
        <f ca="1">IF(G47&lt;&gt;0,IF(E47&lt;0,0,IF(OR('Marinated Chicken'!I47&gt;0,Squid!I47&gt;0,Spanakopita!I47&gt;0,'Filet Mignon'!I47&gt;0,'Pork Loin Skewers'!I47&gt;0,Bacon!I47&gt;0),0,IF(OR(Pita!I47&gt;0,'Green Pepper'!I47&gt;0,'House Salad'!I47&gt;0,Mushrooms!I47&gt;0,Lemon!I47&gt;0,Tzatziki!I47&gt;0,'Monterey Jack'!I47&gt;0,Onions!I47&gt;0,'Garlic Butter Sauce'!I47&gt;0,Flour!I47&gt;0,Cheddar!I47&gt;0),50,200))),0)</f>
        <v>0</v>
      </c>
      <c r="J47" s="2" t="str">
        <f ca="1">IF(D47&lt;$E$18,"N/A",IF(D47=$E$18,IF($E$7-SUM(OFFSET(F47,-$E$18,0):F47)&gt;0,$E$7-SUM(OFFSET(F47,-$E$18,0):F47),0),IF(OFFSET(G47,-$E$18,0)-SUM(OFFSET(F47,-$E$18,0):F47)&gt;0,OFFSET(G47,-$E$18,0)-SUM(OFFSET(F47,-$E$18,0):F47),0)))</f>
        <v>N/A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221</v>
      </c>
      <c r="F48" s="15">
        <f t="shared" si="4"/>
        <v>11</v>
      </c>
      <c r="G48" s="15">
        <f t="shared" ca="1" si="5"/>
        <v>0</v>
      </c>
      <c r="H48" s="13">
        <f t="shared" ca="1" si="0"/>
        <v>0.24219178082191783</v>
      </c>
      <c r="I48" s="29">
        <f ca="1">IF(G48&lt;&gt;0,IF(E48&lt;0,0,IF(OR('Marinated Chicken'!I48&gt;0,Squid!I48&gt;0,Spanakopita!I48&gt;0,'Filet Mignon'!I48&gt;0,'Pork Loin Skewers'!I48&gt;0,Bacon!I48&gt;0),0,IF(OR(Pita!I48&gt;0,'Green Pepper'!I48&gt;0,'House Salad'!I48&gt;0,Mushrooms!I48&gt;0,Lemon!I48&gt;0,Tzatziki!I48&gt;0,'Monterey Jack'!I48&gt;0,Onions!I48&gt;0,'Garlic Butter Sauce'!I48&gt;0,Flour!I48&gt;0,Cheddar!I48&gt;0),50,200))),0)</f>
        <v>0</v>
      </c>
      <c r="J48" s="2" t="str">
        <f ca="1">IF(D48&lt;$E$18,"N/A",IF(D48=$E$18,IF($E$7-SUM(OFFSET(F48,-$E$18,0):F48)&gt;0,$E$7-SUM(OFFSET(F48,-$E$18,0):F48),0),IF(OFFSET(G48,-$E$18,0)-SUM(OFFSET(F48,-$E$18,0):F48)&gt;0,OFFSET(G48,-$E$18,0)-SUM(OFFSET(F48,-$E$18,0):F48),0)))</f>
        <v>N/A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210</v>
      </c>
      <c r="F49" s="15">
        <f t="shared" si="4"/>
        <v>11</v>
      </c>
      <c r="G49" s="15">
        <f t="shared" ca="1" si="5"/>
        <v>0</v>
      </c>
      <c r="H49" s="13">
        <f t="shared" ca="1" si="0"/>
        <v>0.23013698630136989</v>
      </c>
      <c r="I49" s="29">
        <f ca="1">IF(G49&lt;&gt;0,IF(E49&lt;0,0,IF(OR('Marinated Chicken'!I49&gt;0,Squid!I49&gt;0,Spanakopita!I49&gt;0,'Filet Mignon'!I49&gt;0,'Pork Loin Skewers'!I49&gt;0,Bacon!I49&gt;0),0,IF(OR(Pita!I49&gt;0,'Green Pepper'!I49&gt;0,'House Salad'!I49&gt;0,Mushrooms!I49&gt;0,Lemon!I49&gt;0,Tzatziki!I49&gt;0,'Monterey Jack'!I49&gt;0,Onions!I49&gt;0,'Garlic Butter Sauce'!I49&gt;0,Flour!I49&gt;0,Cheddar!I49&gt;0),50,200))),0)</f>
        <v>0</v>
      </c>
      <c r="J49" s="2" t="str">
        <f ca="1">IF(D49&lt;$E$18,"N/A",IF(D49=$E$18,IF($E$7-SUM(OFFSET(F49,-$E$18,0):F49)&gt;0,$E$7-SUM(OFFSET(F49,-$E$18,0):F49),0),IF(OFFSET(G49,-$E$18,0)-SUM(OFFSET(F49,-$E$18,0):F49)&gt;0,OFFSET(G49,-$E$18,0)-SUM(OFFSET(F49,-$E$18,0):F49),0)))</f>
        <v>N/A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199</v>
      </c>
      <c r="F50" s="15">
        <f t="shared" si="4"/>
        <v>11</v>
      </c>
      <c r="G50" s="15">
        <f t="shared" ca="1" si="5"/>
        <v>0</v>
      </c>
      <c r="H50" s="13">
        <f t="shared" ca="1" si="0"/>
        <v>0.21808219178082194</v>
      </c>
      <c r="I50" s="29">
        <f ca="1">IF(G50&lt;&gt;0,IF(E50&lt;0,0,IF(OR('Marinated Chicken'!I50&gt;0,Squid!I50&gt;0,Spanakopita!I50&gt;0,'Filet Mignon'!I50&gt;0,'Pork Loin Skewers'!I50&gt;0,Bacon!I50&gt;0),0,IF(OR(Pita!I50&gt;0,'Green Pepper'!I50&gt;0,'House Salad'!I50&gt;0,Mushrooms!I50&gt;0,Lemon!I50&gt;0,Tzatziki!I50&gt;0,'Monterey Jack'!I50&gt;0,Onions!I50&gt;0,'Garlic Butter Sauce'!I50&gt;0,Flour!I50&gt;0,Cheddar!I50&gt;0),50,200))),0)</f>
        <v>0</v>
      </c>
      <c r="J50" s="2" t="str">
        <f ca="1">IF(D50&lt;$E$18,"N/A",IF(D50=$E$18,IF($E$7-SUM(OFFSET(F50,-$E$18,0):F50)&gt;0,$E$7-SUM(OFFSET(F50,-$E$18,0):F50),0),IF(OFFSET(G50,-$E$18,0)-SUM(OFFSET(F50,-$E$18,0):F50)&gt;0,OFFSET(G50,-$E$18,0)-SUM(OFFSET(F50,-$E$18,0):F50),0)))</f>
        <v>N/A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188</v>
      </c>
      <c r="F51" s="15">
        <f t="shared" si="4"/>
        <v>11</v>
      </c>
      <c r="G51" s="15">
        <f t="shared" ca="1" si="5"/>
        <v>0</v>
      </c>
      <c r="H51" s="13">
        <f t="shared" ca="1" si="0"/>
        <v>0.206027397260274</v>
      </c>
      <c r="I51" s="29">
        <f ca="1">IF(G51&lt;&gt;0,IF(E51&lt;0,0,IF(OR('Marinated Chicken'!I51&gt;0,Squid!I51&gt;0,Spanakopita!I51&gt;0,'Filet Mignon'!I51&gt;0,'Pork Loin Skewers'!I51&gt;0,Bacon!I51&gt;0),0,IF(OR(Pita!I51&gt;0,'Green Pepper'!I51&gt;0,'House Salad'!I51&gt;0,Mushrooms!I51&gt;0,Lemon!I51&gt;0,Tzatziki!I51&gt;0,'Monterey Jack'!I51&gt;0,Onions!I51&gt;0,'Garlic Butter Sauce'!I51&gt;0,Flour!I51&gt;0,Cheddar!I51&gt;0),50,200))),0)</f>
        <v>0</v>
      </c>
      <c r="J51" s="2" t="str">
        <f ca="1">IF(D51&lt;$E$18,"N/A",IF(D51=$E$18,IF($E$7-SUM(OFFSET(F51,-$E$18,0):F51)&gt;0,$E$7-SUM(OFFSET(F51,-$E$18,0):F51),0),IF(OFFSET(G51,-$E$18,0)-SUM(OFFSET(F51,-$E$18,0):F51)&gt;0,OFFSET(G51,-$E$18,0)-SUM(OFFSET(F51,-$E$18,0):F51),0)))</f>
        <v>N/A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177</v>
      </c>
      <c r="F52" s="15">
        <f t="shared" si="4"/>
        <v>11</v>
      </c>
      <c r="G52" s="15">
        <f t="shared" ca="1" si="5"/>
        <v>0</v>
      </c>
      <c r="H52" s="13">
        <f t="shared" ca="1" si="0"/>
        <v>0.19397260273972605</v>
      </c>
      <c r="I52" s="29">
        <f ca="1">IF(G52&lt;&gt;0,IF(E52&lt;0,0,IF(OR('Marinated Chicken'!I52&gt;0,Squid!I52&gt;0,Spanakopita!I52&gt;0,'Filet Mignon'!I52&gt;0,'Pork Loin Skewers'!I52&gt;0,Bacon!I52&gt;0),0,IF(OR(Pita!I52&gt;0,'Green Pepper'!I52&gt;0,'House Salad'!I52&gt;0,Mushrooms!I52&gt;0,Lemon!I52&gt;0,Tzatziki!I52&gt;0,'Monterey Jack'!I52&gt;0,Onions!I52&gt;0,'Garlic Butter Sauce'!I52&gt;0,Flour!I52&gt;0,Cheddar!I52&gt;0),50,200))),0)</f>
        <v>0</v>
      </c>
      <c r="J52" s="2" t="str">
        <f ca="1">IF(D52&lt;$E$18,"N/A",IF(D52=$E$18,IF($E$7-SUM(OFFSET(F52,-$E$18,0):F52)&gt;0,$E$7-SUM(OFFSET(F52,-$E$18,0):F52),0),IF(OFFSET(G52,-$E$18,0)-SUM(OFFSET(F52,-$E$18,0):F52)&gt;0,OFFSET(G52,-$E$18,0)-SUM(OFFSET(F52,-$E$18,0):F52),0)))</f>
        <v>N/A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166</v>
      </c>
      <c r="F53" s="15">
        <f t="shared" si="4"/>
        <v>11</v>
      </c>
      <c r="G53" s="15">
        <f t="shared" ca="1" si="5"/>
        <v>0</v>
      </c>
      <c r="H53" s="13">
        <f t="shared" ca="1" si="0"/>
        <v>0.18191780821917811</v>
      </c>
      <c r="I53" s="29">
        <f ca="1">IF(G53&lt;&gt;0,IF(E53&lt;0,0,IF(OR('Marinated Chicken'!I53&gt;0,Squid!I53&gt;0,Spanakopita!I53&gt;0,'Filet Mignon'!I53&gt;0,'Pork Loin Skewers'!I53&gt;0,Bacon!I53&gt;0),0,IF(OR(Pita!I53&gt;0,'Green Pepper'!I53&gt;0,'House Salad'!I53&gt;0,Mushrooms!I53&gt;0,Lemon!I53&gt;0,Tzatziki!I53&gt;0,'Monterey Jack'!I53&gt;0,Onions!I53&gt;0,'Garlic Butter Sauce'!I53&gt;0,Flour!I53&gt;0,Cheddar!I53&gt;0),50,200))),0)</f>
        <v>0</v>
      </c>
      <c r="J53" s="2" t="str">
        <f ca="1">IF(D53&lt;$E$18,"N/A",IF(D53=$E$18,IF($E$7-SUM(OFFSET(F53,-$E$18,0):F53)&gt;0,$E$7-SUM(OFFSET(F53,-$E$18,0):F53),0),IF(OFFSET(G53,-$E$18,0)-SUM(OFFSET(F53,-$E$18,0):F53)&gt;0,OFFSET(G53,-$E$18,0)-SUM(OFFSET(F53,-$E$18,0):F53),0)))</f>
        <v>N/A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155</v>
      </c>
      <c r="F54" s="15">
        <f t="shared" si="4"/>
        <v>11</v>
      </c>
      <c r="G54" s="15">
        <f t="shared" ca="1" si="5"/>
        <v>0</v>
      </c>
      <c r="H54" s="13">
        <f t="shared" ca="1" si="0"/>
        <v>0.16986301369863016</v>
      </c>
      <c r="I54" s="29">
        <f ca="1">IF(G54&lt;&gt;0,IF(E54&lt;0,0,IF(OR('Marinated Chicken'!I54&gt;0,Squid!I54&gt;0,Spanakopita!I54&gt;0,'Filet Mignon'!I54&gt;0,'Pork Loin Skewers'!I54&gt;0,Bacon!I54&gt;0),0,IF(OR(Pita!I54&gt;0,'Green Pepper'!I54&gt;0,'House Salad'!I54&gt;0,Mushrooms!I54&gt;0,Lemon!I54&gt;0,Tzatziki!I54&gt;0,'Monterey Jack'!I54&gt;0,Onions!I54&gt;0,'Garlic Butter Sauce'!I54&gt;0,Flour!I54&gt;0,Cheddar!I54&gt;0),50,200))),0)</f>
        <v>0</v>
      </c>
      <c r="J54" s="2" t="str">
        <f ca="1">IF(D54&lt;$E$18,"N/A",IF(D54=$E$18,IF($E$7-SUM(OFFSET(F54,-$E$18,0):F54)&gt;0,$E$7-SUM(OFFSET(F54,-$E$18,0):F54),0),IF(OFFSET(G54,-$E$18,0)-SUM(OFFSET(F54,-$E$18,0):F54)&gt;0,OFFSET(G54,-$E$18,0)-SUM(OFFSET(F54,-$E$18,0):F54),0)))</f>
        <v>N/A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144</v>
      </c>
      <c r="F55" s="15">
        <f t="shared" si="4"/>
        <v>11</v>
      </c>
      <c r="G55" s="15">
        <f t="shared" ca="1" si="5"/>
        <v>385</v>
      </c>
      <c r="H55" s="13">
        <f t="shared" ca="1" si="0"/>
        <v>0.15780821917808222</v>
      </c>
      <c r="I55" s="29">
        <f ca="1">IF(G55&lt;&gt;0,IF(E55&lt;0,0,IF(OR('Marinated Chicken'!I55&gt;0,Squid!I55&gt;0,Spanakopita!I55&gt;0,'Filet Mignon'!I55&gt;0,'Pork Loin Skewers'!I55&gt;0,Bacon!I55&gt;0),0,IF(OR(Pita!I55&gt;0,'Green Pepper'!I55&gt;0,'House Salad'!I55&gt;0,Mushrooms!I55&gt;0,Lemon!I55&gt;0,Tzatziki!I55&gt;0,'Monterey Jack'!I55&gt;0,Onions!I55&gt;0,'Garlic Butter Sauce'!I55&gt;0,Flour!I55&gt;0,Cheddar!I55&gt;0),50,200))),0)</f>
        <v>0</v>
      </c>
      <c r="J55" s="2" t="str">
        <f ca="1">IF(D55&lt;$E$18,"N/A",IF(D55=$E$18,IF($E$7-SUM(OFFSET(F55,-$E$18,0):F55)&gt;0,$E$7-SUM(OFFSET(F55,-$E$18,0):F55),0),IF(OFFSET(G55,-$E$18,0)-SUM(OFFSET(F55,-$E$18,0):F55)&gt;0,OFFSET(G55,-$E$18,0)-SUM(OFFSET(F55,-$E$18,0):F55),0)))</f>
        <v>N/A</v>
      </c>
      <c r="K55" s="13">
        <f t="shared" ca="1" si="1"/>
        <v>0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518</v>
      </c>
      <c r="F56" s="15">
        <f t="shared" si="4"/>
        <v>11</v>
      </c>
      <c r="G56" s="15">
        <f t="shared" ca="1" si="5"/>
        <v>0</v>
      </c>
      <c r="H56" s="13">
        <f t="shared" ca="1" si="0"/>
        <v>0.56767123287671239</v>
      </c>
      <c r="I56" s="29">
        <f ca="1">IF(G56&lt;&gt;0,IF(E56&lt;0,0,IF(OR('Marinated Chicken'!I56&gt;0,Squid!I56&gt;0,Spanakopita!I56&gt;0,'Filet Mignon'!I56&gt;0,'Pork Loin Skewers'!I56&gt;0,Bacon!I56&gt;0),0,IF(OR(Pita!I56&gt;0,'Green Pepper'!I56&gt;0,'House Salad'!I56&gt;0,Mushrooms!I56&gt;0,Lemon!I56&gt;0,Tzatziki!I56&gt;0,'Monterey Jack'!I56&gt;0,Onions!I56&gt;0,'Garlic Butter Sauce'!I56&gt;0,Flour!I56&gt;0,Cheddar!I56&gt;0),50,200))),0)</f>
        <v>0</v>
      </c>
      <c r="J56" s="2" t="str">
        <f ca="1">IF(D56&lt;$E$18,"N/A",IF(D56=$E$18,IF($E$7-SUM(OFFSET(F56,-$E$18,0):F56)&gt;0,$E$7-SUM(OFFSET(F56,-$E$18,0):F56),0),IF(OFFSET(G56,-$E$18,0)-SUM(OFFSET(F56,-$E$18,0):F56)&gt;0,OFFSET(G56,-$E$18,0)-SUM(OFFSET(F56,-$E$18,0):F56),0)))</f>
        <v>N/A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507</v>
      </c>
      <c r="F57" s="15">
        <f t="shared" si="4"/>
        <v>11</v>
      </c>
      <c r="G57" s="15">
        <f t="shared" ca="1" si="5"/>
        <v>0</v>
      </c>
      <c r="H57" s="13">
        <f t="shared" ca="1" si="0"/>
        <v>0.55561643835616448</v>
      </c>
      <c r="I57" s="29">
        <f ca="1">IF(G57&lt;&gt;0,IF(E57&lt;0,0,IF(OR('Marinated Chicken'!I57&gt;0,Squid!I57&gt;0,Spanakopita!I57&gt;0,'Filet Mignon'!I57&gt;0,'Pork Loin Skewers'!I57&gt;0,Bacon!I57&gt;0),0,IF(OR(Pita!I57&gt;0,'Green Pepper'!I57&gt;0,'House Salad'!I57&gt;0,Mushrooms!I57&gt;0,Lemon!I57&gt;0,Tzatziki!I57&gt;0,'Monterey Jack'!I57&gt;0,Onions!I57&gt;0,'Garlic Butter Sauce'!I57&gt;0,Flour!I57&gt;0,Cheddar!I57&gt;0),50,200))),0)</f>
        <v>0</v>
      </c>
      <c r="J57" s="2" t="str">
        <f ca="1">IF(D57&lt;$E$18,"N/A",IF(D57=$E$18,IF($E$7-SUM(OFFSET(F57,-$E$18,0):F57)&gt;0,$E$7-SUM(OFFSET(F57,-$E$18,0):F57),0),IF(OFFSET(G57,-$E$18,0)-SUM(OFFSET(F57,-$E$18,0):F57)&gt;0,OFFSET(G57,-$E$18,0)-SUM(OFFSET(F57,-$E$18,0):F57),0)))</f>
        <v>N/A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496</v>
      </c>
      <c r="F58" s="15">
        <f t="shared" si="4"/>
        <v>11</v>
      </c>
      <c r="G58" s="15">
        <f t="shared" ca="1" si="5"/>
        <v>0</v>
      </c>
      <c r="H58" s="13">
        <f t="shared" ca="1" si="0"/>
        <v>0.54356164383561656</v>
      </c>
      <c r="I58" s="29">
        <f ca="1">IF(G58&lt;&gt;0,IF(E58&lt;0,0,IF(OR('Marinated Chicken'!I58&gt;0,Squid!I58&gt;0,Spanakopita!I58&gt;0,'Filet Mignon'!I58&gt;0,'Pork Loin Skewers'!I58&gt;0,Bacon!I58&gt;0),0,IF(OR(Pita!I58&gt;0,'Green Pepper'!I58&gt;0,'House Salad'!I58&gt;0,Mushrooms!I58&gt;0,Lemon!I58&gt;0,Tzatziki!I58&gt;0,'Monterey Jack'!I58&gt;0,Onions!I58&gt;0,'Garlic Butter Sauce'!I58&gt;0,Flour!I58&gt;0,Cheddar!I58&gt;0),50,200))),0)</f>
        <v>0</v>
      </c>
      <c r="J58" s="2" t="str">
        <f ca="1">IF(D58&lt;$E$18,"N/A",IF(D58=$E$18,IF($E$7-SUM(OFFSET(F58,-$E$18,0):F58)&gt;0,$E$7-SUM(OFFSET(F58,-$E$18,0):F58),0),IF(OFFSET(G58,-$E$18,0)-SUM(OFFSET(F58,-$E$18,0):F58)&gt;0,OFFSET(G58,-$E$18,0)-SUM(OFFSET(F58,-$E$18,0):F58),0)))</f>
        <v>N/A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485</v>
      </c>
      <c r="F59" s="15">
        <f t="shared" si="4"/>
        <v>11</v>
      </c>
      <c r="G59" s="15">
        <f t="shared" ca="1" si="5"/>
        <v>0</v>
      </c>
      <c r="H59" s="13">
        <f t="shared" ca="1" si="0"/>
        <v>0.53150684931506853</v>
      </c>
      <c r="I59" s="29">
        <f ca="1">IF(G59&lt;&gt;0,IF(E59&lt;0,0,IF(OR('Marinated Chicken'!I59&gt;0,Squid!I59&gt;0,Spanakopita!I59&gt;0,'Filet Mignon'!I59&gt;0,'Pork Loin Skewers'!I59&gt;0,Bacon!I59&gt;0),0,IF(OR(Pita!I59&gt;0,'Green Pepper'!I59&gt;0,'House Salad'!I59&gt;0,Mushrooms!I59&gt;0,Lemon!I59&gt;0,Tzatziki!I59&gt;0,'Monterey Jack'!I59&gt;0,Onions!I59&gt;0,'Garlic Butter Sauce'!I59&gt;0,Flour!I59&gt;0,Cheddar!I59&gt;0),50,200))),0)</f>
        <v>0</v>
      </c>
      <c r="J59" s="2" t="str">
        <f ca="1">IF(D59&lt;$E$18,"N/A",IF(D59=$E$18,IF($E$7-SUM(OFFSET(F59,-$E$18,0):F59)&gt;0,$E$7-SUM(OFFSET(F59,-$E$18,0):F59),0),IF(OFFSET(G59,-$E$18,0)-SUM(OFFSET(F59,-$E$18,0):F59)&gt;0,OFFSET(G59,-$E$18,0)-SUM(OFFSET(F59,-$E$18,0):F59),0)))</f>
        <v>N/A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474</v>
      </c>
      <c r="F60" s="15">
        <f t="shared" si="4"/>
        <v>11</v>
      </c>
      <c r="G60" s="15">
        <f t="shared" ca="1" si="5"/>
        <v>0</v>
      </c>
      <c r="H60" s="13">
        <f t="shared" ca="1" si="0"/>
        <v>0.51945205479452061</v>
      </c>
      <c r="I60" s="29">
        <f ca="1">IF(G60&lt;&gt;0,IF(E60&lt;0,0,IF(OR('Marinated Chicken'!I60&gt;0,Squid!I60&gt;0,Spanakopita!I60&gt;0,'Filet Mignon'!I60&gt;0,'Pork Loin Skewers'!I60&gt;0,Bacon!I60&gt;0),0,IF(OR(Pita!I60&gt;0,'Green Pepper'!I60&gt;0,'House Salad'!I60&gt;0,Mushrooms!I60&gt;0,Lemon!I60&gt;0,Tzatziki!I60&gt;0,'Monterey Jack'!I60&gt;0,Onions!I60&gt;0,'Garlic Butter Sauce'!I60&gt;0,Flour!I60&gt;0,Cheddar!I60&gt;0),50,200))),0)</f>
        <v>0</v>
      </c>
      <c r="J60" s="2" t="str">
        <f ca="1">IF(D60&lt;$E$18,"N/A",IF(D60=$E$18,IF($E$7-SUM(OFFSET(F60,-$E$18,0):F60)&gt;0,$E$7-SUM(OFFSET(F60,-$E$18,0):F60),0),IF(OFFSET(G60,-$E$18,0)-SUM(OFFSET(F60,-$E$18,0):F60)&gt;0,OFFSET(G60,-$E$18,0)-SUM(OFFSET(F60,-$E$18,0):F60),0)))</f>
        <v>N/A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463</v>
      </c>
      <c r="F61" s="15">
        <f t="shared" si="4"/>
        <v>11</v>
      </c>
      <c r="G61" s="15">
        <f t="shared" ca="1" si="5"/>
        <v>0</v>
      </c>
      <c r="H61" s="13">
        <f t="shared" ca="1" si="0"/>
        <v>0.50739726027397269</v>
      </c>
      <c r="I61" s="29">
        <f ca="1">IF(G61&lt;&gt;0,IF(E61&lt;0,0,IF(OR('Marinated Chicken'!I61&gt;0,Squid!I61&gt;0,Spanakopita!I61&gt;0,'Filet Mignon'!I61&gt;0,'Pork Loin Skewers'!I61&gt;0,Bacon!I61&gt;0),0,IF(OR(Pita!I61&gt;0,'Green Pepper'!I61&gt;0,'House Salad'!I61&gt;0,Mushrooms!I61&gt;0,Lemon!I61&gt;0,Tzatziki!I61&gt;0,'Monterey Jack'!I61&gt;0,Onions!I61&gt;0,'Garlic Butter Sauce'!I61&gt;0,Flour!I61&gt;0,Cheddar!I61&gt;0),50,200))),0)</f>
        <v>0</v>
      </c>
      <c r="J61" s="2" t="str">
        <f ca="1">IF(D61&lt;$E$18,"N/A",IF(D61=$E$18,IF($E$7-SUM(OFFSET(F61,-$E$18,0):F61)&gt;0,$E$7-SUM(OFFSET(F61,-$E$18,0):F61),0),IF(OFFSET(G61,-$E$18,0)-SUM(OFFSET(F61,-$E$18,0):F61)&gt;0,OFFSET(G61,-$E$18,0)-SUM(OFFSET(F61,-$E$18,0):F61),0)))</f>
        <v>N/A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452</v>
      </c>
      <c r="F62" s="15">
        <f t="shared" si="4"/>
        <v>11</v>
      </c>
      <c r="G62" s="15">
        <f t="shared" ca="1" si="5"/>
        <v>0</v>
      </c>
      <c r="H62" s="13">
        <f t="shared" ca="1" si="0"/>
        <v>0.49534246575342472</v>
      </c>
      <c r="I62" s="29">
        <f ca="1">IF(G62&lt;&gt;0,IF(E62&lt;0,0,IF(OR('Marinated Chicken'!I62&gt;0,Squid!I62&gt;0,Spanakopita!I62&gt;0,'Filet Mignon'!I62&gt;0,'Pork Loin Skewers'!I62&gt;0,Bacon!I62&gt;0),0,IF(OR(Pita!I62&gt;0,'Green Pepper'!I62&gt;0,'House Salad'!I62&gt;0,Mushrooms!I62&gt;0,Lemon!I62&gt;0,Tzatziki!I62&gt;0,'Monterey Jack'!I62&gt;0,Onions!I62&gt;0,'Garlic Butter Sauce'!I62&gt;0,Flour!I62&gt;0,Cheddar!I62&gt;0),50,200))),0)</f>
        <v>0</v>
      </c>
      <c r="J62" s="2" t="str">
        <f ca="1">IF(D62&lt;$E$18,"N/A",IF(D62=$E$18,IF($E$7-SUM(OFFSET(F62,-$E$18,0):F62)&gt;0,$E$7-SUM(OFFSET(F62,-$E$18,0):F62),0),IF(OFFSET(G62,-$E$18,0)-SUM(OFFSET(F62,-$E$18,0):F62)&gt;0,OFFSET(G62,-$E$18,0)-SUM(OFFSET(F62,-$E$18,0):F62),0)))</f>
        <v>N/A</v>
      </c>
      <c r="K62" s="13">
        <f t="shared" ca="1" si="1"/>
        <v>0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441</v>
      </c>
      <c r="F63" s="15">
        <f t="shared" si="4"/>
        <v>11</v>
      </c>
      <c r="G63" s="15">
        <f t="shared" ca="1" si="5"/>
        <v>0</v>
      </c>
      <c r="H63" s="13">
        <f t="shared" ca="1" si="0"/>
        <v>0.48328767123287675</v>
      </c>
      <c r="I63" s="29">
        <f ca="1">IF(G63&lt;&gt;0,IF(E63&lt;0,0,IF(OR('Marinated Chicken'!I63&gt;0,Squid!I63&gt;0,Spanakopita!I63&gt;0,'Filet Mignon'!I63&gt;0,'Pork Loin Skewers'!I63&gt;0,Bacon!I63&gt;0),0,IF(OR(Pita!I63&gt;0,'Green Pepper'!I63&gt;0,'House Salad'!I63&gt;0,Mushrooms!I63&gt;0,Lemon!I63&gt;0,Tzatziki!I63&gt;0,'Monterey Jack'!I63&gt;0,Onions!I63&gt;0,'Garlic Butter Sauce'!I63&gt;0,Flour!I63&gt;0,Cheddar!I63&gt;0),50,200))),0)</f>
        <v>0</v>
      </c>
      <c r="J63" s="2" t="str">
        <f ca="1">IF(D63&lt;$E$18,"N/A",IF(D63=$E$18,IF($E$7-SUM(OFFSET(F63,-$E$18,0):F63)&gt;0,$E$7-SUM(OFFSET(F63,-$E$18,0):F63),0),IF(OFFSET(G63,-$E$18,0)-SUM(OFFSET(F63,-$E$18,0):F63)&gt;0,OFFSET(G63,-$E$18,0)-SUM(OFFSET(F63,-$E$18,0):F63),0)))</f>
        <v>N/A</v>
      </c>
      <c r="K63" s="13">
        <f t="shared" ca="1" si="1"/>
        <v>0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430</v>
      </c>
      <c r="F64" s="15">
        <f t="shared" si="4"/>
        <v>11</v>
      </c>
      <c r="G64" s="15">
        <f t="shared" ca="1" si="5"/>
        <v>0</v>
      </c>
      <c r="H64" s="13">
        <f t="shared" ca="1" si="0"/>
        <v>0.47123287671232883</v>
      </c>
      <c r="I64" s="29">
        <f ca="1">IF(G64&lt;&gt;0,IF(E64&lt;0,0,IF(OR('Marinated Chicken'!I64&gt;0,Squid!I64&gt;0,Spanakopita!I64&gt;0,'Filet Mignon'!I64&gt;0,'Pork Loin Skewers'!I64&gt;0,Bacon!I64&gt;0),0,IF(OR(Pita!I64&gt;0,'Green Pepper'!I64&gt;0,'House Salad'!I64&gt;0,Mushrooms!I64&gt;0,Lemon!I64&gt;0,Tzatziki!I64&gt;0,'Monterey Jack'!I64&gt;0,Onions!I64&gt;0,'Garlic Butter Sauce'!I64&gt;0,Flour!I64&gt;0,Cheddar!I64&gt;0),50,200))),0)</f>
        <v>0</v>
      </c>
      <c r="J64" s="2" t="str">
        <f ca="1">IF(D64&lt;$E$18,"N/A",IF(D64=$E$18,IF($E$7-SUM(OFFSET(F64,-$E$18,0):F64)&gt;0,$E$7-SUM(OFFSET(F64,-$E$18,0):F64),0),IF(OFFSET(G64,-$E$18,0)-SUM(OFFSET(F64,-$E$18,0):F64)&gt;0,OFFSET(G64,-$E$18,0)-SUM(OFFSET(F64,-$E$18,0):F64),0)))</f>
        <v>N/A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419</v>
      </c>
      <c r="F65" s="15">
        <f t="shared" si="4"/>
        <v>11</v>
      </c>
      <c r="G65" s="15">
        <f t="shared" ca="1" si="5"/>
        <v>0</v>
      </c>
      <c r="H65" s="13">
        <f t="shared" ca="1" si="0"/>
        <v>0.45917808219178086</v>
      </c>
      <c r="I65" s="29">
        <f ca="1">IF(G65&lt;&gt;0,IF(E65&lt;0,0,IF(OR('Marinated Chicken'!I65&gt;0,Squid!I65&gt;0,Spanakopita!I65&gt;0,'Filet Mignon'!I65&gt;0,'Pork Loin Skewers'!I65&gt;0,Bacon!I65&gt;0),0,IF(OR(Pita!I65&gt;0,'Green Pepper'!I65&gt;0,'House Salad'!I65&gt;0,Mushrooms!I65&gt;0,Lemon!I65&gt;0,Tzatziki!I65&gt;0,'Monterey Jack'!I65&gt;0,Onions!I65&gt;0,'Garlic Butter Sauce'!I65&gt;0,Flour!I65&gt;0,Cheddar!I65&gt;0),50,200))),0)</f>
        <v>0</v>
      </c>
      <c r="J65" s="2" t="str">
        <f ca="1">IF(D65&lt;$E$18,"N/A",IF(D65=$E$18,IF($E$7-SUM(OFFSET(F65,-$E$18,0):F65)&gt;0,$E$7-SUM(OFFSET(F65,-$E$18,0):F65),0),IF(OFFSET(G65,-$E$18,0)-SUM(OFFSET(F65,-$E$18,0):F65)&gt;0,OFFSET(G65,-$E$18,0)-SUM(OFFSET(F65,-$E$18,0):F65),0)))</f>
        <v>N/A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408</v>
      </c>
      <c r="F66" s="15">
        <f t="shared" si="4"/>
        <v>11</v>
      </c>
      <c r="G66" s="15">
        <f t="shared" ca="1" si="5"/>
        <v>0</v>
      </c>
      <c r="H66" s="13">
        <f t="shared" ca="1" si="0"/>
        <v>0.44712328767123294</v>
      </c>
      <c r="I66" s="29">
        <f ca="1">IF(G66&lt;&gt;0,IF(E66&lt;0,0,IF(OR('Marinated Chicken'!I66&gt;0,Squid!I66&gt;0,Spanakopita!I66&gt;0,'Filet Mignon'!I66&gt;0,'Pork Loin Skewers'!I66&gt;0,Bacon!I66&gt;0),0,IF(OR(Pita!I66&gt;0,'Green Pepper'!I66&gt;0,'House Salad'!I66&gt;0,Mushrooms!I66&gt;0,Lemon!I66&gt;0,Tzatziki!I66&gt;0,'Monterey Jack'!I66&gt;0,Onions!I66&gt;0,'Garlic Butter Sauce'!I66&gt;0,Flour!I66&gt;0,Cheddar!I66&gt;0),50,200))),0)</f>
        <v>0</v>
      </c>
      <c r="J66" s="2" t="str">
        <f ca="1">IF(D66&lt;$E$18,"N/A",IF(D66=$E$18,IF($E$7-SUM(OFFSET(F66,-$E$18,0):F66)&gt;0,$E$7-SUM(OFFSET(F66,-$E$18,0):F66),0),IF(OFFSET(G66,-$E$18,0)-SUM(OFFSET(F66,-$E$18,0):F66)&gt;0,OFFSET(G66,-$E$18,0)-SUM(OFFSET(F66,-$E$18,0):F66),0)))</f>
        <v>N/A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397</v>
      </c>
      <c r="F67" s="15">
        <f t="shared" si="4"/>
        <v>11</v>
      </c>
      <c r="G67" s="15">
        <f t="shared" ca="1" si="5"/>
        <v>0</v>
      </c>
      <c r="H67" s="13">
        <f t="shared" ca="1" si="0"/>
        <v>0.43506849315068497</v>
      </c>
      <c r="I67" s="29">
        <f ca="1">IF(G67&lt;&gt;0,IF(E67&lt;0,0,IF(OR('Marinated Chicken'!I67&gt;0,Squid!I67&gt;0,Spanakopita!I67&gt;0,'Filet Mignon'!I67&gt;0,'Pork Loin Skewers'!I67&gt;0,Bacon!I67&gt;0),0,IF(OR(Pita!I67&gt;0,'Green Pepper'!I67&gt;0,'House Salad'!I67&gt;0,Mushrooms!I67&gt;0,Lemon!I67&gt;0,Tzatziki!I67&gt;0,'Monterey Jack'!I67&gt;0,Onions!I67&gt;0,'Garlic Butter Sauce'!I67&gt;0,Flour!I67&gt;0,Cheddar!I67&gt;0),50,200))),0)</f>
        <v>0</v>
      </c>
      <c r="J67" s="2" t="str">
        <f ca="1">IF(D67&lt;$E$18,"N/A",IF(D67=$E$18,IF($E$7-SUM(OFFSET(F67,-$E$18,0):F67)&gt;0,$E$7-SUM(OFFSET(F67,-$E$18,0):F67),0),IF(OFFSET(G67,-$E$18,0)-SUM(OFFSET(F67,-$E$18,0):F67)&gt;0,OFFSET(G67,-$E$18,0)-SUM(OFFSET(F67,-$E$18,0):F67),0)))</f>
        <v>N/A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386</v>
      </c>
      <c r="F68" s="15">
        <f t="shared" si="4"/>
        <v>11</v>
      </c>
      <c r="G68" s="15">
        <f t="shared" ca="1" si="5"/>
        <v>0</v>
      </c>
      <c r="H68" s="13">
        <f t="shared" ca="1" si="0"/>
        <v>0.42301369863013705</v>
      </c>
      <c r="I68" s="29">
        <f ca="1">IF(G68&lt;&gt;0,IF(E68&lt;0,0,IF(OR('Marinated Chicken'!I68&gt;0,Squid!I68&gt;0,Spanakopita!I68&gt;0,'Filet Mignon'!I68&gt;0,'Pork Loin Skewers'!I68&gt;0,Bacon!I68&gt;0),0,IF(OR(Pita!I68&gt;0,'Green Pepper'!I68&gt;0,'House Salad'!I68&gt;0,Mushrooms!I68&gt;0,Lemon!I68&gt;0,Tzatziki!I68&gt;0,'Monterey Jack'!I68&gt;0,Onions!I68&gt;0,'Garlic Butter Sauce'!I68&gt;0,Flour!I68&gt;0,Cheddar!I68&gt;0),50,200))),0)</f>
        <v>0</v>
      </c>
      <c r="J68" s="2" t="str">
        <f ca="1">IF(D68&lt;$E$18,"N/A",IF(D68=$E$18,IF($E$7-SUM(OFFSET(F68,-$E$18,0):F68)&gt;0,$E$7-SUM(OFFSET(F68,-$E$18,0):F68),0),IF(OFFSET(G68,-$E$18,0)-SUM(OFFSET(F68,-$E$18,0):F68)&gt;0,OFFSET(G68,-$E$18,0)-SUM(OFFSET(F68,-$E$18,0):F68),0)))</f>
        <v>N/A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375</v>
      </c>
      <c r="F69" s="15">
        <f t="shared" si="4"/>
        <v>11</v>
      </c>
      <c r="G69" s="15">
        <f t="shared" ca="1" si="5"/>
        <v>0</v>
      </c>
      <c r="H69" s="13">
        <f t="shared" ca="1" si="0"/>
        <v>0.41095890410958907</v>
      </c>
      <c r="I69" s="29">
        <f ca="1">IF(G69&lt;&gt;0,IF(E69&lt;0,0,IF(OR('Marinated Chicken'!I69&gt;0,Squid!I69&gt;0,Spanakopita!I69&gt;0,'Filet Mignon'!I69&gt;0,'Pork Loin Skewers'!I69&gt;0,Bacon!I69&gt;0),0,IF(OR(Pita!I69&gt;0,'Green Pepper'!I69&gt;0,'House Salad'!I69&gt;0,Mushrooms!I69&gt;0,Lemon!I69&gt;0,Tzatziki!I69&gt;0,'Monterey Jack'!I69&gt;0,Onions!I69&gt;0,'Garlic Butter Sauce'!I69&gt;0,Flour!I69&gt;0,Cheddar!I69&gt;0),50,200))),0)</f>
        <v>0</v>
      </c>
      <c r="J69" s="2" t="str">
        <f ca="1">IF(D69&lt;$E$18,"N/A",IF(D69=$E$18,IF($E$7-SUM(OFFSET(F69,-$E$18,0):F69)&gt;0,$E$7-SUM(OFFSET(F69,-$E$18,0):F69),0),IF(OFFSET(G69,-$E$18,0)-SUM(OFFSET(F69,-$E$18,0):F69)&gt;0,OFFSET(G69,-$E$18,0)-SUM(OFFSET(F69,-$E$18,0):F69),0)))</f>
        <v>N/A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364</v>
      </c>
      <c r="F70" s="15">
        <f t="shared" si="4"/>
        <v>11</v>
      </c>
      <c r="G70" s="15">
        <f t="shared" ca="1" si="5"/>
        <v>0</v>
      </c>
      <c r="H70" s="13">
        <f t="shared" ca="1" si="0"/>
        <v>0.39890410958904116</v>
      </c>
      <c r="I70" s="29">
        <f ca="1">IF(G70&lt;&gt;0,IF(E70&lt;0,0,IF(OR('Marinated Chicken'!I70&gt;0,Squid!I70&gt;0,Spanakopita!I70&gt;0,'Filet Mignon'!I70&gt;0,'Pork Loin Skewers'!I70&gt;0,Bacon!I70&gt;0),0,IF(OR(Pita!I70&gt;0,'Green Pepper'!I70&gt;0,'House Salad'!I70&gt;0,Mushrooms!I70&gt;0,Lemon!I70&gt;0,Tzatziki!I70&gt;0,'Monterey Jack'!I70&gt;0,Onions!I70&gt;0,'Garlic Butter Sauce'!I70&gt;0,Flour!I70&gt;0,Cheddar!I70&gt;0),50,200))),0)</f>
        <v>0</v>
      </c>
      <c r="J70" s="2" t="str">
        <f ca="1">IF(D70&lt;$E$18,"N/A",IF(D70=$E$18,IF($E$7-SUM(OFFSET(F70,-$E$18,0):F70)&gt;0,$E$7-SUM(OFFSET(F70,-$E$18,0):F70),0),IF(OFFSET(G70,-$E$18,0)-SUM(OFFSET(F70,-$E$18,0):F70)&gt;0,OFFSET(G70,-$E$18,0)-SUM(OFFSET(F70,-$E$18,0):F70),0)))</f>
        <v>N/A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353</v>
      </c>
      <c r="F71" s="15">
        <f t="shared" si="4"/>
        <v>11</v>
      </c>
      <c r="G71" s="15">
        <f t="shared" ca="1" si="5"/>
        <v>0</v>
      </c>
      <c r="H71" s="13">
        <f t="shared" ca="1" si="0"/>
        <v>0.38684931506849318</v>
      </c>
      <c r="I71" s="29">
        <f ca="1">IF(G71&lt;&gt;0,IF(E71&lt;0,0,IF(OR('Marinated Chicken'!I71&gt;0,Squid!I71&gt;0,Spanakopita!I71&gt;0,'Filet Mignon'!I71&gt;0,'Pork Loin Skewers'!I71&gt;0,Bacon!I71&gt;0),0,IF(OR(Pita!I71&gt;0,'Green Pepper'!I71&gt;0,'House Salad'!I71&gt;0,Mushrooms!I71&gt;0,Lemon!I71&gt;0,Tzatziki!I71&gt;0,'Monterey Jack'!I71&gt;0,Onions!I71&gt;0,'Garlic Butter Sauce'!I71&gt;0,Flour!I71&gt;0,Cheddar!I71&gt;0),50,200))),0)</f>
        <v>0</v>
      </c>
      <c r="J71" s="2" t="str">
        <f ca="1">IF(D71&lt;$E$18,"N/A",IF(D71=$E$18,IF($E$7-SUM(OFFSET(F71,-$E$18,0):F71)&gt;0,$E$7-SUM(OFFSET(F71,-$E$18,0):F71),0),IF(OFFSET(G71,-$E$18,0)-SUM(OFFSET(F71,-$E$18,0):F71)&gt;0,OFFSET(G71,-$E$18,0)-SUM(OFFSET(F71,-$E$18,0):F71),0)))</f>
        <v>N/A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342</v>
      </c>
      <c r="F72" s="15">
        <f t="shared" si="4"/>
        <v>11</v>
      </c>
      <c r="G72" s="15">
        <f t="shared" ca="1" si="5"/>
        <v>0</v>
      </c>
      <c r="H72" s="13">
        <f t="shared" ca="1" si="0"/>
        <v>0.37479452054794526</v>
      </c>
      <c r="I72" s="29">
        <f ca="1">IF(G72&lt;&gt;0,IF(E72&lt;0,0,IF(OR('Marinated Chicken'!I72&gt;0,Squid!I72&gt;0,Spanakopita!I72&gt;0,'Filet Mignon'!I72&gt;0,'Pork Loin Skewers'!I72&gt;0,Bacon!I72&gt;0),0,IF(OR(Pita!I72&gt;0,'Green Pepper'!I72&gt;0,'House Salad'!I72&gt;0,Mushrooms!I72&gt;0,Lemon!I72&gt;0,Tzatziki!I72&gt;0,'Monterey Jack'!I72&gt;0,Onions!I72&gt;0,'Garlic Butter Sauce'!I72&gt;0,Flour!I72&gt;0,Cheddar!I72&gt;0),50,200))),0)</f>
        <v>0</v>
      </c>
      <c r="J72" s="2" t="str">
        <f ca="1">IF(D72&lt;$E$18,"N/A",IF(D72=$E$18,IF($E$7-SUM(OFFSET(F72,-$E$18,0):F72)&gt;0,$E$7-SUM(OFFSET(F72,-$E$18,0):F72),0),IF(OFFSET(G72,-$E$18,0)-SUM(OFFSET(F72,-$E$18,0):F72)&gt;0,OFFSET(G72,-$E$18,0)-SUM(OFFSET(F72,-$E$18,0):F72),0)))</f>
        <v>N/A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331</v>
      </c>
      <c r="F73" s="15">
        <f t="shared" si="4"/>
        <v>11</v>
      </c>
      <c r="G73" s="15">
        <f t="shared" ca="1" si="5"/>
        <v>0</v>
      </c>
      <c r="H73" s="13">
        <f t="shared" ca="1" si="0"/>
        <v>0.36273972602739729</v>
      </c>
      <c r="I73" s="29">
        <f ca="1">IF(G73&lt;&gt;0,IF(E73&lt;0,0,IF(OR('Marinated Chicken'!I73&gt;0,Squid!I73&gt;0,Spanakopita!I73&gt;0,'Filet Mignon'!I73&gt;0,'Pork Loin Skewers'!I73&gt;0,Bacon!I73&gt;0),0,IF(OR(Pita!I73&gt;0,'Green Pepper'!I73&gt;0,'House Salad'!I73&gt;0,Mushrooms!I73&gt;0,Lemon!I73&gt;0,Tzatziki!I73&gt;0,'Monterey Jack'!I73&gt;0,Onions!I73&gt;0,'Garlic Butter Sauce'!I73&gt;0,Flour!I73&gt;0,Cheddar!I73&gt;0),50,200))),0)</f>
        <v>0</v>
      </c>
      <c r="J73" s="2" t="str">
        <f ca="1">IF(D73&lt;$E$18,"N/A",IF(D73=$E$18,IF($E$7-SUM(OFFSET(F73,-$E$18,0):F73)&gt;0,$E$7-SUM(OFFSET(F73,-$E$18,0):F73),0),IF(OFFSET(G73,-$E$18,0)-SUM(OFFSET(F73,-$E$18,0):F73)&gt;0,OFFSET(G73,-$E$18,0)-SUM(OFFSET(F73,-$E$18,0):F73),0)))</f>
        <v>N/A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320</v>
      </c>
      <c r="F74" s="15">
        <f t="shared" si="4"/>
        <v>11</v>
      </c>
      <c r="G74" s="15">
        <f t="shared" ca="1" si="5"/>
        <v>0</v>
      </c>
      <c r="H74" s="13">
        <f t="shared" ca="1" si="0"/>
        <v>0.35068493150684937</v>
      </c>
      <c r="I74" s="29">
        <f ca="1">IF(G74&lt;&gt;0,IF(E74&lt;0,0,IF(OR('Marinated Chicken'!I74&gt;0,Squid!I74&gt;0,Spanakopita!I74&gt;0,'Filet Mignon'!I74&gt;0,'Pork Loin Skewers'!I74&gt;0,Bacon!I74&gt;0),0,IF(OR(Pita!I74&gt;0,'Green Pepper'!I74&gt;0,'House Salad'!I74&gt;0,Mushrooms!I74&gt;0,Lemon!I74&gt;0,Tzatziki!I74&gt;0,'Monterey Jack'!I74&gt;0,Onions!I74&gt;0,'Garlic Butter Sauce'!I74&gt;0,Flour!I74&gt;0,Cheddar!I74&gt;0),50,200))),0)</f>
        <v>0</v>
      </c>
      <c r="J74" s="2" t="str">
        <f ca="1">IF(D74&lt;$E$18,"N/A",IF(D74=$E$18,IF($E$7-SUM(OFFSET(F74,-$E$18,0):F74)&gt;0,$E$7-SUM(OFFSET(F74,-$E$18,0):F74),0),IF(OFFSET(G74,-$E$18,0)-SUM(OFFSET(F74,-$E$18,0):F74)&gt;0,OFFSET(G74,-$E$18,0)-SUM(OFFSET(F74,-$E$18,0):F74),0)))</f>
        <v>N/A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309</v>
      </c>
      <c r="F75" s="15">
        <f t="shared" si="4"/>
        <v>11</v>
      </c>
      <c r="G75" s="15">
        <f t="shared" ca="1" si="5"/>
        <v>0</v>
      </c>
      <c r="H75" s="13">
        <f t="shared" ca="1" si="0"/>
        <v>0.3386301369863014</v>
      </c>
      <c r="I75" s="29">
        <f ca="1">IF(G75&lt;&gt;0,IF(E75&lt;0,0,IF(OR('Marinated Chicken'!I75&gt;0,Squid!I75&gt;0,Spanakopita!I75&gt;0,'Filet Mignon'!I75&gt;0,'Pork Loin Skewers'!I75&gt;0,Bacon!I75&gt;0),0,IF(OR(Pita!I75&gt;0,'Green Pepper'!I75&gt;0,'House Salad'!I75&gt;0,Mushrooms!I75&gt;0,Lemon!I75&gt;0,Tzatziki!I75&gt;0,'Monterey Jack'!I75&gt;0,Onions!I75&gt;0,'Garlic Butter Sauce'!I75&gt;0,Flour!I75&gt;0,Cheddar!I75&gt;0),50,200))),0)</f>
        <v>0</v>
      </c>
      <c r="J75" s="2" t="str">
        <f ca="1">IF(D75&lt;$E$18,"N/A",IF(D75=$E$18,IF($E$7-SUM(OFFSET(F75,-$E$18,0):F75)&gt;0,$E$7-SUM(OFFSET(F75,-$E$18,0):F75),0),IF(OFFSET(G75,-$E$18,0)-SUM(OFFSET(F75,-$E$18,0):F75)&gt;0,OFFSET(G75,-$E$18,0)-SUM(OFFSET(F75,-$E$18,0):F75),0)))</f>
        <v>N/A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298</v>
      </c>
      <c r="F76" s="15">
        <f t="shared" si="4"/>
        <v>11</v>
      </c>
      <c r="G76" s="15">
        <f t="shared" ca="1" si="5"/>
        <v>0</v>
      </c>
      <c r="H76" s="13">
        <f t="shared" ca="1" si="0"/>
        <v>0.32657534246575348</v>
      </c>
      <c r="I76" s="29">
        <f ca="1">IF(G76&lt;&gt;0,IF(E76&lt;0,0,IF(OR('Marinated Chicken'!I76&gt;0,Squid!I76&gt;0,Spanakopita!I76&gt;0,'Filet Mignon'!I76&gt;0,'Pork Loin Skewers'!I76&gt;0,Bacon!I76&gt;0),0,IF(OR(Pita!I76&gt;0,'Green Pepper'!I76&gt;0,'House Salad'!I76&gt;0,Mushrooms!I76&gt;0,Lemon!I76&gt;0,Tzatziki!I76&gt;0,'Monterey Jack'!I76&gt;0,Onions!I76&gt;0,'Garlic Butter Sauce'!I76&gt;0,Flour!I76&gt;0,Cheddar!I76&gt;0),50,200))),0)</f>
        <v>0</v>
      </c>
      <c r="J76" s="2" t="str">
        <f ca="1">IF(D76&lt;$E$18,"N/A",IF(D76=$E$18,IF($E$7-SUM(OFFSET(F76,-$E$18,0):F76)&gt;0,$E$7-SUM(OFFSET(F76,-$E$18,0):F76),0),IF(OFFSET(G76,-$E$18,0)-SUM(OFFSET(F76,-$E$18,0):F76)&gt;0,OFFSET(G76,-$E$18,0)-SUM(OFFSET(F76,-$E$18,0):F76),0)))</f>
        <v>N/A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287</v>
      </c>
      <c r="F77" s="15">
        <f t="shared" si="4"/>
        <v>11</v>
      </c>
      <c r="G77" s="15">
        <f t="shared" ca="1" si="5"/>
        <v>0</v>
      </c>
      <c r="H77" s="13">
        <f t="shared" ca="1" si="0"/>
        <v>0.31452054794520551</v>
      </c>
      <c r="I77" s="29">
        <f ca="1">IF(G77&lt;&gt;0,IF(E77&lt;0,0,IF(OR('Marinated Chicken'!I77&gt;0,Squid!I77&gt;0,Spanakopita!I77&gt;0,'Filet Mignon'!I77&gt;0,'Pork Loin Skewers'!I77&gt;0,Bacon!I77&gt;0),0,IF(OR(Pita!I77&gt;0,'Green Pepper'!I77&gt;0,'House Salad'!I77&gt;0,Mushrooms!I77&gt;0,Lemon!I77&gt;0,Tzatziki!I77&gt;0,'Monterey Jack'!I77&gt;0,Onions!I77&gt;0,'Garlic Butter Sauce'!I77&gt;0,Flour!I77&gt;0,Cheddar!I77&gt;0),50,200))),0)</f>
        <v>0</v>
      </c>
      <c r="J77" s="2" t="str">
        <f ca="1">IF(D77&lt;$E$18,"N/A",IF(D77=$E$18,IF($E$7-SUM(OFFSET(F77,-$E$18,0):F77)&gt;0,$E$7-SUM(OFFSET(F77,-$E$18,0):F77),0),IF(OFFSET(G77,-$E$18,0)-SUM(OFFSET(F77,-$E$18,0):F77)&gt;0,OFFSET(G77,-$E$18,0)-SUM(OFFSET(F77,-$E$18,0):F77),0)))</f>
        <v>N/A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276</v>
      </c>
      <c r="F78" s="15">
        <f t="shared" si="4"/>
        <v>11</v>
      </c>
      <c r="G78" s="15">
        <f t="shared" ca="1" si="5"/>
        <v>0</v>
      </c>
      <c r="H78" s="13">
        <f t="shared" ca="1" si="0"/>
        <v>0.30246575342465759</v>
      </c>
      <c r="I78" s="29">
        <f ca="1">IF(G78&lt;&gt;0,IF(E78&lt;0,0,IF(OR('Marinated Chicken'!I78&gt;0,Squid!I78&gt;0,Spanakopita!I78&gt;0,'Filet Mignon'!I78&gt;0,'Pork Loin Skewers'!I78&gt;0,Bacon!I78&gt;0),0,IF(OR(Pita!I78&gt;0,'Green Pepper'!I78&gt;0,'House Salad'!I78&gt;0,Mushrooms!I78&gt;0,Lemon!I78&gt;0,Tzatziki!I78&gt;0,'Monterey Jack'!I78&gt;0,Onions!I78&gt;0,'Garlic Butter Sauce'!I78&gt;0,Flour!I78&gt;0,Cheddar!I78&gt;0),50,200))),0)</f>
        <v>0</v>
      </c>
      <c r="J78" s="2" t="str">
        <f ca="1">IF(D78&lt;$E$18,"N/A",IF(D78=$E$18,IF($E$7-SUM(OFFSET(F78,-$E$18,0):F78)&gt;0,$E$7-SUM(OFFSET(F78,-$E$18,0):F78),0),IF(OFFSET(G78,-$E$18,0)-SUM(OFFSET(F78,-$E$18,0):F78)&gt;0,OFFSET(G78,-$E$18,0)-SUM(OFFSET(F78,-$E$18,0):F78),0)))</f>
        <v>N/A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265</v>
      </c>
      <c r="F79" s="15">
        <f t="shared" si="4"/>
        <v>11</v>
      </c>
      <c r="G79" s="15">
        <f t="shared" ca="1" si="5"/>
        <v>0</v>
      </c>
      <c r="H79" s="13">
        <f t="shared" ca="1" si="0"/>
        <v>0.29041095890410962</v>
      </c>
      <c r="I79" s="29">
        <f ca="1">IF(G79&lt;&gt;0,IF(E79&lt;0,0,IF(OR('Marinated Chicken'!I79&gt;0,Squid!I79&gt;0,Spanakopita!I79&gt;0,'Filet Mignon'!I79&gt;0,'Pork Loin Skewers'!I79&gt;0,Bacon!I79&gt;0),0,IF(OR(Pita!I79&gt;0,'Green Pepper'!I79&gt;0,'House Salad'!I79&gt;0,Mushrooms!I79&gt;0,Lemon!I79&gt;0,Tzatziki!I79&gt;0,'Monterey Jack'!I79&gt;0,Onions!I79&gt;0,'Garlic Butter Sauce'!I79&gt;0,Flour!I79&gt;0,Cheddar!I79&gt;0),50,200))),0)</f>
        <v>0</v>
      </c>
      <c r="J79" s="2" t="str">
        <f ca="1">IF(D79&lt;$E$18,"N/A",IF(D79=$E$18,IF($E$7-SUM(OFFSET(F79,-$E$18,0):F79)&gt;0,$E$7-SUM(OFFSET(F79,-$E$18,0):F79),0),IF(OFFSET(G79,-$E$18,0)-SUM(OFFSET(F79,-$E$18,0):F79)&gt;0,OFFSET(G79,-$E$18,0)-SUM(OFFSET(F79,-$E$18,0):F79),0)))</f>
        <v>N/A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254</v>
      </c>
      <c r="F80" s="15">
        <f t="shared" si="4"/>
        <v>11</v>
      </c>
      <c r="G80" s="15">
        <f t="shared" ca="1" si="5"/>
        <v>0</v>
      </c>
      <c r="H80" s="13">
        <f t="shared" ca="1" si="0"/>
        <v>0.2783561643835617</v>
      </c>
      <c r="I80" s="29">
        <f ca="1">IF(G80&lt;&gt;0,IF(E80&lt;0,0,IF(OR('Marinated Chicken'!I80&gt;0,Squid!I80&gt;0,Spanakopita!I80&gt;0,'Filet Mignon'!I80&gt;0,'Pork Loin Skewers'!I80&gt;0,Bacon!I80&gt;0),0,IF(OR(Pita!I80&gt;0,'Green Pepper'!I80&gt;0,'House Salad'!I80&gt;0,Mushrooms!I80&gt;0,Lemon!I80&gt;0,Tzatziki!I80&gt;0,'Monterey Jack'!I80&gt;0,Onions!I80&gt;0,'Garlic Butter Sauce'!I80&gt;0,Flour!I80&gt;0,Cheddar!I80&gt;0),50,200))),0)</f>
        <v>0</v>
      </c>
      <c r="J80" s="2" t="str">
        <f ca="1">IF(D80&lt;$E$18,"N/A",IF(D80=$E$18,IF($E$7-SUM(OFFSET(F80,-$E$18,0):F80)&gt;0,$E$7-SUM(OFFSET(F80,-$E$18,0):F80),0),IF(OFFSET(G80,-$E$18,0)-SUM(OFFSET(F80,-$E$18,0):F80)&gt;0,OFFSET(G80,-$E$18,0)-SUM(OFFSET(F80,-$E$18,0):F80),0)))</f>
        <v>N/A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243</v>
      </c>
      <c r="F81" s="15">
        <f t="shared" si="4"/>
        <v>11</v>
      </c>
      <c r="G81" s="15">
        <f t="shared" ca="1" si="5"/>
        <v>0</v>
      </c>
      <c r="H81" s="13">
        <f t="shared" ca="1" si="0"/>
        <v>0.26630136986301373</v>
      </c>
      <c r="I81" s="29">
        <f ca="1">IF(G81&lt;&gt;0,IF(E81&lt;0,0,IF(OR('Marinated Chicken'!I81&gt;0,Squid!I81&gt;0,Spanakopita!I81&gt;0,'Filet Mignon'!I81&gt;0,'Pork Loin Skewers'!I81&gt;0,Bacon!I81&gt;0),0,IF(OR(Pita!I81&gt;0,'Green Pepper'!I81&gt;0,'House Salad'!I81&gt;0,Mushrooms!I81&gt;0,Lemon!I81&gt;0,Tzatziki!I81&gt;0,'Monterey Jack'!I81&gt;0,Onions!I81&gt;0,'Garlic Butter Sauce'!I81&gt;0,Flour!I81&gt;0,Cheddar!I81&gt;0),50,200))),0)</f>
        <v>0</v>
      </c>
      <c r="J81" s="2" t="str">
        <f ca="1">IF(D81&lt;$E$18,"N/A",IF(D81=$E$18,IF($E$7-SUM(OFFSET(F81,-$E$18,0):F81)&gt;0,$E$7-SUM(OFFSET(F81,-$E$18,0):F81),0),IF(OFFSET(G81,-$E$18,0)-SUM(OFFSET(F81,-$E$18,0):F81)&gt;0,OFFSET(G81,-$E$18,0)-SUM(OFFSET(F81,-$E$18,0):F81),0)))</f>
        <v>N/A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232</v>
      </c>
      <c r="F82" s="15">
        <f t="shared" si="4"/>
        <v>11</v>
      </c>
      <c r="G82" s="15">
        <f t="shared" ca="1" si="5"/>
        <v>0</v>
      </c>
      <c r="H82" s="13">
        <f t="shared" ca="1" si="0"/>
        <v>0.25424657534246581</v>
      </c>
      <c r="I82" s="29">
        <f ca="1">IF(G82&lt;&gt;0,IF(E82&lt;0,0,IF(OR('Marinated Chicken'!I82&gt;0,Squid!I82&gt;0,Spanakopita!I82&gt;0,'Filet Mignon'!I82&gt;0,'Pork Loin Skewers'!I82&gt;0,Bacon!I82&gt;0),0,IF(OR(Pita!I82&gt;0,'Green Pepper'!I82&gt;0,'House Salad'!I82&gt;0,Mushrooms!I82&gt;0,Lemon!I82&gt;0,Tzatziki!I82&gt;0,'Monterey Jack'!I82&gt;0,Onions!I82&gt;0,'Garlic Butter Sauce'!I82&gt;0,Flour!I82&gt;0,Cheddar!I82&gt;0),50,200))),0)</f>
        <v>0</v>
      </c>
      <c r="J82" s="2" t="str">
        <f ca="1">IF(D82&lt;$E$18,"N/A",IF(D82=$E$18,IF($E$7-SUM(OFFSET(F82,-$E$18,0):F82)&gt;0,$E$7-SUM(OFFSET(F82,-$E$18,0):F82),0),IF(OFFSET(G82,-$E$18,0)-SUM(OFFSET(F82,-$E$18,0):F82)&gt;0,OFFSET(G82,-$E$18,0)-SUM(OFFSET(F82,-$E$18,0):F82),0)))</f>
        <v>N/A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221</v>
      </c>
      <c r="F83" s="15">
        <f t="shared" si="4"/>
        <v>11</v>
      </c>
      <c r="G83" s="15">
        <f t="shared" ca="1" si="5"/>
        <v>0</v>
      </c>
      <c r="H83" s="13">
        <f t="shared" ca="1" si="0"/>
        <v>0.24219178082191783</v>
      </c>
      <c r="I83" s="29">
        <f ca="1">IF(G83&lt;&gt;0,IF(E83&lt;0,0,IF(OR('Marinated Chicken'!I83&gt;0,Squid!I83&gt;0,Spanakopita!I83&gt;0,'Filet Mignon'!I83&gt;0,'Pork Loin Skewers'!I83&gt;0,Bacon!I83&gt;0),0,IF(OR(Pita!I83&gt;0,'Green Pepper'!I83&gt;0,'House Salad'!I83&gt;0,Mushrooms!I83&gt;0,Lemon!I83&gt;0,Tzatziki!I83&gt;0,'Monterey Jack'!I83&gt;0,Onions!I83&gt;0,'Garlic Butter Sauce'!I83&gt;0,Flour!I83&gt;0,Cheddar!I83&gt;0),50,200))),0)</f>
        <v>0</v>
      </c>
      <c r="J83" s="2" t="str">
        <f ca="1">IF(D83&lt;$E$18,"N/A",IF(D83=$E$18,IF($E$7-SUM(OFFSET(F83,-$E$18,0):F83)&gt;0,$E$7-SUM(OFFSET(F83,-$E$18,0):F83),0),IF(OFFSET(G83,-$E$18,0)-SUM(OFFSET(F83,-$E$18,0):F83)&gt;0,OFFSET(G83,-$E$18,0)-SUM(OFFSET(F83,-$E$18,0):F83),0)))</f>
        <v>N/A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210</v>
      </c>
      <c r="F84" s="15">
        <f t="shared" si="4"/>
        <v>11</v>
      </c>
      <c r="G84" s="15">
        <f t="shared" ca="1" si="5"/>
        <v>0</v>
      </c>
      <c r="H84" s="13">
        <f t="shared" ca="1" si="0"/>
        <v>0.23013698630136989</v>
      </c>
      <c r="I84" s="29">
        <f ca="1">IF(G84&lt;&gt;0,IF(E84&lt;0,0,IF(OR('Marinated Chicken'!I84&gt;0,Squid!I84&gt;0,Spanakopita!I84&gt;0,'Filet Mignon'!I84&gt;0,'Pork Loin Skewers'!I84&gt;0,Bacon!I84&gt;0),0,IF(OR(Pita!I84&gt;0,'Green Pepper'!I84&gt;0,'House Salad'!I84&gt;0,Mushrooms!I84&gt;0,Lemon!I84&gt;0,Tzatziki!I84&gt;0,'Monterey Jack'!I84&gt;0,Onions!I84&gt;0,'Garlic Butter Sauce'!I84&gt;0,Flour!I84&gt;0,Cheddar!I84&gt;0),50,200))),0)</f>
        <v>0</v>
      </c>
      <c r="J84" s="2" t="str">
        <f ca="1">IF(D84&lt;$E$18,"N/A",IF(D84=$E$18,IF($E$7-SUM(OFFSET(F84,-$E$18,0):F84)&gt;0,$E$7-SUM(OFFSET(F84,-$E$18,0):F84),0),IF(OFFSET(G84,-$E$18,0)-SUM(OFFSET(F84,-$E$18,0):F84)&gt;0,OFFSET(G84,-$E$18,0)-SUM(OFFSET(F84,-$E$18,0):F84),0)))</f>
        <v>N/A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199</v>
      </c>
      <c r="F85" s="15">
        <f t="shared" si="4"/>
        <v>11</v>
      </c>
      <c r="G85" s="15">
        <f t="shared" ca="1" si="5"/>
        <v>0</v>
      </c>
      <c r="H85" s="13">
        <f t="shared" ref="H85:H148" ca="1" si="7">IF(E85&gt;0,E85*($E$12/365),0)</f>
        <v>0.21808219178082194</v>
      </c>
      <c r="I85" s="29">
        <f ca="1">IF(G85&lt;&gt;0,IF(E85&lt;0,0,IF(OR('Marinated Chicken'!I85&gt;0,Squid!I85&gt;0,Spanakopita!I85&gt;0,'Filet Mignon'!I85&gt;0,'Pork Loin Skewers'!I85&gt;0,Bacon!I85&gt;0),0,IF(OR(Pita!I85&gt;0,'Green Pepper'!I85&gt;0,'House Salad'!I85&gt;0,Mushrooms!I85&gt;0,Lemon!I85&gt;0,Tzatziki!I85&gt;0,'Monterey Jack'!I85&gt;0,Onions!I85&gt;0,'Garlic Butter Sauce'!I85&gt;0,Flour!I85&gt;0,Cheddar!I85&gt;0),50,200))),0)</f>
        <v>0</v>
      </c>
      <c r="J85" s="2" t="str">
        <f ca="1">IF(D85&lt;$E$18,"N/A",IF(D85=$E$18,IF($E$7-SUM(OFFSET(F85,-$E$18,0):F85)&gt;0,$E$7-SUM(OFFSET(F85,-$E$18,0):F85),0),IF(OFFSET(G85,-$E$18,0)-SUM(OFFSET(F85,-$E$18,0):F85)&gt;0,OFFSET(G85,-$E$18,0)-SUM(OFFSET(F85,-$E$18,0):F85),0)))</f>
        <v>N/A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188</v>
      </c>
      <c r="F86" s="15">
        <f t="shared" ref="F86:F149" si="10">ROUND($E$15/7,0)</f>
        <v>11</v>
      </c>
      <c r="G86" s="15">
        <f t="shared" ref="G86:G149" ca="1" si="11">IF(D86=1,$E$4,IF(E86&lt;0,$E$4-E86,IF(MOD(D86,$E$5)=0,$E$4-E86,0)))</f>
        <v>0</v>
      </c>
      <c r="H86" s="13">
        <f t="shared" ca="1" si="7"/>
        <v>0.206027397260274</v>
      </c>
      <c r="I86" s="29">
        <f ca="1">IF(G86&lt;&gt;0,IF(E86&lt;0,0,IF(OR('Marinated Chicken'!I86&gt;0,Squid!I86&gt;0,Spanakopita!I86&gt;0,'Filet Mignon'!I86&gt;0,'Pork Loin Skewers'!I86&gt;0,Bacon!I86&gt;0),0,IF(OR(Pita!I86&gt;0,'Green Pepper'!I86&gt;0,'House Salad'!I86&gt;0,Mushrooms!I86&gt;0,Lemon!I86&gt;0,Tzatziki!I86&gt;0,'Monterey Jack'!I86&gt;0,Onions!I86&gt;0,'Garlic Butter Sauce'!I86&gt;0,Flour!I86&gt;0,Cheddar!I86&gt;0),50,200))),0)</f>
        <v>0</v>
      </c>
      <c r="J86" s="2" t="str">
        <f ca="1">IF(D86&lt;$E$18,"N/A",IF(D86=$E$18,IF($E$7-SUM(OFFSET(F86,-$E$18,0):F86)&gt;0,$E$7-SUM(OFFSET(F86,-$E$18,0):F86),0),IF(OFFSET(G86,-$E$18,0)-SUM(OFFSET(F86,-$E$18,0):F86)&gt;0,OFFSET(G86,-$E$18,0)-SUM(OFFSET(F86,-$E$18,0):F86),0)))</f>
        <v>N/A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177</v>
      </c>
      <c r="F87" s="15">
        <f t="shared" si="10"/>
        <v>11</v>
      </c>
      <c r="G87" s="15">
        <f t="shared" ca="1" si="11"/>
        <v>0</v>
      </c>
      <c r="H87" s="13">
        <f t="shared" ca="1" si="7"/>
        <v>0.19397260273972605</v>
      </c>
      <c r="I87" s="29">
        <f ca="1">IF(G87&lt;&gt;0,IF(E87&lt;0,0,IF(OR('Marinated Chicken'!I87&gt;0,Squid!I87&gt;0,Spanakopita!I87&gt;0,'Filet Mignon'!I87&gt;0,'Pork Loin Skewers'!I87&gt;0,Bacon!I87&gt;0),0,IF(OR(Pita!I87&gt;0,'Green Pepper'!I87&gt;0,'House Salad'!I87&gt;0,Mushrooms!I87&gt;0,Lemon!I87&gt;0,Tzatziki!I87&gt;0,'Monterey Jack'!I87&gt;0,Onions!I87&gt;0,'Garlic Butter Sauce'!I87&gt;0,Flour!I87&gt;0,Cheddar!I87&gt;0),50,200))),0)</f>
        <v>0</v>
      </c>
      <c r="J87" s="2" t="str">
        <f ca="1">IF(D87&lt;$E$18,"N/A",IF(D87=$E$18,IF($E$7-SUM(OFFSET(F87,-$E$18,0):F87)&gt;0,$E$7-SUM(OFFSET(F87,-$E$18,0):F87),0),IF(OFFSET(G87,-$E$18,0)-SUM(OFFSET(F87,-$E$18,0):F87)&gt;0,OFFSET(G87,-$E$18,0)-SUM(OFFSET(F87,-$E$18,0):F87),0)))</f>
        <v>N/A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166</v>
      </c>
      <c r="F88" s="15">
        <f t="shared" si="10"/>
        <v>11</v>
      </c>
      <c r="G88" s="15">
        <f t="shared" ca="1" si="11"/>
        <v>0</v>
      </c>
      <c r="H88" s="13">
        <f t="shared" ca="1" si="7"/>
        <v>0.18191780821917811</v>
      </c>
      <c r="I88" s="29">
        <f ca="1">IF(G88&lt;&gt;0,IF(E88&lt;0,0,IF(OR('Marinated Chicken'!I88&gt;0,Squid!I88&gt;0,Spanakopita!I88&gt;0,'Filet Mignon'!I88&gt;0,'Pork Loin Skewers'!I88&gt;0,Bacon!I88&gt;0),0,IF(OR(Pita!I88&gt;0,'Green Pepper'!I88&gt;0,'House Salad'!I88&gt;0,Mushrooms!I88&gt;0,Lemon!I88&gt;0,Tzatziki!I88&gt;0,'Monterey Jack'!I88&gt;0,Onions!I88&gt;0,'Garlic Butter Sauce'!I88&gt;0,Flour!I88&gt;0,Cheddar!I88&gt;0),50,200))),0)</f>
        <v>0</v>
      </c>
      <c r="J88" s="2" t="str">
        <f ca="1">IF(D88&lt;$E$18,"N/A",IF(D88=$E$18,IF($E$7-SUM(OFFSET(F88,-$E$18,0):F88)&gt;0,$E$7-SUM(OFFSET(F88,-$E$18,0):F88),0),IF(OFFSET(G88,-$E$18,0)-SUM(OFFSET(F88,-$E$18,0):F88)&gt;0,OFFSET(G88,-$E$18,0)-SUM(OFFSET(F88,-$E$18,0):F88),0)))</f>
        <v>N/A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155</v>
      </c>
      <c r="F89" s="15">
        <f t="shared" si="10"/>
        <v>11</v>
      </c>
      <c r="G89" s="15">
        <f t="shared" ca="1" si="11"/>
        <v>0</v>
      </c>
      <c r="H89" s="13">
        <f t="shared" ca="1" si="7"/>
        <v>0.16986301369863016</v>
      </c>
      <c r="I89" s="29">
        <f ca="1">IF(G89&lt;&gt;0,IF(E89&lt;0,0,IF(OR('Marinated Chicken'!I89&gt;0,Squid!I89&gt;0,Spanakopita!I89&gt;0,'Filet Mignon'!I89&gt;0,'Pork Loin Skewers'!I89&gt;0,Bacon!I89&gt;0),0,IF(OR(Pita!I89&gt;0,'Green Pepper'!I89&gt;0,'House Salad'!I89&gt;0,Mushrooms!I89&gt;0,Lemon!I89&gt;0,Tzatziki!I89&gt;0,'Monterey Jack'!I89&gt;0,Onions!I89&gt;0,'Garlic Butter Sauce'!I89&gt;0,Flour!I89&gt;0,Cheddar!I89&gt;0),50,200))),0)</f>
        <v>0</v>
      </c>
      <c r="J89" s="2" t="str">
        <f ca="1">IF(D89&lt;$E$18,"N/A",IF(D89=$E$18,IF($E$7-SUM(OFFSET(F89,-$E$18,0):F89)&gt;0,$E$7-SUM(OFFSET(F89,-$E$18,0):F89),0),IF(OFFSET(G89,-$E$18,0)-SUM(OFFSET(F89,-$E$18,0):F89)&gt;0,OFFSET(G89,-$E$18,0)-SUM(OFFSET(F89,-$E$18,0):F89),0)))</f>
        <v>N/A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144</v>
      </c>
      <c r="F90" s="15">
        <f t="shared" si="10"/>
        <v>11</v>
      </c>
      <c r="G90" s="15">
        <f t="shared" ca="1" si="11"/>
        <v>385</v>
      </c>
      <c r="H90" s="13">
        <f t="shared" ca="1" si="7"/>
        <v>0.15780821917808222</v>
      </c>
      <c r="I90" s="29">
        <f ca="1">IF(G90&lt;&gt;0,IF(E90&lt;0,0,IF(OR('Marinated Chicken'!I90&gt;0,Squid!I90&gt;0,Spanakopita!I90&gt;0,'Filet Mignon'!I90&gt;0,'Pork Loin Skewers'!I90&gt;0,Bacon!I90&gt;0),0,IF(OR(Pita!I90&gt;0,'Green Pepper'!I90&gt;0,'House Salad'!I90&gt;0,Mushrooms!I90&gt;0,Lemon!I90&gt;0,Tzatziki!I90&gt;0,'Monterey Jack'!I90&gt;0,Onions!I90&gt;0,'Garlic Butter Sauce'!I90&gt;0,Flour!I90&gt;0,Cheddar!I90&gt;0),50,200))),0)</f>
        <v>0</v>
      </c>
      <c r="J90" s="2" t="str">
        <f ca="1">IF(D90&lt;$E$18,"N/A",IF(D90=$E$18,IF($E$7-SUM(OFFSET(F90,-$E$18,0):F90)&gt;0,$E$7-SUM(OFFSET(F90,-$E$18,0):F90),0),IF(OFFSET(G90,-$E$18,0)-SUM(OFFSET(F90,-$E$18,0):F90)&gt;0,OFFSET(G90,-$E$18,0)-SUM(OFFSET(F90,-$E$18,0):F90),0)))</f>
        <v>N/A</v>
      </c>
      <c r="K90" s="13">
        <f t="shared" ca="1" si="8"/>
        <v>0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518</v>
      </c>
      <c r="F91" s="15">
        <f t="shared" si="10"/>
        <v>11</v>
      </c>
      <c r="G91" s="15">
        <f t="shared" ca="1" si="11"/>
        <v>0</v>
      </c>
      <c r="H91" s="13">
        <f t="shared" ca="1" si="7"/>
        <v>0.56767123287671239</v>
      </c>
      <c r="I91" s="29">
        <f ca="1">IF(G91&lt;&gt;0,IF(E91&lt;0,0,IF(OR('Marinated Chicken'!I91&gt;0,Squid!I91&gt;0,Spanakopita!I91&gt;0,'Filet Mignon'!I91&gt;0,'Pork Loin Skewers'!I91&gt;0,Bacon!I91&gt;0),0,IF(OR(Pita!I91&gt;0,'Green Pepper'!I91&gt;0,'House Salad'!I91&gt;0,Mushrooms!I91&gt;0,Lemon!I91&gt;0,Tzatziki!I91&gt;0,'Monterey Jack'!I91&gt;0,Onions!I91&gt;0,'Garlic Butter Sauce'!I91&gt;0,Flour!I91&gt;0,Cheddar!I91&gt;0),50,200))),0)</f>
        <v>0</v>
      </c>
      <c r="J91" s="2" t="str">
        <f ca="1">IF(D91&lt;$E$18,"N/A",IF(D91=$E$18,IF($E$7-SUM(OFFSET(F91,-$E$18,0):F91)&gt;0,$E$7-SUM(OFFSET(F91,-$E$18,0):F91),0),IF(OFFSET(G91,-$E$18,0)-SUM(OFFSET(F91,-$E$18,0):F91)&gt;0,OFFSET(G91,-$E$18,0)-SUM(OFFSET(F91,-$E$18,0):F91),0)))</f>
        <v>N/A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507</v>
      </c>
      <c r="F92" s="15">
        <f t="shared" si="10"/>
        <v>11</v>
      </c>
      <c r="G92" s="15">
        <f t="shared" ca="1" si="11"/>
        <v>0</v>
      </c>
      <c r="H92" s="13">
        <f t="shared" ca="1" si="7"/>
        <v>0.55561643835616448</v>
      </c>
      <c r="I92" s="29">
        <f ca="1">IF(G92&lt;&gt;0,IF(E92&lt;0,0,IF(OR('Marinated Chicken'!I92&gt;0,Squid!I92&gt;0,Spanakopita!I92&gt;0,'Filet Mignon'!I92&gt;0,'Pork Loin Skewers'!I92&gt;0,Bacon!I92&gt;0),0,IF(OR(Pita!I92&gt;0,'Green Pepper'!I92&gt;0,'House Salad'!I92&gt;0,Mushrooms!I92&gt;0,Lemon!I92&gt;0,Tzatziki!I92&gt;0,'Monterey Jack'!I92&gt;0,Onions!I92&gt;0,'Garlic Butter Sauce'!I92&gt;0,Flour!I92&gt;0,Cheddar!I92&gt;0),50,200))),0)</f>
        <v>0</v>
      </c>
      <c r="J92" s="2" t="str">
        <f ca="1">IF(D92&lt;$E$18,"N/A",IF(D92=$E$18,IF($E$7-SUM(OFFSET(F92,-$E$18,0):F92)&gt;0,$E$7-SUM(OFFSET(F92,-$E$18,0):F92),0),IF(OFFSET(G92,-$E$18,0)-SUM(OFFSET(F92,-$E$18,0):F92)&gt;0,OFFSET(G92,-$E$18,0)-SUM(OFFSET(F92,-$E$18,0):F92),0)))</f>
        <v>N/A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496</v>
      </c>
      <c r="F93" s="15">
        <f t="shared" si="10"/>
        <v>11</v>
      </c>
      <c r="G93" s="15">
        <f t="shared" ca="1" si="11"/>
        <v>0</v>
      </c>
      <c r="H93" s="13">
        <f t="shared" ca="1" si="7"/>
        <v>0.54356164383561656</v>
      </c>
      <c r="I93" s="29">
        <f ca="1">IF(G93&lt;&gt;0,IF(E93&lt;0,0,IF(OR('Marinated Chicken'!I93&gt;0,Squid!I93&gt;0,Spanakopita!I93&gt;0,'Filet Mignon'!I93&gt;0,'Pork Loin Skewers'!I93&gt;0,Bacon!I93&gt;0),0,IF(OR(Pita!I93&gt;0,'Green Pepper'!I93&gt;0,'House Salad'!I93&gt;0,Mushrooms!I93&gt;0,Lemon!I93&gt;0,Tzatziki!I93&gt;0,'Monterey Jack'!I93&gt;0,Onions!I93&gt;0,'Garlic Butter Sauce'!I93&gt;0,Flour!I93&gt;0,Cheddar!I93&gt;0),50,200))),0)</f>
        <v>0</v>
      </c>
      <c r="J93" s="2" t="str">
        <f ca="1">IF(D93&lt;$E$18,"N/A",IF(D93=$E$18,IF($E$7-SUM(OFFSET(F93,-$E$18,0):F93)&gt;0,$E$7-SUM(OFFSET(F93,-$E$18,0):F93),0),IF(OFFSET(G93,-$E$18,0)-SUM(OFFSET(F93,-$E$18,0):F93)&gt;0,OFFSET(G93,-$E$18,0)-SUM(OFFSET(F93,-$E$18,0):F93),0)))</f>
        <v>N/A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485</v>
      </c>
      <c r="F94" s="15">
        <f t="shared" si="10"/>
        <v>11</v>
      </c>
      <c r="G94" s="15">
        <f t="shared" ca="1" si="11"/>
        <v>0</v>
      </c>
      <c r="H94" s="13">
        <f t="shared" ca="1" si="7"/>
        <v>0.53150684931506853</v>
      </c>
      <c r="I94" s="29">
        <f ca="1">IF(G94&lt;&gt;0,IF(E94&lt;0,0,IF(OR('Marinated Chicken'!I94&gt;0,Squid!I94&gt;0,Spanakopita!I94&gt;0,'Filet Mignon'!I94&gt;0,'Pork Loin Skewers'!I94&gt;0,Bacon!I94&gt;0),0,IF(OR(Pita!I94&gt;0,'Green Pepper'!I94&gt;0,'House Salad'!I94&gt;0,Mushrooms!I94&gt;0,Lemon!I94&gt;0,Tzatziki!I94&gt;0,'Monterey Jack'!I94&gt;0,Onions!I94&gt;0,'Garlic Butter Sauce'!I94&gt;0,Flour!I94&gt;0,Cheddar!I94&gt;0),50,200))),0)</f>
        <v>0</v>
      </c>
      <c r="J94" s="2" t="str">
        <f ca="1">IF(D94&lt;$E$18,"N/A",IF(D94=$E$18,IF($E$7-SUM(OFFSET(F94,-$E$18,0):F94)&gt;0,$E$7-SUM(OFFSET(F94,-$E$18,0):F94),0),IF(OFFSET(G94,-$E$18,0)-SUM(OFFSET(F94,-$E$18,0):F94)&gt;0,OFFSET(G94,-$E$18,0)-SUM(OFFSET(F94,-$E$18,0):F94),0)))</f>
        <v>N/A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474</v>
      </c>
      <c r="F95" s="15">
        <f t="shared" si="10"/>
        <v>11</v>
      </c>
      <c r="G95" s="15">
        <f t="shared" ca="1" si="11"/>
        <v>0</v>
      </c>
      <c r="H95" s="13">
        <f t="shared" ca="1" si="7"/>
        <v>0.51945205479452061</v>
      </c>
      <c r="I95" s="29">
        <f ca="1">IF(G95&lt;&gt;0,IF(E95&lt;0,0,IF(OR('Marinated Chicken'!I95&gt;0,Squid!I95&gt;0,Spanakopita!I95&gt;0,'Filet Mignon'!I95&gt;0,'Pork Loin Skewers'!I95&gt;0,Bacon!I95&gt;0),0,IF(OR(Pita!I95&gt;0,'Green Pepper'!I95&gt;0,'House Salad'!I95&gt;0,Mushrooms!I95&gt;0,Lemon!I95&gt;0,Tzatziki!I95&gt;0,'Monterey Jack'!I95&gt;0,Onions!I95&gt;0,'Garlic Butter Sauce'!I95&gt;0,Flour!I95&gt;0,Cheddar!I95&gt;0),50,200))),0)</f>
        <v>0</v>
      </c>
      <c r="J95" s="2" t="str">
        <f ca="1">IF(D95&lt;$E$18,"N/A",IF(D95=$E$18,IF($E$7-SUM(OFFSET(F95,-$E$18,0):F95)&gt;0,$E$7-SUM(OFFSET(F95,-$E$18,0):F95),0),IF(OFFSET(G95,-$E$18,0)-SUM(OFFSET(F95,-$E$18,0):F95)&gt;0,OFFSET(G95,-$E$18,0)-SUM(OFFSET(F95,-$E$18,0):F95),0)))</f>
        <v>N/A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463</v>
      </c>
      <c r="F96" s="15">
        <f t="shared" si="10"/>
        <v>11</v>
      </c>
      <c r="G96" s="15">
        <f t="shared" ca="1" si="11"/>
        <v>0</v>
      </c>
      <c r="H96" s="13">
        <f t="shared" ca="1" si="7"/>
        <v>0.50739726027397269</v>
      </c>
      <c r="I96" s="29">
        <f ca="1">IF(G96&lt;&gt;0,IF(E96&lt;0,0,IF(OR('Marinated Chicken'!I96&gt;0,Squid!I96&gt;0,Spanakopita!I96&gt;0,'Filet Mignon'!I96&gt;0,'Pork Loin Skewers'!I96&gt;0,Bacon!I96&gt;0),0,IF(OR(Pita!I96&gt;0,'Green Pepper'!I96&gt;0,'House Salad'!I96&gt;0,Mushrooms!I96&gt;0,Lemon!I96&gt;0,Tzatziki!I96&gt;0,'Monterey Jack'!I96&gt;0,Onions!I96&gt;0,'Garlic Butter Sauce'!I96&gt;0,Flour!I96&gt;0,Cheddar!I96&gt;0),50,200))),0)</f>
        <v>0</v>
      </c>
      <c r="J96" s="2" t="str">
        <f ca="1">IF(D96&lt;$E$18,"N/A",IF(D96=$E$18,IF($E$7-SUM(OFFSET(F96,-$E$18,0):F96)&gt;0,$E$7-SUM(OFFSET(F96,-$E$18,0):F96),0),IF(OFFSET(G96,-$E$18,0)-SUM(OFFSET(F96,-$E$18,0):F96)&gt;0,OFFSET(G96,-$E$18,0)-SUM(OFFSET(F96,-$E$18,0):F96),0)))</f>
        <v>N/A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452</v>
      </c>
      <c r="F97" s="15">
        <f t="shared" si="10"/>
        <v>11</v>
      </c>
      <c r="G97" s="15">
        <f t="shared" ca="1" si="11"/>
        <v>0</v>
      </c>
      <c r="H97" s="13">
        <f t="shared" ca="1" si="7"/>
        <v>0.49534246575342472</v>
      </c>
      <c r="I97" s="29">
        <f ca="1">IF(G97&lt;&gt;0,IF(E97&lt;0,0,IF(OR('Marinated Chicken'!I97&gt;0,Squid!I97&gt;0,Spanakopita!I97&gt;0,'Filet Mignon'!I97&gt;0,'Pork Loin Skewers'!I97&gt;0,Bacon!I97&gt;0),0,IF(OR(Pita!I97&gt;0,'Green Pepper'!I97&gt;0,'House Salad'!I97&gt;0,Mushrooms!I97&gt;0,Lemon!I97&gt;0,Tzatziki!I97&gt;0,'Monterey Jack'!I97&gt;0,Onions!I97&gt;0,'Garlic Butter Sauce'!I97&gt;0,Flour!I97&gt;0,Cheddar!I97&gt;0),50,200))),0)</f>
        <v>0</v>
      </c>
      <c r="J97" s="2" t="str">
        <f ca="1">IF(D97&lt;$E$18,"N/A",IF(D97=$E$18,IF($E$7-SUM(OFFSET(F97,-$E$18,0):F97)&gt;0,$E$7-SUM(OFFSET(F97,-$E$18,0):F97),0),IF(OFFSET(G97,-$E$18,0)-SUM(OFFSET(F97,-$E$18,0):F97)&gt;0,OFFSET(G97,-$E$18,0)-SUM(OFFSET(F97,-$E$18,0):F97),0)))</f>
        <v>N/A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441</v>
      </c>
      <c r="F98" s="15">
        <f t="shared" si="10"/>
        <v>11</v>
      </c>
      <c r="G98" s="15">
        <f t="shared" ca="1" si="11"/>
        <v>0</v>
      </c>
      <c r="H98" s="13">
        <f t="shared" ca="1" si="7"/>
        <v>0.48328767123287675</v>
      </c>
      <c r="I98" s="29">
        <f ca="1">IF(G98&lt;&gt;0,IF(E98&lt;0,0,IF(OR('Marinated Chicken'!I98&gt;0,Squid!I98&gt;0,Spanakopita!I98&gt;0,'Filet Mignon'!I98&gt;0,'Pork Loin Skewers'!I98&gt;0,Bacon!I98&gt;0),0,IF(OR(Pita!I98&gt;0,'Green Pepper'!I98&gt;0,'House Salad'!I98&gt;0,Mushrooms!I98&gt;0,Lemon!I98&gt;0,Tzatziki!I98&gt;0,'Monterey Jack'!I98&gt;0,Onions!I98&gt;0,'Garlic Butter Sauce'!I98&gt;0,Flour!I98&gt;0,Cheddar!I98&gt;0),50,200))),0)</f>
        <v>0</v>
      </c>
      <c r="J98" s="2" t="str">
        <f ca="1">IF(D98&lt;$E$18,"N/A",IF(D98=$E$18,IF($E$7-SUM(OFFSET(F98,-$E$18,0):F98)&gt;0,$E$7-SUM(OFFSET(F98,-$E$18,0):F98),0),IF(OFFSET(G98,-$E$18,0)-SUM(OFFSET(F98,-$E$18,0):F98)&gt;0,OFFSET(G98,-$E$18,0)-SUM(OFFSET(F98,-$E$18,0):F98),0)))</f>
        <v>N/A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430</v>
      </c>
      <c r="F99" s="15">
        <f t="shared" si="10"/>
        <v>11</v>
      </c>
      <c r="G99" s="15">
        <f t="shared" ca="1" si="11"/>
        <v>0</v>
      </c>
      <c r="H99" s="13">
        <f t="shared" ca="1" si="7"/>
        <v>0.47123287671232883</v>
      </c>
      <c r="I99" s="29">
        <f ca="1">IF(G99&lt;&gt;0,IF(E99&lt;0,0,IF(OR('Marinated Chicken'!I99&gt;0,Squid!I99&gt;0,Spanakopita!I99&gt;0,'Filet Mignon'!I99&gt;0,'Pork Loin Skewers'!I99&gt;0,Bacon!I99&gt;0),0,IF(OR(Pita!I99&gt;0,'Green Pepper'!I99&gt;0,'House Salad'!I99&gt;0,Mushrooms!I99&gt;0,Lemon!I99&gt;0,Tzatziki!I99&gt;0,'Monterey Jack'!I99&gt;0,Onions!I99&gt;0,'Garlic Butter Sauce'!I99&gt;0,Flour!I99&gt;0,Cheddar!I99&gt;0),50,200))),0)</f>
        <v>0</v>
      </c>
      <c r="J99" s="2" t="str">
        <f ca="1">IF(D99&lt;$E$18,"N/A",IF(D99=$E$18,IF($E$7-SUM(OFFSET(F99,-$E$18,0):F99)&gt;0,$E$7-SUM(OFFSET(F99,-$E$18,0):F99),0),IF(OFFSET(G99,-$E$18,0)-SUM(OFFSET(F99,-$E$18,0):F99)&gt;0,OFFSET(G99,-$E$18,0)-SUM(OFFSET(F99,-$E$18,0):F99),0)))</f>
        <v>N/A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419</v>
      </c>
      <c r="F100" s="15">
        <f t="shared" si="10"/>
        <v>11</v>
      </c>
      <c r="G100" s="15">
        <f t="shared" ca="1" si="11"/>
        <v>0</v>
      </c>
      <c r="H100" s="13">
        <f t="shared" ca="1" si="7"/>
        <v>0.45917808219178086</v>
      </c>
      <c r="I100" s="29">
        <f ca="1">IF(G100&lt;&gt;0,IF(E100&lt;0,0,IF(OR('Marinated Chicken'!I100&gt;0,Squid!I100&gt;0,Spanakopita!I100&gt;0,'Filet Mignon'!I100&gt;0,'Pork Loin Skewers'!I100&gt;0,Bacon!I100&gt;0),0,IF(OR(Pita!I100&gt;0,'Green Pepper'!I100&gt;0,'House Salad'!I100&gt;0,Mushrooms!I100&gt;0,Lemon!I100&gt;0,Tzatziki!I100&gt;0,'Monterey Jack'!I100&gt;0,Onions!I100&gt;0,'Garlic Butter Sauce'!I100&gt;0,Flour!I100&gt;0,Cheddar!I100&gt;0),50,200))),0)</f>
        <v>0</v>
      </c>
      <c r="J100" s="2" t="str">
        <f ca="1">IF(D100&lt;$E$18,"N/A",IF(D100=$E$18,IF($E$7-SUM(OFFSET(F100,-$E$18,0):F100)&gt;0,$E$7-SUM(OFFSET(F100,-$E$18,0):F100),0),IF(OFFSET(G100,-$E$18,0)-SUM(OFFSET(F100,-$E$18,0):F100)&gt;0,OFFSET(G100,-$E$18,0)-SUM(OFFSET(F100,-$E$18,0):F100),0)))</f>
        <v>N/A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408</v>
      </c>
      <c r="F101" s="15">
        <f t="shared" si="10"/>
        <v>11</v>
      </c>
      <c r="G101" s="15">
        <f t="shared" ca="1" si="11"/>
        <v>0</v>
      </c>
      <c r="H101" s="13">
        <f t="shared" ca="1" si="7"/>
        <v>0.44712328767123294</v>
      </c>
      <c r="I101" s="29">
        <f ca="1">IF(G101&lt;&gt;0,IF(E101&lt;0,0,IF(OR('Marinated Chicken'!I101&gt;0,Squid!I101&gt;0,Spanakopita!I101&gt;0,'Filet Mignon'!I101&gt;0,'Pork Loin Skewers'!I101&gt;0,Bacon!I101&gt;0),0,IF(OR(Pita!I101&gt;0,'Green Pepper'!I101&gt;0,'House Salad'!I101&gt;0,Mushrooms!I101&gt;0,Lemon!I101&gt;0,Tzatziki!I101&gt;0,'Monterey Jack'!I101&gt;0,Onions!I101&gt;0,'Garlic Butter Sauce'!I101&gt;0,Flour!I101&gt;0,Cheddar!I101&gt;0),50,200))),0)</f>
        <v>0</v>
      </c>
      <c r="J101" s="2" t="str">
        <f ca="1">IF(D101&lt;$E$18,"N/A",IF(D101=$E$18,IF($E$7-SUM(OFFSET(F101,-$E$18,0):F101)&gt;0,$E$7-SUM(OFFSET(F101,-$E$18,0):F101),0),IF(OFFSET(G101,-$E$18,0)-SUM(OFFSET(F101,-$E$18,0):F101)&gt;0,OFFSET(G101,-$E$18,0)-SUM(OFFSET(F101,-$E$18,0):F101),0)))</f>
        <v>N/A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397</v>
      </c>
      <c r="F102" s="15">
        <f t="shared" si="10"/>
        <v>11</v>
      </c>
      <c r="G102" s="15">
        <f t="shared" ca="1" si="11"/>
        <v>0</v>
      </c>
      <c r="H102" s="13">
        <f t="shared" ca="1" si="7"/>
        <v>0.43506849315068497</v>
      </c>
      <c r="I102" s="29">
        <f ca="1">IF(G102&lt;&gt;0,IF(E102&lt;0,0,IF(OR('Marinated Chicken'!I102&gt;0,Squid!I102&gt;0,Spanakopita!I102&gt;0,'Filet Mignon'!I102&gt;0,'Pork Loin Skewers'!I102&gt;0,Bacon!I102&gt;0),0,IF(OR(Pita!I102&gt;0,'Green Pepper'!I102&gt;0,'House Salad'!I102&gt;0,Mushrooms!I102&gt;0,Lemon!I102&gt;0,Tzatziki!I102&gt;0,'Monterey Jack'!I102&gt;0,Onions!I102&gt;0,'Garlic Butter Sauce'!I102&gt;0,Flour!I102&gt;0,Cheddar!I102&gt;0),50,200))),0)</f>
        <v>0</v>
      </c>
      <c r="J102" s="2" t="str">
        <f ca="1">IF(D102&lt;$E$18,"N/A",IF(D102=$E$18,IF($E$7-SUM(OFFSET(F102,-$E$18,0):F102)&gt;0,$E$7-SUM(OFFSET(F102,-$E$18,0):F102),0),IF(OFFSET(G102,-$E$18,0)-SUM(OFFSET(F102,-$E$18,0):F102)&gt;0,OFFSET(G102,-$E$18,0)-SUM(OFFSET(F102,-$E$18,0):F102),0)))</f>
        <v>N/A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386</v>
      </c>
      <c r="F103" s="15">
        <f t="shared" si="10"/>
        <v>11</v>
      </c>
      <c r="G103" s="15">
        <f t="shared" ca="1" si="11"/>
        <v>0</v>
      </c>
      <c r="H103" s="13">
        <f t="shared" ca="1" si="7"/>
        <v>0.42301369863013705</v>
      </c>
      <c r="I103" s="29">
        <f ca="1">IF(G103&lt;&gt;0,IF(E103&lt;0,0,IF(OR('Marinated Chicken'!I103&gt;0,Squid!I103&gt;0,Spanakopita!I103&gt;0,'Filet Mignon'!I103&gt;0,'Pork Loin Skewers'!I103&gt;0,Bacon!I103&gt;0),0,IF(OR(Pita!I103&gt;0,'Green Pepper'!I103&gt;0,'House Salad'!I103&gt;0,Mushrooms!I103&gt;0,Lemon!I103&gt;0,Tzatziki!I103&gt;0,'Monterey Jack'!I103&gt;0,Onions!I103&gt;0,'Garlic Butter Sauce'!I103&gt;0,Flour!I103&gt;0,Cheddar!I103&gt;0),50,200))),0)</f>
        <v>0</v>
      </c>
      <c r="J103" s="2" t="str">
        <f ca="1">IF(D103&lt;$E$18,"N/A",IF(D103=$E$18,IF($E$7-SUM(OFFSET(F103,-$E$18,0):F103)&gt;0,$E$7-SUM(OFFSET(F103,-$E$18,0):F103),0),IF(OFFSET(G103,-$E$18,0)-SUM(OFFSET(F103,-$E$18,0):F103)&gt;0,OFFSET(G103,-$E$18,0)-SUM(OFFSET(F103,-$E$18,0):F103),0)))</f>
        <v>N/A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375</v>
      </c>
      <c r="F104" s="15">
        <f t="shared" si="10"/>
        <v>11</v>
      </c>
      <c r="G104" s="15">
        <f t="shared" ca="1" si="11"/>
        <v>0</v>
      </c>
      <c r="H104" s="13">
        <f t="shared" ca="1" si="7"/>
        <v>0.41095890410958907</v>
      </c>
      <c r="I104" s="29">
        <f ca="1">IF(G104&lt;&gt;0,IF(E104&lt;0,0,IF(OR('Marinated Chicken'!I104&gt;0,Squid!I104&gt;0,Spanakopita!I104&gt;0,'Filet Mignon'!I104&gt;0,'Pork Loin Skewers'!I104&gt;0,Bacon!I104&gt;0),0,IF(OR(Pita!I104&gt;0,'Green Pepper'!I104&gt;0,'House Salad'!I104&gt;0,Mushrooms!I104&gt;0,Lemon!I104&gt;0,Tzatziki!I104&gt;0,'Monterey Jack'!I104&gt;0,Onions!I104&gt;0,'Garlic Butter Sauce'!I104&gt;0,Flour!I104&gt;0,Cheddar!I104&gt;0),50,200))),0)</f>
        <v>0</v>
      </c>
      <c r="J104" s="2" t="str">
        <f ca="1">IF(D104&lt;$E$18,"N/A",IF(D104=$E$18,IF($E$7-SUM(OFFSET(F104,-$E$18,0):F104)&gt;0,$E$7-SUM(OFFSET(F104,-$E$18,0):F104),0),IF(OFFSET(G104,-$E$18,0)-SUM(OFFSET(F104,-$E$18,0):F104)&gt;0,OFFSET(G104,-$E$18,0)-SUM(OFFSET(F104,-$E$18,0):F104),0)))</f>
        <v>N/A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364</v>
      </c>
      <c r="F105" s="15">
        <f t="shared" si="10"/>
        <v>11</v>
      </c>
      <c r="G105" s="15">
        <f t="shared" ca="1" si="11"/>
        <v>0</v>
      </c>
      <c r="H105" s="13">
        <f t="shared" ca="1" si="7"/>
        <v>0.39890410958904116</v>
      </c>
      <c r="I105" s="29">
        <f ca="1">IF(G105&lt;&gt;0,IF(E105&lt;0,0,IF(OR('Marinated Chicken'!I105&gt;0,Squid!I105&gt;0,Spanakopita!I105&gt;0,'Filet Mignon'!I105&gt;0,'Pork Loin Skewers'!I105&gt;0,Bacon!I105&gt;0),0,IF(OR(Pita!I105&gt;0,'Green Pepper'!I105&gt;0,'House Salad'!I105&gt;0,Mushrooms!I105&gt;0,Lemon!I105&gt;0,Tzatziki!I105&gt;0,'Monterey Jack'!I105&gt;0,Onions!I105&gt;0,'Garlic Butter Sauce'!I105&gt;0,Flour!I105&gt;0,Cheddar!I105&gt;0),50,200))),0)</f>
        <v>0</v>
      </c>
      <c r="J105" s="2" t="str">
        <f ca="1">IF(D105&lt;$E$18,"N/A",IF(D105=$E$18,IF($E$7-SUM(OFFSET(F105,-$E$18,0):F105)&gt;0,$E$7-SUM(OFFSET(F105,-$E$18,0):F105),0),IF(OFFSET(G105,-$E$18,0)-SUM(OFFSET(F105,-$E$18,0):F105)&gt;0,OFFSET(G105,-$E$18,0)-SUM(OFFSET(F105,-$E$18,0):F105),0)))</f>
        <v>N/A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353</v>
      </c>
      <c r="F106" s="15">
        <f t="shared" si="10"/>
        <v>11</v>
      </c>
      <c r="G106" s="15">
        <f t="shared" ca="1" si="11"/>
        <v>0</v>
      </c>
      <c r="H106" s="13">
        <f t="shared" ca="1" si="7"/>
        <v>0.38684931506849318</v>
      </c>
      <c r="I106" s="29">
        <f ca="1">IF(G106&lt;&gt;0,IF(E106&lt;0,0,IF(OR('Marinated Chicken'!I106&gt;0,Squid!I106&gt;0,Spanakopita!I106&gt;0,'Filet Mignon'!I106&gt;0,'Pork Loin Skewers'!I106&gt;0,Bacon!I106&gt;0),0,IF(OR(Pita!I106&gt;0,'Green Pepper'!I106&gt;0,'House Salad'!I106&gt;0,Mushrooms!I106&gt;0,Lemon!I106&gt;0,Tzatziki!I106&gt;0,'Monterey Jack'!I106&gt;0,Onions!I106&gt;0,'Garlic Butter Sauce'!I106&gt;0,Flour!I106&gt;0,Cheddar!I106&gt;0),50,200))),0)</f>
        <v>0</v>
      </c>
      <c r="J106" s="2" t="str">
        <f ca="1">IF(D106&lt;$E$18,"N/A",IF(D106=$E$18,IF($E$7-SUM(OFFSET(F106,-$E$18,0):F106)&gt;0,$E$7-SUM(OFFSET(F106,-$E$18,0):F106),0),IF(OFFSET(G106,-$E$18,0)-SUM(OFFSET(F106,-$E$18,0):F106)&gt;0,OFFSET(G106,-$E$18,0)-SUM(OFFSET(F106,-$E$18,0):F106),0)))</f>
        <v>N/A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342</v>
      </c>
      <c r="F107" s="15">
        <f t="shared" si="10"/>
        <v>11</v>
      </c>
      <c r="G107" s="15">
        <f t="shared" ca="1" si="11"/>
        <v>0</v>
      </c>
      <c r="H107" s="13">
        <f t="shared" ca="1" si="7"/>
        <v>0.37479452054794526</v>
      </c>
      <c r="I107" s="29">
        <f ca="1">IF(G107&lt;&gt;0,IF(E107&lt;0,0,IF(OR('Marinated Chicken'!I107&gt;0,Squid!I107&gt;0,Spanakopita!I107&gt;0,'Filet Mignon'!I107&gt;0,'Pork Loin Skewers'!I107&gt;0,Bacon!I107&gt;0),0,IF(OR(Pita!I107&gt;0,'Green Pepper'!I107&gt;0,'House Salad'!I107&gt;0,Mushrooms!I107&gt;0,Lemon!I107&gt;0,Tzatziki!I107&gt;0,'Monterey Jack'!I107&gt;0,Onions!I107&gt;0,'Garlic Butter Sauce'!I107&gt;0,Flour!I107&gt;0,Cheddar!I107&gt;0),50,200))),0)</f>
        <v>0</v>
      </c>
      <c r="J107" s="2" t="str">
        <f ca="1">IF(D107&lt;$E$18,"N/A",IF(D107=$E$18,IF($E$7-SUM(OFFSET(F107,-$E$18,0):F107)&gt;0,$E$7-SUM(OFFSET(F107,-$E$18,0):F107),0),IF(OFFSET(G107,-$E$18,0)-SUM(OFFSET(F107,-$E$18,0):F107)&gt;0,OFFSET(G107,-$E$18,0)-SUM(OFFSET(F107,-$E$18,0):F107),0)))</f>
        <v>N/A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331</v>
      </c>
      <c r="F108" s="15">
        <f t="shared" si="10"/>
        <v>11</v>
      </c>
      <c r="G108" s="15">
        <f t="shared" ca="1" si="11"/>
        <v>0</v>
      </c>
      <c r="H108" s="13">
        <f t="shared" ca="1" si="7"/>
        <v>0.36273972602739729</v>
      </c>
      <c r="I108" s="29">
        <f ca="1">IF(G108&lt;&gt;0,IF(E108&lt;0,0,IF(OR('Marinated Chicken'!I108&gt;0,Squid!I108&gt;0,Spanakopita!I108&gt;0,'Filet Mignon'!I108&gt;0,'Pork Loin Skewers'!I108&gt;0,Bacon!I108&gt;0),0,IF(OR(Pita!I108&gt;0,'Green Pepper'!I108&gt;0,'House Salad'!I108&gt;0,Mushrooms!I108&gt;0,Lemon!I108&gt;0,Tzatziki!I108&gt;0,'Monterey Jack'!I108&gt;0,Onions!I108&gt;0,'Garlic Butter Sauce'!I108&gt;0,Flour!I108&gt;0,Cheddar!I108&gt;0),50,200))),0)</f>
        <v>0</v>
      </c>
      <c r="J108" s="2" t="str">
        <f ca="1">IF(D108&lt;$E$18,"N/A",IF(D108=$E$18,IF($E$7-SUM(OFFSET(F108,-$E$18,0):F108)&gt;0,$E$7-SUM(OFFSET(F108,-$E$18,0):F108),0),IF(OFFSET(G108,-$E$18,0)-SUM(OFFSET(F108,-$E$18,0):F108)&gt;0,OFFSET(G108,-$E$18,0)-SUM(OFFSET(F108,-$E$18,0):F108),0)))</f>
        <v>N/A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320</v>
      </c>
      <c r="F109" s="15">
        <f t="shared" si="10"/>
        <v>11</v>
      </c>
      <c r="G109" s="15">
        <f t="shared" ca="1" si="11"/>
        <v>0</v>
      </c>
      <c r="H109" s="13">
        <f t="shared" ca="1" si="7"/>
        <v>0.35068493150684937</v>
      </c>
      <c r="I109" s="29">
        <f ca="1">IF(G109&lt;&gt;0,IF(E109&lt;0,0,IF(OR('Marinated Chicken'!I109&gt;0,Squid!I109&gt;0,Spanakopita!I109&gt;0,'Filet Mignon'!I109&gt;0,'Pork Loin Skewers'!I109&gt;0,Bacon!I109&gt;0),0,IF(OR(Pita!I109&gt;0,'Green Pepper'!I109&gt;0,'House Salad'!I109&gt;0,Mushrooms!I109&gt;0,Lemon!I109&gt;0,Tzatziki!I109&gt;0,'Monterey Jack'!I109&gt;0,Onions!I109&gt;0,'Garlic Butter Sauce'!I109&gt;0,Flour!I109&gt;0,Cheddar!I109&gt;0),50,200))),0)</f>
        <v>0</v>
      </c>
      <c r="J109" s="2" t="str">
        <f ca="1">IF(D109&lt;$E$18,"N/A",IF(D109=$E$18,IF($E$7-SUM(OFFSET(F109,-$E$18,0):F109)&gt;0,$E$7-SUM(OFFSET(F109,-$E$18,0):F109),0),IF(OFFSET(G109,-$E$18,0)-SUM(OFFSET(F109,-$E$18,0):F109)&gt;0,OFFSET(G109,-$E$18,0)-SUM(OFFSET(F109,-$E$18,0):F109),0)))</f>
        <v>N/A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309</v>
      </c>
      <c r="F110" s="15">
        <f t="shared" si="10"/>
        <v>11</v>
      </c>
      <c r="G110" s="15">
        <f t="shared" ca="1" si="11"/>
        <v>0</v>
      </c>
      <c r="H110" s="13">
        <f t="shared" ca="1" si="7"/>
        <v>0.3386301369863014</v>
      </c>
      <c r="I110" s="29">
        <f ca="1">IF(G110&lt;&gt;0,IF(E110&lt;0,0,IF(OR('Marinated Chicken'!I110&gt;0,Squid!I110&gt;0,Spanakopita!I110&gt;0,'Filet Mignon'!I110&gt;0,'Pork Loin Skewers'!I110&gt;0,Bacon!I110&gt;0),0,IF(OR(Pita!I110&gt;0,'Green Pepper'!I110&gt;0,'House Salad'!I110&gt;0,Mushrooms!I110&gt;0,Lemon!I110&gt;0,Tzatziki!I110&gt;0,'Monterey Jack'!I110&gt;0,Onions!I110&gt;0,'Garlic Butter Sauce'!I110&gt;0,Flour!I110&gt;0,Cheddar!I110&gt;0),50,200))),0)</f>
        <v>0</v>
      </c>
      <c r="J110" s="2" t="str">
        <f ca="1">IF(D110&lt;$E$18,"N/A",IF(D110=$E$18,IF($E$7-SUM(OFFSET(F110,-$E$18,0):F110)&gt;0,$E$7-SUM(OFFSET(F110,-$E$18,0):F110),0),IF(OFFSET(G110,-$E$18,0)-SUM(OFFSET(F110,-$E$18,0):F110)&gt;0,OFFSET(G110,-$E$18,0)-SUM(OFFSET(F110,-$E$18,0):F110),0)))</f>
        <v>N/A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298</v>
      </c>
      <c r="F111" s="15">
        <f t="shared" si="10"/>
        <v>11</v>
      </c>
      <c r="G111" s="15">
        <f t="shared" ca="1" si="11"/>
        <v>0</v>
      </c>
      <c r="H111" s="13">
        <f t="shared" ca="1" si="7"/>
        <v>0.32657534246575348</v>
      </c>
      <c r="I111" s="29">
        <f ca="1">IF(G111&lt;&gt;0,IF(E111&lt;0,0,IF(OR('Marinated Chicken'!I111&gt;0,Squid!I111&gt;0,Spanakopita!I111&gt;0,'Filet Mignon'!I111&gt;0,'Pork Loin Skewers'!I111&gt;0,Bacon!I111&gt;0),0,IF(OR(Pita!I111&gt;0,'Green Pepper'!I111&gt;0,'House Salad'!I111&gt;0,Mushrooms!I111&gt;0,Lemon!I111&gt;0,Tzatziki!I111&gt;0,'Monterey Jack'!I111&gt;0,Onions!I111&gt;0,'Garlic Butter Sauce'!I111&gt;0,Flour!I111&gt;0,Cheddar!I111&gt;0),50,200))),0)</f>
        <v>0</v>
      </c>
      <c r="J111" s="2" t="str">
        <f ca="1">IF(D111&lt;$E$18,"N/A",IF(D111=$E$18,IF($E$7-SUM(OFFSET(F111,-$E$18,0):F111)&gt;0,$E$7-SUM(OFFSET(F111,-$E$18,0):F111),0),IF(OFFSET(G111,-$E$18,0)-SUM(OFFSET(F111,-$E$18,0):F111)&gt;0,OFFSET(G111,-$E$18,0)-SUM(OFFSET(F111,-$E$18,0):F111),0)))</f>
        <v>N/A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287</v>
      </c>
      <c r="F112" s="15">
        <f t="shared" si="10"/>
        <v>11</v>
      </c>
      <c r="G112" s="15">
        <f t="shared" ca="1" si="11"/>
        <v>0</v>
      </c>
      <c r="H112" s="13">
        <f t="shared" ca="1" si="7"/>
        <v>0.31452054794520551</v>
      </c>
      <c r="I112" s="29">
        <f ca="1">IF(G112&lt;&gt;0,IF(E112&lt;0,0,IF(OR('Marinated Chicken'!I112&gt;0,Squid!I112&gt;0,Spanakopita!I112&gt;0,'Filet Mignon'!I112&gt;0,'Pork Loin Skewers'!I112&gt;0,Bacon!I112&gt;0),0,IF(OR(Pita!I112&gt;0,'Green Pepper'!I112&gt;0,'House Salad'!I112&gt;0,Mushrooms!I112&gt;0,Lemon!I112&gt;0,Tzatziki!I112&gt;0,'Monterey Jack'!I112&gt;0,Onions!I112&gt;0,'Garlic Butter Sauce'!I112&gt;0,Flour!I112&gt;0,Cheddar!I112&gt;0),50,200))),0)</f>
        <v>0</v>
      </c>
      <c r="J112" s="2" t="str">
        <f ca="1">IF(D112&lt;$E$18,"N/A",IF(D112=$E$18,IF($E$7-SUM(OFFSET(F112,-$E$18,0):F112)&gt;0,$E$7-SUM(OFFSET(F112,-$E$18,0):F112),0),IF(OFFSET(G112,-$E$18,0)-SUM(OFFSET(F112,-$E$18,0):F112)&gt;0,OFFSET(G112,-$E$18,0)-SUM(OFFSET(F112,-$E$18,0):F112),0)))</f>
        <v>N/A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276</v>
      </c>
      <c r="F113" s="15">
        <f t="shared" si="10"/>
        <v>11</v>
      </c>
      <c r="G113" s="15">
        <f t="shared" ca="1" si="11"/>
        <v>0</v>
      </c>
      <c r="H113" s="13">
        <f t="shared" ca="1" si="7"/>
        <v>0.30246575342465759</v>
      </c>
      <c r="I113" s="29">
        <f ca="1">IF(G113&lt;&gt;0,IF(E113&lt;0,0,IF(OR('Marinated Chicken'!I113&gt;0,Squid!I113&gt;0,Spanakopita!I113&gt;0,'Filet Mignon'!I113&gt;0,'Pork Loin Skewers'!I113&gt;0,Bacon!I113&gt;0),0,IF(OR(Pita!I113&gt;0,'Green Pepper'!I113&gt;0,'House Salad'!I113&gt;0,Mushrooms!I113&gt;0,Lemon!I113&gt;0,Tzatziki!I113&gt;0,'Monterey Jack'!I113&gt;0,Onions!I113&gt;0,'Garlic Butter Sauce'!I113&gt;0,Flour!I113&gt;0,Cheddar!I113&gt;0),50,200))),0)</f>
        <v>0</v>
      </c>
      <c r="J113" s="2" t="str">
        <f ca="1">IF(D113&lt;$E$18,"N/A",IF(D113=$E$18,IF($E$7-SUM(OFFSET(F113,-$E$18,0):F113)&gt;0,$E$7-SUM(OFFSET(F113,-$E$18,0):F113),0),IF(OFFSET(G113,-$E$18,0)-SUM(OFFSET(F113,-$E$18,0):F113)&gt;0,OFFSET(G113,-$E$18,0)-SUM(OFFSET(F113,-$E$18,0):F113),0)))</f>
        <v>N/A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265</v>
      </c>
      <c r="F114" s="15">
        <f t="shared" si="10"/>
        <v>11</v>
      </c>
      <c r="G114" s="15">
        <f t="shared" ca="1" si="11"/>
        <v>0</v>
      </c>
      <c r="H114" s="13">
        <f t="shared" ca="1" si="7"/>
        <v>0.29041095890410962</v>
      </c>
      <c r="I114" s="29">
        <f ca="1">IF(G114&lt;&gt;0,IF(E114&lt;0,0,IF(OR('Marinated Chicken'!I114&gt;0,Squid!I114&gt;0,Spanakopita!I114&gt;0,'Filet Mignon'!I114&gt;0,'Pork Loin Skewers'!I114&gt;0,Bacon!I114&gt;0),0,IF(OR(Pita!I114&gt;0,'Green Pepper'!I114&gt;0,'House Salad'!I114&gt;0,Mushrooms!I114&gt;0,Lemon!I114&gt;0,Tzatziki!I114&gt;0,'Monterey Jack'!I114&gt;0,Onions!I114&gt;0,'Garlic Butter Sauce'!I114&gt;0,Flour!I114&gt;0,Cheddar!I114&gt;0),50,200))),0)</f>
        <v>0</v>
      </c>
      <c r="J114" s="2" t="str">
        <f ca="1">IF(D114&lt;$E$18,"N/A",IF(D114=$E$18,IF($E$7-SUM(OFFSET(F114,-$E$18,0):F114)&gt;0,$E$7-SUM(OFFSET(F114,-$E$18,0):F114),0),IF(OFFSET(G114,-$E$18,0)-SUM(OFFSET(F114,-$E$18,0):F114)&gt;0,OFFSET(G114,-$E$18,0)-SUM(OFFSET(F114,-$E$18,0):F114),0)))</f>
        <v>N/A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254</v>
      </c>
      <c r="F115" s="15">
        <f t="shared" si="10"/>
        <v>11</v>
      </c>
      <c r="G115" s="15">
        <f t="shared" ca="1" si="11"/>
        <v>0</v>
      </c>
      <c r="H115" s="13">
        <f t="shared" ca="1" si="7"/>
        <v>0.2783561643835617</v>
      </c>
      <c r="I115" s="29">
        <f ca="1">IF(G115&lt;&gt;0,IF(E115&lt;0,0,IF(OR('Marinated Chicken'!I115&gt;0,Squid!I115&gt;0,Spanakopita!I115&gt;0,'Filet Mignon'!I115&gt;0,'Pork Loin Skewers'!I115&gt;0,Bacon!I115&gt;0),0,IF(OR(Pita!I115&gt;0,'Green Pepper'!I115&gt;0,'House Salad'!I115&gt;0,Mushrooms!I115&gt;0,Lemon!I115&gt;0,Tzatziki!I115&gt;0,'Monterey Jack'!I115&gt;0,Onions!I115&gt;0,'Garlic Butter Sauce'!I115&gt;0,Flour!I115&gt;0,Cheddar!I115&gt;0),50,200))),0)</f>
        <v>0</v>
      </c>
      <c r="J115" s="2" t="str">
        <f ca="1">IF(D115&lt;$E$18,"N/A",IF(D115=$E$18,IF($E$7-SUM(OFFSET(F115,-$E$18,0):F115)&gt;0,$E$7-SUM(OFFSET(F115,-$E$18,0):F115),0),IF(OFFSET(G115,-$E$18,0)-SUM(OFFSET(F115,-$E$18,0):F115)&gt;0,OFFSET(G115,-$E$18,0)-SUM(OFFSET(F115,-$E$18,0):F115),0)))</f>
        <v>N/A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243</v>
      </c>
      <c r="F116" s="15">
        <f t="shared" si="10"/>
        <v>11</v>
      </c>
      <c r="G116" s="15">
        <f t="shared" ca="1" si="11"/>
        <v>0</v>
      </c>
      <c r="H116" s="13">
        <f t="shared" ca="1" si="7"/>
        <v>0.26630136986301373</v>
      </c>
      <c r="I116" s="29">
        <f ca="1">IF(G116&lt;&gt;0,IF(E116&lt;0,0,IF(OR('Marinated Chicken'!I116&gt;0,Squid!I116&gt;0,Spanakopita!I116&gt;0,'Filet Mignon'!I116&gt;0,'Pork Loin Skewers'!I116&gt;0,Bacon!I116&gt;0),0,IF(OR(Pita!I116&gt;0,'Green Pepper'!I116&gt;0,'House Salad'!I116&gt;0,Mushrooms!I116&gt;0,Lemon!I116&gt;0,Tzatziki!I116&gt;0,'Monterey Jack'!I116&gt;0,Onions!I116&gt;0,'Garlic Butter Sauce'!I116&gt;0,Flour!I116&gt;0,Cheddar!I116&gt;0),50,200))),0)</f>
        <v>0</v>
      </c>
      <c r="J116" s="2" t="str">
        <f ca="1">IF(D116&lt;$E$18,"N/A",IF(D116=$E$18,IF($E$7-SUM(OFFSET(F116,-$E$18,0):F116)&gt;0,$E$7-SUM(OFFSET(F116,-$E$18,0):F116),0),IF(OFFSET(G116,-$E$18,0)-SUM(OFFSET(F116,-$E$18,0):F116)&gt;0,OFFSET(G116,-$E$18,0)-SUM(OFFSET(F116,-$E$18,0):F116),0)))</f>
        <v>N/A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232</v>
      </c>
      <c r="F117" s="15">
        <f t="shared" si="10"/>
        <v>11</v>
      </c>
      <c r="G117" s="15">
        <f t="shared" ca="1" si="11"/>
        <v>0</v>
      </c>
      <c r="H117" s="13">
        <f t="shared" ca="1" si="7"/>
        <v>0.25424657534246581</v>
      </c>
      <c r="I117" s="29">
        <f ca="1">IF(G117&lt;&gt;0,IF(E117&lt;0,0,IF(OR('Marinated Chicken'!I117&gt;0,Squid!I117&gt;0,Spanakopita!I117&gt;0,'Filet Mignon'!I117&gt;0,'Pork Loin Skewers'!I117&gt;0,Bacon!I117&gt;0),0,IF(OR(Pita!I117&gt;0,'Green Pepper'!I117&gt;0,'House Salad'!I117&gt;0,Mushrooms!I117&gt;0,Lemon!I117&gt;0,Tzatziki!I117&gt;0,'Monterey Jack'!I117&gt;0,Onions!I117&gt;0,'Garlic Butter Sauce'!I117&gt;0,Flour!I117&gt;0,Cheddar!I117&gt;0),50,200))),0)</f>
        <v>0</v>
      </c>
      <c r="J117" s="2" t="str">
        <f ca="1">IF(D117&lt;$E$18,"N/A",IF(D117=$E$18,IF($E$7-SUM(OFFSET(F117,-$E$18,0):F117)&gt;0,$E$7-SUM(OFFSET(F117,-$E$18,0):F117),0),IF(OFFSET(G117,-$E$18,0)-SUM(OFFSET(F117,-$E$18,0):F117)&gt;0,OFFSET(G117,-$E$18,0)-SUM(OFFSET(F117,-$E$18,0):F117),0)))</f>
        <v>N/A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221</v>
      </c>
      <c r="F118" s="15">
        <f t="shared" si="10"/>
        <v>11</v>
      </c>
      <c r="G118" s="15">
        <f t="shared" ca="1" si="11"/>
        <v>0</v>
      </c>
      <c r="H118" s="13">
        <f t="shared" ca="1" si="7"/>
        <v>0.24219178082191783</v>
      </c>
      <c r="I118" s="29">
        <f ca="1">IF(G118&lt;&gt;0,IF(E118&lt;0,0,IF(OR('Marinated Chicken'!I118&gt;0,Squid!I118&gt;0,Spanakopita!I118&gt;0,'Filet Mignon'!I118&gt;0,'Pork Loin Skewers'!I118&gt;0,Bacon!I118&gt;0),0,IF(OR(Pita!I118&gt;0,'Green Pepper'!I118&gt;0,'House Salad'!I118&gt;0,Mushrooms!I118&gt;0,Lemon!I118&gt;0,Tzatziki!I118&gt;0,'Monterey Jack'!I118&gt;0,Onions!I118&gt;0,'Garlic Butter Sauce'!I118&gt;0,Flour!I118&gt;0,Cheddar!I118&gt;0),50,200))),0)</f>
        <v>0</v>
      </c>
      <c r="J118" s="2" t="str">
        <f ca="1">IF(D118&lt;$E$18,"N/A",IF(D118=$E$18,IF($E$7-SUM(OFFSET(F118,-$E$18,0):F118)&gt;0,$E$7-SUM(OFFSET(F118,-$E$18,0):F118),0),IF(OFFSET(G118,-$E$18,0)-SUM(OFFSET(F118,-$E$18,0):F118)&gt;0,OFFSET(G118,-$E$18,0)-SUM(OFFSET(F118,-$E$18,0):F118),0)))</f>
        <v>N/A</v>
      </c>
      <c r="K118" s="13">
        <f t="shared" ca="1" si="8"/>
        <v>0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210</v>
      </c>
      <c r="F119" s="15">
        <f t="shared" si="10"/>
        <v>11</v>
      </c>
      <c r="G119" s="15">
        <f t="shared" ca="1" si="11"/>
        <v>0</v>
      </c>
      <c r="H119" s="13">
        <f t="shared" ca="1" si="7"/>
        <v>0.23013698630136989</v>
      </c>
      <c r="I119" s="29">
        <f ca="1">IF(G119&lt;&gt;0,IF(E119&lt;0,0,IF(OR('Marinated Chicken'!I119&gt;0,Squid!I119&gt;0,Spanakopita!I119&gt;0,'Filet Mignon'!I119&gt;0,'Pork Loin Skewers'!I119&gt;0,Bacon!I119&gt;0),0,IF(OR(Pita!I119&gt;0,'Green Pepper'!I119&gt;0,'House Salad'!I119&gt;0,Mushrooms!I119&gt;0,Lemon!I119&gt;0,Tzatziki!I119&gt;0,'Monterey Jack'!I119&gt;0,Onions!I119&gt;0,'Garlic Butter Sauce'!I119&gt;0,Flour!I119&gt;0,Cheddar!I119&gt;0),50,200))),0)</f>
        <v>0</v>
      </c>
      <c r="J119" s="2" t="str">
        <f ca="1">IF(D119&lt;$E$18,"N/A",IF(D119=$E$18,IF($E$7-SUM(OFFSET(F119,-$E$18,0):F119)&gt;0,$E$7-SUM(OFFSET(F119,-$E$18,0):F119),0),IF(OFFSET(G119,-$E$18,0)-SUM(OFFSET(F119,-$E$18,0):F119)&gt;0,OFFSET(G119,-$E$18,0)-SUM(OFFSET(F119,-$E$18,0):F119),0)))</f>
        <v>N/A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199</v>
      </c>
      <c r="F120" s="15">
        <f t="shared" si="10"/>
        <v>11</v>
      </c>
      <c r="G120" s="15">
        <f t="shared" ca="1" si="11"/>
        <v>0</v>
      </c>
      <c r="H120" s="13">
        <f t="shared" ca="1" si="7"/>
        <v>0.21808219178082194</v>
      </c>
      <c r="I120" s="29">
        <f ca="1">IF(G120&lt;&gt;0,IF(E120&lt;0,0,IF(OR('Marinated Chicken'!I120&gt;0,Squid!I120&gt;0,Spanakopita!I120&gt;0,'Filet Mignon'!I120&gt;0,'Pork Loin Skewers'!I120&gt;0,Bacon!I120&gt;0),0,IF(OR(Pita!I120&gt;0,'Green Pepper'!I120&gt;0,'House Salad'!I120&gt;0,Mushrooms!I120&gt;0,Lemon!I120&gt;0,Tzatziki!I120&gt;0,'Monterey Jack'!I120&gt;0,Onions!I120&gt;0,'Garlic Butter Sauce'!I120&gt;0,Flour!I120&gt;0,Cheddar!I120&gt;0),50,200))),0)</f>
        <v>0</v>
      </c>
      <c r="J120" s="2" t="str">
        <f ca="1">IF(D120&lt;$E$18,"N/A",IF(D120=$E$18,IF($E$7-SUM(OFFSET(F120,-$E$18,0):F120)&gt;0,$E$7-SUM(OFFSET(F120,-$E$18,0):F120),0),IF(OFFSET(G120,-$E$18,0)-SUM(OFFSET(F120,-$E$18,0):F120)&gt;0,OFFSET(G120,-$E$18,0)-SUM(OFFSET(F120,-$E$18,0):F120),0)))</f>
        <v>N/A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188</v>
      </c>
      <c r="F121" s="15">
        <f t="shared" si="10"/>
        <v>11</v>
      </c>
      <c r="G121" s="15">
        <f t="shared" ca="1" si="11"/>
        <v>0</v>
      </c>
      <c r="H121" s="13">
        <f t="shared" ca="1" si="7"/>
        <v>0.206027397260274</v>
      </c>
      <c r="I121" s="29">
        <f ca="1">IF(G121&lt;&gt;0,IF(E121&lt;0,0,IF(OR('Marinated Chicken'!I121&gt;0,Squid!I121&gt;0,Spanakopita!I121&gt;0,'Filet Mignon'!I121&gt;0,'Pork Loin Skewers'!I121&gt;0,Bacon!I121&gt;0),0,IF(OR(Pita!I121&gt;0,'Green Pepper'!I121&gt;0,'House Salad'!I121&gt;0,Mushrooms!I121&gt;0,Lemon!I121&gt;0,Tzatziki!I121&gt;0,'Monterey Jack'!I121&gt;0,Onions!I121&gt;0,'Garlic Butter Sauce'!I121&gt;0,Flour!I121&gt;0,Cheddar!I121&gt;0),50,200))),0)</f>
        <v>0</v>
      </c>
      <c r="J121" s="2" t="str">
        <f ca="1">IF(D121&lt;$E$18,"N/A",IF(D121=$E$18,IF($E$7-SUM(OFFSET(F121,-$E$18,0):F121)&gt;0,$E$7-SUM(OFFSET(F121,-$E$18,0):F121),0),IF(OFFSET(G121,-$E$18,0)-SUM(OFFSET(F121,-$E$18,0):F121)&gt;0,OFFSET(G121,-$E$18,0)-SUM(OFFSET(F121,-$E$18,0):F121),0)))</f>
        <v>N/A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177</v>
      </c>
      <c r="F122" s="15">
        <f t="shared" si="10"/>
        <v>11</v>
      </c>
      <c r="G122" s="15">
        <f t="shared" ca="1" si="11"/>
        <v>0</v>
      </c>
      <c r="H122" s="13">
        <f t="shared" ca="1" si="7"/>
        <v>0.19397260273972605</v>
      </c>
      <c r="I122" s="29">
        <f ca="1">IF(G122&lt;&gt;0,IF(E122&lt;0,0,IF(OR('Marinated Chicken'!I122&gt;0,Squid!I122&gt;0,Spanakopita!I122&gt;0,'Filet Mignon'!I122&gt;0,'Pork Loin Skewers'!I122&gt;0,Bacon!I122&gt;0),0,IF(OR(Pita!I122&gt;0,'Green Pepper'!I122&gt;0,'House Salad'!I122&gt;0,Mushrooms!I122&gt;0,Lemon!I122&gt;0,Tzatziki!I122&gt;0,'Monterey Jack'!I122&gt;0,Onions!I122&gt;0,'Garlic Butter Sauce'!I122&gt;0,Flour!I122&gt;0,Cheddar!I122&gt;0),50,200))),0)</f>
        <v>0</v>
      </c>
      <c r="J122" s="2" t="str">
        <f ca="1">IF(D122&lt;$E$18,"N/A",IF(D122=$E$18,IF($E$7-SUM(OFFSET(F122,-$E$18,0):F122)&gt;0,$E$7-SUM(OFFSET(F122,-$E$18,0):F122),0),IF(OFFSET(G122,-$E$18,0)-SUM(OFFSET(F122,-$E$18,0):F122)&gt;0,OFFSET(G122,-$E$18,0)-SUM(OFFSET(F122,-$E$18,0):F122),0)))</f>
        <v>N/A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166</v>
      </c>
      <c r="F123" s="15">
        <f t="shared" si="10"/>
        <v>11</v>
      </c>
      <c r="G123" s="15">
        <f t="shared" ca="1" si="11"/>
        <v>0</v>
      </c>
      <c r="H123" s="13">
        <f t="shared" ca="1" si="7"/>
        <v>0.18191780821917811</v>
      </c>
      <c r="I123" s="29">
        <f ca="1">IF(G123&lt;&gt;0,IF(E123&lt;0,0,IF(OR('Marinated Chicken'!I123&gt;0,Squid!I123&gt;0,Spanakopita!I123&gt;0,'Filet Mignon'!I123&gt;0,'Pork Loin Skewers'!I123&gt;0,Bacon!I123&gt;0),0,IF(OR(Pita!I123&gt;0,'Green Pepper'!I123&gt;0,'House Salad'!I123&gt;0,Mushrooms!I123&gt;0,Lemon!I123&gt;0,Tzatziki!I123&gt;0,'Monterey Jack'!I123&gt;0,Onions!I123&gt;0,'Garlic Butter Sauce'!I123&gt;0,Flour!I123&gt;0,Cheddar!I123&gt;0),50,200))),0)</f>
        <v>0</v>
      </c>
      <c r="J123" s="2" t="str">
        <f ca="1">IF(D123&lt;$E$18,"N/A",IF(D123=$E$18,IF($E$7-SUM(OFFSET(F123,-$E$18,0):F123)&gt;0,$E$7-SUM(OFFSET(F123,-$E$18,0):F123),0),IF(OFFSET(G123,-$E$18,0)-SUM(OFFSET(F123,-$E$18,0):F123)&gt;0,OFFSET(G123,-$E$18,0)-SUM(OFFSET(F123,-$E$18,0):F123),0)))</f>
        <v>N/A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155</v>
      </c>
      <c r="F124" s="15">
        <f t="shared" si="10"/>
        <v>11</v>
      </c>
      <c r="G124" s="15">
        <f t="shared" ca="1" si="11"/>
        <v>0</v>
      </c>
      <c r="H124" s="13">
        <f t="shared" ca="1" si="7"/>
        <v>0.16986301369863016</v>
      </c>
      <c r="I124" s="29">
        <f ca="1">IF(G124&lt;&gt;0,IF(E124&lt;0,0,IF(OR('Marinated Chicken'!I124&gt;0,Squid!I124&gt;0,Spanakopita!I124&gt;0,'Filet Mignon'!I124&gt;0,'Pork Loin Skewers'!I124&gt;0,Bacon!I124&gt;0),0,IF(OR(Pita!I124&gt;0,'Green Pepper'!I124&gt;0,'House Salad'!I124&gt;0,Mushrooms!I124&gt;0,Lemon!I124&gt;0,Tzatziki!I124&gt;0,'Monterey Jack'!I124&gt;0,Onions!I124&gt;0,'Garlic Butter Sauce'!I124&gt;0,Flour!I124&gt;0,Cheddar!I124&gt;0),50,200))),0)</f>
        <v>0</v>
      </c>
      <c r="J124" s="2" t="str">
        <f ca="1">IF(D124&lt;$E$18,"N/A",IF(D124=$E$18,IF($E$7-SUM(OFFSET(F124,-$E$18,0):F124)&gt;0,$E$7-SUM(OFFSET(F124,-$E$18,0):F124),0),IF(OFFSET(G124,-$E$18,0)-SUM(OFFSET(F124,-$E$18,0):F124)&gt;0,OFFSET(G124,-$E$18,0)-SUM(OFFSET(F124,-$E$18,0):F124),0)))</f>
        <v>N/A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144</v>
      </c>
      <c r="F125" s="15">
        <f t="shared" si="10"/>
        <v>11</v>
      </c>
      <c r="G125" s="15">
        <f t="shared" ca="1" si="11"/>
        <v>385</v>
      </c>
      <c r="H125" s="13">
        <f t="shared" ca="1" si="7"/>
        <v>0.15780821917808222</v>
      </c>
      <c r="I125" s="29">
        <f ca="1">IF(G125&lt;&gt;0,IF(E125&lt;0,0,IF(OR('Marinated Chicken'!I125&gt;0,Squid!I125&gt;0,Spanakopita!I125&gt;0,'Filet Mignon'!I125&gt;0,'Pork Loin Skewers'!I125&gt;0,Bacon!I125&gt;0),0,IF(OR(Pita!I125&gt;0,'Green Pepper'!I125&gt;0,'House Salad'!I125&gt;0,Mushrooms!I125&gt;0,Lemon!I125&gt;0,Tzatziki!I125&gt;0,'Monterey Jack'!I125&gt;0,Onions!I125&gt;0,'Garlic Butter Sauce'!I125&gt;0,Flour!I125&gt;0,Cheddar!I125&gt;0),50,200))),0)</f>
        <v>0</v>
      </c>
      <c r="J125" s="2" t="str">
        <f ca="1">IF(D125&lt;$E$18,"N/A",IF(D125=$E$18,IF($E$7-SUM(OFFSET(F125,-$E$18,0):F125)&gt;0,$E$7-SUM(OFFSET(F125,-$E$18,0):F125),0),IF(OFFSET(G125,-$E$18,0)-SUM(OFFSET(F125,-$E$18,0):F125)&gt;0,OFFSET(G125,-$E$18,0)-SUM(OFFSET(F125,-$E$18,0):F125),0)))</f>
        <v>N/A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518</v>
      </c>
      <c r="F126" s="15">
        <f t="shared" si="10"/>
        <v>11</v>
      </c>
      <c r="G126" s="15">
        <f t="shared" ca="1" si="11"/>
        <v>0</v>
      </c>
      <c r="H126" s="13">
        <f t="shared" ca="1" si="7"/>
        <v>0.56767123287671239</v>
      </c>
      <c r="I126" s="29">
        <f ca="1">IF(G126&lt;&gt;0,IF(E126&lt;0,0,IF(OR('Marinated Chicken'!I126&gt;0,Squid!I126&gt;0,Spanakopita!I126&gt;0,'Filet Mignon'!I126&gt;0,'Pork Loin Skewers'!I126&gt;0,Bacon!I126&gt;0),0,IF(OR(Pita!I126&gt;0,'Green Pepper'!I126&gt;0,'House Salad'!I126&gt;0,Mushrooms!I126&gt;0,Lemon!I126&gt;0,Tzatziki!I126&gt;0,'Monterey Jack'!I126&gt;0,Onions!I126&gt;0,'Garlic Butter Sauce'!I126&gt;0,Flour!I126&gt;0,Cheddar!I126&gt;0),50,200))),0)</f>
        <v>0</v>
      </c>
      <c r="J126" s="2" t="str">
        <f ca="1">IF(D126&lt;$E$18,"N/A",IF(D126=$E$18,IF($E$7-SUM(OFFSET(F126,-$E$18,0):F126)&gt;0,$E$7-SUM(OFFSET(F126,-$E$18,0):F126),0),IF(OFFSET(G126,-$E$18,0)-SUM(OFFSET(F126,-$E$18,0):F126)&gt;0,OFFSET(G126,-$E$18,0)-SUM(OFFSET(F126,-$E$18,0):F126),0)))</f>
        <v>N/A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507</v>
      </c>
      <c r="F127" s="15">
        <f t="shared" si="10"/>
        <v>11</v>
      </c>
      <c r="G127" s="15">
        <f t="shared" ca="1" si="11"/>
        <v>0</v>
      </c>
      <c r="H127" s="13">
        <f t="shared" ca="1" si="7"/>
        <v>0.55561643835616448</v>
      </c>
      <c r="I127" s="29">
        <f ca="1">IF(G127&lt;&gt;0,IF(E127&lt;0,0,IF(OR('Marinated Chicken'!I127&gt;0,Squid!I127&gt;0,Spanakopita!I127&gt;0,'Filet Mignon'!I127&gt;0,'Pork Loin Skewers'!I127&gt;0,Bacon!I127&gt;0),0,IF(OR(Pita!I127&gt;0,'Green Pepper'!I127&gt;0,'House Salad'!I127&gt;0,Mushrooms!I127&gt;0,Lemon!I127&gt;0,Tzatziki!I127&gt;0,'Monterey Jack'!I127&gt;0,Onions!I127&gt;0,'Garlic Butter Sauce'!I127&gt;0,Flour!I127&gt;0,Cheddar!I127&gt;0),50,200))),0)</f>
        <v>0</v>
      </c>
      <c r="J127" s="2" t="str">
        <f ca="1">IF(D127&lt;$E$18,"N/A",IF(D127=$E$18,IF($E$7-SUM(OFFSET(F127,-$E$18,0):F127)&gt;0,$E$7-SUM(OFFSET(F127,-$E$18,0):F127),0),IF(OFFSET(G127,-$E$18,0)-SUM(OFFSET(F127,-$E$18,0):F127)&gt;0,OFFSET(G127,-$E$18,0)-SUM(OFFSET(F127,-$E$18,0):F127),0)))</f>
        <v>N/A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496</v>
      </c>
      <c r="F128" s="15">
        <f t="shared" si="10"/>
        <v>11</v>
      </c>
      <c r="G128" s="15">
        <f t="shared" ca="1" si="11"/>
        <v>0</v>
      </c>
      <c r="H128" s="13">
        <f t="shared" ca="1" si="7"/>
        <v>0.54356164383561656</v>
      </c>
      <c r="I128" s="29">
        <f ca="1">IF(G128&lt;&gt;0,IF(E128&lt;0,0,IF(OR('Marinated Chicken'!I128&gt;0,Squid!I128&gt;0,Spanakopita!I128&gt;0,'Filet Mignon'!I128&gt;0,'Pork Loin Skewers'!I128&gt;0,Bacon!I128&gt;0),0,IF(OR(Pita!I128&gt;0,'Green Pepper'!I128&gt;0,'House Salad'!I128&gt;0,Mushrooms!I128&gt;0,Lemon!I128&gt;0,Tzatziki!I128&gt;0,'Monterey Jack'!I128&gt;0,Onions!I128&gt;0,'Garlic Butter Sauce'!I128&gt;0,Flour!I128&gt;0,Cheddar!I128&gt;0),50,200))),0)</f>
        <v>0</v>
      </c>
      <c r="J128" s="2" t="str">
        <f ca="1">IF(D128&lt;$E$18,"N/A",IF(D128=$E$18,IF($E$7-SUM(OFFSET(F128,-$E$18,0):F128)&gt;0,$E$7-SUM(OFFSET(F128,-$E$18,0):F128),0),IF(OFFSET(G128,-$E$18,0)-SUM(OFFSET(F128,-$E$18,0):F128)&gt;0,OFFSET(G128,-$E$18,0)-SUM(OFFSET(F128,-$E$18,0):F128),0)))</f>
        <v>N/A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485</v>
      </c>
      <c r="F129" s="15">
        <f t="shared" si="10"/>
        <v>11</v>
      </c>
      <c r="G129" s="15">
        <f t="shared" ca="1" si="11"/>
        <v>0</v>
      </c>
      <c r="H129" s="13">
        <f t="shared" ca="1" si="7"/>
        <v>0.53150684931506853</v>
      </c>
      <c r="I129" s="29">
        <f ca="1">IF(G129&lt;&gt;0,IF(E129&lt;0,0,IF(OR('Marinated Chicken'!I129&gt;0,Squid!I129&gt;0,Spanakopita!I129&gt;0,'Filet Mignon'!I129&gt;0,'Pork Loin Skewers'!I129&gt;0,Bacon!I129&gt;0),0,IF(OR(Pita!I129&gt;0,'Green Pepper'!I129&gt;0,'House Salad'!I129&gt;0,Mushrooms!I129&gt;0,Lemon!I129&gt;0,Tzatziki!I129&gt;0,'Monterey Jack'!I129&gt;0,Onions!I129&gt;0,'Garlic Butter Sauce'!I129&gt;0,Flour!I129&gt;0,Cheddar!I129&gt;0),50,200))),0)</f>
        <v>0</v>
      </c>
      <c r="J129" s="2" t="str">
        <f ca="1">IF(D129&lt;$E$18,"N/A",IF(D129=$E$18,IF($E$7-SUM(OFFSET(F129,-$E$18,0):F129)&gt;0,$E$7-SUM(OFFSET(F129,-$E$18,0):F129),0),IF(OFFSET(G129,-$E$18,0)-SUM(OFFSET(F129,-$E$18,0):F129)&gt;0,OFFSET(G129,-$E$18,0)-SUM(OFFSET(F129,-$E$18,0):F129),0)))</f>
        <v>N/A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474</v>
      </c>
      <c r="F130" s="15">
        <f t="shared" si="10"/>
        <v>11</v>
      </c>
      <c r="G130" s="15">
        <f t="shared" ca="1" si="11"/>
        <v>0</v>
      </c>
      <c r="H130" s="13">
        <f t="shared" ca="1" si="7"/>
        <v>0.51945205479452061</v>
      </c>
      <c r="I130" s="29">
        <f ca="1">IF(G130&lt;&gt;0,IF(E130&lt;0,0,IF(OR('Marinated Chicken'!I130&gt;0,Squid!I130&gt;0,Spanakopita!I130&gt;0,'Filet Mignon'!I130&gt;0,'Pork Loin Skewers'!I130&gt;0,Bacon!I130&gt;0),0,IF(OR(Pita!I130&gt;0,'Green Pepper'!I130&gt;0,'House Salad'!I130&gt;0,Mushrooms!I130&gt;0,Lemon!I130&gt;0,Tzatziki!I130&gt;0,'Monterey Jack'!I130&gt;0,Onions!I130&gt;0,'Garlic Butter Sauce'!I130&gt;0,Flour!I130&gt;0,Cheddar!I130&gt;0),50,200))),0)</f>
        <v>0</v>
      </c>
      <c r="J130" s="2" t="str">
        <f ca="1">IF(D130&lt;$E$18,"N/A",IF(D130=$E$18,IF($E$7-SUM(OFFSET(F130,-$E$18,0):F130)&gt;0,$E$7-SUM(OFFSET(F130,-$E$18,0):F130),0),IF(OFFSET(G130,-$E$18,0)-SUM(OFFSET(F130,-$E$18,0):F130)&gt;0,OFFSET(G130,-$E$18,0)-SUM(OFFSET(F130,-$E$18,0):F130),0)))</f>
        <v>N/A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463</v>
      </c>
      <c r="F131" s="15">
        <f t="shared" si="10"/>
        <v>11</v>
      </c>
      <c r="G131" s="15">
        <f t="shared" ca="1" si="11"/>
        <v>0</v>
      </c>
      <c r="H131" s="13">
        <f t="shared" ca="1" si="7"/>
        <v>0.50739726027397269</v>
      </c>
      <c r="I131" s="29">
        <f ca="1">IF(G131&lt;&gt;0,IF(E131&lt;0,0,IF(OR('Marinated Chicken'!I131&gt;0,Squid!I131&gt;0,Spanakopita!I131&gt;0,'Filet Mignon'!I131&gt;0,'Pork Loin Skewers'!I131&gt;0,Bacon!I131&gt;0),0,IF(OR(Pita!I131&gt;0,'Green Pepper'!I131&gt;0,'House Salad'!I131&gt;0,Mushrooms!I131&gt;0,Lemon!I131&gt;0,Tzatziki!I131&gt;0,'Monterey Jack'!I131&gt;0,Onions!I131&gt;0,'Garlic Butter Sauce'!I131&gt;0,Flour!I131&gt;0,Cheddar!I131&gt;0),50,200))),0)</f>
        <v>0</v>
      </c>
      <c r="J131" s="2" t="str">
        <f ca="1">IF(D131&lt;$E$18,"N/A",IF(D131=$E$18,IF($E$7-SUM(OFFSET(F131,-$E$18,0):F131)&gt;0,$E$7-SUM(OFFSET(F131,-$E$18,0):F131),0),IF(OFFSET(G131,-$E$18,0)-SUM(OFFSET(F131,-$E$18,0):F131)&gt;0,OFFSET(G131,-$E$18,0)-SUM(OFFSET(F131,-$E$18,0):F131),0)))</f>
        <v>N/A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452</v>
      </c>
      <c r="F132" s="15">
        <f t="shared" si="10"/>
        <v>11</v>
      </c>
      <c r="G132" s="15">
        <f t="shared" ca="1" si="11"/>
        <v>0</v>
      </c>
      <c r="H132" s="13">
        <f t="shared" ca="1" si="7"/>
        <v>0.49534246575342472</v>
      </c>
      <c r="I132" s="29">
        <f ca="1">IF(G132&lt;&gt;0,IF(E132&lt;0,0,IF(OR('Marinated Chicken'!I132&gt;0,Squid!I132&gt;0,Spanakopita!I132&gt;0,'Filet Mignon'!I132&gt;0,'Pork Loin Skewers'!I132&gt;0,Bacon!I132&gt;0),0,IF(OR(Pita!I132&gt;0,'Green Pepper'!I132&gt;0,'House Salad'!I132&gt;0,Mushrooms!I132&gt;0,Lemon!I132&gt;0,Tzatziki!I132&gt;0,'Monterey Jack'!I132&gt;0,Onions!I132&gt;0,'Garlic Butter Sauce'!I132&gt;0,Flour!I132&gt;0,Cheddar!I132&gt;0),50,200))),0)</f>
        <v>0</v>
      </c>
      <c r="J132" s="2" t="str">
        <f ca="1">IF(D132&lt;$E$18,"N/A",IF(D132=$E$18,IF($E$7-SUM(OFFSET(F132,-$E$18,0):F132)&gt;0,$E$7-SUM(OFFSET(F132,-$E$18,0):F132),0),IF(OFFSET(G132,-$E$18,0)-SUM(OFFSET(F132,-$E$18,0):F132)&gt;0,OFFSET(G132,-$E$18,0)-SUM(OFFSET(F132,-$E$18,0):F132),0)))</f>
        <v>N/A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441</v>
      </c>
      <c r="F133" s="15">
        <f t="shared" si="10"/>
        <v>11</v>
      </c>
      <c r="G133" s="15">
        <f t="shared" ca="1" si="11"/>
        <v>0</v>
      </c>
      <c r="H133" s="13">
        <f t="shared" ca="1" si="7"/>
        <v>0.48328767123287675</v>
      </c>
      <c r="I133" s="29">
        <f ca="1">IF(G133&lt;&gt;0,IF(E133&lt;0,0,IF(OR('Marinated Chicken'!I133&gt;0,Squid!I133&gt;0,Spanakopita!I133&gt;0,'Filet Mignon'!I133&gt;0,'Pork Loin Skewers'!I133&gt;0,Bacon!I133&gt;0),0,IF(OR(Pita!I133&gt;0,'Green Pepper'!I133&gt;0,'House Salad'!I133&gt;0,Mushrooms!I133&gt;0,Lemon!I133&gt;0,Tzatziki!I133&gt;0,'Monterey Jack'!I133&gt;0,Onions!I133&gt;0,'Garlic Butter Sauce'!I133&gt;0,Flour!I133&gt;0,Cheddar!I133&gt;0),50,200))),0)</f>
        <v>0</v>
      </c>
      <c r="J133" s="2" t="str">
        <f ca="1">IF(D133&lt;$E$18,"N/A",IF(D133=$E$18,IF($E$7-SUM(OFFSET(F133,-$E$18,0):F133)&gt;0,$E$7-SUM(OFFSET(F133,-$E$18,0):F133),0),IF(OFFSET(G133,-$E$18,0)-SUM(OFFSET(F133,-$E$18,0):F133)&gt;0,OFFSET(G133,-$E$18,0)-SUM(OFFSET(F133,-$E$18,0):F133),0)))</f>
        <v>N/A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430</v>
      </c>
      <c r="F134" s="15">
        <f t="shared" si="10"/>
        <v>11</v>
      </c>
      <c r="G134" s="15">
        <f t="shared" ca="1" si="11"/>
        <v>0</v>
      </c>
      <c r="H134" s="13">
        <f t="shared" ca="1" si="7"/>
        <v>0.47123287671232883</v>
      </c>
      <c r="I134" s="29">
        <f ca="1">IF(G134&lt;&gt;0,IF(E134&lt;0,0,IF(OR('Marinated Chicken'!I134&gt;0,Squid!I134&gt;0,Spanakopita!I134&gt;0,'Filet Mignon'!I134&gt;0,'Pork Loin Skewers'!I134&gt;0,Bacon!I134&gt;0),0,IF(OR(Pita!I134&gt;0,'Green Pepper'!I134&gt;0,'House Salad'!I134&gt;0,Mushrooms!I134&gt;0,Lemon!I134&gt;0,Tzatziki!I134&gt;0,'Monterey Jack'!I134&gt;0,Onions!I134&gt;0,'Garlic Butter Sauce'!I134&gt;0,Flour!I134&gt;0,Cheddar!I134&gt;0),50,200))),0)</f>
        <v>0</v>
      </c>
      <c r="J134" s="2" t="str">
        <f ca="1">IF(D134&lt;$E$18,"N/A",IF(D134=$E$18,IF($E$7-SUM(OFFSET(F134,-$E$18,0):F134)&gt;0,$E$7-SUM(OFFSET(F134,-$E$18,0):F134),0),IF(OFFSET(G134,-$E$18,0)-SUM(OFFSET(F134,-$E$18,0):F134)&gt;0,OFFSET(G134,-$E$18,0)-SUM(OFFSET(F134,-$E$18,0):F134),0)))</f>
        <v>N/A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419</v>
      </c>
      <c r="F135" s="15">
        <f t="shared" si="10"/>
        <v>11</v>
      </c>
      <c r="G135" s="15">
        <f t="shared" ca="1" si="11"/>
        <v>0</v>
      </c>
      <c r="H135" s="13">
        <f t="shared" ca="1" si="7"/>
        <v>0.45917808219178086</v>
      </c>
      <c r="I135" s="29">
        <f ca="1">IF(G135&lt;&gt;0,IF(E135&lt;0,0,IF(OR('Marinated Chicken'!I135&gt;0,Squid!I135&gt;0,Spanakopita!I135&gt;0,'Filet Mignon'!I135&gt;0,'Pork Loin Skewers'!I135&gt;0,Bacon!I135&gt;0),0,IF(OR(Pita!I135&gt;0,'Green Pepper'!I135&gt;0,'House Salad'!I135&gt;0,Mushrooms!I135&gt;0,Lemon!I135&gt;0,Tzatziki!I135&gt;0,'Monterey Jack'!I135&gt;0,Onions!I135&gt;0,'Garlic Butter Sauce'!I135&gt;0,Flour!I135&gt;0,Cheddar!I135&gt;0),50,200))),0)</f>
        <v>0</v>
      </c>
      <c r="J135" s="2" t="str">
        <f ca="1">IF(D135&lt;$E$18,"N/A",IF(D135=$E$18,IF($E$7-SUM(OFFSET(F135,-$E$18,0):F135)&gt;0,$E$7-SUM(OFFSET(F135,-$E$18,0):F135),0),IF(OFFSET(G135,-$E$18,0)-SUM(OFFSET(F135,-$E$18,0):F135)&gt;0,OFFSET(G135,-$E$18,0)-SUM(OFFSET(F135,-$E$18,0):F135),0)))</f>
        <v>N/A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408</v>
      </c>
      <c r="F136" s="15">
        <f t="shared" si="10"/>
        <v>11</v>
      </c>
      <c r="G136" s="15">
        <f t="shared" ca="1" si="11"/>
        <v>0</v>
      </c>
      <c r="H136" s="13">
        <f t="shared" ca="1" si="7"/>
        <v>0.44712328767123294</v>
      </c>
      <c r="I136" s="29">
        <f ca="1">IF(G136&lt;&gt;0,IF(E136&lt;0,0,IF(OR('Marinated Chicken'!I136&gt;0,Squid!I136&gt;0,Spanakopita!I136&gt;0,'Filet Mignon'!I136&gt;0,'Pork Loin Skewers'!I136&gt;0,Bacon!I136&gt;0),0,IF(OR(Pita!I136&gt;0,'Green Pepper'!I136&gt;0,'House Salad'!I136&gt;0,Mushrooms!I136&gt;0,Lemon!I136&gt;0,Tzatziki!I136&gt;0,'Monterey Jack'!I136&gt;0,Onions!I136&gt;0,'Garlic Butter Sauce'!I136&gt;0,Flour!I136&gt;0,Cheddar!I136&gt;0),50,200))),0)</f>
        <v>0</v>
      </c>
      <c r="J136" s="2" t="str">
        <f ca="1">IF(D136&lt;$E$18,"N/A",IF(D136=$E$18,IF($E$7-SUM(OFFSET(F136,-$E$18,0):F136)&gt;0,$E$7-SUM(OFFSET(F136,-$E$18,0):F136),0),IF(OFFSET(G136,-$E$18,0)-SUM(OFFSET(F136,-$E$18,0):F136)&gt;0,OFFSET(G136,-$E$18,0)-SUM(OFFSET(F136,-$E$18,0):F136),0)))</f>
        <v>N/A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397</v>
      </c>
      <c r="F137" s="15">
        <f t="shared" si="10"/>
        <v>11</v>
      </c>
      <c r="G137" s="15">
        <f t="shared" ca="1" si="11"/>
        <v>0</v>
      </c>
      <c r="H137" s="13">
        <f t="shared" ca="1" si="7"/>
        <v>0.43506849315068497</v>
      </c>
      <c r="I137" s="29">
        <f ca="1">IF(G137&lt;&gt;0,IF(E137&lt;0,0,IF(OR('Marinated Chicken'!I137&gt;0,Squid!I137&gt;0,Spanakopita!I137&gt;0,'Filet Mignon'!I137&gt;0,'Pork Loin Skewers'!I137&gt;0,Bacon!I137&gt;0),0,IF(OR(Pita!I137&gt;0,'Green Pepper'!I137&gt;0,'House Salad'!I137&gt;0,Mushrooms!I137&gt;0,Lemon!I137&gt;0,Tzatziki!I137&gt;0,'Monterey Jack'!I137&gt;0,Onions!I137&gt;0,'Garlic Butter Sauce'!I137&gt;0,Flour!I137&gt;0,Cheddar!I137&gt;0),50,200))),0)</f>
        <v>0</v>
      </c>
      <c r="J137" s="2" t="str">
        <f ca="1">IF(D137&lt;$E$18,"N/A",IF(D137=$E$18,IF($E$7-SUM(OFFSET(F137,-$E$18,0):F137)&gt;0,$E$7-SUM(OFFSET(F137,-$E$18,0):F137),0),IF(OFFSET(G137,-$E$18,0)-SUM(OFFSET(F137,-$E$18,0):F137)&gt;0,OFFSET(G137,-$E$18,0)-SUM(OFFSET(F137,-$E$18,0):F137),0)))</f>
        <v>N/A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386</v>
      </c>
      <c r="F138" s="15">
        <f t="shared" si="10"/>
        <v>11</v>
      </c>
      <c r="G138" s="15">
        <f t="shared" ca="1" si="11"/>
        <v>0</v>
      </c>
      <c r="H138" s="13">
        <f t="shared" ca="1" si="7"/>
        <v>0.42301369863013705</v>
      </c>
      <c r="I138" s="29">
        <f ca="1">IF(G138&lt;&gt;0,IF(E138&lt;0,0,IF(OR('Marinated Chicken'!I138&gt;0,Squid!I138&gt;0,Spanakopita!I138&gt;0,'Filet Mignon'!I138&gt;0,'Pork Loin Skewers'!I138&gt;0,Bacon!I138&gt;0),0,IF(OR(Pita!I138&gt;0,'Green Pepper'!I138&gt;0,'House Salad'!I138&gt;0,Mushrooms!I138&gt;0,Lemon!I138&gt;0,Tzatziki!I138&gt;0,'Monterey Jack'!I138&gt;0,Onions!I138&gt;0,'Garlic Butter Sauce'!I138&gt;0,Flour!I138&gt;0,Cheddar!I138&gt;0),50,200))),0)</f>
        <v>0</v>
      </c>
      <c r="J138" s="2" t="str">
        <f ca="1">IF(D138&lt;$E$18,"N/A",IF(D138=$E$18,IF($E$7-SUM(OFFSET(F138,-$E$18,0):F138)&gt;0,$E$7-SUM(OFFSET(F138,-$E$18,0):F138),0),IF(OFFSET(G138,-$E$18,0)-SUM(OFFSET(F138,-$E$18,0):F138)&gt;0,OFFSET(G138,-$E$18,0)-SUM(OFFSET(F138,-$E$18,0):F138),0)))</f>
        <v>N/A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375</v>
      </c>
      <c r="F139" s="15">
        <f t="shared" si="10"/>
        <v>11</v>
      </c>
      <c r="G139" s="15">
        <f t="shared" ca="1" si="11"/>
        <v>0</v>
      </c>
      <c r="H139" s="13">
        <f t="shared" ca="1" si="7"/>
        <v>0.41095890410958907</v>
      </c>
      <c r="I139" s="29">
        <f ca="1">IF(G139&lt;&gt;0,IF(E139&lt;0,0,IF(OR('Marinated Chicken'!I139&gt;0,Squid!I139&gt;0,Spanakopita!I139&gt;0,'Filet Mignon'!I139&gt;0,'Pork Loin Skewers'!I139&gt;0,Bacon!I139&gt;0),0,IF(OR(Pita!I139&gt;0,'Green Pepper'!I139&gt;0,'House Salad'!I139&gt;0,Mushrooms!I139&gt;0,Lemon!I139&gt;0,Tzatziki!I139&gt;0,'Monterey Jack'!I139&gt;0,Onions!I139&gt;0,'Garlic Butter Sauce'!I139&gt;0,Flour!I139&gt;0,Cheddar!I139&gt;0),50,200))),0)</f>
        <v>0</v>
      </c>
      <c r="J139" s="2" t="str">
        <f ca="1">IF(D139&lt;$E$18,"N/A",IF(D139=$E$18,IF($E$7-SUM(OFFSET(F139,-$E$18,0):F139)&gt;0,$E$7-SUM(OFFSET(F139,-$E$18,0):F139),0),IF(OFFSET(G139,-$E$18,0)-SUM(OFFSET(F139,-$E$18,0):F139)&gt;0,OFFSET(G139,-$E$18,0)-SUM(OFFSET(F139,-$E$18,0):F139),0)))</f>
        <v>N/A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364</v>
      </c>
      <c r="F140" s="15">
        <f t="shared" si="10"/>
        <v>11</v>
      </c>
      <c r="G140" s="15">
        <f t="shared" ca="1" si="11"/>
        <v>0</v>
      </c>
      <c r="H140" s="13">
        <f t="shared" ca="1" si="7"/>
        <v>0.39890410958904116</v>
      </c>
      <c r="I140" s="29">
        <f ca="1">IF(G140&lt;&gt;0,IF(E140&lt;0,0,IF(OR('Marinated Chicken'!I140&gt;0,Squid!I140&gt;0,Spanakopita!I140&gt;0,'Filet Mignon'!I140&gt;0,'Pork Loin Skewers'!I140&gt;0,Bacon!I140&gt;0),0,IF(OR(Pita!I140&gt;0,'Green Pepper'!I140&gt;0,'House Salad'!I140&gt;0,Mushrooms!I140&gt;0,Lemon!I140&gt;0,Tzatziki!I140&gt;0,'Monterey Jack'!I140&gt;0,Onions!I140&gt;0,'Garlic Butter Sauce'!I140&gt;0,Flour!I140&gt;0,Cheddar!I140&gt;0),50,200))),0)</f>
        <v>0</v>
      </c>
      <c r="J140" s="2" t="str">
        <f ca="1">IF(D140&lt;$E$18,"N/A",IF(D140=$E$18,IF($E$7-SUM(OFFSET(F140,-$E$18,0):F140)&gt;0,$E$7-SUM(OFFSET(F140,-$E$18,0):F140),0),IF(OFFSET(G140,-$E$18,0)-SUM(OFFSET(F140,-$E$18,0):F140)&gt;0,OFFSET(G140,-$E$18,0)-SUM(OFFSET(F140,-$E$18,0):F140),0)))</f>
        <v>N/A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353</v>
      </c>
      <c r="F141" s="15">
        <f t="shared" si="10"/>
        <v>11</v>
      </c>
      <c r="G141" s="15">
        <f t="shared" ca="1" si="11"/>
        <v>0</v>
      </c>
      <c r="H141" s="13">
        <f t="shared" ca="1" si="7"/>
        <v>0.38684931506849318</v>
      </c>
      <c r="I141" s="29">
        <f ca="1">IF(G141&lt;&gt;0,IF(E141&lt;0,0,IF(OR('Marinated Chicken'!I141&gt;0,Squid!I141&gt;0,Spanakopita!I141&gt;0,'Filet Mignon'!I141&gt;0,'Pork Loin Skewers'!I141&gt;0,Bacon!I141&gt;0),0,IF(OR(Pita!I141&gt;0,'Green Pepper'!I141&gt;0,'House Salad'!I141&gt;0,Mushrooms!I141&gt;0,Lemon!I141&gt;0,Tzatziki!I141&gt;0,'Monterey Jack'!I141&gt;0,Onions!I141&gt;0,'Garlic Butter Sauce'!I141&gt;0,Flour!I141&gt;0,Cheddar!I141&gt;0),50,200))),0)</f>
        <v>0</v>
      </c>
      <c r="J141" s="2" t="str">
        <f ca="1">IF(D141&lt;$E$18,"N/A",IF(D141=$E$18,IF($E$7-SUM(OFFSET(F141,-$E$18,0):F141)&gt;0,$E$7-SUM(OFFSET(F141,-$E$18,0):F141),0),IF(OFFSET(G141,-$E$18,0)-SUM(OFFSET(F141,-$E$18,0):F141)&gt;0,OFFSET(G141,-$E$18,0)-SUM(OFFSET(F141,-$E$18,0):F141),0)))</f>
        <v>N/A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342</v>
      </c>
      <c r="F142" s="15">
        <f t="shared" si="10"/>
        <v>11</v>
      </c>
      <c r="G142" s="15">
        <f t="shared" ca="1" si="11"/>
        <v>0</v>
      </c>
      <c r="H142" s="13">
        <f t="shared" ca="1" si="7"/>
        <v>0.37479452054794526</v>
      </c>
      <c r="I142" s="29">
        <f ca="1">IF(G142&lt;&gt;0,IF(E142&lt;0,0,IF(OR('Marinated Chicken'!I142&gt;0,Squid!I142&gt;0,Spanakopita!I142&gt;0,'Filet Mignon'!I142&gt;0,'Pork Loin Skewers'!I142&gt;0,Bacon!I142&gt;0),0,IF(OR(Pita!I142&gt;0,'Green Pepper'!I142&gt;0,'House Salad'!I142&gt;0,Mushrooms!I142&gt;0,Lemon!I142&gt;0,Tzatziki!I142&gt;0,'Monterey Jack'!I142&gt;0,Onions!I142&gt;0,'Garlic Butter Sauce'!I142&gt;0,Flour!I142&gt;0,Cheddar!I142&gt;0),50,200))),0)</f>
        <v>0</v>
      </c>
      <c r="J142" s="2" t="str">
        <f ca="1">IF(D142&lt;$E$18,"N/A",IF(D142=$E$18,IF($E$7-SUM(OFFSET(F142,-$E$18,0):F142)&gt;0,$E$7-SUM(OFFSET(F142,-$E$18,0):F142),0),IF(OFFSET(G142,-$E$18,0)-SUM(OFFSET(F142,-$E$18,0):F142)&gt;0,OFFSET(G142,-$E$18,0)-SUM(OFFSET(F142,-$E$18,0):F142),0)))</f>
        <v>N/A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331</v>
      </c>
      <c r="F143" s="15">
        <f t="shared" si="10"/>
        <v>11</v>
      </c>
      <c r="G143" s="15">
        <f t="shared" ca="1" si="11"/>
        <v>0</v>
      </c>
      <c r="H143" s="13">
        <f t="shared" ca="1" si="7"/>
        <v>0.36273972602739729</v>
      </c>
      <c r="I143" s="29">
        <f ca="1">IF(G143&lt;&gt;0,IF(E143&lt;0,0,IF(OR('Marinated Chicken'!I143&gt;0,Squid!I143&gt;0,Spanakopita!I143&gt;0,'Filet Mignon'!I143&gt;0,'Pork Loin Skewers'!I143&gt;0,Bacon!I143&gt;0),0,IF(OR(Pita!I143&gt;0,'Green Pepper'!I143&gt;0,'House Salad'!I143&gt;0,Mushrooms!I143&gt;0,Lemon!I143&gt;0,Tzatziki!I143&gt;0,'Monterey Jack'!I143&gt;0,Onions!I143&gt;0,'Garlic Butter Sauce'!I143&gt;0,Flour!I143&gt;0,Cheddar!I143&gt;0),50,200))),0)</f>
        <v>0</v>
      </c>
      <c r="J143" s="2" t="str">
        <f ca="1">IF(D143&lt;$E$18,"N/A",IF(D143=$E$18,IF($E$7-SUM(OFFSET(F143,-$E$18,0):F143)&gt;0,$E$7-SUM(OFFSET(F143,-$E$18,0):F143),0),IF(OFFSET(G143,-$E$18,0)-SUM(OFFSET(F143,-$E$18,0):F143)&gt;0,OFFSET(G143,-$E$18,0)-SUM(OFFSET(F143,-$E$18,0):F143),0)))</f>
        <v>N/A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320</v>
      </c>
      <c r="F144" s="15">
        <f t="shared" si="10"/>
        <v>11</v>
      </c>
      <c r="G144" s="15">
        <f t="shared" ca="1" si="11"/>
        <v>0</v>
      </c>
      <c r="H144" s="13">
        <f t="shared" ca="1" si="7"/>
        <v>0.35068493150684937</v>
      </c>
      <c r="I144" s="29">
        <f ca="1">IF(G144&lt;&gt;0,IF(E144&lt;0,0,IF(OR('Marinated Chicken'!I144&gt;0,Squid!I144&gt;0,Spanakopita!I144&gt;0,'Filet Mignon'!I144&gt;0,'Pork Loin Skewers'!I144&gt;0,Bacon!I144&gt;0),0,IF(OR(Pita!I144&gt;0,'Green Pepper'!I144&gt;0,'House Salad'!I144&gt;0,Mushrooms!I144&gt;0,Lemon!I144&gt;0,Tzatziki!I144&gt;0,'Monterey Jack'!I144&gt;0,Onions!I144&gt;0,'Garlic Butter Sauce'!I144&gt;0,Flour!I144&gt;0,Cheddar!I144&gt;0),50,200))),0)</f>
        <v>0</v>
      </c>
      <c r="J144" s="2" t="str">
        <f ca="1">IF(D144&lt;$E$18,"N/A",IF(D144=$E$18,IF($E$7-SUM(OFFSET(F144,-$E$18,0):F144)&gt;0,$E$7-SUM(OFFSET(F144,-$E$18,0):F144),0),IF(OFFSET(G144,-$E$18,0)-SUM(OFFSET(F144,-$E$18,0):F144)&gt;0,OFFSET(G144,-$E$18,0)-SUM(OFFSET(F144,-$E$18,0):F144),0)))</f>
        <v>N/A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309</v>
      </c>
      <c r="F145" s="15">
        <f t="shared" si="10"/>
        <v>11</v>
      </c>
      <c r="G145" s="15">
        <f t="shared" ca="1" si="11"/>
        <v>0</v>
      </c>
      <c r="H145" s="13">
        <f t="shared" ca="1" si="7"/>
        <v>0.3386301369863014</v>
      </c>
      <c r="I145" s="29">
        <f ca="1">IF(G145&lt;&gt;0,IF(E145&lt;0,0,IF(OR('Marinated Chicken'!I145&gt;0,Squid!I145&gt;0,Spanakopita!I145&gt;0,'Filet Mignon'!I145&gt;0,'Pork Loin Skewers'!I145&gt;0,Bacon!I145&gt;0),0,IF(OR(Pita!I145&gt;0,'Green Pepper'!I145&gt;0,'House Salad'!I145&gt;0,Mushrooms!I145&gt;0,Lemon!I145&gt;0,Tzatziki!I145&gt;0,'Monterey Jack'!I145&gt;0,Onions!I145&gt;0,'Garlic Butter Sauce'!I145&gt;0,Flour!I145&gt;0,Cheddar!I145&gt;0),50,200))),0)</f>
        <v>0</v>
      </c>
      <c r="J145" s="2" t="str">
        <f ca="1">IF(D145&lt;$E$18,"N/A",IF(D145=$E$18,IF($E$7-SUM(OFFSET(F145,-$E$18,0):F145)&gt;0,$E$7-SUM(OFFSET(F145,-$E$18,0):F145),0),IF(OFFSET(G145,-$E$18,0)-SUM(OFFSET(F145,-$E$18,0):F145)&gt;0,OFFSET(G145,-$E$18,0)-SUM(OFFSET(F145,-$E$18,0):F145),0)))</f>
        <v>N/A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298</v>
      </c>
      <c r="F146" s="15">
        <f t="shared" si="10"/>
        <v>11</v>
      </c>
      <c r="G146" s="15">
        <f t="shared" ca="1" si="11"/>
        <v>0</v>
      </c>
      <c r="H146" s="13">
        <f t="shared" ca="1" si="7"/>
        <v>0.32657534246575348</v>
      </c>
      <c r="I146" s="29">
        <f ca="1">IF(G146&lt;&gt;0,IF(E146&lt;0,0,IF(OR('Marinated Chicken'!I146&gt;0,Squid!I146&gt;0,Spanakopita!I146&gt;0,'Filet Mignon'!I146&gt;0,'Pork Loin Skewers'!I146&gt;0,Bacon!I146&gt;0),0,IF(OR(Pita!I146&gt;0,'Green Pepper'!I146&gt;0,'House Salad'!I146&gt;0,Mushrooms!I146&gt;0,Lemon!I146&gt;0,Tzatziki!I146&gt;0,'Monterey Jack'!I146&gt;0,Onions!I146&gt;0,'Garlic Butter Sauce'!I146&gt;0,Flour!I146&gt;0,Cheddar!I146&gt;0),50,200))),0)</f>
        <v>0</v>
      </c>
      <c r="J146" s="2" t="str">
        <f ca="1">IF(D146&lt;$E$18,"N/A",IF(D146=$E$18,IF($E$7-SUM(OFFSET(F146,-$E$18,0):F146)&gt;0,$E$7-SUM(OFFSET(F146,-$E$18,0):F146),0),IF(OFFSET(G146,-$E$18,0)-SUM(OFFSET(F146,-$E$18,0):F146)&gt;0,OFFSET(G146,-$E$18,0)-SUM(OFFSET(F146,-$E$18,0):F146),0)))</f>
        <v>N/A</v>
      </c>
      <c r="K146" s="13">
        <f t="shared" ca="1" si="8"/>
        <v>0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287</v>
      </c>
      <c r="F147" s="15">
        <f t="shared" si="10"/>
        <v>11</v>
      </c>
      <c r="G147" s="15">
        <f t="shared" ca="1" si="11"/>
        <v>0</v>
      </c>
      <c r="H147" s="13">
        <f t="shared" ca="1" si="7"/>
        <v>0.31452054794520551</v>
      </c>
      <c r="I147" s="29">
        <f ca="1">IF(G147&lt;&gt;0,IF(E147&lt;0,0,IF(OR('Marinated Chicken'!I147&gt;0,Squid!I147&gt;0,Spanakopita!I147&gt;0,'Filet Mignon'!I147&gt;0,'Pork Loin Skewers'!I147&gt;0,Bacon!I147&gt;0),0,IF(OR(Pita!I147&gt;0,'Green Pepper'!I147&gt;0,'House Salad'!I147&gt;0,Mushrooms!I147&gt;0,Lemon!I147&gt;0,Tzatziki!I147&gt;0,'Monterey Jack'!I147&gt;0,Onions!I147&gt;0,'Garlic Butter Sauce'!I147&gt;0,Flour!I147&gt;0,Cheddar!I147&gt;0),50,200))),0)</f>
        <v>0</v>
      </c>
      <c r="J147" s="2" t="str">
        <f ca="1">IF(D147&lt;$E$18,"N/A",IF(D147=$E$18,IF($E$7-SUM(OFFSET(F147,-$E$18,0):F147)&gt;0,$E$7-SUM(OFFSET(F147,-$E$18,0):F147),0),IF(OFFSET(G147,-$E$18,0)-SUM(OFFSET(F147,-$E$18,0):F147)&gt;0,OFFSET(G147,-$E$18,0)-SUM(OFFSET(F147,-$E$18,0):F147),0)))</f>
        <v>N/A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276</v>
      </c>
      <c r="F148" s="15">
        <f t="shared" si="10"/>
        <v>11</v>
      </c>
      <c r="G148" s="15">
        <f t="shared" ca="1" si="11"/>
        <v>0</v>
      </c>
      <c r="H148" s="13">
        <f t="shared" ca="1" si="7"/>
        <v>0.30246575342465759</v>
      </c>
      <c r="I148" s="29">
        <f ca="1">IF(G148&lt;&gt;0,IF(E148&lt;0,0,IF(OR('Marinated Chicken'!I148&gt;0,Squid!I148&gt;0,Spanakopita!I148&gt;0,'Filet Mignon'!I148&gt;0,'Pork Loin Skewers'!I148&gt;0,Bacon!I148&gt;0),0,IF(OR(Pita!I148&gt;0,'Green Pepper'!I148&gt;0,'House Salad'!I148&gt;0,Mushrooms!I148&gt;0,Lemon!I148&gt;0,Tzatziki!I148&gt;0,'Monterey Jack'!I148&gt;0,Onions!I148&gt;0,'Garlic Butter Sauce'!I148&gt;0,Flour!I148&gt;0,Cheddar!I148&gt;0),50,200))),0)</f>
        <v>0</v>
      </c>
      <c r="J148" s="2" t="str">
        <f ca="1">IF(D148&lt;$E$18,"N/A",IF(D148=$E$18,IF($E$7-SUM(OFFSET(F148,-$E$18,0):F148)&gt;0,$E$7-SUM(OFFSET(F148,-$E$18,0):F148),0),IF(OFFSET(G148,-$E$18,0)-SUM(OFFSET(F148,-$E$18,0):F148)&gt;0,OFFSET(G148,-$E$18,0)-SUM(OFFSET(F148,-$E$18,0):F148),0)))</f>
        <v>N/A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265</v>
      </c>
      <c r="F149" s="15">
        <f t="shared" si="10"/>
        <v>11</v>
      </c>
      <c r="G149" s="15">
        <f t="shared" ca="1" si="11"/>
        <v>0</v>
      </c>
      <c r="H149" s="13">
        <f t="shared" ref="H149:H212" ca="1" si="13">IF(E149&gt;0,E149*($E$12/365),0)</f>
        <v>0.29041095890410962</v>
      </c>
      <c r="I149" s="29">
        <f ca="1">IF(G149&lt;&gt;0,IF(E149&lt;0,0,IF(OR('Marinated Chicken'!I149&gt;0,Squid!I149&gt;0,Spanakopita!I149&gt;0,'Filet Mignon'!I149&gt;0,'Pork Loin Skewers'!I149&gt;0,Bacon!I149&gt;0),0,IF(OR(Pita!I149&gt;0,'Green Pepper'!I149&gt;0,'House Salad'!I149&gt;0,Mushrooms!I149&gt;0,Lemon!I149&gt;0,Tzatziki!I149&gt;0,'Monterey Jack'!I149&gt;0,Onions!I149&gt;0,'Garlic Butter Sauce'!I149&gt;0,Flour!I149&gt;0,Cheddar!I149&gt;0),50,200))),0)</f>
        <v>0</v>
      </c>
      <c r="J149" s="2" t="str">
        <f ca="1">IF(D149&lt;$E$18,"N/A",IF(D149=$E$18,IF($E$7-SUM(OFFSET(F149,-$E$18,0):F149)&gt;0,$E$7-SUM(OFFSET(F149,-$E$18,0):F149),0),IF(OFFSET(G149,-$E$18,0)-SUM(OFFSET(F149,-$E$18,0):F149)&gt;0,OFFSET(G149,-$E$18,0)-SUM(OFFSET(F149,-$E$18,0):F149),0)))</f>
        <v>N/A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254</v>
      </c>
      <c r="F150" s="15">
        <f t="shared" ref="F150:F213" si="16">ROUND($E$15/7,0)</f>
        <v>11</v>
      </c>
      <c r="G150" s="15">
        <f t="shared" ref="G150:G213" ca="1" si="17">IF(D150=1,$E$4,IF(E150&lt;0,$E$4-E150,IF(MOD(D150,$E$5)=0,$E$4-E150,0)))</f>
        <v>0</v>
      </c>
      <c r="H150" s="13">
        <f t="shared" ca="1" si="13"/>
        <v>0.2783561643835617</v>
      </c>
      <c r="I150" s="29">
        <f ca="1">IF(G150&lt;&gt;0,IF(E150&lt;0,0,IF(OR('Marinated Chicken'!I150&gt;0,Squid!I150&gt;0,Spanakopita!I150&gt;0,'Filet Mignon'!I150&gt;0,'Pork Loin Skewers'!I150&gt;0,Bacon!I150&gt;0),0,IF(OR(Pita!I150&gt;0,'Green Pepper'!I150&gt;0,'House Salad'!I150&gt;0,Mushrooms!I150&gt;0,Lemon!I150&gt;0,Tzatziki!I150&gt;0,'Monterey Jack'!I150&gt;0,Onions!I150&gt;0,'Garlic Butter Sauce'!I150&gt;0,Flour!I150&gt;0,Cheddar!I150&gt;0),50,200))),0)</f>
        <v>0</v>
      </c>
      <c r="J150" s="2" t="str">
        <f ca="1">IF(D150&lt;$E$18,"N/A",IF(D150=$E$18,IF($E$7-SUM(OFFSET(F150,-$E$18,0):F150)&gt;0,$E$7-SUM(OFFSET(F150,-$E$18,0):F150),0),IF(OFFSET(G150,-$E$18,0)-SUM(OFFSET(F150,-$E$18,0):F150)&gt;0,OFFSET(G150,-$E$18,0)-SUM(OFFSET(F150,-$E$18,0):F150),0)))</f>
        <v>N/A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243</v>
      </c>
      <c r="F151" s="15">
        <f t="shared" si="16"/>
        <v>11</v>
      </c>
      <c r="G151" s="15">
        <f t="shared" ca="1" si="17"/>
        <v>0</v>
      </c>
      <c r="H151" s="13">
        <f t="shared" ca="1" si="13"/>
        <v>0.26630136986301373</v>
      </c>
      <c r="I151" s="29">
        <f ca="1">IF(G151&lt;&gt;0,IF(E151&lt;0,0,IF(OR('Marinated Chicken'!I151&gt;0,Squid!I151&gt;0,Spanakopita!I151&gt;0,'Filet Mignon'!I151&gt;0,'Pork Loin Skewers'!I151&gt;0,Bacon!I151&gt;0),0,IF(OR(Pita!I151&gt;0,'Green Pepper'!I151&gt;0,'House Salad'!I151&gt;0,Mushrooms!I151&gt;0,Lemon!I151&gt;0,Tzatziki!I151&gt;0,'Monterey Jack'!I151&gt;0,Onions!I151&gt;0,'Garlic Butter Sauce'!I151&gt;0,Flour!I151&gt;0,Cheddar!I151&gt;0),50,200))),0)</f>
        <v>0</v>
      </c>
      <c r="J151" s="2" t="str">
        <f ca="1">IF(D151&lt;$E$18,"N/A",IF(D151=$E$18,IF($E$7-SUM(OFFSET(F151,-$E$18,0):F151)&gt;0,$E$7-SUM(OFFSET(F151,-$E$18,0):F151),0),IF(OFFSET(G151,-$E$18,0)-SUM(OFFSET(F151,-$E$18,0):F151)&gt;0,OFFSET(G151,-$E$18,0)-SUM(OFFSET(F151,-$E$18,0):F151),0)))</f>
        <v>N/A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232</v>
      </c>
      <c r="F152" s="15">
        <f t="shared" si="16"/>
        <v>11</v>
      </c>
      <c r="G152" s="15">
        <f t="shared" ca="1" si="17"/>
        <v>0</v>
      </c>
      <c r="H152" s="13">
        <f t="shared" ca="1" si="13"/>
        <v>0.25424657534246581</v>
      </c>
      <c r="I152" s="29">
        <f ca="1">IF(G152&lt;&gt;0,IF(E152&lt;0,0,IF(OR('Marinated Chicken'!I152&gt;0,Squid!I152&gt;0,Spanakopita!I152&gt;0,'Filet Mignon'!I152&gt;0,'Pork Loin Skewers'!I152&gt;0,Bacon!I152&gt;0),0,IF(OR(Pita!I152&gt;0,'Green Pepper'!I152&gt;0,'House Salad'!I152&gt;0,Mushrooms!I152&gt;0,Lemon!I152&gt;0,Tzatziki!I152&gt;0,'Monterey Jack'!I152&gt;0,Onions!I152&gt;0,'Garlic Butter Sauce'!I152&gt;0,Flour!I152&gt;0,Cheddar!I152&gt;0),50,200))),0)</f>
        <v>0</v>
      </c>
      <c r="J152" s="2" t="str">
        <f ca="1">IF(D152&lt;$E$18,"N/A",IF(D152=$E$18,IF($E$7-SUM(OFFSET(F152,-$E$18,0):F152)&gt;0,$E$7-SUM(OFFSET(F152,-$E$18,0):F152),0),IF(OFFSET(G152,-$E$18,0)-SUM(OFFSET(F152,-$E$18,0):F152)&gt;0,OFFSET(G152,-$E$18,0)-SUM(OFFSET(F152,-$E$18,0):F152),0)))</f>
        <v>N/A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221</v>
      </c>
      <c r="F153" s="15">
        <f t="shared" si="16"/>
        <v>11</v>
      </c>
      <c r="G153" s="15">
        <f t="shared" ca="1" si="17"/>
        <v>0</v>
      </c>
      <c r="H153" s="13">
        <f t="shared" ca="1" si="13"/>
        <v>0.24219178082191783</v>
      </c>
      <c r="I153" s="29">
        <f ca="1">IF(G153&lt;&gt;0,IF(E153&lt;0,0,IF(OR('Marinated Chicken'!I153&gt;0,Squid!I153&gt;0,Spanakopita!I153&gt;0,'Filet Mignon'!I153&gt;0,'Pork Loin Skewers'!I153&gt;0,Bacon!I153&gt;0),0,IF(OR(Pita!I153&gt;0,'Green Pepper'!I153&gt;0,'House Salad'!I153&gt;0,Mushrooms!I153&gt;0,Lemon!I153&gt;0,Tzatziki!I153&gt;0,'Monterey Jack'!I153&gt;0,Onions!I153&gt;0,'Garlic Butter Sauce'!I153&gt;0,Flour!I153&gt;0,Cheddar!I153&gt;0),50,200))),0)</f>
        <v>0</v>
      </c>
      <c r="J153" s="2" t="str">
        <f ca="1">IF(D153&lt;$E$18,"N/A",IF(D153=$E$18,IF($E$7-SUM(OFFSET(F153,-$E$18,0):F153)&gt;0,$E$7-SUM(OFFSET(F153,-$E$18,0):F153),0),IF(OFFSET(G153,-$E$18,0)-SUM(OFFSET(F153,-$E$18,0):F153)&gt;0,OFFSET(G153,-$E$18,0)-SUM(OFFSET(F153,-$E$18,0):F153),0)))</f>
        <v>N/A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210</v>
      </c>
      <c r="F154" s="15">
        <f t="shared" si="16"/>
        <v>11</v>
      </c>
      <c r="G154" s="15">
        <f t="shared" ca="1" si="17"/>
        <v>0</v>
      </c>
      <c r="H154" s="13">
        <f t="shared" ca="1" si="13"/>
        <v>0.23013698630136989</v>
      </c>
      <c r="I154" s="29">
        <f ca="1">IF(G154&lt;&gt;0,IF(E154&lt;0,0,IF(OR('Marinated Chicken'!I154&gt;0,Squid!I154&gt;0,Spanakopita!I154&gt;0,'Filet Mignon'!I154&gt;0,'Pork Loin Skewers'!I154&gt;0,Bacon!I154&gt;0),0,IF(OR(Pita!I154&gt;0,'Green Pepper'!I154&gt;0,'House Salad'!I154&gt;0,Mushrooms!I154&gt;0,Lemon!I154&gt;0,Tzatziki!I154&gt;0,'Monterey Jack'!I154&gt;0,Onions!I154&gt;0,'Garlic Butter Sauce'!I154&gt;0,Flour!I154&gt;0,Cheddar!I154&gt;0),50,200))),0)</f>
        <v>0</v>
      </c>
      <c r="J154" s="2" t="str">
        <f ca="1">IF(D154&lt;$E$18,"N/A",IF(D154=$E$18,IF($E$7-SUM(OFFSET(F154,-$E$18,0):F154)&gt;0,$E$7-SUM(OFFSET(F154,-$E$18,0):F154),0),IF(OFFSET(G154,-$E$18,0)-SUM(OFFSET(F154,-$E$18,0):F154)&gt;0,OFFSET(G154,-$E$18,0)-SUM(OFFSET(F154,-$E$18,0):F154),0)))</f>
        <v>N/A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199</v>
      </c>
      <c r="F155" s="15">
        <f t="shared" si="16"/>
        <v>11</v>
      </c>
      <c r="G155" s="15">
        <f t="shared" ca="1" si="17"/>
        <v>0</v>
      </c>
      <c r="H155" s="13">
        <f t="shared" ca="1" si="13"/>
        <v>0.21808219178082194</v>
      </c>
      <c r="I155" s="29">
        <f ca="1">IF(G155&lt;&gt;0,IF(E155&lt;0,0,IF(OR('Marinated Chicken'!I155&gt;0,Squid!I155&gt;0,Spanakopita!I155&gt;0,'Filet Mignon'!I155&gt;0,'Pork Loin Skewers'!I155&gt;0,Bacon!I155&gt;0),0,IF(OR(Pita!I155&gt;0,'Green Pepper'!I155&gt;0,'House Salad'!I155&gt;0,Mushrooms!I155&gt;0,Lemon!I155&gt;0,Tzatziki!I155&gt;0,'Monterey Jack'!I155&gt;0,Onions!I155&gt;0,'Garlic Butter Sauce'!I155&gt;0,Flour!I155&gt;0,Cheddar!I155&gt;0),50,200))),0)</f>
        <v>0</v>
      </c>
      <c r="J155" s="2" t="str">
        <f ca="1">IF(D155&lt;$E$18,"N/A",IF(D155=$E$18,IF($E$7-SUM(OFFSET(F155,-$E$18,0):F155)&gt;0,$E$7-SUM(OFFSET(F155,-$E$18,0):F155),0),IF(OFFSET(G155,-$E$18,0)-SUM(OFFSET(F155,-$E$18,0):F155)&gt;0,OFFSET(G155,-$E$18,0)-SUM(OFFSET(F155,-$E$18,0):F155),0)))</f>
        <v>N/A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188</v>
      </c>
      <c r="F156" s="15">
        <f t="shared" si="16"/>
        <v>11</v>
      </c>
      <c r="G156" s="15">
        <f t="shared" ca="1" si="17"/>
        <v>0</v>
      </c>
      <c r="H156" s="13">
        <f t="shared" ca="1" si="13"/>
        <v>0.206027397260274</v>
      </c>
      <c r="I156" s="29">
        <f ca="1">IF(G156&lt;&gt;0,IF(E156&lt;0,0,IF(OR('Marinated Chicken'!I156&gt;0,Squid!I156&gt;0,Spanakopita!I156&gt;0,'Filet Mignon'!I156&gt;0,'Pork Loin Skewers'!I156&gt;0,Bacon!I156&gt;0),0,IF(OR(Pita!I156&gt;0,'Green Pepper'!I156&gt;0,'House Salad'!I156&gt;0,Mushrooms!I156&gt;0,Lemon!I156&gt;0,Tzatziki!I156&gt;0,'Monterey Jack'!I156&gt;0,Onions!I156&gt;0,'Garlic Butter Sauce'!I156&gt;0,Flour!I156&gt;0,Cheddar!I156&gt;0),50,200))),0)</f>
        <v>0</v>
      </c>
      <c r="J156" s="2" t="str">
        <f ca="1">IF(D156&lt;$E$18,"N/A",IF(D156=$E$18,IF($E$7-SUM(OFFSET(F156,-$E$18,0):F156)&gt;0,$E$7-SUM(OFFSET(F156,-$E$18,0):F156),0),IF(OFFSET(G156,-$E$18,0)-SUM(OFFSET(F156,-$E$18,0):F156)&gt;0,OFFSET(G156,-$E$18,0)-SUM(OFFSET(F156,-$E$18,0):F156),0)))</f>
        <v>N/A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177</v>
      </c>
      <c r="F157" s="15">
        <f t="shared" si="16"/>
        <v>11</v>
      </c>
      <c r="G157" s="15">
        <f t="shared" ca="1" si="17"/>
        <v>0</v>
      </c>
      <c r="H157" s="13">
        <f t="shared" ca="1" si="13"/>
        <v>0.19397260273972605</v>
      </c>
      <c r="I157" s="29">
        <f ca="1">IF(G157&lt;&gt;0,IF(E157&lt;0,0,IF(OR('Marinated Chicken'!I157&gt;0,Squid!I157&gt;0,Spanakopita!I157&gt;0,'Filet Mignon'!I157&gt;0,'Pork Loin Skewers'!I157&gt;0,Bacon!I157&gt;0),0,IF(OR(Pita!I157&gt;0,'Green Pepper'!I157&gt;0,'House Salad'!I157&gt;0,Mushrooms!I157&gt;0,Lemon!I157&gt;0,Tzatziki!I157&gt;0,'Monterey Jack'!I157&gt;0,Onions!I157&gt;0,'Garlic Butter Sauce'!I157&gt;0,Flour!I157&gt;0,Cheddar!I157&gt;0),50,200))),0)</f>
        <v>0</v>
      </c>
      <c r="J157" s="2" t="str">
        <f ca="1">IF(D157&lt;$E$18,"N/A",IF(D157=$E$18,IF($E$7-SUM(OFFSET(F157,-$E$18,0):F157)&gt;0,$E$7-SUM(OFFSET(F157,-$E$18,0):F157),0),IF(OFFSET(G157,-$E$18,0)-SUM(OFFSET(F157,-$E$18,0):F157)&gt;0,OFFSET(G157,-$E$18,0)-SUM(OFFSET(F157,-$E$18,0):F157),0)))</f>
        <v>N/A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166</v>
      </c>
      <c r="F158" s="15">
        <f t="shared" si="16"/>
        <v>11</v>
      </c>
      <c r="G158" s="15">
        <f t="shared" ca="1" si="17"/>
        <v>0</v>
      </c>
      <c r="H158" s="13">
        <f t="shared" ca="1" si="13"/>
        <v>0.18191780821917811</v>
      </c>
      <c r="I158" s="29">
        <f ca="1">IF(G158&lt;&gt;0,IF(E158&lt;0,0,IF(OR('Marinated Chicken'!I158&gt;0,Squid!I158&gt;0,Spanakopita!I158&gt;0,'Filet Mignon'!I158&gt;0,'Pork Loin Skewers'!I158&gt;0,Bacon!I158&gt;0),0,IF(OR(Pita!I158&gt;0,'Green Pepper'!I158&gt;0,'House Salad'!I158&gt;0,Mushrooms!I158&gt;0,Lemon!I158&gt;0,Tzatziki!I158&gt;0,'Monterey Jack'!I158&gt;0,Onions!I158&gt;0,'Garlic Butter Sauce'!I158&gt;0,Flour!I158&gt;0,Cheddar!I158&gt;0),50,200))),0)</f>
        <v>0</v>
      </c>
      <c r="J158" s="2" t="str">
        <f ca="1">IF(D158&lt;$E$18,"N/A",IF(D158=$E$18,IF($E$7-SUM(OFFSET(F158,-$E$18,0):F158)&gt;0,$E$7-SUM(OFFSET(F158,-$E$18,0):F158),0),IF(OFFSET(G158,-$E$18,0)-SUM(OFFSET(F158,-$E$18,0):F158)&gt;0,OFFSET(G158,-$E$18,0)-SUM(OFFSET(F158,-$E$18,0):F158),0)))</f>
        <v>N/A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155</v>
      </c>
      <c r="F159" s="15">
        <f t="shared" si="16"/>
        <v>11</v>
      </c>
      <c r="G159" s="15">
        <f t="shared" ca="1" si="17"/>
        <v>0</v>
      </c>
      <c r="H159" s="13">
        <f t="shared" ca="1" si="13"/>
        <v>0.16986301369863016</v>
      </c>
      <c r="I159" s="29">
        <f ca="1">IF(G159&lt;&gt;0,IF(E159&lt;0,0,IF(OR('Marinated Chicken'!I159&gt;0,Squid!I159&gt;0,Spanakopita!I159&gt;0,'Filet Mignon'!I159&gt;0,'Pork Loin Skewers'!I159&gt;0,Bacon!I159&gt;0),0,IF(OR(Pita!I159&gt;0,'Green Pepper'!I159&gt;0,'House Salad'!I159&gt;0,Mushrooms!I159&gt;0,Lemon!I159&gt;0,Tzatziki!I159&gt;0,'Monterey Jack'!I159&gt;0,Onions!I159&gt;0,'Garlic Butter Sauce'!I159&gt;0,Flour!I159&gt;0,Cheddar!I159&gt;0),50,200))),0)</f>
        <v>0</v>
      </c>
      <c r="J159" s="2" t="str">
        <f ca="1">IF(D159&lt;$E$18,"N/A",IF(D159=$E$18,IF($E$7-SUM(OFFSET(F159,-$E$18,0):F159)&gt;0,$E$7-SUM(OFFSET(F159,-$E$18,0):F159),0),IF(OFFSET(G159,-$E$18,0)-SUM(OFFSET(F159,-$E$18,0):F159)&gt;0,OFFSET(G159,-$E$18,0)-SUM(OFFSET(F159,-$E$18,0):F159),0)))</f>
        <v>N/A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144</v>
      </c>
      <c r="F160" s="15">
        <f t="shared" si="16"/>
        <v>11</v>
      </c>
      <c r="G160" s="15">
        <f t="shared" ca="1" si="17"/>
        <v>385</v>
      </c>
      <c r="H160" s="13">
        <f t="shared" ca="1" si="13"/>
        <v>0.15780821917808222</v>
      </c>
      <c r="I160" s="29">
        <f ca="1">IF(G160&lt;&gt;0,IF(E160&lt;0,0,IF(OR('Marinated Chicken'!I160&gt;0,Squid!I160&gt;0,Spanakopita!I160&gt;0,'Filet Mignon'!I160&gt;0,'Pork Loin Skewers'!I160&gt;0,Bacon!I160&gt;0),0,IF(OR(Pita!I160&gt;0,'Green Pepper'!I160&gt;0,'House Salad'!I160&gt;0,Mushrooms!I160&gt;0,Lemon!I160&gt;0,Tzatziki!I160&gt;0,'Monterey Jack'!I160&gt;0,Onions!I160&gt;0,'Garlic Butter Sauce'!I160&gt;0,Flour!I160&gt;0,Cheddar!I160&gt;0),50,200))),0)</f>
        <v>0</v>
      </c>
      <c r="J160" s="2" t="str">
        <f ca="1">IF(D160&lt;$E$18,"N/A",IF(D160=$E$18,IF($E$7-SUM(OFFSET(F160,-$E$18,0):F160)&gt;0,$E$7-SUM(OFFSET(F160,-$E$18,0):F160),0),IF(OFFSET(G160,-$E$18,0)-SUM(OFFSET(F160,-$E$18,0):F160)&gt;0,OFFSET(G160,-$E$18,0)-SUM(OFFSET(F160,-$E$18,0):F160),0)))</f>
        <v>N/A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518</v>
      </c>
      <c r="F161" s="15">
        <f t="shared" si="16"/>
        <v>11</v>
      </c>
      <c r="G161" s="15">
        <f t="shared" ca="1" si="17"/>
        <v>0</v>
      </c>
      <c r="H161" s="13">
        <f t="shared" ca="1" si="13"/>
        <v>0.56767123287671239</v>
      </c>
      <c r="I161" s="29">
        <f ca="1">IF(G161&lt;&gt;0,IF(E161&lt;0,0,IF(OR('Marinated Chicken'!I161&gt;0,Squid!I161&gt;0,Spanakopita!I161&gt;0,'Filet Mignon'!I161&gt;0,'Pork Loin Skewers'!I161&gt;0,Bacon!I161&gt;0),0,IF(OR(Pita!I161&gt;0,'Green Pepper'!I161&gt;0,'House Salad'!I161&gt;0,Mushrooms!I161&gt;0,Lemon!I161&gt;0,Tzatziki!I161&gt;0,'Monterey Jack'!I161&gt;0,Onions!I161&gt;0,'Garlic Butter Sauce'!I161&gt;0,Flour!I161&gt;0,Cheddar!I161&gt;0),50,200))),0)</f>
        <v>0</v>
      </c>
      <c r="J161" s="2" t="str">
        <f ca="1">IF(D161&lt;$E$18,"N/A",IF(D161=$E$18,IF($E$7-SUM(OFFSET(F161,-$E$18,0):F161)&gt;0,$E$7-SUM(OFFSET(F161,-$E$18,0):F161),0),IF(OFFSET(G161,-$E$18,0)-SUM(OFFSET(F161,-$E$18,0):F161)&gt;0,OFFSET(G161,-$E$18,0)-SUM(OFFSET(F161,-$E$18,0):F161),0)))</f>
        <v>N/A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507</v>
      </c>
      <c r="F162" s="15">
        <f t="shared" si="16"/>
        <v>11</v>
      </c>
      <c r="G162" s="15">
        <f t="shared" ca="1" si="17"/>
        <v>0</v>
      </c>
      <c r="H162" s="13">
        <f t="shared" ca="1" si="13"/>
        <v>0.55561643835616448</v>
      </c>
      <c r="I162" s="29">
        <f ca="1">IF(G162&lt;&gt;0,IF(E162&lt;0,0,IF(OR('Marinated Chicken'!I162&gt;0,Squid!I162&gt;0,Spanakopita!I162&gt;0,'Filet Mignon'!I162&gt;0,'Pork Loin Skewers'!I162&gt;0,Bacon!I162&gt;0),0,IF(OR(Pita!I162&gt;0,'Green Pepper'!I162&gt;0,'House Salad'!I162&gt;0,Mushrooms!I162&gt;0,Lemon!I162&gt;0,Tzatziki!I162&gt;0,'Monterey Jack'!I162&gt;0,Onions!I162&gt;0,'Garlic Butter Sauce'!I162&gt;0,Flour!I162&gt;0,Cheddar!I162&gt;0),50,200))),0)</f>
        <v>0</v>
      </c>
      <c r="J162" s="2" t="str">
        <f ca="1">IF(D162&lt;$E$18,"N/A",IF(D162=$E$18,IF($E$7-SUM(OFFSET(F162,-$E$18,0):F162)&gt;0,$E$7-SUM(OFFSET(F162,-$E$18,0):F162),0),IF(OFFSET(G162,-$E$18,0)-SUM(OFFSET(F162,-$E$18,0):F162)&gt;0,OFFSET(G162,-$E$18,0)-SUM(OFFSET(F162,-$E$18,0):F162),0)))</f>
        <v>N/A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496</v>
      </c>
      <c r="F163" s="15">
        <f t="shared" si="16"/>
        <v>11</v>
      </c>
      <c r="G163" s="15">
        <f t="shared" ca="1" si="17"/>
        <v>0</v>
      </c>
      <c r="H163" s="13">
        <f t="shared" ca="1" si="13"/>
        <v>0.54356164383561656</v>
      </c>
      <c r="I163" s="29">
        <f ca="1">IF(G163&lt;&gt;0,IF(E163&lt;0,0,IF(OR('Marinated Chicken'!I163&gt;0,Squid!I163&gt;0,Spanakopita!I163&gt;0,'Filet Mignon'!I163&gt;0,'Pork Loin Skewers'!I163&gt;0,Bacon!I163&gt;0),0,IF(OR(Pita!I163&gt;0,'Green Pepper'!I163&gt;0,'House Salad'!I163&gt;0,Mushrooms!I163&gt;0,Lemon!I163&gt;0,Tzatziki!I163&gt;0,'Monterey Jack'!I163&gt;0,Onions!I163&gt;0,'Garlic Butter Sauce'!I163&gt;0,Flour!I163&gt;0,Cheddar!I163&gt;0),50,200))),0)</f>
        <v>0</v>
      </c>
      <c r="J163" s="2" t="str">
        <f ca="1">IF(D163&lt;$E$18,"N/A",IF(D163=$E$18,IF($E$7-SUM(OFFSET(F163,-$E$18,0):F163)&gt;0,$E$7-SUM(OFFSET(F163,-$E$18,0):F163),0),IF(OFFSET(G163,-$E$18,0)-SUM(OFFSET(F163,-$E$18,0):F163)&gt;0,OFFSET(G163,-$E$18,0)-SUM(OFFSET(F163,-$E$18,0):F163),0)))</f>
        <v>N/A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485</v>
      </c>
      <c r="F164" s="15">
        <f t="shared" si="16"/>
        <v>11</v>
      </c>
      <c r="G164" s="15">
        <f t="shared" ca="1" si="17"/>
        <v>0</v>
      </c>
      <c r="H164" s="13">
        <f t="shared" ca="1" si="13"/>
        <v>0.53150684931506853</v>
      </c>
      <c r="I164" s="29">
        <f ca="1">IF(G164&lt;&gt;0,IF(E164&lt;0,0,IF(OR('Marinated Chicken'!I164&gt;0,Squid!I164&gt;0,Spanakopita!I164&gt;0,'Filet Mignon'!I164&gt;0,'Pork Loin Skewers'!I164&gt;0,Bacon!I164&gt;0),0,IF(OR(Pita!I164&gt;0,'Green Pepper'!I164&gt;0,'House Salad'!I164&gt;0,Mushrooms!I164&gt;0,Lemon!I164&gt;0,Tzatziki!I164&gt;0,'Monterey Jack'!I164&gt;0,Onions!I164&gt;0,'Garlic Butter Sauce'!I164&gt;0,Flour!I164&gt;0,Cheddar!I164&gt;0),50,200))),0)</f>
        <v>0</v>
      </c>
      <c r="J164" s="2" t="str">
        <f ca="1">IF(D164&lt;$E$18,"N/A",IF(D164=$E$18,IF($E$7-SUM(OFFSET(F164,-$E$18,0):F164)&gt;0,$E$7-SUM(OFFSET(F164,-$E$18,0):F164),0),IF(OFFSET(G164,-$E$18,0)-SUM(OFFSET(F164,-$E$18,0):F164)&gt;0,OFFSET(G164,-$E$18,0)-SUM(OFFSET(F164,-$E$18,0):F164),0)))</f>
        <v>N/A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474</v>
      </c>
      <c r="F165" s="15">
        <f t="shared" si="16"/>
        <v>11</v>
      </c>
      <c r="G165" s="15">
        <f t="shared" ca="1" si="17"/>
        <v>0</v>
      </c>
      <c r="H165" s="13">
        <f t="shared" ca="1" si="13"/>
        <v>0.51945205479452061</v>
      </c>
      <c r="I165" s="29">
        <f ca="1">IF(G165&lt;&gt;0,IF(E165&lt;0,0,IF(OR('Marinated Chicken'!I165&gt;0,Squid!I165&gt;0,Spanakopita!I165&gt;0,'Filet Mignon'!I165&gt;0,'Pork Loin Skewers'!I165&gt;0,Bacon!I165&gt;0),0,IF(OR(Pita!I165&gt;0,'Green Pepper'!I165&gt;0,'House Salad'!I165&gt;0,Mushrooms!I165&gt;0,Lemon!I165&gt;0,Tzatziki!I165&gt;0,'Monterey Jack'!I165&gt;0,Onions!I165&gt;0,'Garlic Butter Sauce'!I165&gt;0,Flour!I165&gt;0,Cheddar!I165&gt;0),50,200))),0)</f>
        <v>0</v>
      </c>
      <c r="J165" s="2" t="str">
        <f ca="1">IF(D165&lt;$E$18,"N/A",IF(D165=$E$18,IF($E$7-SUM(OFFSET(F165,-$E$18,0):F165)&gt;0,$E$7-SUM(OFFSET(F165,-$E$18,0):F165),0),IF(OFFSET(G165,-$E$18,0)-SUM(OFFSET(F165,-$E$18,0):F165)&gt;0,OFFSET(G165,-$E$18,0)-SUM(OFFSET(F165,-$E$18,0):F165),0)))</f>
        <v>N/A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463</v>
      </c>
      <c r="F166" s="15">
        <f t="shared" si="16"/>
        <v>11</v>
      </c>
      <c r="G166" s="15">
        <f t="shared" ca="1" si="17"/>
        <v>0</v>
      </c>
      <c r="H166" s="13">
        <f t="shared" ca="1" si="13"/>
        <v>0.50739726027397269</v>
      </c>
      <c r="I166" s="29">
        <f ca="1">IF(G166&lt;&gt;0,IF(E166&lt;0,0,IF(OR('Marinated Chicken'!I166&gt;0,Squid!I166&gt;0,Spanakopita!I166&gt;0,'Filet Mignon'!I166&gt;0,'Pork Loin Skewers'!I166&gt;0,Bacon!I166&gt;0),0,IF(OR(Pita!I166&gt;0,'Green Pepper'!I166&gt;0,'House Salad'!I166&gt;0,Mushrooms!I166&gt;0,Lemon!I166&gt;0,Tzatziki!I166&gt;0,'Monterey Jack'!I166&gt;0,Onions!I166&gt;0,'Garlic Butter Sauce'!I166&gt;0,Flour!I166&gt;0,Cheddar!I166&gt;0),50,200))),0)</f>
        <v>0</v>
      </c>
      <c r="J166" s="2" t="str">
        <f ca="1">IF(D166&lt;$E$18,"N/A",IF(D166=$E$18,IF($E$7-SUM(OFFSET(F166,-$E$18,0):F166)&gt;0,$E$7-SUM(OFFSET(F166,-$E$18,0):F166),0),IF(OFFSET(G166,-$E$18,0)-SUM(OFFSET(F166,-$E$18,0):F166)&gt;0,OFFSET(G166,-$E$18,0)-SUM(OFFSET(F166,-$E$18,0):F166),0)))</f>
        <v>N/A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452</v>
      </c>
      <c r="F167" s="15">
        <f t="shared" si="16"/>
        <v>11</v>
      </c>
      <c r="G167" s="15">
        <f t="shared" ca="1" si="17"/>
        <v>0</v>
      </c>
      <c r="H167" s="13">
        <f t="shared" ca="1" si="13"/>
        <v>0.49534246575342472</v>
      </c>
      <c r="I167" s="29">
        <f ca="1">IF(G167&lt;&gt;0,IF(E167&lt;0,0,IF(OR('Marinated Chicken'!I167&gt;0,Squid!I167&gt;0,Spanakopita!I167&gt;0,'Filet Mignon'!I167&gt;0,'Pork Loin Skewers'!I167&gt;0,Bacon!I167&gt;0),0,IF(OR(Pita!I167&gt;0,'Green Pepper'!I167&gt;0,'House Salad'!I167&gt;0,Mushrooms!I167&gt;0,Lemon!I167&gt;0,Tzatziki!I167&gt;0,'Monterey Jack'!I167&gt;0,Onions!I167&gt;0,'Garlic Butter Sauce'!I167&gt;0,Flour!I167&gt;0,Cheddar!I167&gt;0),50,200))),0)</f>
        <v>0</v>
      </c>
      <c r="J167" s="2" t="str">
        <f ca="1">IF(D167&lt;$E$18,"N/A",IF(D167=$E$18,IF($E$7-SUM(OFFSET(F167,-$E$18,0):F167)&gt;0,$E$7-SUM(OFFSET(F167,-$E$18,0):F167),0),IF(OFFSET(G167,-$E$18,0)-SUM(OFFSET(F167,-$E$18,0):F167)&gt;0,OFFSET(G167,-$E$18,0)-SUM(OFFSET(F167,-$E$18,0):F167),0)))</f>
        <v>N/A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441</v>
      </c>
      <c r="F168" s="15">
        <f t="shared" si="16"/>
        <v>11</v>
      </c>
      <c r="G168" s="15">
        <f t="shared" ca="1" si="17"/>
        <v>0</v>
      </c>
      <c r="H168" s="13">
        <f t="shared" ca="1" si="13"/>
        <v>0.48328767123287675</v>
      </c>
      <c r="I168" s="29">
        <f ca="1">IF(G168&lt;&gt;0,IF(E168&lt;0,0,IF(OR('Marinated Chicken'!I168&gt;0,Squid!I168&gt;0,Spanakopita!I168&gt;0,'Filet Mignon'!I168&gt;0,'Pork Loin Skewers'!I168&gt;0,Bacon!I168&gt;0),0,IF(OR(Pita!I168&gt;0,'Green Pepper'!I168&gt;0,'House Salad'!I168&gt;0,Mushrooms!I168&gt;0,Lemon!I168&gt;0,Tzatziki!I168&gt;0,'Monterey Jack'!I168&gt;0,Onions!I168&gt;0,'Garlic Butter Sauce'!I168&gt;0,Flour!I168&gt;0,Cheddar!I168&gt;0),50,200))),0)</f>
        <v>0</v>
      </c>
      <c r="J168" s="2" t="str">
        <f ca="1">IF(D168&lt;$E$18,"N/A",IF(D168=$E$18,IF($E$7-SUM(OFFSET(F168,-$E$18,0):F168)&gt;0,$E$7-SUM(OFFSET(F168,-$E$18,0):F168),0),IF(OFFSET(G168,-$E$18,0)-SUM(OFFSET(F168,-$E$18,0):F168)&gt;0,OFFSET(G168,-$E$18,0)-SUM(OFFSET(F168,-$E$18,0):F168),0)))</f>
        <v>N/A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430</v>
      </c>
      <c r="F169" s="15">
        <f t="shared" si="16"/>
        <v>11</v>
      </c>
      <c r="G169" s="15">
        <f t="shared" ca="1" si="17"/>
        <v>0</v>
      </c>
      <c r="H169" s="13">
        <f t="shared" ca="1" si="13"/>
        <v>0.47123287671232883</v>
      </c>
      <c r="I169" s="29">
        <f ca="1">IF(G169&lt;&gt;0,IF(E169&lt;0,0,IF(OR('Marinated Chicken'!I169&gt;0,Squid!I169&gt;0,Spanakopita!I169&gt;0,'Filet Mignon'!I169&gt;0,'Pork Loin Skewers'!I169&gt;0,Bacon!I169&gt;0),0,IF(OR(Pita!I169&gt;0,'Green Pepper'!I169&gt;0,'House Salad'!I169&gt;0,Mushrooms!I169&gt;0,Lemon!I169&gt;0,Tzatziki!I169&gt;0,'Monterey Jack'!I169&gt;0,Onions!I169&gt;0,'Garlic Butter Sauce'!I169&gt;0,Flour!I169&gt;0,Cheddar!I169&gt;0),50,200))),0)</f>
        <v>0</v>
      </c>
      <c r="J169" s="2" t="str">
        <f ca="1">IF(D169&lt;$E$18,"N/A",IF(D169=$E$18,IF($E$7-SUM(OFFSET(F169,-$E$18,0):F169)&gt;0,$E$7-SUM(OFFSET(F169,-$E$18,0):F169),0),IF(OFFSET(G169,-$E$18,0)-SUM(OFFSET(F169,-$E$18,0):F169)&gt;0,OFFSET(G169,-$E$18,0)-SUM(OFFSET(F169,-$E$18,0):F169),0)))</f>
        <v>N/A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419</v>
      </c>
      <c r="F170" s="15">
        <f t="shared" si="16"/>
        <v>11</v>
      </c>
      <c r="G170" s="15">
        <f t="shared" ca="1" si="17"/>
        <v>0</v>
      </c>
      <c r="H170" s="13">
        <f t="shared" ca="1" si="13"/>
        <v>0.45917808219178086</v>
      </c>
      <c r="I170" s="29">
        <f ca="1">IF(G170&lt;&gt;0,IF(E170&lt;0,0,IF(OR('Marinated Chicken'!I170&gt;0,Squid!I170&gt;0,Spanakopita!I170&gt;0,'Filet Mignon'!I170&gt;0,'Pork Loin Skewers'!I170&gt;0,Bacon!I170&gt;0),0,IF(OR(Pita!I170&gt;0,'Green Pepper'!I170&gt;0,'House Salad'!I170&gt;0,Mushrooms!I170&gt;0,Lemon!I170&gt;0,Tzatziki!I170&gt;0,'Monterey Jack'!I170&gt;0,Onions!I170&gt;0,'Garlic Butter Sauce'!I170&gt;0,Flour!I170&gt;0,Cheddar!I170&gt;0),50,200))),0)</f>
        <v>0</v>
      </c>
      <c r="J170" s="2" t="str">
        <f ca="1">IF(D170&lt;$E$18,"N/A",IF(D170=$E$18,IF($E$7-SUM(OFFSET(F170,-$E$18,0):F170)&gt;0,$E$7-SUM(OFFSET(F170,-$E$18,0):F170),0),IF(OFFSET(G170,-$E$18,0)-SUM(OFFSET(F170,-$E$18,0):F170)&gt;0,OFFSET(G170,-$E$18,0)-SUM(OFFSET(F170,-$E$18,0):F170),0)))</f>
        <v>N/A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408</v>
      </c>
      <c r="F171" s="15">
        <f t="shared" si="16"/>
        <v>11</v>
      </c>
      <c r="G171" s="15">
        <f t="shared" ca="1" si="17"/>
        <v>0</v>
      </c>
      <c r="H171" s="13">
        <f t="shared" ca="1" si="13"/>
        <v>0.44712328767123294</v>
      </c>
      <c r="I171" s="29">
        <f ca="1">IF(G171&lt;&gt;0,IF(E171&lt;0,0,IF(OR('Marinated Chicken'!I171&gt;0,Squid!I171&gt;0,Spanakopita!I171&gt;0,'Filet Mignon'!I171&gt;0,'Pork Loin Skewers'!I171&gt;0,Bacon!I171&gt;0),0,IF(OR(Pita!I171&gt;0,'Green Pepper'!I171&gt;0,'House Salad'!I171&gt;0,Mushrooms!I171&gt;0,Lemon!I171&gt;0,Tzatziki!I171&gt;0,'Monterey Jack'!I171&gt;0,Onions!I171&gt;0,'Garlic Butter Sauce'!I171&gt;0,Flour!I171&gt;0,Cheddar!I171&gt;0),50,200))),0)</f>
        <v>0</v>
      </c>
      <c r="J171" s="2" t="str">
        <f ca="1">IF(D171&lt;$E$18,"N/A",IF(D171=$E$18,IF($E$7-SUM(OFFSET(F171,-$E$18,0):F171)&gt;0,$E$7-SUM(OFFSET(F171,-$E$18,0):F171),0),IF(OFFSET(G171,-$E$18,0)-SUM(OFFSET(F171,-$E$18,0):F171)&gt;0,OFFSET(G171,-$E$18,0)-SUM(OFFSET(F171,-$E$18,0):F171),0)))</f>
        <v>N/A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397</v>
      </c>
      <c r="F172" s="15">
        <f t="shared" si="16"/>
        <v>11</v>
      </c>
      <c r="G172" s="15">
        <f t="shared" ca="1" si="17"/>
        <v>0</v>
      </c>
      <c r="H172" s="13">
        <f t="shared" ca="1" si="13"/>
        <v>0.43506849315068497</v>
      </c>
      <c r="I172" s="29">
        <f ca="1">IF(G172&lt;&gt;0,IF(E172&lt;0,0,IF(OR('Marinated Chicken'!I172&gt;0,Squid!I172&gt;0,Spanakopita!I172&gt;0,'Filet Mignon'!I172&gt;0,'Pork Loin Skewers'!I172&gt;0,Bacon!I172&gt;0),0,IF(OR(Pita!I172&gt;0,'Green Pepper'!I172&gt;0,'House Salad'!I172&gt;0,Mushrooms!I172&gt;0,Lemon!I172&gt;0,Tzatziki!I172&gt;0,'Monterey Jack'!I172&gt;0,Onions!I172&gt;0,'Garlic Butter Sauce'!I172&gt;0,Flour!I172&gt;0,Cheddar!I172&gt;0),50,200))),0)</f>
        <v>0</v>
      </c>
      <c r="J172" s="2" t="str">
        <f ca="1">IF(D172&lt;$E$18,"N/A",IF(D172=$E$18,IF($E$7-SUM(OFFSET(F172,-$E$18,0):F172)&gt;0,$E$7-SUM(OFFSET(F172,-$E$18,0):F172),0),IF(OFFSET(G172,-$E$18,0)-SUM(OFFSET(F172,-$E$18,0):F172)&gt;0,OFFSET(G172,-$E$18,0)-SUM(OFFSET(F172,-$E$18,0):F172),0)))</f>
        <v>N/A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386</v>
      </c>
      <c r="F173" s="15">
        <f t="shared" si="16"/>
        <v>11</v>
      </c>
      <c r="G173" s="15">
        <f t="shared" ca="1" si="17"/>
        <v>0</v>
      </c>
      <c r="H173" s="13">
        <f t="shared" ca="1" si="13"/>
        <v>0.42301369863013705</v>
      </c>
      <c r="I173" s="29">
        <f ca="1">IF(G173&lt;&gt;0,IF(E173&lt;0,0,IF(OR('Marinated Chicken'!I173&gt;0,Squid!I173&gt;0,Spanakopita!I173&gt;0,'Filet Mignon'!I173&gt;0,'Pork Loin Skewers'!I173&gt;0,Bacon!I173&gt;0),0,IF(OR(Pita!I173&gt;0,'Green Pepper'!I173&gt;0,'House Salad'!I173&gt;0,Mushrooms!I173&gt;0,Lemon!I173&gt;0,Tzatziki!I173&gt;0,'Monterey Jack'!I173&gt;0,Onions!I173&gt;0,'Garlic Butter Sauce'!I173&gt;0,Flour!I173&gt;0,Cheddar!I173&gt;0),50,200))),0)</f>
        <v>0</v>
      </c>
      <c r="J173" s="2" t="str">
        <f ca="1">IF(D173&lt;$E$18,"N/A",IF(D173=$E$18,IF($E$7-SUM(OFFSET(F173,-$E$18,0):F173)&gt;0,$E$7-SUM(OFFSET(F173,-$E$18,0):F173),0),IF(OFFSET(G173,-$E$18,0)-SUM(OFFSET(F173,-$E$18,0):F173)&gt;0,OFFSET(G173,-$E$18,0)-SUM(OFFSET(F173,-$E$18,0):F173),0)))</f>
        <v>N/A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375</v>
      </c>
      <c r="F174" s="15">
        <f t="shared" si="16"/>
        <v>11</v>
      </c>
      <c r="G174" s="15">
        <f t="shared" ca="1" si="17"/>
        <v>0</v>
      </c>
      <c r="H174" s="13">
        <f t="shared" ca="1" si="13"/>
        <v>0.41095890410958907</v>
      </c>
      <c r="I174" s="29">
        <f ca="1">IF(G174&lt;&gt;0,IF(E174&lt;0,0,IF(OR('Marinated Chicken'!I174&gt;0,Squid!I174&gt;0,Spanakopita!I174&gt;0,'Filet Mignon'!I174&gt;0,'Pork Loin Skewers'!I174&gt;0,Bacon!I174&gt;0),0,IF(OR(Pita!I174&gt;0,'Green Pepper'!I174&gt;0,'House Salad'!I174&gt;0,Mushrooms!I174&gt;0,Lemon!I174&gt;0,Tzatziki!I174&gt;0,'Monterey Jack'!I174&gt;0,Onions!I174&gt;0,'Garlic Butter Sauce'!I174&gt;0,Flour!I174&gt;0,Cheddar!I174&gt;0),50,200))),0)</f>
        <v>0</v>
      </c>
      <c r="J174" s="2" t="str">
        <f ca="1">IF(D174&lt;$E$18,"N/A",IF(D174=$E$18,IF($E$7-SUM(OFFSET(F174,-$E$18,0):F174)&gt;0,$E$7-SUM(OFFSET(F174,-$E$18,0):F174),0),IF(OFFSET(G174,-$E$18,0)-SUM(OFFSET(F174,-$E$18,0):F174)&gt;0,OFFSET(G174,-$E$18,0)-SUM(OFFSET(F174,-$E$18,0):F174),0)))</f>
        <v>N/A</v>
      </c>
      <c r="K174" s="13">
        <f t="shared" ca="1" si="14"/>
        <v>0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364</v>
      </c>
      <c r="F175" s="15">
        <f t="shared" si="16"/>
        <v>11</v>
      </c>
      <c r="G175" s="15">
        <f t="shared" ca="1" si="17"/>
        <v>0</v>
      </c>
      <c r="H175" s="13">
        <f t="shared" ca="1" si="13"/>
        <v>0.39890410958904116</v>
      </c>
      <c r="I175" s="29">
        <f ca="1">IF(G175&lt;&gt;0,IF(E175&lt;0,0,IF(OR('Marinated Chicken'!I175&gt;0,Squid!I175&gt;0,Spanakopita!I175&gt;0,'Filet Mignon'!I175&gt;0,'Pork Loin Skewers'!I175&gt;0,Bacon!I175&gt;0),0,IF(OR(Pita!I175&gt;0,'Green Pepper'!I175&gt;0,'House Salad'!I175&gt;0,Mushrooms!I175&gt;0,Lemon!I175&gt;0,Tzatziki!I175&gt;0,'Monterey Jack'!I175&gt;0,Onions!I175&gt;0,'Garlic Butter Sauce'!I175&gt;0,Flour!I175&gt;0,Cheddar!I175&gt;0),50,200))),0)</f>
        <v>0</v>
      </c>
      <c r="J175" s="2" t="str">
        <f ca="1">IF(D175&lt;$E$18,"N/A",IF(D175=$E$18,IF($E$7-SUM(OFFSET(F175,-$E$18,0):F175)&gt;0,$E$7-SUM(OFFSET(F175,-$E$18,0):F175),0),IF(OFFSET(G175,-$E$18,0)-SUM(OFFSET(F175,-$E$18,0):F175)&gt;0,OFFSET(G175,-$E$18,0)-SUM(OFFSET(F175,-$E$18,0):F175),0)))</f>
        <v>N/A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353</v>
      </c>
      <c r="F176" s="15">
        <f t="shared" si="16"/>
        <v>11</v>
      </c>
      <c r="G176" s="15">
        <f t="shared" ca="1" si="17"/>
        <v>0</v>
      </c>
      <c r="H176" s="13">
        <f t="shared" ca="1" si="13"/>
        <v>0.38684931506849318</v>
      </c>
      <c r="I176" s="29">
        <f ca="1">IF(G176&lt;&gt;0,IF(E176&lt;0,0,IF(OR('Marinated Chicken'!I176&gt;0,Squid!I176&gt;0,Spanakopita!I176&gt;0,'Filet Mignon'!I176&gt;0,'Pork Loin Skewers'!I176&gt;0,Bacon!I176&gt;0),0,IF(OR(Pita!I176&gt;0,'Green Pepper'!I176&gt;0,'House Salad'!I176&gt;0,Mushrooms!I176&gt;0,Lemon!I176&gt;0,Tzatziki!I176&gt;0,'Monterey Jack'!I176&gt;0,Onions!I176&gt;0,'Garlic Butter Sauce'!I176&gt;0,Flour!I176&gt;0,Cheddar!I176&gt;0),50,200))),0)</f>
        <v>0</v>
      </c>
      <c r="J176" s="2" t="str">
        <f ca="1">IF(D176&lt;$E$18,"N/A",IF(D176=$E$18,IF($E$7-SUM(OFFSET(F176,-$E$18,0):F176)&gt;0,$E$7-SUM(OFFSET(F176,-$E$18,0):F176),0),IF(OFFSET(G176,-$E$18,0)-SUM(OFFSET(F176,-$E$18,0):F176)&gt;0,OFFSET(G176,-$E$18,0)-SUM(OFFSET(F176,-$E$18,0):F176),0)))</f>
        <v>N/A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342</v>
      </c>
      <c r="F177" s="15">
        <f t="shared" si="16"/>
        <v>11</v>
      </c>
      <c r="G177" s="15">
        <f t="shared" ca="1" si="17"/>
        <v>0</v>
      </c>
      <c r="H177" s="13">
        <f t="shared" ca="1" si="13"/>
        <v>0.37479452054794526</v>
      </c>
      <c r="I177" s="29">
        <f ca="1">IF(G177&lt;&gt;0,IF(E177&lt;0,0,IF(OR('Marinated Chicken'!I177&gt;0,Squid!I177&gt;0,Spanakopita!I177&gt;0,'Filet Mignon'!I177&gt;0,'Pork Loin Skewers'!I177&gt;0,Bacon!I177&gt;0),0,IF(OR(Pita!I177&gt;0,'Green Pepper'!I177&gt;0,'House Salad'!I177&gt;0,Mushrooms!I177&gt;0,Lemon!I177&gt;0,Tzatziki!I177&gt;0,'Monterey Jack'!I177&gt;0,Onions!I177&gt;0,'Garlic Butter Sauce'!I177&gt;0,Flour!I177&gt;0,Cheddar!I177&gt;0),50,200))),0)</f>
        <v>0</v>
      </c>
      <c r="J177" s="2" t="str">
        <f ca="1">IF(D177&lt;$E$18,"N/A",IF(D177=$E$18,IF($E$7-SUM(OFFSET(F177,-$E$18,0):F177)&gt;0,$E$7-SUM(OFFSET(F177,-$E$18,0):F177),0),IF(OFFSET(G177,-$E$18,0)-SUM(OFFSET(F177,-$E$18,0):F177)&gt;0,OFFSET(G177,-$E$18,0)-SUM(OFFSET(F177,-$E$18,0):F177),0)))</f>
        <v>N/A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331</v>
      </c>
      <c r="F178" s="15">
        <f t="shared" si="16"/>
        <v>11</v>
      </c>
      <c r="G178" s="15">
        <f t="shared" ca="1" si="17"/>
        <v>0</v>
      </c>
      <c r="H178" s="13">
        <f t="shared" ca="1" si="13"/>
        <v>0.36273972602739729</v>
      </c>
      <c r="I178" s="29">
        <f ca="1">IF(G178&lt;&gt;0,IF(E178&lt;0,0,IF(OR('Marinated Chicken'!I178&gt;0,Squid!I178&gt;0,Spanakopita!I178&gt;0,'Filet Mignon'!I178&gt;0,'Pork Loin Skewers'!I178&gt;0,Bacon!I178&gt;0),0,IF(OR(Pita!I178&gt;0,'Green Pepper'!I178&gt;0,'House Salad'!I178&gt;0,Mushrooms!I178&gt;0,Lemon!I178&gt;0,Tzatziki!I178&gt;0,'Monterey Jack'!I178&gt;0,Onions!I178&gt;0,'Garlic Butter Sauce'!I178&gt;0,Flour!I178&gt;0,Cheddar!I178&gt;0),50,200))),0)</f>
        <v>0</v>
      </c>
      <c r="J178" s="2" t="str">
        <f ca="1">IF(D178&lt;$E$18,"N/A",IF(D178=$E$18,IF($E$7-SUM(OFFSET(F178,-$E$18,0):F178)&gt;0,$E$7-SUM(OFFSET(F178,-$E$18,0):F178),0),IF(OFFSET(G178,-$E$18,0)-SUM(OFFSET(F178,-$E$18,0):F178)&gt;0,OFFSET(G178,-$E$18,0)-SUM(OFFSET(F178,-$E$18,0):F178),0)))</f>
        <v>N/A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320</v>
      </c>
      <c r="F179" s="15">
        <f t="shared" si="16"/>
        <v>11</v>
      </c>
      <c r="G179" s="15">
        <f t="shared" ca="1" si="17"/>
        <v>0</v>
      </c>
      <c r="H179" s="13">
        <f t="shared" ca="1" si="13"/>
        <v>0.35068493150684937</v>
      </c>
      <c r="I179" s="29">
        <f ca="1">IF(G179&lt;&gt;0,IF(E179&lt;0,0,IF(OR('Marinated Chicken'!I179&gt;0,Squid!I179&gt;0,Spanakopita!I179&gt;0,'Filet Mignon'!I179&gt;0,'Pork Loin Skewers'!I179&gt;0,Bacon!I179&gt;0),0,IF(OR(Pita!I179&gt;0,'Green Pepper'!I179&gt;0,'House Salad'!I179&gt;0,Mushrooms!I179&gt;0,Lemon!I179&gt;0,Tzatziki!I179&gt;0,'Monterey Jack'!I179&gt;0,Onions!I179&gt;0,'Garlic Butter Sauce'!I179&gt;0,Flour!I179&gt;0,Cheddar!I179&gt;0),50,200))),0)</f>
        <v>0</v>
      </c>
      <c r="J179" s="2" t="str">
        <f ca="1">IF(D179&lt;$E$18,"N/A",IF(D179=$E$18,IF($E$7-SUM(OFFSET(F179,-$E$18,0):F179)&gt;0,$E$7-SUM(OFFSET(F179,-$E$18,0):F179),0),IF(OFFSET(G179,-$E$18,0)-SUM(OFFSET(F179,-$E$18,0):F179)&gt;0,OFFSET(G179,-$E$18,0)-SUM(OFFSET(F179,-$E$18,0):F179),0)))</f>
        <v>N/A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309</v>
      </c>
      <c r="F180" s="15">
        <f t="shared" si="16"/>
        <v>11</v>
      </c>
      <c r="G180" s="15">
        <f t="shared" ca="1" si="17"/>
        <v>0</v>
      </c>
      <c r="H180" s="13">
        <f t="shared" ca="1" si="13"/>
        <v>0.3386301369863014</v>
      </c>
      <c r="I180" s="29">
        <f ca="1">IF(G180&lt;&gt;0,IF(E180&lt;0,0,IF(OR('Marinated Chicken'!I180&gt;0,Squid!I180&gt;0,Spanakopita!I180&gt;0,'Filet Mignon'!I180&gt;0,'Pork Loin Skewers'!I180&gt;0,Bacon!I180&gt;0),0,IF(OR(Pita!I180&gt;0,'Green Pepper'!I180&gt;0,'House Salad'!I180&gt;0,Mushrooms!I180&gt;0,Lemon!I180&gt;0,Tzatziki!I180&gt;0,'Monterey Jack'!I180&gt;0,Onions!I180&gt;0,'Garlic Butter Sauce'!I180&gt;0,Flour!I180&gt;0,Cheddar!I180&gt;0),50,200))),0)</f>
        <v>0</v>
      </c>
      <c r="J180" s="2" t="str">
        <f ca="1">IF(D180&lt;$E$18,"N/A",IF(D180=$E$18,IF($E$7-SUM(OFFSET(F180,-$E$18,0):F180)&gt;0,$E$7-SUM(OFFSET(F180,-$E$18,0):F180),0),IF(OFFSET(G180,-$E$18,0)-SUM(OFFSET(F180,-$E$18,0):F180)&gt;0,OFFSET(G180,-$E$18,0)-SUM(OFFSET(F180,-$E$18,0):F180),0)))</f>
        <v>N/A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298</v>
      </c>
      <c r="F181" s="15">
        <f t="shared" si="16"/>
        <v>11</v>
      </c>
      <c r="G181" s="15">
        <f t="shared" ca="1" si="17"/>
        <v>0</v>
      </c>
      <c r="H181" s="13">
        <f t="shared" ca="1" si="13"/>
        <v>0.32657534246575348</v>
      </c>
      <c r="I181" s="29">
        <f ca="1">IF(G181&lt;&gt;0,IF(E181&lt;0,0,IF(OR('Marinated Chicken'!I181&gt;0,Squid!I181&gt;0,Spanakopita!I181&gt;0,'Filet Mignon'!I181&gt;0,'Pork Loin Skewers'!I181&gt;0,Bacon!I181&gt;0),0,IF(OR(Pita!I181&gt;0,'Green Pepper'!I181&gt;0,'House Salad'!I181&gt;0,Mushrooms!I181&gt;0,Lemon!I181&gt;0,Tzatziki!I181&gt;0,'Monterey Jack'!I181&gt;0,Onions!I181&gt;0,'Garlic Butter Sauce'!I181&gt;0,Flour!I181&gt;0,Cheddar!I181&gt;0),50,200))),0)</f>
        <v>0</v>
      </c>
      <c r="J181" s="2" t="str">
        <f ca="1">IF(D181&lt;$E$18,"N/A",IF(D181=$E$18,IF($E$7-SUM(OFFSET(F181,-$E$18,0):F181)&gt;0,$E$7-SUM(OFFSET(F181,-$E$18,0):F181),0),IF(OFFSET(G181,-$E$18,0)-SUM(OFFSET(F181,-$E$18,0):F181)&gt;0,OFFSET(G181,-$E$18,0)-SUM(OFFSET(F181,-$E$18,0):F181),0)))</f>
        <v>N/A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287</v>
      </c>
      <c r="F182" s="15">
        <f t="shared" si="16"/>
        <v>11</v>
      </c>
      <c r="G182" s="15">
        <f t="shared" ca="1" si="17"/>
        <v>0</v>
      </c>
      <c r="H182" s="13">
        <f t="shared" ca="1" si="13"/>
        <v>0.31452054794520551</v>
      </c>
      <c r="I182" s="29">
        <f ca="1">IF(G182&lt;&gt;0,IF(E182&lt;0,0,IF(OR('Marinated Chicken'!I182&gt;0,Squid!I182&gt;0,Spanakopita!I182&gt;0,'Filet Mignon'!I182&gt;0,'Pork Loin Skewers'!I182&gt;0,Bacon!I182&gt;0),0,IF(OR(Pita!I182&gt;0,'Green Pepper'!I182&gt;0,'House Salad'!I182&gt;0,Mushrooms!I182&gt;0,Lemon!I182&gt;0,Tzatziki!I182&gt;0,'Monterey Jack'!I182&gt;0,Onions!I182&gt;0,'Garlic Butter Sauce'!I182&gt;0,Flour!I182&gt;0,Cheddar!I182&gt;0),50,200))),0)</f>
        <v>0</v>
      </c>
      <c r="J182" s="2" t="str">
        <f ca="1">IF(D182&lt;$E$18,"N/A",IF(D182=$E$18,IF($E$7-SUM(OFFSET(F182,-$E$18,0):F182)&gt;0,$E$7-SUM(OFFSET(F182,-$E$18,0):F182),0),IF(OFFSET(G182,-$E$18,0)-SUM(OFFSET(F182,-$E$18,0):F182)&gt;0,OFFSET(G182,-$E$18,0)-SUM(OFFSET(F182,-$E$18,0):F182),0)))</f>
        <v>N/A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276</v>
      </c>
      <c r="F183" s="15">
        <f t="shared" si="16"/>
        <v>11</v>
      </c>
      <c r="G183" s="15">
        <f t="shared" ca="1" si="17"/>
        <v>0</v>
      </c>
      <c r="H183" s="13">
        <f t="shared" ca="1" si="13"/>
        <v>0.30246575342465759</v>
      </c>
      <c r="I183" s="29">
        <f ca="1">IF(G183&lt;&gt;0,IF(E183&lt;0,0,IF(OR('Marinated Chicken'!I183&gt;0,Squid!I183&gt;0,Spanakopita!I183&gt;0,'Filet Mignon'!I183&gt;0,'Pork Loin Skewers'!I183&gt;0,Bacon!I183&gt;0),0,IF(OR(Pita!I183&gt;0,'Green Pepper'!I183&gt;0,'House Salad'!I183&gt;0,Mushrooms!I183&gt;0,Lemon!I183&gt;0,Tzatziki!I183&gt;0,'Monterey Jack'!I183&gt;0,Onions!I183&gt;0,'Garlic Butter Sauce'!I183&gt;0,Flour!I183&gt;0,Cheddar!I183&gt;0),50,200))),0)</f>
        <v>0</v>
      </c>
      <c r="J183" s="2" t="str">
        <f ca="1">IF(D183&lt;$E$18,"N/A",IF(D183=$E$18,IF($E$7-SUM(OFFSET(F183,-$E$18,0):F183)&gt;0,$E$7-SUM(OFFSET(F183,-$E$18,0):F183),0),IF(OFFSET(G183,-$E$18,0)-SUM(OFFSET(F183,-$E$18,0):F183)&gt;0,OFFSET(G183,-$E$18,0)-SUM(OFFSET(F183,-$E$18,0):F183),0)))</f>
        <v>N/A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265</v>
      </c>
      <c r="F184" s="15">
        <f t="shared" si="16"/>
        <v>11</v>
      </c>
      <c r="G184" s="15">
        <f t="shared" ca="1" si="17"/>
        <v>0</v>
      </c>
      <c r="H184" s="13">
        <f t="shared" ca="1" si="13"/>
        <v>0.29041095890410962</v>
      </c>
      <c r="I184" s="29">
        <f ca="1">IF(G184&lt;&gt;0,IF(E184&lt;0,0,IF(OR('Marinated Chicken'!I184&gt;0,Squid!I184&gt;0,Spanakopita!I184&gt;0,'Filet Mignon'!I184&gt;0,'Pork Loin Skewers'!I184&gt;0,Bacon!I184&gt;0),0,IF(OR(Pita!I184&gt;0,'Green Pepper'!I184&gt;0,'House Salad'!I184&gt;0,Mushrooms!I184&gt;0,Lemon!I184&gt;0,Tzatziki!I184&gt;0,'Monterey Jack'!I184&gt;0,Onions!I184&gt;0,'Garlic Butter Sauce'!I184&gt;0,Flour!I184&gt;0,Cheddar!I184&gt;0),50,200))),0)</f>
        <v>0</v>
      </c>
      <c r="J184" s="2" t="str">
        <f ca="1">IF(D184&lt;$E$18,"N/A",IF(D184=$E$18,IF($E$7-SUM(OFFSET(F184,-$E$18,0):F184)&gt;0,$E$7-SUM(OFFSET(F184,-$E$18,0):F184),0),IF(OFFSET(G184,-$E$18,0)-SUM(OFFSET(F184,-$E$18,0):F184)&gt;0,OFFSET(G184,-$E$18,0)-SUM(OFFSET(F184,-$E$18,0):F184),0)))</f>
        <v>N/A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254</v>
      </c>
      <c r="F185" s="15">
        <f t="shared" si="16"/>
        <v>11</v>
      </c>
      <c r="G185" s="15">
        <f t="shared" ca="1" si="17"/>
        <v>0</v>
      </c>
      <c r="H185" s="13">
        <f t="shared" ca="1" si="13"/>
        <v>0.2783561643835617</v>
      </c>
      <c r="I185" s="29">
        <f ca="1">IF(G185&lt;&gt;0,IF(E185&lt;0,0,IF(OR('Marinated Chicken'!I185&gt;0,Squid!I185&gt;0,Spanakopita!I185&gt;0,'Filet Mignon'!I185&gt;0,'Pork Loin Skewers'!I185&gt;0,Bacon!I185&gt;0),0,IF(OR(Pita!I185&gt;0,'Green Pepper'!I185&gt;0,'House Salad'!I185&gt;0,Mushrooms!I185&gt;0,Lemon!I185&gt;0,Tzatziki!I185&gt;0,'Monterey Jack'!I185&gt;0,Onions!I185&gt;0,'Garlic Butter Sauce'!I185&gt;0,Flour!I185&gt;0,Cheddar!I185&gt;0),50,200))),0)</f>
        <v>0</v>
      </c>
      <c r="J185" s="2" t="str">
        <f ca="1">IF(D185&lt;$E$18,"N/A",IF(D185=$E$18,IF($E$7-SUM(OFFSET(F185,-$E$18,0):F185)&gt;0,$E$7-SUM(OFFSET(F185,-$E$18,0):F185),0),IF(OFFSET(G185,-$E$18,0)-SUM(OFFSET(F185,-$E$18,0):F185)&gt;0,OFFSET(G185,-$E$18,0)-SUM(OFFSET(F185,-$E$18,0):F185),0)))</f>
        <v>N/A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243</v>
      </c>
      <c r="F186" s="15">
        <f t="shared" si="16"/>
        <v>11</v>
      </c>
      <c r="G186" s="15">
        <f t="shared" ca="1" si="17"/>
        <v>0</v>
      </c>
      <c r="H186" s="13">
        <f t="shared" ca="1" si="13"/>
        <v>0.26630136986301373</v>
      </c>
      <c r="I186" s="29">
        <f ca="1">IF(G186&lt;&gt;0,IF(E186&lt;0,0,IF(OR('Marinated Chicken'!I186&gt;0,Squid!I186&gt;0,Spanakopita!I186&gt;0,'Filet Mignon'!I186&gt;0,'Pork Loin Skewers'!I186&gt;0,Bacon!I186&gt;0),0,IF(OR(Pita!I186&gt;0,'Green Pepper'!I186&gt;0,'House Salad'!I186&gt;0,Mushrooms!I186&gt;0,Lemon!I186&gt;0,Tzatziki!I186&gt;0,'Monterey Jack'!I186&gt;0,Onions!I186&gt;0,'Garlic Butter Sauce'!I186&gt;0,Flour!I186&gt;0,Cheddar!I186&gt;0),50,200))),0)</f>
        <v>0</v>
      </c>
      <c r="J186" s="2" t="str">
        <f ca="1">IF(D186&lt;$E$18,"N/A",IF(D186=$E$18,IF($E$7-SUM(OFFSET(F186,-$E$18,0):F186)&gt;0,$E$7-SUM(OFFSET(F186,-$E$18,0):F186),0),IF(OFFSET(G186,-$E$18,0)-SUM(OFFSET(F186,-$E$18,0):F186)&gt;0,OFFSET(G186,-$E$18,0)-SUM(OFFSET(F186,-$E$18,0):F186),0)))</f>
        <v>N/A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232</v>
      </c>
      <c r="F187" s="15">
        <f t="shared" si="16"/>
        <v>11</v>
      </c>
      <c r="G187" s="15">
        <f t="shared" ca="1" si="17"/>
        <v>0</v>
      </c>
      <c r="H187" s="13">
        <f t="shared" ca="1" si="13"/>
        <v>0.25424657534246581</v>
      </c>
      <c r="I187" s="29">
        <f ca="1">IF(G187&lt;&gt;0,IF(E187&lt;0,0,IF(OR('Marinated Chicken'!I187&gt;0,Squid!I187&gt;0,Spanakopita!I187&gt;0,'Filet Mignon'!I187&gt;0,'Pork Loin Skewers'!I187&gt;0,Bacon!I187&gt;0),0,IF(OR(Pita!I187&gt;0,'Green Pepper'!I187&gt;0,'House Salad'!I187&gt;0,Mushrooms!I187&gt;0,Lemon!I187&gt;0,Tzatziki!I187&gt;0,'Monterey Jack'!I187&gt;0,Onions!I187&gt;0,'Garlic Butter Sauce'!I187&gt;0,Flour!I187&gt;0,Cheddar!I187&gt;0),50,200))),0)</f>
        <v>0</v>
      </c>
      <c r="J187" s="2" t="str">
        <f ca="1">IF(D187&lt;$E$18,"N/A",IF(D187=$E$18,IF($E$7-SUM(OFFSET(F187,-$E$18,0):F187)&gt;0,$E$7-SUM(OFFSET(F187,-$E$18,0):F187),0),IF(OFFSET(G187,-$E$18,0)-SUM(OFFSET(F187,-$E$18,0):F187)&gt;0,OFFSET(G187,-$E$18,0)-SUM(OFFSET(F187,-$E$18,0):F187),0)))</f>
        <v>N/A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221</v>
      </c>
      <c r="F188" s="15">
        <f t="shared" si="16"/>
        <v>11</v>
      </c>
      <c r="G188" s="15">
        <f t="shared" ca="1" si="17"/>
        <v>0</v>
      </c>
      <c r="H188" s="13">
        <f t="shared" ca="1" si="13"/>
        <v>0.24219178082191783</v>
      </c>
      <c r="I188" s="29">
        <f ca="1">IF(G188&lt;&gt;0,IF(E188&lt;0,0,IF(OR('Marinated Chicken'!I188&gt;0,Squid!I188&gt;0,Spanakopita!I188&gt;0,'Filet Mignon'!I188&gt;0,'Pork Loin Skewers'!I188&gt;0,Bacon!I188&gt;0),0,IF(OR(Pita!I188&gt;0,'Green Pepper'!I188&gt;0,'House Salad'!I188&gt;0,Mushrooms!I188&gt;0,Lemon!I188&gt;0,Tzatziki!I188&gt;0,'Monterey Jack'!I188&gt;0,Onions!I188&gt;0,'Garlic Butter Sauce'!I188&gt;0,Flour!I188&gt;0,Cheddar!I188&gt;0),50,200))),0)</f>
        <v>0</v>
      </c>
      <c r="J188" s="2" t="str">
        <f ca="1">IF(D188&lt;$E$18,"N/A",IF(D188=$E$18,IF($E$7-SUM(OFFSET(F188,-$E$18,0):F188)&gt;0,$E$7-SUM(OFFSET(F188,-$E$18,0):F188),0),IF(OFFSET(G188,-$E$18,0)-SUM(OFFSET(F188,-$E$18,0):F188)&gt;0,OFFSET(G188,-$E$18,0)-SUM(OFFSET(F188,-$E$18,0):F188),0)))</f>
        <v>N/A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210</v>
      </c>
      <c r="F189" s="15">
        <f t="shared" si="16"/>
        <v>11</v>
      </c>
      <c r="G189" s="15">
        <f t="shared" ca="1" si="17"/>
        <v>0</v>
      </c>
      <c r="H189" s="13">
        <f t="shared" ca="1" si="13"/>
        <v>0.23013698630136989</v>
      </c>
      <c r="I189" s="29">
        <f ca="1">IF(G189&lt;&gt;0,IF(E189&lt;0,0,IF(OR('Marinated Chicken'!I189&gt;0,Squid!I189&gt;0,Spanakopita!I189&gt;0,'Filet Mignon'!I189&gt;0,'Pork Loin Skewers'!I189&gt;0,Bacon!I189&gt;0),0,IF(OR(Pita!I189&gt;0,'Green Pepper'!I189&gt;0,'House Salad'!I189&gt;0,Mushrooms!I189&gt;0,Lemon!I189&gt;0,Tzatziki!I189&gt;0,'Monterey Jack'!I189&gt;0,Onions!I189&gt;0,'Garlic Butter Sauce'!I189&gt;0,Flour!I189&gt;0,Cheddar!I189&gt;0),50,200))),0)</f>
        <v>0</v>
      </c>
      <c r="J189" s="2" t="str">
        <f ca="1">IF(D189&lt;$E$18,"N/A",IF(D189=$E$18,IF($E$7-SUM(OFFSET(F189,-$E$18,0):F189)&gt;0,$E$7-SUM(OFFSET(F189,-$E$18,0):F189),0),IF(OFFSET(G189,-$E$18,0)-SUM(OFFSET(F189,-$E$18,0):F189)&gt;0,OFFSET(G189,-$E$18,0)-SUM(OFFSET(F189,-$E$18,0):F189),0)))</f>
        <v>N/A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199</v>
      </c>
      <c r="F190" s="15">
        <f t="shared" si="16"/>
        <v>11</v>
      </c>
      <c r="G190" s="15">
        <f t="shared" ca="1" si="17"/>
        <v>0</v>
      </c>
      <c r="H190" s="13">
        <f t="shared" ca="1" si="13"/>
        <v>0.21808219178082194</v>
      </c>
      <c r="I190" s="29">
        <f ca="1">IF(G190&lt;&gt;0,IF(E190&lt;0,0,IF(OR('Marinated Chicken'!I190&gt;0,Squid!I190&gt;0,Spanakopita!I190&gt;0,'Filet Mignon'!I190&gt;0,'Pork Loin Skewers'!I190&gt;0,Bacon!I190&gt;0),0,IF(OR(Pita!I190&gt;0,'Green Pepper'!I190&gt;0,'House Salad'!I190&gt;0,Mushrooms!I190&gt;0,Lemon!I190&gt;0,Tzatziki!I190&gt;0,'Monterey Jack'!I190&gt;0,Onions!I190&gt;0,'Garlic Butter Sauce'!I190&gt;0,Flour!I190&gt;0,Cheddar!I190&gt;0),50,200))),0)</f>
        <v>0</v>
      </c>
      <c r="J190" s="2" t="str">
        <f ca="1">IF(D190&lt;$E$18,"N/A",IF(D190=$E$18,IF($E$7-SUM(OFFSET(F190,-$E$18,0):F190)&gt;0,$E$7-SUM(OFFSET(F190,-$E$18,0):F190),0),IF(OFFSET(G190,-$E$18,0)-SUM(OFFSET(F190,-$E$18,0):F190)&gt;0,OFFSET(G190,-$E$18,0)-SUM(OFFSET(F190,-$E$18,0):F190),0)))</f>
        <v>N/A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188</v>
      </c>
      <c r="F191" s="15">
        <f t="shared" si="16"/>
        <v>11</v>
      </c>
      <c r="G191" s="15">
        <f t="shared" ca="1" si="17"/>
        <v>0</v>
      </c>
      <c r="H191" s="13">
        <f t="shared" ca="1" si="13"/>
        <v>0.206027397260274</v>
      </c>
      <c r="I191" s="29">
        <f ca="1">IF(G191&lt;&gt;0,IF(E191&lt;0,0,IF(OR('Marinated Chicken'!I191&gt;0,Squid!I191&gt;0,Spanakopita!I191&gt;0,'Filet Mignon'!I191&gt;0,'Pork Loin Skewers'!I191&gt;0,Bacon!I191&gt;0),0,IF(OR(Pita!I191&gt;0,'Green Pepper'!I191&gt;0,'House Salad'!I191&gt;0,Mushrooms!I191&gt;0,Lemon!I191&gt;0,Tzatziki!I191&gt;0,'Monterey Jack'!I191&gt;0,Onions!I191&gt;0,'Garlic Butter Sauce'!I191&gt;0,Flour!I191&gt;0,Cheddar!I191&gt;0),50,200))),0)</f>
        <v>0</v>
      </c>
      <c r="J191" s="2" t="str">
        <f ca="1">IF(D191&lt;$E$18,"N/A",IF(D191=$E$18,IF($E$7-SUM(OFFSET(F191,-$E$18,0):F191)&gt;0,$E$7-SUM(OFFSET(F191,-$E$18,0):F191),0),IF(OFFSET(G191,-$E$18,0)-SUM(OFFSET(F191,-$E$18,0):F191)&gt;0,OFFSET(G191,-$E$18,0)-SUM(OFFSET(F191,-$E$18,0):F191),0)))</f>
        <v>N/A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177</v>
      </c>
      <c r="F192" s="15">
        <f t="shared" si="16"/>
        <v>11</v>
      </c>
      <c r="G192" s="15">
        <f t="shared" ca="1" si="17"/>
        <v>0</v>
      </c>
      <c r="H192" s="13">
        <f t="shared" ca="1" si="13"/>
        <v>0.19397260273972605</v>
      </c>
      <c r="I192" s="29">
        <f ca="1">IF(G192&lt;&gt;0,IF(E192&lt;0,0,IF(OR('Marinated Chicken'!I192&gt;0,Squid!I192&gt;0,Spanakopita!I192&gt;0,'Filet Mignon'!I192&gt;0,'Pork Loin Skewers'!I192&gt;0,Bacon!I192&gt;0),0,IF(OR(Pita!I192&gt;0,'Green Pepper'!I192&gt;0,'House Salad'!I192&gt;0,Mushrooms!I192&gt;0,Lemon!I192&gt;0,Tzatziki!I192&gt;0,'Monterey Jack'!I192&gt;0,Onions!I192&gt;0,'Garlic Butter Sauce'!I192&gt;0,Flour!I192&gt;0,Cheddar!I192&gt;0),50,200))),0)</f>
        <v>0</v>
      </c>
      <c r="J192" s="2" t="str">
        <f ca="1">IF(D192&lt;$E$18,"N/A",IF(D192=$E$18,IF($E$7-SUM(OFFSET(F192,-$E$18,0):F192)&gt;0,$E$7-SUM(OFFSET(F192,-$E$18,0):F192),0),IF(OFFSET(G192,-$E$18,0)-SUM(OFFSET(F192,-$E$18,0):F192)&gt;0,OFFSET(G192,-$E$18,0)-SUM(OFFSET(F192,-$E$18,0):F192),0)))</f>
        <v>N/A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166</v>
      </c>
      <c r="F193" s="15">
        <f t="shared" si="16"/>
        <v>11</v>
      </c>
      <c r="G193" s="15">
        <f t="shared" ca="1" si="17"/>
        <v>0</v>
      </c>
      <c r="H193" s="13">
        <f t="shared" ca="1" si="13"/>
        <v>0.18191780821917811</v>
      </c>
      <c r="I193" s="29">
        <f ca="1">IF(G193&lt;&gt;0,IF(E193&lt;0,0,IF(OR('Marinated Chicken'!I193&gt;0,Squid!I193&gt;0,Spanakopita!I193&gt;0,'Filet Mignon'!I193&gt;0,'Pork Loin Skewers'!I193&gt;0,Bacon!I193&gt;0),0,IF(OR(Pita!I193&gt;0,'Green Pepper'!I193&gt;0,'House Salad'!I193&gt;0,Mushrooms!I193&gt;0,Lemon!I193&gt;0,Tzatziki!I193&gt;0,'Monterey Jack'!I193&gt;0,Onions!I193&gt;0,'Garlic Butter Sauce'!I193&gt;0,Flour!I193&gt;0,Cheddar!I193&gt;0),50,200))),0)</f>
        <v>0</v>
      </c>
      <c r="J193" s="2" t="str">
        <f ca="1">IF(D193&lt;$E$18,"N/A",IF(D193=$E$18,IF($E$7-SUM(OFFSET(F193,-$E$18,0):F193)&gt;0,$E$7-SUM(OFFSET(F193,-$E$18,0):F193),0),IF(OFFSET(G193,-$E$18,0)-SUM(OFFSET(F193,-$E$18,0):F193)&gt;0,OFFSET(G193,-$E$18,0)-SUM(OFFSET(F193,-$E$18,0):F193),0)))</f>
        <v>N/A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155</v>
      </c>
      <c r="F194" s="15">
        <f t="shared" si="16"/>
        <v>11</v>
      </c>
      <c r="G194" s="15">
        <f t="shared" ca="1" si="17"/>
        <v>0</v>
      </c>
      <c r="H194" s="13">
        <f t="shared" ca="1" si="13"/>
        <v>0.16986301369863016</v>
      </c>
      <c r="I194" s="29">
        <f ca="1">IF(G194&lt;&gt;0,IF(E194&lt;0,0,IF(OR('Marinated Chicken'!I194&gt;0,Squid!I194&gt;0,Spanakopita!I194&gt;0,'Filet Mignon'!I194&gt;0,'Pork Loin Skewers'!I194&gt;0,Bacon!I194&gt;0),0,IF(OR(Pita!I194&gt;0,'Green Pepper'!I194&gt;0,'House Salad'!I194&gt;0,Mushrooms!I194&gt;0,Lemon!I194&gt;0,Tzatziki!I194&gt;0,'Monterey Jack'!I194&gt;0,Onions!I194&gt;0,'Garlic Butter Sauce'!I194&gt;0,Flour!I194&gt;0,Cheddar!I194&gt;0),50,200))),0)</f>
        <v>0</v>
      </c>
      <c r="J194" s="2" t="str">
        <f ca="1">IF(D194&lt;$E$18,"N/A",IF(D194=$E$18,IF($E$7-SUM(OFFSET(F194,-$E$18,0):F194)&gt;0,$E$7-SUM(OFFSET(F194,-$E$18,0):F194),0),IF(OFFSET(G194,-$E$18,0)-SUM(OFFSET(F194,-$E$18,0):F194)&gt;0,OFFSET(G194,-$E$18,0)-SUM(OFFSET(F194,-$E$18,0):F194),0)))</f>
        <v>N/A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144</v>
      </c>
      <c r="F195" s="15">
        <f t="shared" si="16"/>
        <v>11</v>
      </c>
      <c r="G195" s="15">
        <f t="shared" ca="1" si="17"/>
        <v>385</v>
      </c>
      <c r="H195" s="13">
        <f t="shared" ca="1" si="13"/>
        <v>0.15780821917808222</v>
      </c>
      <c r="I195" s="29">
        <f ca="1">IF(G195&lt;&gt;0,IF(E195&lt;0,0,IF(OR('Marinated Chicken'!I195&gt;0,Squid!I195&gt;0,Spanakopita!I195&gt;0,'Filet Mignon'!I195&gt;0,'Pork Loin Skewers'!I195&gt;0,Bacon!I195&gt;0),0,IF(OR(Pita!I195&gt;0,'Green Pepper'!I195&gt;0,'House Salad'!I195&gt;0,Mushrooms!I195&gt;0,Lemon!I195&gt;0,Tzatziki!I195&gt;0,'Monterey Jack'!I195&gt;0,Onions!I195&gt;0,'Garlic Butter Sauce'!I195&gt;0,Flour!I195&gt;0,Cheddar!I195&gt;0),50,200))),0)</f>
        <v>0</v>
      </c>
      <c r="J195" s="2" t="str">
        <f ca="1">IF(D195&lt;$E$18,"N/A",IF(D195=$E$18,IF($E$7-SUM(OFFSET(F195,-$E$18,0):F195)&gt;0,$E$7-SUM(OFFSET(F195,-$E$18,0):F195),0),IF(OFFSET(G195,-$E$18,0)-SUM(OFFSET(F195,-$E$18,0):F195)&gt;0,OFFSET(G195,-$E$18,0)-SUM(OFFSET(F195,-$E$18,0):F195),0)))</f>
        <v>N/A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518</v>
      </c>
      <c r="F196" s="15">
        <f t="shared" si="16"/>
        <v>11</v>
      </c>
      <c r="G196" s="15">
        <f t="shared" ca="1" si="17"/>
        <v>0</v>
      </c>
      <c r="H196" s="13">
        <f t="shared" ca="1" si="13"/>
        <v>0.56767123287671239</v>
      </c>
      <c r="I196" s="29">
        <f ca="1">IF(G196&lt;&gt;0,IF(E196&lt;0,0,IF(OR('Marinated Chicken'!I196&gt;0,Squid!I196&gt;0,Spanakopita!I196&gt;0,'Filet Mignon'!I196&gt;0,'Pork Loin Skewers'!I196&gt;0,Bacon!I196&gt;0),0,IF(OR(Pita!I196&gt;0,'Green Pepper'!I196&gt;0,'House Salad'!I196&gt;0,Mushrooms!I196&gt;0,Lemon!I196&gt;0,Tzatziki!I196&gt;0,'Monterey Jack'!I196&gt;0,Onions!I196&gt;0,'Garlic Butter Sauce'!I196&gt;0,Flour!I196&gt;0,Cheddar!I196&gt;0),50,200))),0)</f>
        <v>0</v>
      </c>
      <c r="J196" s="2" t="str">
        <f ca="1">IF(D196&lt;$E$18,"N/A",IF(D196=$E$18,IF($E$7-SUM(OFFSET(F196,-$E$18,0):F196)&gt;0,$E$7-SUM(OFFSET(F196,-$E$18,0):F196),0),IF(OFFSET(G196,-$E$18,0)-SUM(OFFSET(F196,-$E$18,0):F196)&gt;0,OFFSET(G196,-$E$18,0)-SUM(OFFSET(F196,-$E$18,0):F196),0)))</f>
        <v>N/A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507</v>
      </c>
      <c r="F197" s="15">
        <f t="shared" si="16"/>
        <v>11</v>
      </c>
      <c r="G197" s="15">
        <f t="shared" ca="1" si="17"/>
        <v>0</v>
      </c>
      <c r="H197" s="13">
        <f t="shared" ca="1" si="13"/>
        <v>0.55561643835616448</v>
      </c>
      <c r="I197" s="29">
        <f ca="1">IF(G197&lt;&gt;0,IF(E197&lt;0,0,IF(OR('Marinated Chicken'!I197&gt;0,Squid!I197&gt;0,Spanakopita!I197&gt;0,'Filet Mignon'!I197&gt;0,'Pork Loin Skewers'!I197&gt;0,Bacon!I197&gt;0),0,IF(OR(Pita!I197&gt;0,'Green Pepper'!I197&gt;0,'House Salad'!I197&gt;0,Mushrooms!I197&gt;0,Lemon!I197&gt;0,Tzatziki!I197&gt;0,'Monterey Jack'!I197&gt;0,Onions!I197&gt;0,'Garlic Butter Sauce'!I197&gt;0,Flour!I197&gt;0,Cheddar!I197&gt;0),50,200))),0)</f>
        <v>0</v>
      </c>
      <c r="J197" s="2" t="str">
        <f ca="1">IF(D197&lt;$E$18,"N/A",IF(D197=$E$18,IF($E$7-SUM(OFFSET(F197,-$E$18,0):F197)&gt;0,$E$7-SUM(OFFSET(F197,-$E$18,0):F197),0),IF(OFFSET(G197,-$E$18,0)-SUM(OFFSET(F197,-$E$18,0):F197)&gt;0,OFFSET(G197,-$E$18,0)-SUM(OFFSET(F197,-$E$18,0):F197),0)))</f>
        <v>N/A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496</v>
      </c>
      <c r="F198" s="15">
        <f t="shared" si="16"/>
        <v>11</v>
      </c>
      <c r="G198" s="15">
        <f t="shared" ca="1" si="17"/>
        <v>0</v>
      </c>
      <c r="H198" s="13">
        <f t="shared" ca="1" si="13"/>
        <v>0.54356164383561656</v>
      </c>
      <c r="I198" s="29">
        <f ca="1">IF(G198&lt;&gt;0,IF(E198&lt;0,0,IF(OR('Marinated Chicken'!I198&gt;0,Squid!I198&gt;0,Spanakopita!I198&gt;0,'Filet Mignon'!I198&gt;0,'Pork Loin Skewers'!I198&gt;0,Bacon!I198&gt;0),0,IF(OR(Pita!I198&gt;0,'Green Pepper'!I198&gt;0,'House Salad'!I198&gt;0,Mushrooms!I198&gt;0,Lemon!I198&gt;0,Tzatziki!I198&gt;0,'Monterey Jack'!I198&gt;0,Onions!I198&gt;0,'Garlic Butter Sauce'!I198&gt;0,Flour!I198&gt;0,Cheddar!I198&gt;0),50,200))),0)</f>
        <v>0</v>
      </c>
      <c r="J198" s="2" t="str">
        <f ca="1">IF(D198&lt;$E$18,"N/A",IF(D198=$E$18,IF($E$7-SUM(OFFSET(F198,-$E$18,0):F198)&gt;0,$E$7-SUM(OFFSET(F198,-$E$18,0):F198),0),IF(OFFSET(G198,-$E$18,0)-SUM(OFFSET(F198,-$E$18,0):F198)&gt;0,OFFSET(G198,-$E$18,0)-SUM(OFFSET(F198,-$E$18,0):F198),0)))</f>
        <v>N/A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485</v>
      </c>
      <c r="F199" s="15">
        <f t="shared" si="16"/>
        <v>11</v>
      </c>
      <c r="G199" s="15">
        <f t="shared" ca="1" si="17"/>
        <v>0</v>
      </c>
      <c r="H199" s="13">
        <f t="shared" ca="1" si="13"/>
        <v>0.53150684931506853</v>
      </c>
      <c r="I199" s="29">
        <f ca="1">IF(G199&lt;&gt;0,IF(E199&lt;0,0,IF(OR('Marinated Chicken'!I199&gt;0,Squid!I199&gt;0,Spanakopita!I199&gt;0,'Filet Mignon'!I199&gt;0,'Pork Loin Skewers'!I199&gt;0,Bacon!I199&gt;0),0,IF(OR(Pita!I199&gt;0,'Green Pepper'!I199&gt;0,'House Salad'!I199&gt;0,Mushrooms!I199&gt;0,Lemon!I199&gt;0,Tzatziki!I199&gt;0,'Monterey Jack'!I199&gt;0,Onions!I199&gt;0,'Garlic Butter Sauce'!I199&gt;0,Flour!I199&gt;0,Cheddar!I199&gt;0),50,200))),0)</f>
        <v>0</v>
      </c>
      <c r="J199" s="2" t="str">
        <f ca="1">IF(D199&lt;$E$18,"N/A",IF(D199=$E$18,IF($E$7-SUM(OFFSET(F199,-$E$18,0):F199)&gt;0,$E$7-SUM(OFFSET(F199,-$E$18,0):F199),0),IF(OFFSET(G199,-$E$18,0)-SUM(OFFSET(F199,-$E$18,0):F199)&gt;0,OFFSET(G199,-$E$18,0)-SUM(OFFSET(F199,-$E$18,0):F199),0)))</f>
        <v>N/A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474</v>
      </c>
      <c r="F200" s="15">
        <f t="shared" si="16"/>
        <v>11</v>
      </c>
      <c r="G200" s="15">
        <f t="shared" ca="1" si="17"/>
        <v>0</v>
      </c>
      <c r="H200" s="13">
        <f t="shared" ca="1" si="13"/>
        <v>0.51945205479452061</v>
      </c>
      <c r="I200" s="29">
        <f ca="1">IF(G200&lt;&gt;0,IF(E200&lt;0,0,IF(OR('Marinated Chicken'!I200&gt;0,Squid!I200&gt;0,Spanakopita!I200&gt;0,'Filet Mignon'!I200&gt;0,'Pork Loin Skewers'!I200&gt;0,Bacon!I200&gt;0),0,IF(OR(Pita!I200&gt;0,'Green Pepper'!I200&gt;0,'House Salad'!I200&gt;0,Mushrooms!I200&gt;0,Lemon!I200&gt;0,Tzatziki!I200&gt;0,'Monterey Jack'!I200&gt;0,Onions!I200&gt;0,'Garlic Butter Sauce'!I200&gt;0,Flour!I200&gt;0,Cheddar!I200&gt;0),50,200))),0)</f>
        <v>0</v>
      </c>
      <c r="J200" s="2" t="str">
        <f ca="1">IF(D200&lt;$E$18,"N/A",IF(D200=$E$18,IF($E$7-SUM(OFFSET(F200,-$E$18,0):F200)&gt;0,$E$7-SUM(OFFSET(F200,-$E$18,0):F200),0),IF(OFFSET(G200,-$E$18,0)-SUM(OFFSET(F200,-$E$18,0):F200)&gt;0,OFFSET(G200,-$E$18,0)-SUM(OFFSET(F200,-$E$18,0):F200),0)))</f>
        <v>N/A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463</v>
      </c>
      <c r="F201" s="15">
        <f t="shared" si="16"/>
        <v>11</v>
      </c>
      <c r="G201" s="15">
        <f t="shared" ca="1" si="17"/>
        <v>0</v>
      </c>
      <c r="H201" s="13">
        <f t="shared" ca="1" si="13"/>
        <v>0.50739726027397269</v>
      </c>
      <c r="I201" s="29">
        <f ca="1">IF(G201&lt;&gt;0,IF(E201&lt;0,0,IF(OR('Marinated Chicken'!I201&gt;0,Squid!I201&gt;0,Spanakopita!I201&gt;0,'Filet Mignon'!I201&gt;0,'Pork Loin Skewers'!I201&gt;0,Bacon!I201&gt;0),0,IF(OR(Pita!I201&gt;0,'Green Pepper'!I201&gt;0,'House Salad'!I201&gt;0,Mushrooms!I201&gt;0,Lemon!I201&gt;0,Tzatziki!I201&gt;0,'Monterey Jack'!I201&gt;0,Onions!I201&gt;0,'Garlic Butter Sauce'!I201&gt;0,Flour!I201&gt;0,Cheddar!I201&gt;0),50,200))),0)</f>
        <v>0</v>
      </c>
      <c r="J201" s="2" t="str">
        <f ca="1">IF(D201&lt;$E$18,"N/A",IF(D201=$E$18,IF($E$7-SUM(OFFSET(F201,-$E$18,0):F201)&gt;0,$E$7-SUM(OFFSET(F201,-$E$18,0):F201),0),IF(OFFSET(G201,-$E$18,0)-SUM(OFFSET(F201,-$E$18,0):F201)&gt;0,OFFSET(G201,-$E$18,0)-SUM(OFFSET(F201,-$E$18,0):F201),0)))</f>
        <v>N/A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452</v>
      </c>
      <c r="F202" s="15">
        <f t="shared" si="16"/>
        <v>11</v>
      </c>
      <c r="G202" s="15">
        <f t="shared" ca="1" si="17"/>
        <v>0</v>
      </c>
      <c r="H202" s="13">
        <f t="shared" ca="1" si="13"/>
        <v>0.49534246575342472</v>
      </c>
      <c r="I202" s="29">
        <f ca="1">IF(G202&lt;&gt;0,IF(E202&lt;0,0,IF(OR('Marinated Chicken'!I202&gt;0,Squid!I202&gt;0,Spanakopita!I202&gt;0,'Filet Mignon'!I202&gt;0,'Pork Loin Skewers'!I202&gt;0,Bacon!I202&gt;0),0,IF(OR(Pita!I202&gt;0,'Green Pepper'!I202&gt;0,'House Salad'!I202&gt;0,Mushrooms!I202&gt;0,Lemon!I202&gt;0,Tzatziki!I202&gt;0,'Monterey Jack'!I202&gt;0,Onions!I202&gt;0,'Garlic Butter Sauce'!I202&gt;0,Flour!I202&gt;0,Cheddar!I202&gt;0),50,200))),0)</f>
        <v>0</v>
      </c>
      <c r="J202" s="2" t="str">
        <f ca="1">IF(D202&lt;$E$18,"N/A",IF(D202=$E$18,IF($E$7-SUM(OFFSET(F202,-$E$18,0):F202)&gt;0,$E$7-SUM(OFFSET(F202,-$E$18,0):F202),0),IF(OFFSET(G202,-$E$18,0)-SUM(OFFSET(F202,-$E$18,0):F202)&gt;0,OFFSET(G202,-$E$18,0)-SUM(OFFSET(F202,-$E$18,0):F202),0)))</f>
        <v>N/A</v>
      </c>
      <c r="K202" s="13">
        <f t="shared" ca="1" si="14"/>
        <v>0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441</v>
      </c>
      <c r="F203" s="15">
        <f t="shared" si="16"/>
        <v>11</v>
      </c>
      <c r="G203" s="15">
        <f t="shared" ca="1" si="17"/>
        <v>0</v>
      </c>
      <c r="H203" s="13">
        <f t="shared" ca="1" si="13"/>
        <v>0.48328767123287675</v>
      </c>
      <c r="I203" s="29">
        <f ca="1">IF(G203&lt;&gt;0,IF(E203&lt;0,0,IF(OR('Marinated Chicken'!I203&gt;0,Squid!I203&gt;0,Spanakopita!I203&gt;0,'Filet Mignon'!I203&gt;0,'Pork Loin Skewers'!I203&gt;0,Bacon!I203&gt;0),0,IF(OR(Pita!I203&gt;0,'Green Pepper'!I203&gt;0,'House Salad'!I203&gt;0,Mushrooms!I203&gt;0,Lemon!I203&gt;0,Tzatziki!I203&gt;0,'Monterey Jack'!I203&gt;0,Onions!I203&gt;0,'Garlic Butter Sauce'!I203&gt;0,Flour!I203&gt;0,Cheddar!I203&gt;0),50,200))),0)</f>
        <v>0</v>
      </c>
      <c r="J203" s="2" t="str">
        <f ca="1">IF(D203&lt;$E$18,"N/A",IF(D203=$E$18,IF($E$7-SUM(OFFSET(F203,-$E$18,0):F203)&gt;0,$E$7-SUM(OFFSET(F203,-$E$18,0):F203),0),IF(OFFSET(G203,-$E$18,0)-SUM(OFFSET(F203,-$E$18,0):F203)&gt;0,OFFSET(G203,-$E$18,0)-SUM(OFFSET(F203,-$E$18,0):F203),0)))</f>
        <v>N/A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430</v>
      </c>
      <c r="F204" s="15">
        <f t="shared" si="16"/>
        <v>11</v>
      </c>
      <c r="G204" s="15">
        <f t="shared" ca="1" si="17"/>
        <v>0</v>
      </c>
      <c r="H204" s="13">
        <f t="shared" ca="1" si="13"/>
        <v>0.47123287671232883</v>
      </c>
      <c r="I204" s="29">
        <f ca="1">IF(G204&lt;&gt;0,IF(E204&lt;0,0,IF(OR('Marinated Chicken'!I204&gt;0,Squid!I204&gt;0,Spanakopita!I204&gt;0,'Filet Mignon'!I204&gt;0,'Pork Loin Skewers'!I204&gt;0,Bacon!I204&gt;0),0,IF(OR(Pita!I204&gt;0,'Green Pepper'!I204&gt;0,'House Salad'!I204&gt;0,Mushrooms!I204&gt;0,Lemon!I204&gt;0,Tzatziki!I204&gt;0,'Monterey Jack'!I204&gt;0,Onions!I204&gt;0,'Garlic Butter Sauce'!I204&gt;0,Flour!I204&gt;0,Cheddar!I204&gt;0),50,200))),0)</f>
        <v>0</v>
      </c>
      <c r="J204" s="2" t="str">
        <f ca="1">IF(D204&lt;$E$18,"N/A",IF(D204=$E$18,IF($E$7-SUM(OFFSET(F204,-$E$18,0):F204)&gt;0,$E$7-SUM(OFFSET(F204,-$E$18,0):F204),0),IF(OFFSET(G204,-$E$18,0)-SUM(OFFSET(F204,-$E$18,0):F204)&gt;0,OFFSET(G204,-$E$18,0)-SUM(OFFSET(F204,-$E$18,0):F204),0)))</f>
        <v>N/A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419</v>
      </c>
      <c r="F205" s="15">
        <f t="shared" si="16"/>
        <v>11</v>
      </c>
      <c r="G205" s="15">
        <f t="shared" ca="1" si="17"/>
        <v>0</v>
      </c>
      <c r="H205" s="13">
        <f t="shared" ca="1" si="13"/>
        <v>0.45917808219178086</v>
      </c>
      <c r="I205" s="29">
        <f ca="1">IF(G205&lt;&gt;0,IF(E205&lt;0,0,IF(OR('Marinated Chicken'!I205&gt;0,Squid!I205&gt;0,Spanakopita!I205&gt;0,'Filet Mignon'!I205&gt;0,'Pork Loin Skewers'!I205&gt;0,Bacon!I205&gt;0),0,IF(OR(Pita!I205&gt;0,'Green Pepper'!I205&gt;0,'House Salad'!I205&gt;0,Mushrooms!I205&gt;0,Lemon!I205&gt;0,Tzatziki!I205&gt;0,'Monterey Jack'!I205&gt;0,Onions!I205&gt;0,'Garlic Butter Sauce'!I205&gt;0,Flour!I205&gt;0,Cheddar!I205&gt;0),50,200))),0)</f>
        <v>0</v>
      </c>
      <c r="J205" s="2" t="str">
        <f ca="1">IF(D205&lt;$E$18,"N/A",IF(D205=$E$18,IF($E$7-SUM(OFFSET(F205,-$E$18,0):F205)&gt;0,$E$7-SUM(OFFSET(F205,-$E$18,0):F205),0),IF(OFFSET(G205,-$E$18,0)-SUM(OFFSET(F205,-$E$18,0):F205)&gt;0,OFFSET(G205,-$E$18,0)-SUM(OFFSET(F205,-$E$18,0):F205),0)))</f>
        <v>N/A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408</v>
      </c>
      <c r="F206" s="15">
        <f t="shared" si="16"/>
        <v>11</v>
      </c>
      <c r="G206" s="15">
        <f t="shared" ca="1" si="17"/>
        <v>0</v>
      </c>
      <c r="H206" s="13">
        <f t="shared" ca="1" si="13"/>
        <v>0.44712328767123294</v>
      </c>
      <c r="I206" s="29">
        <f ca="1">IF(G206&lt;&gt;0,IF(E206&lt;0,0,IF(OR('Marinated Chicken'!I206&gt;0,Squid!I206&gt;0,Spanakopita!I206&gt;0,'Filet Mignon'!I206&gt;0,'Pork Loin Skewers'!I206&gt;0,Bacon!I206&gt;0),0,IF(OR(Pita!I206&gt;0,'Green Pepper'!I206&gt;0,'House Salad'!I206&gt;0,Mushrooms!I206&gt;0,Lemon!I206&gt;0,Tzatziki!I206&gt;0,'Monterey Jack'!I206&gt;0,Onions!I206&gt;0,'Garlic Butter Sauce'!I206&gt;0,Flour!I206&gt;0,Cheddar!I206&gt;0),50,200))),0)</f>
        <v>0</v>
      </c>
      <c r="J206" s="2" t="str">
        <f ca="1">IF(D206&lt;$E$18,"N/A",IF(D206=$E$18,IF($E$7-SUM(OFFSET(F206,-$E$18,0):F206)&gt;0,$E$7-SUM(OFFSET(F206,-$E$18,0):F206),0),IF(OFFSET(G206,-$E$18,0)-SUM(OFFSET(F206,-$E$18,0):F206)&gt;0,OFFSET(G206,-$E$18,0)-SUM(OFFSET(F206,-$E$18,0):F206),0)))</f>
        <v>N/A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397</v>
      </c>
      <c r="F207" s="15">
        <f t="shared" si="16"/>
        <v>11</v>
      </c>
      <c r="G207" s="15">
        <f t="shared" ca="1" si="17"/>
        <v>0</v>
      </c>
      <c r="H207" s="13">
        <f t="shared" ca="1" si="13"/>
        <v>0.43506849315068497</v>
      </c>
      <c r="I207" s="29">
        <f ca="1">IF(G207&lt;&gt;0,IF(E207&lt;0,0,IF(OR('Marinated Chicken'!I207&gt;0,Squid!I207&gt;0,Spanakopita!I207&gt;0,'Filet Mignon'!I207&gt;0,'Pork Loin Skewers'!I207&gt;0,Bacon!I207&gt;0),0,IF(OR(Pita!I207&gt;0,'Green Pepper'!I207&gt;0,'House Salad'!I207&gt;0,Mushrooms!I207&gt;0,Lemon!I207&gt;0,Tzatziki!I207&gt;0,'Monterey Jack'!I207&gt;0,Onions!I207&gt;0,'Garlic Butter Sauce'!I207&gt;0,Flour!I207&gt;0,Cheddar!I207&gt;0),50,200))),0)</f>
        <v>0</v>
      </c>
      <c r="J207" s="2" t="str">
        <f ca="1">IF(D207&lt;$E$18,"N/A",IF(D207=$E$18,IF($E$7-SUM(OFFSET(F207,-$E$18,0):F207)&gt;0,$E$7-SUM(OFFSET(F207,-$E$18,0):F207),0),IF(OFFSET(G207,-$E$18,0)-SUM(OFFSET(F207,-$E$18,0):F207)&gt;0,OFFSET(G207,-$E$18,0)-SUM(OFFSET(F207,-$E$18,0):F207),0)))</f>
        <v>N/A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386</v>
      </c>
      <c r="F208" s="15">
        <f t="shared" si="16"/>
        <v>11</v>
      </c>
      <c r="G208" s="15">
        <f t="shared" ca="1" si="17"/>
        <v>0</v>
      </c>
      <c r="H208" s="13">
        <f t="shared" ca="1" si="13"/>
        <v>0.42301369863013705</v>
      </c>
      <c r="I208" s="29">
        <f ca="1">IF(G208&lt;&gt;0,IF(E208&lt;0,0,IF(OR('Marinated Chicken'!I208&gt;0,Squid!I208&gt;0,Spanakopita!I208&gt;0,'Filet Mignon'!I208&gt;0,'Pork Loin Skewers'!I208&gt;0,Bacon!I208&gt;0),0,IF(OR(Pita!I208&gt;0,'Green Pepper'!I208&gt;0,'House Salad'!I208&gt;0,Mushrooms!I208&gt;0,Lemon!I208&gt;0,Tzatziki!I208&gt;0,'Monterey Jack'!I208&gt;0,Onions!I208&gt;0,'Garlic Butter Sauce'!I208&gt;0,Flour!I208&gt;0,Cheddar!I208&gt;0),50,200))),0)</f>
        <v>0</v>
      </c>
      <c r="J208" s="2" t="str">
        <f ca="1">IF(D208&lt;$E$18,"N/A",IF(D208=$E$18,IF($E$7-SUM(OFFSET(F208,-$E$18,0):F208)&gt;0,$E$7-SUM(OFFSET(F208,-$E$18,0):F208),0),IF(OFFSET(G208,-$E$18,0)-SUM(OFFSET(F208,-$E$18,0):F208)&gt;0,OFFSET(G208,-$E$18,0)-SUM(OFFSET(F208,-$E$18,0):F208),0)))</f>
        <v>N/A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375</v>
      </c>
      <c r="F209" s="15">
        <f t="shared" si="16"/>
        <v>11</v>
      </c>
      <c r="G209" s="15">
        <f t="shared" ca="1" si="17"/>
        <v>0</v>
      </c>
      <c r="H209" s="13">
        <f t="shared" ca="1" si="13"/>
        <v>0.41095890410958907</v>
      </c>
      <c r="I209" s="29">
        <f ca="1">IF(G209&lt;&gt;0,IF(E209&lt;0,0,IF(OR('Marinated Chicken'!I209&gt;0,Squid!I209&gt;0,Spanakopita!I209&gt;0,'Filet Mignon'!I209&gt;0,'Pork Loin Skewers'!I209&gt;0,Bacon!I209&gt;0),0,IF(OR(Pita!I209&gt;0,'Green Pepper'!I209&gt;0,'House Salad'!I209&gt;0,Mushrooms!I209&gt;0,Lemon!I209&gt;0,Tzatziki!I209&gt;0,'Monterey Jack'!I209&gt;0,Onions!I209&gt;0,'Garlic Butter Sauce'!I209&gt;0,Flour!I209&gt;0,Cheddar!I209&gt;0),50,200))),0)</f>
        <v>0</v>
      </c>
      <c r="J209" s="2" t="str">
        <f ca="1">IF(D209&lt;$E$18,"N/A",IF(D209=$E$18,IF($E$7-SUM(OFFSET(F209,-$E$18,0):F209)&gt;0,$E$7-SUM(OFFSET(F209,-$E$18,0):F209),0),IF(OFFSET(G209,-$E$18,0)-SUM(OFFSET(F209,-$E$18,0):F209)&gt;0,OFFSET(G209,-$E$18,0)-SUM(OFFSET(F209,-$E$18,0):F209),0)))</f>
        <v>N/A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364</v>
      </c>
      <c r="F210" s="15">
        <f t="shared" si="16"/>
        <v>11</v>
      </c>
      <c r="G210" s="15">
        <f t="shared" ca="1" si="17"/>
        <v>0</v>
      </c>
      <c r="H210" s="13">
        <f t="shared" ca="1" si="13"/>
        <v>0.39890410958904116</v>
      </c>
      <c r="I210" s="29">
        <f ca="1">IF(G210&lt;&gt;0,IF(E210&lt;0,0,IF(OR('Marinated Chicken'!I210&gt;0,Squid!I210&gt;0,Spanakopita!I210&gt;0,'Filet Mignon'!I210&gt;0,'Pork Loin Skewers'!I210&gt;0,Bacon!I210&gt;0),0,IF(OR(Pita!I210&gt;0,'Green Pepper'!I210&gt;0,'House Salad'!I210&gt;0,Mushrooms!I210&gt;0,Lemon!I210&gt;0,Tzatziki!I210&gt;0,'Monterey Jack'!I210&gt;0,Onions!I210&gt;0,'Garlic Butter Sauce'!I210&gt;0,Flour!I210&gt;0,Cheddar!I210&gt;0),50,200))),0)</f>
        <v>0</v>
      </c>
      <c r="J210" s="2" t="str">
        <f ca="1">IF(D210&lt;$E$18,"N/A",IF(D210=$E$18,IF($E$7-SUM(OFFSET(F210,-$E$18,0):F210)&gt;0,$E$7-SUM(OFFSET(F210,-$E$18,0):F210),0),IF(OFFSET(G210,-$E$18,0)-SUM(OFFSET(F210,-$E$18,0):F210)&gt;0,OFFSET(G210,-$E$18,0)-SUM(OFFSET(F210,-$E$18,0):F210),0)))</f>
        <v>N/A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353</v>
      </c>
      <c r="F211" s="15">
        <f t="shared" si="16"/>
        <v>11</v>
      </c>
      <c r="G211" s="15">
        <f t="shared" ca="1" si="17"/>
        <v>0</v>
      </c>
      <c r="H211" s="13">
        <f t="shared" ca="1" si="13"/>
        <v>0.38684931506849318</v>
      </c>
      <c r="I211" s="29">
        <f ca="1">IF(G211&lt;&gt;0,IF(E211&lt;0,0,IF(OR('Marinated Chicken'!I211&gt;0,Squid!I211&gt;0,Spanakopita!I211&gt;0,'Filet Mignon'!I211&gt;0,'Pork Loin Skewers'!I211&gt;0,Bacon!I211&gt;0),0,IF(OR(Pita!I211&gt;0,'Green Pepper'!I211&gt;0,'House Salad'!I211&gt;0,Mushrooms!I211&gt;0,Lemon!I211&gt;0,Tzatziki!I211&gt;0,'Monterey Jack'!I211&gt;0,Onions!I211&gt;0,'Garlic Butter Sauce'!I211&gt;0,Flour!I211&gt;0,Cheddar!I211&gt;0),50,200))),0)</f>
        <v>0</v>
      </c>
      <c r="J211" s="2" t="str">
        <f ca="1">IF(D211&lt;$E$18,"N/A",IF(D211=$E$18,IF($E$7-SUM(OFFSET(F211,-$E$18,0):F211)&gt;0,$E$7-SUM(OFFSET(F211,-$E$18,0):F211),0),IF(OFFSET(G211,-$E$18,0)-SUM(OFFSET(F211,-$E$18,0):F211)&gt;0,OFFSET(G211,-$E$18,0)-SUM(OFFSET(F211,-$E$18,0):F211),0)))</f>
        <v>N/A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342</v>
      </c>
      <c r="F212" s="15">
        <f t="shared" si="16"/>
        <v>11</v>
      </c>
      <c r="G212" s="15">
        <f t="shared" ca="1" si="17"/>
        <v>0</v>
      </c>
      <c r="H212" s="13">
        <f t="shared" ca="1" si="13"/>
        <v>0.37479452054794526</v>
      </c>
      <c r="I212" s="29">
        <f ca="1">IF(G212&lt;&gt;0,IF(E212&lt;0,0,IF(OR('Marinated Chicken'!I212&gt;0,Squid!I212&gt;0,Spanakopita!I212&gt;0,'Filet Mignon'!I212&gt;0,'Pork Loin Skewers'!I212&gt;0,Bacon!I212&gt;0),0,IF(OR(Pita!I212&gt;0,'Green Pepper'!I212&gt;0,'House Salad'!I212&gt;0,Mushrooms!I212&gt;0,Lemon!I212&gt;0,Tzatziki!I212&gt;0,'Monterey Jack'!I212&gt;0,Onions!I212&gt;0,'Garlic Butter Sauce'!I212&gt;0,Flour!I212&gt;0,Cheddar!I212&gt;0),50,200))),0)</f>
        <v>0</v>
      </c>
      <c r="J212" s="2" t="str">
        <f ca="1">IF(D212&lt;$E$18,"N/A",IF(D212=$E$18,IF($E$7-SUM(OFFSET(F212,-$E$18,0):F212)&gt;0,$E$7-SUM(OFFSET(F212,-$E$18,0):F212),0),IF(OFFSET(G212,-$E$18,0)-SUM(OFFSET(F212,-$E$18,0):F212)&gt;0,OFFSET(G212,-$E$18,0)-SUM(OFFSET(F212,-$E$18,0):F212),0)))</f>
        <v>N/A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331</v>
      </c>
      <c r="F213" s="15">
        <f t="shared" si="16"/>
        <v>11</v>
      </c>
      <c r="G213" s="15">
        <f t="shared" ca="1" si="17"/>
        <v>0</v>
      </c>
      <c r="H213" s="13">
        <f t="shared" ref="H213:H276" ca="1" si="19">IF(E213&gt;0,E213*($E$12/365),0)</f>
        <v>0.36273972602739729</v>
      </c>
      <c r="I213" s="29">
        <f ca="1">IF(G213&lt;&gt;0,IF(E213&lt;0,0,IF(OR('Marinated Chicken'!I213&gt;0,Squid!I213&gt;0,Spanakopita!I213&gt;0,'Filet Mignon'!I213&gt;0,'Pork Loin Skewers'!I213&gt;0,Bacon!I213&gt;0),0,IF(OR(Pita!I213&gt;0,'Green Pepper'!I213&gt;0,'House Salad'!I213&gt;0,Mushrooms!I213&gt;0,Lemon!I213&gt;0,Tzatziki!I213&gt;0,'Monterey Jack'!I213&gt;0,Onions!I213&gt;0,'Garlic Butter Sauce'!I213&gt;0,Flour!I213&gt;0,Cheddar!I213&gt;0),50,200))),0)</f>
        <v>0</v>
      </c>
      <c r="J213" s="2" t="str">
        <f ca="1">IF(D213&lt;$E$18,"N/A",IF(D213=$E$18,IF($E$7-SUM(OFFSET(F213,-$E$18,0):F213)&gt;0,$E$7-SUM(OFFSET(F213,-$E$18,0):F213),0),IF(OFFSET(G213,-$E$18,0)-SUM(OFFSET(F213,-$E$18,0):F213)&gt;0,OFFSET(G213,-$E$18,0)-SUM(OFFSET(F213,-$E$18,0):F213),0)))</f>
        <v>N/A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320</v>
      </c>
      <c r="F214" s="15">
        <f t="shared" ref="F214:F277" si="22">ROUND($E$15/7,0)</f>
        <v>11</v>
      </c>
      <c r="G214" s="15">
        <f t="shared" ref="G214:G277" ca="1" si="23">IF(D214=1,$E$4,IF(E214&lt;0,$E$4-E214,IF(MOD(D214,$E$5)=0,$E$4-E214,0)))</f>
        <v>0</v>
      </c>
      <c r="H214" s="13">
        <f t="shared" ca="1" si="19"/>
        <v>0.35068493150684937</v>
      </c>
      <c r="I214" s="29">
        <f ca="1">IF(G214&lt;&gt;0,IF(E214&lt;0,0,IF(OR('Marinated Chicken'!I214&gt;0,Squid!I214&gt;0,Spanakopita!I214&gt;0,'Filet Mignon'!I214&gt;0,'Pork Loin Skewers'!I214&gt;0,Bacon!I214&gt;0),0,IF(OR(Pita!I214&gt;0,'Green Pepper'!I214&gt;0,'House Salad'!I214&gt;0,Mushrooms!I214&gt;0,Lemon!I214&gt;0,Tzatziki!I214&gt;0,'Monterey Jack'!I214&gt;0,Onions!I214&gt;0,'Garlic Butter Sauce'!I214&gt;0,Flour!I214&gt;0,Cheddar!I214&gt;0),50,200))),0)</f>
        <v>0</v>
      </c>
      <c r="J214" s="2" t="str">
        <f ca="1">IF(D214&lt;$E$18,"N/A",IF(D214=$E$18,IF($E$7-SUM(OFFSET(F214,-$E$18,0):F214)&gt;0,$E$7-SUM(OFFSET(F214,-$E$18,0):F214),0),IF(OFFSET(G214,-$E$18,0)-SUM(OFFSET(F214,-$E$18,0):F214)&gt;0,OFFSET(G214,-$E$18,0)-SUM(OFFSET(F214,-$E$18,0):F214),0)))</f>
        <v>N/A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309</v>
      </c>
      <c r="F215" s="15">
        <f t="shared" si="22"/>
        <v>11</v>
      </c>
      <c r="G215" s="15">
        <f t="shared" ca="1" si="23"/>
        <v>0</v>
      </c>
      <c r="H215" s="13">
        <f t="shared" ca="1" si="19"/>
        <v>0.3386301369863014</v>
      </c>
      <c r="I215" s="29">
        <f ca="1">IF(G215&lt;&gt;0,IF(E215&lt;0,0,IF(OR('Marinated Chicken'!I215&gt;0,Squid!I215&gt;0,Spanakopita!I215&gt;0,'Filet Mignon'!I215&gt;0,'Pork Loin Skewers'!I215&gt;0,Bacon!I215&gt;0),0,IF(OR(Pita!I215&gt;0,'Green Pepper'!I215&gt;0,'House Salad'!I215&gt;0,Mushrooms!I215&gt;0,Lemon!I215&gt;0,Tzatziki!I215&gt;0,'Monterey Jack'!I215&gt;0,Onions!I215&gt;0,'Garlic Butter Sauce'!I215&gt;0,Flour!I215&gt;0,Cheddar!I215&gt;0),50,200))),0)</f>
        <v>0</v>
      </c>
      <c r="J215" s="2" t="str">
        <f ca="1">IF(D215&lt;$E$18,"N/A",IF(D215=$E$18,IF($E$7-SUM(OFFSET(F215,-$E$18,0):F215)&gt;0,$E$7-SUM(OFFSET(F215,-$E$18,0):F215),0),IF(OFFSET(G215,-$E$18,0)-SUM(OFFSET(F215,-$E$18,0):F215)&gt;0,OFFSET(G215,-$E$18,0)-SUM(OFFSET(F215,-$E$18,0):F215),0)))</f>
        <v>N/A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298</v>
      </c>
      <c r="F216" s="15">
        <f t="shared" si="22"/>
        <v>11</v>
      </c>
      <c r="G216" s="15">
        <f t="shared" ca="1" si="23"/>
        <v>0</v>
      </c>
      <c r="H216" s="13">
        <f t="shared" ca="1" si="19"/>
        <v>0.32657534246575348</v>
      </c>
      <c r="I216" s="29">
        <f ca="1">IF(G216&lt;&gt;0,IF(E216&lt;0,0,IF(OR('Marinated Chicken'!I216&gt;0,Squid!I216&gt;0,Spanakopita!I216&gt;0,'Filet Mignon'!I216&gt;0,'Pork Loin Skewers'!I216&gt;0,Bacon!I216&gt;0),0,IF(OR(Pita!I216&gt;0,'Green Pepper'!I216&gt;0,'House Salad'!I216&gt;0,Mushrooms!I216&gt;0,Lemon!I216&gt;0,Tzatziki!I216&gt;0,'Monterey Jack'!I216&gt;0,Onions!I216&gt;0,'Garlic Butter Sauce'!I216&gt;0,Flour!I216&gt;0,Cheddar!I216&gt;0),50,200))),0)</f>
        <v>0</v>
      </c>
      <c r="J216" s="2" t="str">
        <f ca="1">IF(D216&lt;$E$18,"N/A",IF(D216=$E$18,IF($E$7-SUM(OFFSET(F216,-$E$18,0):F216)&gt;0,$E$7-SUM(OFFSET(F216,-$E$18,0):F216),0),IF(OFFSET(G216,-$E$18,0)-SUM(OFFSET(F216,-$E$18,0):F216)&gt;0,OFFSET(G216,-$E$18,0)-SUM(OFFSET(F216,-$E$18,0):F216),0)))</f>
        <v>N/A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287</v>
      </c>
      <c r="F217" s="15">
        <f t="shared" si="22"/>
        <v>11</v>
      </c>
      <c r="G217" s="15">
        <f t="shared" ca="1" si="23"/>
        <v>0</v>
      </c>
      <c r="H217" s="13">
        <f t="shared" ca="1" si="19"/>
        <v>0.31452054794520551</v>
      </c>
      <c r="I217" s="29">
        <f ca="1">IF(G217&lt;&gt;0,IF(E217&lt;0,0,IF(OR('Marinated Chicken'!I217&gt;0,Squid!I217&gt;0,Spanakopita!I217&gt;0,'Filet Mignon'!I217&gt;0,'Pork Loin Skewers'!I217&gt;0,Bacon!I217&gt;0),0,IF(OR(Pita!I217&gt;0,'Green Pepper'!I217&gt;0,'House Salad'!I217&gt;0,Mushrooms!I217&gt;0,Lemon!I217&gt;0,Tzatziki!I217&gt;0,'Monterey Jack'!I217&gt;0,Onions!I217&gt;0,'Garlic Butter Sauce'!I217&gt;0,Flour!I217&gt;0,Cheddar!I217&gt;0),50,200))),0)</f>
        <v>0</v>
      </c>
      <c r="J217" s="2" t="str">
        <f ca="1">IF(D217&lt;$E$18,"N/A",IF(D217=$E$18,IF($E$7-SUM(OFFSET(F217,-$E$18,0):F217)&gt;0,$E$7-SUM(OFFSET(F217,-$E$18,0):F217),0),IF(OFFSET(G217,-$E$18,0)-SUM(OFFSET(F217,-$E$18,0):F217)&gt;0,OFFSET(G217,-$E$18,0)-SUM(OFFSET(F217,-$E$18,0):F217),0)))</f>
        <v>N/A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276</v>
      </c>
      <c r="F218" s="15">
        <f t="shared" si="22"/>
        <v>11</v>
      </c>
      <c r="G218" s="15">
        <f t="shared" ca="1" si="23"/>
        <v>0</v>
      </c>
      <c r="H218" s="13">
        <f t="shared" ca="1" si="19"/>
        <v>0.30246575342465759</v>
      </c>
      <c r="I218" s="29">
        <f ca="1">IF(G218&lt;&gt;0,IF(E218&lt;0,0,IF(OR('Marinated Chicken'!I218&gt;0,Squid!I218&gt;0,Spanakopita!I218&gt;0,'Filet Mignon'!I218&gt;0,'Pork Loin Skewers'!I218&gt;0,Bacon!I218&gt;0),0,IF(OR(Pita!I218&gt;0,'Green Pepper'!I218&gt;0,'House Salad'!I218&gt;0,Mushrooms!I218&gt;0,Lemon!I218&gt;0,Tzatziki!I218&gt;0,'Monterey Jack'!I218&gt;0,Onions!I218&gt;0,'Garlic Butter Sauce'!I218&gt;0,Flour!I218&gt;0,Cheddar!I218&gt;0),50,200))),0)</f>
        <v>0</v>
      </c>
      <c r="J218" s="2" t="str">
        <f ca="1">IF(D218&lt;$E$18,"N/A",IF(D218=$E$18,IF($E$7-SUM(OFFSET(F218,-$E$18,0):F218)&gt;0,$E$7-SUM(OFFSET(F218,-$E$18,0):F218),0),IF(OFFSET(G218,-$E$18,0)-SUM(OFFSET(F218,-$E$18,0):F218)&gt;0,OFFSET(G218,-$E$18,0)-SUM(OFFSET(F218,-$E$18,0):F218),0)))</f>
        <v>N/A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265</v>
      </c>
      <c r="F219" s="15">
        <f t="shared" si="22"/>
        <v>11</v>
      </c>
      <c r="G219" s="15">
        <f t="shared" ca="1" si="23"/>
        <v>0</v>
      </c>
      <c r="H219" s="13">
        <f t="shared" ca="1" si="19"/>
        <v>0.29041095890410962</v>
      </c>
      <c r="I219" s="29">
        <f ca="1">IF(G219&lt;&gt;0,IF(E219&lt;0,0,IF(OR('Marinated Chicken'!I219&gt;0,Squid!I219&gt;0,Spanakopita!I219&gt;0,'Filet Mignon'!I219&gt;0,'Pork Loin Skewers'!I219&gt;0,Bacon!I219&gt;0),0,IF(OR(Pita!I219&gt;0,'Green Pepper'!I219&gt;0,'House Salad'!I219&gt;0,Mushrooms!I219&gt;0,Lemon!I219&gt;0,Tzatziki!I219&gt;0,'Monterey Jack'!I219&gt;0,Onions!I219&gt;0,'Garlic Butter Sauce'!I219&gt;0,Flour!I219&gt;0,Cheddar!I219&gt;0),50,200))),0)</f>
        <v>0</v>
      </c>
      <c r="J219" s="2" t="str">
        <f ca="1">IF(D219&lt;$E$18,"N/A",IF(D219=$E$18,IF($E$7-SUM(OFFSET(F219,-$E$18,0):F219)&gt;0,$E$7-SUM(OFFSET(F219,-$E$18,0):F219),0),IF(OFFSET(G219,-$E$18,0)-SUM(OFFSET(F219,-$E$18,0):F219)&gt;0,OFFSET(G219,-$E$18,0)-SUM(OFFSET(F219,-$E$18,0):F219),0)))</f>
        <v>N/A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254</v>
      </c>
      <c r="F220" s="15">
        <f t="shared" si="22"/>
        <v>11</v>
      </c>
      <c r="G220" s="15">
        <f t="shared" ca="1" si="23"/>
        <v>0</v>
      </c>
      <c r="H220" s="13">
        <f t="shared" ca="1" si="19"/>
        <v>0.2783561643835617</v>
      </c>
      <c r="I220" s="29">
        <f ca="1">IF(G220&lt;&gt;0,IF(E220&lt;0,0,IF(OR('Marinated Chicken'!I220&gt;0,Squid!I220&gt;0,Spanakopita!I220&gt;0,'Filet Mignon'!I220&gt;0,'Pork Loin Skewers'!I220&gt;0,Bacon!I220&gt;0),0,IF(OR(Pita!I220&gt;0,'Green Pepper'!I220&gt;0,'House Salad'!I220&gt;0,Mushrooms!I220&gt;0,Lemon!I220&gt;0,Tzatziki!I220&gt;0,'Monterey Jack'!I220&gt;0,Onions!I220&gt;0,'Garlic Butter Sauce'!I220&gt;0,Flour!I220&gt;0,Cheddar!I220&gt;0),50,200))),0)</f>
        <v>0</v>
      </c>
      <c r="J220" s="2" t="str">
        <f ca="1">IF(D220&lt;$E$18,"N/A",IF(D220=$E$18,IF($E$7-SUM(OFFSET(F220,-$E$18,0):F220)&gt;0,$E$7-SUM(OFFSET(F220,-$E$18,0):F220),0),IF(OFFSET(G220,-$E$18,0)-SUM(OFFSET(F220,-$E$18,0):F220)&gt;0,OFFSET(G220,-$E$18,0)-SUM(OFFSET(F220,-$E$18,0):F220),0)))</f>
        <v>N/A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243</v>
      </c>
      <c r="F221" s="15">
        <f t="shared" si="22"/>
        <v>11</v>
      </c>
      <c r="G221" s="15">
        <f t="shared" ca="1" si="23"/>
        <v>0</v>
      </c>
      <c r="H221" s="13">
        <f t="shared" ca="1" si="19"/>
        <v>0.26630136986301373</v>
      </c>
      <c r="I221" s="29">
        <f ca="1">IF(G221&lt;&gt;0,IF(E221&lt;0,0,IF(OR('Marinated Chicken'!I221&gt;0,Squid!I221&gt;0,Spanakopita!I221&gt;0,'Filet Mignon'!I221&gt;0,'Pork Loin Skewers'!I221&gt;0,Bacon!I221&gt;0),0,IF(OR(Pita!I221&gt;0,'Green Pepper'!I221&gt;0,'House Salad'!I221&gt;0,Mushrooms!I221&gt;0,Lemon!I221&gt;0,Tzatziki!I221&gt;0,'Monterey Jack'!I221&gt;0,Onions!I221&gt;0,'Garlic Butter Sauce'!I221&gt;0,Flour!I221&gt;0,Cheddar!I221&gt;0),50,200))),0)</f>
        <v>0</v>
      </c>
      <c r="J221" s="2" t="str">
        <f ca="1">IF(D221&lt;$E$18,"N/A",IF(D221=$E$18,IF($E$7-SUM(OFFSET(F221,-$E$18,0):F221)&gt;0,$E$7-SUM(OFFSET(F221,-$E$18,0):F221),0),IF(OFFSET(G221,-$E$18,0)-SUM(OFFSET(F221,-$E$18,0):F221)&gt;0,OFFSET(G221,-$E$18,0)-SUM(OFFSET(F221,-$E$18,0):F221),0)))</f>
        <v>N/A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232</v>
      </c>
      <c r="F222" s="15">
        <f t="shared" si="22"/>
        <v>11</v>
      </c>
      <c r="G222" s="15">
        <f t="shared" ca="1" si="23"/>
        <v>0</v>
      </c>
      <c r="H222" s="13">
        <f t="shared" ca="1" si="19"/>
        <v>0.25424657534246581</v>
      </c>
      <c r="I222" s="29">
        <f ca="1">IF(G222&lt;&gt;0,IF(E222&lt;0,0,IF(OR('Marinated Chicken'!I222&gt;0,Squid!I222&gt;0,Spanakopita!I222&gt;0,'Filet Mignon'!I222&gt;0,'Pork Loin Skewers'!I222&gt;0,Bacon!I222&gt;0),0,IF(OR(Pita!I222&gt;0,'Green Pepper'!I222&gt;0,'House Salad'!I222&gt;0,Mushrooms!I222&gt;0,Lemon!I222&gt;0,Tzatziki!I222&gt;0,'Monterey Jack'!I222&gt;0,Onions!I222&gt;0,'Garlic Butter Sauce'!I222&gt;0,Flour!I222&gt;0,Cheddar!I222&gt;0),50,200))),0)</f>
        <v>0</v>
      </c>
      <c r="J222" s="2" t="str">
        <f ca="1">IF(D222&lt;$E$18,"N/A",IF(D222=$E$18,IF($E$7-SUM(OFFSET(F222,-$E$18,0):F222)&gt;0,$E$7-SUM(OFFSET(F222,-$E$18,0):F222),0),IF(OFFSET(G222,-$E$18,0)-SUM(OFFSET(F222,-$E$18,0):F222)&gt;0,OFFSET(G222,-$E$18,0)-SUM(OFFSET(F222,-$E$18,0):F222),0)))</f>
        <v>N/A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221</v>
      </c>
      <c r="F223" s="15">
        <f t="shared" si="22"/>
        <v>11</v>
      </c>
      <c r="G223" s="15">
        <f t="shared" ca="1" si="23"/>
        <v>0</v>
      </c>
      <c r="H223" s="13">
        <f t="shared" ca="1" si="19"/>
        <v>0.24219178082191783</v>
      </c>
      <c r="I223" s="29">
        <f ca="1">IF(G223&lt;&gt;0,IF(E223&lt;0,0,IF(OR('Marinated Chicken'!I223&gt;0,Squid!I223&gt;0,Spanakopita!I223&gt;0,'Filet Mignon'!I223&gt;0,'Pork Loin Skewers'!I223&gt;0,Bacon!I223&gt;0),0,IF(OR(Pita!I223&gt;0,'Green Pepper'!I223&gt;0,'House Salad'!I223&gt;0,Mushrooms!I223&gt;0,Lemon!I223&gt;0,Tzatziki!I223&gt;0,'Monterey Jack'!I223&gt;0,Onions!I223&gt;0,'Garlic Butter Sauce'!I223&gt;0,Flour!I223&gt;0,Cheddar!I223&gt;0),50,200))),0)</f>
        <v>0</v>
      </c>
      <c r="J223" s="2" t="str">
        <f ca="1">IF(D223&lt;$E$18,"N/A",IF(D223=$E$18,IF($E$7-SUM(OFFSET(F223,-$E$18,0):F223)&gt;0,$E$7-SUM(OFFSET(F223,-$E$18,0):F223),0),IF(OFFSET(G223,-$E$18,0)-SUM(OFFSET(F223,-$E$18,0):F223)&gt;0,OFFSET(G223,-$E$18,0)-SUM(OFFSET(F223,-$E$18,0):F223),0)))</f>
        <v>N/A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210</v>
      </c>
      <c r="F224" s="15">
        <f t="shared" si="22"/>
        <v>11</v>
      </c>
      <c r="G224" s="15">
        <f t="shared" ca="1" si="23"/>
        <v>0</v>
      </c>
      <c r="H224" s="13">
        <f t="shared" ca="1" si="19"/>
        <v>0.23013698630136989</v>
      </c>
      <c r="I224" s="29">
        <f ca="1">IF(G224&lt;&gt;0,IF(E224&lt;0,0,IF(OR('Marinated Chicken'!I224&gt;0,Squid!I224&gt;0,Spanakopita!I224&gt;0,'Filet Mignon'!I224&gt;0,'Pork Loin Skewers'!I224&gt;0,Bacon!I224&gt;0),0,IF(OR(Pita!I224&gt;0,'Green Pepper'!I224&gt;0,'House Salad'!I224&gt;0,Mushrooms!I224&gt;0,Lemon!I224&gt;0,Tzatziki!I224&gt;0,'Monterey Jack'!I224&gt;0,Onions!I224&gt;0,'Garlic Butter Sauce'!I224&gt;0,Flour!I224&gt;0,Cheddar!I224&gt;0),50,200))),0)</f>
        <v>0</v>
      </c>
      <c r="J224" s="2" t="str">
        <f ca="1">IF(D224&lt;$E$18,"N/A",IF(D224=$E$18,IF($E$7-SUM(OFFSET(F224,-$E$18,0):F224)&gt;0,$E$7-SUM(OFFSET(F224,-$E$18,0):F224),0),IF(OFFSET(G224,-$E$18,0)-SUM(OFFSET(F224,-$E$18,0):F224)&gt;0,OFFSET(G224,-$E$18,0)-SUM(OFFSET(F224,-$E$18,0):F224),0)))</f>
        <v>N/A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199</v>
      </c>
      <c r="F225" s="15">
        <f t="shared" si="22"/>
        <v>11</v>
      </c>
      <c r="G225" s="15">
        <f t="shared" ca="1" si="23"/>
        <v>0</v>
      </c>
      <c r="H225" s="13">
        <f t="shared" ca="1" si="19"/>
        <v>0.21808219178082194</v>
      </c>
      <c r="I225" s="29">
        <f ca="1">IF(G225&lt;&gt;0,IF(E225&lt;0,0,IF(OR('Marinated Chicken'!I225&gt;0,Squid!I225&gt;0,Spanakopita!I225&gt;0,'Filet Mignon'!I225&gt;0,'Pork Loin Skewers'!I225&gt;0,Bacon!I225&gt;0),0,IF(OR(Pita!I225&gt;0,'Green Pepper'!I225&gt;0,'House Salad'!I225&gt;0,Mushrooms!I225&gt;0,Lemon!I225&gt;0,Tzatziki!I225&gt;0,'Monterey Jack'!I225&gt;0,Onions!I225&gt;0,'Garlic Butter Sauce'!I225&gt;0,Flour!I225&gt;0,Cheddar!I225&gt;0),50,200))),0)</f>
        <v>0</v>
      </c>
      <c r="J225" s="2" t="str">
        <f ca="1">IF(D225&lt;$E$18,"N/A",IF(D225=$E$18,IF($E$7-SUM(OFFSET(F225,-$E$18,0):F225)&gt;0,$E$7-SUM(OFFSET(F225,-$E$18,0):F225),0),IF(OFFSET(G225,-$E$18,0)-SUM(OFFSET(F225,-$E$18,0):F225)&gt;0,OFFSET(G225,-$E$18,0)-SUM(OFFSET(F225,-$E$18,0):F225),0)))</f>
        <v>N/A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188</v>
      </c>
      <c r="F226" s="15">
        <f t="shared" si="22"/>
        <v>11</v>
      </c>
      <c r="G226" s="15">
        <f t="shared" ca="1" si="23"/>
        <v>0</v>
      </c>
      <c r="H226" s="13">
        <f t="shared" ca="1" si="19"/>
        <v>0.206027397260274</v>
      </c>
      <c r="I226" s="29">
        <f ca="1">IF(G226&lt;&gt;0,IF(E226&lt;0,0,IF(OR('Marinated Chicken'!I226&gt;0,Squid!I226&gt;0,Spanakopita!I226&gt;0,'Filet Mignon'!I226&gt;0,'Pork Loin Skewers'!I226&gt;0,Bacon!I226&gt;0),0,IF(OR(Pita!I226&gt;0,'Green Pepper'!I226&gt;0,'House Salad'!I226&gt;0,Mushrooms!I226&gt;0,Lemon!I226&gt;0,Tzatziki!I226&gt;0,'Monterey Jack'!I226&gt;0,Onions!I226&gt;0,'Garlic Butter Sauce'!I226&gt;0,Flour!I226&gt;0,Cheddar!I226&gt;0),50,200))),0)</f>
        <v>0</v>
      </c>
      <c r="J226" s="2" t="str">
        <f ca="1">IF(D226&lt;$E$18,"N/A",IF(D226=$E$18,IF($E$7-SUM(OFFSET(F226,-$E$18,0):F226)&gt;0,$E$7-SUM(OFFSET(F226,-$E$18,0):F226),0),IF(OFFSET(G226,-$E$18,0)-SUM(OFFSET(F226,-$E$18,0):F226)&gt;0,OFFSET(G226,-$E$18,0)-SUM(OFFSET(F226,-$E$18,0):F226),0)))</f>
        <v>N/A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177</v>
      </c>
      <c r="F227" s="15">
        <f t="shared" si="22"/>
        <v>11</v>
      </c>
      <c r="G227" s="15">
        <f t="shared" ca="1" si="23"/>
        <v>0</v>
      </c>
      <c r="H227" s="13">
        <f t="shared" ca="1" si="19"/>
        <v>0.19397260273972605</v>
      </c>
      <c r="I227" s="29">
        <f ca="1">IF(G227&lt;&gt;0,IF(E227&lt;0,0,IF(OR('Marinated Chicken'!I227&gt;0,Squid!I227&gt;0,Spanakopita!I227&gt;0,'Filet Mignon'!I227&gt;0,'Pork Loin Skewers'!I227&gt;0,Bacon!I227&gt;0),0,IF(OR(Pita!I227&gt;0,'Green Pepper'!I227&gt;0,'House Salad'!I227&gt;0,Mushrooms!I227&gt;0,Lemon!I227&gt;0,Tzatziki!I227&gt;0,'Monterey Jack'!I227&gt;0,Onions!I227&gt;0,'Garlic Butter Sauce'!I227&gt;0,Flour!I227&gt;0,Cheddar!I227&gt;0),50,200))),0)</f>
        <v>0</v>
      </c>
      <c r="J227" s="2" t="str">
        <f ca="1">IF(D227&lt;$E$18,"N/A",IF(D227=$E$18,IF($E$7-SUM(OFFSET(F227,-$E$18,0):F227)&gt;0,$E$7-SUM(OFFSET(F227,-$E$18,0):F227),0),IF(OFFSET(G227,-$E$18,0)-SUM(OFFSET(F227,-$E$18,0):F227)&gt;0,OFFSET(G227,-$E$18,0)-SUM(OFFSET(F227,-$E$18,0):F227),0)))</f>
        <v>N/A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166</v>
      </c>
      <c r="F228" s="15">
        <f t="shared" si="22"/>
        <v>11</v>
      </c>
      <c r="G228" s="15">
        <f t="shared" ca="1" si="23"/>
        <v>0</v>
      </c>
      <c r="H228" s="13">
        <f t="shared" ca="1" si="19"/>
        <v>0.18191780821917811</v>
      </c>
      <c r="I228" s="29">
        <f ca="1">IF(G228&lt;&gt;0,IF(E228&lt;0,0,IF(OR('Marinated Chicken'!I228&gt;0,Squid!I228&gt;0,Spanakopita!I228&gt;0,'Filet Mignon'!I228&gt;0,'Pork Loin Skewers'!I228&gt;0,Bacon!I228&gt;0),0,IF(OR(Pita!I228&gt;0,'Green Pepper'!I228&gt;0,'House Salad'!I228&gt;0,Mushrooms!I228&gt;0,Lemon!I228&gt;0,Tzatziki!I228&gt;0,'Monterey Jack'!I228&gt;0,Onions!I228&gt;0,'Garlic Butter Sauce'!I228&gt;0,Flour!I228&gt;0,Cheddar!I228&gt;0),50,200))),0)</f>
        <v>0</v>
      </c>
      <c r="J228" s="2" t="str">
        <f ca="1">IF(D228&lt;$E$18,"N/A",IF(D228=$E$18,IF($E$7-SUM(OFFSET(F228,-$E$18,0):F228)&gt;0,$E$7-SUM(OFFSET(F228,-$E$18,0):F228),0),IF(OFFSET(G228,-$E$18,0)-SUM(OFFSET(F228,-$E$18,0):F228)&gt;0,OFFSET(G228,-$E$18,0)-SUM(OFFSET(F228,-$E$18,0):F228),0)))</f>
        <v>N/A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155</v>
      </c>
      <c r="F229" s="15">
        <f t="shared" si="22"/>
        <v>11</v>
      </c>
      <c r="G229" s="15">
        <f t="shared" ca="1" si="23"/>
        <v>0</v>
      </c>
      <c r="H229" s="13">
        <f t="shared" ca="1" si="19"/>
        <v>0.16986301369863016</v>
      </c>
      <c r="I229" s="29">
        <f ca="1">IF(G229&lt;&gt;0,IF(E229&lt;0,0,IF(OR('Marinated Chicken'!I229&gt;0,Squid!I229&gt;0,Spanakopita!I229&gt;0,'Filet Mignon'!I229&gt;0,'Pork Loin Skewers'!I229&gt;0,Bacon!I229&gt;0),0,IF(OR(Pita!I229&gt;0,'Green Pepper'!I229&gt;0,'House Salad'!I229&gt;0,Mushrooms!I229&gt;0,Lemon!I229&gt;0,Tzatziki!I229&gt;0,'Monterey Jack'!I229&gt;0,Onions!I229&gt;0,'Garlic Butter Sauce'!I229&gt;0,Flour!I229&gt;0,Cheddar!I229&gt;0),50,200))),0)</f>
        <v>0</v>
      </c>
      <c r="J229" s="2" t="str">
        <f ca="1">IF(D229&lt;$E$18,"N/A",IF(D229=$E$18,IF($E$7-SUM(OFFSET(F229,-$E$18,0):F229)&gt;0,$E$7-SUM(OFFSET(F229,-$E$18,0):F229),0),IF(OFFSET(G229,-$E$18,0)-SUM(OFFSET(F229,-$E$18,0):F229)&gt;0,OFFSET(G229,-$E$18,0)-SUM(OFFSET(F229,-$E$18,0):F229),0)))</f>
        <v>N/A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144</v>
      </c>
      <c r="F230" s="15">
        <f t="shared" si="22"/>
        <v>11</v>
      </c>
      <c r="G230" s="15">
        <f t="shared" ca="1" si="23"/>
        <v>385</v>
      </c>
      <c r="H230" s="13">
        <f t="shared" ca="1" si="19"/>
        <v>0.15780821917808222</v>
      </c>
      <c r="I230" s="29">
        <f ca="1">IF(G230&lt;&gt;0,IF(E230&lt;0,0,IF(OR('Marinated Chicken'!I230&gt;0,Squid!I230&gt;0,Spanakopita!I230&gt;0,'Filet Mignon'!I230&gt;0,'Pork Loin Skewers'!I230&gt;0,Bacon!I230&gt;0),0,IF(OR(Pita!I230&gt;0,'Green Pepper'!I230&gt;0,'House Salad'!I230&gt;0,Mushrooms!I230&gt;0,Lemon!I230&gt;0,Tzatziki!I230&gt;0,'Monterey Jack'!I230&gt;0,Onions!I230&gt;0,'Garlic Butter Sauce'!I230&gt;0,Flour!I230&gt;0,Cheddar!I230&gt;0),50,200))),0)</f>
        <v>0</v>
      </c>
      <c r="J230" s="2" t="str">
        <f ca="1">IF(D230&lt;$E$18,"N/A",IF(D230=$E$18,IF($E$7-SUM(OFFSET(F230,-$E$18,0):F230)&gt;0,$E$7-SUM(OFFSET(F230,-$E$18,0):F230),0),IF(OFFSET(G230,-$E$18,0)-SUM(OFFSET(F230,-$E$18,0):F230)&gt;0,OFFSET(G230,-$E$18,0)-SUM(OFFSET(F230,-$E$18,0):F230),0)))</f>
        <v>N/A</v>
      </c>
      <c r="K230" s="13">
        <f t="shared" ca="1" si="20"/>
        <v>0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518</v>
      </c>
      <c r="F231" s="15">
        <f t="shared" si="22"/>
        <v>11</v>
      </c>
      <c r="G231" s="15">
        <f t="shared" ca="1" si="23"/>
        <v>0</v>
      </c>
      <c r="H231" s="13">
        <f t="shared" ca="1" si="19"/>
        <v>0.56767123287671239</v>
      </c>
      <c r="I231" s="29">
        <f ca="1">IF(G231&lt;&gt;0,IF(E231&lt;0,0,IF(OR('Marinated Chicken'!I231&gt;0,Squid!I231&gt;0,Spanakopita!I231&gt;0,'Filet Mignon'!I231&gt;0,'Pork Loin Skewers'!I231&gt;0,Bacon!I231&gt;0),0,IF(OR(Pita!I231&gt;0,'Green Pepper'!I231&gt;0,'House Salad'!I231&gt;0,Mushrooms!I231&gt;0,Lemon!I231&gt;0,Tzatziki!I231&gt;0,'Monterey Jack'!I231&gt;0,Onions!I231&gt;0,'Garlic Butter Sauce'!I231&gt;0,Flour!I231&gt;0,Cheddar!I231&gt;0),50,200))),0)</f>
        <v>0</v>
      </c>
      <c r="J231" s="2" t="str">
        <f ca="1">IF(D231&lt;$E$18,"N/A",IF(D231=$E$18,IF($E$7-SUM(OFFSET(F231,-$E$18,0):F231)&gt;0,$E$7-SUM(OFFSET(F231,-$E$18,0):F231),0),IF(OFFSET(G231,-$E$18,0)-SUM(OFFSET(F231,-$E$18,0):F231)&gt;0,OFFSET(G231,-$E$18,0)-SUM(OFFSET(F231,-$E$18,0):F231),0)))</f>
        <v>N/A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507</v>
      </c>
      <c r="F232" s="15">
        <f t="shared" si="22"/>
        <v>11</v>
      </c>
      <c r="G232" s="15">
        <f t="shared" ca="1" si="23"/>
        <v>0</v>
      </c>
      <c r="H232" s="13">
        <f t="shared" ca="1" si="19"/>
        <v>0.55561643835616448</v>
      </c>
      <c r="I232" s="29">
        <f ca="1">IF(G232&lt;&gt;0,IF(E232&lt;0,0,IF(OR('Marinated Chicken'!I232&gt;0,Squid!I232&gt;0,Spanakopita!I232&gt;0,'Filet Mignon'!I232&gt;0,'Pork Loin Skewers'!I232&gt;0,Bacon!I232&gt;0),0,IF(OR(Pita!I232&gt;0,'Green Pepper'!I232&gt;0,'House Salad'!I232&gt;0,Mushrooms!I232&gt;0,Lemon!I232&gt;0,Tzatziki!I232&gt;0,'Monterey Jack'!I232&gt;0,Onions!I232&gt;0,'Garlic Butter Sauce'!I232&gt;0,Flour!I232&gt;0,Cheddar!I232&gt;0),50,200))),0)</f>
        <v>0</v>
      </c>
      <c r="J232" s="2" t="str">
        <f ca="1">IF(D232&lt;$E$18,"N/A",IF(D232=$E$18,IF($E$7-SUM(OFFSET(F232,-$E$18,0):F232)&gt;0,$E$7-SUM(OFFSET(F232,-$E$18,0):F232),0),IF(OFFSET(G232,-$E$18,0)-SUM(OFFSET(F232,-$E$18,0):F232)&gt;0,OFFSET(G232,-$E$18,0)-SUM(OFFSET(F232,-$E$18,0):F232),0)))</f>
        <v>N/A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496</v>
      </c>
      <c r="F233" s="15">
        <f t="shared" si="22"/>
        <v>11</v>
      </c>
      <c r="G233" s="15">
        <f t="shared" ca="1" si="23"/>
        <v>0</v>
      </c>
      <c r="H233" s="13">
        <f t="shared" ca="1" si="19"/>
        <v>0.54356164383561656</v>
      </c>
      <c r="I233" s="29">
        <f ca="1">IF(G233&lt;&gt;0,IF(E233&lt;0,0,IF(OR('Marinated Chicken'!I233&gt;0,Squid!I233&gt;0,Spanakopita!I233&gt;0,'Filet Mignon'!I233&gt;0,'Pork Loin Skewers'!I233&gt;0,Bacon!I233&gt;0),0,IF(OR(Pita!I233&gt;0,'Green Pepper'!I233&gt;0,'House Salad'!I233&gt;0,Mushrooms!I233&gt;0,Lemon!I233&gt;0,Tzatziki!I233&gt;0,'Monterey Jack'!I233&gt;0,Onions!I233&gt;0,'Garlic Butter Sauce'!I233&gt;0,Flour!I233&gt;0,Cheddar!I233&gt;0),50,200))),0)</f>
        <v>0</v>
      </c>
      <c r="J233" s="2" t="str">
        <f ca="1">IF(D233&lt;$E$18,"N/A",IF(D233=$E$18,IF($E$7-SUM(OFFSET(F233,-$E$18,0):F233)&gt;0,$E$7-SUM(OFFSET(F233,-$E$18,0):F233),0),IF(OFFSET(G233,-$E$18,0)-SUM(OFFSET(F233,-$E$18,0):F233)&gt;0,OFFSET(G233,-$E$18,0)-SUM(OFFSET(F233,-$E$18,0):F233),0)))</f>
        <v>N/A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485</v>
      </c>
      <c r="F234" s="15">
        <f t="shared" si="22"/>
        <v>11</v>
      </c>
      <c r="G234" s="15">
        <f t="shared" ca="1" si="23"/>
        <v>0</v>
      </c>
      <c r="H234" s="13">
        <f t="shared" ca="1" si="19"/>
        <v>0.53150684931506853</v>
      </c>
      <c r="I234" s="29">
        <f ca="1">IF(G234&lt;&gt;0,IF(E234&lt;0,0,IF(OR('Marinated Chicken'!I234&gt;0,Squid!I234&gt;0,Spanakopita!I234&gt;0,'Filet Mignon'!I234&gt;0,'Pork Loin Skewers'!I234&gt;0,Bacon!I234&gt;0),0,IF(OR(Pita!I234&gt;0,'Green Pepper'!I234&gt;0,'House Salad'!I234&gt;0,Mushrooms!I234&gt;0,Lemon!I234&gt;0,Tzatziki!I234&gt;0,'Monterey Jack'!I234&gt;0,Onions!I234&gt;0,'Garlic Butter Sauce'!I234&gt;0,Flour!I234&gt;0,Cheddar!I234&gt;0),50,200))),0)</f>
        <v>0</v>
      </c>
      <c r="J234" s="2" t="str">
        <f ca="1">IF(D234&lt;$E$18,"N/A",IF(D234=$E$18,IF($E$7-SUM(OFFSET(F234,-$E$18,0):F234)&gt;0,$E$7-SUM(OFFSET(F234,-$E$18,0):F234),0),IF(OFFSET(G234,-$E$18,0)-SUM(OFFSET(F234,-$E$18,0):F234)&gt;0,OFFSET(G234,-$E$18,0)-SUM(OFFSET(F234,-$E$18,0):F234),0)))</f>
        <v>N/A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474</v>
      </c>
      <c r="F235" s="15">
        <f t="shared" si="22"/>
        <v>11</v>
      </c>
      <c r="G235" s="15">
        <f t="shared" ca="1" si="23"/>
        <v>0</v>
      </c>
      <c r="H235" s="13">
        <f t="shared" ca="1" si="19"/>
        <v>0.51945205479452061</v>
      </c>
      <c r="I235" s="29">
        <f ca="1">IF(G235&lt;&gt;0,IF(E235&lt;0,0,IF(OR('Marinated Chicken'!I235&gt;0,Squid!I235&gt;0,Spanakopita!I235&gt;0,'Filet Mignon'!I235&gt;0,'Pork Loin Skewers'!I235&gt;0,Bacon!I235&gt;0),0,IF(OR(Pita!I235&gt;0,'Green Pepper'!I235&gt;0,'House Salad'!I235&gt;0,Mushrooms!I235&gt;0,Lemon!I235&gt;0,Tzatziki!I235&gt;0,'Monterey Jack'!I235&gt;0,Onions!I235&gt;0,'Garlic Butter Sauce'!I235&gt;0,Flour!I235&gt;0,Cheddar!I235&gt;0),50,200))),0)</f>
        <v>0</v>
      </c>
      <c r="J235" s="2" t="str">
        <f ca="1">IF(D235&lt;$E$18,"N/A",IF(D235=$E$18,IF($E$7-SUM(OFFSET(F235,-$E$18,0):F235)&gt;0,$E$7-SUM(OFFSET(F235,-$E$18,0):F235),0),IF(OFFSET(G235,-$E$18,0)-SUM(OFFSET(F235,-$E$18,0):F235)&gt;0,OFFSET(G235,-$E$18,0)-SUM(OFFSET(F235,-$E$18,0):F235),0)))</f>
        <v>N/A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463</v>
      </c>
      <c r="F236" s="15">
        <f t="shared" si="22"/>
        <v>11</v>
      </c>
      <c r="G236" s="15">
        <f t="shared" ca="1" si="23"/>
        <v>0</v>
      </c>
      <c r="H236" s="13">
        <f t="shared" ca="1" si="19"/>
        <v>0.50739726027397269</v>
      </c>
      <c r="I236" s="29">
        <f ca="1">IF(G236&lt;&gt;0,IF(E236&lt;0,0,IF(OR('Marinated Chicken'!I236&gt;0,Squid!I236&gt;0,Spanakopita!I236&gt;0,'Filet Mignon'!I236&gt;0,'Pork Loin Skewers'!I236&gt;0,Bacon!I236&gt;0),0,IF(OR(Pita!I236&gt;0,'Green Pepper'!I236&gt;0,'House Salad'!I236&gt;0,Mushrooms!I236&gt;0,Lemon!I236&gt;0,Tzatziki!I236&gt;0,'Monterey Jack'!I236&gt;0,Onions!I236&gt;0,'Garlic Butter Sauce'!I236&gt;0,Flour!I236&gt;0,Cheddar!I236&gt;0),50,200))),0)</f>
        <v>0</v>
      </c>
      <c r="J236" s="2" t="str">
        <f ca="1">IF(D236&lt;$E$18,"N/A",IF(D236=$E$18,IF($E$7-SUM(OFFSET(F236,-$E$18,0):F236)&gt;0,$E$7-SUM(OFFSET(F236,-$E$18,0):F236),0),IF(OFFSET(G236,-$E$18,0)-SUM(OFFSET(F236,-$E$18,0):F236)&gt;0,OFFSET(G236,-$E$18,0)-SUM(OFFSET(F236,-$E$18,0):F236),0)))</f>
        <v>N/A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452</v>
      </c>
      <c r="F237" s="15">
        <f t="shared" si="22"/>
        <v>11</v>
      </c>
      <c r="G237" s="15">
        <f t="shared" ca="1" si="23"/>
        <v>0</v>
      </c>
      <c r="H237" s="13">
        <f t="shared" ca="1" si="19"/>
        <v>0.49534246575342472</v>
      </c>
      <c r="I237" s="29">
        <f ca="1">IF(G237&lt;&gt;0,IF(E237&lt;0,0,IF(OR('Marinated Chicken'!I237&gt;0,Squid!I237&gt;0,Spanakopita!I237&gt;0,'Filet Mignon'!I237&gt;0,'Pork Loin Skewers'!I237&gt;0,Bacon!I237&gt;0),0,IF(OR(Pita!I237&gt;0,'Green Pepper'!I237&gt;0,'House Salad'!I237&gt;0,Mushrooms!I237&gt;0,Lemon!I237&gt;0,Tzatziki!I237&gt;0,'Monterey Jack'!I237&gt;0,Onions!I237&gt;0,'Garlic Butter Sauce'!I237&gt;0,Flour!I237&gt;0,Cheddar!I237&gt;0),50,200))),0)</f>
        <v>0</v>
      </c>
      <c r="J237" s="2" t="str">
        <f ca="1">IF(D237&lt;$E$18,"N/A",IF(D237=$E$18,IF($E$7-SUM(OFFSET(F237,-$E$18,0):F237)&gt;0,$E$7-SUM(OFFSET(F237,-$E$18,0):F237),0),IF(OFFSET(G237,-$E$18,0)-SUM(OFFSET(F237,-$E$18,0):F237)&gt;0,OFFSET(G237,-$E$18,0)-SUM(OFFSET(F237,-$E$18,0):F237),0)))</f>
        <v>N/A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441</v>
      </c>
      <c r="F238" s="15">
        <f t="shared" si="22"/>
        <v>11</v>
      </c>
      <c r="G238" s="15">
        <f t="shared" ca="1" si="23"/>
        <v>0</v>
      </c>
      <c r="H238" s="13">
        <f t="shared" ca="1" si="19"/>
        <v>0.48328767123287675</v>
      </c>
      <c r="I238" s="29">
        <f ca="1">IF(G238&lt;&gt;0,IF(E238&lt;0,0,IF(OR('Marinated Chicken'!I238&gt;0,Squid!I238&gt;0,Spanakopita!I238&gt;0,'Filet Mignon'!I238&gt;0,'Pork Loin Skewers'!I238&gt;0,Bacon!I238&gt;0),0,IF(OR(Pita!I238&gt;0,'Green Pepper'!I238&gt;0,'House Salad'!I238&gt;0,Mushrooms!I238&gt;0,Lemon!I238&gt;0,Tzatziki!I238&gt;0,'Monterey Jack'!I238&gt;0,Onions!I238&gt;0,'Garlic Butter Sauce'!I238&gt;0,Flour!I238&gt;0,Cheddar!I238&gt;0),50,200))),0)</f>
        <v>0</v>
      </c>
      <c r="J238" s="2" t="str">
        <f ca="1">IF(D238&lt;$E$18,"N/A",IF(D238=$E$18,IF($E$7-SUM(OFFSET(F238,-$E$18,0):F238)&gt;0,$E$7-SUM(OFFSET(F238,-$E$18,0):F238),0),IF(OFFSET(G238,-$E$18,0)-SUM(OFFSET(F238,-$E$18,0):F238)&gt;0,OFFSET(G238,-$E$18,0)-SUM(OFFSET(F238,-$E$18,0):F238),0)))</f>
        <v>N/A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430</v>
      </c>
      <c r="F239" s="15">
        <f t="shared" si="22"/>
        <v>11</v>
      </c>
      <c r="G239" s="15">
        <f t="shared" ca="1" si="23"/>
        <v>0</v>
      </c>
      <c r="H239" s="13">
        <f t="shared" ca="1" si="19"/>
        <v>0.47123287671232883</v>
      </c>
      <c r="I239" s="29">
        <f ca="1">IF(G239&lt;&gt;0,IF(E239&lt;0,0,IF(OR('Marinated Chicken'!I239&gt;0,Squid!I239&gt;0,Spanakopita!I239&gt;0,'Filet Mignon'!I239&gt;0,'Pork Loin Skewers'!I239&gt;0,Bacon!I239&gt;0),0,IF(OR(Pita!I239&gt;0,'Green Pepper'!I239&gt;0,'House Salad'!I239&gt;0,Mushrooms!I239&gt;0,Lemon!I239&gt;0,Tzatziki!I239&gt;0,'Monterey Jack'!I239&gt;0,Onions!I239&gt;0,'Garlic Butter Sauce'!I239&gt;0,Flour!I239&gt;0,Cheddar!I239&gt;0),50,200))),0)</f>
        <v>0</v>
      </c>
      <c r="J239" s="2" t="str">
        <f ca="1">IF(D239&lt;$E$18,"N/A",IF(D239=$E$18,IF($E$7-SUM(OFFSET(F239,-$E$18,0):F239)&gt;0,$E$7-SUM(OFFSET(F239,-$E$18,0):F239),0),IF(OFFSET(G239,-$E$18,0)-SUM(OFFSET(F239,-$E$18,0):F239)&gt;0,OFFSET(G239,-$E$18,0)-SUM(OFFSET(F239,-$E$18,0):F239),0)))</f>
        <v>N/A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419</v>
      </c>
      <c r="F240" s="15">
        <f t="shared" si="22"/>
        <v>11</v>
      </c>
      <c r="G240" s="15">
        <f t="shared" ca="1" si="23"/>
        <v>0</v>
      </c>
      <c r="H240" s="13">
        <f t="shared" ca="1" si="19"/>
        <v>0.45917808219178086</v>
      </c>
      <c r="I240" s="29">
        <f ca="1">IF(G240&lt;&gt;0,IF(E240&lt;0,0,IF(OR('Marinated Chicken'!I240&gt;0,Squid!I240&gt;0,Spanakopita!I240&gt;0,'Filet Mignon'!I240&gt;0,'Pork Loin Skewers'!I240&gt;0,Bacon!I240&gt;0),0,IF(OR(Pita!I240&gt;0,'Green Pepper'!I240&gt;0,'House Salad'!I240&gt;0,Mushrooms!I240&gt;0,Lemon!I240&gt;0,Tzatziki!I240&gt;0,'Monterey Jack'!I240&gt;0,Onions!I240&gt;0,'Garlic Butter Sauce'!I240&gt;0,Flour!I240&gt;0,Cheddar!I240&gt;0),50,200))),0)</f>
        <v>0</v>
      </c>
      <c r="J240" s="2" t="str">
        <f ca="1">IF(D240&lt;$E$18,"N/A",IF(D240=$E$18,IF($E$7-SUM(OFFSET(F240,-$E$18,0):F240)&gt;0,$E$7-SUM(OFFSET(F240,-$E$18,0):F240),0),IF(OFFSET(G240,-$E$18,0)-SUM(OFFSET(F240,-$E$18,0):F240)&gt;0,OFFSET(G240,-$E$18,0)-SUM(OFFSET(F240,-$E$18,0):F240),0)))</f>
        <v>N/A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408</v>
      </c>
      <c r="F241" s="15">
        <f t="shared" si="22"/>
        <v>11</v>
      </c>
      <c r="G241" s="15">
        <f t="shared" ca="1" si="23"/>
        <v>0</v>
      </c>
      <c r="H241" s="13">
        <f t="shared" ca="1" si="19"/>
        <v>0.44712328767123294</v>
      </c>
      <c r="I241" s="29">
        <f ca="1">IF(G241&lt;&gt;0,IF(E241&lt;0,0,IF(OR('Marinated Chicken'!I241&gt;0,Squid!I241&gt;0,Spanakopita!I241&gt;0,'Filet Mignon'!I241&gt;0,'Pork Loin Skewers'!I241&gt;0,Bacon!I241&gt;0),0,IF(OR(Pita!I241&gt;0,'Green Pepper'!I241&gt;0,'House Salad'!I241&gt;0,Mushrooms!I241&gt;0,Lemon!I241&gt;0,Tzatziki!I241&gt;0,'Monterey Jack'!I241&gt;0,Onions!I241&gt;0,'Garlic Butter Sauce'!I241&gt;0,Flour!I241&gt;0,Cheddar!I241&gt;0),50,200))),0)</f>
        <v>0</v>
      </c>
      <c r="J241" s="2" t="str">
        <f ca="1">IF(D241&lt;$E$18,"N/A",IF(D241=$E$18,IF($E$7-SUM(OFFSET(F241,-$E$18,0):F241)&gt;0,$E$7-SUM(OFFSET(F241,-$E$18,0):F241),0),IF(OFFSET(G241,-$E$18,0)-SUM(OFFSET(F241,-$E$18,0):F241)&gt;0,OFFSET(G241,-$E$18,0)-SUM(OFFSET(F241,-$E$18,0):F241),0)))</f>
        <v>N/A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397</v>
      </c>
      <c r="F242" s="15">
        <f t="shared" si="22"/>
        <v>11</v>
      </c>
      <c r="G242" s="15">
        <f t="shared" ca="1" si="23"/>
        <v>0</v>
      </c>
      <c r="H242" s="13">
        <f t="shared" ca="1" si="19"/>
        <v>0.43506849315068497</v>
      </c>
      <c r="I242" s="29">
        <f ca="1">IF(G242&lt;&gt;0,IF(E242&lt;0,0,IF(OR('Marinated Chicken'!I242&gt;0,Squid!I242&gt;0,Spanakopita!I242&gt;0,'Filet Mignon'!I242&gt;0,'Pork Loin Skewers'!I242&gt;0,Bacon!I242&gt;0),0,IF(OR(Pita!I242&gt;0,'Green Pepper'!I242&gt;0,'House Salad'!I242&gt;0,Mushrooms!I242&gt;0,Lemon!I242&gt;0,Tzatziki!I242&gt;0,'Monterey Jack'!I242&gt;0,Onions!I242&gt;0,'Garlic Butter Sauce'!I242&gt;0,Flour!I242&gt;0,Cheddar!I242&gt;0),50,200))),0)</f>
        <v>0</v>
      </c>
      <c r="J242" s="2" t="str">
        <f ca="1">IF(D242&lt;$E$18,"N/A",IF(D242=$E$18,IF($E$7-SUM(OFFSET(F242,-$E$18,0):F242)&gt;0,$E$7-SUM(OFFSET(F242,-$E$18,0):F242),0),IF(OFFSET(G242,-$E$18,0)-SUM(OFFSET(F242,-$E$18,0):F242)&gt;0,OFFSET(G242,-$E$18,0)-SUM(OFFSET(F242,-$E$18,0):F242),0)))</f>
        <v>N/A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386</v>
      </c>
      <c r="F243" s="15">
        <f t="shared" si="22"/>
        <v>11</v>
      </c>
      <c r="G243" s="15">
        <f t="shared" ca="1" si="23"/>
        <v>0</v>
      </c>
      <c r="H243" s="13">
        <f t="shared" ca="1" si="19"/>
        <v>0.42301369863013705</v>
      </c>
      <c r="I243" s="29">
        <f ca="1">IF(G243&lt;&gt;0,IF(E243&lt;0,0,IF(OR('Marinated Chicken'!I243&gt;0,Squid!I243&gt;0,Spanakopita!I243&gt;0,'Filet Mignon'!I243&gt;0,'Pork Loin Skewers'!I243&gt;0,Bacon!I243&gt;0),0,IF(OR(Pita!I243&gt;0,'Green Pepper'!I243&gt;0,'House Salad'!I243&gt;0,Mushrooms!I243&gt;0,Lemon!I243&gt;0,Tzatziki!I243&gt;0,'Monterey Jack'!I243&gt;0,Onions!I243&gt;0,'Garlic Butter Sauce'!I243&gt;0,Flour!I243&gt;0,Cheddar!I243&gt;0),50,200))),0)</f>
        <v>0</v>
      </c>
      <c r="J243" s="2" t="str">
        <f ca="1">IF(D243&lt;$E$18,"N/A",IF(D243=$E$18,IF($E$7-SUM(OFFSET(F243,-$E$18,0):F243)&gt;0,$E$7-SUM(OFFSET(F243,-$E$18,0):F243),0),IF(OFFSET(G243,-$E$18,0)-SUM(OFFSET(F243,-$E$18,0):F243)&gt;0,OFFSET(G243,-$E$18,0)-SUM(OFFSET(F243,-$E$18,0):F243),0)))</f>
        <v>N/A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375</v>
      </c>
      <c r="F244" s="15">
        <f t="shared" si="22"/>
        <v>11</v>
      </c>
      <c r="G244" s="15">
        <f t="shared" ca="1" si="23"/>
        <v>0</v>
      </c>
      <c r="H244" s="13">
        <f t="shared" ca="1" si="19"/>
        <v>0.41095890410958907</v>
      </c>
      <c r="I244" s="29">
        <f ca="1">IF(G244&lt;&gt;0,IF(E244&lt;0,0,IF(OR('Marinated Chicken'!I244&gt;0,Squid!I244&gt;0,Spanakopita!I244&gt;0,'Filet Mignon'!I244&gt;0,'Pork Loin Skewers'!I244&gt;0,Bacon!I244&gt;0),0,IF(OR(Pita!I244&gt;0,'Green Pepper'!I244&gt;0,'House Salad'!I244&gt;0,Mushrooms!I244&gt;0,Lemon!I244&gt;0,Tzatziki!I244&gt;0,'Monterey Jack'!I244&gt;0,Onions!I244&gt;0,'Garlic Butter Sauce'!I244&gt;0,Flour!I244&gt;0,Cheddar!I244&gt;0),50,200))),0)</f>
        <v>0</v>
      </c>
      <c r="J244" s="2" t="str">
        <f ca="1">IF(D244&lt;$E$18,"N/A",IF(D244=$E$18,IF($E$7-SUM(OFFSET(F244,-$E$18,0):F244)&gt;0,$E$7-SUM(OFFSET(F244,-$E$18,0):F244),0),IF(OFFSET(G244,-$E$18,0)-SUM(OFFSET(F244,-$E$18,0):F244)&gt;0,OFFSET(G244,-$E$18,0)-SUM(OFFSET(F244,-$E$18,0):F244),0)))</f>
        <v>N/A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364</v>
      </c>
      <c r="F245" s="15">
        <f t="shared" si="22"/>
        <v>11</v>
      </c>
      <c r="G245" s="15">
        <f t="shared" ca="1" si="23"/>
        <v>0</v>
      </c>
      <c r="H245" s="13">
        <f t="shared" ca="1" si="19"/>
        <v>0.39890410958904116</v>
      </c>
      <c r="I245" s="29">
        <f ca="1">IF(G245&lt;&gt;0,IF(E245&lt;0,0,IF(OR('Marinated Chicken'!I245&gt;0,Squid!I245&gt;0,Spanakopita!I245&gt;0,'Filet Mignon'!I245&gt;0,'Pork Loin Skewers'!I245&gt;0,Bacon!I245&gt;0),0,IF(OR(Pita!I245&gt;0,'Green Pepper'!I245&gt;0,'House Salad'!I245&gt;0,Mushrooms!I245&gt;0,Lemon!I245&gt;0,Tzatziki!I245&gt;0,'Monterey Jack'!I245&gt;0,Onions!I245&gt;0,'Garlic Butter Sauce'!I245&gt;0,Flour!I245&gt;0,Cheddar!I245&gt;0),50,200))),0)</f>
        <v>0</v>
      </c>
      <c r="J245" s="2" t="str">
        <f ca="1">IF(D245&lt;$E$18,"N/A",IF(D245=$E$18,IF($E$7-SUM(OFFSET(F245,-$E$18,0):F245)&gt;0,$E$7-SUM(OFFSET(F245,-$E$18,0):F245),0),IF(OFFSET(G245,-$E$18,0)-SUM(OFFSET(F245,-$E$18,0):F245)&gt;0,OFFSET(G245,-$E$18,0)-SUM(OFFSET(F245,-$E$18,0):F245),0)))</f>
        <v>N/A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353</v>
      </c>
      <c r="F246" s="15">
        <f t="shared" si="22"/>
        <v>11</v>
      </c>
      <c r="G246" s="15">
        <f t="shared" ca="1" si="23"/>
        <v>0</v>
      </c>
      <c r="H246" s="13">
        <f t="shared" ca="1" si="19"/>
        <v>0.38684931506849318</v>
      </c>
      <c r="I246" s="29">
        <f ca="1">IF(G246&lt;&gt;0,IF(E246&lt;0,0,IF(OR('Marinated Chicken'!I246&gt;0,Squid!I246&gt;0,Spanakopita!I246&gt;0,'Filet Mignon'!I246&gt;0,'Pork Loin Skewers'!I246&gt;0,Bacon!I246&gt;0),0,IF(OR(Pita!I246&gt;0,'Green Pepper'!I246&gt;0,'House Salad'!I246&gt;0,Mushrooms!I246&gt;0,Lemon!I246&gt;0,Tzatziki!I246&gt;0,'Monterey Jack'!I246&gt;0,Onions!I246&gt;0,'Garlic Butter Sauce'!I246&gt;0,Flour!I246&gt;0,Cheddar!I246&gt;0),50,200))),0)</f>
        <v>0</v>
      </c>
      <c r="J246" s="2" t="str">
        <f ca="1">IF(D246&lt;$E$18,"N/A",IF(D246=$E$18,IF($E$7-SUM(OFFSET(F246,-$E$18,0):F246)&gt;0,$E$7-SUM(OFFSET(F246,-$E$18,0):F246),0),IF(OFFSET(G246,-$E$18,0)-SUM(OFFSET(F246,-$E$18,0):F246)&gt;0,OFFSET(G246,-$E$18,0)-SUM(OFFSET(F246,-$E$18,0):F246),0)))</f>
        <v>N/A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342</v>
      </c>
      <c r="F247" s="15">
        <f t="shared" si="22"/>
        <v>11</v>
      </c>
      <c r="G247" s="15">
        <f t="shared" ca="1" si="23"/>
        <v>0</v>
      </c>
      <c r="H247" s="13">
        <f t="shared" ca="1" si="19"/>
        <v>0.37479452054794526</v>
      </c>
      <c r="I247" s="29">
        <f ca="1">IF(G247&lt;&gt;0,IF(E247&lt;0,0,IF(OR('Marinated Chicken'!I247&gt;0,Squid!I247&gt;0,Spanakopita!I247&gt;0,'Filet Mignon'!I247&gt;0,'Pork Loin Skewers'!I247&gt;0,Bacon!I247&gt;0),0,IF(OR(Pita!I247&gt;0,'Green Pepper'!I247&gt;0,'House Salad'!I247&gt;0,Mushrooms!I247&gt;0,Lemon!I247&gt;0,Tzatziki!I247&gt;0,'Monterey Jack'!I247&gt;0,Onions!I247&gt;0,'Garlic Butter Sauce'!I247&gt;0,Flour!I247&gt;0,Cheddar!I247&gt;0),50,200))),0)</f>
        <v>0</v>
      </c>
      <c r="J247" s="2" t="str">
        <f ca="1">IF(D247&lt;$E$18,"N/A",IF(D247=$E$18,IF($E$7-SUM(OFFSET(F247,-$E$18,0):F247)&gt;0,$E$7-SUM(OFFSET(F247,-$E$18,0):F247),0),IF(OFFSET(G247,-$E$18,0)-SUM(OFFSET(F247,-$E$18,0):F247)&gt;0,OFFSET(G247,-$E$18,0)-SUM(OFFSET(F247,-$E$18,0):F247),0)))</f>
        <v>N/A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331</v>
      </c>
      <c r="F248" s="15">
        <f t="shared" si="22"/>
        <v>11</v>
      </c>
      <c r="G248" s="15">
        <f t="shared" ca="1" si="23"/>
        <v>0</v>
      </c>
      <c r="H248" s="13">
        <f t="shared" ca="1" si="19"/>
        <v>0.36273972602739729</v>
      </c>
      <c r="I248" s="29">
        <f ca="1">IF(G248&lt;&gt;0,IF(E248&lt;0,0,IF(OR('Marinated Chicken'!I248&gt;0,Squid!I248&gt;0,Spanakopita!I248&gt;0,'Filet Mignon'!I248&gt;0,'Pork Loin Skewers'!I248&gt;0,Bacon!I248&gt;0),0,IF(OR(Pita!I248&gt;0,'Green Pepper'!I248&gt;0,'House Salad'!I248&gt;0,Mushrooms!I248&gt;0,Lemon!I248&gt;0,Tzatziki!I248&gt;0,'Monterey Jack'!I248&gt;0,Onions!I248&gt;0,'Garlic Butter Sauce'!I248&gt;0,Flour!I248&gt;0,Cheddar!I248&gt;0),50,200))),0)</f>
        <v>0</v>
      </c>
      <c r="J248" s="2" t="str">
        <f ca="1">IF(D248&lt;$E$18,"N/A",IF(D248=$E$18,IF($E$7-SUM(OFFSET(F248,-$E$18,0):F248)&gt;0,$E$7-SUM(OFFSET(F248,-$E$18,0):F248),0),IF(OFFSET(G248,-$E$18,0)-SUM(OFFSET(F248,-$E$18,0):F248)&gt;0,OFFSET(G248,-$E$18,0)-SUM(OFFSET(F248,-$E$18,0):F248),0)))</f>
        <v>N/A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320</v>
      </c>
      <c r="F249" s="15">
        <f t="shared" si="22"/>
        <v>11</v>
      </c>
      <c r="G249" s="15">
        <f t="shared" ca="1" si="23"/>
        <v>0</v>
      </c>
      <c r="H249" s="13">
        <f t="shared" ca="1" si="19"/>
        <v>0.35068493150684937</v>
      </c>
      <c r="I249" s="29">
        <f ca="1">IF(G249&lt;&gt;0,IF(E249&lt;0,0,IF(OR('Marinated Chicken'!I249&gt;0,Squid!I249&gt;0,Spanakopita!I249&gt;0,'Filet Mignon'!I249&gt;0,'Pork Loin Skewers'!I249&gt;0,Bacon!I249&gt;0),0,IF(OR(Pita!I249&gt;0,'Green Pepper'!I249&gt;0,'House Salad'!I249&gt;0,Mushrooms!I249&gt;0,Lemon!I249&gt;0,Tzatziki!I249&gt;0,'Monterey Jack'!I249&gt;0,Onions!I249&gt;0,'Garlic Butter Sauce'!I249&gt;0,Flour!I249&gt;0,Cheddar!I249&gt;0),50,200))),0)</f>
        <v>0</v>
      </c>
      <c r="J249" s="2" t="str">
        <f ca="1">IF(D249&lt;$E$18,"N/A",IF(D249=$E$18,IF($E$7-SUM(OFFSET(F249,-$E$18,0):F249)&gt;0,$E$7-SUM(OFFSET(F249,-$E$18,0):F249),0),IF(OFFSET(G249,-$E$18,0)-SUM(OFFSET(F249,-$E$18,0):F249)&gt;0,OFFSET(G249,-$E$18,0)-SUM(OFFSET(F249,-$E$18,0):F249),0)))</f>
        <v>N/A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309</v>
      </c>
      <c r="F250" s="15">
        <f t="shared" si="22"/>
        <v>11</v>
      </c>
      <c r="G250" s="15">
        <f t="shared" ca="1" si="23"/>
        <v>0</v>
      </c>
      <c r="H250" s="13">
        <f t="shared" ca="1" si="19"/>
        <v>0.3386301369863014</v>
      </c>
      <c r="I250" s="29">
        <f ca="1">IF(G250&lt;&gt;0,IF(E250&lt;0,0,IF(OR('Marinated Chicken'!I250&gt;0,Squid!I250&gt;0,Spanakopita!I250&gt;0,'Filet Mignon'!I250&gt;0,'Pork Loin Skewers'!I250&gt;0,Bacon!I250&gt;0),0,IF(OR(Pita!I250&gt;0,'Green Pepper'!I250&gt;0,'House Salad'!I250&gt;0,Mushrooms!I250&gt;0,Lemon!I250&gt;0,Tzatziki!I250&gt;0,'Monterey Jack'!I250&gt;0,Onions!I250&gt;0,'Garlic Butter Sauce'!I250&gt;0,Flour!I250&gt;0,Cheddar!I250&gt;0),50,200))),0)</f>
        <v>0</v>
      </c>
      <c r="J250" s="2" t="str">
        <f ca="1">IF(D250&lt;$E$18,"N/A",IF(D250=$E$18,IF($E$7-SUM(OFFSET(F250,-$E$18,0):F250)&gt;0,$E$7-SUM(OFFSET(F250,-$E$18,0):F250),0),IF(OFFSET(G250,-$E$18,0)-SUM(OFFSET(F250,-$E$18,0):F250)&gt;0,OFFSET(G250,-$E$18,0)-SUM(OFFSET(F250,-$E$18,0):F250),0)))</f>
        <v>N/A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298</v>
      </c>
      <c r="F251" s="15">
        <f t="shared" si="22"/>
        <v>11</v>
      </c>
      <c r="G251" s="15">
        <f t="shared" ca="1" si="23"/>
        <v>0</v>
      </c>
      <c r="H251" s="13">
        <f t="shared" ca="1" si="19"/>
        <v>0.32657534246575348</v>
      </c>
      <c r="I251" s="29">
        <f ca="1">IF(G251&lt;&gt;0,IF(E251&lt;0,0,IF(OR('Marinated Chicken'!I251&gt;0,Squid!I251&gt;0,Spanakopita!I251&gt;0,'Filet Mignon'!I251&gt;0,'Pork Loin Skewers'!I251&gt;0,Bacon!I251&gt;0),0,IF(OR(Pita!I251&gt;0,'Green Pepper'!I251&gt;0,'House Salad'!I251&gt;0,Mushrooms!I251&gt;0,Lemon!I251&gt;0,Tzatziki!I251&gt;0,'Monterey Jack'!I251&gt;0,Onions!I251&gt;0,'Garlic Butter Sauce'!I251&gt;0,Flour!I251&gt;0,Cheddar!I251&gt;0),50,200))),0)</f>
        <v>0</v>
      </c>
      <c r="J251" s="2" t="str">
        <f ca="1">IF(D251&lt;$E$18,"N/A",IF(D251=$E$18,IF($E$7-SUM(OFFSET(F251,-$E$18,0):F251)&gt;0,$E$7-SUM(OFFSET(F251,-$E$18,0):F251),0),IF(OFFSET(G251,-$E$18,0)-SUM(OFFSET(F251,-$E$18,0):F251)&gt;0,OFFSET(G251,-$E$18,0)-SUM(OFFSET(F251,-$E$18,0):F251),0)))</f>
        <v>N/A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287</v>
      </c>
      <c r="F252" s="15">
        <f t="shared" si="22"/>
        <v>11</v>
      </c>
      <c r="G252" s="15">
        <f t="shared" ca="1" si="23"/>
        <v>0</v>
      </c>
      <c r="H252" s="13">
        <f t="shared" ca="1" si="19"/>
        <v>0.31452054794520551</v>
      </c>
      <c r="I252" s="29">
        <f ca="1">IF(G252&lt;&gt;0,IF(E252&lt;0,0,IF(OR('Marinated Chicken'!I252&gt;0,Squid!I252&gt;0,Spanakopita!I252&gt;0,'Filet Mignon'!I252&gt;0,'Pork Loin Skewers'!I252&gt;0,Bacon!I252&gt;0),0,IF(OR(Pita!I252&gt;0,'Green Pepper'!I252&gt;0,'House Salad'!I252&gt;0,Mushrooms!I252&gt;0,Lemon!I252&gt;0,Tzatziki!I252&gt;0,'Monterey Jack'!I252&gt;0,Onions!I252&gt;0,'Garlic Butter Sauce'!I252&gt;0,Flour!I252&gt;0,Cheddar!I252&gt;0),50,200))),0)</f>
        <v>0</v>
      </c>
      <c r="J252" s="2" t="str">
        <f ca="1">IF(D252&lt;$E$18,"N/A",IF(D252=$E$18,IF($E$7-SUM(OFFSET(F252,-$E$18,0):F252)&gt;0,$E$7-SUM(OFFSET(F252,-$E$18,0):F252),0),IF(OFFSET(G252,-$E$18,0)-SUM(OFFSET(F252,-$E$18,0):F252)&gt;0,OFFSET(G252,-$E$18,0)-SUM(OFFSET(F252,-$E$18,0):F252),0)))</f>
        <v>N/A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276</v>
      </c>
      <c r="F253" s="15">
        <f t="shared" si="22"/>
        <v>11</v>
      </c>
      <c r="G253" s="15">
        <f t="shared" ca="1" si="23"/>
        <v>0</v>
      </c>
      <c r="H253" s="13">
        <f t="shared" ca="1" si="19"/>
        <v>0.30246575342465759</v>
      </c>
      <c r="I253" s="29">
        <f ca="1">IF(G253&lt;&gt;0,IF(E253&lt;0,0,IF(OR('Marinated Chicken'!I253&gt;0,Squid!I253&gt;0,Spanakopita!I253&gt;0,'Filet Mignon'!I253&gt;0,'Pork Loin Skewers'!I253&gt;0,Bacon!I253&gt;0),0,IF(OR(Pita!I253&gt;0,'Green Pepper'!I253&gt;0,'House Salad'!I253&gt;0,Mushrooms!I253&gt;0,Lemon!I253&gt;0,Tzatziki!I253&gt;0,'Monterey Jack'!I253&gt;0,Onions!I253&gt;0,'Garlic Butter Sauce'!I253&gt;0,Flour!I253&gt;0,Cheddar!I253&gt;0),50,200))),0)</f>
        <v>0</v>
      </c>
      <c r="J253" s="2" t="str">
        <f ca="1">IF(D253&lt;$E$18,"N/A",IF(D253=$E$18,IF($E$7-SUM(OFFSET(F253,-$E$18,0):F253)&gt;0,$E$7-SUM(OFFSET(F253,-$E$18,0):F253),0),IF(OFFSET(G253,-$E$18,0)-SUM(OFFSET(F253,-$E$18,0):F253)&gt;0,OFFSET(G253,-$E$18,0)-SUM(OFFSET(F253,-$E$18,0):F253),0)))</f>
        <v>N/A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265</v>
      </c>
      <c r="F254" s="15">
        <f t="shared" si="22"/>
        <v>11</v>
      </c>
      <c r="G254" s="15">
        <f t="shared" ca="1" si="23"/>
        <v>0</v>
      </c>
      <c r="H254" s="13">
        <f t="shared" ca="1" si="19"/>
        <v>0.29041095890410962</v>
      </c>
      <c r="I254" s="29">
        <f ca="1">IF(G254&lt;&gt;0,IF(E254&lt;0,0,IF(OR('Marinated Chicken'!I254&gt;0,Squid!I254&gt;0,Spanakopita!I254&gt;0,'Filet Mignon'!I254&gt;0,'Pork Loin Skewers'!I254&gt;0,Bacon!I254&gt;0),0,IF(OR(Pita!I254&gt;0,'Green Pepper'!I254&gt;0,'House Salad'!I254&gt;0,Mushrooms!I254&gt;0,Lemon!I254&gt;0,Tzatziki!I254&gt;0,'Monterey Jack'!I254&gt;0,Onions!I254&gt;0,'Garlic Butter Sauce'!I254&gt;0,Flour!I254&gt;0,Cheddar!I254&gt;0),50,200))),0)</f>
        <v>0</v>
      </c>
      <c r="J254" s="2" t="str">
        <f ca="1">IF(D254&lt;$E$18,"N/A",IF(D254=$E$18,IF($E$7-SUM(OFFSET(F254,-$E$18,0):F254)&gt;0,$E$7-SUM(OFFSET(F254,-$E$18,0):F254),0),IF(OFFSET(G254,-$E$18,0)-SUM(OFFSET(F254,-$E$18,0):F254)&gt;0,OFFSET(G254,-$E$18,0)-SUM(OFFSET(F254,-$E$18,0):F254),0)))</f>
        <v>N/A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254</v>
      </c>
      <c r="F255" s="15">
        <f t="shared" si="22"/>
        <v>11</v>
      </c>
      <c r="G255" s="15">
        <f t="shared" ca="1" si="23"/>
        <v>0</v>
      </c>
      <c r="H255" s="13">
        <f t="shared" ca="1" si="19"/>
        <v>0.2783561643835617</v>
      </c>
      <c r="I255" s="29">
        <f ca="1">IF(G255&lt;&gt;0,IF(E255&lt;0,0,IF(OR('Marinated Chicken'!I255&gt;0,Squid!I255&gt;0,Spanakopita!I255&gt;0,'Filet Mignon'!I255&gt;0,'Pork Loin Skewers'!I255&gt;0,Bacon!I255&gt;0),0,IF(OR(Pita!I255&gt;0,'Green Pepper'!I255&gt;0,'House Salad'!I255&gt;0,Mushrooms!I255&gt;0,Lemon!I255&gt;0,Tzatziki!I255&gt;0,'Monterey Jack'!I255&gt;0,Onions!I255&gt;0,'Garlic Butter Sauce'!I255&gt;0,Flour!I255&gt;0,Cheddar!I255&gt;0),50,200))),0)</f>
        <v>0</v>
      </c>
      <c r="J255" s="2" t="str">
        <f ca="1">IF(D255&lt;$E$18,"N/A",IF(D255=$E$18,IF($E$7-SUM(OFFSET(F255,-$E$18,0):F255)&gt;0,$E$7-SUM(OFFSET(F255,-$E$18,0):F255),0),IF(OFFSET(G255,-$E$18,0)-SUM(OFFSET(F255,-$E$18,0):F255)&gt;0,OFFSET(G255,-$E$18,0)-SUM(OFFSET(F255,-$E$18,0):F255),0)))</f>
        <v>N/A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243</v>
      </c>
      <c r="F256" s="15">
        <f t="shared" si="22"/>
        <v>11</v>
      </c>
      <c r="G256" s="15">
        <f t="shared" ca="1" si="23"/>
        <v>0</v>
      </c>
      <c r="H256" s="13">
        <f t="shared" ca="1" si="19"/>
        <v>0.26630136986301373</v>
      </c>
      <c r="I256" s="29">
        <f ca="1">IF(G256&lt;&gt;0,IF(E256&lt;0,0,IF(OR('Marinated Chicken'!I256&gt;0,Squid!I256&gt;0,Spanakopita!I256&gt;0,'Filet Mignon'!I256&gt;0,'Pork Loin Skewers'!I256&gt;0,Bacon!I256&gt;0),0,IF(OR(Pita!I256&gt;0,'Green Pepper'!I256&gt;0,'House Salad'!I256&gt;0,Mushrooms!I256&gt;0,Lemon!I256&gt;0,Tzatziki!I256&gt;0,'Monterey Jack'!I256&gt;0,Onions!I256&gt;0,'Garlic Butter Sauce'!I256&gt;0,Flour!I256&gt;0,Cheddar!I256&gt;0),50,200))),0)</f>
        <v>0</v>
      </c>
      <c r="J256" s="2" t="str">
        <f ca="1">IF(D256&lt;$E$18,"N/A",IF(D256=$E$18,IF($E$7-SUM(OFFSET(F256,-$E$18,0):F256)&gt;0,$E$7-SUM(OFFSET(F256,-$E$18,0):F256),0),IF(OFFSET(G256,-$E$18,0)-SUM(OFFSET(F256,-$E$18,0):F256)&gt;0,OFFSET(G256,-$E$18,0)-SUM(OFFSET(F256,-$E$18,0):F256),0)))</f>
        <v>N/A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232</v>
      </c>
      <c r="F257" s="15">
        <f t="shared" si="22"/>
        <v>11</v>
      </c>
      <c r="G257" s="15">
        <f t="shared" ca="1" si="23"/>
        <v>0</v>
      </c>
      <c r="H257" s="13">
        <f t="shared" ca="1" si="19"/>
        <v>0.25424657534246581</v>
      </c>
      <c r="I257" s="29">
        <f ca="1">IF(G257&lt;&gt;0,IF(E257&lt;0,0,IF(OR('Marinated Chicken'!I257&gt;0,Squid!I257&gt;0,Spanakopita!I257&gt;0,'Filet Mignon'!I257&gt;0,'Pork Loin Skewers'!I257&gt;0,Bacon!I257&gt;0),0,IF(OR(Pita!I257&gt;0,'Green Pepper'!I257&gt;0,'House Salad'!I257&gt;0,Mushrooms!I257&gt;0,Lemon!I257&gt;0,Tzatziki!I257&gt;0,'Monterey Jack'!I257&gt;0,Onions!I257&gt;0,'Garlic Butter Sauce'!I257&gt;0,Flour!I257&gt;0,Cheddar!I257&gt;0),50,200))),0)</f>
        <v>0</v>
      </c>
      <c r="J257" s="2" t="str">
        <f ca="1">IF(D257&lt;$E$18,"N/A",IF(D257=$E$18,IF($E$7-SUM(OFFSET(F257,-$E$18,0):F257)&gt;0,$E$7-SUM(OFFSET(F257,-$E$18,0):F257),0),IF(OFFSET(G257,-$E$18,0)-SUM(OFFSET(F257,-$E$18,0):F257)&gt;0,OFFSET(G257,-$E$18,0)-SUM(OFFSET(F257,-$E$18,0):F257),0)))</f>
        <v>N/A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221</v>
      </c>
      <c r="F258" s="15">
        <f t="shared" si="22"/>
        <v>11</v>
      </c>
      <c r="G258" s="15">
        <f t="shared" ca="1" si="23"/>
        <v>0</v>
      </c>
      <c r="H258" s="13">
        <f t="shared" ca="1" si="19"/>
        <v>0.24219178082191783</v>
      </c>
      <c r="I258" s="29">
        <f ca="1">IF(G258&lt;&gt;0,IF(E258&lt;0,0,IF(OR('Marinated Chicken'!I258&gt;0,Squid!I258&gt;0,Spanakopita!I258&gt;0,'Filet Mignon'!I258&gt;0,'Pork Loin Skewers'!I258&gt;0,Bacon!I258&gt;0),0,IF(OR(Pita!I258&gt;0,'Green Pepper'!I258&gt;0,'House Salad'!I258&gt;0,Mushrooms!I258&gt;0,Lemon!I258&gt;0,Tzatziki!I258&gt;0,'Monterey Jack'!I258&gt;0,Onions!I258&gt;0,'Garlic Butter Sauce'!I258&gt;0,Flour!I258&gt;0,Cheddar!I258&gt;0),50,200))),0)</f>
        <v>0</v>
      </c>
      <c r="J258" s="2" t="str">
        <f ca="1">IF(D258&lt;$E$18,"N/A",IF(D258=$E$18,IF($E$7-SUM(OFFSET(F258,-$E$18,0):F258)&gt;0,$E$7-SUM(OFFSET(F258,-$E$18,0):F258),0),IF(OFFSET(G258,-$E$18,0)-SUM(OFFSET(F258,-$E$18,0):F258)&gt;0,OFFSET(G258,-$E$18,0)-SUM(OFFSET(F258,-$E$18,0):F258),0)))</f>
        <v>N/A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210</v>
      </c>
      <c r="F259" s="15">
        <f t="shared" si="22"/>
        <v>11</v>
      </c>
      <c r="G259" s="15">
        <f t="shared" ca="1" si="23"/>
        <v>0</v>
      </c>
      <c r="H259" s="13">
        <f t="shared" ca="1" si="19"/>
        <v>0.23013698630136989</v>
      </c>
      <c r="I259" s="29">
        <f ca="1">IF(G259&lt;&gt;0,IF(E259&lt;0,0,IF(OR('Marinated Chicken'!I259&gt;0,Squid!I259&gt;0,Spanakopita!I259&gt;0,'Filet Mignon'!I259&gt;0,'Pork Loin Skewers'!I259&gt;0,Bacon!I259&gt;0),0,IF(OR(Pita!I259&gt;0,'Green Pepper'!I259&gt;0,'House Salad'!I259&gt;0,Mushrooms!I259&gt;0,Lemon!I259&gt;0,Tzatziki!I259&gt;0,'Monterey Jack'!I259&gt;0,Onions!I259&gt;0,'Garlic Butter Sauce'!I259&gt;0,Flour!I259&gt;0,Cheddar!I259&gt;0),50,200))),0)</f>
        <v>0</v>
      </c>
      <c r="J259" s="2" t="str">
        <f ca="1">IF(D259&lt;$E$18,"N/A",IF(D259=$E$18,IF($E$7-SUM(OFFSET(F259,-$E$18,0):F259)&gt;0,$E$7-SUM(OFFSET(F259,-$E$18,0):F259),0),IF(OFFSET(G259,-$E$18,0)-SUM(OFFSET(F259,-$E$18,0):F259)&gt;0,OFFSET(G259,-$E$18,0)-SUM(OFFSET(F259,-$E$18,0):F259),0)))</f>
        <v>N/A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199</v>
      </c>
      <c r="F260" s="15">
        <f t="shared" si="22"/>
        <v>11</v>
      </c>
      <c r="G260" s="15">
        <f t="shared" ca="1" si="23"/>
        <v>0</v>
      </c>
      <c r="H260" s="13">
        <f t="shared" ca="1" si="19"/>
        <v>0.21808219178082194</v>
      </c>
      <c r="I260" s="29">
        <f ca="1">IF(G260&lt;&gt;0,IF(E260&lt;0,0,IF(OR('Marinated Chicken'!I260&gt;0,Squid!I260&gt;0,Spanakopita!I260&gt;0,'Filet Mignon'!I260&gt;0,'Pork Loin Skewers'!I260&gt;0,Bacon!I260&gt;0),0,IF(OR(Pita!I260&gt;0,'Green Pepper'!I260&gt;0,'House Salad'!I260&gt;0,Mushrooms!I260&gt;0,Lemon!I260&gt;0,Tzatziki!I260&gt;0,'Monterey Jack'!I260&gt;0,Onions!I260&gt;0,'Garlic Butter Sauce'!I260&gt;0,Flour!I260&gt;0,Cheddar!I260&gt;0),50,200))),0)</f>
        <v>0</v>
      </c>
      <c r="J260" s="2" t="str">
        <f ca="1">IF(D260&lt;$E$18,"N/A",IF(D260=$E$18,IF($E$7-SUM(OFFSET(F260,-$E$18,0):F260)&gt;0,$E$7-SUM(OFFSET(F260,-$E$18,0):F260),0),IF(OFFSET(G260,-$E$18,0)-SUM(OFFSET(F260,-$E$18,0):F260)&gt;0,OFFSET(G260,-$E$18,0)-SUM(OFFSET(F260,-$E$18,0):F260),0)))</f>
        <v>N/A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188</v>
      </c>
      <c r="F261" s="15">
        <f t="shared" si="22"/>
        <v>11</v>
      </c>
      <c r="G261" s="15">
        <f t="shared" ca="1" si="23"/>
        <v>0</v>
      </c>
      <c r="H261" s="13">
        <f t="shared" ca="1" si="19"/>
        <v>0.206027397260274</v>
      </c>
      <c r="I261" s="29">
        <f ca="1">IF(G261&lt;&gt;0,IF(E261&lt;0,0,IF(OR('Marinated Chicken'!I261&gt;0,Squid!I261&gt;0,Spanakopita!I261&gt;0,'Filet Mignon'!I261&gt;0,'Pork Loin Skewers'!I261&gt;0,Bacon!I261&gt;0),0,IF(OR(Pita!I261&gt;0,'Green Pepper'!I261&gt;0,'House Salad'!I261&gt;0,Mushrooms!I261&gt;0,Lemon!I261&gt;0,Tzatziki!I261&gt;0,'Monterey Jack'!I261&gt;0,Onions!I261&gt;0,'Garlic Butter Sauce'!I261&gt;0,Flour!I261&gt;0,Cheddar!I261&gt;0),50,200))),0)</f>
        <v>0</v>
      </c>
      <c r="J261" s="2" t="str">
        <f ca="1">IF(D261&lt;$E$18,"N/A",IF(D261=$E$18,IF($E$7-SUM(OFFSET(F261,-$E$18,0):F261)&gt;0,$E$7-SUM(OFFSET(F261,-$E$18,0):F261),0),IF(OFFSET(G261,-$E$18,0)-SUM(OFFSET(F261,-$E$18,0):F261)&gt;0,OFFSET(G261,-$E$18,0)-SUM(OFFSET(F261,-$E$18,0):F261),0)))</f>
        <v>N/A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177</v>
      </c>
      <c r="F262" s="15">
        <f t="shared" si="22"/>
        <v>11</v>
      </c>
      <c r="G262" s="15">
        <f t="shared" ca="1" si="23"/>
        <v>0</v>
      </c>
      <c r="H262" s="13">
        <f t="shared" ca="1" si="19"/>
        <v>0.19397260273972605</v>
      </c>
      <c r="I262" s="29">
        <f ca="1">IF(G262&lt;&gt;0,IF(E262&lt;0,0,IF(OR('Marinated Chicken'!I262&gt;0,Squid!I262&gt;0,Spanakopita!I262&gt;0,'Filet Mignon'!I262&gt;0,'Pork Loin Skewers'!I262&gt;0,Bacon!I262&gt;0),0,IF(OR(Pita!I262&gt;0,'Green Pepper'!I262&gt;0,'House Salad'!I262&gt;0,Mushrooms!I262&gt;0,Lemon!I262&gt;0,Tzatziki!I262&gt;0,'Monterey Jack'!I262&gt;0,Onions!I262&gt;0,'Garlic Butter Sauce'!I262&gt;0,Flour!I262&gt;0,Cheddar!I262&gt;0),50,200))),0)</f>
        <v>0</v>
      </c>
      <c r="J262" s="2" t="str">
        <f ca="1">IF(D262&lt;$E$18,"N/A",IF(D262=$E$18,IF($E$7-SUM(OFFSET(F262,-$E$18,0):F262)&gt;0,$E$7-SUM(OFFSET(F262,-$E$18,0):F262),0),IF(OFFSET(G262,-$E$18,0)-SUM(OFFSET(F262,-$E$18,0):F262)&gt;0,OFFSET(G262,-$E$18,0)-SUM(OFFSET(F262,-$E$18,0):F262),0)))</f>
        <v>N/A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166</v>
      </c>
      <c r="F263" s="15">
        <f t="shared" si="22"/>
        <v>11</v>
      </c>
      <c r="G263" s="15">
        <f t="shared" ca="1" si="23"/>
        <v>0</v>
      </c>
      <c r="H263" s="13">
        <f t="shared" ca="1" si="19"/>
        <v>0.18191780821917811</v>
      </c>
      <c r="I263" s="29">
        <f ca="1">IF(G263&lt;&gt;0,IF(E263&lt;0,0,IF(OR('Marinated Chicken'!I263&gt;0,Squid!I263&gt;0,Spanakopita!I263&gt;0,'Filet Mignon'!I263&gt;0,'Pork Loin Skewers'!I263&gt;0,Bacon!I263&gt;0),0,IF(OR(Pita!I263&gt;0,'Green Pepper'!I263&gt;0,'House Salad'!I263&gt;0,Mushrooms!I263&gt;0,Lemon!I263&gt;0,Tzatziki!I263&gt;0,'Monterey Jack'!I263&gt;0,Onions!I263&gt;0,'Garlic Butter Sauce'!I263&gt;0,Flour!I263&gt;0,Cheddar!I263&gt;0),50,200))),0)</f>
        <v>0</v>
      </c>
      <c r="J263" s="2" t="str">
        <f ca="1">IF(D263&lt;$E$18,"N/A",IF(D263=$E$18,IF($E$7-SUM(OFFSET(F263,-$E$18,0):F263)&gt;0,$E$7-SUM(OFFSET(F263,-$E$18,0):F263),0),IF(OFFSET(G263,-$E$18,0)-SUM(OFFSET(F263,-$E$18,0):F263)&gt;0,OFFSET(G263,-$E$18,0)-SUM(OFFSET(F263,-$E$18,0):F263),0)))</f>
        <v>N/A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155</v>
      </c>
      <c r="F264" s="15">
        <f t="shared" si="22"/>
        <v>11</v>
      </c>
      <c r="G264" s="15">
        <f t="shared" ca="1" si="23"/>
        <v>0</v>
      </c>
      <c r="H264" s="13">
        <f t="shared" ca="1" si="19"/>
        <v>0.16986301369863016</v>
      </c>
      <c r="I264" s="29">
        <f ca="1">IF(G264&lt;&gt;0,IF(E264&lt;0,0,IF(OR('Marinated Chicken'!I264&gt;0,Squid!I264&gt;0,Spanakopita!I264&gt;0,'Filet Mignon'!I264&gt;0,'Pork Loin Skewers'!I264&gt;0,Bacon!I264&gt;0),0,IF(OR(Pita!I264&gt;0,'Green Pepper'!I264&gt;0,'House Salad'!I264&gt;0,Mushrooms!I264&gt;0,Lemon!I264&gt;0,Tzatziki!I264&gt;0,'Monterey Jack'!I264&gt;0,Onions!I264&gt;0,'Garlic Butter Sauce'!I264&gt;0,Flour!I264&gt;0,Cheddar!I264&gt;0),50,200))),0)</f>
        <v>0</v>
      </c>
      <c r="J264" s="2" t="str">
        <f ca="1">IF(D264&lt;$E$18,"N/A",IF(D264=$E$18,IF($E$7-SUM(OFFSET(F264,-$E$18,0):F264)&gt;0,$E$7-SUM(OFFSET(F264,-$E$18,0):F264),0),IF(OFFSET(G264,-$E$18,0)-SUM(OFFSET(F264,-$E$18,0):F264)&gt;0,OFFSET(G264,-$E$18,0)-SUM(OFFSET(F264,-$E$18,0):F264),0)))</f>
        <v>N/A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144</v>
      </c>
      <c r="F265" s="15">
        <f t="shared" si="22"/>
        <v>11</v>
      </c>
      <c r="G265" s="15">
        <f t="shared" ca="1" si="23"/>
        <v>385</v>
      </c>
      <c r="H265" s="13">
        <f t="shared" ca="1" si="19"/>
        <v>0.15780821917808222</v>
      </c>
      <c r="I265" s="29">
        <f ca="1">IF(G265&lt;&gt;0,IF(E265&lt;0,0,IF(OR('Marinated Chicken'!I265&gt;0,Squid!I265&gt;0,Spanakopita!I265&gt;0,'Filet Mignon'!I265&gt;0,'Pork Loin Skewers'!I265&gt;0,Bacon!I265&gt;0),0,IF(OR(Pita!I265&gt;0,'Green Pepper'!I265&gt;0,'House Salad'!I265&gt;0,Mushrooms!I265&gt;0,Lemon!I265&gt;0,Tzatziki!I265&gt;0,'Monterey Jack'!I265&gt;0,Onions!I265&gt;0,'Garlic Butter Sauce'!I265&gt;0,Flour!I265&gt;0,Cheddar!I265&gt;0),50,200))),0)</f>
        <v>0</v>
      </c>
      <c r="J265" s="2" t="str">
        <f ca="1">IF(D265&lt;$E$18,"N/A",IF(D265=$E$18,IF($E$7-SUM(OFFSET(F265,-$E$18,0):F265)&gt;0,$E$7-SUM(OFFSET(F265,-$E$18,0):F265),0),IF(OFFSET(G265,-$E$18,0)-SUM(OFFSET(F265,-$E$18,0):F265)&gt;0,OFFSET(G265,-$E$18,0)-SUM(OFFSET(F265,-$E$18,0):F265),0)))</f>
        <v>N/A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518</v>
      </c>
      <c r="F266" s="15">
        <f t="shared" si="22"/>
        <v>11</v>
      </c>
      <c r="G266" s="15">
        <f t="shared" ca="1" si="23"/>
        <v>0</v>
      </c>
      <c r="H266" s="13">
        <f t="shared" ca="1" si="19"/>
        <v>0.56767123287671239</v>
      </c>
      <c r="I266" s="29">
        <f ca="1">IF(G266&lt;&gt;0,IF(E266&lt;0,0,IF(OR('Marinated Chicken'!I266&gt;0,Squid!I266&gt;0,Spanakopita!I266&gt;0,'Filet Mignon'!I266&gt;0,'Pork Loin Skewers'!I266&gt;0,Bacon!I266&gt;0),0,IF(OR(Pita!I266&gt;0,'Green Pepper'!I266&gt;0,'House Salad'!I266&gt;0,Mushrooms!I266&gt;0,Lemon!I266&gt;0,Tzatziki!I266&gt;0,'Monterey Jack'!I266&gt;0,Onions!I266&gt;0,'Garlic Butter Sauce'!I266&gt;0,Flour!I266&gt;0,Cheddar!I266&gt;0),50,200))),0)</f>
        <v>0</v>
      </c>
      <c r="J266" s="2" t="str">
        <f ca="1">IF(D266&lt;$E$18,"N/A",IF(D266=$E$18,IF($E$7-SUM(OFFSET(F266,-$E$18,0):F266)&gt;0,$E$7-SUM(OFFSET(F266,-$E$18,0):F266),0),IF(OFFSET(G266,-$E$18,0)-SUM(OFFSET(F266,-$E$18,0):F266)&gt;0,OFFSET(G266,-$E$18,0)-SUM(OFFSET(F266,-$E$18,0):F266),0)))</f>
        <v>N/A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507</v>
      </c>
      <c r="F267" s="15">
        <f t="shared" si="22"/>
        <v>11</v>
      </c>
      <c r="G267" s="15">
        <f t="shared" ca="1" si="23"/>
        <v>0</v>
      </c>
      <c r="H267" s="13">
        <f t="shared" ca="1" si="19"/>
        <v>0.55561643835616448</v>
      </c>
      <c r="I267" s="29">
        <f ca="1">IF(G267&lt;&gt;0,IF(E267&lt;0,0,IF(OR('Marinated Chicken'!I267&gt;0,Squid!I267&gt;0,Spanakopita!I267&gt;0,'Filet Mignon'!I267&gt;0,'Pork Loin Skewers'!I267&gt;0,Bacon!I267&gt;0),0,IF(OR(Pita!I267&gt;0,'Green Pepper'!I267&gt;0,'House Salad'!I267&gt;0,Mushrooms!I267&gt;0,Lemon!I267&gt;0,Tzatziki!I267&gt;0,'Monterey Jack'!I267&gt;0,Onions!I267&gt;0,'Garlic Butter Sauce'!I267&gt;0,Flour!I267&gt;0,Cheddar!I267&gt;0),50,200))),0)</f>
        <v>0</v>
      </c>
      <c r="J267" s="2" t="str">
        <f ca="1">IF(D267&lt;$E$18,"N/A",IF(D267=$E$18,IF($E$7-SUM(OFFSET(F267,-$E$18,0):F267)&gt;0,$E$7-SUM(OFFSET(F267,-$E$18,0):F267),0),IF(OFFSET(G267,-$E$18,0)-SUM(OFFSET(F267,-$E$18,0):F267)&gt;0,OFFSET(G267,-$E$18,0)-SUM(OFFSET(F267,-$E$18,0):F267),0)))</f>
        <v>N/A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496</v>
      </c>
      <c r="F268" s="15">
        <f t="shared" si="22"/>
        <v>11</v>
      </c>
      <c r="G268" s="15">
        <f t="shared" ca="1" si="23"/>
        <v>0</v>
      </c>
      <c r="H268" s="13">
        <f t="shared" ca="1" si="19"/>
        <v>0.54356164383561656</v>
      </c>
      <c r="I268" s="29">
        <f ca="1">IF(G268&lt;&gt;0,IF(E268&lt;0,0,IF(OR('Marinated Chicken'!I268&gt;0,Squid!I268&gt;0,Spanakopita!I268&gt;0,'Filet Mignon'!I268&gt;0,'Pork Loin Skewers'!I268&gt;0,Bacon!I268&gt;0),0,IF(OR(Pita!I268&gt;0,'Green Pepper'!I268&gt;0,'House Salad'!I268&gt;0,Mushrooms!I268&gt;0,Lemon!I268&gt;0,Tzatziki!I268&gt;0,'Monterey Jack'!I268&gt;0,Onions!I268&gt;0,'Garlic Butter Sauce'!I268&gt;0,Flour!I268&gt;0,Cheddar!I268&gt;0),50,200))),0)</f>
        <v>0</v>
      </c>
      <c r="J268" s="2" t="str">
        <f ca="1">IF(D268&lt;$E$18,"N/A",IF(D268=$E$18,IF($E$7-SUM(OFFSET(F268,-$E$18,0):F268)&gt;0,$E$7-SUM(OFFSET(F268,-$E$18,0):F268),0),IF(OFFSET(G268,-$E$18,0)-SUM(OFFSET(F268,-$E$18,0):F268)&gt;0,OFFSET(G268,-$E$18,0)-SUM(OFFSET(F268,-$E$18,0):F268),0)))</f>
        <v>N/A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485</v>
      </c>
      <c r="F269" s="15">
        <f t="shared" si="22"/>
        <v>11</v>
      </c>
      <c r="G269" s="15">
        <f t="shared" ca="1" si="23"/>
        <v>0</v>
      </c>
      <c r="H269" s="13">
        <f t="shared" ca="1" si="19"/>
        <v>0.53150684931506853</v>
      </c>
      <c r="I269" s="29">
        <f ca="1">IF(G269&lt;&gt;0,IF(E269&lt;0,0,IF(OR('Marinated Chicken'!I269&gt;0,Squid!I269&gt;0,Spanakopita!I269&gt;0,'Filet Mignon'!I269&gt;0,'Pork Loin Skewers'!I269&gt;0,Bacon!I269&gt;0),0,IF(OR(Pita!I269&gt;0,'Green Pepper'!I269&gt;0,'House Salad'!I269&gt;0,Mushrooms!I269&gt;0,Lemon!I269&gt;0,Tzatziki!I269&gt;0,'Monterey Jack'!I269&gt;0,Onions!I269&gt;0,'Garlic Butter Sauce'!I269&gt;0,Flour!I269&gt;0,Cheddar!I269&gt;0),50,200))),0)</f>
        <v>0</v>
      </c>
      <c r="J269" s="2" t="str">
        <f ca="1">IF(D269&lt;$E$18,"N/A",IF(D269=$E$18,IF($E$7-SUM(OFFSET(F269,-$E$18,0):F269)&gt;0,$E$7-SUM(OFFSET(F269,-$E$18,0):F269),0),IF(OFFSET(G269,-$E$18,0)-SUM(OFFSET(F269,-$E$18,0):F269)&gt;0,OFFSET(G269,-$E$18,0)-SUM(OFFSET(F269,-$E$18,0):F269),0)))</f>
        <v>N/A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474</v>
      </c>
      <c r="F270" s="15">
        <f t="shared" si="22"/>
        <v>11</v>
      </c>
      <c r="G270" s="15">
        <f t="shared" ca="1" si="23"/>
        <v>0</v>
      </c>
      <c r="H270" s="13">
        <f t="shared" ca="1" si="19"/>
        <v>0.51945205479452061</v>
      </c>
      <c r="I270" s="29">
        <f ca="1">IF(G270&lt;&gt;0,IF(E270&lt;0,0,IF(OR('Marinated Chicken'!I270&gt;0,Squid!I270&gt;0,Spanakopita!I270&gt;0,'Filet Mignon'!I270&gt;0,'Pork Loin Skewers'!I270&gt;0,Bacon!I270&gt;0),0,IF(OR(Pita!I270&gt;0,'Green Pepper'!I270&gt;0,'House Salad'!I270&gt;0,Mushrooms!I270&gt;0,Lemon!I270&gt;0,Tzatziki!I270&gt;0,'Monterey Jack'!I270&gt;0,Onions!I270&gt;0,'Garlic Butter Sauce'!I270&gt;0,Flour!I270&gt;0,Cheddar!I270&gt;0),50,200))),0)</f>
        <v>0</v>
      </c>
      <c r="J270" s="2" t="str">
        <f ca="1">IF(D270&lt;$E$18,"N/A",IF(D270=$E$18,IF($E$7-SUM(OFFSET(F270,-$E$18,0):F270)&gt;0,$E$7-SUM(OFFSET(F270,-$E$18,0):F270),0),IF(OFFSET(G270,-$E$18,0)-SUM(OFFSET(F270,-$E$18,0):F270)&gt;0,OFFSET(G270,-$E$18,0)-SUM(OFFSET(F270,-$E$18,0):F270),0)))</f>
        <v>N/A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463</v>
      </c>
      <c r="F271" s="15">
        <f t="shared" si="22"/>
        <v>11</v>
      </c>
      <c r="G271" s="15">
        <f t="shared" ca="1" si="23"/>
        <v>0</v>
      </c>
      <c r="H271" s="13">
        <f t="shared" ca="1" si="19"/>
        <v>0.50739726027397269</v>
      </c>
      <c r="I271" s="29">
        <f ca="1">IF(G271&lt;&gt;0,IF(E271&lt;0,0,IF(OR('Marinated Chicken'!I271&gt;0,Squid!I271&gt;0,Spanakopita!I271&gt;0,'Filet Mignon'!I271&gt;0,'Pork Loin Skewers'!I271&gt;0,Bacon!I271&gt;0),0,IF(OR(Pita!I271&gt;0,'Green Pepper'!I271&gt;0,'House Salad'!I271&gt;0,Mushrooms!I271&gt;0,Lemon!I271&gt;0,Tzatziki!I271&gt;0,'Monterey Jack'!I271&gt;0,Onions!I271&gt;0,'Garlic Butter Sauce'!I271&gt;0,Flour!I271&gt;0,Cheddar!I271&gt;0),50,200))),0)</f>
        <v>0</v>
      </c>
      <c r="J271" s="2" t="str">
        <f ca="1">IF(D271&lt;$E$18,"N/A",IF(D271=$E$18,IF($E$7-SUM(OFFSET(F271,-$E$18,0):F271)&gt;0,$E$7-SUM(OFFSET(F271,-$E$18,0):F271),0),IF(OFFSET(G271,-$E$18,0)-SUM(OFFSET(F271,-$E$18,0):F271)&gt;0,OFFSET(G271,-$E$18,0)-SUM(OFFSET(F271,-$E$18,0):F271),0)))</f>
        <v>N/A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452</v>
      </c>
      <c r="F272" s="15">
        <f t="shared" si="22"/>
        <v>11</v>
      </c>
      <c r="G272" s="15">
        <f t="shared" ca="1" si="23"/>
        <v>0</v>
      </c>
      <c r="H272" s="13">
        <f t="shared" ca="1" si="19"/>
        <v>0.49534246575342472</v>
      </c>
      <c r="I272" s="29">
        <f ca="1">IF(G272&lt;&gt;0,IF(E272&lt;0,0,IF(OR('Marinated Chicken'!I272&gt;0,Squid!I272&gt;0,Spanakopita!I272&gt;0,'Filet Mignon'!I272&gt;0,'Pork Loin Skewers'!I272&gt;0,Bacon!I272&gt;0),0,IF(OR(Pita!I272&gt;0,'Green Pepper'!I272&gt;0,'House Salad'!I272&gt;0,Mushrooms!I272&gt;0,Lemon!I272&gt;0,Tzatziki!I272&gt;0,'Monterey Jack'!I272&gt;0,Onions!I272&gt;0,'Garlic Butter Sauce'!I272&gt;0,Flour!I272&gt;0,Cheddar!I272&gt;0),50,200))),0)</f>
        <v>0</v>
      </c>
      <c r="J272" s="2">
        <f ca="1">IF(D272&lt;$E$18,"N/A",IF(D272=$E$18,IF($E$7-SUM(OFFSET(F272,-$E$18,0):F272)&gt;0,$E$7-SUM(OFFSET(F272,-$E$18,0):F272),0),IF(OFFSET(G272,-$E$18,0)-SUM(OFFSET(F272,-$E$18,0):F272)&gt;0,OFFSET(G272,-$E$18,0)-SUM(OFFSET(F272,-$E$18,0):F272),0)))</f>
        <v>0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441</v>
      </c>
      <c r="F273" s="15">
        <f t="shared" si="22"/>
        <v>11</v>
      </c>
      <c r="G273" s="15">
        <f t="shared" ca="1" si="23"/>
        <v>0</v>
      </c>
      <c r="H273" s="13">
        <f t="shared" ca="1" si="19"/>
        <v>0.48328767123287675</v>
      </c>
      <c r="I273" s="29">
        <f ca="1">IF(G273&lt;&gt;0,IF(E273&lt;0,0,IF(OR('Marinated Chicken'!I273&gt;0,Squid!I273&gt;0,Spanakopita!I273&gt;0,'Filet Mignon'!I273&gt;0,'Pork Loin Skewers'!I273&gt;0,Bacon!I273&gt;0),0,IF(OR(Pita!I273&gt;0,'Green Pepper'!I273&gt;0,'House Salad'!I273&gt;0,Mushrooms!I273&gt;0,Lemon!I273&gt;0,Tzatziki!I273&gt;0,'Monterey Jack'!I273&gt;0,Onions!I273&gt;0,'Garlic Butter Sauce'!I273&gt;0,Flour!I273&gt;0,Cheddar!I273&gt;0),50,200))),0)</f>
        <v>0</v>
      </c>
      <c r="J273" s="2">
        <f ca="1">IF(D273&lt;$E$18,"N/A",IF(D273=$E$18,IF($E$7-SUM(OFFSET(F273,-$E$18,0):F273)&gt;0,$E$7-SUM(OFFSET(F273,-$E$18,0):F273),0),IF(OFFSET(G273,-$E$18,0)-SUM(OFFSET(F273,-$E$18,0):F273)&gt;0,OFFSET(G273,-$E$18,0)-SUM(OFFSET(F273,-$E$18,0):F273),0)))</f>
        <v>0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430</v>
      </c>
      <c r="F274" s="15">
        <f t="shared" si="22"/>
        <v>11</v>
      </c>
      <c r="G274" s="15">
        <f t="shared" ca="1" si="23"/>
        <v>0</v>
      </c>
      <c r="H274" s="13">
        <f t="shared" ca="1" si="19"/>
        <v>0.47123287671232883</v>
      </c>
      <c r="I274" s="29">
        <f ca="1">IF(G274&lt;&gt;0,IF(E274&lt;0,0,IF(OR('Marinated Chicken'!I274&gt;0,Squid!I274&gt;0,Spanakopita!I274&gt;0,'Filet Mignon'!I274&gt;0,'Pork Loin Skewers'!I274&gt;0,Bacon!I274&gt;0),0,IF(OR(Pita!I274&gt;0,'Green Pepper'!I274&gt;0,'House Salad'!I274&gt;0,Mushrooms!I274&gt;0,Lemon!I274&gt;0,Tzatziki!I274&gt;0,'Monterey Jack'!I274&gt;0,Onions!I274&gt;0,'Garlic Butter Sauce'!I274&gt;0,Flour!I274&gt;0,Cheddar!I274&gt;0),50,200))),0)</f>
        <v>0</v>
      </c>
      <c r="J274" s="2">
        <f ca="1">IF(D274&lt;$E$18,"N/A",IF(D274=$E$18,IF($E$7-SUM(OFFSET(F274,-$E$18,0):F274)&gt;0,$E$7-SUM(OFFSET(F274,-$E$18,0):F274),0),IF(OFFSET(G274,-$E$18,0)-SUM(OFFSET(F274,-$E$18,0):F274)&gt;0,OFFSET(G274,-$E$18,0)-SUM(OFFSET(F274,-$E$18,0):F274),0)))</f>
        <v>0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419</v>
      </c>
      <c r="F275" s="15">
        <f t="shared" si="22"/>
        <v>11</v>
      </c>
      <c r="G275" s="15">
        <f t="shared" ca="1" si="23"/>
        <v>0</v>
      </c>
      <c r="H275" s="13">
        <f t="shared" ca="1" si="19"/>
        <v>0.45917808219178086</v>
      </c>
      <c r="I275" s="29">
        <f ca="1">IF(G275&lt;&gt;0,IF(E275&lt;0,0,IF(OR('Marinated Chicken'!I275&gt;0,Squid!I275&gt;0,Spanakopita!I275&gt;0,'Filet Mignon'!I275&gt;0,'Pork Loin Skewers'!I275&gt;0,Bacon!I275&gt;0),0,IF(OR(Pita!I275&gt;0,'Green Pepper'!I275&gt;0,'House Salad'!I275&gt;0,Mushrooms!I275&gt;0,Lemon!I275&gt;0,Tzatziki!I275&gt;0,'Monterey Jack'!I275&gt;0,Onions!I275&gt;0,'Garlic Butter Sauce'!I275&gt;0,Flour!I275&gt;0,Cheddar!I275&gt;0),50,200))),0)</f>
        <v>0</v>
      </c>
      <c r="J275" s="2">
        <f ca="1">IF(D275&lt;$E$18,"N/A",IF(D275=$E$18,IF($E$7-SUM(OFFSET(F275,-$E$18,0):F275)&gt;0,$E$7-SUM(OFFSET(F275,-$E$18,0):F275),0),IF(OFFSET(G275,-$E$18,0)-SUM(OFFSET(F275,-$E$18,0):F275)&gt;0,OFFSET(G275,-$E$18,0)-SUM(OFFSET(F275,-$E$18,0):F275),0)))</f>
        <v>0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408</v>
      </c>
      <c r="F276" s="15">
        <f t="shared" si="22"/>
        <v>11</v>
      </c>
      <c r="G276" s="15">
        <f t="shared" ca="1" si="23"/>
        <v>0</v>
      </c>
      <c r="H276" s="13">
        <f t="shared" ca="1" si="19"/>
        <v>0.44712328767123294</v>
      </c>
      <c r="I276" s="29">
        <f ca="1">IF(G276&lt;&gt;0,IF(E276&lt;0,0,IF(OR('Marinated Chicken'!I276&gt;0,Squid!I276&gt;0,Spanakopita!I276&gt;0,'Filet Mignon'!I276&gt;0,'Pork Loin Skewers'!I276&gt;0,Bacon!I276&gt;0),0,IF(OR(Pita!I276&gt;0,'Green Pepper'!I276&gt;0,'House Salad'!I276&gt;0,Mushrooms!I276&gt;0,Lemon!I276&gt;0,Tzatziki!I276&gt;0,'Monterey Jack'!I276&gt;0,Onions!I276&gt;0,'Garlic Butter Sauce'!I276&gt;0,Flour!I276&gt;0,Cheddar!I276&gt;0),50,200))),0)</f>
        <v>0</v>
      </c>
      <c r="J276" s="2">
        <f ca="1">IF(D276&lt;$E$18,"N/A",IF(D276=$E$18,IF($E$7-SUM(OFFSET(F276,-$E$18,0):F276)&gt;0,$E$7-SUM(OFFSET(F276,-$E$18,0):F276),0),IF(OFFSET(G276,-$E$18,0)-SUM(OFFSET(F276,-$E$18,0):F276)&gt;0,OFFSET(G276,-$E$18,0)-SUM(OFFSET(F276,-$E$18,0):F276),0)))</f>
        <v>0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397</v>
      </c>
      <c r="F277" s="15">
        <f t="shared" si="22"/>
        <v>11</v>
      </c>
      <c r="G277" s="15">
        <f t="shared" ca="1" si="23"/>
        <v>0</v>
      </c>
      <c r="H277" s="13">
        <f t="shared" ref="H277:H340" ca="1" si="25">IF(E277&gt;0,E277*($E$12/365),0)</f>
        <v>0.43506849315068497</v>
      </c>
      <c r="I277" s="29">
        <f ca="1">IF(G277&lt;&gt;0,IF(E277&lt;0,0,IF(OR('Marinated Chicken'!I277&gt;0,Squid!I277&gt;0,Spanakopita!I277&gt;0,'Filet Mignon'!I277&gt;0,'Pork Loin Skewers'!I277&gt;0,Bacon!I277&gt;0),0,IF(OR(Pita!I277&gt;0,'Green Pepper'!I277&gt;0,'House Salad'!I277&gt;0,Mushrooms!I277&gt;0,Lemon!I277&gt;0,Tzatziki!I277&gt;0,'Monterey Jack'!I277&gt;0,Onions!I277&gt;0,'Garlic Butter Sauce'!I277&gt;0,Flour!I277&gt;0,Cheddar!I277&gt;0),50,200))),0)</f>
        <v>0</v>
      </c>
      <c r="J277" s="2">
        <f ca="1">IF(D277&lt;$E$18,"N/A",IF(D277=$E$18,IF($E$7-SUM(OFFSET(F277,-$E$18,0):F277)&gt;0,$E$7-SUM(OFFSET(F277,-$E$18,0):F277),0),IF(OFFSET(G277,-$E$18,0)-SUM(OFFSET(F277,-$E$18,0):F277)&gt;0,OFFSET(G277,-$E$18,0)-SUM(OFFSET(F277,-$E$18,0):F277),0)))</f>
        <v>0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386</v>
      </c>
      <c r="F278" s="15">
        <f t="shared" ref="F278:F341" si="28">ROUND($E$15/7,0)</f>
        <v>11</v>
      </c>
      <c r="G278" s="15">
        <f t="shared" ref="G278:G341" ca="1" si="29">IF(D278=1,$E$4,IF(E278&lt;0,$E$4-E278,IF(MOD(D278,$E$5)=0,$E$4-E278,0)))</f>
        <v>0</v>
      </c>
      <c r="H278" s="13">
        <f t="shared" ca="1" si="25"/>
        <v>0.42301369863013705</v>
      </c>
      <c r="I278" s="29">
        <f ca="1">IF(G278&lt;&gt;0,IF(E278&lt;0,0,IF(OR('Marinated Chicken'!I278&gt;0,Squid!I278&gt;0,Spanakopita!I278&gt;0,'Filet Mignon'!I278&gt;0,'Pork Loin Skewers'!I278&gt;0,Bacon!I278&gt;0),0,IF(OR(Pita!I278&gt;0,'Green Pepper'!I278&gt;0,'House Salad'!I278&gt;0,Mushrooms!I278&gt;0,Lemon!I278&gt;0,Tzatziki!I278&gt;0,'Monterey Jack'!I278&gt;0,Onions!I278&gt;0,'Garlic Butter Sauce'!I278&gt;0,Flour!I278&gt;0,Cheddar!I278&gt;0),50,200))),0)</f>
        <v>0</v>
      </c>
      <c r="J278" s="2">
        <f ca="1">IF(D278&lt;$E$18,"N/A",IF(D278=$E$18,IF($E$7-SUM(OFFSET(F278,-$E$18,0):F278)&gt;0,$E$7-SUM(OFFSET(F278,-$E$18,0):F278),0),IF(OFFSET(G278,-$E$18,0)-SUM(OFFSET(F278,-$E$18,0):F278)&gt;0,OFFSET(G278,-$E$18,0)-SUM(OFFSET(F278,-$E$18,0):F278),0)))</f>
        <v>0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375</v>
      </c>
      <c r="F279" s="15">
        <f t="shared" si="28"/>
        <v>11</v>
      </c>
      <c r="G279" s="15">
        <f t="shared" ca="1" si="29"/>
        <v>0</v>
      </c>
      <c r="H279" s="13">
        <f t="shared" ca="1" si="25"/>
        <v>0.41095890410958907</v>
      </c>
      <c r="I279" s="29">
        <f ca="1">IF(G279&lt;&gt;0,IF(E279&lt;0,0,IF(OR('Marinated Chicken'!I279&gt;0,Squid!I279&gt;0,Spanakopita!I279&gt;0,'Filet Mignon'!I279&gt;0,'Pork Loin Skewers'!I279&gt;0,Bacon!I279&gt;0),0,IF(OR(Pita!I279&gt;0,'Green Pepper'!I279&gt;0,'House Salad'!I279&gt;0,Mushrooms!I279&gt;0,Lemon!I279&gt;0,Tzatziki!I279&gt;0,'Monterey Jack'!I279&gt;0,Onions!I279&gt;0,'Garlic Butter Sauce'!I279&gt;0,Flour!I279&gt;0,Cheddar!I279&gt;0),50,200))),0)</f>
        <v>0</v>
      </c>
      <c r="J279" s="2">
        <f ca="1">IF(D279&lt;$E$18,"N/A",IF(D279=$E$18,IF($E$7-SUM(OFFSET(F279,-$E$18,0):F279)&gt;0,$E$7-SUM(OFFSET(F279,-$E$18,0):F279),0),IF(OFFSET(G279,-$E$18,0)-SUM(OFFSET(F279,-$E$18,0):F279)&gt;0,OFFSET(G279,-$E$18,0)-SUM(OFFSET(F279,-$E$18,0):F279),0)))</f>
        <v>0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364</v>
      </c>
      <c r="F280" s="15">
        <f t="shared" si="28"/>
        <v>11</v>
      </c>
      <c r="G280" s="15">
        <f t="shared" ca="1" si="29"/>
        <v>0</v>
      </c>
      <c r="H280" s="13">
        <f t="shared" ca="1" si="25"/>
        <v>0.39890410958904116</v>
      </c>
      <c r="I280" s="29">
        <f ca="1">IF(G280&lt;&gt;0,IF(E280&lt;0,0,IF(OR('Marinated Chicken'!I280&gt;0,Squid!I280&gt;0,Spanakopita!I280&gt;0,'Filet Mignon'!I280&gt;0,'Pork Loin Skewers'!I280&gt;0,Bacon!I280&gt;0),0,IF(OR(Pita!I280&gt;0,'Green Pepper'!I280&gt;0,'House Salad'!I280&gt;0,Mushrooms!I280&gt;0,Lemon!I280&gt;0,Tzatziki!I280&gt;0,'Monterey Jack'!I280&gt;0,Onions!I280&gt;0,'Garlic Butter Sauce'!I280&gt;0,Flour!I280&gt;0,Cheddar!I280&gt;0),50,200))),0)</f>
        <v>0</v>
      </c>
      <c r="J280" s="2">
        <f ca="1">IF(D280&lt;$E$18,"N/A",IF(D280=$E$18,IF($E$7-SUM(OFFSET(F280,-$E$18,0):F280)&gt;0,$E$7-SUM(OFFSET(F280,-$E$18,0):F280),0),IF(OFFSET(G280,-$E$18,0)-SUM(OFFSET(F280,-$E$18,0):F280)&gt;0,OFFSET(G280,-$E$18,0)-SUM(OFFSET(F280,-$E$18,0):F280),0)))</f>
        <v>0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353</v>
      </c>
      <c r="F281" s="15">
        <f t="shared" si="28"/>
        <v>11</v>
      </c>
      <c r="G281" s="15">
        <f t="shared" ca="1" si="29"/>
        <v>0</v>
      </c>
      <c r="H281" s="13">
        <f t="shared" ca="1" si="25"/>
        <v>0.38684931506849318</v>
      </c>
      <c r="I281" s="29">
        <f ca="1">IF(G281&lt;&gt;0,IF(E281&lt;0,0,IF(OR('Marinated Chicken'!I281&gt;0,Squid!I281&gt;0,Spanakopita!I281&gt;0,'Filet Mignon'!I281&gt;0,'Pork Loin Skewers'!I281&gt;0,Bacon!I281&gt;0),0,IF(OR(Pita!I281&gt;0,'Green Pepper'!I281&gt;0,'House Salad'!I281&gt;0,Mushrooms!I281&gt;0,Lemon!I281&gt;0,Tzatziki!I281&gt;0,'Monterey Jack'!I281&gt;0,Onions!I281&gt;0,'Garlic Butter Sauce'!I281&gt;0,Flour!I281&gt;0,Cheddar!I281&gt;0),50,200))),0)</f>
        <v>0</v>
      </c>
      <c r="J281" s="2">
        <f ca="1">IF(D281&lt;$E$18,"N/A",IF(D281=$E$18,IF($E$7-SUM(OFFSET(F281,-$E$18,0):F281)&gt;0,$E$7-SUM(OFFSET(F281,-$E$18,0):F281),0),IF(OFFSET(G281,-$E$18,0)-SUM(OFFSET(F281,-$E$18,0):F281)&gt;0,OFFSET(G281,-$E$18,0)-SUM(OFFSET(F281,-$E$18,0):F281),0)))</f>
        <v>0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342</v>
      </c>
      <c r="F282" s="15">
        <f t="shared" si="28"/>
        <v>11</v>
      </c>
      <c r="G282" s="15">
        <f t="shared" ca="1" si="29"/>
        <v>0</v>
      </c>
      <c r="H282" s="13">
        <f t="shared" ca="1" si="25"/>
        <v>0.37479452054794526</v>
      </c>
      <c r="I282" s="29">
        <f ca="1">IF(G282&lt;&gt;0,IF(E282&lt;0,0,IF(OR('Marinated Chicken'!I282&gt;0,Squid!I282&gt;0,Spanakopita!I282&gt;0,'Filet Mignon'!I282&gt;0,'Pork Loin Skewers'!I282&gt;0,Bacon!I282&gt;0),0,IF(OR(Pita!I282&gt;0,'Green Pepper'!I282&gt;0,'House Salad'!I282&gt;0,Mushrooms!I282&gt;0,Lemon!I282&gt;0,Tzatziki!I282&gt;0,'Monterey Jack'!I282&gt;0,Onions!I282&gt;0,'Garlic Butter Sauce'!I282&gt;0,Flour!I282&gt;0,Cheddar!I282&gt;0),50,200))),0)</f>
        <v>0</v>
      </c>
      <c r="J282" s="2">
        <f ca="1">IF(D282&lt;$E$18,"N/A",IF(D282=$E$18,IF($E$7-SUM(OFFSET(F282,-$E$18,0):F282)&gt;0,$E$7-SUM(OFFSET(F282,-$E$18,0):F282),0),IF(OFFSET(G282,-$E$18,0)-SUM(OFFSET(F282,-$E$18,0):F282)&gt;0,OFFSET(G282,-$E$18,0)-SUM(OFFSET(F282,-$E$18,0):F282),0)))</f>
        <v>0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331</v>
      </c>
      <c r="F283" s="15">
        <f t="shared" si="28"/>
        <v>11</v>
      </c>
      <c r="G283" s="15">
        <f t="shared" ca="1" si="29"/>
        <v>0</v>
      </c>
      <c r="H283" s="13">
        <f t="shared" ca="1" si="25"/>
        <v>0.36273972602739729</v>
      </c>
      <c r="I283" s="29">
        <f ca="1">IF(G283&lt;&gt;0,IF(E283&lt;0,0,IF(OR('Marinated Chicken'!I283&gt;0,Squid!I283&gt;0,Spanakopita!I283&gt;0,'Filet Mignon'!I283&gt;0,'Pork Loin Skewers'!I283&gt;0,Bacon!I283&gt;0),0,IF(OR(Pita!I283&gt;0,'Green Pepper'!I283&gt;0,'House Salad'!I283&gt;0,Mushrooms!I283&gt;0,Lemon!I283&gt;0,Tzatziki!I283&gt;0,'Monterey Jack'!I283&gt;0,Onions!I283&gt;0,'Garlic Butter Sauce'!I283&gt;0,Flour!I283&gt;0,Cheddar!I283&gt;0),50,200))),0)</f>
        <v>0</v>
      </c>
      <c r="J283" s="2">
        <f ca="1">IF(D283&lt;$E$18,"N/A",IF(D283=$E$18,IF($E$7-SUM(OFFSET(F283,-$E$18,0):F283)&gt;0,$E$7-SUM(OFFSET(F283,-$E$18,0):F283),0),IF(OFFSET(G283,-$E$18,0)-SUM(OFFSET(F283,-$E$18,0):F283)&gt;0,OFFSET(G283,-$E$18,0)-SUM(OFFSET(F283,-$E$18,0):F283),0)))</f>
        <v>0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320</v>
      </c>
      <c r="F284" s="15">
        <f t="shared" si="28"/>
        <v>11</v>
      </c>
      <c r="G284" s="15">
        <f t="shared" ca="1" si="29"/>
        <v>0</v>
      </c>
      <c r="H284" s="13">
        <f t="shared" ca="1" si="25"/>
        <v>0.35068493150684937</v>
      </c>
      <c r="I284" s="29">
        <f ca="1">IF(G284&lt;&gt;0,IF(E284&lt;0,0,IF(OR('Marinated Chicken'!I284&gt;0,Squid!I284&gt;0,Spanakopita!I284&gt;0,'Filet Mignon'!I284&gt;0,'Pork Loin Skewers'!I284&gt;0,Bacon!I284&gt;0),0,IF(OR(Pita!I284&gt;0,'Green Pepper'!I284&gt;0,'House Salad'!I284&gt;0,Mushrooms!I284&gt;0,Lemon!I284&gt;0,Tzatziki!I284&gt;0,'Monterey Jack'!I284&gt;0,Onions!I284&gt;0,'Garlic Butter Sauce'!I284&gt;0,Flour!I284&gt;0,Cheddar!I284&gt;0),50,200))),0)</f>
        <v>0</v>
      </c>
      <c r="J284" s="2">
        <f ca="1">IF(D284&lt;$E$18,"N/A",IF(D284=$E$18,IF($E$7-SUM(OFFSET(F284,-$E$18,0):F284)&gt;0,$E$7-SUM(OFFSET(F284,-$E$18,0):F284),0),IF(OFFSET(G284,-$E$18,0)-SUM(OFFSET(F284,-$E$18,0):F284)&gt;0,OFFSET(G284,-$E$18,0)-SUM(OFFSET(F284,-$E$18,0):F284),0)))</f>
        <v>0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309</v>
      </c>
      <c r="F285" s="15">
        <f t="shared" si="28"/>
        <v>11</v>
      </c>
      <c r="G285" s="15">
        <f t="shared" ca="1" si="29"/>
        <v>0</v>
      </c>
      <c r="H285" s="13">
        <f t="shared" ca="1" si="25"/>
        <v>0.3386301369863014</v>
      </c>
      <c r="I285" s="29">
        <f ca="1">IF(G285&lt;&gt;0,IF(E285&lt;0,0,IF(OR('Marinated Chicken'!I285&gt;0,Squid!I285&gt;0,Spanakopita!I285&gt;0,'Filet Mignon'!I285&gt;0,'Pork Loin Skewers'!I285&gt;0,Bacon!I285&gt;0),0,IF(OR(Pita!I285&gt;0,'Green Pepper'!I285&gt;0,'House Salad'!I285&gt;0,Mushrooms!I285&gt;0,Lemon!I285&gt;0,Tzatziki!I285&gt;0,'Monterey Jack'!I285&gt;0,Onions!I285&gt;0,'Garlic Butter Sauce'!I285&gt;0,Flour!I285&gt;0,Cheddar!I285&gt;0),50,200))),0)</f>
        <v>0</v>
      </c>
      <c r="J285" s="2">
        <f ca="1">IF(D285&lt;$E$18,"N/A",IF(D285=$E$18,IF($E$7-SUM(OFFSET(F285,-$E$18,0):F285)&gt;0,$E$7-SUM(OFFSET(F285,-$E$18,0):F285),0),IF(OFFSET(G285,-$E$18,0)-SUM(OFFSET(F285,-$E$18,0):F285)&gt;0,OFFSET(G285,-$E$18,0)-SUM(OFFSET(F285,-$E$18,0):F285),0)))</f>
        <v>0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298</v>
      </c>
      <c r="F286" s="15">
        <f t="shared" si="28"/>
        <v>11</v>
      </c>
      <c r="G286" s="15">
        <f t="shared" ca="1" si="29"/>
        <v>0</v>
      </c>
      <c r="H286" s="13">
        <f t="shared" ca="1" si="25"/>
        <v>0.32657534246575348</v>
      </c>
      <c r="I286" s="29">
        <f ca="1">IF(G286&lt;&gt;0,IF(E286&lt;0,0,IF(OR('Marinated Chicken'!I286&gt;0,Squid!I286&gt;0,Spanakopita!I286&gt;0,'Filet Mignon'!I286&gt;0,'Pork Loin Skewers'!I286&gt;0,Bacon!I286&gt;0),0,IF(OR(Pita!I286&gt;0,'Green Pepper'!I286&gt;0,'House Salad'!I286&gt;0,Mushrooms!I286&gt;0,Lemon!I286&gt;0,Tzatziki!I286&gt;0,'Monterey Jack'!I286&gt;0,Onions!I286&gt;0,'Garlic Butter Sauce'!I286&gt;0,Flour!I286&gt;0,Cheddar!I286&gt;0),50,200))),0)</f>
        <v>0</v>
      </c>
      <c r="J286" s="2">
        <f ca="1">IF(D286&lt;$E$18,"N/A",IF(D286=$E$18,IF($E$7-SUM(OFFSET(F286,-$E$18,0):F286)&gt;0,$E$7-SUM(OFFSET(F286,-$E$18,0):F286),0),IF(OFFSET(G286,-$E$18,0)-SUM(OFFSET(F286,-$E$18,0):F286)&gt;0,OFFSET(G286,-$E$18,0)-SUM(OFFSET(F286,-$E$18,0):F286),0)))</f>
        <v>0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287</v>
      </c>
      <c r="F287" s="15">
        <f t="shared" si="28"/>
        <v>11</v>
      </c>
      <c r="G287" s="15">
        <f t="shared" ca="1" si="29"/>
        <v>0</v>
      </c>
      <c r="H287" s="13">
        <f t="shared" ca="1" si="25"/>
        <v>0.31452054794520551</v>
      </c>
      <c r="I287" s="29">
        <f ca="1">IF(G287&lt;&gt;0,IF(E287&lt;0,0,IF(OR('Marinated Chicken'!I287&gt;0,Squid!I287&gt;0,Spanakopita!I287&gt;0,'Filet Mignon'!I287&gt;0,'Pork Loin Skewers'!I287&gt;0,Bacon!I287&gt;0),0,IF(OR(Pita!I287&gt;0,'Green Pepper'!I287&gt;0,'House Salad'!I287&gt;0,Mushrooms!I287&gt;0,Lemon!I287&gt;0,Tzatziki!I287&gt;0,'Monterey Jack'!I287&gt;0,Onions!I287&gt;0,'Garlic Butter Sauce'!I287&gt;0,Flour!I287&gt;0,Cheddar!I287&gt;0),50,200))),0)</f>
        <v>0</v>
      </c>
      <c r="J287" s="2">
        <f ca="1">IF(D287&lt;$E$18,"N/A",IF(D287=$E$18,IF($E$7-SUM(OFFSET(F287,-$E$18,0):F287)&gt;0,$E$7-SUM(OFFSET(F287,-$E$18,0):F287),0),IF(OFFSET(G287,-$E$18,0)-SUM(OFFSET(F287,-$E$18,0):F287)&gt;0,OFFSET(G287,-$E$18,0)-SUM(OFFSET(F287,-$E$18,0):F287),0)))</f>
        <v>0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276</v>
      </c>
      <c r="F288" s="15">
        <f t="shared" si="28"/>
        <v>11</v>
      </c>
      <c r="G288" s="15">
        <f t="shared" ca="1" si="29"/>
        <v>0</v>
      </c>
      <c r="H288" s="13">
        <f t="shared" ca="1" si="25"/>
        <v>0.30246575342465759</v>
      </c>
      <c r="I288" s="29">
        <f ca="1">IF(G288&lt;&gt;0,IF(E288&lt;0,0,IF(OR('Marinated Chicken'!I288&gt;0,Squid!I288&gt;0,Spanakopita!I288&gt;0,'Filet Mignon'!I288&gt;0,'Pork Loin Skewers'!I288&gt;0,Bacon!I288&gt;0),0,IF(OR(Pita!I288&gt;0,'Green Pepper'!I288&gt;0,'House Salad'!I288&gt;0,Mushrooms!I288&gt;0,Lemon!I288&gt;0,Tzatziki!I288&gt;0,'Monterey Jack'!I288&gt;0,Onions!I288&gt;0,'Garlic Butter Sauce'!I288&gt;0,Flour!I288&gt;0,Cheddar!I288&gt;0),50,200))),0)</f>
        <v>0</v>
      </c>
      <c r="J288" s="2">
        <f ca="1">IF(D288&lt;$E$18,"N/A",IF(D288=$E$18,IF($E$7-SUM(OFFSET(F288,-$E$18,0):F288)&gt;0,$E$7-SUM(OFFSET(F288,-$E$18,0):F288),0),IF(OFFSET(G288,-$E$18,0)-SUM(OFFSET(F288,-$E$18,0):F288)&gt;0,OFFSET(G288,-$E$18,0)-SUM(OFFSET(F288,-$E$18,0):F288),0)))</f>
        <v>0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265</v>
      </c>
      <c r="F289" s="15">
        <f t="shared" si="28"/>
        <v>11</v>
      </c>
      <c r="G289" s="15">
        <f t="shared" ca="1" si="29"/>
        <v>0</v>
      </c>
      <c r="H289" s="13">
        <f t="shared" ca="1" si="25"/>
        <v>0.29041095890410962</v>
      </c>
      <c r="I289" s="29">
        <f ca="1">IF(G289&lt;&gt;0,IF(E289&lt;0,0,IF(OR('Marinated Chicken'!I289&gt;0,Squid!I289&gt;0,Spanakopita!I289&gt;0,'Filet Mignon'!I289&gt;0,'Pork Loin Skewers'!I289&gt;0,Bacon!I289&gt;0),0,IF(OR(Pita!I289&gt;0,'Green Pepper'!I289&gt;0,'House Salad'!I289&gt;0,Mushrooms!I289&gt;0,Lemon!I289&gt;0,Tzatziki!I289&gt;0,'Monterey Jack'!I289&gt;0,Onions!I289&gt;0,'Garlic Butter Sauce'!I289&gt;0,Flour!I289&gt;0,Cheddar!I289&gt;0),50,200))),0)</f>
        <v>0</v>
      </c>
      <c r="J289" s="2">
        <f ca="1">IF(D289&lt;$E$18,"N/A",IF(D289=$E$18,IF($E$7-SUM(OFFSET(F289,-$E$18,0):F289)&gt;0,$E$7-SUM(OFFSET(F289,-$E$18,0):F289),0),IF(OFFSET(G289,-$E$18,0)-SUM(OFFSET(F289,-$E$18,0):F289)&gt;0,OFFSET(G289,-$E$18,0)-SUM(OFFSET(F289,-$E$18,0):F289),0)))</f>
        <v>0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254</v>
      </c>
      <c r="F290" s="15">
        <f t="shared" si="28"/>
        <v>11</v>
      </c>
      <c r="G290" s="15">
        <f t="shared" ca="1" si="29"/>
        <v>0</v>
      </c>
      <c r="H290" s="13">
        <f t="shared" ca="1" si="25"/>
        <v>0.2783561643835617</v>
      </c>
      <c r="I290" s="29">
        <f ca="1">IF(G290&lt;&gt;0,IF(E290&lt;0,0,IF(OR('Marinated Chicken'!I290&gt;0,Squid!I290&gt;0,Spanakopita!I290&gt;0,'Filet Mignon'!I290&gt;0,'Pork Loin Skewers'!I290&gt;0,Bacon!I290&gt;0),0,IF(OR(Pita!I290&gt;0,'Green Pepper'!I290&gt;0,'House Salad'!I290&gt;0,Mushrooms!I290&gt;0,Lemon!I290&gt;0,Tzatziki!I290&gt;0,'Monterey Jack'!I290&gt;0,Onions!I290&gt;0,'Garlic Butter Sauce'!I290&gt;0,Flour!I290&gt;0,Cheddar!I290&gt;0),50,200))),0)</f>
        <v>0</v>
      </c>
      <c r="J290" s="2">
        <f ca="1">IF(D290&lt;$E$18,"N/A",IF(D290=$E$18,IF($E$7-SUM(OFFSET(F290,-$E$18,0):F290)&gt;0,$E$7-SUM(OFFSET(F290,-$E$18,0):F290),0),IF(OFFSET(G290,-$E$18,0)-SUM(OFFSET(F290,-$E$18,0):F290)&gt;0,OFFSET(G290,-$E$18,0)-SUM(OFFSET(F290,-$E$18,0):F290),0)))</f>
        <v>0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243</v>
      </c>
      <c r="F291" s="15">
        <f t="shared" si="28"/>
        <v>11</v>
      </c>
      <c r="G291" s="15">
        <f t="shared" ca="1" si="29"/>
        <v>0</v>
      </c>
      <c r="H291" s="13">
        <f t="shared" ca="1" si="25"/>
        <v>0.26630136986301373</v>
      </c>
      <c r="I291" s="29">
        <f ca="1">IF(G291&lt;&gt;0,IF(E291&lt;0,0,IF(OR('Marinated Chicken'!I291&gt;0,Squid!I291&gt;0,Spanakopita!I291&gt;0,'Filet Mignon'!I291&gt;0,'Pork Loin Skewers'!I291&gt;0,Bacon!I291&gt;0),0,IF(OR(Pita!I291&gt;0,'Green Pepper'!I291&gt;0,'House Salad'!I291&gt;0,Mushrooms!I291&gt;0,Lemon!I291&gt;0,Tzatziki!I291&gt;0,'Monterey Jack'!I291&gt;0,Onions!I291&gt;0,'Garlic Butter Sauce'!I291&gt;0,Flour!I291&gt;0,Cheddar!I291&gt;0),50,200))),0)</f>
        <v>0</v>
      </c>
      <c r="J291" s="2">
        <f ca="1">IF(D291&lt;$E$18,"N/A",IF(D291=$E$18,IF($E$7-SUM(OFFSET(F291,-$E$18,0):F291)&gt;0,$E$7-SUM(OFFSET(F291,-$E$18,0):F291),0),IF(OFFSET(G291,-$E$18,0)-SUM(OFFSET(F291,-$E$18,0):F291)&gt;0,OFFSET(G291,-$E$18,0)-SUM(OFFSET(F291,-$E$18,0):F291),0)))</f>
        <v>0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232</v>
      </c>
      <c r="F292" s="15">
        <f t="shared" si="28"/>
        <v>11</v>
      </c>
      <c r="G292" s="15">
        <f t="shared" ca="1" si="29"/>
        <v>0</v>
      </c>
      <c r="H292" s="13">
        <f t="shared" ca="1" si="25"/>
        <v>0.25424657534246581</v>
      </c>
      <c r="I292" s="29">
        <f ca="1">IF(G292&lt;&gt;0,IF(E292&lt;0,0,IF(OR('Marinated Chicken'!I292&gt;0,Squid!I292&gt;0,Spanakopita!I292&gt;0,'Filet Mignon'!I292&gt;0,'Pork Loin Skewers'!I292&gt;0,Bacon!I292&gt;0),0,IF(OR(Pita!I292&gt;0,'Green Pepper'!I292&gt;0,'House Salad'!I292&gt;0,Mushrooms!I292&gt;0,Lemon!I292&gt;0,Tzatziki!I292&gt;0,'Monterey Jack'!I292&gt;0,Onions!I292&gt;0,'Garlic Butter Sauce'!I292&gt;0,Flour!I292&gt;0,Cheddar!I292&gt;0),50,200))),0)</f>
        <v>0</v>
      </c>
      <c r="J292" s="2">
        <f ca="1">IF(D292&lt;$E$18,"N/A",IF(D292=$E$18,IF($E$7-SUM(OFFSET(F292,-$E$18,0):F292)&gt;0,$E$7-SUM(OFFSET(F292,-$E$18,0):F292),0),IF(OFFSET(G292,-$E$18,0)-SUM(OFFSET(F292,-$E$18,0):F292)&gt;0,OFFSET(G292,-$E$18,0)-SUM(OFFSET(F292,-$E$18,0):F292),0)))</f>
        <v>0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221</v>
      </c>
      <c r="F293" s="15">
        <f t="shared" si="28"/>
        <v>11</v>
      </c>
      <c r="G293" s="15">
        <f t="shared" ca="1" si="29"/>
        <v>0</v>
      </c>
      <c r="H293" s="13">
        <f t="shared" ca="1" si="25"/>
        <v>0.24219178082191783</v>
      </c>
      <c r="I293" s="29">
        <f ca="1">IF(G293&lt;&gt;0,IF(E293&lt;0,0,IF(OR('Marinated Chicken'!I293&gt;0,Squid!I293&gt;0,Spanakopita!I293&gt;0,'Filet Mignon'!I293&gt;0,'Pork Loin Skewers'!I293&gt;0,Bacon!I293&gt;0),0,IF(OR(Pita!I293&gt;0,'Green Pepper'!I293&gt;0,'House Salad'!I293&gt;0,Mushrooms!I293&gt;0,Lemon!I293&gt;0,Tzatziki!I293&gt;0,'Monterey Jack'!I293&gt;0,Onions!I293&gt;0,'Garlic Butter Sauce'!I293&gt;0,Flour!I293&gt;0,Cheddar!I293&gt;0),50,200))),0)</f>
        <v>0</v>
      </c>
      <c r="J293" s="2">
        <f ca="1">IF(D293&lt;$E$18,"N/A",IF(D293=$E$18,IF($E$7-SUM(OFFSET(F293,-$E$18,0):F293)&gt;0,$E$7-SUM(OFFSET(F293,-$E$18,0):F293),0),IF(OFFSET(G293,-$E$18,0)-SUM(OFFSET(F293,-$E$18,0):F293)&gt;0,OFFSET(G293,-$E$18,0)-SUM(OFFSET(F293,-$E$18,0):F293),0)))</f>
        <v>0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210</v>
      </c>
      <c r="F294" s="15">
        <f t="shared" si="28"/>
        <v>11</v>
      </c>
      <c r="G294" s="15">
        <f t="shared" ca="1" si="29"/>
        <v>0</v>
      </c>
      <c r="H294" s="13">
        <f t="shared" ca="1" si="25"/>
        <v>0.23013698630136989</v>
      </c>
      <c r="I294" s="29">
        <f ca="1">IF(G294&lt;&gt;0,IF(E294&lt;0,0,IF(OR('Marinated Chicken'!I294&gt;0,Squid!I294&gt;0,Spanakopita!I294&gt;0,'Filet Mignon'!I294&gt;0,'Pork Loin Skewers'!I294&gt;0,Bacon!I294&gt;0),0,IF(OR(Pita!I294&gt;0,'Green Pepper'!I294&gt;0,'House Salad'!I294&gt;0,Mushrooms!I294&gt;0,Lemon!I294&gt;0,Tzatziki!I294&gt;0,'Monterey Jack'!I294&gt;0,Onions!I294&gt;0,'Garlic Butter Sauce'!I294&gt;0,Flour!I294&gt;0,Cheddar!I294&gt;0),50,200))),0)</f>
        <v>0</v>
      </c>
      <c r="J294" s="2">
        <f ca="1">IF(D294&lt;$E$18,"N/A",IF(D294=$E$18,IF($E$7-SUM(OFFSET(F294,-$E$18,0):F294)&gt;0,$E$7-SUM(OFFSET(F294,-$E$18,0):F294),0),IF(OFFSET(G294,-$E$18,0)-SUM(OFFSET(F294,-$E$18,0):F294)&gt;0,OFFSET(G294,-$E$18,0)-SUM(OFFSET(F294,-$E$18,0):F294),0)))</f>
        <v>0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199</v>
      </c>
      <c r="F295" s="15">
        <f t="shared" si="28"/>
        <v>11</v>
      </c>
      <c r="G295" s="15">
        <f t="shared" ca="1" si="29"/>
        <v>0</v>
      </c>
      <c r="H295" s="13">
        <f t="shared" ca="1" si="25"/>
        <v>0.21808219178082194</v>
      </c>
      <c r="I295" s="29">
        <f ca="1">IF(G295&lt;&gt;0,IF(E295&lt;0,0,IF(OR('Marinated Chicken'!I295&gt;0,Squid!I295&gt;0,Spanakopita!I295&gt;0,'Filet Mignon'!I295&gt;0,'Pork Loin Skewers'!I295&gt;0,Bacon!I295&gt;0),0,IF(OR(Pita!I295&gt;0,'Green Pepper'!I295&gt;0,'House Salad'!I295&gt;0,Mushrooms!I295&gt;0,Lemon!I295&gt;0,Tzatziki!I295&gt;0,'Monterey Jack'!I295&gt;0,Onions!I295&gt;0,'Garlic Butter Sauce'!I295&gt;0,Flour!I295&gt;0,Cheddar!I295&gt;0),50,200))),0)</f>
        <v>0</v>
      </c>
      <c r="J295" s="2">
        <f ca="1">IF(D295&lt;$E$18,"N/A",IF(D295=$E$18,IF($E$7-SUM(OFFSET(F295,-$E$18,0):F295)&gt;0,$E$7-SUM(OFFSET(F295,-$E$18,0):F295),0),IF(OFFSET(G295,-$E$18,0)-SUM(OFFSET(F295,-$E$18,0):F295)&gt;0,OFFSET(G295,-$E$18,0)-SUM(OFFSET(F295,-$E$18,0):F295),0)))</f>
        <v>0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188</v>
      </c>
      <c r="F296" s="15">
        <f t="shared" si="28"/>
        <v>11</v>
      </c>
      <c r="G296" s="15">
        <f t="shared" ca="1" si="29"/>
        <v>0</v>
      </c>
      <c r="H296" s="13">
        <f t="shared" ca="1" si="25"/>
        <v>0.206027397260274</v>
      </c>
      <c r="I296" s="29">
        <f ca="1">IF(G296&lt;&gt;0,IF(E296&lt;0,0,IF(OR('Marinated Chicken'!I296&gt;0,Squid!I296&gt;0,Spanakopita!I296&gt;0,'Filet Mignon'!I296&gt;0,'Pork Loin Skewers'!I296&gt;0,Bacon!I296&gt;0),0,IF(OR(Pita!I296&gt;0,'Green Pepper'!I296&gt;0,'House Salad'!I296&gt;0,Mushrooms!I296&gt;0,Lemon!I296&gt;0,Tzatziki!I296&gt;0,'Monterey Jack'!I296&gt;0,Onions!I296&gt;0,'Garlic Butter Sauce'!I296&gt;0,Flour!I296&gt;0,Cheddar!I296&gt;0),50,200))),0)</f>
        <v>0</v>
      </c>
      <c r="J296" s="2">
        <f ca="1">IF(D296&lt;$E$18,"N/A",IF(D296=$E$18,IF($E$7-SUM(OFFSET(F296,-$E$18,0):F296)&gt;0,$E$7-SUM(OFFSET(F296,-$E$18,0):F296),0),IF(OFFSET(G296,-$E$18,0)-SUM(OFFSET(F296,-$E$18,0):F296)&gt;0,OFFSET(G296,-$E$18,0)-SUM(OFFSET(F296,-$E$18,0):F296),0)))</f>
        <v>0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177</v>
      </c>
      <c r="F297" s="15">
        <f t="shared" si="28"/>
        <v>11</v>
      </c>
      <c r="G297" s="15">
        <f t="shared" ca="1" si="29"/>
        <v>0</v>
      </c>
      <c r="H297" s="13">
        <f t="shared" ca="1" si="25"/>
        <v>0.19397260273972605</v>
      </c>
      <c r="I297" s="29">
        <f ca="1">IF(G297&lt;&gt;0,IF(E297&lt;0,0,IF(OR('Marinated Chicken'!I297&gt;0,Squid!I297&gt;0,Spanakopita!I297&gt;0,'Filet Mignon'!I297&gt;0,'Pork Loin Skewers'!I297&gt;0,Bacon!I297&gt;0),0,IF(OR(Pita!I297&gt;0,'Green Pepper'!I297&gt;0,'House Salad'!I297&gt;0,Mushrooms!I297&gt;0,Lemon!I297&gt;0,Tzatziki!I297&gt;0,'Monterey Jack'!I297&gt;0,Onions!I297&gt;0,'Garlic Butter Sauce'!I297&gt;0,Flour!I297&gt;0,Cheddar!I297&gt;0),50,200))),0)</f>
        <v>0</v>
      </c>
      <c r="J297" s="2">
        <f ca="1">IF(D297&lt;$E$18,"N/A",IF(D297=$E$18,IF($E$7-SUM(OFFSET(F297,-$E$18,0):F297)&gt;0,$E$7-SUM(OFFSET(F297,-$E$18,0):F297),0),IF(OFFSET(G297,-$E$18,0)-SUM(OFFSET(F297,-$E$18,0):F297)&gt;0,OFFSET(G297,-$E$18,0)-SUM(OFFSET(F297,-$E$18,0):F297),0)))</f>
        <v>0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166</v>
      </c>
      <c r="F298" s="15">
        <f t="shared" si="28"/>
        <v>11</v>
      </c>
      <c r="G298" s="15">
        <f t="shared" ca="1" si="29"/>
        <v>0</v>
      </c>
      <c r="H298" s="13">
        <f t="shared" ca="1" si="25"/>
        <v>0.18191780821917811</v>
      </c>
      <c r="I298" s="29">
        <f ca="1">IF(G298&lt;&gt;0,IF(E298&lt;0,0,IF(OR('Marinated Chicken'!I298&gt;0,Squid!I298&gt;0,Spanakopita!I298&gt;0,'Filet Mignon'!I298&gt;0,'Pork Loin Skewers'!I298&gt;0,Bacon!I298&gt;0),0,IF(OR(Pita!I298&gt;0,'Green Pepper'!I298&gt;0,'House Salad'!I298&gt;0,Mushrooms!I298&gt;0,Lemon!I298&gt;0,Tzatziki!I298&gt;0,'Monterey Jack'!I298&gt;0,Onions!I298&gt;0,'Garlic Butter Sauce'!I298&gt;0,Flour!I298&gt;0,Cheddar!I298&gt;0),50,200))),0)</f>
        <v>0</v>
      </c>
      <c r="J298" s="2">
        <f ca="1">IF(D298&lt;$E$18,"N/A",IF(D298=$E$18,IF($E$7-SUM(OFFSET(F298,-$E$18,0):F298)&gt;0,$E$7-SUM(OFFSET(F298,-$E$18,0):F298),0),IF(OFFSET(G298,-$E$18,0)-SUM(OFFSET(F298,-$E$18,0):F298)&gt;0,OFFSET(G298,-$E$18,0)-SUM(OFFSET(F298,-$E$18,0):F298),0)))</f>
        <v>0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155</v>
      </c>
      <c r="F299" s="15">
        <f t="shared" si="28"/>
        <v>11</v>
      </c>
      <c r="G299" s="15">
        <f t="shared" ca="1" si="29"/>
        <v>0</v>
      </c>
      <c r="H299" s="13">
        <f t="shared" ca="1" si="25"/>
        <v>0.16986301369863016</v>
      </c>
      <c r="I299" s="29">
        <f ca="1">IF(G299&lt;&gt;0,IF(E299&lt;0,0,IF(OR('Marinated Chicken'!I299&gt;0,Squid!I299&gt;0,Spanakopita!I299&gt;0,'Filet Mignon'!I299&gt;0,'Pork Loin Skewers'!I299&gt;0,Bacon!I299&gt;0),0,IF(OR(Pita!I299&gt;0,'Green Pepper'!I299&gt;0,'House Salad'!I299&gt;0,Mushrooms!I299&gt;0,Lemon!I299&gt;0,Tzatziki!I299&gt;0,'Monterey Jack'!I299&gt;0,Onions!I299&gt;0,'Garlic Butter Sauce'!I299&gt;0,Flour!I299&gt;0,Cheddar!I299&gt;0),50,200))),0)</f>
        <v>0</v>
      </c>
      <c r="J299" s="2">
        <f ca="1">IF(D299&lt;$E$18,"N/A",IF(D299=$E$18,IF($E$7-SUM(OFFSET(F299,-$E$18,0):F299)&gt;0,$E$7-SUM(OFFSET(F299,-$E$18,0):F299),0),IF(OFFSET(G299,-$E$18,0)-SUM(OFFSET(F299,-$E$18,0):F299)&gt;0,OFFSET(G299,-$E$18,0)-SUM(OFFSET(F299,-$E$18,0):F299),0)))</f>
        <v>0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144</v>
      </c>
      <c r="F300" s="15">
        <f t="shared" si="28"/>
        <v>11</v>
      </c>
      <c r="G300" s="15">
        <f t="shared" ca="1" si="29"/>
        <v>385</v>
      </c>
      <c r="H300" s="13">
        <f t="shared" ca="1" si="25"/>
        <v>0.15780821917808222</v>
      </c>
      <c r="I300" s="29">
        <f ca="1">IF(G300&lt;&gt;0,IF(E300&lt;0,0,IF(OR('Marinated Chicken'!I300&gt;0,Squid!I300&gt;0,Spanakopita!I300&gt;0,'Filet Mignon'!I300&gt;0,'Pork Loin Skewers'!I300&gt;0,Bacon!I300&gt;0),0,IF(OR(Pita!I300&gt;0,'Green Pepper'!I300&gt;0,'House Salad'!I300&gt;0,Mushrooms!I300&gt;0,Lemon!I300&gt;0,Tzatziki!I300&gt;0,'Monterey Jack'!I300&gt;0,Onions!I300&gt;0,'Garlic Butter Sauce'!I300&gt;0,Flour!I300&gt;0,Cheddar!I300&gt;0),50,200))),0)</f>
        <v>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518</v>
      </c>
      <c r="F301" s="15">
        <f t="shared" si="28"/>
        <v>11</v>
      </c>
      <c r="G301" s="15">
        <f t="shared" ca="1" si="29"/>
        <v>0</v>
      </c>
      <c r="H301" s="13">
        <f t="shared" ca="1" si="25"/>
        <v>0.56767123287671239</v>
      </c>
      <c r="I301" s="29">
        <f ca="1">IF(G301&lt;&gt;0,IF(E301&lt;0,0,IF(OR('Marinated Chicken'!I301&gt;0,Squid!I301&gt;0,Spanakopita!I301&gt;0,'Filet Mignon'!I301&gt;0,'Pork Loin Skewers'!I301&gt;0,Bacon!I301&gt;0),0,IF(OR(Pita!I301&gt;0,'Green Pepper'!I301&gt;0,'House Salad'!I301&gt;0,Mushrooms!I301&gt;0,Lemon!I301&gt;0,Tzatziki!I301&gt;0,'Monterey Jack'!I301&gt;0,Onions!I301&gt;0,'Garlic Butter Sauce'!I301&gt;0,Flour!I301&gt;0,Cheddar!I301&gt;0),50,200))),0)</f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507</v>
      </c>
      <c r="F302" s="15">
        <f t="shared" si="28"/>
        <v>11</v>
      </c>
      <c r="G302" s="15">
        <f t="shared" ca="1" si="29"/>
        <v>0</v>
      </c>
      <c r="H302" s="13">
        <f t="shared" ca="1" si="25"/>
        <v>0.55561643835616448</v>
      </c>
      <c r="I302" s="29">
        <f ca="1">IF(G302&lt;&gt;0,IF(E302&lt;0,0,IF(OR('Marinated Chicken'!I302&gt;0,Squid!I302&gt;0,Spanakopita!I302&gt;0,'Filet Mignon'!I302&gt;0,'Pork Loin Skewers'!I302&gt;0,Bacon!I302&gt;0),0,IF(OR(Pita!I302&gt;0,'Green Pepper'!I302&gt;0,'House Salad'!I302&gt;0,Mushrooms!I302&gt;0,Lemon!I302&gt;0,Tzatziki!I302&gt;0,'Monterey Jack'!I302&gt;0,Onions!I302&gt;0,'Garlic Butter Sauce'!I302&gt;0,Flour!I302&gt;0,Cheddar!I302&gt;0),50,200))),0)</f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496</v>
      </c>
      <c r="F303" s="15">
        <f t="shared" si="28"/>
        <v>11</v>
      </c>
      <c r="G303" s="15">
        <f t="shared" ca="1" si="29"/>
        <v>0</v>
      </c>
      <c r="H303" s="13">
        <f t="shared" ca="1" si="25"/>
        <v>0.54356164383561656</v>
      </c>
      <c r="I303" s="29">
        <f ca="1">IF(G303&lt;&gt;0,IF(E303&lt;0,0,IF(OR('Marinated Chicken'!I303&gt;0,Squid!I303&gt;0,Spanakopita!I303&gt;0,'Filet Mignon'!I303&gt;0,'Pork Loin Skewers'!I303&gt;0,Bacon!I303&gt;0),0,IF(OR(Pita!I303&gt;0,'Green Pepper'!I303&gt;0,'House Salad'!I303&gt;0,Mushrooms!I303&gt;0,Lemon!I303&gt;0,Tzatziki!I303&gt;0,'Monterey Jack'!I303&gt;0,Onions!I303&gt;0,'Garlic Butter Sauce'!I303&gt;0,Flour!I303&gt;0,Cheddar!I303&gt;0),50,200))),0)</f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485</v>
      </c>
      <c r="F304" s="15">
        <f t="shared" si="28"/>
        <v>11</v>
      </c>
      <c r="G304" s="15">
        <f t="shared" ca="1" si="29"/>
        <v>0</v>
      </c>
      <c r="H304" s="13">
        <f t="shared" ca="1" si="25"/>
        <v>0.53150684931506853</v>
      </c>
      <c r="I304" s="29">
        <f ca="1">IF(G304&lt;&gt;0,IF(E304&lt;0,0,IF(OR('Marinated Chicken'!I304&gt;0,Squid!I304&gt;0,Spanakopita!I304&gt;0,'Filet Mignon'!I304&gt;0,'Pork Loin Skewers'!I304&gt;0,Bacon!I304&gt;0),0,IF(OR(Pita!I304&gt;0,'Green Pepper'!I304&gt;0,'House Salad'!I304&gt;0,Mushrooms!I304&gt;0,Lemon!I304&gt;0,Tzatziki!I304&gt;0,'Monterey Jack'!I304&gt;0,Onions!I304&gt;0,'Garlic Butter Sauce'!I304&gt;0,Flour!I304&gt;0,Cheddar!I304&gt;0),50,200))),0)</f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474</v>
      </c>
      <c r="F305" s="15">
        <f t="shared" si="28"/>
        <v>11</v>
      </c>
      <c r="G305" s="15">
        <f t="shared" ca="1" si="29"/>
        <v>0</v>
      </c>
      <c r="H305" s="13">
        <f t="shared" ca="1" si="25"/>
        <v>0.51945205479452061</v>
      </c>
      <c r="I305" s="29">
        <f ca="1">IF(G305&lt;&gt;0,IF(E305&lt;0,0,IF(OR('Marinated Chicken'!I305&gt;0,Squid!I305&gt;0,Spanakopita!I305&gt;0,'Filet Mignon'!I305&gt;0,'Pork Loin Skewers'!I305&gt;0,Bacon!I305&gt;0),0,IF(OR(Pita!I305&gt;0,'Green Pepper'!I305&gt;0,'House Salad'!I305&gt;0,Mushrooms!I305&gt;0,Lemon!I305&gt;0,Tzatziki!I305&gt;0,'Monterey Jack'!I305&gt;0,Onions!I305&gt;0,'Garlic Butter Sauce'!I305&gt;0,Flour!I305&gt;0,Cheddar!I305&gt;0),50,200))),0)</f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463</v>
      </c>
      <c r="F306" s="15">
        <f t="shared" si="28"/>
        <v>11</v>
      </c>
      <c r="G306" s="15">
        <f t="shared" ca="1" si="29"/>
        <v>0</v>
      </c>
      <c r="H306" s="13">
        <f t="shared" ca="1" si="25"/>
        <v>0.50739726027397269</v>
      </c>
      <c r="I306" s="29">
        <f ca="1">IF(G306&lt;&gt;0,IF(E306&lt;0,0,IF(OR('Marinated Chicken'!I306&gt;0,Squid!I306&gt;0,Spanakopita!I306&gt;0,'Filet Mignon'!I306&gt;0,'Pork Loin Skewers'!I306&gt;0,Bacon!I306&gt;0),0,IF(OR(Pita!I306&gt;0,'Green Pepper'!I306&gt;0,'House Salad'!I306&gt;0,Mushrooms!I306&gt;0,Lemon!I306&gt;0,Tzatziki!I306&gt;0,'Monterey Jack'!I306&gt;0,Onions!I306&gt;0,'Garlic Butter Sauce'!I306&gt;0,Flour!I306&gt;0,Cheddar!I306&gt;0),50,200))),0)</f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452</v>
      </c>
      <c r="F307" s="15">
        <f t="shared" si="28"/>
        <v>11</v>
      </c>
      <c r="G307" s="15">
        <f t="shared" ca="1" si="29"/>
        <v>0</v>
      </c>
      <c r="H307" s="13">
        <f t="shared" ca="1" si="25"/>
        <v>0.49534246575342472</v>
      </c>
      <c r="I307" s="29">
        <f ca="1">IF(G307&lt;&gt;0,IF(E307&lt;0,0,IF(OR('Marinated Chicken'!I307&gt;0,Squid!I307&gt;0,Spanakopita!I307&gt;0,'Filet Mignon'!I307&gt;0,'Pork Loin Skewers'!I307&gt;0,Bacon!I307&gt;0),0,IF(OR(Pita!I307&gt;0,'Green Pepper'!I307&gt;0,'House Salad'!I307&gt;0,Mushrooms!I307&gt;0,Lemon!I307&gt;0,Tzatziki!I307&gt;0,'Monterey Jack'!I307&gt;0,Onions!I307&gt;0,'Garlic Butter Sauce'!I307&gt;0,Flour!I307&gt;0,Cheddar!I307&gt;0),50,200))),0)</f>
        <v>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441</v>
      </c>
      <c r="F308" s="15">
        <f t="shared" si="28"/>
        <v>11</v>
      </c>
      <c r="G308" s="15">
        <f t="shared" ca="1" si="29"/>
        <v>0</v>
      </c>
      <c r="H308" s="13">
        <f t="shared" ca="1" si="25"/>
        <v>0.48328767123287675</v>
      </c>
      <c r="I308" s="29">
        <f ca="1">IF(G308&lt;&gt;0,IF(E308&lt;0,0,IF(OR('Marinated Chicken'!I308&gt;0,Squid!I308&gt;0,Spanakopita!I308&gt;0,'Filet Mignon'!I308&gt;0,'Pork Loin Skewers'!I308&gt;0,Bacon!I308&gt;0),0,IF(OR(Pita!I308&gt;0,'Green Pepper'!I308&gt;0,'House Salad'!I308&gt;0,Mushrooms!I308&gt;0,Lemon!I308&gt;0,Tzatziki!I308&gt;0,'Monterey Jack'!I308&gt;0,Onions!I308&gt;0,'Garlic Butter Sauce'!I308&gt;0,Flour!I308&gt;0,Cheddar!I308&gt;0),50,200))),0)</f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430</v>
      </c>
      <c r="F309" s="15">
        <f t="shared" si="28"/>
        <v>11</v>
      </c>
      <c r="G309" s="15">
        <f t="shared" ca="1" si="29"/>
        <v>0</v>
      </c>
      <c r="H309" s="13">
        <f t="shared" ca="1" si="25"/>
        <v>0.47123287671232883</v>
      </c>
      <c r="I309" s="29">
        <f ca="1">IF(G309&lt;&gt;0,IF(E309&lt;0,0,IF(OR('Marinated Chicken'!I309&gt;0,Squid!I309&gt;0,Spanakopita!I309&gt;0,'Filet Mignon'!I309&gt;0,'Pork Loin Skewers'!I309&gt;0,Bacon!I309&gt;0),0,IF(OR(Pita!I309&gt;0,'Green Pepper'!I309&gt;0,'House Salad'!I309&gt;0,Mushrooms!I309&gt;0,Lemon!I309&gt;0,Tzatziki!I309&gt;0,'Monterey Jack'!I309&gt;0,Onions!I309&gt;0,'Garlic Butter Sauce'!I309&gt;0,Flour!I309&gt;0,Cheddar!I309&gt;0),50,200))),0)</f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419</v>
      </c>
      <c r="F310" s="15">
        <f t="shared" si="28"/>
        <v>11</v>
      </c>
      <c r="G310" s="15">
        <f t="shared" ca="1" si="29"/>
        <v>0</v>
      </c>
      <c r="H310" s="13">
        <f t="shared" ca="1" si="25"/>
        <v>0.45917808219178086</v>
      </c>
      <c r="I310" s="29">
        <f ca="1">IF(G310&lt;&gt;0,IF(E310&lt;0,0,IF(OR('Marinated Chicken'!I310&gt;0,Squid!I310&gt;0,Spanakopita!I310&gt;0,'Filet Mignon'!I310&gt;0,'Pork Loin Skewers'!I310&gt;0,Bacon!I310&gt;0),0,IF(OR(Pita!I310&gt;0,'Green Pepper'!I310&gt;0,'House Salad'!I310&gt;0,Mushrooms!I310&gt;0,Lemon!I310&gt;0,Tzatziki!I310&gt;0,'Monterey Jack'!I310&gt;0,Onions!I310&gt;0,'Garlic Butter Sauce'!I310&gt;0,Flour!I310&gt;0,Cheddar!I310&gt;0),50,200))),0)</f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408</v>
      </c>
      <c r="F311" s="15">
        <f t="shared" si="28"/>
        <v>11</v>
      </c>
      <c r="G311" s="15">
        <f t="shared" ca="1" si="29"/>
        <v>0</v>
      </c>
      <c r="H311" s="13">
        <f t="shared" ca="1" si="25"/>
        <v>0.44712328767123294</v>
      </c>
      <c r="I311" s="29">
        <f ca="1">IF(G311&lt;&gt;0,IF(E311&lt;0,0,IF(OR('Marinated Chicken'!I311&gt;0,Squid!I311&gt;0,Spanakopita!I311&gt;0,'Filet Mignon'!I311&gt;0,'Pork Loin Skewers'!I311&gt;0,Bacon!I311&gt;0),0,IF(OR(Pita!I311&gt;0,'Green Pepper'!I311&gt;0,'House Salad'!I311&gt;0,Mushrooms!I311&gt;0,Lemon!I311&gt;0,Tzatziki!I311&gt;0,'Monterey Jack'!I311&gt;0,Onions!I311&gt;0,'Garlic Butter Sauce'!I311&gt;0,Flour!I311&gt;0,Cheddar!I311&gt;0),50,200))),0)</f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397</v>
      </c>
      <c r="F312" s="15">
        <f t="shared" si="28"/>
        <v>11</v>
      </c>
      <c r="G312" s="15">
        <f t="shared" ca="1" si="29"/>
        <v>0</v>
      </c>
      <c r="H312" s="13">
        <f t="shared" ca="1" si="25"/>
        <v>0.43506849315068497</v>
      </c>
      <c r="I312" s="29">
        <f ca="1">IF(G312&lt;&gt;0,IF(E312&lt;0,0,IF(OR('Marinated Chicken'!I312&gt;0,Squid!I312&gt;0,Spanakopita!I312&gt;0,'Filet Mignon'!I312&gt;0,'Pork Loin Skewers'!I312&gt;0,Bacon!I312&gt;0),0,IF(OR(Pita!I312&gt;0,'Green Pepper'!I312&gt;0,'House Salad'!I312&gt;0,Mushrooms!I312&gt;0,Lemon!I312&gt;0,Tzatziki!I312&gt;0,'Monterey Jack'!I312&gt;0,Onions!I312&gt;0,'Garlic Butter Sauce'!I312&gt;0,Flour!I312&gt;0,Cheddar!I312&gt;0),50,200))),0)</f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386</v>
      </c>
      <c r="F313" s="15">
        <f t="shared" si="28"/>
        <v>11</v>
      </c>
      <c r="G313" s="15">
        <f t="shared" ca="1" si="29"/>
        <v>0</v>
      </c>
      <c r="H313" s="13">
        <f t="shared" ca="1" si="25"/>
        <v>0.42301369863013705</v>
      </c>
      <c r="I313" s="29">
        <f ca="1">IF(G313&lt;&gt;0,IF(E313&lt;0,0,IF(OR('Marinated Chicken'!I313&gt;0,Squid!I313&gt;0,Spanakopita!I313&gt;0,'Filet Mignon'!I313&gt;0,'Pork Loin Skewers'!I313&gt;0,Bacon!I313&gt;0),0,IF(OR(Pita!I313&gt;0,'Green Pepper'!I313&gt;0,'House Salad'!I313&gt;0,Mushrooms!I313&gt;0,Lemon!I313&gt;0,Tzatziki!I313&gt;0,'Monterey Jack'!I313&gt;0,Onions!I313&gt;0,'Garlic Butter Sauce'!I313&gt;0,Flour!I313&gt;0,Cheddar!I313&gt;0),50,200))),0)</f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375</v>
      </c>
      <c r="F314" s="15">
        <f t="shared" si="28"/>
        <v>11</v>
      </c>
      <c r="G314" s="15">
        <f t="shared" ca="1" si="29"/>
        <v>0</v>
      </c>
      <c r="H314" s="13">
        <f t="shared" ca="1" si="25"/>
        <v>0.41095890410958907</v>
      </c>
      <c r="I314" s="29">
        <f ca="1">IF(G314&lt;&gt;0,IF(E314&lt;0,0,IF(OR('Marinated Chicken'!I314&gt;0,Squid!I314&gt;0,Spanakopita!I314&gt;0,'Filet Mignon'!I314&gt;0,'Pork Loin Skewers'!I314&gt;0,Bacon!I314&gt;0),0,IF(OR(Pita!I314&gt;0,'Green Pepper'!I314&gt;0,'House Salad'!I314&gt;0,Mushrooms!I314&gt;0,Lemon!I314&gt;0,Tzatziki!I314&gt;0,'Monterey Jack'!I314&gt;0,Onions!I314&gt;0,'Garlic Butter Sauce'!I314&gt;0,Flour!I314&gt;0,Cheddar!I314&gt;0),50,200))),0)</f>
        <v>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364</v>
      </c>
      <c r="F315" s="15">
        <f t="shared" si="28"/>
        <v>11</v>
      </c>
      <c r="G315" s="15">
        <f t="shared" ca="1" si="29"/>
        <v>0</v>
      </c>
      <c r="H315" s="13">
        <f t="shared" ca="1" si="25"/>
        <v>0.39890410958904116</v>
      </c>
      <c r="I315" s="29">
        <f ca="1">IF(G315&lt;&gt;0,IF(E315&lt;0,0,IF(OR('Marinated Chicken'!I315&gt;0,Squid!I315&gt;0,Spanakopita!I315&gt;0,'Filet Mignon'!I315&gt;0,'Pork Loin Skewers'!I315&gt;0,Bacon!I315&gt;0),0,IF(OR(Pita!I315&gt;0,'Green Pepper'!I315&gt;0,'House Salad'!I315&gt;0,Mushrooms!I315&gt;0,Lemon!I315&gt;0,Tzatziki!I315&gt;0,'Monterey Jack'!I315&gt;0,Onions!I315&gt;0,'Garlic Butter Sauce'!I315&gt;0,Flour!I315&gt;0,Cheddar!I315&gt;0),50,200))),0)</f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353</v>
      </c>
      <c r="F316" s="15">
        <f t="shared" si="28"/>
        <v>11</v>
      </c>
      <c r="G316" s="15">
        <f t="shared" ca="1" si="29"/>
        <v>0</v>
      </c>
      <c r="H316" s="13">
        <f t="shared" ca="1" si="25"/>
        <v>0.38684931506849318</v>
      </c>
      <c r="I316" s="29">
        <f ca="1">IF(G316&lt;&gt;0,IF(E316&lt;0,0,IF(OR('Marinated Chicken'!I316&gt;0,Squid!I316&gt;0,Spanakopita!I316&gt;0,'Filet Mignon'!I316&gt;0,'Pork Loin Skewers'!I316&gt;0,Bacon!I316&gt;0),0,IF(OR(Pita!I316&gt;0,'Green Pepper'!I316&gt;0,'House Salad'!I316&gt;0,Mushrooms!I316&gt;0,Lemon!I316&gt;0,Tzatziki!I316&gt;0,'Monterey Jack'!I316&gt;0,Onions!I316&gt;0,'Garlic Butter Sauce'!I316&gt;0,Flour!I316&gt;0,Cheddar!I316&gt;0),50,200))),0)</f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342</v>
      </c>
      <c r="F317" s="15">
        <f t="shared" si="28"/>
        <v>11</v>
      </c>
      <c r="G317" s="15">
        <f t="shared" ca="1" si="29"/>
        <v>0</v>
      </c>
      <c r="H317" s="13">
        <f t="shared" ca="1" si="25"/>
        <v>0.37479452054794526</v>
      </c>
      <c r="I317" s="29">
        <f ca="1">IF(G317&lt;&gt;0,IF(E317&lt;0,0,IF(OR('Marinated Chicken'!I317&gt;0,Squid!I317&gt;0,Spanakopita!I317&gt;0,'Filet Mignon'!I317&gt;0,'Pork Loin Skewers'!I317&gt;0,Bacon!I317&gt;0),0,IF(OR(Pita!I317&gt;0,'Green Pepper'!I317&gt;0,'House Salad'!I317&gt;0,Mushrooms!I317&gt;0,Lemon!I317&gt;0,Tzatziki!I317&gt;0,'Monterey Jack'!I317&gt;0,Onions!I317&gt;0,'Garlic Butter Sauce'!I317&gt;0,Flour!I317&gt;0,Cheddar!I317&gt;0),50,200))),0)</f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331</v>
      </c>
      <c r="F318" s="15">
        <f t="shared" si="28"/>
        <v>11</v>
      </c>
      <c r="G318" s="15">
        <f t="shared" ca="1" si="29"/>
        <v>0</v>
      </c>
      <c r="H318" s="13">
        <f t="shared" ca="1" si="25"/>
        <v>0.36273972602739729</v>
      </c>
      <c r="I318" s="29">
        <f ca="1">IF(G318&lt;&gt;0,IF(E318&lt;0,0,IF(OR('Marinated Chicken'!I318&gt;0,Squid!I318&gt;0,Spanakopita!I318&gt;0,'Filet Mignon'!I318&gt;0,'Pork Loin Skewers'!I318&gt;0,Bacon!I318&gt;0),0,IF(OR(Pita!I318&gt;0,'Green Pepper'!I318&gt;0,'House Salad'!I318&gt;0,Mushrooms!I318&gt;0,Lemon!I318&gt;0,Tzatziki!I318&gt;0,'Monterey Jack'!I318&gt;0,Onions!I318&gt;0,'Garlic Butter Sauce'!I318&gt;0,Flour!I318&gt;0,Cheddar!I318&gt;0),50,200))),0)</f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320</v>
      </c>
      <c r="F319" s="15">
        <f t="shared" si="28"/>
        <v>11</v>
      </c>
      <c r="G319" s="15">
        <f t="shared" ca="1" si="29"/>
        <v>0</v>
      </c>
      <c r="H319" s="13">
        <f t="shared" ca="1" si="25"/>
        <v>0.35068493150684937</v>
      </c>
      <c r="I319" s="29">
        <f ca="1">IF(G319&lt;&gt;0,IF(E319&lt;0,0,IF(OR('Marinated Chicken'!I319&gt;0,Squid!I319&gt;0,Spanakopita!I319&gt;0,'Filet Mignon'!I319&gt;0,'Pork Loin Skewers'!I319&gt;0,Bacon!I319&gt;0),0,IF(OR(Pita!I319&gt;0,'Green Pepper'!I319&gt;0,'House Salad'!I319&gt;0,Mushrooms!I319&gt;0,Lemon!I319&gt;0,Tzatziki!I319&gt;0,'Monterey Jack'!I319&gt;0,Onions!I319&gt;0,'Garlic Butter Sauce'!I319&gt;0,Flour!I319&gt;0,Cheddar!I319&gt;0),50,200))),0)</f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309</v>
      </c>
      <c r="F320" s="15">
        <f t="shared" si="28"/>
        <v>11</v>
      </c>
      <c r="G320" s="15">
        <f t="shared" ca="1" si="29"/>
        <v>0</v>
      </c>
      <c r="H320" s="13">
        <f t="shared" ca="1" si="25"/>
        <v>0.3386301369863014</v>
      </c>
      <c r="I320" s="29">
        <f ca="1">IF(G320&lt;&gt;0,IF(E320&lt;0,0,IF(OR('Marinated Chicken'!I320&gt;0,Squid!I320&gt;0,Spanakopita!I320&gt;0,'Filet Mignon'!I320&gt;0,'Pork Loin Skewers'!I320&gt;0,Bacon!I320&gt;0),0,IF(OR(Pita!I320&gt;0,'Green Pepper'!I320&gt;0,'House Salad'!I320&gt;0,Mushrooms!I320&gt;0,Lemon!I320&gt;0,Tzatziki!I320&gt;0,'Monterey Jack'!I320&gt;0,Onions!I320&gt;0,'Garlic Butter Sauce'!I320&gt;0,Flour!I320&gt;0,Cheddar!I320&gt;0),50,200))),0)</f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298</v>
      </c>
      <c r="F321" s="15">
        <f t="shared" si="28"/>
        <v>11</v>
      </c>
      <c r="G321" s="15">
        <f t="shared" ca="1" si="29"/>
        <v>0</v>
      </c>
      <c r="H321" s="13">
        <f t="shared" ca="1" si="25"/>
        <v>0.32657534246575348</v>
      </c>
      <c r="I321" s="29">
        <f ca="1">IF(G321&lt;&gt;0,IF(E321&lt;0,0,IF(OR('Marinated Chicken'!I321&gt;0,Squid!I321&gt;0,Spanakopita!I321&gt;0,'Filet Mignon'!I321&gt;0,'Pork Loin Skewers'!I321&gt;0,Bacon!I321&gt;0),0,IF(OR(Pita!I321&gt;0,'Green Pepper'!I321&gt;0,'House Salad'!I321&gt;0,Mushrooms!I321&gt;0,Lemon!I321&gt;0,Tzatziki!I321&gt;0,'Monterey Jack'!I321&gt;0,Onions!I321&gt;0,'Garlic Butter Sauce'!I321&gt;0,Flour!I321&gt;0,Cheddar!I321&gt;0),50,200))),0)</f>
        <v>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287</v>
      </c>
      <c r="F322" s="15">
        <f t="shared" si="28"/>
        <v>11</v>
      </c>
      <c r="G322" s="15">
        <f t="shared" ca="1" si="29"/>
        <v>0</v>
      </c>
      <c r="H322" s="13">
        <f t="shared" ca="1" si="25"/>
        <v>0.31452054794520551</v>
      </c>
      <c r="I322" s="29">
        <f ca="1">IF(G322&lt;&gt;0,IF(E322&lt;0,0,IF(OR('Marinated Chicken'!I322&gt;0,Squid!I322&gt;0,Spanakopita!I322&gt;0,'Filet Mignon'!I322&gt;0,'Pork Loin Skewers'!I322&gt;0,Bacon!I322&gt;0),0,IF(OR(Pita!I322&gt;0,'Green Pepper'!I322&gt;0,'House Salad'!I322&gt;0,Mushrooms!I322&gt;0,Lemon!I322&gt;0,Tzatziki!I322&gt;0,'Monterey Jack'!I322&gt;0,Onions!I322&gt;0,'Garlic Butter Sauce'!I322&gt;0,Flour!I322&gt;0,Cheddar!I322&gt;0),50,200))),0)</f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276</v>
      </c>
      <c r="F323" s="15">
        <f t="shared" si="28"/>
        <v>11</v>
      </c>
      <c r="G323" s="15">
        <f t="shared" ca="1" si="29"/>
        <v>0</v>
      </c>
      <c r="H323" s="13">
        <f t="shared" ca="1" si="25"/>
        <v>0.30246575342465759</v>
      </c>
      <c r="I323" s="29">
        <f ca="1">IF(G323&lt;&gt;0,IF(E323&lt;0,0,IF(OR('Marinated Chicken'!I323&gt;0,Squid!I323&gt;0,Spanakopita!I323&gt;0,'Filet Mignon'!I323&gt;0,'Pork Loin Skewers'!I323&gt;0,Bacon!I323&gt;0),0,IF(OR(Pita!I323&gt;0,'Green Pepper'!I323&gt;0,'House Salad'!I323&gt;0,Mushrooms!I323&gt;0,Lemon!I323&gt;0,Tzatziki!I323&gt;0,'Monterey Jack'!I323&gt;0,Onions!I323&gt;0,'Garlic Butter Sauce'!I323&gt;0,Flour!I323&gt;0,Cheddar!I323&gt;0),50,200))),0)</f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265</v>
      </c>
      <c r="F324" s="15">
        <f t="shared" si="28"/>
        <v>11</v>
      </c>
      <c r="G324" s="15">
        <f t="shared" ca="1" si="29"/>
        <v>0</v>
      </c>
      <c r="H324" s="13">
        <f t="shared" ca="1" si="25"/>
        <v>0.29041095890410962</v>
      </c>
      <c r="I324" s="29">
        <f ca="1">IF(G324&lt;&gt;0,IF(E324&lt;0,0,IF(OR('Marinated Chicken'!I324&gt;0,Squid!I324&gt;0,Spanakopita!I324&gt;0,'Filet Mignon'!I324&gt;0,'Pork Loin Skewers'!I324&gt;0,Bacon!I324&gt;0),0,IF(OR(Pita!I324&gt;0,'Green Pepper'!I324&gt;0,'House Salad'!I324&gt;0,Mushrooms!I324&gt;0,Lemon!I324&gt;0,Tzatziki!I324&gt;0,'Monterey Jack'!I324&gt;0,Onions!I324&gt;0,'Garlic Butter Sauce'!I324&gt;0,Flour!I324&gt;0,Cheddar!I324&gt;0),50,200))),0)</f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254</v>
      </c>
      <c r="F325" s="15">
        <f t="shared" si="28"/>
        <v>11</v>
      </c>
      <c r="G325" s="15">
        <f t="shared" ca="1" si="29"/>
        <v>0</v>
      </c>
      <c r="H325" s="13">
        <f t="shared" ca="1" si="25"/>
        <v>0.2783561643835617</v>
      </c>
      <c r="I325" s="29">
        <f ca="1">IF(G325&lt;&gt;0,IF(E325&lt;0,0,IF(OR('Marinated Chicken'!I325&gt;0,Squid!I325&gt;0,Spanakopita!I325&gt;0,'Filet Mignon'!I325&gt;0,'Pork Loin Skewers'!I325&gt;0,Bacon!I325&gt;0),0,IF(OR(Pita!I325&gt;0,'Green Pepper'!I325&gt;0,'House Salad'!I325&gt;0,Mushrooms!I325&gt;0,Lemon!I325&gt;0,Tzatziki!I325&gt;0,'Monterey Jack'!I325&gt;0,Onions!I325&gt;0,'Garlic Butter Sauce'!I325&gt;0,Flour!I325&gt;0,Cheddar!I325&gt;0),50,200))),0)</f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243</v>
      </c>
      <c r="F326" s="15">
        <f t="shared" si="28"/>
        <v>11</v>
      </c>
      <c r="G326" s="15">
        <f t="shared" ca="1" si="29"/>
        <v>0</v>
      </c>
      <c r="H326" s="13">
        <f t="shared" ca="1" si="25"/>
        <v>0.26630136986301373</v>
      </c>
      <c r="I326" s="29">
        <f ca="1">IF(G326&lt;&gt;0,IF(E326&lt;0,0,IF(OR('Marinated Chicken'!I326&gt;0,Squid!I326&gt;0,Spanakopita!I326&gt;0,'Filet Mignon'!I326&gt;0,'Pork Loin Skewers'!I326&gt;0,Bacon!I326&gt;0),0,IF(OR(Pita!I326&gt;0,'Green Pepper'!I326&gt;0,'House Salad'!I326&gt;0,Mushrooms!I326&gt;0,Lemon!I326&gt;0,Tzatziki!I326&gt;0,'Monterey Jack'!I326&gt;0,Onions!I326&gt;0,'Garlic Butter Sauce'!I326&gt;0,Flour!I326&gt;0,Cheddar!I326&gt;0),50,200))),0)</f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232</v>
      </c>
      <c r="F327" s="15">
        <f t="shared" si="28"/>
        <v>11</v>
      </c>
      <c r="G327" s="15">
        <f t="shared" ca="1" si="29"/>
        <v>0</v>
      </c>
      <c r="H327" s="13">
        <f t="shared" ca="1" si="25"/>
        <v>0.25424657534246581</v>
      </c>
      <c r="I327" s="29">
        <f ca="1">IF(G327&lt;&gt;0,IF(E327&lt;0,0,IF(OR('Marinated Chicken'!I327&gt;0,Squid!I327&gt;0,Spanakopita!I327&gt;0,'Filet Mignon'!I327&gt;0,'Pork Loin Skewers'!I327&gt;0,Bacon!I327&gt;0),0,IF(OR(Pita!I327&gt;0,'Green Pepper'!I327&gt;0,'House Salad'!I327&gt;0,Mushrooms!I327&gt;0,Lemon!I327&gt;0,Tzatziki!I327&gt;0,'Monterey Jack'!I327&gt;0,Onions!I327&gt;0,'Garlic Butter Sauce'!I327&gt;0,Flour!I327&gt;0,Cheddar!I327&gt;0),50,200))),0)</f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221</v>
      </c>
      <c r="F328" s="15">
        <f t="shared" si="28"/>
        <v>11</v>
      </c>
      <c r="G328" s="15">
        <f t="shared" ca="1" si="29"/>
        <v>0</v>
      </c>
      <c r="H328" s="13">
        <f t="shared" ca="1" si="25"/>
        <v>0.24219178082191783</v>
      </c>
      <c r="I328" s="29">
        <f ca="1">IF(G328&lt;&gt;0,IF(E328&lt;0,0,IF(OR('Marinated Chicken'!I328&gt;0,Squid!I328&gt;0,Spanakopita!I328&gt;0,'Filet Mignon'!I328&gt;0,'Pork Loin Skewers'!I328&gt;0,Bacon!I328&gt;0),0,IF(OR(Pita!I328&gt;0,'Green Pepper'!I328&gt;0,'House Salad'!I328&gt;0,Mushrooms!I328&gt;0,Lemon!I328&gt;0,Tzatziki!I328&gt;0,'Monterey Jack'!I328&gt;0,Onions!I328&gt;0,'Garlic Butter Sauce'!I328&gt;0,Flour!I328&gt;0,Cheddar!I328&gt;0),50,200))),0)</f>
        <v>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210</v>
      </c>
      <c r="F329" s="15">
        <f t="shared" si="28"/>
        <v>11</v>
      </c>
      <c r="G329" s="15">
        <f t="shared" ca="1" si="29"/>
        <v>0</v>
      </c>
      <c r="H329" s="13">
        <f t="shared" ca="1" si="25"/>
        <v>0.23013698630136989</v>
      </c>
      <c r="I329" s="29">
        <f ca="1">IF(G329&lt;&gt;0,IF(E329&lt;0,0,IF(OR('Marinated Chicken'!I329&gt;0,Squid!I329&gt;0,Spanakopita!I329&gt;0,'Filet Mignon'!I329&gt;0,'Pork Loin Skewers'!I329&gt;0,Bacon!I329&gt;0),0,IF(OR(Pita!I329&gt;0,'Green Pepper'!I329&gt;0,'House Salad'!I329&gt;0,Mushrooms!I329&gt;0,Lemon!I329&gt;0,Tzatziki!I329&gt;0,'Monterey Jack'!I329&gt;0,Onions!I329&gt;0,'Garlic Butter Sauce'!I329&gt;0,Flour!I329&gt;0,Cheddar!I329&gt;0),50,200))),0)</f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199</v>
      </c>
      <c r="F330" s="15">
        <f t="shared" si="28"/>
        <v>11</v>
      </c>
      <c r="G330" s="15">
        <f t="shared" ca="1" si="29"/>
        <v>0</v>
      </c>
      <c r="H330" s="13">
        <f t="shared" ca="1" si="25"/>
        <v>0.21808219178082194</v>
      </c>
      <c r="I330" s="29">
        <f ca="1">IF(G330&lt;&gt;0,IF(E330&lt;0,0,IF(OR('Marinated Chicken'!I330&gt;0,Squid!I330&gt;0,Spanakopita!I330&gt;0,'Filet Mignon'!I330&gt;0,'Pork Loin Skewers'!I330&gt;0,Bacon!I330&gt;0),0,IF(OR(Pita!I330&gt;0,'Green Pepper'!I330&gt;0,'House Salad'!I330&gt;0,Mushrooms!I330&gt;0,Lemon!I330&gt;0,Tzatziki!I330&gt;0,'Monterey Jack'!I330&gt;0,Onions!I330&gt;0,'Garlic Butter Sauce'!I330&gt;0,Flour!I330&gt;0,Cheddar!I330&gt;0),50,200))),0)</f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188</v>
      </c>
      <c r="F331" s="15">
        <f t="shared" si="28"/>
        <v>11</v>
      </c>
      <c r="G331" s="15">
        <f t="shared" ca="1" si="29"/>
        <v>0</v>
      </c>
      <c r="H331" s="13">
        <f t="shared" ca="1" si="25"/>
        <v>0.206027397260274</v>
      </c>
      <c r="I331" s="29">
        <f ca="1">IF(G331&lt;&gt;0,IF(E331&lt;0,0,IF(OR('Marinated Chicken'!I331&gt;0,Squid!I331&gt;0,Spanakopita!I331&gt;0,'Filet Mignon'!I331&gt;0,'Pork Loin Skewers'!I331&gt;0,Bacon!I331&gt;0),0,IF(OR(Pita!I331&gt;0,'Green Pepper'!I331&gt;0,'House Salad'!I331&gt;0,Mushrooms!I331&gt;0,Lemon!I331&gt;0,Tzatziki!I331&gt;0,'Monterey Jack'!I331&gt;0,Onions!I331&gt;0,'Garlic Butter Sauce'!I331&gt;0,Flour!I331&gt;0,Cheddar!I331&gt;0),50,200))),0)</f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177</v>
      </c>
      <c r="F332" s="15">
        <f t="shared" si="28"/>
        <v>11</v>
      </c>
      <c r="G332" s="15">
        <f t="shared" ca="1" si="29"/>
        <v>0</v>
      </c>
      <c r="H332" s="13">
        <f t="shared" ca="1" si="25"/>
        <v>0.19397260273972605</v>
      </c>
      <c r="I332" s="29">
        <f ca="1">IF(G332&lt;&gt;0,IF(E332&lt;0,0,IF(OR('Marinated Chicken'!I332&gt;0,Squid!I332&gt;0,Spanakopita!I332&gt;0,'Filet Mignon'!I332&gt;0,'Pork Loin Skewers'!I332&gt;0,Bacon!I332&gt;0),0,IF(OR(Pita!I332&gt;0,'Green Pepper'!I332&gt;0,'House Salad'!I332&gt;0,Mushrooms!I332&gt;0,Lemon!I332&gt;0,Tzatziki!I332&gt;0,'Monterey Jack'!I332&gt;0,Onions!I332&gt;0,'Garlic Butter Sauce'!I332&gt;0,Flour!I332&gt;0,Cheddar!I332&gt;0),50,200))),0)</f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166</v>
      </c>
      <c r="F333" s="15">
        <f t="shared" si="28"/>
        <v>11</v>
      </c>
      <c r="G333" s="15">
        <f t="shared" ca="1" si="29"/>
        <v>0</v>
      </c>
      <c r="H333" s="13">
        <f t="shared" ca="1" si="25"/>
        <v>0.18191780821917811</v>
      </c>
      <c r="I333" s="29">
        <f ca="1">IF(G333&lt;&gt;0,IF(E333&lt;0,0,IF(OR('Marinated Chicken'!I333&gt;0,Squid!I333&gt;0,Spanakopita!I333&gt;0,'Filet Mignon'!I333&gt;0,'Pork Loin Skewers'!I333&gt;0,Bacon!I333&gt;0),0,IF(OR(Pita!I333&gt;0,'Green Pepper'!I333&gt;0,'House Salad'!I333&gt;0,Mushrooms!I333&gt;0,Lemon!I333&gt;0,Tzatziki!I333&gt;0,'Monterey Jack'!I333&gt;0,Onions!I333&gt;0,'Garlic Butter Sauce'!I333&gt;0,Flour!I333&gt;0,Cheddar!I333&gt;0),50,200))),0)</f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155</v>
      </c>
      <c r="F334" s="15">
        <f t="shared" si="28"/>
        <v>11</v>
      </c>
      <c r="G334" s="15">
        <f t="shared" ca="1" si="29"/>
        <v>0</v>
      </c>
      <c r="H334" s="13">
        <f t="shared" ca="1" si="25"/>
        <v>0.16986301369863016</v>
      </c>
      <c r="I334" s="29">
        <f ca="1">IF(G334&lt;&gt;0,IF(E334&lt;0,0,IF(OR('Marinated Chicken'!I334&gt;0,Squid!I334&gt;0,Spanakopita!I334&gt;0,'Filet Mignon'!I334&gt;0,'Pork Loin Skewers'!I334&gt;0,Bacon!I334&gt;0),0,IF(OR(Pita!I334&gt;0,'Green Pepper'!I334&gt;0,'House Salad'!I334&gt;0,Mushrooms!I334&gt;0,Lemon!I334&gt;0,Tzatziki!I334&gt;0,'Monterey Jack'!I334&gt;0,Onions!I334&gt;0,'Garlic Butter Sauce'!I334&gt;0,Flour!I334&gt;0,Cheddar!I334&gt;0),50,200))),0)</f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144</v>
      </c>
      <c r="F335" s="15">
        <f t="shared" si="28"/>
        <v>11</v>
      </c>
      <c r="G335" s="15">
        <f t="shared" ca="1" si="29"/>
        <v>385</v>
      </c>
      <c r="H335" s="13">
        <f t="shared" ca="1" si="25"/>
        <v>0.15780821917808222</v>
      </c>
      <c r="I335" s="29">
        <f ca="1">IF(G335&lt;&gt;0,IF(E335&lt;0,0,IF(OR('Marinated Chicken'!I335&gt;0,Squid!I335&gt;0,Spanakopita!I335&gt;0,'Filet Mignon'!I335&gt;0,'Pork Loin Skewers'!I335&gt;0,Bacon!I335&gt;0),0,IF(OR(Pita!I335&gt;0,'Green Pepper'!I335&gt;0,'House Salad'!I335&gt;0,Mushrooms!I335&gt;0,Lemon!I335&gt;0,Tzatziki!I335&gt;0,'Monterey Jack'!I335&gt;0,Onions!I335&gt;0,'Garlic Butter Sauce'!I335&gt;0,Flour!I335&gt;0,Cheddar!I335&gt;0),50,200))),0)</f>
        <v>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518</v>
      </c>
      <c r="F336" s="15">
        <f t="shared" si="28"/>
        <v>11</v>
      </c>
      <c r="G336" s="15">
        <f t="shared" ca="1" si="29"/>
        <v>0</v>
      </c>
      <c r="H336" s="13">
        <f t="shared" ca="1" si="25"/>
        <v>0.56767123287671239</v>
      </c>
      <c r="I336" s="29">
        <f ca="1">IF(G336&lt;&gt;0,IF(E336&lt;0,0,IF(OR('Marinated Chicken'!I336&gt;0,Squid!I336&gt;0,Spanakopita!I336&gt;0,'Filet Mignon'!I336&gt;0,'Pork Loin Skewers'!I336&gt;0,Bacon!I336&gt;0),0,IF(OR(Pita!I336&gt;0,'Green Pepper'!I336&gt;0,'House Salad'!I336&gt;0,Mushrooms!I336&gt;0,Lemon!I336&gt;0,Tzatziki!I336&gt;0,'Monterey Jack'!I336&gt;0,Onions!I336&gt;0,'Garlic Butter Sauce'!I336&gt;0,Flour!I336&gt;0,Cheddar!I336&gt;0),50,200))),0)</f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507</v>
      </c>
      <c r="F337" s="15">
        <f t="shared" si="28"/>
        <v>11</v>
      </c>
      <c r="G337" s="15">
        <f t="shared" ca="1" si="29"/>
        <v>0</v>
      </c>
      <c r="H337" s="13">
        <f t="shared" ca="1" si="25"/>
        <v>0.55561643835616448</v>
      </c>
      <c r="I337" s="29">
        <f ca="1">IF(G337&lt;&gt;0,IF(E337&lt;0,0,IF(OR('Marinated Chicken'!I337&gt;0,Squid!I337&gt;0,Spanakopita!I337&gt;0,'Filet Mignon'!I337&gt;0,'Pork Loin Skewers'!I337&gt;0,Bacon!I337&gt;0),0,IF(OR(Pita!I337&gt;0,'Green Pepper'!I337&gt;0,'House Salad'!I337&gt;0,Mushrooms!I337&gt;0,Lemon!I337&gt;0,Tzatziki!I337&gt;0,'Monterey Jack'!I337&gt;0,Onions!I337&gt;0,'Garlic Butter Sauce'!I337&gt;0,Flour!I337&gt;0,Cheddar!I337&gt;0),50,200))),0)</f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496</v>
      </c>
      <c r="F338" s="15">
        <f t="shared" si="28"/>
        <v>11</v>
      </c>
      <c r="G338" s="15">
        <f t="shared" ca="1" si="29"/>
        <v>0</v>
      </c>
      <c r="H338" s="13">
        <f t="shared" ca="1" si="25"/>
        <v>0.54356164383561656</v>
      </c>
      <c r="I338" s="29">
        <f ca="1">IF(G338&lt;&gt;0,IF(E338&lt;0,0,IF(OR('Marinated Chicken'!I338&gt;0,Squid!I338&gt;0,Spanakopita!I338&gt;0,'Filet Mignon'!I338&gt;0,'Pork Loin Skewers'!I338&gt;0,Bacon!I338&gt;0),0,IF(OR(Pita!I338&gt;0,'Green Pepper'!I338&gt;0,'House Salad'!I338&gt;0,Mushrooms!I338&gt;0,Lemon!I338&gt;0,Tzatziki!I338&gt;0,'Monterey Jack'!I338&gt;0,Onions!I338&gt;0,'Garlic Butter Sauce'!I338&gt;0,Flour!I338&gt;0,Cheddar!I338&gt;0),50,200))),0)</f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485</v>
      </c>
      <c r="F339" s="15">
        <f t="shared" si="28"/>
        <v>11</v>
      </c>
      <c r="G339" s="15">
        <f t="shared" ca="1" si="29"/>
        <v>0</v>
      </c>
      <c r="H339" s="13">
        <f t="shared" ca="1" si="25"/>
        <v>0.53150684931506853</v>
      </c>
      <c r="I339" s="29">
        <f ca="1">IF(G339&lt;&gt;0,IF(E339&lt;0,0,IF(OR('Marinated Chicken'!I339&gt;0,Squid!I339&gt;0,Spanakopita!I339&gt;0,'Filet Mignon'!I339&gt;0,'Pork Loin Skewers'!I339&gt;0,Bacon!I339&gt;0),0,IF(OR(Pita!I339&gt;0,'Green Pepper'!I339&gt;0,'House Salad'!I339&gt;0,Mushrooms!I339&gt;0,Lemon!I339&gt;0,Tzatziki!I339&gt;0,'Monterey Jack'!I339&gt;0,Onions!I339&gt;0,'Garlic Butter Sauce'!I339&gt;0,Flour!I339&gt;0,Cheddar!I339&gt;0),50,200))),0)</f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474</v>
      </c>
      <c r="F340" s="15">
        <f t="shared" si="28"/>
        <v>11</v>
      </c>
      <c r="G340" s="15">
        <f t="shared" ca="1" si="29"/>
        <v>0</v>
      </c>
      <c r="H340" s="13">
        <f t="shared" ca="1" si="25"/>
        <v>0.51945205479452061</v>
      </c>
      <c r="I340" s="29">
        <f ca="1">IF(G340&lt;&gt;0,IF(E340&lt;0,0,IF(OR('Marinated Chicken'!I340&gt;0,Squid!I340&gt;0,Spanakopita!I340&gt;0,'Filet Mignon'!I340&gt;0,'Pork Loin Skewers'!I340&gt;0,Bacon!I340&gt;0),0,IF(OR(Pita!I340&gt;0,'Green Pepper'!I340&gt;0,'House Salad'!I340&gt;0,Mushrooms!I340&gt;0,Lemon!I340&gt;0,Tzatziki!I340&gt;0,'Monterey Jack'!I340&gt;0,Onions!I340&gt;0,'Garlic Butter Sauce'!I340&gt;0,Flour!I340&gt;0,Cheddar!I340&gt;0),50,200))),0)</f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463</v>
      </c>
      <c r="F341" s="15">
        <f t="shared" si="28"/>
        <v>11</v>
      </c>
      <c r="G341" s="15">
        <f t="shared" ca="1" si="29"/>
        <v>0</v>
      </c>
      <c r="H341" s="13">
        <f t="shared" ref="H341:H385" ca="1" si="31">IF(E341&gt;0,E341*($E$12/365),0)</f>
        <v>0.50739726027397269</v>
      </c>
      <c r="I341" s="29">
        <f ca="1">IF(G341&lt;&gt;0,IF(E341&lt;0,0,IF(OR('Marinated Chicken'!I341&gt;0,Squid!I341&gt;0,Spanakopita!I341&gt;0,'Filet Mignon'!I341&gt;0,'Pork Loin Skewers'!I341&gt;0,Bacon!I341&gt;0),0,IF(OR(Pita!I341&gt;0,'Green Pepper'!I341&gt;0,'House Salad'!I341&gt;0,Mushrooms!I341&gt;0,Lemon!I341&gt;0,Tzatziki!I341&gt;0,'Monterey Jack'!I341&gt;0,Onions!I341&gt;0,'Garlic Butter Sauce'!I341&gt;0,Flour!I341&gt;0,Cheddar!I341&gt;0),50,200))),0)</f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452</v>
      </c>
      <c r="F342" s="15">
        <f t="shared" ref="F342:F386" si="34">ROUND($E$15/7,0)</f>
        <v>11</v>
      </c>
      <c r="G342" s="15">
        <f t="shared" ref="G342:G385" ca="1" si="35">IF(D342=1,$E$4,IF(E342&lt;0,$E$4-E342,IF(MOD(D342,$E$5)=0,$E$4-E342,0)))</f>
        <v>0</v>
      </c>
      <c r="H342" s="13">
        <f t="shared" ca="1" si="31"/>
        <v>0.49534246575342472</v>
      </c>
      <c r="I342" s="29">
        <f ca="1">IF(G342&lt;&gt;0,IF(E342&lt;0,0,IF(OR('Marinated Chicken'!I342&gt;0,Squid!I342&gt;0,Spanakopita!I342&gt;0,'Filet Mignon'!I342&gt;0,'Pork Loin Skewers'!I342&gt;0,Bacon!I342&gt;0),0,IF(OR(Pita!I342&gt;0,'Green Pepper'!I342&gt;0,'House Salad'!I342&gt;0,Mushrooms!I342&gt;0,Lemon!I342&gt;0,Tzatziki!I342&gt;0,'Monterey Jack'!I342&gt;0,Onions!I342&gt;0,'Garlic Butter Sauce'!I342&gt;0,Flour!I342&gt;0,Cheddar!I342&gt;0),50,200))),0)</f>
        <v>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441</v>
      </c>
      <c r="F343" s="15">
        <f t="shared" si="34"/>
        <v>11</v>
      </c>
      <c r="G343" s="15">
        <f t="shared" ca="1" si="35"/>
        <v>0</v>
      </c>
      <c r="H343" s="13">
        <f t="shared" ca="1" si="31"/>
        <v>0.48328767123287675</v>
      </c>
      <c r="I343" s="29">
        <f ca="1">IF(G343&lt;&gt;0,IF(E343&lt;0,0,IF(OR('Marinated Chicken'!I343&gt;0,Squid!I343&gt;0,Spanakopita!I343&gt;0,'Filet Mignon'!I343&gt;0,'Pork Loin Skewers'!I343&gt;0,Bacon!I343&gt;0),0,IF(OR(Pita!I343&gt;0,'Green Pepper'!I343&gt;0,'House Salad'!I343&gt;0,Mushrooms!I343&gt;0,Lemon!I343&gt;0,Tzatziki!I343&gt;0,'Monterey Jack'!I343&gt;0,Onions!I343&gt;0,'Garlic Butter Sauce'!I343&gt;0,Flour!I343&gt;0,Cheddar!I343&gt;0),50,200))),0)</f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430</v>
      </c>
      <c r="F344" s="15">
        <f t="shared" si="34"/>
        <v>11</v>
      </c>
      <c r="G344" s="15">
        <f t="shared" ca="1" si="35"/>
        <v>0</v>
      </c>
      <c r="H344" s="13">
        <f t="shared" ca="1" si="31"/>
        <v>0.47123287671232883</v>
      </c>
      <c r="I344" s="29">
        <f ca="1">IF(G344&lt;&gt;0,IF(E344&lt;0,0,IF(OR('Marinated Chicken'!I344&gt;0,Squid!I344&gt;0,Spanakopita!I344&gt;0,'Filet Mignon'!I344&gt;0,'Pork Loin Skewers'!I344&gt;0,Bacon!I344&gt;0),0,IF(OR(Pita!I344&gt;0,'Green Pepper'!I344&gt;0,'House Salad'!I344&gt;0,Mushrooms!I344&gt;0,Lemon!I344&gt;0,Tzatziki!I344&gt;0,'Monterey Jack'!I344&gt;0,Onions!I344&gt;0,'Garlic Butter Sauce'!I344&gt;0,Flour!I344&gt;0,Cheddar!I344&gt;0),50,200))),0)</f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419</v>
      </c>
      <c r="F345" s="15">
        <f t="shared" si="34"/>
        <v>11</v>
      </c>
      <c r="G345" s="15">
        <f t="shared" ca="1" si="35"/>
        <v>0</v>
      </c>
      <c r="H345" s="13">
        <f t="shared" ca="1" si="31"/>
        <v>0.45917808219178086</v>
      </c>
      <c r="I345" s="29">
        <f ca="1">IF(G345&lt;&gt;0,IF(E345&lt;0,0,IF(OR('Marinated Chicken'!I345&gt;0,Squid!I345&gt;0,Spanakopita!I345&gt;0,'Filet Mignon'!I345&gt;0,'Pork Loin Skewers'!I345&gt;0,Bacon!I345&gt;0),0,IF(OR(Pita!I345&gt;0,'Green Pepper'!I345&gt;0,'House Salad'!I345&gt;0,Mushrooms!I345&gt;0,Lemon!I345&gt;0,Tzatziki!I345&gt;0,'Monterey Jack'!I345&gt;0,Onions!I345&gt;0,'Garlic Butter Sauce'!I345&gt;0,Flour!I345&gt;0,Cheddar!I345&gt;0),50,200))),0)</f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408</v>
      </c>
      <c r="F346" s="15">
        <f t="shared" si="34"/>
        <v>11</v>
      </c>
      <c r="G346" s="15">
        <f t="shared" ca="1" si="35"/>
        <v>0</v>
      </c>
      <c r="H346" s="13">
        <f t="shared" ca="1" si="31"/>
        <v>0.44712328767123294</v>
      </c>
      <c r="I346" s="29">
        <f ca="1">IF(G346&lt;&gt;0,IF(E346&lt;0,0,IF(OR('Marinated Chicken'!I346&gt;0,Squid!I346&gt;0,Spanakopita!I346&gt;0,'Filet Mignon'!I346&gt;0,'Pork Loin Skewers'!I346&gt;0,Bacon!I346&gt;0),0,IF(OR(Pita!I346&gt;0,'Green Pepper'!I346&gt;0,'House Salad'!I346&gt;0,Mushrooms!I346&gt;0,Lemon!I346&gt;0,Tzatziki!I346&gt;0,'Monterey Jack'!I346&gt;0,Onions!I346&gt;0,'Garlic Butter Sauce'!I346&gt;0,Flour!I346&gt;0,Cheddar!I346&gt;0),50,200))),0)</f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397</v>
      </c>
      <c r="F347" s="15">
        <f t="shared" si="34"/>
        <v>11</v>
      </c>
      <c r="G347" s="15">
        <f t="shared" ca="1" si="35"/>
        <v>0</v>
      </c>
      <c r="H347" s="13">
        <f t="shared" ca="1" si="31"/>
        <v>0.43506849315068497</v>
      </c>
      <c r="I347" s="29">
        <f ca="1">IF(G347&lt;&gt;0,IF(E347&lt;0,0,IF(OR('Marinated Chicken'!I347&gt;0,Squid!I347&gt;0,Spanakopita!I347&gt;0,'Filet Mignon'!I347&gt;0,'Pork Loin Skewers'!I347&gt;0,Bacon!I347&gt;0),0,IF(OR(Pita!I347&gt;0,'Green Pepper'!I347&gt;0,'House Salad'!I347&gt;0,Mushrooms!I347&gt;0,Lemon!I347&gt;0,Tzatziki!I347&gt;0,'Monterey Jack'!I347&gt;0,Onions!I347&gt;0,'Garlic Butter Sauce'!I347&gt;0,Flour!I347&gt;0,Cheddar!I347&gt;0),50,200))),0)</f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386</v>
      </c>
      <c r="F348" s="15">
        <f t="shared" si="34"/>
        <v>11</v>
      </c>
      <c r="G348" s="15">
        <f t="shared" ca="1" si="35"/>
        <v>0</v>
      </c>
      <c r="H348" s="13">
        <f t="shared" ca="1" si="31"/>
        <v>0.42301369863013705</v>
      </c>
      <c r="I348" s="29">
        <f ca="1">IF(G348&lt;&gt;0,IF(E348&lt;0,0,IF(OR('Marinated Chicken'!I348&gt;0,Squid!I348&gt;0,Spanakopita!I348&gt;0,'Filet Mignon'!I348&gt;0,'Pork Loin Skewers'!I348&gt;0,Bacon!I348&gt;0),0,IF(OR(Pita!I348&gt;0,'Green Pepper'!I348&gt;0,'House Salad'!I348&gt;0,Mushrooms!I348&gt;0,Lemon!I348&gt;0,Tzatziki!I348&gt;0,'Monterey Jack'!I348&gt;0,Onions!I348&gt;0,'Garlic Butter Sauce'!I348&gt;0,Flour!I348&gt;0,Cheddar!I348&gt;0),50,200))),0)</f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375</v>
      </c>
      <c r="F349" s="15">
        <f t="shared" si="34"/>
        <v>11</v>
      </c>
      <c r="G349" s="15">
        <f t="shared" ca="1" si="35"/>
        <v>0</v>
      </c>
      <c r="H349" s="13">
        <f t="shared" ca="1" si="31"/>
        <v>0.41095890410958907</v>
      </c>
      <c r="I349" s="29">
        <f ca="1">IF(G349&lt;&gt;0,IF(E349&lt;0,0,IF(OR('Marinated Chicken'!I349&gt;0,Squid!I349&gt;0,Spanakopita!I349&gt;0,'Filet Mignon'!I349&gt;0,'Pork Loin Skewers'!I349&gt;0,Bacon!I349&gt;0),0,IF(OR(Pita!I349&gt;0,'Green Pepper'!I349&gt;0,'House Salad'!I349&gt;0,Mushrooms!I349&gt;0,Lemon!I349&gt;0,Tzatziki!I349&gt;0,'Monterey Jack'!I349&gt;0,Onions!I349&gt;0,'Garlic Butter Sauce'!I349&gt;0,Flour!I349&gt;0,Cheddar!I349&gt;0),50,200))),0)</f>
        <v>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364</v>
      </c>
      <c r="F350" s="15">
        <f t="shared" si="34"/>
        <v>11</v>
      </c>
      <c r="G350" s="15">
        <f t="shared" ca="1" si="35"/>
        <v>0</v>
      </c>
      <c r="H350" s="13">
        <f t="shared" ca="1" si="31"/>
        <v>0.39890410958904116</v>
      </c>
      <c r="I350" s="29">
        <f ca="1">IF(G350&lt;&gt;0,IF(E350&lt;0,0,IF(OR('Marinated Chicken'!I350&gt;0,Squid!I350&gt;0,Spanakopita!I350&gt;0,'Filet Mignon'!I350&gt;0,'Pork Loin Skewers'!I350&gt;0,Bacon!I350&gt;0),0,IF(OR(Pita!I350&gt;0,'Green Pepper'!I350&gt;0,'House Salad'!I350&gt;0,Mushrooms!I350&gt;0,Lemon!I350&gt;0,Tzatziki!I350&gt;0,'Monterey Jack'!I350&gt;0,Onions!I350&gt;0,'Garlic Butter Sauce'!I350&gt;0,Flour!I350&gt;0,Cheddar!I350&gt;0),50,200))),0)</f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353</v>
      </c>
      <c r="F351" s="15">
        <f t="shared" si="34"/>
        <v>11</v>
      </c>
      <c r="G351" s="15">
        <f t="shared" ca="1" si="35"/>
        <v>0</v>
      </c>
      <c r="H351" s="13">
        <f t="shared" ca="1" si="31"/>
        <v>0.38684931506849318</v>
      </c>
      <c r="I351" s="29">
        <f ca="1">IF(G351&lt;&gt;0,IF(E351&lt;0,0,IF(OR('Marinated Chicken'!I351&gt;0,Squid!I351&gt;0,Spanakopita!I351&gt;0,'Filet Mignon'!I351&gt;0,'Pork Loin Skewers'!I351&gt;0,Bacon!I351&gt;0),0,IF(OR(Pita!I351&gt;0,'Green Pepper'!I351&gt;0,'House Salad'!I351&gt;0,Mushrooms!I351&gt;0,Lemon!I351&gt;0,Tzatziki!I351&gt;0,'Monterey Jack'!I351&gt;0,Onions!I351&gt;0,'Garlic Butter Sauce'!I351&gt;0,Flour!I351&gt;0,Cheddar!I351&gt;0),50,200))),0)</f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342</v>
      </c>
      <c r="F352" s="15">
        <f t="shared" si="34"/>
        <v>11</v>
      </c>
      <c r="G352" s="15">
        <f t="shared" ca="1" si="35"/>
        <v>0</v>
      </c>
      <c r="H352" s="13">
        <f t="shared" ca="1" si="31"/>
        <v>0.37479452054794526</v>
      </c>
      <c r="I352" s="29">
        <f ca="1">IF(G352&lt;&gt;0,IF(E352&lt;0,0,IF(OR('Marinated Chicken'!I352&gt;0,Squid!I352&gt;0,Spanakopita!I352&gt;0,'Filet Mignon'!I352&gt;0,'Pork Loin Skewers'!I352&gt;0,Bacon!I352&gt;0),0,IF(OR(Pita!I352&gt;0,'Green Pepper'!I352&gt;0,'House Salad'!I352&gt;0,Mushrooms!I352&gt;0,Lemon!I352&gt;0,Tzatziki!I352&gt;0,'Monterey Jack'!I352&gt;0,Onions!I352&gt;0,'Garlic Butter Sauce'!I352&gt;0,Flour!I352&gt;0,Cheddar!I352&gt;0),50,200))),0)</f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331</v>
      </c>
      <c r="F353" s="15">
        <f t="shared" si="34"/>
        <v>11</v>
      </c>
      <c r="G353" s="15">
        <f t="shared" ca="1" si="35"/>
        <v>0</v>
      </c>
      <c r="H353" s="13">
        <f t="shared" ca="1" si="31"/>
        <v>0.36273972602739729</v>
      </c>
      <c r="I353" s="29">
        <f ca="1">IF(G353&lt;&gt;0,IF(E353&lt;0,0,IF(OR('Marinated Chicken'!I353&gt;0,Squid!I353&gt;0,Spanakopita!I353&gt;0,'Filet Mignon'!I353&gt;0,'Pork Loin Skewers'!I353&gt;0,Bacon!I353&gt;0),0,IF(OR(Pita!I353&gt;0,'Green Pepper'!I353&gt;0,'House Salad'!I353&gt;0,Mushrooms!I353&gt;0,Lemon!I353&gt;0,Tzatziki!I353&gt;0,'Monterey Jack'!I353&gt;0,Onions!I353&gt;0,'Garlic Butter Sauce'!I353&gt;0,Flour!I353&gt;0,Cheddar!I353&gt;0),50,200))),0)</f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320</v>
      </c>
      <c r="F354" s="15">
        <f t="shared" si="34"/>
        <v>11</v>
      </c>
      <c r="G354" s="15">
        <f t="shared" ca="1" si="35"/>
        <v>0</v>
      </c>
      <c r="H354" s="13">
        <f t="shared" ca="1" si="31"/>
        <v>0.35068493150684937</v>
      </c>
      <c r="I354" s="29">
        <f ca="1">IF(G354&lt;&gt;0,IF(E354&lt;0,0,IF(OR('Marinated Chicken'!I354&gt;0,Squid!I354&gt;0,Spanakopita!I354&gt;0,'Filet Mignon'!I354&gt;0,'Pork Loin Skewers'!I354&gt;0,Bacon!I354&gt;0),0,IF(OR(Pita!I354&gt;0,'Green Pepper'!I354&gt;0,'House Salad'!I354&gt;0,Mushrooms!I354&gt;0,Lemon!I354&gt;0,Tzatziki!I354&gt;0,'Monterey Jack'!I354&gt;0,Onions!I354&gt;0,'Garlic Butter Sauce'!I354&gt;0,Flour!I354&gt;0,Cheddar!I354&gt;0),50,200))),0)</f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309</v>
      </c>
      <c r="F355" s="15">
        <f t="shared" si="34"/>
        <v>11</v>
      </c>
      <c r="G355" s="15">
        <f t="shared" ca="1" si="35"/>
        <v>0</v>
      </c>
      <c r="H355" s="13">
        <f t="shared" ca="1" si="31"/>
        <v>0.3386301369863014</v>
      </c>
      <c r="I355" s="29">
        <f ca="1">IF(G355&lt;&gt;0,IF(E355&lt;0,0,IF(OR('Marinated Chicken'!I355&gt;0,Squid!I355&gt;0,Spanakopita!I355&gt;0,'Filet Mignon'!I355&gt;0,'Pork Loin Skewers'!I355&gt;0,Bacon!I355&gt;0),0,IF(OR(Pita!I355&gt;0,'Green Pepper'!I355&gt;0,'House Salad'!I355&gt;0,Mushrooms!I355&gt;0,Lemon!I355&gt;0,Tzatziki!I355&gt;0,'Monterey Jack'!I355&gt;0,Onions!I355&gt;0,'Garlic Butter Sauce'!I355&gt;0,Flour!I355&gt;0,Cheddar!I355&gt;0),50,200))),0)</f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298</v>
      </c>
      <c r="F356" s="15">
        <f t="shared" si="34"/>
        <v>11</v>
      </c>
      <c r="G356" s="15">
        <f t="shared" ca="1" si="35"/>
        <v>0</v>
      </c>
      <c r="H356" s="13">
        <f t="shared" ca="1" si="31"/>
        <v>0.32657534246575348</v>
      </c>
      <c r="I356" s="29">
        <f ca="1">IF(G356&lt;&gt;0,IF(E356&lt;0,0,IF(OR('Marinated Chicken'!I356&gt;0,Squid!I356&gt;0,Spanakopita!I356&gt;0,'Filet Mignon'!I356&gt;0,'Pork Loin Skewers'!I356&gt;0,Bacon!I356&gt;0),0,IF(OR(Pita!I356&gt;0,'Green Pepper'!I356&gt;0,'House Salad'!I356&gt;0,Mushrooms!I356&gt;0,Lemon!I356&gt;0,Tzatziki!I356&gt;0,'Monterey Jack'!I356&gt;0,Onions!I356&gt;0,'Garlic Butter Sauce'!I356&gt;0,Flour!I356&gt;0,Cheddar!I356&gt;0),50,200))),0)</f>
        <v>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287</v>
      </c>
      <c r="F357" s="15">
        <f t="shared" si="34"/>
        <v>11</v>
      </c>
      <c r="G357" s="15">
        <f t="shared" ca="1" si="35"/>
        <v>0</v>
      </c>
      <c r="H357" s="13">
        <f t="shared" ca="1" si="31"/>
        <v>0.31452054794520551</v>
      </c>
      <c r="I357" s="29">
        <f ca="1">IF(G357&lt;&gt;0,IF(E357&lt;0,0,IF(OR('Marinated Chicken'!I357&gt;0,Squid!I357&gt;0,Spanakopita!I357&gt;0,'Filet Mignon'!I357&gt;0,'Pork Loin Skewers'!I357&gt;0,Bacon!I357&gt;0),0,IF(OR(Pita!I357&gt;0,'Green Pepper'!I357&gt;0,'House Salad'!I357&gt;0,Mushrooms!I357&gt;0,Lemon!I357&gt;0,Tzatziki!I357&gt;0,'Monterey Jack'!I357&gt;0,Onions!I357&gt;0,'Garlic Butter Sauce'!I357&gt;0,Flour!I357&gt;0,Cheddar!I357&gt;0),50,200))),0)</f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276</v>
      </c>
      <c r="F358" s="15">
        <f t="shared" si="34"/>
        <v>11</v>
      </c>
      <c r="G358" s="15">
        <f t="shared" ca="1" si="35"/>
        <v>0</v>
      </c>
      <c r="H358" s="13">
        <f t="shared" ca="1" si="31"/>
        <v>0.30246575342465759</v>
      </c>
      <c r="I358" s="29">
        <f ca="1">IF(G358&lt;&gt;0,IF(E358&lt;0,0,IF(OR('Marinated Chicken'!I358&gt;0,Squid!I358&gt;0,Spanakopita!I358&gt;0,'Filet Mignon'!I358&gt;0,'Pork Loin Skewers'!I358&gt;0,Bacon!I358&gt;0),0,IF(OR(Pita!I358&gt;0,'Green Pepper'!I358&gt;0,'House Salad'!I358&gt;0,Mushrooms!I358&gt;0,Lemon!I358&gt;0,Tzatziki!I358&gt;0,'Monterey Jack'!I358&gt;0,Onions!I358&gt;0,'Garlic Butter Sauce'!I358&gt;0,Flour!I358&gt;0,Cheddar!I358&gt;0),50,200))),0)</f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265</v>
      </c>
      <c r="F359" s="15">
        <f t="shared" si="34"/>
        <v>11</v>
      </c>
      <c r="G359" s="15">
        <f t="shared" ca="1" si="35"/>
        <v>0</v>
      </c>
      <c r="H359" s="13">
        <f t="shared" ca="1" si="31"/>
        <v>0.29041095890410962</v>
      </c>
      <c r="I359" s="29">
        <f ca="1">IF(G359&lt;&gt;0,IF(E359&lt;0,0,IF(OR('Marinated Chicken'!I359&gt;0,Squid!I359&gt;0,Spanakopita!I359&gt;0,'Filet Mignon'!I359&gt;0,'Pork Loin Skewers'!I359&gt;0,Bacon!I359&gt;0),0,IF(OR(Pita!I359&gt;0,'Green Pepper'!I359&gt;0,'House Salad'!I359&gt;0,Mushrooms!I359&gt;0,Lemon!I359&gt;0,Tzatziki!I359&gt;0,'Monterey Jack'!I359&gt;0,Onions!I359&gt;0,'Garlic Butter Sauce'!I359&gt;0,Flour!I359&gt;0,Cheddar!I359&gt;0),50,200))),0)</f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254</v>
      </c>
      <c r="F360" s="15">
        <f t="shared" si="34"/>
        <v>11</v>
      </c>
      <c r="G360" s="15">
        <f t="shared" ca="1" si="35"/>
        <v>0</v>
      </c>
      <c r="H360" s="13">
        <f t="shared" ca="1" si="31"/>
        <v>0.2783561643835617</v>
      </c>
      <c r="I360" s="29">
        <f ca="1">IF(G360&lt;&gt;0,IF(E360&lt;0,0,IF(OR('Marinated Chicken'!I360&gt;0,Squid!I360&gt;0,Spanakopita!I360&gt;0,'Filet Mignon'!I360&gt;0,'Pork Loin Skewers'!I360&gt;0,Bacon!I360&gt;0),0,IF(OR(Pita!I360&gt;0,'Green Pepper'!I360&gt;0,'House Salad'!I360&gt;0,Mushrooms!I360&gt;0,Lemon!I360&gt;0,Tzatziki!I360&gt;0,'Monterey Jack'!I360&gt;0,Onions!I360&gt;0,'Garlic Butter Sauce'!I360&gt;0,Flour!I360&gt;0,Cheddar!I360&gt;0),50,200))),0)</f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243</v>
      </c>
      <c r="F361" s="15">
        <f t="shared" si="34"/>
        <v>11</v>
      </c>
      <c r="G361" s="15">
        <f t="shared" ca="1" si="35"/>
        <v>0</v>
      </c>
      <c r="H361" s="13">
        <f t="shared" ca="1" si="31"/>
        <v>0.26630136986301373</v>
      </c>
      <c r="I361" s="29">
        <f ca="1">IF(G361&lt;&gt;0,IF(E361&lt;0,0,IF(OR('Marinated Chicken'!I361&gt;0,Squid!I361&gt;0,Spanakopita!I361&gt;0,'Filet Mignon'!I361&gt;0,'Pork Loin Skewers'!I361&gt;0,Bacon!I361&gt;0),0,IF(OR(Pita!I361&gt;0,'Green Pepper'!I361&gt;0,'House Salad'!I361&gt;0,Mushrooms!I361&gt;0,Lemon!I361&gt;0,Tzatziki!I361&gt;0,'Monterey Jack'!I361&gt;0,Onions!I361&gt;0,'Garlic Butter Sauce'!I361&gt;0,Flour!I361&gt;0,Cheddar!I361&gt;0),50,200))),0)</f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232</v>
      </c>
      <c r="F362" s="15">
        <f t="shared" si="34"/>
        <v>11</v>
      </c>
      <c r="G362" s="15">
        <f t="shared" ca="1" si="35"/>
        <v>0</v>
      </c>
      <c r="H362" s="13">
        <f t="shared" ca="1" si="31"/>
        <v>0.25424657534246581</v>
      </c>
      <c r="I362" s="29">
        <f ca="1">IF(G362&lt;&gt;0,IF(E362&lt;0,0,IF(OR('Marinated Chicken'!I362&gt;0,Squid!I362&gt;0,Spanakopita!I362&gt;0,'Filet Mignon'!I362&gt;0,'Pork Loin Skewers'!I362&gt;0,Bacon!I362&gt;0),0,IF(OR(Pita!I362&gt;0,'Green Pepper'!I362&gt;0,'House Salad'!I362&gt;0,Mushrooms!I362&gt;0,Lemon!I362&gt;0,Tzatziki!I362&gt;0,'Monterey Jack'!I362&gt;0,Onions!I362&gt;0,'Garlic Butter Sauce'!I362&gt;0,Flour!I362&gt;0,Cheddar!I362&gt;0),50,200))),0)</f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221</v>
      </c>
      <c r="F363" s="15">
        <f t="shared" si="34"/>
        <v>11</v>
      </c>
      <c r="G363" s="15">
        <f t="shared" ca="1" si="35"/>
        <v>0</v>
      </c>
      <c r="H363" s="13">
        <f t="shared" ca="1" si="31"/>
        <v>0.24219178082191783</v>
      </c>
      <c r="I363" s="29">
        <f ca="1">IF(G363&lt;&gt;0,IF(E363&lt;0,0,IF(OR('Marinated Chicken'!I363&gt;0,Squid!I363&gt;0,Spanakopita!I363&gt;0,'Filet Mignon'!I363&gt;0,'Pork Loin Skewers'!I363&gt;0,Bacon!I363&gt;0),0,IF(OR(Pita!I363&gt;0,'Green Pepper'!I363&gt;0,'House Salad'!I363&gt;0,Mushrooms!I363&gt;0,Lemon!I363&gt;0,Tzatziki!I363&gt;0,'Monterey Jack'!I363&gt;0,Onions!I363&gt;0,'Garlic Butter Sauce'!I363&gt;0,Flour!I363&gt;0,Cheddar!I363&gt;0),50,200))),0)</f>
        <v>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210</v>
      </c>
      <c r="F364" s="15">
        <f t="shared" si="34"/>
        <v>11</v>
      </c>
      <c r="G364" s="15">
        <f t="shared" ca="1" si="35"/>
        <v>0</v>
      </c>
      <c r="H364" s="13">
        <f t="shared" ca="1" si="31"/>
        <v>0.23013698630136989</v>
      </c>
      <c r="I364" s="29">
        <f ca="1">IF(G364&lt;&gt;0,IF(E364&lt;0,0,IF(OR('Marinated Chicken'!I364&gt;0,Squid!I364&gt;0,Spanakopita!I364&gt;0,'Filet Mignon'!I364&gt;0,'Pork Loin Skewers'!I364&gt;0,Bacon!I364&gt;0),0,IF(OR(Pita!I364&gt;0,'Green Pepper'!I364&gt;0,'House Salad'!I364&gt;0,Mushrooms!I364&gt;0,Lemon!I364&gt;0,Tzatziki!I364&gt;0,'Monterey Jack'!I364&gt;0,Onions!I364&gt;0,'Garlic Butter Sauce'!I364&gt;0,Flour!I364&gt;0,Cheddar!I364&gt;0),50,200))),0)</f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199</v>
      </c>
      <c r="F365" s="15">
        <f t="shared" si="34"/>
        <v>11</v>
      </c>
      <c r="G365" s="15">
        <f t="shared" ca="1" si="35"/>
        <v>0</v>
      </c>
      <c r="H365" s="13">
        <f t="shared" ca="1" si="31"/>
        <v>0.21808219178082194</v>
      </c>
      <c r="I365" s="29">
        <f ca="1">IF(G365&lt;&gt;0,IF(E365&lt;0,0,IF(OR('Marinated Chicken'!I365&gt;0,Squid!I365&gt;0,Spanakopita!I365&gt;0,'Filet Mignon'!I365&gt;0,'Pork Loin Skewers'!I365&gt;0,Bacon!I365&gt;0),0,IF(OR(Pita!I365&gt;0,'Green Pepper'!I365&gt;0,'House Salad'!I365&gt;0,Mushrooms!I365&gt;0,Lemon!I365&gt;0,Tzatziki!I365&gt;0,'Monterey Jack'!I365&gt;0,Onions!I365&gt;0,'Garlic Butter Sauce'!I365&gt;0,Flour!I365&gt;0,Cheddar!I365&gt;0),50,200))),0)</f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188</v>
      </c>
      <c r="F366" s="15">
        <f t="shared" si="34"/>
        <v>11</v>
      </c>
      <c r="G366" s="15">
        <f t="shared" ca="1" si="35"/>
        <v>0</v>
      </c>
      <c r="H366" s="13">
        <f t="shared" ca="1" si="31"/>
        <v>0.206027397260274</v>
      </c>
      <c r="I366" s="29">
        <f ca="1">IF(G366&lt;&gt;0,IF(E366&lt;0,0,IF(OR('Marinated Chicken'!I366&gt;0,Squid!I366&gt;0,Spanakopita!I366&gt;0,'Filet Mignon'!I366&gt;0,'Pork Loin Skewers'!I366&gt;0,Bacon!I366&gt;0),0,IF(OR(Pita!I366&gt;0,'Green Pepper'!I366&gt;0,'House Salad'!I366&gt;0,Mushrooms!I366&gt;0,Lemon!I366&gt;0,Tzatziki!I366&gt;0,'Monterey Jack'!I366&gt;0,Onions!I366&gt;0,'Garlic Butter Sauce'!I366&gt;0,Flour!I366&gt;0,Cheddar!I366&gt;0),50,200))),0)</f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177</v>
      </c>
      <c r="F367" s="15">
        <f t="shared" si="34"/>
        <v>11</v>
      </c>
      <c r="G367" s="15">
        <f t="shared" ca="1" si="35"/>
        <v>0</v>
      </c>
      <c r="H367" s="13">
        <f t="shared" ca="1" si="31"/>
        <v>0.19397260273972605</v>
      </c>
      <c r="I367" s="29">
        <f ca="1">IF(G367&lt;&gt;0,IF(E367&lt;0,0,IF(OR('Marinated Chicken'!I367&gt;0,Squid!I367&gt;0,Spanakopita!I367&gt;0,'Filet Mignon'!I367&gt;0,'Pork Loin Skewers'!I367&gt;0,Bacon!I367&gt;0),0,IF(OR(Pita!I367&gt;0,'Green Pepper'!I367&gt;0,'House Salad'!I367&gt;0,Mushrooms!I367&gt;0,Lemon!I367&gt;0,Tzatziki!I367&gt;0,'Monterey Jack'!I367&gt;0,Onions!I367&gt;0,'Garlic Butter Sauce'!I367&gt;0,Flour!I367&gt;0,Cheddar!I367&gt;0),50,200))),0)</f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166</v>
      </c>
      <c r="F368" s="15">
        <f t="shared" si="34"/>
        <v>11</v>
      </c>
      <c r="G368" s="15">
        <f t="shared" ca="1" si="35"/>
        <v>0</v>
      </c>
      <c r="H368" s="13">
        <f t="shared" ca="1" si="31"/>
        <v>0.18191780821917811</v>
      </c>
      <c r="I368" s="29">
        <f ca="1">IF(G368&lt;&gt;0,IF(E368&lt;0,0,IF(OR('Marinated Chicken'!I368&gt;0,Squid!I368&gt;0,Spanakopita!I368&gt;0,'Filet Mignon'!I368&gt;0,'Pork Loin Skewers'!I368&gt;0,Bacon!I368&gt;0),0,IF(OR(Pita!I368&gt;0,'Green Pepper'!I368&gt;0,'House Salad'!I368&gt;0,Mushrooms!I368&gt;0,Lemon!I368&gt;0,Tzatziki!I368&gt;0,'Monterey Jack'!I368&gt;0,Onions!I368&gt;0,'Garlic Butter Sauce'!I368&gt;0,Flour!I368&gt;0,Cheddar!I368&gt;0),50,200))),0)</f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155</v>
      </c>
      <c r="F369" s="15">
        <f t="shared" si="34"/>
        <v>11</v>
      </c>
      <c r="G369" s="15">
        <f t="shared" ca="1" si="35"/>
        <v>0</v>
      </c>
      <c r="H369" s="13">
        <f t="shared" ca="1" si="31"/>
        <v>0.16986301369863016</v>
      </c>
      <c r="I369" s="29">
        <f ca="1">IF(G369&lt;&gt;0,IF(E369&lt;0,0,IF(OR('Marinated Chicken'!I369&gt;0,Squid!I369&gt;0,Spanakopita!I369&gt;0,'Filet Mignon'!I369&gt;0,'Pork Loin Skewers'!I369&gt;0,Bacon!I369&gt;0),0,IF(OR(Pita!I369&gt;0,'Green Pepper'!I369&gt;0,'House Salad'!I369&gt;0,Mushrooms!I369&gt;0,Lemon!I369&gt;0,Tzatziki!I369&gt;0,'Monterey Jack'!I369&gt;0,Onions!I369&gt;0,'Garlic Butter Sauce'!I369&gt;0,Flour!I369&gt;0,Cheddar!I369&gt;0),50,200))),0)</f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144</v>
      </c>
      <c r="F370" s="15">
        <f t="shared" si="34"/>
        <v>11</v>
      </c>
      <c r="G370" s="15">
        <f t="shared" ca="1" si="35"/>
        <v>385</v>
      </c>
      <c r="H370" s="13">
        <f t="shared" ca="1" si="31"/>
        <v>0.15780821917808222</v>
      </c>
      <c r="I370" s="29">
        <f ca="1">IF(G370&lt;&gt;0,IF(E370&lt;0,0,IF(OR('Marinated Chicken'!I370&gt;0,Squid!I370&gt;0,Spanakopita!I370&gt;0,'Filet Mignon'!I370&gt;0,'Pork Loin Skewers'!I370&gt;0,Bacon!I370&gt;0),0,IF(OR(Pita!I370&gt;0,'Green Pepper'!I370&gt;0,'House Salad'!I370&gt;0,Mushrooms!I370&gt;0,Lemon!I370&gt;0,Tzatziki!I370&gt;0,'Monterey Jack'!I370&gt;0,Onions!I370&gt;0,'Garlic Butter Sauce'!I370&gt;0,Flour!I370&gt;0,Cheddar!I370&gt;0),50,200))),0)</f>
        <v>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518</v>
      </c>
      <c r="F371" s="15">
        <f t="shared" si="34"/>
        <v>11</v>
      </c>
      <c r="G371" s="15">
        <f t="shared" ca="1" si="35"/>
        <v>0</v>
      </c>
      <c r="H371" s="13">
        <f t="shared" ca="1" si="31"/>
        <v>0.56767123287671239</v>
      </c>
      <c r="I371" s="29">
        <f ca="1">IF(G371&lt;&gt;0,IF(E371&lt;0,0,IF(OR('Marinated Chicken'!I371&gt;0,Squid!I371&gt;0,Spanakopita!I371&gt;0,'Filet Mignon'!I371&gt;0,'Pork Loin Skewers'!I371&gt;0,Bacon!I371&gt;0),0,IF(OR(Pita!I371&gt;0,'Green Pepper'!I371&gt;0,'House Salad'!I371&gt;0,Mushrooms!I371&gt;0,Lemon!I371&gt;0,Tzatziki!I371&gt;0,'Monterey Jack'!I371&gt;0,Onions!I371&gt;0,'Garlic Butter Sauce'!I371&gt;0,Flour!I371&gt;0,Cheddar!I371&gt;0),50,200))),0)</f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507</v>
      </c>
      <c r="F372" s="15">
        <f t="shared" si="34"/>
        <v>11</v>
      </c>
      <c r="G372" s="15">
        <f t="shared" ca="1" si="35"/>
        <v>0</v>
      </c>
      <c r="H372" s="13">
        <f t="shared" ca="1" si="31"/>
        <v>0.55561643835616448</v>
      </c>
      <c r="I372" s="29">
        <f ca="1">IF(G372&lt;&gt;0,IF(E372&lt;0,0,IF(OR('Marinated Chicken'!I372&gt;0,Squid!I372&gt;0,Spanakopita!I372&gt;0,'Filet Mignon'!I372&gt;0,'Pork Loin Skewers'!I372&gt;0,Bacon!I372&gt;0),0,IF(OR(Pita!I372&gt;0,'Green Pepper'!I372&gt;0,'House Salad'!I372&gt;0,Mushrooms!I372&gt;0,Lemon!I372&gt;0,Tzatziki!I372&gt;0,'Monterey Jack'!I372&gt;0,Onions!I372&gt;0,'Garlic Butter Sauce'!I372&gt;0,Flour!I372&gt;0,Cheddar!I372&gt;0),50,200))),0)</f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496</v>
      </c>
      <c r="F373" s="15">
        <f t="shared" si="34"/>
        <v>11</v>
      </c>
      <c r="G373" s="15">
        <f t="shared" ca="1" si="35"/>
        <v>0</v>
      </c>
      <c r="H373" s="13">
        <f t="shared" ca="1" si="31"/>
        <v>0.54356164383561656</v>
      </c>
      <c r="I373" s="29">
        <f ca="1">IF(G373&lt;&gt;0,IF(E373&lt;0,0,IF(OR('Marinated Chicken'!I373&gt;0,Squid!I373&gt;0,Spanakopita!I373&gt;0,'Filet Mignon'!I373&gt;0,'Pork Loin Skewers'!I373&gt;0,Bacon!I373&gt;0),0,IF(OR(Pita!I373&gt;0,'Green Pepper'!I373&gt;0,'House Salad'!I373&gt;0,Mushrooms!I373&gt;0,Lemon!I373&gt;0,Tzatziki!I373&gt;0,'Monterey Jack'!I373&gt;0,Onions!I373&gt;0,'Garlic Butter Sauce'!I373&gt;0,Flour!I373&gt;0,Cheddar!I373&gt;0),50,200))),0)</f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485</v>
      </c>
      <c r="F374" s="15">
        <f t="shared" si="34"/>
        <v>11</v>
      </c>
      <c r="G374" s="15">
        <f t="shared" ca="1" si="35"/>
        <v>0</v>
      </c>
      <c r="H374" s="13">
        <f t="shared" ca="1" si="31"/>
        <v>0.53150684931506853</v>
      </c>
      <c r="I374" s="29">
        <f ca="1">IF(G374&lt;&gt;0,IF(E374&lt;0,0,IF(OR('Marinated Chicken'!I374&gt;0,Squid!I374&gt;0,Spanakopita!I374&gt;0,'Filet Mignon'!I374&gt;0,'Pork Loin Skewers'!I374&gt;0,Bacon!I374&gt;0),0,IF(OR(Pita!I374&gt;0,'Green Pepper'!I374&gt;0,'House Salad'!I374&gt;0,Mushrooms!I374&gt;0,Lemon!I374&gt;0,Tzatziki!I374&gt;0,'Monterey Jack'!I374&gt;0,Onions!I374&gt;0,'Garlic Butter Sauce'!I374&gt;0,Flour!I374&gt;0,Cheddar!I374&gt;0),50,200))),0)</f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474</v>
      </c>
      <c r="F375" s="15">
        <f t="shared" si="34"/>
        <v>11</v>
      </c>
      <c r="G375" s="15">
        <f t="shared" ca="1" si="35"/>
        <v>0</v>
      </c>
      <c r="H375" s="13">
        <f t="shared" ca="1" si="31"/>
        <v>0.51945205479452061</v>
      </c>
      <c r="I375" s="29">
        <f ca="1">IF(G375&lt;&gt;0,IF(E375&lt;0,0,IF(OR('Marinated Chicken'!I375&gt;0,Squid!I375&gt;0,Spanakopita!I375&gt;0,'Filet Mignon'!I375&gt;0,'Pork Loin Skewers'!I375&gt;0,Bacon!I375&gt;0),0,IF(OR(Pita!I375&gt;0,'Green Pepper'!I375&gt;0,'House Salad'!I375&gt;0,Mushrooms!I375&gt;0,Lemon!I375&gt;0,Tzatziki!I375&gt;0,'Monterey Jack'!I375&gt;0,Onions!I375&gt;0,'Garlic Butter Sauce'!I375&gt;0,Flour!I375&gt;0,Cheddar!I375&gt;0),50,200))),0)</f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463</v>
      </c>
      <c r="F376" s="15">
        <f t="shared" si="34"/>
        <v>11</v>
      </c>
      <c r="G376" s="15">
        <f t="shared" ca="1" si="35"/>
        <v>0</v>
      </c>
      <c r="H376" s="13">
        <f t="shared" ca="1" si="31"/>
        <v>0.50739726027397269</v>
      </c>
      <c r="I376" s="29">
        <f ca="1">IF(G376&lt;&gt;0,IF(E376&lt;0,0,IF(OR('Marinated Chicken'!I376&gt;0,Squid!I376&gt;0,Spanakopita!I376&gt;0,'Filet Mignon'!I376&gt;0,'Pork Loin Skewers'!I376&gt;0,Bacon!I376&gt;0),0,IF(OR(Pita!I376&gt;0,'Green Pepper'!I376&gt;0,'House Salad'!I376&gt;0,Mushrooms!I376&gt;0,Lemon!I376&gt;0,Tzatziki!I376&gt;0,'Monterey Jack'!I376&gt;0,Onions!I376&gt;0,'Garlic Butter Sauce'!I376&gt;0,Flour!I376&gt;0,Cheddar!I376&gt;0),50,200))),0)</f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452</v>
      </c>
      <c r="F377" s="15">
        <f t="shared" si="34"/>
        <v>11</v>
      </c>
      <c r="G377" s="15">
        <f t="shared" ca="1" si="35"/>
        <v>0</v>
      </c>
      <c r="H377" s="13">
        <f t="shared" ca="1" si="31"/>
        <v>0.49534246575342472</v>
      </c>
      <c r="I377" s="29">
        <f ca="1">IF(G377&lt;&gt;0,IF(E377&lt;0,0,IF(OR('Marinated Chicken'!I377&gt;0,Squid!I377&gt;0,Spanakopita!I377&gt;0,'Filet Mignon'!I377&gt;0,'Pork Loin Skewers'!I377&gt;0,Bacon!I377&gt;0),0,IF(OR(Pita!I377&gt;0,'Green Pepper'!I377&gt;0,'House Salad'!I377&gt;0,Mushrooms!I377&gt;0,Lemon!I377&gt;0,Tzatziki!I377&gt;0,'Monterey Jack'!I377&gt;0,Onions!I377&gt;0,'Garlic Butter Sauce'!I377&gt;0,Flour!I377&gt;0,Cheddar!I377&gt;0),50,200))),0)</f>
        <v>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441</v>
      </c>
      <c r="F378" s="15">
        <f t="shared" si="34"/>
        <v>11</v>
      </c>
      <c r="G378" s="15">
        <f t="shared" ca="1" si="35"/>
        <v>0</v>
      </c>
      <c r="H378" s="13">
        <f t="shared" ca="1" si="31"/>
        <v>0.48328767123287675</v>
      </c>
      <c r="I378" s="29">
        <f ca="1">IF(G378&lt;&gt;0,IF(E378&lt;0,0,IF(OR('Marinated Chicken'!I378&gt;0,Squid!I378&gt;0,Spanakopita!I378&gt;0,'Filet Mignon'!I378&gt;0,'Pork Loin Skewers'!I378&gt;0,Bacon!I378&gt;0),0,IF(OR(Pita!I378&gt;0,'Green Pepper'!I378&gt;0,'House Salad'!I378&gt;0,Mushrooms!I378&gt;0,Lemon!I378&gt;0,Tzatziki!I378&gt;0,'Monterey Jack'!I378&gt;0,Onions!I378&gt;0,'Garlic Butter Sauce'!I378&gt;0,Flour!I378&gt;0,Cheddar!I378&gt;0),50,200))),0)</f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430</v>
      </c>
      <c r="F379" s="15">
        <f t="shared" si="34"/>
        <v>11</v>
      </c>
      <c r="G379" s="15">
        <f t="shared" ca="1" si="35"/>
        <v>0</v>
      </c>
      <c r="H379" s="13">
        <f t="shared" ca="1" si="31"/>
        <v>0.47123287671232883</v>
      </c>
      <c r="I379" s="29">
        <f ca="1">IF(G379&lt;&gt;0,IF(E379&lt;0,0,IF(OR('Marinated Chicken'!I379&gt;0,Squid!I379&gt;0,Spanakopita!I379&gt;0,'Filet Mignon'!I379&gt;0,'Pork Loin Skewers'!I379&gt;0,Bacon!I379&gt;0),0,IF(OR(Pita!I379&gt;0,'Green Pepper'!I379&gt;0,'House Salad'!I379&gt;0,Mushrooms!I379&gt;0,Lemon!I379&gt;0,Tzatziki!I379&gt;0,'Monterey Jack'!I379&gt;0,Onions!I379&gt;0,'Garlic Butter Sauce'!I379&gt;0,Flour!I379&gt;0,Cheddar!I379&gt;0),50,200))),0)</f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419</v>
      </c>
      <c r="F380" s="15">
        <f t="shared" si="34"/>
        <v>11</v>
      </c>
      <c r="G380" s="15">
        <f t="shared" ca="1" si="35"/>
        <v>0</v>
      </c>
      <c r="H380" s="13">
        <f t="shared" ca="1" si="31"/>
        <v>0.45917808219178086</v>
      </c>
      <c r="I380" s="29">
        <f ca="1">IF(G380&lt;&gt;0,IF(E380&lt;0,0,IF(OR('Marinated Chicken'!I380&gt;0,Squid!I380&gt;0,Spanakopita!I380&gt;0,'Filet Mignon'!I380&gt;0,'Pork Loin Skewers'!I380&gt;0,Bacon!I380&gt;0),0,IF(OR(Pita!I380&gt;0,'Green Pepper'!I380&gt;0,'House Salad'!I380&gt;0,Mushrooms!I380&gt;0,Lemon!I380&gt;0,Tzatziki!I380&gt;0,'Monterey Jack'!I380&gt;0,Onions!I380&gt;0,'Garlic Butter Sauce'!I380&gt;0,Flour!I380&gt;0,Cheddar!I380&gt;0),50,200))),0)</f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408</v>
      </c>
      <c r="F381" s="15">
        <f t="shared" si="34"/>
        <v>11</v>
      </c>
      <c r="G381" s="15">
        <f t="shared" ca="1" si="35"/>
        <v>0</v>
      </c>
      <c r="H381" s="13">
        <f t="shared" ca="1" si="31"/>
        <v>0.44712328767123294</v>
      </c>
      <c r="I381" s="29">
        <f ca="1">IF(G381&lt;&gt;0,IF(E381&lt;0,0,IF(OR('Marinated Chicken'!I381&gt;0,Squid!I381&gt;0,Spanakopita!I381&gt;0,'Filet Mignon'!I381&gt;0,'Pork Loin Skewers'!I381&gt;0,Bacon!I381&gt;0),0,IF(OR(Pita!I381&gt;0,'Green Pepper'!I381&gt;0,'House Salad'!I381&gt;0,Mushrooms!I381&gt;0,Lemon!I381&gt;0,Tzatziki!I381&gt;0,'Monterey Jack'!I381&gt;0,Onions!I381&gt;0,'Garlic Butter Sauce'!I381&gt;0,Flour!I381&gt;0,Cheddar!I381&gt;0),50,200))),0)</f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397</v>
      </c>
      <c r="F382" s="15">
        <f t="shared" si="34"/>
        <v>11</v>
      </c>
      <c r="G382" s="15">
        <f t="shared" ca="1" si="35"/>
        <v>0</v>
      </c>
      <c r="H382" s="13">
        <f t="shared" ca="1" si="31"/>
        <v>0.43506849315068497</v>
      </c>
      <c r="I382" s="29">
        <f ca="1">IF(G382&lt;&gt;0,IF(E382&lt;0,0,IF(OR('Marinated Chicken'!I382&gt;0,Squid!I382&gt;0,Spanakopita!I382&gt;0,'Filet Mignon'!I382&gt;0,'Pork Loin Skewers'!I382&gt;0,Bacon!I382&gt;0),0,IF(OR(Pita!I382&gt;0,'Green Pepper'!I382&gt;0,'House Salad'!I382&gt;0,Mushrooms!I382&gt;0,Lemon!I382&gt;0,Tzatziki!I382&gt;0,'Monterey Jack'!I382&gt;0,Onions!I382&gt;0,'Garlic Butter Sauce'!I382&gt;0,Flour!I382&gt;0,Cheddar!I382&gt;0),50,200))),0)</f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386</v>
      </c>
      <c r="F383" s="15">
        <f t="shared" si="34"/>
        <v>11</v>
      </c>
      <c r="G383" s="15">
        <f t="shared" ca="1" si="35"/>
        <v>0</v>
      </c>
      <c r="H383" s="13">
        <f t="shared" ca="1" si="31"/>
        <v>0.42301369863013705</v>
      </c>
      <c r="I383" s="29">
        <f ca="1">IF(G383&lt;&gt;0,IF(E383&lt;0,0,IF(OR('Marinated Chicken'!I383&gt;0,Squid!I383&gt;0,Spanakopita!I383&gt;0,'Filet Mignon'!I383&gt;0,'Pork Loin Skewers'!I383&gt;0,Bacon!I383&gt;0),0,IF(OR(Pita!I383&gt;0,'Green Pepper'!I383&gt;0,'House Salad'!I383&gt;0,Mushrooms!I383&gt;0,Lemon!I383&gt;0,Tzatziki!I383&gt;0,'Monterey Jack'!I383&gt;0,Onions!I383&gt;0,'Garlic Butter Sauce'!I383&gt;0,Flour!I383&gt;0,Cheddar!I383&gt;0),50,200))),0)</f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375</v>
      </c>
      <c r="F384" s="15">
        <f t="shared" si="34"/>
        <v>11</v>
      </c>
      <c r="G384" s="15">
        <f t="shared" ca="1" si="35"/>
        <v>0</v>
      </c>
      <c r="H384" s="13">
        <f t="shared" ca="1" si="31"/>
        <v>0.41095890410958907</v>
      </c>
      <c r="I384" s="29">
        <f ca="1">IF(G384&lt;&gt;0,IF(E384&lt;0,0,IF(OR('Marinated Chicken'!I384&gt;0,Squid!I384&gt;0,Spanakopita!I384&gt;0,'Filet Mignon'!I384&gt;0,'Pork Loin Skewers'!I384&gt;0,Bacon!I384&gt;0),0,IF(OR(Pita!I384&gt;0,'Green Pepper'!I384&gt;0,'House Salad'!I384&gt;0,Mushrooms!I384&gt;0,Lemon!I384&gt;0,Tzatziki!I384&gt;0,'Monterey Jack'!I384&gt;0,Onions!I384&gt;0,'Garlic Butter Sauce'!I384&gt;0,Flour!I384&gt;0,Cheddar!I384&gt;0),50,200))),0)</f>
        <v>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25">
        <v>365</v>
      </c>
      <c r="E385" s="2">
        <f t="shared" ca="1" si="36"/>
        <v>364</v>
      </c>
      <c r="F385" s="15">
        <f t="shared" si="34"/>
        <v>11</v>
      </c>
      <c r="G385" s="15">
        <f t="shared" ca="1" si="35"/>
        <v>0</v>
      </c>
      <c r="H385" s="13">
        <f t="shared" ca="1" si="31"/>
        <v>0.39890410958904116</v>
      </c>
      <c r="I385" s="29">
        <f ca="1">IF(G385&lt;&gt;0,IF(E385&lt;0,0,IF(OR('Marinated Chicken'!I385&gt;0,Squid!I385&gt;0,Spanakopita!I385&gt;0,'Filet Mignon'!I385&gt;0,'Pork Loin Skewers'!I385&gt;0,Bacon!I385&gt;0),0,IF(OR(Pita!I385&gt;0,'Green Pepper'!I385&gt;0,'House Salad'!I385&gt;0,Mushrooms!I385&gt;0,Lemon!I385&gt;0,Tzatziki!I385&gt;0,'Monterey Jack'!I385&gt;0,Onions!I385&gt;0,'Garlic Butter Sauce'!I385&gt;0,Flour!I385&gt;0,Cheddar!I385&gt;0),50,200))),0)</f>
        <v>0</v>
      </c>
      <c r="J385" s="2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13">
        <f t="shared" ca="1" si="32"/>
        <v>0</v>
      </c>
      <c r="L385" s="26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334.07123287671232</v>
      </c>
      <c r="F386" s="15">
        <f t="shared" si="34"/>
        <v>11</v>
      </c>
      <c r="G386" s="53">
        <f ca="1">AVERAGEIF(G21:G385,"&lt;&gt;0")</f>
        <v>398.09090909090907</v>
      </c>
      <c r="H386" s="51">
        <f ca="1">SUM(H21:H385)</f>
        <v>133.64054794520561</v>
      </c>
      <c r="I386" s="51">
        <f ca="1">SUM(I21:I385)</f>
        <v>0</v>
      </c>
      <c r="J386" s="54">
        <f t="shared" ref="J386:L386" ca="1" si="37">SUM(J21:J385)</f>
        <v>0</v>
      </c>
      <c r="K386" s="51">
        <f t="shared" ca="1" si="37"/>
        <v>0</v>
      </c>
      <c r="L386" s="52">
        <f t="shared" ca="1" si="37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10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7046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5</xdr:row>
                <xdr:rowOff>175260</xdr:rowOff>
              </to>
            </anchor>
          </controlPr>
        </control>
      </mc:Choice>
      <mc:Fallback>
        <control shapeId="87046" r:id="rId4" name="CommandButton1"/>
      </mc:Fallback>
    </mc:AlternateContent>
    <mc:AlternateContent xmlns:mc="http://schemas.openxmlformats.org/markup-compatibility/2006">
      <mc:Choice Requires="x14">
        <control shapeId="87045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60960</xdr:rowOff>
              </to>
            </anchor>
          </controlPr>
        </control>
      </mc:Choice>
      <mc:Fallback>
        <control shapeId="87045" r:id="rId6" name="CommandButton2"/>
      </mc:Fallback>
    </mc:AlternateContent>
    <mc:AlternateContent xmlns:mc="http://schemas.openxmlformats.org/markup-compatibility/2006">
      <mc:Choice Requires="x14">
        <control shapeId="87044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87044" r:id="rId8" name="CommandButton3"/>
      </mc:Fallback>
    </mc:AlternateContent>
    <mc:AlternateContent xmlns:mc="http://schemas.openxmlformats.org/markup-compatibility/2006">
      <mc:Choice Requires="x14">
        <control shapeId="87043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87043" r:id="rId10" name="CommandButton4"/>
      </mc:Fallback>
    </mc:AlternateContent>
    <mc:AlternateContent xmlns:mc="http://schemas.openxmlformats.org/markup-compatibility/2006">
      <mc:Choice Requires="x14">
        <control shapeId="87042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87042" r:id="rId12" name="CommandButton5"/>
      </mc:Fallback>
    </mc:AlternateContent>
    <mc:AlternateContent xmlns:mc="http://schemas.openxmlformats.org/markup-compatibility/2006">
      <mc:Choice Requires="x14">
        <control shapeId="87041" r:id="rId14" name="CommandButton6">
          <controlPr defaultSize="0" autoLine="0" autoPict="0" r:id="rId15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213360</xdr:colOff>
                <xdr:row>39</xdr:row>
                <xdr:rowOff>99060</xdr:rowOff>
              </to>
            </anchor>
          </controlPr>
        </control>
      </mc:Choice>
      <mc:Fallback>
        <control shapeId="87041" r:id="rId14" name="CommandButton6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23FA8-E3FB-42B6-AF0B-452D33C54238}">
  <sheetPr codeName="Sheet19">
    <tabColor rgb="FF7030A0"/>
  </sheetPr>
  <dimension ref="D1:L388"/>
  <sheetViews>
    <sheetView showGridLines="0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15.77734375" style="2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6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541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35</v>
      </c>
      <c r="F5" s="17"/>
      <c r="G5"/>
      <c r="H5"/>
      <c r="I5"/>
      <c r="J5"/>
      <c r="K5" s="1"/>
      <c r="L5" s="1"/>
    </row>
    <row r="6" spans="4:12" ht="14.55" customHeight="1" x14ac:dyDescent="0.3">
      <c r="D6" s="23" t="s">
        <v>99</v>
      </c>
      <c r="E6" s="33" t="str" cm="1">
        <f t="array" ref="E6">_xlfn.ARRAYTOTEXT(_xlfn._xlws.FILTER(Table2!A:A,Table2!D:D=E2),0)</f>
        <v>Filet Mignon, Surf n' Turf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290.92383561643845</v>
      </c>
      <c r="F8" s="57"/>
      <c r="G8"/>
      <c r="H8"/>
      <c r="I8"/>
      <c r="J8"/>
      <c r="K8" s="1"/>
      <c r="L8" s="1"/>
    </row>
    <row r="9" spans="4:12" x14ac:dyDescent="0.3">
      <c r="D9" s="23" t="s">
        <v>108</v>
      </c>
      <c r="E9" s="33" t="str" cm="1">
        <f t="array" aca="1" ref="E9" ca="1">_xlfn.ARRAYTOTEXT(_xlfn._xlws.FILTER(OFFSET(D20,E18,0):D385,OFFSET(J20,E18,0):J385&gt;0,"0"))</f>
        <v>0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28.35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103.73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69.796595253154436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8.1555165624348636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168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0.99953617381655924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-10</v>
      </c>
      <c r="F21" s="15">
        <f>ROUND($E$15/7,0)</f>
        <v>10</v>
      </c>
      <c r="G21" s="15">
        <f>IF(D21=1,$E$4,IF(E21&lt;0,$E$4-E21,IF(MOD(D21,$E$5)=0,$E$4-E21,0)))</f>
        <v>541</v>
      </c>
      <c r="H21" s="29">
        <f t="shared" ref="H21:H84" si="0">IF(E21&gt;0,E21*($E$12/365),0)</f>
        <v>0</v>
      </c>
      <c r="I21" s="29">
        <f>IF(G21&lt;&gt;0,IF(E21&lt;0,0,IF(OR('Marinated Chicken'!I21&gt;0,Squid!I21&gt;0,Spanakopita!I21&gt;0),0,IF(OR(Pita!I21&gt;0,'Green Pepper'!I21&gt;0,'House Salad'!I21&gt;0,Mushrooms!I21&gt;0,Lemon!I21&gt;0,Tzatziki!I21&gt;0,'Monterey Jack'!I21&gt;0,Onions!I21&gt;0,'Garlic Butter Sauce'!I21&gt;0,Flour!I21&gt;0,Cheddar!I21&gt;0),50,200))),0)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521</v>
      </c>
      <c r="F22" s="15">
        <f t="shared" ref="F22:F85" si="4">ROUND($E$15/7,0)</f>
        <v>10</v>
      </c>
      <c r="G22" s="15">
        <f t="shared" ref="G22:G85" ca="1" si="5">IF(D22=1,$E$4,IF(E22&lt;0,$E$4-E22,IF(MOD(D22,$E$5)=0,$E$4-E22,0)))</f>
        <v>0</v>
      </c>
      <c r="H22" s="13">
        <f t="shared" ca="1" si="0"/>
        <v>0.57095890410958916</v>
      </c>
      <c r="I22" s="29">
        <f ca="1">IF(G22&lt;&gt;0,IF(E22&lt;0,0,IF(OR('Marinated Chicken'!I22&gt;0,Squid!I22&gt;0,Spanakopita!I22&gt;0),0,IF(OR(Pita!I22&gt;0,'Green Pepper'!I22&gt;0,'House Salad'!I22&gt;0,Mushrooms!I22&gt;0,Lemon!I22&gt;0,Tzatziki!I22&gt;0,'Monterey Jack'!I22&gt;0,Onions!I22&gt;0,'Garlic Butter Sauce'!I22&gt;0,Flour!I22&gt;0,Cheddar!I22&gt;0),50,200))),0)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511</v>
      </c>
      <c r="F23" s="15">
        <f t="shared" si="4"/>
        <v>10</v>
      </c>
      <c r="G23" s="15">
        <f t="shared" ca="1" si="5"/>
        <v>0</v>
      </c>
      <c r="H23" s="13">
        <f t="shared" ca="1" si="0"/>
        <v>0.56000000000000005</v>
      </c>
      <c r="I23" s="29">
        <f ca="1">IF(G23&lt;&gt;0,IF(E23&lt;0,0,IF(OR('Marinated Chicken'!I23&gt;0,Squid!I23&gt;0,Spanakopita!I23&gt;0),0,IF(OR(Pita!I23&gt;0,'Green Pepper'!I23&gt;0,'House Salad'!I23&gt;0,Mushrooms!I23&gt;0,Lemon!I23&gt;0,Tzatziki!I23&gt;0,'Monterey Jack'!I23&gt;0,Onions!I23&gt;0,'Garlic Butter Sauce'!I23&gt;0,Flour!I23&gt;0,Cheddar!I23&gt;0),50,200))),0)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501</v>
      </c>
      <c r="F24" s="15">
        <f t="shared" si="4"/>
        <v>10</v>
      </c>
      <c r="G24" s="15">
        <f t="shared" ca="1" si="5"/>
        <v>0</v>
      </c>
      <c r="H24" s="13">
        <f t="shared" ca="1" si="0"/>
        <v>0.54904109589041106</v>
      </c>
      <c r="I24" s="29">
        <f ca="1">IF(G24&lt;&gt;0,IF(E24&lt;0,0,IF(OR('Marinated Chicken'!I24&gt;0,Squid!I24&gt;0,Spanakopita!I24&gt;0),0,IF(OR(Pita!I24&gt;0,'Green Pepper'!I24&gt;0,'House Salad'!I24&gt;0,Mushrooms!I24&gt;0,Lemon!I24&gt;0,Tzatziki!I24&gt;0,'Monterey Jack'!I24&gt;0,Onions!I24&gt;0,'Garlic Butter Sauce'!I24&gt;0,Flour!I24&gt;0,Cheddar!I24&gt;0),50,200))),0)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491</v>
      </c>
      <c r="F25" s="15">
        <f t="shared" si="4"/>
        <v>10</v>
      </c>
      <c r="G25" s="15">
        <f t="shared" ca="1" si="5"/>
        <v>0</v>
      </c>
      <c r="H25" s="13">
        <f t="shared" ca="1" si="0"/>
        <v>0.53808219178082195</v>
      </c>
      <c r="I25" s="29">
        <f ca="1">IF(G25&lt;&gt;0,IF(E25&lt;0,0,IF(OR('Marinated Chicken'!I25&gt;0,Squid!I25&gt;0,Spanakopita!I25&gt;0),0,IF(OR(Pita!I25&gt;0,'Green Pepper'!I25&gt;0,'House Salad'!I25&gt;0,Mushrooms!I25&gt;0,Lemon!I25&gt;0,Tzatziki!I25&gt;0,'Monterey Jack'!I25&gt;0,Onions!I25&gt;0,'Garlic Butter Sauce'!I25&gt;0,Flour!I25&gt;0,Cheddar!I25&gt;0),50,200))),0)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481</v>
      </c>
      <c r="F26" s="15">
        <f t="shared" si="4"/>
        <v>10</v>
      </c>
      <c r="G26" s="15">
        <f t="shared" ca="1" si="5"/>
        <v>0</v>
      </c>
      <c r="H26" s="13">
        <f t="shared" ca="1" si="0"/>
        <v>0.52712328767123295</v>
      </c>
      <c r="I26" s="29">
        <f ca="1">IF(G26&lt;&gt;0,IF(E26&lt;0,0,IF(OR('Marinated Chicken'!I26&gt;0,Squid!I26&gt;0,Spanakopita!I26&gt;0),0,IF(OR(Pita!I26&gt;0,'Green Pepper'!I26&gt;0,'House Salad'!I26&gt;0,Mushrooms!I26&gt;0,Lemon!I26&gt;0,Tzatziki!I26&gt;0,'Monterey Jack'!I26&gt;0,Onions!I26&gt;0,'Garlic Butter Sauce'!I26&gt;0,Flour!I26&gt;0,Cheddar!I26&gt;0),50,200))),0)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471</v>
      </c>
      <c r="F27" s="15">
        <f t="shared" si="4"/>
        <v>10</v>
      </c>
      <c r="G27" s="15">
        <f t="shared" ca="1" si="5"/>
        <v>0</v>
      </c>
      <c r="H27" s="13">
        <f t="shared" ca="1" si="0"/>
        <v>0.51616438356164385</v>
      </c>
      <c r="I27" s="29">
        <f ca="1">IF(G27&lt;&gt;0,IF(E27&lt;0,0,IF(OR('Marinated Chicken'!I27&gt;0,Squid!I27&gt;0,Spanakopita!I27&gt;0),0,IF(OR(Pita!I27&gt;0,'Green Pepper'!I27&gt;0,'House Salad'!I27&gt;0,Mushrooms!I27&gt;0,Lemon!I27&gt;0,Tzatziki!I27&gt;0,'Monterey Jack'!I27&gt;0,Onions!I27&gt;0,'Garlic Butter Sauce'!I27&gt;0,Flour!I27&gt;0,Cheddar!I27&gt;0),50,200))),0)</f>
        <v>0</v>
      </c>
      <c r="J27" s="2" t="str">
        <f ca="1">IF(D27&lt;$E$18,"N/A",IF(D27=$E$18,IF($E$7-SUM(OFFSET(F27,-$E$18,0):F27)&gt;0,$E$7-SUM(OFFSET(F27,-$E$18,0):F27),0),IF(OFFSET(G27,-$E$18,0)-SUM(OFFSET(F27,-$E$18,0):F27)&gt;0,OFFSET(G27,-$E$18,0)-SUM(OFFSET(F27,-$E$18,0):F27),0)))</f>
        <v>N/A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461</v>
      </c>
      <c r="F28" s="15">
        <f t="shared" si="4"/>
        <v>10</v>
      </c>
      <c r="G28" s="15">
        <f t="shared" ca="1" si="5"/>
        <v>0</v>
      </c>
      <c r="H28" s="13">
        <f t="shared" ca="1" si="0"/>
        <v>0.50520547945205485</v>
      </c>
      <c r="I28" s="29">
        <f ca="1">IF(G28&lt;&gt;0,IF(E28&lt;0,0,IF(OR('Marinated Chicken'!I28&gt;0,Squid!I28&gt;0,Spanakopita!I28&gt;0),0,IF(OR(Pita!I28&gt;0,'Green Pepper'!I28&gt;0,'House Salad'!I28&gt;0,Mushrooms!I28&gt;0,Lemon!I28&gt;0,Tzatziki!I28&gt;0,'Monterey Jack'!I28&gt;0,Onions!I28&gt;0,'Garlic Butter Sauce'!I28&gt;0,Flour!I28&gt;0,Cheddar!I28&gt;0),50,200))),0)</f>
        <v>0</v>
      </c>
      <c r="J28" s="2" t="str">
        <f ca="1">IF(D28&lt;$E$18,"N/A",IF(D28=$E$18,IF($E$7-SUM(OFFSET(F28,-$E$18,0):F28)&gt;0,$E$7-SUM(OFFSET(F28,-$E$18,0):F28),0),IF(OFFSET(G28,-$E$18,0)-SUM(OFFSET(F28,-$E$18,0):F28)&gt;0,OFFSET(G28,-$E$18,0)-SUM(OFFSET(F28,-$E$18,0):F28),0)))</f>
        <v>N/A</v>
      </c>
      <c r="K28" s="13">
        <f t="shared" ca="1" si="1"/>
        <v>0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451</v>
      </c>
      <c r="F29" s="15">
        <f t="shared" si="4"/>
        <v>10</v>
      </c>
      <c r="G29" s="15">
        <f t="shared" ca="1" si="5"/>
        <v>0</v>
      </c>
      <c r="H29" s="13">
        <f t="shared" ca="1" si="0"/>
        <v>0.4942465753424658</v>
      </c>
      <c r="I29" s="29">
        <f ca="1">IF(G29&lt;&gt;0,IF(E29&lt;0,0,IF(OR('Marinated Chicken'!I29&gt;0,Squid!I29&gt;0,Spanakopita!I29&gt;0),0,IF(OR(Pita!I29&gt;0,'Green Pepper'!I29&gt;0,'House Salad'!I29&gt;0,Mushrooms!I29&gt;0,Lemon!I29&gt;0,Tzatziki!I29&gt;0,'Monterey Jack'!I29&gt;0,Onions!I29&gt;0,'Garlic Butter Sauce'!I29&gt;0,Flour!I29&gt;0,Cheddar!I29&gt;0),50,200))),0)</f>
        <v>0</v>
      </c>
      <c r="J29" s="2" t="str">
        <f ca="1">IF(D29&lt;$E$18,"N/A",IF(D29=$E$18,IF($E$7-SUM(OFFSET(F29,-$E$18,0):F29)&gt;0,$E$7-SUM(OFFSET(F29,-$E$18,0):F29),0),IF(OFFSET(G29,-$E$18,0)-SUM(OFFSET(F29,-$E$18,0):F29)&gt;0,OFFSET(G29,-$E$18,0)-SUM(OFFSET(F29,-$E$18,0):F29),0)))</f>
        <v>N/A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441</v>
      </c>
      <c r="F30" s="15">
        <f t="shared" si="4"/>
        <v>10</v>
      </c>
      <c r="G30" s="15">
        <f t="shared" ca="1" si="5"/>
        <v>0</v>
      </c>
      <c r="H30" s="13">
        <f t="shared" ca="1" si="0"/>
        <v>0.48328767123287675</v>
      </c>
      <c r="I30" s="29">
        <f ca="1">IF(G30&lt;&gt;0,IF(E30&lt;0,0,IF(OR('Marinated Chicken'!I30&gt;0,Squid!I30&gt;0,Spanakopita!I30&gt;0),0,IF(OR(Pita!I30&gt;0,'Green Pepper'!I30&gt;0,'House Salad'!I30&gt;0,Mushrooms!I30&gt;0,Lemon!I30&gt;0,Tzatziki!I30&gt;0,'Monterey Jack'!I30&gt;0,Onions!I30&gt;0,'Garlic Butter Sauce'!I30&gt;0,Flour!I30&gt;0,Cheddar!I30&gt;0),50,200))),0)</f>
        <v>0</v>
      </c>
      <c r="J30" s="2" t="str">
        <f ca="1">IF(D30&lt;$E$18,"N/A",IF(D30=$E$18,IF($E$7-SUM(OFFSET(F30,-$E$18,0):F30)&gt;0,$E$7-SUM(OFFSET(F30,-$E$18,0):F30),0),IF(OFFSET(G30,-$E$18,0)-SUM(OFFSET(F30,-$E$18,0):F30)&gt;0,OFFSET(G30,-$E$18,0)-SUM(OFFSET(F30,-$E$18,0):F30),0)))</f>
        <v>N/A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431</v>
      </c>
      <c r="F31" s="15">
        <f t="shared" si="4"/>
        <v>10</v>
      </c>
      <c r="G31" s="15">
        <f t="shared" ca="1" si="5"/>
        <v>0</v>
      </c>
      <c r="H31" s="13">
        <f t="shared" ca="1" si="0"/>
        <v>0.47232876712328775</v>
      </c>
      <c r="I31" s="29">
        <f ca="1">IF(G31&lt;&gt;0,IF(E31&lt;0,0,IF(OR('Marinated Chicken'!I31&gt;0,Squid!I31&gt;0,Spanakopita!I31&gt;0),0,IF(OR(Pita!I31&gt;0,'Green Pepper'!I31&gt;0,'House Salad'!I31&gt;0,Mushrooms!I31&gt;0,Lemon!I31&gt;0,Tzatziki!I31&gt;0,'Monterey Jack'!I31&gt;0,Onions!I31&gt;0,'Garlic Butter Sauce'!I31&gt;0,Flour!I31&gt;0,Cheddar!I31&gt;0),50,200))),0)</f>
        <v>0</v>
      </c>
      <c r="J31" s="2" t="str">
        <f ca="1">IF(D31&lt;$E$18,"N/A",IF(D31=$E$18,IF($E$7-SUM(OFFSET(F31,-$E$18,0):F31)&gt;0,$E$7-SUM(OFFSET(F31,-$E$18,0):F31),0),IF(OFFSET(G31,-$E$18,0)-SUM(OFFSET(F31,-$E$18,0):F31)&gt;0,OFFSET(G31,-$E$18,0)-SUM(OFFSET(F31,-$E$18,0):F31),0)))</f>
        <v>N/A</v>
      </c>
      <c r="K31" s="13">
        <f t="shared" ca="1" si="1"/>
        <v>0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421</v>
      </c>
      <c r="F32" s="15">
        <f t="shared" si="4"/>
        <v>10</v>
      </c>
      <c r="G32" s="15">
        <f t="shared" ca="1" si="5"/>
        <v>0</v>
      </c>
      <c r="H32" s="13">
        <f t="shared" ca="1" si="0"/>
        <v>0.4613698630136987</v>
      </c>
      <c r="I32" s="29">
        <f ca="1">IF(G32&lt;&gt;0,IF(E32&lt;0,0,IF(OR('Marinated Chicken'!I32&gt;0,Squid!I32&gt;0,Spanakopita!I32&gt;0),0,IF(OR(Pita!I32&gt;0,'Green Pepper'!I32&gt;0,'House Salad'!I32&gt;0,Mushrooms!I32&gt;0,Lemon!I32&gt;0,Tzatziki!I32&gt;0,'Monterey Jack'!I32&gt;0,Onions!I32&gt;0,'Garlic Butter Sauce'!I32&gt;0,Flour!I32&gt;0,Cheddar!I32&gt;0),50,200))),0)</f>
        <v>0</v>
      </c>
      <c r="J32" s="2" t="str">
        <f ca="1">IF(D32&lt;$E$18,"N/A",IF(D32=$E$18,IF($E$7-SUM(OFFSET(F32,-$E$18,0):F32)&gt;0,$E$7-SUM(OFFSET(F32,-$E$18,0):F32),0),IF(OFFSET(G32,-$E$18,0)-SUM(OFFSET(F32,-$E$18,0):F32)&gt;0,OFFSET(G32,-$E$18,0)-SUM(OFFSET(F32,-$E$18,0):F32),0)))</f>
        <v>N/A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411</v>
      </c>
      <c r="F33" s="15">
        <f t="shared" si="4"/>
        <v>10</v>
      </c>
      <c r="G33" s="15">
        <f t="shared" ca="1" si="5"/>
        <v>0</v>
      </c>
      <c r="H33" s="13">
        <f t="shared" ca="1" si="0"/>
        <v>0.45041095890410965</v>
      </c>
      <c r="I33" s="29">
        <f ca="1">IF(G33&lt;&gt;0,IF(E33&lt;0,0,IF(OR('Marinated Chicken'!I33&gt;0,Squid!I33&gt;0,Spanakopita!I33&gt;0),0,IF(OR(Pita!I33&gt;0,'Green Pepper'!I33&gt;0,'House Salad'!I33&gt;0,Mushrooms!I33&gt;0,Lemon!I33&gt;0,Tzatziki!I33&gt;0,'Monterey Jack'!I33&gt;0,Onions!I33&gt;0,'Garlic Butter Sauce'!I33&gt;0,Flour!I33&gt;0,Cheddar!I33&gt;0),50,200))),0)</f>
        <v>0</v>
      </c>
      <c r="J33" s="2" t="str">
        <f ca="1">IF(D33&lt;$E$18,"N/A",IF(D33=$E$18,IF($E$7-SUM(OFFSET(F33,-$E$18,0):F33)&gt;0,$E$7-SUM(OFFSET(F33,-$E$18,0):F33),0),IF(OFFSET(G33,-$E$18,0)-SUM(OFFSET(F33,-$E$18,0):F33)&gt;0,OFFSET(G33,-$E$18,0)-SUM(OFFSET(F33,-$E$18,0):F33),0)))</f>
        <v>N/A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401</v>
      </c>
      <c r="F34" s="15">
        <f t="shared" si="4"/>
        <v>10</v>
      </c>
      <c r="G34" s="15">
        <f t="shared" ca="1" si="5"/>
        <v>0</v>
      </c>
      <c r="H34" s="13">
        <f t="shared" ca="1" si="0"/>
        <v>0.4394520547945206</v>
      </c>
      <c r="I34" s="29">
        <f ca="1">IF(G34&lt;&gt;0,IF(E34&lt;0,0,IF(OR('Marinated Chicken'!I34&gt;0,Squid!I34&gt;0,Spanakopita!I34&gt;0),0,IF(OR(Pita!I34&gt;0,'Green Pepper'!I34&gt;0,'House Salad'!I34&gt;0,Mushrooms!I34&gt;0,Lemon!I34&gt;0,Tzatziki!I34&gt;0,'Monterey Jack'!I34&gt;0,Onions!I34&gt;0,'Garlic Butter Sauce'!I34&gt;0,Flour!I34&gt;0,Cheddar!I34&gt;0),50,200))),0)</f>
        <v>0</v>
      </c>
      <c r="J34" s="2" t="str">
        <f ca="1">IF(D34&lt;$E$18,"N/A",IF(D34=$E$18,IF($E$7-SUM(OFFSET(F34,-$E$18,0):F34)&gt;0,$E$7-SUM(OFFSET(F34,-$E$18,0):F34),0),IF(OFFSET(G34,-$E$18,0)-SUM(OFFSET(F34,-$E$18,0):F34)&gt;0,OFFSET(G34,-$E$18,0)-SUM(OFFSET(F34,-$E$18,0):F34),0)))</f>
        <v>N/A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391</v>
      </c>
      <c r="F35" s="15">
        <f t="shared" si="4"/>
        <v>10</v>
      </c>
      <c r="G35" s="15">
        <f t="shared" ca="1" si="5"/>
        <v>0</v>
      </c>
      <c r="H35" s="13">
        <f t="shared" ca="1" si="0"/>
        <v>0.42849315068493155</v>
      </c>
      <c r="I35" s="29">
        <f ca="1">IF(G35&lt;&gt;0,IF(E35&lt;0,0,IF(OR('Marinated Chicken'!I35&gt;0,Squid!I35&gt;0,Spanakopita!I35&gt;0),0,IF(OR(Pita!I35&gt;0,'Green Pepper'!I35&gt;0,'House Salad'!I35&gt;0,Mushrooms!I35&gt;0,Lemon!I35&gt;0,Tzatziki!I35&gt;0,'Monterey Jack'!I35&gt;0,Onions!I35&gt;0,'Garlic Butter Sauce'!I35&gt;0,Flour!I35&gt;0,Cheddar!I35&gt;0),50,200))),0)</f>
        <v>0</v>
      </c>
      <c r="J35" s="2" t="str">
        <f ca="1">IF(D35&lt;$E$18,"N/A",IF(D35=$E$18,IF($E$7-SUM(OFFSET(F35,-$E$18,0):F35)&gt;0,$E$7-SUM(OFFSET(F35,-$E$18,0):F35),0),IF(OFFSET(G35,-$E$18,0)-SUM(OFFSET(F35,-$E$18,0):F35)&gt;0,OFFSET(G35,-$E$18,0)-SUM(OFFSET(F35,-$E$18,0):F35),0)))</f>
        <v>N/A</v>
      </c>
      <c r="K35" s="13">
        <f t="shared" ca="1" si="1"/>
        <v>0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381</v>
      </c>
      <c r="F36" s="15">
        <f t="shared" si="4"/>
        <v>10</v>
      </c>
      <c r="G36" s="15">
        <f t="shared" ca="1" si="5"/>
        <v>0</v>
      </c>
      <c r="H36" s="13">
        <f t="shared" ca="1" si="0"/>
        <v>0.41753424657534249</v>
      </c>
      <c r="I36" s="29">
        <f ca="1">IF(G36&lt;&gt;0,IF(E36&lt;0,0,IF(OR('Marinated Chicken'!I36&gt;0,Squid!I36&gt;0,Spanakopita!I36&gt;0),0,IF(OR(Pita!I36&gt;0,'Green Pepper'!I36&gt;0,'House Salad'!I36&gt;0,Mushrooms!I36&gt;0,Lemon!I36&gt;0,Tzatziki!I36&gt;0,'Monterey Jack'!I36&gt;0,Onions!I36&gt;0,'Garlic Butter Sauce'!I36&gt;0,Flour!I36&gt;0,Cheddar!I36&gt;0),50,200))),0)</f>
        <v>0</v>
      </c>
      <c r="J36" s="2" t="str">
        <f ca="1">IF(D36&lt;$E$18,"N/A",IF(D36=$E$18,IF($E$7-SUM(OFFSET(F36,-$E$18,0):F36)&gt;0,$E$7-SUM(OFFSET(F36,-$E$18,0):F36),0),IF(OFFSET(G36,-$E$18,0)-SUM(OFFSET(F36,-$E$18,0):F36)&gt;0,OFFSET(G36,-$E$18,0)-SUM(OFFSET(F36,-$E$18,0):F36),0)))</f>
        <v>N/A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371</v>
      </c>
      <c r="F37" s="15">
        <f t="shared" si="4"/>
        <v>10</v>
      </c>
      <c r="G37" s="15">
        <f t="shared" ca="1" si="5"/>
        <v>0</v>
      </c>
      <c r="H37" s="13">
        <f t="shared" ca="1" si="0"/>
        <v>0.4065753424657535</v>
      </c>
      <c r="I37" s="29">
        <f ca="1">IF(G37&lt;&gt;0,IF(E37&lt;0,0,IF(OR('Marinated Chicken'!I37&gt;0,Squid!I37&gt;0,Spanakopita!I37&gt;0),0,IF(OR(Pita!I37&gt;0,'Green Pepper'!I37&gt;0,'House Salad'!I37&gt;0,Mushrooms!I37&gt;0,Lemon!I37&gt;0,Tzatziki!I37&gt;0,'Monterey Jack'!I37&gt;0,Onions!I37&gt;0,'Garlic Butter Sauce'!I37&gt;0,Flour!I37&gt;0,Cheddar!I37&gt;0),50,200))),0)</f>
        <v>0</v>
      </c>
      <c r="J37" s="2" t="str">
        <f ca="1">IF(D37&lt;$E$18,"N/A",IF(D37=$E$18,IF($E$7-SUM(OFFSET(F37,-$E$18,0):F37)&gt;0,$E$7-SUM(OFFSET(F37,-$E$18,0):F37),0),IF(OFFSET(G37,-$E$18,0)-SUM(OFFSET(F37,-$E$18,0):F37)&gt;0,OFFSET(G37,-$E$18,0)-SUM(OFFSET(F37,-$E$18,0):F37),0)))</f>
        <v>N/A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361</v>
      </c>
      <c r="F38" s="15">
        <f t="shared" si="4"/>
        <v>10</v>
      </c>
      <c r="G38" s="15">
        <f t="shared" ca="1" si="5"/>
        <v>0</v>
      </c>
      <c r="H38" s="13">
        <f t="shared" ca="1" si="0"/>
        <v>0.39561643835616445</v>
      </c>
      <c r="I38" s="29">
        <f ca="1">IF(G38&lt;&gt;0,IF(E38&lt;0,0,IF(OR('Marinated Chicken'!I38&gt;0,Squid!I38&gt;0,Spanakopita!I38&gt;0),0,IF(OR(Pita!I38&gt;0,'Green Pepper'!I38&gt;0,'House Salad'!I38&gt;0,Mushrooms!I38&gt;0,Lemon!I38&gt;0,Tzatziki!I38&gt;0,'Monterey Jack'!I38&gt;0,Onions!I38&gt;0,'Garlic Butter Sauce'!I38&gt;0,Flour!I38&gt;0,Cheddar!I38&gt;0),50,200))),0)</f>
        <v>0</v>
      </c>
      <c r="J38" s="2" t="str">
        <f ca="1">IF(D38&lt;$E$18,"N/A",IF(D38=$E$18,IF($E$7-SUM(OFFSET(F38,-$E$18,0):F38)&gt;0,$E$7-SUM(OFFSET(F38,-$E$18,0):F38),0),IF(OFFSET(G38,-$E$18,0)-SUM(OFFSET(F38,-$E$18,0):F38)&gt;0,OFFSET(G38,-$E$18,0)-SUM(OFFSET(F38,-$E$18,0):F38),0)))</f>
        <v>N/A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351</v>
      </c>
      <c r="F39" s="15">
        <f t="shared" si="4"/>
        <v>10</v>
      </c>
      <c r="G39" s="15">
        <f t="shared" ca="1" si="5"/>
        <v>0</v>
      </c>
      <c r="H39" s="13">
        <f t="shared" ca="1" si="0"/>
        <v>0.38465753424657539</v>
      </c>
      <c r="I39" s="29">
        <f ca="1">IF(G39&lt;&gt;0,IF(E39&lt;0,0,IF(OR('Marinated Chicken'!I39&gt;0,Squid!I39&gt;0,Spanakopita!I39&gt;0),0,IF(OR(Pita!I39&gt;0,'Green Pepper'!I39&gt;0,'House Salad'!I39&gt;0,Mushrooms!I39&gt;0,Lemon!I39&gt;0,Tzatziki!I39&gt;0,'Monterey Jack'!I39&gt;0,Onions!I39&gt;0,'Garlic Butter Sauce'!I39&gt;0,Flour!I39&gt;0,Cheddar!I39&gt;0),50,200))),0)</f>
        <v>0</v>
      </c>
      <c r="J39" s="2" t="str">
        <f ca="1">IF(D39&lt;$E$18,"N/A",IF(D39=$E$18,IF($E$7-SUM(OFFSET(F39,-$E$18,0):F39)&gt;0,$E$7-SUM(OFFSET(F39,-$E$18,0):F39),0),IF(OFFSET(G39,-$E$18,0)-SUM(OFFSET(F39,-$E$18,0):F39)&gt;0,OFFSET(G39,-$E$18,0)-SUM(OFFSET(F39,-$E$18,0):F39),0)))</f>
        <v>N/A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341</v>
      </c>
      <c r="F40" s="15">
        <f t="shared" si="4"/>
        <v>10</v>
      </c>
      <c r="G40" s="15">
        <f t="shared" ca="1" si="5"/>
        <v>0</v>
      </c>
      <c r="H40" s="13">
        <f t="shared" ca="1" si="0"/>
        <v>0.37369863013698634</v>
      </c>
      <c r="I40" s="29">
        <f ca="1">IF(G40&lt;&gt;0,IF(E40&lt;0,0,IF(OR('Marinated Chicken'!I40&gt;0,Squid!I40&gt;0,Spanakopita!I40&gt;0),0,IF(OR(Pita!I40&gt;0,'Green Pepper'!I40&gt;0,'House Salad'!I40&gt;0,Mushrooms!I40&gt;0,Lemon!I40&gt;0,Tzatziki!I40&gt;0,'Monterey Jack'!I40&gt;0,Onions!I40&gt;0,'Garlic Butter Sauce'!I40&gt;0,Flour!I40&gt;0,Cheddar!I40&gt;0),50,200))),0)</f>
        <v>0</v>
      </c>
      <c r="J40" s="2" t="str">
        <f ca="1">IF(D40&lt;$E$18,"N/A",IF(D40=$E$18,IF($E$7-SUM(OFFSET(F40,-$E$18,0):F40)&gt;0,$E$7-SUM(OFFSET(F40,-$E$18,0):F40),0),IF(OFFSET(G40,-$E$18,0)-SUM(OFFSET(F40,-$E$18,0):F40)&gt;0,OFFSET(G40,-$E$18,0)-SUM(OFFSET(F40,-$E$18,0):F40),0)))</f>
        <v>N/A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331</v>
      </c>
      <c r="F41" s="15">
        <f t="shared" si="4"/>
        <v>10</v>
      </c>
      <c r="G41" s="15">
        <f t="shared" ca="1" si="5"/>
        <v>0</v>
      </c>
      <c r="H41" s="13">
        <f t="shared" ca="1" si="0"/>
        <v>0.36273972602739729</v>
      </c>
      <c r="I41" s="29">
        <f ca="1">IF(G41&lt;&gt;0,IF(E41&lt;0,0,IF(OR('Marinated Chicken'!I41&gt;0,Squid!I41&gt;0,Spanakopita!I41&gt;0),0,IF(OR(Pita!I41&gt;0,'Green Pepper'!I41&gt;0,'House Salad'!I41&gt;0,Mushrooms!I41&gt;0,Lemon!I41&gt;0,Tzatziki!I41&gt;0,'Monterey Jack'!I41&gt;0,Onions!I41&gt;0,'Garlic Butter Sauce'!I41&gt;0,Flour!I41&gt;0,Cheddar!I41&gt;0),50,200))),0)</f>
        <v>0</v>
      </c>
      <c r="J41" s="2" t="str">
        <f ca="1">IF(D41&lt;$E$18,"N/A",IF(D41=$E$18,IF($E$7-SUM(OFFSET(F41,-$E$18,0):F41)&gt;0,$E$7-SUM(OFFSET(F41,-$E$18,0):F41),0),IF(OFFSET(G41,-$E$18,0)-SUM(OFFSET(F41,-$E$18,0):F41)&gt;0,OFFSET(G41,-$E$18,0)-SUM(OFFSET(F41,-$E$18,0):F41),0)))</f>
        <v>N/A</v>
      </c>
      <c r="K41" s="13">
        <f t="shared" ca="1" si="1"/>
        <v>0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321</v>
      </c>
      <c r="F42" s="15">
        <f t="shared" si="4"/>
        <v>10</v>
      </c>
      <c r="G42" s="15">
        <f t="shared" ca="1" si="5"/>
        <v>0</v>
      </c>
      <c r="H42" s="13">
        <f t="shared" ca="1" si="0"/>
        <v>0.35178082191780824</v>
      </c>
      <c r="I42" s="29">
        <f ca="1">IF(G42&lt;&gt;0,IF(E42&lt;0,0,IF(OR('Marinated Chicken'!I42&gt;0,Squid!I42&gt;0,Spanakopita!I42&gt;0),0,IF(OR(Pita!I42&gt;0,'Green Pepper'!I42&gt;0,'House Salad'!I42&gt;0,Mushrooms!I42&gt;0,Lemon!I42&gt;0,Tzatziki!I42&gt;0,'Monterey Jack'!I42&gt;0,Onions!I42&gt;0,'Garlic Butter Sauce'!I42&gt;0,Flour!I42&gt;0,Cheddar!I42&gt;0),50,200))),0)</f>
        <v>0</v>
      </c>
      <c r="J42" s="2" t="str">
        <f ca="1">IF(D42&lt;$E$18,"N/A",IF(D42=$E$18,IF($E$7-SUM(OFFSET(F42,-$E$18,0):F42)&gt;0,$E$7-SUM(OFFSET(F42,-$E$18,0):F42),0),IF(OFFSET(G42,-$E$18,0)-SUM(OFFSET(F42,-$E$18,0):F42)&gt;0,OFFSET(G42,-$E$18,0)-SUM(OFFSET(F42,-$E$18,0):F42),0)))</f>
        <v>N/A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311</v>
      </c>
      <c r="F43" s="15">
        <f t="shared" si="4"/>
        <v>10</v>
      </c>
      <c r="G43" s="15">
        <f t="shared" ca="1" si="5"/>
        <v>0</v>
      </c>
      <c r="H43" s="13">
        <f t="shared" ca="1" si="0"/>
        <v>0.34082191780821924</v>
      </c>
      <c r="I43" s="29">
        <f ca="1">IF(G43&lt;&gt;0,IF(E43&lt;0,0,IF(OR('Marinated Chicken'!I43&gt;0,Squid!I43&gt;0,Spanakopita!I43&gt;0),0,IF(OR(Pita!I43&gt;0,'Green Pepper'!I43&gt;0,'House Salad'!I43&gt;0,Mushrooms!I43&gt;0,Lemon!I43&gt;0,Tzatziki!I43&gt;0,'Monterey Jack'!I43&gt;0,Onions!I43&gt;0,'Garlic Butter Sauce'!I43&gt;0,Flour!I43&gt;0,Cheddar!I43&gt;0),50,200))),0)</f>
        <v>0</v>
      </c>
      <c r="J43" s="2" t="str">
        <f ca="1">IF(D43&lt;$E$18,"N/A",IF(D43=$E$18,IF($E$7-SUM(OFFSET(F43,-$E$18,0):F43)&gt;0,$E$7-SUM(OFFSET(F43,-$E$18,0):F43),0),IF(OFFSET(G43,-$E$18,0)-SUM(OFFSET(F43,-$E$18,0):F43)&gt;0,OFFSET(G43,-$E$18,0)-SUM(OFFSET(F43,-$E$18,0):F43),0)))</f>
        <v>N/A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301</v>
      </c>
      <c r="F44" s="15">
        <f t="shared" si="4"/>
        <v>10</v>
      </c>
      <c r="G44" s="15">
        <f t="shared" ca="1" si="5"/>
        <v>0</v>
      </c>
      <c r="H44" s="13">
        <f t="shared" ca="1" si="0"/>
        <v>0.32986301369863019</v>
      </c>
      <c r="I44" s="29">
        <f ca="1">IF(G44&lt;&gt;0,IF(E44&lt;0,0,IF(OR('Marinated Chicken'!I44&gt;0,Squid!I44&gt;0,Spanakopita!I44&gt;0),0,IF(OR(Pita!I44&gt;0,'Green Pepper'!I44&gt;0,'House Salad'!I44&gt;0,Mushrooms!I44&gt;0,Lemon!I44&gt;0,Tzatziki!I44&gt;0,'Monterey Jack'!I44&gt;0,Onions!I44&gt;0,'Garlic Butter Sauce'!I44&gt;0,Flour!I44&gt;0,Cheddar!I44&gt;0),50,200))),0)</f>
        <v>0</v>
      </c>
      <c r="J44" s="2" t="str">
        <f ca="1">IF(D44&lt;$E$18,"N/A",IF(D44=$E$18,IF($E$7-SUM(OFFSET(F44,-$E$18,0):F44)&gt;0,$E$7-SUM(OFFSET(F44,-$E$18,0):F44),0),IF(OFFSET(G44,-$E$18,0)-SUM(OFFSET(F44,-$E$18,0):F44)&gt;0,OFFSET(G44,-$E$18,0)-SUM(OFFSET(F44,-$E$18,0):F44),0)))</f>
        <v>N/A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291</v>
      </c>
      <c r="F45" s="15">
        <f t="shared" si="4"/>
        <v>10</v>
      </c>
      <c r="G45" s="15">
        <f t="shared" ca="1" si="5"/>
        <v>0</v>
      </c>
      <c r="H45" s="13">
        <f t="shared" ca="1" si="0"/>
        <v>0.31890410958904114</v>
      </c>
      <c r="I45" s="29">
        <f ca="1">IF(G45&lt;&gt;0,IF(E45&lt;0,0,IF(OR('Marinated Chicken'!I45&gt;0,Squid!I45&gt;0,Spanakopita!I45&gt;0),0,IF(OR(Pita!I45&gt;0,'Green Pepper'!I45&gt;0,'House Salad'!I45&gt;0,Mushrooms!I45&gt;0,Lemon!I45&gt;0,Tzatziki!I45&gt;0,'Monterey Jack'!I45&gt;0,Onions!I45&gt;0,'Garlic Butter Sauce'!I45&gt;0,Flour!I45&gt;0,Cheddar!I45&gt;0),50,200))),0)</f>
        <v>0</v>
      </c>
      <c r="J45" s="2" t="str">
        <f ca="1">IF(D45&lt;$E$18,"N/A",IF(D45=$E$18,IF($E$7-SUM(OFFSET(F45,-$E$18,0):F45)&gt;0,$E$7-SUM(OFFSET(F45,-$E$18,0):F45),0),IF(OFFSET(G45,-$E$18,0)-SUM(OFFSET(F45,-$E$18,0):F45)&gt;0,OFFSET(G45,-$E$18,0)-SUM(OFFSET(F45,-$E$18,0):F45),0)))</f>
        <v>N/A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281</v>
      </c>
      <c r="F46" s="15">
        <f t="shared" si="4"/>
        <v>10</v>
      </c>
      <c r="G46" s="15">
        <f t="shared" ca="1" si="5"/>
        <v>0</v>
      </c>
      <c r="H46" s="13">
        <f t="shared" ca="1" si="0"/>
        <v>0.30794520547945209</v>
      </c>
      <c r="I46" s="29">
        <f ca="1">IF(G46&lt;&gt;0,IF(E46&lt;0,0,IF(OR('Marinated Chicken'!I46&gt;0,Squid!I46&gt;0,Spanakopita!I46&gt;0),0,IF(OR(Pita!I46&gt;0,'Green Pepper'!I46&gt;0,'House Salad'!I46&gt;0,Mushrooms!I46&gt;0,Lemon!I46&gt;0,Tzatziki!I46&gt;0,'Monterey Jack'!I46&gt;0,Onions!I46&gt;0,'Garlic Butter Sauce'!I46&gt;0,Flour!I46&gt;0,Cheddar!I46&gt;0),50,200))),0)</f>
        <v>0</v>
      </c>
      <c r="J46" s="2" t="str">
        <f ca="1">IF(D46&lt;$E$18,"N/A",IF(D46=$E$18,IF($E$7-SUM(OFFSET(F46,-$E$18,0):F46)&gt;0,$E$7-SUM(OFFSET(F46,-$E$18,0):F46),0),IF(OFFSET(G46,-$E$18,0)-SUM(OFFSET(F46,-$E$18,0):F46)&gt;0,OFFSET(G46,-$E$18,0)-SUM(OFFSET(F46,-$E$18,0):F46),0)))</f>
        <v>N/A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271</v>
      </c>
      <c r="F47" s="15">
        <f t="shared" si="4"/>
        <v>10</v>
      </c>
      <c r="G47" s="15">
        <f t="shared" ca="1" si="5"/>
        <v>0</v>
      </c>
      <c r="H47" s="13">
        <f t="shared" ca="1" si="0"/>
        <v>0.29698630136986304</v>
      </c>
      <c r="I47" s="29">
        <f ca="1">IF(G47&lt;&gt;0,IF(E47&lt;0,0,IF(OR('Marinated Chicken'!I47&gt;0,Squid!I47&gt;0,Spanakopita!I47&gt;0),0,IF(OR(Pita!I47&gt;0,'Green Pepper'!I47&gt;0,'House Salad'!I47&gt;0,Mushrooms!I47&gt;0,Lemon!I47&gt;0,Tzatziki!I47&gt;0,'Monterey Jack'!I47&gt;0,Onions!I47&gt;0,'Garlic Butter Sauce'!I47&gt;0,Flour!I47&gt;0,Cheddar!I47&gt;0),50,200))),0)</f>
        <v>0</v>
      </c>
      <c r="J47" s="2" t="str">
        <f ca="1">IF(D47&lt;$E$18,"N/A",IF(D47=$E$18,IF($E$7-SUM(OFFSET(F47,-$E$18,0):F47)&gt;0,$E$7-SUM(OFFSET(F47,-$E$18,0):F47),0),IF(OFFSET(G47,-$E$18,0)-SUM(OFFSET(F47,-$E$18,0):F47)&gt;0,OFFSET(G47,-$E$18,0)-SUM(OFFSET(F47,-$E$18,0):F47),0)))</f>
        <v>N/A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261</v>
      </c>
      <c r="F48" s="15">
        <f t="shared" si="4"/>
        <v>10</v>
      </c>
      <c r="G48" s="15">
        <f t="shared" ca="1" si="5"/>
        <v>0</v>
      </c>
      <c r="H48" s="13">
        <f t="shared" ca="1" si="0"/>
        <v>0.28602739726027399</v>
      </c>
      <c r="I48" s="29">
        <f ca="1">IF(G48&lt;&gt;0,IF(E48&lt;0,0,IF(OR('Marinated Chicken'!I48&gt;0,Squid!I48&gt;0,Spanakopita!I48&gt;0),0,IF(OR(Pita!I48&gt;0,'Green Pepper'!I48&gt;0,'House Salad'!I48&gt;0,Mushrooms!I48&gt;0,Lemon!I48&gt;0,Tzatziki!I48&gt;0,'Monterey Jack'!I48&gt;0,Onions!I48&gt;0,'Garlic Butter Sauce'!I48&gt;0,Flour!I48&gt;0,Cheddar!I48&gt;0),50,200))),0)</f>
        <v>0</v>
      </c>
      <c r="J48" s="2" t="str">
        <f ca="1">IF(D48&lt;$E$18,"N/A",IF(D48=$E$18,IF($E$7-SUM(OFFSET(F48,-$E$18,0):F48)&gt;0,$E$7-SUM(OFFSET(F48,-$E$18,0):F48),0),IF(OFFSET(G48,-$E$18,0)-SUM(OFFSET(F48,-$E$18,0):F48)&gt;0,OFFSET(G48,-$E$18,0)-SUM(OFFSET(F48,-$E$18,0):F48),0)))</f>
        <v>N/A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251</v>
      </c>
      <c r="F49" s="15">
        <f t="shared" si="4"/>
        <v>10</v>
      </c>
      <c r="G49" s="15">
        <f t="shared" ca="1" si="5"/>
        <v>0</v>
      </c>
      <c r="H49" s="13">
        <f t="shared" ca="1" si="0"/>
        <v>0.27506849315068499</v>
      </c>
      <c r="I49" s="29">
        <f ca="1">IF(G49&lt;&gt;0,IF(E49&lt;0,0,IF(OR('Marinated Chicken'!I49&gt;0,Squid!I49&gt;0,Spanakopita!I49&gt;0),0,IF(OR(Pita!I49&gt;0,'Green Pepper'!I49&gt;0,'House Salad'!I49&gt;0,Mushrooms!I49&gt;0,Lemon!I49&gt;0,Tzatziki!I49&gt;0,'Monterey Jack'!I49&gt;0,Onions!I49&gt;0,'Garlic Butter Sauce'!I49&gt;0,Flour!I49&gt;0,Cheddar!I49&gt;0),50,200))),0)</f>
        <v>0</v>
      </c>
      <c r="J49" s="2" t="str">
        <f ca="1">IF(D49&lt;$E$18,"N/A",IF(D49=$E$18,IF($E$7-SUM(OFFSET(F49,-$E$18,0):F49)&gt;0,$E$7-SUM(OFFSET(F49,-$E$18,0):F49),0),IF(OFFSET(G49,-$E$18,0)-SUM(OFFSET(F49,-$E$18,0):F49)&gt;0,OFFSET(G49,-$E$18,0)-SUM(OFFSET(F49,-$E$18,0):F49),0)))</f>
        <v>N/A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241</v>
      </c>
      <c r="F50" s="15">
        <f t="shared" si="4"/>
        <v>10</v>
      </c>
      <c r="G50" s="15">
        <f t="shared" ca="1" si="5"/>
        <v>0</v>
      </c>
      <c r="H50" s="13">
        <f t="shared" ca="1" si="0"/>
        <v>0.26410958904109594</v>
      </c>
      <c r="I50" s="29">
        <f ca="1">IF(G50&lt;&gt;0,IF(E50&lt;0,0,IF(OR('Marinated Chicken'!I50&gt;0,Squid!I50&gt;0,Spanakopita!I50&gt;0),0,IF(OR(Pita!I50&gt;0,'Green Pepper'!I50&gt;0,'House Salad'!I50&gt;0,Mushrooms!I50&gt;0,Lemon!I50&gt;0,Tzatziki!I50&gt;0,'Monterey Jack'!I50&gt;0,Onions!I50&gt;0,'Garlic Butter Sauce'!I50&gt;0,Flour!I50&gt;0,Cheddar!I50&gt;0),50,200))),0)</f>
        <v>0</v>
      </c>
      <c r="J50" s="2" t="str">
        <f ca="1">IF(D50&lt;$E$18,"N/A",IF(D50=$E$18,IF($E$7-SUM(OFFSET(F50,-$E$18,0):F50)&gt;0,$E$7-SUM(OFFSET(F50,-$E$18,0):F50),0),IF(OFFSET(G50,-$E$18,0)-SUM(OFFSET(F50,-$E$18,0):F50)&gt;0,OFFSET(G50,-$E$18,0)-SUM(OFFSET(F50,-$E$18,0):F50),0)))</f>
        <v>N/A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231</v>
      </c>
      <c r="F51" s="15">
        <f t="shared" si="4"/>
        <v>10</v>
      </c>
      <c r="G51" s="15">
        <f t="shared" ca="1" si="5"/>
        <v>0</v>
      </c>
      <c r="H51" s="13">
        <f t="shared" ca="1" si="0"/>
        <v>0.25315068493150689</v>
      </c>
      <c r="I51" s="29">
        <f ca="1">IF(G51&lt;&gt;0,IF(E51&lt;0,0,IF(OR('Marinated Chicken'!I51&gt;0,Squid!I51&gt;0,Spanakopita!I51&gt;0),0,IF(OR(Pita!I51&gt;0,'Green Pepper'!I51&gt;0,'House Salad'!I51&gt;0,Mushrooms!I51&gt;0,Lemon!I51&gt;0,Tzatziki!I51&gt;0,'Monterey Jack'!I51&gt;0,Onions!I51&gt;0,'Garlic Butter Sauce'!I51&gt;0,Flour!I51&gt;0,Cheddar!I51&gt;0),50,200))),0)</f>
        <v>0</v>
      </c>
      <c r="J51" s="2" t="str">
        <f ca="1">IF(D51&lt;$E$18,"N/A",IF(D51=$E$18,IF($E$7-SUM(OFFSET(F51,-$E$18,0):F51)&gt;0,$E$7-SUM(OFFSET(F51,-$E$18,0):F51),0),IF(OFFSET(G51,-$E$18,0)-SUM(OFFSET(F51,-$E$18,0):F51)&gt;0,OFFSET(G51,-$E$18,0)-SUM(OFFSET(F51,-$E$18,0):F51),0)))</f>
        <v>N/A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221</v>
      </c>
      <c r="F52" s="15">
        <f t="shared" si="4"/>
        <v>10</v>
      </c>
      <c r="G52" s="15">
        <f t="shared" ca="1" si="5"/>
        <v>0</v>
      </c>
      <c r="H52" s="13">
        <f t="shared" ca="1" si="0"/>
        <v>0.24219178082191783</v>
      </c>
      <c r="I52" s="29">
        <f ca="1">IF(G52&lt;&gt;0,IF(E52&lt;0,0,IF(OR('Marinated Chicken'!I52&gt;0,Squid!I52&gt;0,Spanakopita!I52&gt;0),0,IF(OR(Pita!I52&gt;0,'Green Pepper'!I52&gt;0,'House Salad'!I52&gt;0,Mushrooms!I52&gt;0,Lemon!I52&gt;0,Tzatziki!I52&gt;0,'Monterey Jack'!I52&gt;0,Onions!I52&gt;0,'Garlic Butter Sauce'!I52&gt;0,Flour!I52&gt;0,Cheddar!I52&gt;0),50,200))),0)</f>
        <v>0</v>
      </c>
      <c r="J52" s="2" t="str">
        <f ca="1">IF(D52&lt;$E$18,"N/A",IF(D52=$E$18,IF($E$7-SUM(OFFSET(F52,-$E$18,0):F52)&gt;0,$E$7-SUM(OFFSET(F52,-$E$18,0):F52),0),IF(OFFSET(G52,-$E$18,0)-SUM(OFFSET(F52,-$E$18,0):F52)&gt;0,OFFSET(G52,-$E$18,0)-SUM(OFFSET(F52,-$E$18,0):F52),0)))</f>
        <v>N/A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211</v>
      </c>
      <c r="F53" s="15">
        <f t="shared" si="4"/>
        <v>10</v>
      </c>
      <c r="G53" s="15">
        <f t="shared" ca="1" si="5"/>
        <v>0</v>
      </c>
      <c r="H53" s="13">
        <f t="shared" ca="1" si="0"/>
        <v>0.23123287671232878</v>
      </c>
      <c r="I53" s="29">
        <f ca="1">IF(G53&lt;&gt;0,IF(E53&lt;0,0,IF(OR('Marinated Chicken'!I53&gt;0,Squid!I53&gt;0,Spanakopita!I53&gt;0),0,IF(OR(Pita!I53&gt;0,'Green Pepper'!I53&gt;0,'House Salad'!I53&gt;0,Mushrooms!I53&gt;0,Lemon!I53&gt;0,Tzatziki!I53&gt;0,'Monterey Jack'!I53&gt;0,Onions!I53&gt;0,'Garlic Butter Sauce'!I53&gt;0,Flour!I53&gt;0,Cheddar!I53&gt;0),50,200))),0)</f>
        <v>0</v>
      </c>
      <c r="J53" s="2" t="str">
        <f ca="1">IF(D53&lt;$E$18,"N/A",IF(D53=$E$18,IF($E$7-SUM(OFFSET(F53,-$E$18,0):F53)&gt;0,$E$7-SUM(OFFSET(F53,-$E$18,0):F53),0),IF(OFFSET(G53,-$E$18,0)-SUM(OFFSET(F53,-$E$18,0):F53)&gt;0,OFFSET(G53,-$E$18,0)-SUM(OFFSET(F53,-$E$18,0):F53),0)))</f>
        <v>N/A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201</v>
      </c>
      <c r="F54" s="15">
        <f t="shared" si="4"/>
        <v>10</v>
      </c>
      <c r="G54" s="15">
        <f t="shared" ca="1" si="5"/>
        <v>0</v>
      </c>
      <c r="H54" s="13">
        <f t="shared" ca="1" si="0"/>
        <v>0.22027397260273976</v>
      </c>
      <c r="I54" s="29">
        <f ca="1">IF(G54&lt;&gt;0,IF(E54&lt;0,0,IF(OR('Marinated Chicken'!I54&gt;0,Squid!I54&gt;0,Spanakopita!I54&gt;0),0,IF(OR(Pita!I54&gt;0,'Green Pepper'!I54&gt;0,'House Salad'!I54&gt;0,Mushrooms!I54&gt;0,Lemon!I54&gt;0,Tzatziki!I54&gt;0,'Monterey Jack'!I54&gt;0,Onions!I54&gt;0,'Garlic Butter Sauce'!I54&gt;0,Flour!I54&gt;0,Cheddar!I54&gt;0),50,200))),0)</f>
        <v>0</v>
      </c>
      <c r="J54" s="2" t="str">
        <f ca="1">IF(D54&lt;$E$18,"N/A",IF(D54=$E$18,IF($E$7-SUM(OFFSET(F54,-$E$18,0):F54)&gt;0,$E$7-SUM(OFFSET(F54,-$E$18,0):F54),0),IF(OFFSET(G54,-$E$18,0)-SUM(OFFSET(F54,-$E$18,0):F54)&gt;0,OFFSET(G54,-$E$18,0)-SUM(OFFSET(F54,-$E$18,0):F54),0)))</f>
        <v>N/A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191</v>
      </c>
      <c r="F55" s="15">
        <f t="shared" si="4"/>
        <v>10</v>
      </c>
      <c r="G55" s="15">
        <f t="shared" ca="1" si="5"/>
        <v>350</v>
      </c>
      <c r="H55" s="13">
        <f t="shared" ca="1" si="0"/>
        <v>0.20931506849315071</v>
      </c>
      <c r="I55" s="29">
        <f ca="1">IF(G55&lt;&gt;0,IF(E55&lt;0,0,IF(OR('Marinated Chicken'!I55&gt;0,Squid!I55&gt;0,Spanakopita!I55&gt;0),0,IF(OR(Pita!I55&gt;0,'Green Pepper'!I55&gt;0,'House Salad'!I55&gt;0,Mushrooms!I55&gt;0,Lemon!I55&gt;0,Tzatziki!I55&gt;0,'Monterey Jack'!I55&gt;0,Onions!I55&gt;0,'Garlic Butter Sauce'!I55&gt;0,Flour!I55&gt;0,Cheddar!I55&gt;0),50,200))),0)</f>
        <v>0</v>
      </c>
      <c r="J55" s="2" t="str">
        <f ca="1">IF(D55&lt;$E$18,"N/A",IF(D55=$E$18,IF($E$7-SUM(OFFSET(F55,-$E$18,0):F55)&gt;0,$E$7-SUM(OFFSET(F55,-$E$18,0):F55),0),IF(OFFSET(G55,-$E$18,0)-SUM(OFFSET(F55,-$E$18,0):F55)&gt;0,OFFSET(G55,-$E$18,0)-SUM(OFFSET(F55,-$E$18,0):F55),0)))</f>
        <v>N/A</v>
      </c>
      <c r="K55" s="13">
        <f t="shared" ca="1" si="1"/>
        <v>0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531</v>
      </c>
      <c r="F56" s="15">
        <f t="shared" si="4"/>
        <v>10</v>
      </c>
      <c r="G56" s="15">
        <f t="shared" ca="1" si="5"/>
        <v>0</v>
      </c>
      <c r="H56" s="13">
        <f t="shared" ca="1" si="0"/>
        <v>0.58191780821917816</v>
      </c>
      <c r="I56" s="29">
        <f ca="1">IF(G56&lt;&gt;0,IF(E56&lt;0,0,IF(OR('Marinated Chicken'!I56&gt;0,Squid!I56&gt;0,Spanakopita!I56&gt;0),0,IF(OR(Pita!I56&gt;0,'Green Pepper'!I56&gt;0,'House Salad'!I56&gt;0,Mushrooms!I56&gt;0,Lemon!I56&gt;0,Tzatziki!I56&gt;0,'Monterey Jack'!I56&gt;0,Onions!I56&gt;0,'Garlic Butter Sauce'!I56&gt;0,Flour!I56&gt;0,Cheddar!I56&gt;0),50,200))),0)</f>
        <v>0</v>
      </c>
      <c r="J56" s="2" t="str">
        <f ca="1">IF(D56&lt;$E$18,"N/A",IF(D56=$E$18,IF($E$7-SUM(OFFSET(F56,-$E$18,0):F56)&gt;0,$E$7-SUM(OFFSET(F56,-$E$18,0):F56),0),IF(OFFSET(G56,-$E$18,0)-SUM(OFFSET(F56,-$E$18,0):F56)&gt;0,OFFSET(G56,-$E$18,0)-SUM(OFFSET(F56,-$E$18,0):F56),0)))</f>
        <v>N/A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521</v>
      </c>
      <c r="F57" s="15">
        <f t="shared" si="4"/>
        <v>10</v>
      </c>
      <c r="G57" s="15">
        <f t="shared" ca="1" si="5"/>
        <v>0</v>
      </c>
      <c r="H57" s="13">
        <f t="shared" ca="1" si="0"/>
        <v>0.57095890410958916</v>
      </c>
      <c r="I57" s="29">
        <f ca="1">IF(G57&lt;&gt;0,IF(E57&lt;0,0,IF(OR('Marinated Chicken'!I57&gt;0,Squid!I57&gt;0,Spanakopita!I57&gt;0),0,IF(OR(Pita!I57&gt;0,'Green Pepper'!I57&gt;0,'House Salad'!I57&gt;0,Mushrooms!I57&gt;0,Lemon!I57&gt;0,Tzatziki!I57&gt;0,'Monterey Jack'!I57&gt;0,Onions!I57&gt;0,'Garlic Butter Sauce'!I57&gt;0,Flour!I57&gt;0,Cheddar!I57&gt;0),50,200))),0)</f>
        <v>0</v>
      </c>
      <c r="J57" s="2" t="str">
        <f ca="1">IF(D57&lt;$E$18,"N/A",IF(D57=$E$18,IF($E$7-SUM(OFFSET(F57,-$E$18,0):F57)&gt;0,$E$7-SUM(OFFSET(F57,-$E$18,0):F57),0),IF(OFFSET(G57,-$E$18,0)-SUM(OFFSET(F57,-$E$18,0):F57)&gt;0,OFFSET(G57,-$E$18,0)-SUM(OFFSET(F57,-$E$18,0):F57),0)))</f>
        <v>N/A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511</v>
      </c>
      <c r="F58" s="15">
        <f t="shared" si="4"/>
        <v>10</v>
      </c>
      <c r="G58" s="15">
        <f t="shared" ca="1" si="5"/>
        <v>0</v>
      </c>
      <c r="H58" s="13">
        <f t="shared" ca="1" si="0"/>
        <v>0.56000000000000005</v>
      </c>
      <c r="I58" s="29">
        <f ca="1">IF(G58&lt;&gt;0,IF(E58&lt;0,0,IF(OR('Marinated Chicken'!I58&gt;0,Squid!I58&gt;0,Spanakopita!I58&gt;0),0,IF(OR(Pita!I58&gt;0,'Green Pepper'!I58&gt;0,'House Salad'!I58&gt;0,Mushrooms!I58&gt;0,Lemon!I58&gt;0,Tzatziki!I58&gt;0,'Monterey Jack'!I58&gt;0,Onions!I58&gt;0,'Garlic Butter Sauce'!I58&gt;0,Flour!I58&gt;0,Cheddar!I58&gt;0),50,200))),0)</f>
        <v>0</v>
      </c>
      <c r="J58" s="2" t="str">
        <f ca="1">IF(D58&lt;$E$18,"N/A",IF(D58=$E$18,IF($E$7-SUM(OFFSET(F58,-$E$18,0):F58)&gt;0,$E$7-SUM(OFFSET(F58,-$E$18,0):F58),0),IF(OFFSET(G58,-$E$18,0)-SUM(OFFSET(F58,-$E$18,0):F58)&gt;0,OFFSET(G58,-$E$18,0)-SUM(OFFSET(F58,-$E$18,0):F58),0)))</f>
        <v>N/A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501</v>
      </c>
      <c r="F59" s="15">
        <f t="shared" si="4"/>
        <v>10</v>
      </c>
      <c r="G59" s="15">
        <f t="shared" ca="1" si="5"/>
        <v>0</v>
      </c>
      <c r="H59" s="13">
        <f t="shared" ca="1" si="0"/>
        <v>0.54904109589041106</v>
      </c>
      <c r="I59" s="29">
        <f ca="1">IF(G59&lt;&gt;0,IF(E59&lt;0,0,IF(OR('Marinated Chicken'!I59&gt;0,Squid!I59&gt;0,Spanakopita!I59&gt;0),0,IF(OR(Pita!I59&gt;0,'Green Pepper'!I59&gt;0,'House Salad'!I59&gt;0,Mushrooms!I59&gt;0,Lemon!I59&gt;0,Tzatziki!I59&gt;0,'Monterey Jack'!I59&gt;0,Onions!I59&gt;0,'Garlic Butter Sauce'!I59&gt;0,Flour!I59&gt;0,Cheddar!I59&gt;0),50,200))),0)</f>
        <v>0</v>
      </c>
      <c r="J59" s="2" t="str">
        <f ca="1">IF(D59&lt;$E$18,"N/A",IF(D59=$E$18,IF($E$7-SUM(OFFSET(F59,-$E$18,0):F59)&gt;0,$E$7-SUM(OFFSET(F59,-$E$18,0):F59),0),IF(OFFSET(G59,-$E$18,0)-SUM(OFFSET(F59,-$E$18,0):F59)&gt;0,OFFSET(G59,-$E$18,0)-SUM(OFFSET(F59,-$E$18,0):F59),0)))</f>
        <v>N/A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491</v>
      </c>
      <c r="F60" s="15">
        <f t="shared" si="4"/>
        <v>10</v>
      </c>
      <c r="G60" s="15">
        <f t="shared" ca="1" si="5"/>
        <v>0</v>
      </c>
      <c r="H60" s="13">
        <f t="shared" ca="1" si="0"/>
        <v>0.53808219178082195</v>
      </c>
      <c r="I60" s="29">
        <f ca="1">IF(G60&lt;&gt;0,IF(E60&lt;0,0,IF(OR('Marinated Chicken'!I60&gt;0,Squid!I60&gt;0,Spanakopita!I60&gt;0),0,IF(OR(Pita!I60&gt;0,'Green Pepper'!I60&gt;0,'House Salad'!I60&gt;0,Mushrooms!I60&gt;0,Lemon!I60&gt;0,Tzatziki!I60&gt;0,'Monterey Jack'!I60&gt;0,Onions!I60&gt;0,'Garlic Butter Sauce'!I60&gt;0,Flour!I60&gt;0,Cheddar!I60&gt;0),50,200))),0)</f>
        <v>0</v>
      </c>
      <c r="J60" s="2" t="str">
        <f ca="1">IF(D60&lt;$E$18,"N/A",IF(D60=$E$18,IF($E$7-SUM(OFFSET(F60,-$E$18,0):F60)&gt;0,$E$7-SUM(OFFSET(F60,-$E$18,0):F60),0),IF(OFFSET(G60,-$E$18,0)-SUM(OFFSET(F60,-$E$18,0):F60)&gt;0,OFFSET(G60,-$E$18,0)-SUM(OFFSET(F60,-$E$18,0):F60),0)))</f>
        <v>N/A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481</v>
      </c>
      <c r="F61" s="15">
        <f t="shared" si="4"/>
        <v>10</v>
      </c>
      <c r="G61" s="15">
        <f t="shared" ca="1" si="5"/>
        <v>0</v>
      </c>
      <c r="H61" s="13">
        <f t="shared" ca="1" si="0"/>
        <v>0.52712328767123295</v>
      </c>
      <c r="I61" s="29">
        <f ca="1">IF(G61&lt;&gt;0,IF(E61&lt;0,0,IF(OR('Marinated Chicken'!I61&gt;0,Squid!I61&gt;0,Spanakopita!I61&gt;0),0,IF(OR(Pita!I61&gt;0,'Green Pepper'!I61&gt;0,'House Salad'!I61&gt;0,Mushrooms!I61&gt;0,Lemon!I61&gt;0,Tzatziki!I61&gt;0,'Monterey Jack'!I61&gt;0,Onions!I61&gt;0,'Garlic Butter Sauce'!I61&gt;0,Flour!I61&gt;0,Cheddar!I61&gt;0),50,200))),0)</f>
        <v>0</v>
      </c>
      <c r="J61" s="2" t="str">
        <f ca="1">IF(D61&lt;$E$18,"N/A",IF(D61=$E$18,IF($E$7-SUM(OFFSET(F61,-$E$18,0):F61)&gt;0,$E$7-SUM(OFFSET(F61,-$E$18,0):F61),0),IF(OFFSET(G61,-$E$18,0)-SUM(OFFSET(F61,-$E$18,0):F61)&gt;0,OFFSET(G61,-$E$18,0)-SUM(OFFSET(F61,-$E$18,0):F61),0)))</f>
        <v>N/A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471</v>
      </c>
      <c r="F62" s="15">
        <f t="shared" si="4"/>
        <v>10</v>
      </c>
      <c r="G62" s="15">
        <f t="shared" ca="1" si="5"/>
        <v>0</v>
      </c>
      <c r="H62" s="13">
        <f t="shared" ca="1" si="0"/>
        <v>0.51616438356164385</v>
      </c>
      <c r="I62" s="29">
        <f ca="1">IF(G62&lt;&gt;0,IF(E62&lt;0,0,IF(OR('Marinated Chicken'!I62&gt;0,Squid!I62&gt;0,Spanakopita!I62&gt;0),0,IF(OR(Pita!I62&gt;0,'Green Pepper'!I62&gt;0,'House Salad'!I62&gt;0,Mushrooms!I62&gt;0,Lemon!I62&gt;0,Tzatziki!I62&gt;0,'Monterey Jack'!I62&gt;0,Onions!I62&gt;0,'Garlic Butter Sauce'!I62&gt;0,Flour!I62&gt;0,Cheddar!I62&gt;0),50,200))),0)</f>
        <v>0</v>
      </c>
      <c r="J62" s="2" t="str">
        <f ca="1">IF(D62&lt;$E$18,"N/A",IF(D62=$E$18,IF($E$7-SUM(OFFSET(F62,-$E$18,0):F62)&gt;0,$E$7-SUM(OFFSET(F62,-$E$18,0):F62),0),IF(OFFSET(G62,-$E$18,0)-SUM(OFFSET(F62,-$E$18,0):F62)&gt;0,OFFSET(G62,-$E$18,0)-SUM(OFFSET(F62,-$E$18,0):F62),0)))</f>
        <v>N/A</v>
      </c>
      <c r="K62" s="13">
        <f t="shared" ca="1" si="1"/>
        <v>0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461</v>
      </c>
      <c r="F63" s="15">
        <f t="shared" si="4"/>
        <v>10</v>
      </c>
      <c r="G63" s="15">
        <f t="shared" ca="1" si="5"/>
        <v>0</v>
      </c>
      <c r="H63" s="13">
        <f t="shared" ca="1" si="0"/>
        <v>0.50520547945205485</v>
      </c>
      <c r="I63" s="29">
        <f ca="1">IF(G63&lt;&gt;0,IF(E63&lt;0,0,IF(OR('Marinated Chicken'!I63&gt;0,Squid!I63&gt;0,Spanakopita!I63&gt;0),0,IF(OR(Pita!I63&gt;0,'Green Pepper'!I63&gt;0,'House Salad'!I63&gt;0,Mushrooms!I63&gt;0,Lemon!I63&gt;0,Tzatziki!I63&gt;0,'Monterey Jack'!I63&gt;0,Onions!I63&gt;0,'Garlic Butter Sauce'!I63&gt;0,Flour!I63&gt;0,Cheddar!I63&gt;0),50,200))),0)</f>
        <v>0</v>
      </c>
      <c r="J63" s="2" t="str">
        <f ca="1">IF(D63&lt;$E$18,"N/A",IF(D63=$E$18,IF($E$7-SUM(OFFSET(F63,-$E$18,0):F63)&gt;0,$E$7-SUM(OFFSET(F63,-$E$18,0):F63),0),IF(OFFSET(G63,-$E$18,0)-SUM(OFFSET(F63,-$E$18,0):F63)&gt;0,OFFSET(G63,-$E$18,0)-SUM(OFFSET(F63,-$E$18,0):F63),0)))</f>
        <v>N/A</v>
      </c>
      <c r="K63" s="13">
        <f t="shared" ca="1" si="1"/>
        <v>0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451</v>
      </c>
      <c r="F64" s="15">
        <f t="shared" si="4"/>
        <v>10</v>
      </c>
      <c r="G64" s="15">
        <f t="shared" ca="1" si="5"/>
        <v>0</v>
      </c>
      <c r="H64" s="13">
        <f t="shared" ca="1" si="0"/>
        <v>0.4942465753424658</v>
      </c>
      <c r="I64" s="29">
        <f ca="1">IF(G64&lt;&gt;0,IF(E64&lt;0,0,IF(OR('Marinated Chicken'!I64&gt;0,Squid!I64&gt;0,Spanakopita!I64&gt;0),0,IF(OR(Pita!I64&gt;0,'Green Pepper'!I64&gt;0,'House Salad'!I64&gt;0,Mushrooms!I64&gt;0,Lemon!I64&gt;0,Tzatziki!I64&gt;0,'Monterey Jack'!I64&gt;0,Onions!I64&gt;0,'Garlic Butter Sauce'!I64&gt;0,Flour!I64&gt;0,Cheddar!I64&gt;0),50,200))),0)</f>
        <v>0</v>
      </c>
      <c r="J64" s="2" t="str">
        <f ca="1">IF(D64&lt;$E$18,"N/A",IF(D64=$E$18,IF($E$7-SUM(OFFSET(F64,-$E$18,0):F64)&gt;0,$E$7-SUM(OFFSET(F64,-$E$18,0):F64),0),IF(OFFSET(G64,-$E$18,0)-SUM(OFFSET(F64,-$E$18,0):F64)&gt;0,OFFSET(G64,-$E$18,0)-SUM(OFFSET(F64,-$E$18,0):F64),0)))</f>
        <v>N/A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441</v>
      </c>
      <c r="F65" s="15">
        <f t="shared" si="4"/>
        <v>10</v>
      </c>
      <c r="G65" s="15">
        <f t="shared" ca="1" si="5"/>
        <v>0</v>
      </c>
      <c r="H65" s="13">
        <f t="shared" ca="1" si="0"/>
        <v>0.48328767123287675</v>
      </c>
      <c r="I65" s="29">
        <f ca="1">IF(G65&lt;&gt;0,IF(E65&lt;0,0,IF(OR('Marinated Chicken'!I65&gt;0,Squid!I65&gt;0,Spanakopita!I65&gt;0),0,IF(OR(Pita!I65&gt;0,'Green Pepper'!I65&gt;0,'House Salad'!I65&gt;0,Mushrooms!I65&gt;0,Lemon!I65&gt;0,Tzatziki!I65&gt;0,'Monterey Jack'!I65&gt;0,Onions!I65&gt;0,'Garlic Butter Sauce'!I65&gt;0,Flour!I65&gt;0,Cheddar!I65&gt;0),50,200))),0)</f>
        <v>0</v>
      </c>
      <c r="J65" s="2" t="str">
        <f ca="1">IF(D65&lt;$E$18,"N/A",IF(D65=$E$18,IF($E$7-SUM(OFFSET(F65,-$E$18,0):F65)&gt;0,$E$7-SUM(OFFSET(F65,-$E$18,0):F65),0),IF(OFFSET(G65,-$E$18,0)-SUM(OFFSET(F65,-$E$18,0):F65)&gt;0,OFFSET(G65,-$E$18,0)-SUM(OFFSET(F65,-$E$18,0):F65),0)))</f>
        <v>N/A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431</v>
      </c>
      <c r="F66" s="15">
        <f t="shared" si="4"/>
        <v>10</v>
      </c>
      <c r="G66" s="15">
        <f t="shared" ca="1" si="5"/>
        <v>0</v>
      </c>
      <c r="H66" s="13">
        <f t="shared" ca="1" si="0"/>
        <v>0.47232876712328775</v>
      </c>
      <c r="I66" s="29">
        <f ca="1">IF(G66&lt;&gt;0,IF(E66&lt;0,0,IF(OR('Marinated Chicken'!I66&gt;0,Squid!I66&gt;0,Spanakopita!I66&gt;0),0,IF(OR(Pita!I66&gt;0,'Green Pepper'!I66&gt;0,'House Salad'!I66&gt;0,Mushrooms!I66&gt;0,Lemon!I66&gt;0,Tzatziki!I66&gt;0,'Monterey Jack'!I66&gt;0,Onions!I66&gt;0,'Garlic Butter Sauce'!I66&gt;0,Flour!I66&gt;0,Cheddar!I66&gt;0),50,200))),0)</f>
        <v>0</v>
      </c>
      <c r="J66" s="2" t="str">
        <f ca="1">IF(D66&lt;$E$18,"N/A",IF(D66=$E$18,IF($E$7-SUM(OFFSET(F66,-$E$18,0):F66)&gt;0,$E$7-SUM(OFFSET(F66,-$E$18,0):F66),0),IF(OFFSET(G66,-$E$18,0)-SUM(OFFSET(F66,-$E$18,0):F66)&gt;0,OFFSET(G66,-$E$18,0)-SUM(OFFSET(F66,-$E$18,0):F66),0)))</f>
        <v>N/A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421</v>
      </c>
      <c r="F67" s="15">
        <f t="shared" si="4"/>
        <v>10</v>
      </c>
      <c r="G67" s="15">
        <f t="shared" ca="1" si="5"/>
        <v>0</v>
      </c>
      <c r="H67" s="13">
        <f t="shared" ca="1" si="0"/>
        <v>0.4613698630136987</v>
      </c>
      <c r="I67" s="29">
        <f ca="1">IF(G67&lt;&gt;0,IF(E67&lt;0,0,IF(OR('Marinated Chicken'!I67&gt;0,Squid!I67&gt;0,Spanakopita!I67&gt;0),0,IF(OR(Pita!I67&gt;0,'Green Pepper'!I67&gt;0,'House Salad'!I67&gt;0,Mushrooms!I67&gt;0,Lemon!I67&gt;0,Tzatziki!I67&gt;0,'Monterey Jack'!I67&gt;0,Onions!I67&gt;0,'Garlic Butter Sauce'!I67&gt;0,Flour!I67&gt;0,Cheddar!I67&gt;0),50,200))),0)</f>
        <v>0</v>
      </c>
      <c r="J67" s="2" t="str">
        <f ca="1">IF(D67&lt;$E$18,"N/A",IF(D67=$E$18,IF($E$7-SUM(OFFSET(F67,-$E$18,0):F67)&gt;0,$E$7-SUM(OFFSET(F67,-$E$18,0):F67),0),IF(OFFSET(G67,-$E$18,0)-SUM(OFFSET(F67,-$E$18,0):F67)&gt;0,OFFSET(G67,-$E$18,0)-SUM(OFFSET(F67,-$E$18,0):F67),0)))</f>
        <v>N/A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411</v>
      </c>
      <c r="F68" s="15">
        <f t="shared" si="4"/>
        <v>10</v>
      </c>
      <c r="G68" s="15">
        <f t="shared" ca="1" si="5"/>
        <v>0</v>
      </c>
      <c r="H68" s="13">
        <f t="shared" ca="1" si="0"/>
        <v>0.45041095890410965</v>
      </c>
      <c r="I68" s="29">
        <f ca="1">IF(G68&lt;&gt;0,IF(E68&lt;0,0,IF(OR('Marinated Chicken'!I68&gt;0,Squid!I68&gt;0,Spanakopita!I68&gt;0),0,IF(OR(Pita!I68&gt;0,'Green Pepper'!I68&gt;0,'House Salad'!I68&gt;0,Mushrooms!I68&gt;0,Lemon!I68&gt;0,Tzatziki!I68&gt;0,'Monterey Jack'!I68&gt;0,Onions!I68&gt;0,'Garlic Butter Sauce'!I68&gt;0,Flour!I68&gt;0,Cheddar!I68&gt;0),50,200))),0)</f>
        <v>0</v>
      </c>
      <c r="J68" s="2" t="str">
        <f ca="1">IF(D68&lt;$E$18,"N/A",IF(D68=$E$18,IF($E$7-SUM(OFFSET(F68,-$E$18,0):F68)&gt;0,$E$7-SUM(OFFSET(F68,-$E$18,0):F68),0),IF(OFFSET(G68,-$E$18,0)-SUM(OFFSET(F68,-$E$18,0):F68)&gt;0,OFFSET(G68,-$E$18,0)-SUM(OFFSET(F68,-$E$18,0):F68),0)))</f>
        <v>N/A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401</v>
      </c>
      <c r="F69" s="15">
        <f t="shared" si="4"/>
        <v>10</v>
      </c>
      <c r="G69" s="15">
        <f t="shared" ca="1" si="5"/>
        <v>0</v>
      </c>
      <c r="H69" s="13">
        <f t="shared" ca="1" si="0"/>
        <v>0.4394520547945206</v>
      </c>
      <c r="I69" s="29">
        <f ca="1">IF(G69&lt;&gt;0,IF(E69&lt;0,0,IF(OR('Marinated Chicken'!I69&gt;0,Squid!I69&gt;0,Spanakopita!I69&gt;0),0,IF(OR(Pita!I69&gt;0,'Green Pepper'!I69&gt;0,'House Salad'!I69&gt;0,Mushrooms!I69&gt;0,Lemon!I69&gt;0,Tzatziki!I69&gt;0,'Monterey Jack'!I69&gt;0,Onions!I69&gt;0,'Garlic Butter Sauce'!I69&gt;0,Flour!I69&gt;0,Cheddar!I69&gt;0),50,200))),0)</f>
        <v>0</v>
      </c>
      <c r="J69" s="2" t="str">
        <f ca="1">IF(D69&lt;$E$18,"N/A",IF(D69=$E$18,IF($E$7-SUM(OFFSET(F69,-$E$18,0):F69)&gt;0,$E$7-SUM(OFFSET(F69,-$E$18,0):F69),0),IF(OFFSET(G69,-$E$18,0)-SUM(OFFSET(F69,-$E$18,0):F69)&gt;0,OFFSET(G69,-$E$18,0)-SUM(OFFSET(F69,-$E$18,0):F69),0)))</f>
        <v>N/A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391</v>
      </c>
      <c r="F70" s="15">
        <f t="shared" si="4"/>
        <v>10</v>
      </c>
      <c r="G70" s="15">
        <f t="shared" ca="1" si="5"/>
        <v>0</v>
      </c>
      <c r="H70" s="13">
        <f t="shared" ca="1" si="0"/>
        <v>0.42849315068493155</v>
      </c>
      <c r="I70" s="29">
        <f ca="1">IF(G70&lt;&gt;0,IF(E70&lt;0,0,IF(OR('Marinated Chicken'!I70&gt;0,Squid!I70&gt;0,Spanakopita!I70&gt;0),0,IF(OR(Pita!I70&gt;0,'Green Pepper'!I70&gt;0,'House Salad'!I70&gt;0,Mushrooms!I70&gt;0,Lemon!I70&gt;0,Tzatziki!I70&gt;0,'Monterey Jack'!I70&gt;0,Onions!I70&gt;0,'Garlic Butter Sauce'!I70&gt;0,Flour!I70&gt;0,Cheddar!I70&gt;0),50,200))),0)</f>
        <v>0</v>
      </c>
      <c r="J70" s="2" t="str">
        <f ca="1">IF(D70&lt;$E$18,"N/A",IF(D70=$E$18,IF($E$7-SUM(OFFSET(F70,-$E$18,0):F70)&gt;0,$E$7-SUM(OFFSET(F70,-$E$18,0):F70),0),IF(OFFSET(G70,-$E$18,0)-SUM(OFFSET(F70,-$E$18,0):F70)&gt;0,OFFSET(G70,-$E$18,0)-SUM(OFFSET(F70,-$E$18,0):F70),0)))</f>
        <v>N/A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381</v>
      </c>
      <c r="F71" s="15">
        <f t="shared" si="4"/>
        <v>10</v>
      </c>
      <c r="G71" s="15">
        <f t="shared" ca="1" si="5"/>
        <v>0</v>
      </c>
      <c r="H71" s="13">
        <f t="shared" ca="1" si="0"/>
        <v>0.41753424657534249</v>
      </c>
      <c r="I71" s="29">
        <f ca="1">IF(G71&lt;&gt;0,IF(E71&lt;0,0,IF(OR('Marinated Chicken'!I71&gt;0,Squid!I71&gt;0,Spanakopita!I71&gt;0),0,IF(OR(Pita!I71&gt;0,'Green Pepper'!I71&gt;0,'House Salad'!I71&gt;0,Mushrooms!I71&gt;0,Lemon!I71&gt;0,Tzatziki!I71&gt;0,'Monterey Jack'!I71&gt;0,Onions!I71&gt;0,'Garlic Butter Sauce'!I71&gt;0,Flour!I71&gt;0,Cheddar!I71&gt;0),50,200))),0)</f>
        <v>0</v>
      </c>
      <c r="J71" s="2" t="str">
        <f ca="1">IF(D71&lt;$E$18,"N/A",IF(D71=$E$18,IF($E$7-SUM(OFFSET(F71,-$E$18,0):F71)&gt;0,$E$7-SUM(OFFSET(F71,-$E$18,0):F71),0),IF(OFFSET(G71,-$E$18,0)-SUM(OFFSET(F71,-$E$18,0):F71)&gt;0,OFFSET(G71,-$E$18,0)-SUM(OFFSET(F71,-$E$18,0):F71),0)))</f>
        <v>N/A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371</v>
      </c>
      <c r="F72" s="15">
        <f t="shared" si="4"/>
        <v>10</v>
      </c>
      <c r="G72" s="15">
        <f t="shared" ca="1" si="5"/>
        <v>0</v>
      </c>
      <c r="H72" s="13">
        <f t="shared" ca="1" si="0"/>
        <v>0.4065753424657535</v>
      </c>
      <c r="I72" s="29">
        <f ca="1">IF(G72&lt;&gt;0,IF(E72&lt;0,0,IF(OR('Marinated Chicken'!I72&gt;0,Squid!I72&gt;0,Spanakopita!I72&gt;0),0,IF(OR(Pita!I72&gt;0,'Green Pepper'!I72&gt;0,'House Salad'!I72&gt;0,Mushrooms!I72&gt;0,Lemon!I72&gt;0,Tzatziki!I72&gt;0,'Monterey Jack'!I72&gt;0,Onions!I72&gt;0,'Garlic Butter Sauce'!I72&gt;0,Flour!I72&gt;0,Cheddar!I72&gt;0),50,200))),0)</f>
        <v>0</v>
      </c>
      <c r="J72" s="2" t="str">
        <f ca="1">IF(D72&lt;$E$18,"N/A",IF(D72=$E$18,IF($E$7-SUM(OFFSET(F72,-$E$18,0):F72)&gt;0,$E$7-SUM(OFFSET(F72,-$E$18,0):F72),0),IF(OFFSET(G72,-$E$18,0)-SUM(OFFSET(F72,-$E$18,0):F72)&gt;0,OFFSET(G72,-$E$18,0)-SUM(OFFSET(F72,-$E$18,0):F72),0)))</f>
        <v>N/A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361</v>
      </c>
      <c r="F73" s="15">
        <f t="shared" si="4"/>
        <v>10</v>
      </c>
      <c r="G73" s="15">
        <f t="shared" ca="1" si="5"/>
        <v>0</v>
      </c>
      <c r="H73" s="13">
        <f t="shared" ca="1" si="0"/>
        <v>0.39561643835616445</v>
      </c>
      <c r="I73" s="29">
        <f ca="1">IF(G73&lt;&gt;0,IF(E73&lt;0,0,IF(OR('Marinated Chicken'!I73&gt;0,Squid!I73&gt;0,Spanakopita!I73&gt;0),0,IF(OR(Pita!I73&gt;0,'Green Pepper'!I73&gt;0,'House Salad'!I73&gt;0,Mushrooms!I73&gt;0,Lemon!I73&gt;0,Tzatziki!I73&gt;0,'Monterey Jack'!I73&gt;0,Onions!I73&gt;0,'Garlic Butter Sauce'!I73&gt;0,Flour!I73&gt;0,Cheddar!I73&gt;0),50,200))),0)</f>
        <v>0</v>
      </c>
      <c r="J73" s="2" t="str">
        <f ca="1">IF(D73&lt;$E$18,"N/A",IF(D73=$E$18,IF($E$7-SUM(OFFSET(F73,-$E$18,0):F73)&gt;0,$E$7-SUM(OFFSET(F73,-$E$18,0):F73),0),IF(OFFSET(G73,-$E$18,0)-SUM(OFFSET(F73,-$E$18,0):F73)&gt;0,OFFSET(G73,-$E$18,0)-SUM(OFFSET(F73,-$E$18,0):F73),0)))</f>
        <v>N/A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351</v>
      </c>
      <c r="F74" s="15">
        <f t="shared" si="4"/>
        <v>10</v>
      </c>
      <c r="G74" s="15">
        <f t="shared" ca="1" si="5"/>
        <v>0</v>
      </c>
      <c r="H74" s="13">
        <f t="shared" ca="1" si="0"/>
        <v>0.38465753424657539</v>
      </c>
      <c r="I74" s="29">
        <f ca="1">IF(G74&lt;&gt;0,IF(E74&lt;0,0,IF(OR('Marinated Chicken'!I74&gt;0,Squid!I74&gt;0,Spanakopita!I74&gt;0),0,IF(OR(Pita!I74&gt;0,'Green Pepper'!I74&gt;0,'House Salad'!I74&gt;0,Mushrooms!I74&gt;0,Lemon!I74&gt;0,Tzatziki!I74&gt;0,'Monterey Jack'!I74&gt;0,Onions!I74&gt;0,'Garlic Butter Sauce'!I74&gt;0,Flour!I74&gt;0,Cheddar!I74&gt;0),50,200))),0)</f>
        <v>0</v>
      </c>
      <c r="J74" s="2" t="str">
        <f ca="1">IF(D74&lt;$E$18,"N/A",IF(D74=$E$18,IF($E$7-SUM(OFFSET(F74,-$E$18,0):F74)&gt;0,$E$7-SUM(OFFSET(F74,-$E$18,0):F74),0),IF(OFFSET(G74,-$E$18,0)-SUM(OFFSET(F74,-$E$18,0):F74)&gt;0,OFFSET(G74,-$E$18,0)-SUM(OFFSET(F74,-$E$18,0):F74),0)))</f>
        <v>N/A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341</v>
      </c>
      <c r="F75" s="15">
        <f t="shared" si="4"/>
        <v>10</v>
      </c>
      <c r="G75" s="15">
        <f t="shared" ca="1" si="5"/>
        <v>0</v>
      </c>
      <c r="H75" s="13">
        <f t="shared" ca="1" si="0"/>
        <v>0.37369863013698634</v>
      </c>
      <c r="I75" s="29">
        <f ca="1">IF(G75&lt;&gt;0,IF(E75&lt;0,0,IF(OR('Marinated Chicken'!I75&gt;0,Squid!I75&gt;0,Spanakopita!I75&gt;0),0,IF(OR(Pita!I75&gt;0,'Green Pepper'!I75&gt;0,'House Salad'!I75&gt;0,Mushrooms!I75&gt;0,Lemon!I75&gt;0,Tzatziki!I75&gt;0,'Monterey Jack'!I75&gt;0,Onions!I75&gt;0,'Garlic Butter Sauce'!I75&gt;0,Flour!I75&gt;0,Cheddar!I75&gt;0),50,200))),0)</f>
        <v>0</v>
      </c>
      <c r="J75" s="2" t="str">
        <f ca="1">IF(D75&lt;$E$18,"N/A",IF(D75=$E$18,IF($E$7-SUM(OFFSET(F75,-$E$18,0):F75)&gt;0,$E$7-SUM(OFFSET(F75,-$E$18,0):F75),0),IF(OFFSET(G75,-$E$18,0)-SUM(OFFSET(F75,-$E$18,0):F75)&gt;0,OFFSET(G75,-$E$18,0)-SUM(OFFSET(F75,-$E$18,0):F75),0)))</f>
        <v>N/A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331</v>
      </c>
      <c r="F76" s="15">
        <f t="shared" si="4"/>
        <v>10</v>
      </c>
      <c r="G76" s="15">
        <f t="shared" ca="1" si="5"/>
        <v>0</v>
      </c>
      <c r="H76" s="13">
        <f t="shared" ca="1" si="0"/>
        <v>0.36273972602739729</v>
      </c>
      <c r="I76" s="29">
        <f ca="1">IF(G76&lt;&gt;0,IF(E76&lt;0,0,IF(OR('Marinated Chicken'!I76&gt;0,Squid!I76&gt;0,Spanakopita!I76&gt;0),0,IF(OR(Pita!I76&gt;0,'Green Pepper'!I76&gt;0,'House Salad'!I76&gt;0,Mushrooms!I76&gt;0,Lemon!I76&gt;0,Tzatziki!I76&gt;0,'Monterey Jack'!I76&gt;0,Onions!I76&gt;0,'Garlic Butter Sauce'!I76&gt;0,Flour!I76&gt;0,Cheddar!I76&gt;0),50,200))),0)</f>
        <v>0</v>
      </c>
      <c r="J76" s="2" t="str">
        <f ca="1">IF(D76&lt;$E$18,"N/A",IF(D76=$E$18,IF($E$7-SUM(OFFSET(F76,-$E$18,0):F76)&gt;0,$E$7-SUM(OFFSET(F76,-$E$18,0):F76),0),IF(OFFSET(G76,-$E$18,0)-SUM(OFFSET(F76,-$E$18,0):F76)&gt;0,OFFSET(G76,-$E$18,0)-SUM(OFFSET(F76,-$E$18,0):F76),0)))</f>
        <v>N/A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321</v>
      </c>
      <c r="F77" s="15">
        <f t="shared" si="4"/>
        <v>10</v>
      </c>
      <c r="G77" s="15">
        <f t="shared" ca="1" si="5"/>
        <v>0</v>
      </c>
      <c r="H77" s="13">
        <f t="shared" ca="1" si="0"/>
        <v>0.35178082191780824</v>
      </c>
      <c r="I77" s="29">
        <f ca="1">IF(G77&lt;&gt;0,IF(E77&lt;0,0,IF(OR('Marinated Chicken'!I77&gt;0,Squid!I77&gt;0,Spanakopita!I77&gt;0),0,IF(OR(Pita!I77&gt;0,'Green Pepper'!I77&gt;0,'House Salad'!I77&gt;0,Mushrooms!I77&gt;0,Lemon!I77&gt;0,Tzatziki!I77&gt;0,'Monterey Jack'!I77&gt;0,Onions!I77&gt;0,'Garlic Butter Sauce'!I77&gt;0,Flour!I77&gt;0,Cheddar!I77&gt;0),50,200))),0)</f>
        <v>0</v>
      </c>
      <c r="J77" s="2" t="str">
        <f ca="1">IF(D77&lt;$E$18,"N/A",IF(D77=$E$18,IF($E$7-SUM(OFFSET(F77,-$E$18,0):F77)&gt;0,$E$7-SUM(OFFSET(F77,-$E$18,0):F77),0),IF(OFFSET(G77,-$E$18,0)-SUM(OFFSET(F77,-$E$18,0):F77)&gt;0,OFFSET(G77,-$E$18,0)-SUM(OFFSET(F77,-$E$18,0):F77),0)))</f>
        <v>N/A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311</v>
      </c>
      <c r="F78" s="15">
        <f t="shared" si="4"/>
        <v>10</v>
      </c>
      <c r="G78" s="15">
        <f t="shared" ca="1" si="5"/>
        <v>0</v>
      </c>
      <c r="H78" s="13">
        <f t="shared" ca="1" si="0"/>
        <v>0.34082191780821924</v>
      </c>
      <c r="I78" s="29">
        <f ca="1">IF(G78&lt;&gt;0,IF(E78&lt;0,0,IF(OR('Marinated Chicken'!I78&gt;0,Squid!I78&gt;0,Spanakopita!I78&gt;0),0,IF(OR(Pita!I78&gt;0,'Green Pepper'!I78&gt;0,'House Salad'!I78&gt;0,Mushrooms!I78&gt;0,Lemon!I78&gt;0,Tzatziki!I78&gt;0,'Monterey Jack'!I78&gt;0,Onions!I78&gt;0,'Garlic Butter Sauce'!I78&gt;0,Flour!I78&gt;0,Cheddar!I78&gt;0),50,200))),0)</f>
        <v>0</v>
      </c>
      <c r="J78" s="2" t="str">
        <f ca="1">IF(D78&lt;$E$18,"N/A",IF(D78=$E$18,IF($E$7-SUM(OFFSET(F78,-$E$18,0):F78)&gt;0,$E$7-SUM(OFFSET(F78,-$E$18,0):F78),0),IF(OFFSET(G78,-$E$18,0)-SUM(OFFSET(F78,-$E$18,0):F78)&gt;0,OFFSET(G78,-$E$18,0)-SUM(OFFSET(F78,-$E$18,0):F78),0)))</f>
        <v>N/A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301</v>
      </c>
      <c r="F79" s="15">
        <f t="shared" si="4"/>
        <v>10</v>
      </c>
      <c r="G79" s="15">
        <f t="shared" ca="1" si="5"/>
        <v>0</v>
      </c>
      <c r="H79" s="13">
        <f t="shared" ca="1" si="0"/>
        <v>0.32986301369863019</v>
      </c>
      <c r="I79" s="29">
        <f ca="1">IF(G79&lt;&gt;0,IF(E79&lt;0,0,IF(OR('Marinated Chicken'!I79&gt;0,Squid!I79&gt;0,Spanakopita!I79&gt;0),0,IF(OR(Pita!I79&gt;0,'Green Pepper'!I79&gt;0,'House Salad'!I79&gt;0,Mushrooms!I79&gt;0,Lemon!I79&gt;0,Tzatziki!I79&gt;0,'Monterey Jack'!I79&gt;0,Onions!I79&gt;0,'Garlic Butter Sauce'!I79&gt;0,Flour!I79&gt;0,Cheddar!I79&gt;0),50,200))),0)</f>
        <v>0</v>
      </c>
      <c r="J79" s="2" t="str">
        <f ca="1">IF(D79&lt;$E$18,"N/A",IF(D79=$E$18,IF($E$7-SUM(OFFSET(F79,-$E$18,0):F79)&gt;0,$E$7-SUM(OFFSET(F79,-$E$18,0):F79),0),IF(OFFSET(G79,-$E$18,0)-SUM(OFFSET(F79,-$E$18,0):F79)&gt;0,OFFSET(G79,-$E$18,0)-SUM(OFFSET(F79,-$E$18,0):F79),0)))</f>
        <v>N/A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291</v>
      </c>
      <c r="F80" s="15">
        <f t="shared" si="4"/>
        <v>10</v>
      </c>
      <c r="G80" s="15">
        <f t="shared" ca="1" si="5"/>
        <v>0</v>
      </c>
      <c r="H80" s="13">
        <f t="shared" ca="1" si="0"/>
        <v>0.31890410958904114</v>
      </c>
      <c r="I80" s="29">
        <f ca="1">IF(G80&lt;&gt;0,IF(E80&lt;0,0,IF(OR('Marinated Chicken'!I80&gt;0,Squid!I80&gt;0,Spanakopita!I80&gt;0),0,IF(OR(Pita!I80&gt;0,'Green Pepper'!I80&gt;0,'House Salad'!I80&gt;0,Mushrooms!I80&gt;0,Lemon!I80&gt;0,Tzatziki!I80&gt;0,'Monterey Jack'!I80&gt;0,Onions!I80&gt;0,'Garlic Butter Sauce'!I80&gt;0,Flour!I80&gt;0,Cheddar!I80&gt;0),50,200))),0)</f>
        <v>0</v>
      </c>
      <c r="J80" s="2" t="str">
        <f ca="1">IF(D80&lt;$E$18,"N/A",IF(D80=$E$18,IF($E$7-SUM(OFFSET(F80,-$E$18,0):F80)&gt;0,$E$7-SUM(OFFSET(F80,-$E$18,0):F80),0),IF(OFFSET(G80,-$E$18,0)-SUM(OFFSET(F80,-$E$18,0):F80)&gt;0,OFFSET(G80,-$E$18,0)-SUM(OFFSET(F80,-$E$18,0):F80),0)))</f>
        <v>N/A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281</v>
      </c>
      <c r="F81" s="15">
        <f t="shared" si="4"/>
        <v>10</v>
      </c>
      <c r="G81" s="15">
        <f t="shared" ca="1" si="5"/>
        <v>0</v>
      </c>
      <c r="H81" s="13">
        <f t="shared" ca="1" si="0"/>
        <v>0.30794520547945209</v>
      </c>
      <c r="I81" s="29">
        <f ca="1">IF(G81&lt;&gt;0,IF(E81&lt;0,0,IF(OR('Marinated Chicken'!I81&gt;0,Squid!I81&gt;0,Spanakopita!I81&gt;0),0,IF(OR(Pita!I81&gt;0,'Green Pepper'!I81&gt;0,'House Salad'!I81&gt;0,Mushrooms!I81&gt;0,Lemon!I81&gt;0,Tzatziki!I81&gt;0,'Monterey Jack'!I81&gt;0,Onions!I81&gt;0,'Garlic Butter Sauce'!I81&gt;0,Flour!I81&gt;0,Cheddar!I81&gt;0),50,200))),0)</f>
        <v>0</v>
      </c>
      <c r="J81" s="2" t="str">
        <f ca="1">IF(D81&lt;$E$18,"N/A",IF(D81=$E$18,IF($E$7-SUM(OFFSET(F81,-$E$18,0):F81)&gt;0,$E$7-SUM(OFFSET(F81,-$E$18,0):F81),0),IF(OFFSET(G81,-$E$18,0)-SUM(OFFSET(F81,-$E$18,0):F81)&gt;0,OFFSET(G81,-$E$18,0)-SUM(OFFSET(F81,-$E$18,0):F81),0)))</f>
        <v>N/A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271</v>
      </c>
      <c r="F82" s="15">
        <f t="shared" si="4"/>
        <v>10</v>
      </c>
      <c r="G82" s="15">
        <f t="shared" ca="1" si="5"/>
        <v>0</v>
      </c>
      <c r="H82" s="13">
        <f t="shared" ca="1" si="0"/>
        <v>0.29698630136986304</v>
      </c>
      <c r="I82" s="29">
        <f ca="1">IF(G82&lt;&gt;0,IF(E82&lt;0,0,IF(OR('Marinated Chicken'!I82&gt;0,Squid!I82&gt;0,Spanakopita!I82&gt;0),0,IF(OR(Pita!I82&gt;0,'Green Pepper'!I82&gt;0,'House Salad'!I82&gt;0,Mushrooms!I82&gt;0,Lemon!I82&gt;0,Tzatziki!I82&gt;0,'Monterey Jack'!I82&gt;0,Onions!I82&gt;0,'Garlic Butter Sauce'!I82&gt;0,Flour!I82&gt;0,Cheddar!I82&gt;0),50,200))),0)</f>
        <v>0</v>
      </c>
      <c r="J82" s="2" t="str">
        <f ca="1">IF(D82&lt;$E$18,"N/A",IF(D82=$E$18,IF($E$7-SUM(OFFSET(F82,-$E$18,0):F82)&gt;0,$E$7-SUM(OFFSET(F82,-$E$18,0):F82),0),IF(OFFSET(G82,-$E$18,0)-SUM(OFFSET(F82,-$E$18,0):F82)&gt;0,OFFSET(G82,-$E$18,0)-SUM(OFFSET(F82,-$E$18,0):F82),0)))</f>
        <v>N/A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261</v>
      </c>
      <c r="F83" s="15">
        <f t="shared" si="4"/>
        <v>10</v>
      </c>
      <c r="G83" s="15">
        <f t="shared" ca="1" si="5"/>
        <v>0</v>
      </c>
      <c r="H83" s="13">
        <f t="shared" ca="1" si="0"/>
        <v>0.28602739726027399</v>
      </c>
      <c r="I83" s="29">
        <f ca="1">IF(G83&lt;&gt;0,IF(E83&lt;0,0,IF(OR('Marinated Chicken'!I83&gt;0,Squid!I83&gt;0,Spanakopita!I83&gt;0),0,IF(OR(Pita!I83&gt;0,'Green Pepper'!I83&gt;0,'House Salad'!I83&gt;0,Mushrooms!I83&gt;0,Lemon!I83&gt;0,Tzatziki!I83&gt;0,'Monterey Jack'!I83&gt;0,Onions!I83&gt;0,'Garlic Butter Sauce'!I83&gt;0,Flour!I83&gt;0,Cheddar!I83&gt;0),50,200))),0)</f>
        <v>0</v>
      </c>
      <c r="J83" s="2" t="str">
        <f ca="1">IF(D83&lt;$E$18,"N/A",IF(D83=$E$18,IF($E$7-SUM(OFFSET(F83,-$E$18,0):F83)&gt;0,$E$7-SUM(OFFSET(F83,-$E$18,0):F83),0),IF(OFFSET(G83,-$E$18,0)-SUM(OFFSET(F83,-$E$18,0):F83)&gt;0,OFFSET(G83,-$E$18,0)-SUM(OFFSET(F83,-$E$18,0):F83),0)))</f>
        <v>N/A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251</v>
      </c>
      <c r="F84" s="15">
        <f t="shared" si="4"/>
        <v>10</v>
      </c>
      <c r="G84" s="15">
        <f t="shared" ca="1" si="5"/>
        <v>0</v>
      </c>
      <c r="H84" s="13">
        <f t="shared" ca="1" si="0"/>
        <v>0.27506849315068499</v>
      </c>
      <c r="I84" s="29">
        <f ca="1">IF(G84&lt;&gt;0,IF(E84&lt;0,0,IF(OR('Marinated Chicken'!I84&gt;0,Squid!I84&gt;0,Spanakopita!I84&gt;0),0,IF(OR(Pita!I84&gt;0,'Green Pepper'!I84&gt;0,'House Salad'!I84&gt;0,Mushrooms!I84&gt;0,Lemon!I84&gt;0,Tzatziki!I84&gt;0,'Monterey Jack'!I84&gt;0,Onions!I84&gt;0,'Garlic Butter Sauce'!I84&gt;0,Flour!I84&gt;0,Cheddar!I84&gt;0),50,200))),0)</f>
        <v>0</v>
      </c>
      <c r="J84" s="2" t="str">
        <f ca="1">IF(D84&lt;$E$18,"N/A",IF(D84=$E$18,IF($E$7-SUM(OFFSET(F84,-$E$18,0):F84)&gt;0,$E$7-SUM(OFFSET(F84,-$E$18,0):F84),0),IF(OFFSET(G84,-$E$18,0)-SUM(OFFSET(F84,-$E$18,0):F84)&gt;0,OFFSET(G84,-$E$18,0)-SUM(OFFSET(F84,-$E$18,0):F84),0)))</f>
        <v>N/A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241</v>
      </c>
      <c r="F85" s="15">
        <f t="shared" si="4"/>
        <v>10</v>
      </c>
      <c r="G85" s="15">
        <f t="shared" ca="1" si="5"/>
        <v>0</v>
      </c>
      <c r="H85" s="13">
        <f t="shared" ref="H85:H148" ca="1" si="7">IF(E85&gt;0,E85*($E$12/365),0)</f>
        <v>0.26410958904109594</v>
      </c>
      <c r="I85" s="29">
        <f ca="1">IF(G85&lt;&gt;0,IF(E85&lt;0,0,IF(OR('Marinated Chicken'!I85&gt;0,Squid!I85&gt;0,Spanakopita!I85&gt;0),0,IF(OR(Pita!I85&gt;0,'Green Pepper'!I85&gt;0,'House Salad'!I85&gt;0,Mushrooms!I85&gt;0,Lemon!I85&gt;0,Tzatziki!I85&gt;0,'Monterey Jack'!I85&gt;0,Onions!I85&gt;0,'Garlic Butter Sauce'!I85&gt;0,Flour!I85&gt;0,Cheddar!I85&gt;0),50,200))),0)</f>
        <v>0</v>
      </c>
      <c r="J85" s="2" t="str">
        <f ca="1">IF(D85&lt;$E$18,"N/A",IF(D85=$E$18,IF($E$7-SUM(OFFSET(F85,-$E$18,0):F85)&gt;0,$E$7-SUM(OFFSET(F85,-$E$18,0):F85),0),IF(OFFSET(G85,-$E$18,0)-SUM(OFFSET(F85,-$E$18,0):F85)&gt;0,OFFSET(G85,-$E$18,0)-SUM(OFFSET(F85,-$E$18,0):F85),0)))</f>
        <v>N/A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231</v>
      </c>
      <c r="F86" s="15">
        <f t="shared" ref="F86:F149" si="10">ROUND($E$15/7,0)</f>
        <v>10</v>
      </c>
      <c r="G86" s="15">
        <f t="shared" ref="G86:G149" ca="1" si="11">IF(D86=1,$E$4,IF(E86&lt;0,$E$4-E86,IF(MOD(D86,$E$5)=0,$E$4-E86,0)))</f>
        <v>0</v>
      </c>
      <c r="H86" s="13">
        <f t="shared" ca="1" si="7"/>
        <v>0.25315068493150689</v>
      </c>
      <c r="I86" s="29">
        <f ca="1">IF(G86&lt;&gt;0,IF(E86&lt;0,0,IF(OR('Marinated Chicken'!I86&gt;0,Squid!I86&gt;0,Spanakopita!I86&gt;0),0,IF(OR(Pita!I86&gt;0,'Green Pepper'!I86&gt;0,'House Salad'!I86&gt;0,Mushrooms!I86&gt;0,Lemon!I86&gt;0,Tzatziki!I86&gt;0,'Monterey Jack'!I86&gt;0,Onions!I86&gt;0,'Garlic Butter Sauce'!I86&gt;0,Flour!I86&gt;0,Cheddar!I86&gt;0),50,200))),0)</f>
        <v>0</v>
      </c>
      <c r="J86" s="2" t="str">
        <f ca="1">IF(D86&lt;$E$18,"N/A",IF(D86=$E$18,IF($E$7-SUM(OFFSET(F86,-$E$18,0):F86)&gt;0,$E$7-SUM(OFFSET(F86,-$E$18,0):F86),0),IF(OFFSET(G86,-$E$18,0)-SUM(OFFSET(F86,-$E$18,0):F86)&gt;0,OFFSET(G86,-$E$18,0)-SUM(OFFSET(F86,-$E$18,0):F86),0)))</f>
        <v>N/A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221</v>
      </c>
      <c r="F87" s="15">
        <f t="shared" si="10"/>
        <v>10</v>
      </c>
      <c r="G87" s="15">
        <f t="shared" ca="1" si="11"/>
        <v>0</v>
      </c>
      <c r="H87" s="13">
        <f t="shared" ca="1" si="7"/>
        <v>0.24219178082191783</v>
      </c>
      <c r="I87" s="29">
        <f ca="1">IF(G87&lt;&gt;0,IF(E87&lt;0,0,IF(OR('Marinated Chicken'!I87&gt;0,Squid!I87&gt;0,Spanakopita!I87&gt;0),0,IF(OR(Pita!I87&gt;0,'Green Pepper'!I87&gt;0,'House Salad'!I87&gt;0,Mushrooms!I87&gt;0,Lemon!I87&gt;0,Tzatziki!I87&gt;0,'Monterey Jack'!I87&gt;0,Onions!I87&gt;0,'Garlic Butter Sauce'!I87&gt;0,Flour!I87&gt;0,Cheddar!I87&gt;0),50,200))),0)</f>
        <v>0</v>
      </c>
      <c r="J87" s="2" t="str">
        <f ca="1">IF(D87&lt;$E$18,"N/A",IF(D87=$E$18,IF($E$7-SUM(OFFSET(F87,-$E$18,0):F87)&gt;0,$E$7-SUM(OFFSET(F87,-$E$18,0):F87),0),IF(OFFSET(G87,-$E$18,0)-SUM(OFFSET(F87,-$E$18,0):F87)&gt;0,OFFSET(G87,-$E$18,0)-SUM(OFFSET(F87,-$E$18,0):F87),0)))</f>
        <v>N/A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211</v>
      </c>
      <c r="F88" s="15">
        <f t="shared" si="10"/>
        <v>10</v>
      </c>
      <c r="G88" s="15">
        <f t="shared" ca="1" si="11"/>
        <v>0</v>
      </c>
      <c r="H88" s="13">
        <f t="shared" ca="1" si="7"/>
        <v>0.23123287671232878</v>
      </c>
      <c r="I88" s="29">
        <f ca="1">IF(G88&lt;&gt;0,IF(E88&lt;0,0,IF(OR('Marinated Chicken'!I88&gt;0,Squid!I88&gt;0,Spanakopita!I88&gt;0),0,IF(OR(Pita!I88&gt;0,'Green Pepper'!I88&gt;0,'House Salad'!I88&gt;0,Mushrooms!I88&gt;0,Lemon!I88&gt;0,Tzatziki!I88&gt;0,'Monterey Jack'!I88&gt;0,Onions!I88&gt;0,'Garlic Butter Sauce'!I88&gt;0,Flour!I88&gt;0,Cheddar!I88&gt;0),50,200))),0)</f>
        <v>0</v>
      </c>
      <c r="J88" s="2" t="str">
        <f ca="1">IF(D88&lt;$E$18,"N/A",IF(D88=$E$18,IF($E$7-SUM(OFFSET(F88,-$E$18,0):F88)&gt;0,$E$7-SUM(OFFSET(F88,-$E$18,0):F88),0),IF(OFFSET(G88,-$E$18,0)-SUM(OFFSET(F88,-$E$18,0):F88)&gt;0,OFFSET(G88,-$E$18,0)-SUM(OFFSET(F88,-$E$18,0):F88),0)))</f>
        <v>N/A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201</v>
      </c>
      <c r="F89" s="15">
        <f t="shared" si="10"/>
        <v>10</v>
      </c>
      <c r="G89" s="15">
        <f t="shared" ca="1" si="11"/>
        <v>0</v>
      </c>
      <c r="H89" s="13">
        <f t="shared" ca="1" si="7"/>
        <v>0.22027397260273976</v>
      </c>
      <c r="I89" s="29">
        <f ca="1">IF(G89&lt;&gt;0,IF(E89&lt;0,0,IF(OR('Marinated Chicken'!I89&gt;0,Squid!I89&gt;0,Spanakopita!I89&gt;0),0,IF(OR(Pita!I89&gt;0,'Green Pepper'!I89&gt;0,'House Salad'!I89&gt;0,Mushrooms!I89&gt;0,Lemon!I89&gt;0,Tzatziki!I89&gt;0,'Monterey Jack'!I89&gt;0,Onions!I89&gt;0,'Garlic Butter Sauce'!I89&gt;0,Flour!I89&gt;0,Cheddar!I89&gt;0),50,200))),0)</f>
        <v>0</v>
      </c>
      <c r="J89" s="2" t="str">
        <f ca="1">IF(D89&lt;$E$18,"N/A",IF(D89=$E$18,IF($E$7-SUM(OFFSET(F89,-$E$18,0):F89)&gt;0,$E$7-SUM(OFFSET(F89,-$E$18,0):F89),0),IF(OFFSET(G89,-$E$18,0)-SUM(OFFSET(F89,-$E$18,0):F89)&gt;0,OFFSET(G89,-$E$18,0)-SUM(OFFSET(F89,-$E$18,0):F89),0)))</f>
        <v>N/A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191</v>
      </c>
      <c r="F90" s="15">
        <f t="shared" si="10"/>
        <v>10</v>
      </c>
      <c r="G90" s="15">
        <f t="shared" ca="1" si="11"/>
        <v>350</v>
      </c>
      <c r="H90" s="13">
        <f t="shared" ca="1" si="7"/>
        <v>0.20931506849315071</v>
      </c>
      <c r="I90" s="29">
        <f ca="1">IF(G90&lt;&gt;0,IF(E90&lt;0,0,IF(OR('Marinated Chicken'!I90&gt;0,Squid!I90&gt;0,Spanakopita!I90&gt;0),0,IF(OR(Pita!I90&gt;0,'Green Pepper'!I90&gt;0,'House Salad'!I90&gt;0,Mushrooms!I90&gt;0,Lemon!I90&gt;0,Tzatziki!I90&gt;0,'Monterey Jack'!I90&gt;0,Onions!I90&gt;0,'Garlic Butter Sauce'!I90&gt;0,Flour!I90&gt;0,Cheddar!I90&gt;0),50,200))),0)</f>
        <v>0</v>
      </c>
      <c r="J90" s="2" t="str">
        <f ca="1">IF(D90&lt;$E$18,"N/A",IF(D90=$E$18,IF($E$7-SUM(OFFSET(F90,-$E$18,0):F90)&gt;0,$E$7-SUM(OFFSET(F90,-$E$18,0):F90),0),IF(OFFSET(G90,-$E$18,0)-SUM(OFFSET(F90,-$E$18,0):F90)&gt;0,OFFSET(G90,-$E$18,0)-SUM(OFFSET(F90,-$E$18,0):F90),0)))</f>
        <v>N/A</v>
      </c>
      <c r="K90" s="13">
        <f t="shared" ca="1" si="8"/>
        <v>0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531</v>
      </c>
      <c r="F91" s="15">
        <f t="shared" si="10"/>
        <v>10</v>
      </c>
      <c r="G91" s="15">
        <f t="shared" ca="1" si="11"/>
        <v>0</v>
      </c>
      <c r="H91" s="13">
        <f t="shared" ca="1" si="7"/>
        <v>0.58191780821917816</v>
      </c>
      <c r="I91" s="29">
        <f ca="1">IF(G91&lt;&gt;0,IF(E91&lt;0,0,IF(OR('Marinated Chicken'!I91&gt;0,Squid!I91&gt;0,Spanakopita!I91&gt;0),0,IF(OR(Pita!I91&gt;0,'Green Pepper'!I91&gt;0,'House Salad'!I91&gt;0,Mushrooms!I91&gt;0,Lemon!I91&gt;0,Tzatziki!I91&gt;0,'Monterey Jack'!I91&gt;0,Onions!I91&gt;0,'Garlic Butter Sauce'!I91&gt;0,Flour!I91&gt;0,Cheddar!I91&gt;0),50,200))),0)</f>
        <v>0</v>
      </c>
      <c r="J91" s="2" t="str">
        <f ca="1">IF(D91&lt;$E$18,"N/A",IF(D91=$E$18,IF($E$7-SUM(OFFSET(F91,-$E$18,0):F91)&gt;0,$E$7-SUM(OFFSET(F91,-$E$18,0):F91),0),IF(OFFSET(G91,-$E$18,0)-SUM(OFFSET(F91,-$E$18,0):F91)&gt;0,OFFSET(G91,-$E$18,0)-SUM(OFFSET(F91,-$E$18,0):F91),0)))</f>
        <v>N/A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521</v>
      </c>
      <c r="F92" s="15">
        <f t="shared" si="10"/>
        <v>10</v>
      </c>
      <c r="G92" s="15">
        <f t="shared" ca="1" si="11"/>
        <v>0</v>
      </c>
      <c r="H92" s="13">
        <f t="shared" ca="1" si="7"/>
        <v>0.57095890410958916</v>
      </c>
      <c r="I92" s="29">
        <f ca="1">IF(G92&lt;&gt;0,IF(E92&lt;0,0,IF(OR('Marinated Chicken'!I92&gt;0,Squid!I92&gt;0,Spanakopita!I92&gt;0),0,IF(OR(Pita!I92&gt;0,'Green Pepper'!I92&gt;0,'House Salad'!I92&gt;0,Mushrooms!I92&gt;0,Lemon!I92&gt;0,Tzatziki!I92&gt;0,'Monterey Jack'!I92&gt;0,Onions!I92&gt;0,'Garlic Butter Sauce'!I92&gt;0,Flour!I92&gt;0,Cheddar!I92&gt;0),50,200))),0)</f>
        <v>0</v>
      </c>
      <c r="J92" s="2" t="str">
        <f ca="1">IF(D92&lt;$E$18,"N/A",IF(D92=$E$18,IF($E$7-SUM(OFFSET(F92,-$E$18,0):F92)&gt;0,$E$7-SUM(OFFSET(F92,-$E$18,0):F92),0),IF(OFFSET(G92,-$E$18,0)-SUM(OFFSET(F92,-$E$18,0):F92)&gt;0,OFFSET(G92,-$E$18,0)-SUM(OFFSET(F92,-$E$18,0):F92),0)))</f>
        <v>N/A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511</v>
      </c>
      <c r="F93" s="15">
        <f t="shared" si="10"/>
        <v>10</v>
      </c>
      <c r="G93" s="15">
        <f t="shared" ca="1" si="11"/>
        <v>0</v>
      </c>
      <c r="H93" s="13">
        <f t="shared" ca="1" si="7"/>
        <v>0.56000000000000005</v>
      </c>
      <c r="I93" s="29">
        <f ca="1">IF(G93&lt;&gt;0,IF(E93&lt;0,0,IF(OR('Marinated Chicken'!I93&gt;0,Squid!I93&gt;0,Spanakopita!I93&gt;0),0,IF(OR(Pita!I93&gt;0,'Green Pepper'!I93&gt;0,'House Salad'!I93&gt;0,Mushrooms!I93&gt;0,Lemon!I93&gt;0,Tzatziki!I93&gt;0,'Monterey Jack'!I93&gt;0,Onions!I93&gt;0,'Garlic Butter Sauce'!I93&gt;0,Flour!I93&gt;0,Cheddar!I93&gt;0),50,200))),0)</f>
        <v>0</v>
      </c>
      <c r="J93" s="2" t="str">
        <f ca="1">IF(D93&lt;$E$18,"N/A",IF(D93=$E$18,IF($E$7-SUM(OFFSET(F93,-$E$18,0):F93)&gt;0,$E$7-SUM(OFFSET(F93,-$E$18,0):F93),0),IF(OFFSET(G93,-$E$18,0)-SUM(OFFSET(F93,-$E$18,0):F93)&gt;0,OFFSET(G93,-$E$18,0)-SUM(OFFSET(F93,-$E$18,0):F93),0)))</f>
        <v>N/A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501</v>
      </c>
      <c r="F94" s="15">
        <f t="shared" si="10"/>
        <v>10</v>
      </c>
      <c r="G94" s="15">
        <f t="shared" ca="1" si="11"/>
        <v>0</v>
      </c>
      <c r="H94" s="13">
        <f t="shared" ca="1" si="7"/>
        <v>0.54904109589041106</v>
      </c>
      <c r="I94" s="29">
        <f ca="1">IF(G94&lt;&gt;0,IF(E94&lt;0,0,IF(OR('Marinated Chicken'!I94&gt;0,Squid!I94&gt;0,Spanakopita!I94&gt;0),0,IF(OR(Pita!I94&gt;0,'Green Pepper'!I94&gt;0,'House Salad'!I94&gt;0,Mushrooms!I94&gt;0,Lemon!I94&gt;0,Tzatziki!I94&gt;0,'Monterey Jack'!I94&gt;0,Onions!I94&gt;0,'Garlic Butter Sauce'!I94&gt;0,Flour!I94&gt;0,Cheddar!I94&gt;0),50,200))),0)</f>
        <v>0</v>
      </c>
      <c r="J94" s="2" t="str">
        <f ca="1">IF(D94&lt;$E$18,"N/A",IF(D94=$E$18,IF($E$7-SUM(OFFSET(F94,-$E$18,0):F94)&gt;0,$E$7-SUM(OFFSET(F94,-$E$18,0):F94),0),IF(OFFSET(G94,-$E$18,0)-SUM(OFFSET(F94,-$E$18,0):F94)&gt;0,OFFSET(G94,-$E$18,0)-SUM(OFFSET(F94,-$E$18,0):F94),0)))</f>
        <v>N/A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491</v>
      </c>
      <c r="F95" s="15">
        <f t="shared" si="10"/>
        <v>10</v>
      </c>
      <c r="G95" s="15">
        <f t="shared" ca="1" si="11"/>
        <v>0</v>
      </c>
      <c r="H95" s="13">
        <f t="shared" ca="1" si="7"/>
        <v>0.53808219178082195</v>
      </c>
      <c r="I95" s="29">
        <f ca="1">IF(G95&lt;&gt;0,IF(E95&lt;0,0,IF(OR('Marinated Chicken'!I95&gt;0,Squid!I95&gt;0,Spanakopita!I95&gt;0),0,IF(OR(Pita!I95&gt;0,'Green Pepper'!I95&gt;0,'House Salad'!I95&gt;0,Mushrooms!I95&gt;0,Lemon!I95&gt;0,Tzatziki!I95&gt;0,'Monterey Jack'!I95&gt;0,Onions!I95&gt;0,'Garlic Butter Sauce'!I95&gt;0,Flour!I95&gt;0,Cheddar!I95&gt;0),50,200))),0)</f>
        <v>0</v>
      </c>
      <c r="J95" s="2" t="str">
        <f ca="1">IF(D95&lt;$E$18,"N/A",IF(D95=$E$18,IF($E$7-SUM(OFFSET(F95,-$E$18,0):F95)&gt;0,$E$7-SUM(OFFSET(F95,-$E$18,0):F95),0),IF(OFFSET(G95,-$E$18,0)-SUM(OFFSET(F95,-$E$18,0):F95)&gt;0,OFFSET(G95,-$E$18,0)-SUM(OFFSET(F95,-$E$18,0):F95),0)))</f>
        <v>N/A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481</v>
      </c>
      <c r="F96" s="15">
        <f t="shared" si="10"/>
        <v>10</v>
      </c>
      <c r="G96" s="15">
        <f t="shared" ca="1" si="11"/>
        <v>0</v>
      </c>
      <c r="H96" s="13">
        <f t="shared" ca="1" si="7"/>
        <v>0.52712328767123295</v>
      </c>
      <c r="I96" s="29">
        <f ca="1">IF(G96&lt;&gt;0,IF(E96&lt;0,0,IF(OR('Marinated Chicken'!I96&gt;0,Squid!I96&gt;0,Spanakopita!I96&gt;0),0,IF(OR(Pita!I96&gt;0,'Green Pepper'!I96&gt;0,'House Salad'!I96&gt;0,Mushrooms!I96&gt;0,Lemon!I96&gt;0,Tzatziki!I96&gt;0,'Monterey Jack'!I96&gt;0,Onions!I96&gt;0,'Garlic Butter Sauce'!I96&gt;0,Flour!I96&gt;0,Cheddar!I96&gt;0),50,200))),0)</f>
        <v>0</v>
      </c>
      <c r="J96" s="2" t="str">
        <f ca="1">IF(D96&lt;$E$18,"N/A",IF(D96=$E$18,IF($E$7-SUM(OFFSET(F96,-$E$18,0):F96)&gt;0,$E$7-SUM(OFFSET(F96,-$E$18,0):F96),0),IF(OFFSET(G96,-$E$18,0)-SUM(OFFSET(F96,-$E$18,0):F96)&gt;0,OFFSET(G96,-$E$18,0)-SUM(OFFSET(F96,-$E$18,0):F96),0)))</f>
        <v>N/A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471</v>
      </c>
      <c r="F97" s="15">
        <f t="shared" si="10"/>
        <v>10</v>
      </c>
      <c r="G97" s="15">
        <f t="shared" ca="1" si="11"/>
        <v>0</v>
      </c>
      <c r="H97" s="13">
        <f t="shared" ca="1" si="7"/>
        <v>0.51616438356164385</v>
      </c>
      <c r="I97" s="29">
        <f ca="1">IF(G97&lt;&gt;0,IF(E97&lt;0,0,IF(OR('Marinated Chicken'!I97&gt;0,Squid!I97&gt;0,Spanakopita!I97&gt;0),0,IF(OR(Pita!I97&gt;0,'Green Pepper'!I97&gt;0,'House Salad'!I97&gt;0,Mushrooms!I97&gt;0,Lemon!I97&gt;0,Tzatziki!I97&gt;0,'Monterey Jack'!I97&gt;0,Onions!I97&gt;0,'Garlic Butter Sauce'!I97&gt;0,Flour!I97&gt;0,Cheddar!I97&gt;0),50,200))),0)</f>
        <v>0</v>
      </c>
      <c r="J97" s="2" t="str">
        <f ca="1">IF(D97&lt;$E$18,"N/A",IF(D97=$E$18,IF($E$7-SUM(OFFSET(F97,-$E$18,0):F97)&gt;0,$E$7-SUM(OFFSET(F97,-$E$18,0):F97),0),IF(OFFSET(G97,-$E$18,0)-SUM(OFFSET(F97,-$E$18,0):F97)&gt;0,OFFSET(G97,-$E$18,0)-SUM(OFFSET(F97,-$E$18,0):F97),0)))</f>
        <v>N/A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461</v>
      </c>
      <c r="F98" s="15">
        <f t="shared" si="10"/>
        <v>10</v>
      </c>
      <c r="G98" s="15">
        <f t="shared" ca="1" si="11"/>
        <v>0</v>
      </c>
      <c r="H98" s="13">
        <f t="shared" ca="1" si="7"/>
        <v>0.50520547945205485</v>
      </c>
      <c r="I98" s="29">
        <f ca="1">IF(G98&lt;&gt;0,IF(E98&lt;0,0,IF(OR('Marinated Chicken'!I98&gt;0,Squid!I98&gt;0,Spanakopita!I98&gt;0),0,IF(OR(Pita!I98&gt;0,'Green Pepper'!I98&gt;0,'House Salad'!I98&gt;0,Mushrooms!I98&gt;0,Lemon!I98&gt;0,Tzatziki!I98&gt;0,'Monterey Jack'!I98&gt;0,Onions!I98&gt;0,'Garlic Butter Sauce'!I98&gt;0,Flour!I98&gt;0,Cheddar!I98&gt;0),50,200))),0)</f>
        <v>0</v>
      </c>
      <c r="J98" s="2" t="str">
        <f ca="1">IF(D98&lt;$E$18,"N/A",IF(D98=$E$18,IF($E$7-SUM(OFFSET(F98,-$E$18,0):F98)&gt;0,$E$7-SUM(OFFSET(F98,-$E$18,0):F98),0),IF(OFFSET(G98,-$E$18,0)-SUM(OFFSET(F98,-$E$18,0):F98)&gt;0,OFFSET(G98,-$E$18,0)-SUM(OFFSET(F98,-$E$18,0):F98),0)))</f>
        <v>N/A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451</v>
      </c>
      <c r="F99" s="15">
        <f t="shared" si="10"/>
        <v>10</v>
      </c>
      <c r="G99" s="15">
        <f t="shared" ca="1" si="11"/>
        <v>0</v>
      </c>
      <c r="H99" s="13">
        <f t="shared" ca="1" si="7"/>
        <v>0.4942465753424658</v>
      </c>
      <c r="I99" s="29">
        <f ca="1">IF(G99&lt;&gt;0,IF(E99&lt;0,0,IF(OR('Marinated Chicken'!I99&gt;0,Squid!I99&gt;0,Spanakopita!I99&gt;0),0,IF(OR(Pita!I99&gt;0,'Green Pepper'!I99&gt;0,'House Salad'!I99&gt;0,Mushrooms!I99&gt;0,Lemon!I99&gt;0,Tzatziki!I99&gt;0,'Monterey Jack'!I99&gt;0,Onions!I99&gt;0,'Garlic Butter Sauce'!I99&gt;0,Flour!I99&gt;0,Cheddar!I99&gt;0),50,200))),0)</f>
        <v>0</v>
      </c>
      <c r="J99" s="2" t="str">
        <f ca="1">IF(D99&lt;$E$18,"N/A",IF(D99=$E$18,IF($E$7-SUM(OFFSET(F99,-$E$18,0):F99)&gt;0,$E$7-SUM(OFFSET(F99,-$E$18,0):F99),0),IF(OFFSET(G99,-$E$18,0)-SUM(OFFSET(F99,-$E$18,0):F99)&gt;0,OFFSET(G99,-$E$18,0)-SUM(OFFSET(F99,-$E$18,0):F99),0)))</f>
        <v>N/A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441</v>
      </c>
      <c r="F100" s="15">
        <f t="shared" si="10"/>
        <v>10</v>
      </c>
      <c r="G100" s="15">
        <f t="shared" ca="1" si="11"/>
        <v>0</v>
      </c>
      <c r="H100" s="13">
        <f t="shared" ca="1" si="7"/>
        <v>0.48328767123287675</v>
      </c>
      <c r="I100" s="29">
        <f ca="1">IF(G100&lt;&gt;0,IF(E100&lt;0,0,IF(OR('Marinated Chicken'!I100&gt;0,Squid!I100&gt;0,Spanakopita!I100&gt;0),0,IF(OR(Pita!I100&gt;0,'Green Pepper'!I100&gt;0,'House Salad'!I100&gt;0,Mushrooms!I100&gt;0,Lemon!I100&gt;0,Tzatziki!I100&gt;0,'Monterey Jack'!I100&gt;0,Onions!I100&gt;0,'Garlic Butter Sauce'!I100&gt;0,Flour!I100&gt;0,Cheddar!I100&gt;0),50,200))),0)</f>
        <v>0</v>
      </c>
      <c r="J100" s="2" t="str">
        <f ca="1">IF(D100&lt;$E$18,"N/A",IF(D100=$E$18,IF($E$7-SUM(OFFSET(F100,-$E$18,0):F100)&gt;0,$E$7-SUM(OFFSET(F100,-$E$18,0):F100),0),IF(OFFSET(G100,-$E$18,0)-SUM(OFFSET(F100,-$E$18,0):F100)&gt;0,OFFSET(G100,-$E$18,0)-SUM(OFFSET(F100,-$E$18,0):F100),0)))</f>
        <v>N/A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431</v>
      </c>
      <c r="F101" s="15">
        <f t="shared" si="10"/>
        <v>10</v>
      </c>
      <c r="G101" s="15">
        <f t="shared" ca="1" si="11"/>
        <v>0</v>
      </c>
      <c r="H101" s="13">
        <f t="shared" ca="1" si="7"/>
        <v>0.47232876712328775</v>
      </c>
      <c r="I101" s="29">
        <f ca="1">IF(G101&lt;&gt;0,IF(E101&lt;0,0,IF(OR('Marinated Chicken'!I101&gt;0,Squid!I101&gt;0,Spanakopita!I101&gt;0),0,IF(OR(Pita!I101&gt;0,'Green Pepper'!I101&gt;0,'House Salad'!I101&gt;0,Mushrooms!I101&gt;0,Lemon!I101&gt;0,Tzatziki!I101&gt;0,'Monterey Jack'!I101&gt;0,Onions!I101&gt;0,'Garlic Butter Sauce'!I101&gt;0,Flour!I101&gt;0,Cheddar!I101&gt;0),50,200))),0)</f>
        <v>0</v>
      </c>
      <c r="J101" s="2" t="str">
        <f ca="1">IF(D101&lt;$E$18,"N/A",IF(D101=$E$18,IF($E$7-SUM(OFFSET(F101,-$E$18,0):F101)&gt;0,$E$7-SUM(OFFSET(F101,-$E$18,0):F101),0),IF(OFFSET(G101,-$E$18,0)-SUM(OFFSET(F101,-$E$18,0):F101)&gt;0,OFFSET(G101,-$E$18,0)-SUM(OFFSET(F101,-$E$18,0):F101),0)))</f>
        <v>N/A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421</v>
      </c>
      <c r="F102" s="15">
        <f t="shared" si="10"/>
        <v>10</v>
      </c>
      <c r="G102" s="15">
        <f t="shared" ca="1" si="11"/>
        <v>0</v>
      </c>
      <c r="H102" s="13">
        <f t="shared" ca="1" si="7"/>
        <v>0.4613698630136987</v>
      </c>
      <c r="I102" s="29">
        <f ca="1">IF(G102&lt;&gt;0,IF(E102&lt;0,0,IF(OR('Marinated Chicken'!I102&gt;0,Squid!I102&gt;0,Spanakopita!I102&gt;0),0,IF(OR(Pita!I102&gt;0,'Green Pepper'!I102&gt;0,'House Salad'!I102&gt;0,Mushrooms!I102&gt;0,Lemon!I102&gt;0,Tzatziki!I102&gt;0,'Monterey Jack'!I102&gt;0,Onions!I102&gt;0,'Garlic Butter Sauce'!I102&gt;0,Flour!I102&gt;0,Cheddar!I102&gt;0),50,200))),0)</f>
        <v>0</v>
      </c>
      <c r="J102" s="2" t="str">
        <f ca="1">IF(D102&lt;$E$18,"N/A",IF(D102=$E$18,IF($E$7-SUM(OFFSET(F102,-$E$18,0):F102)&gt;0,$E$7-SUM(OFFSET(F102,-$E$18,0):F102),0),IF(OFFSET(G102,-$E$18,0)-SUM(OFFSET(F102,-$E$18,0):F102)&gt;0,OFFSET(G102,-$E$18,0)-SUM(OFFSET(F102,-$E$18,0):F102),0)))</f>
        <v>N/A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411</v>
      </c>
      <c r="F103" s="15">
        <f t="shared" si="10"/>
        <v>10</v>
      </c>
      <c r="G103" s="15">
        <f t="shared" ca="1" si="11"/>
        <v>0</v>
      </c>
      <c r="H103" s="13">
        <f t="shared" ca="1" si="7"/>
        <v>0.45041095890410965</v>
      </c>
      <c r="I103" s="29">
        <f ca="1">IF(G103&lt;&gt;0,IF(E103&lt;0,0,IF(OR('Marinated Chicken'!I103&gt;0,Squid!I103&gt;0,Spanakopita!I103&gt;0),0,IF(OR(Pita!I103&gt;0,'Green Pepper'!I103&gt;0,'House Salad'!I103&gt;0,Mushrooms!I103&gt;0,Lemon!I103&gt;0,Tzatziki!I103&gt;0,'Monterey Jack'!I103&gt;0,Onions!I103&gt;0,'Garlic Butter Sauce'!I103&gt;0,Flour!I103&gt;0,Cheddar!I103&gt;0),50,200))),0)</f>
        <v>0</v>
      </c>
      <c r="J103" s="2" t="str">
        <f ca="1">IF(D103&lt;$E$18,"N/A",IF(D103=$E$18,IF($E$7-SUM(OFFSET(F103,-$E$18,0):F103)&gt;0,$E$7-SUM(OFFSET(F103,-$E$18,0):F103),0),IF(OFFSET(G103,-$E$18,0)-SUM(OFFSET(F103,-$E$18,0):F103)&gt;0,OFFSET(G103,-$E$18,0)-SUM(OFFSET(F103,-$E$18,0):F103),0)))</f>
        <v>N/A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401</v>
      </c>
      <c r="F104" s="15">
        <f t="shared" si="10"/>
        <v>10</v>
      </c>
      <c r="G104" s="15">
        <f t="shared" ca="1" si="11"/>
        <v>0</v>
      </c>
      <c r="H104" s="13">
        <f t="shared" ca="1" si="7"/>
        <v>0.4394520547945206</v>
      </c>
      <c r="I104" s="29">
        <f ca="1">IF(G104&lt;&gt;0,IF(E104&lt;0,0,IF(OR('Marinated Chicken'!I104&gt;0,Squid!I104&gt;0,Spanakopita!I104&gt;0),0,IF(OR(Pita!I104&gt;0,'Green Pepper'!I104&gt;0,'House Salad'!I104&gt;0,Mushrooms!I104&gt;0,Lemon!I104&gt;0,Tzatziki!I104&gt;0,'Monterey Jack'!I104&gt;0,Onions!I104&gt;0,'Garlic Butter Sauce'!I104&gt;0,Flour!I104&gt;0,Cheddar!I104&gt;0),50,200))),0)</f>
        <v>0</v>
      </c>
      <c r="J104" s="2" t="str">
        <f ca="1">IF(D104&lt;$E$18,"N/A",IF(D104=$E$18,IF($E$7-SUM(OFFSET(F104,-$E$18,0):F104)&gt;0,$E$7-SUM(OFFSET(F104,-$E$18,0):F104),0),IF(OFFSET(G104,-$E$18,0)-SUM(OFFSET(F104,-$E$18,0):F104)&gt;0,OFFSET(G104,-$E$18,0)-SUM(OFFSET(F104,-$E$18,0):F104),0)))</f>
        <v>N/A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391</v>
      </c>
      <c r="F105" s="15">
        <f t="shared" si="10"/>
        <v>10</v>
      </c>
      <c r="G105" s="15">
        <f t="shared" ca="1" si="11"/>
        <v>0</v>
      </c>
      <c r="H105" s="13">
        <f t="shared" ca="1" si="7"/>
        <v>0.42849315068493155</v>
      </c>
      <c r="I105" s="29">
        <f ca="1">IF(G105&lt;&gt;0,IF(E105&lt;0,0,IF(OR('Marinated Chicken'!I105&gt;0,Squid!I105&gt;0,Spanakopita!I105&gt;0),0,IF(OR(Pita!I105&gt;0,'Green Pepper'!I105&gt;0,'House Salad'!I105&gt;0,Mushrooms!I105&gt;0,Lemon!I105&gt;0,Tzatziki!I105&gt;0,'Monterey Jack'!I105&gt;0,Onions!I105&gt;0,'Garlic Butter Sauce'!I105&gt;0,Flour!I105&gt;0,Cheddar!I105&gt;0),50,200))),0)</f>
        <v>0</v>
      </c>
      <c r="J105" s="2" t="str">
        <f ca="1">IF(D105&lt;$E$18,"N/A",IF(D105=$E$18,IF($E$7-SUM(OFFSET(F105,-$E$18,0):F105)&gt;0,$E$7-SUM(OFFSET(F105,-$E$18,0):F105),0),IF(OFFSET(G105,-$E$18,0)-SUM(OFFSET(F105,-$E$18,0):F105)&gt;0,OFFSET(G105,-$E$18,0)-SUM(OFFSET(F105,-$E$18,0):F105),0)))</f>
        <v>N/A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381</v>
      </c>
      <c r="F106" s="15">
        <f t="shared" si="10"/>
        <v>10</v>
      </c>
      <c r="G106" s="15">
        <f t="shared" ca="1" si="11"/>
        <v>0</v>
      </c>
      <c r="H106" s="13">
        <f t="shared" ca="1" si="7"/>
        <v>0.41753424657534249</v>
      </c>
      <c r="I106" s="29">
        <f ca="1">IF(G106&lt;&gt;0,IF(E106&lt;0,0,IF(OR('Marinated Chicken'!I106&gt;0,Squid!I106&gt;0,Spanakopita!I106&gt;0),0,IF(OR(Pita!I106&gt;0,'Green Pepper'!I106&gt;0,'House Salad'!I106&gt;0,Mushrooms!I106&gt;0,Lemon!I106&gt;0,Tzatziki!I106&gt;0,'Monterey Jack'!I106&gt;0,Onions!I106&gt;0,'Garlic Butter Sauce'!I106&gt;0,Flour!I106&gt;0,Cheddar!I106&gt;0),50,200))),0)</f>
        <v>0</v>
      </c>
      <c r="J106" s="2" t="str">
        <f ca="1">IF(D106&lt;$E$18,"N/A",IF(D106=$E$18,IF($E$7-SUM(OFFSET(F106,-$E$18,0):F106)&gt;0,$E$7-SUM(OFFSET(F106,-$E$18,0):F106),0),IF(OFFSET(G106,-$E$18,0)-SUM(OFFSET(F106,-$E$18,0):F106)&gt;0,OFFSET(G106,-$E$18,0)-SUM(OFFSET(F106,-$E$18,0):F106),0)))</f>
        <v>N/A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371</v>
      </c>
      <c r="F107" s="15">
        <f t="shared" si="10"/>
        <v>10</v>
      </c>
      <c r="G107" s="15">
        <f t="shared" ca="1" si="11"/>
        <v>0</v>
      </c>
      <c r="H107" s="13">
        <f t="shared" ca="1" si="7"/>
        <v>0.4065753424657535</v>
      </c>
      <c r="I107" s="29">
        <f ca="1">IF(G107&lt;&gt;0,IF(E107&lt;0,0,IF(OR('Marinated Chicken'!I107&gt;0,Squid!I107&gt;0,Spanakopita!I107&gt;0),0,IF(OR(Pita!I107&gt;0,'Green Pepper'!I107&gt;0,'House Salad'!I107&gt;0,Mushrooms!I107&gt;0,Lemon!I107&gt;0,Tzatziki!I107&gt;0,'Monterey Jack'!I107&gt;0,Onions!I107&gt;0,'Garlic Butter Sauce'!I107&gt;0,Flour!I107&gt;0,Cheddar!I107&gt;0),50,200))),0)</f>
        <v>0</v>
      </c>
      <c r="J107" s="2" t="str">
        <f ca="1">IF(D107&lt;$E$18,"N/A",IF(D107=$E$18,IF($E$7-SUM(OFFSET(F107,-$E$18,0):F107)&gt;0,$E$7-SUM(OFFSET(F107,-$E$18,0):F107),0),IF(OFFSET(G107,-$E$18,0)-SUM(OFFSET(F107,-$E$18,0):F107)&gt;0,OFFSET(G107,-$E$18,0)-SUM(OFFSET(F107,-$E$18,0):F107),0)))</f>
        <v>N/A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361</v>
      </c>
      <c r="F108" s="15">
        <f t="shared" si="10"/>
        <v>10</v>
      </c>
      <c r="G108" s="15">
        <f t="shared" ca="1" si="11"/>
        <v>0</v>
      </c>
      <c r="H108" s="13">
        <f t="shared" ca="1" si="7"/>
        <v>0.39561643835616445</v>
      </c>
      <c r="I108" s="29">
        <f ca="1">IF(G108&lt;&gt;0,IF(E108&lt;0,0,IF(OR('Marinated Chicken'!I108&gt;0,Squid!I108&gt;0,Spanakopita!I108&gt;0),0,IF(OR(Pita!I108&gt;0,'Green Pepper'!I108&gt;0,'House Salad'!I108&gt;0,Mushrooms!I108&gt;0,Lemon!I108&gt;0,Tzatziki!I108&gt;0,'Monterey Jack'!I108&gt;0,Onions!I108&gt;0,'Garlic Butter Sauce'!I108&gt;0,Flour!I108&gt;0,Cheddar!I108&gt;0),50,200))),0)</f>
        <v>0</v>
      </c>
      <c r="J108" s="2" t="str">
        <f ca="1">IF(D108&lt;$E$18,"N/A",IF(D108=$E$18,IF($E$7-SUM(OFFSET(F108,-$E$18,0):F108)&gt;0,$E$7-SUM(OFFSET(F108,-$E$18,0):F108),0),IF(OFFSET(G108,-$E$18,0)-SUM(OFFSET(F108,-$E$18,0):F108)&gt;0,OFFSET(G108,-$E$18,0)-SUM(OFFSET(F108,-$E$18,0):F108),0)))</f>
        <v>N/A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351</v>
      </c>
      <c r="F109" s="15">
        <f t="shared" si="10"/>
        <v>10</v>
      </c>
      <c r="G109" s="15">
        <f t="shared" ca="1" si="11"/>
        <v>0</v>
      </c>
      <c r="H109" s="13">
        <f t="shared" ca="1" si="7"/>
        <v>0.38465753424657539</v>
      </c>
      <c r="I109" s="29">
        <f ca="1">IF(G109&lt;&gt;0,IF(E109&lt;0,0,IF(OR('Marinated Chicken'!I109&gt;0,Squid!I109&gt;0,Spanakopita!I109&gt;0),0,IF(OR(Pita!I109&gt;0,'Green Pepper'!I109&gt;0,'House Salad'!I109&gt;0,Mushrooms!I109&gt;0,Lemon!I109&gt;0,Tzatziki!I109&gt;0,'Monterey Jack'!I109&gt;0,Onions!I109&gt;0,'Garlic Butter Sauce'!I109&gt;0,Flour!I109&gt;0,Cheddar!I109&gt;0),50,200))),0)</f>
        <v>0</v>
      </c>
      <c r="J109" s="2" t="str">
        <f ca="1">IF(D109&lt;$E$18,"N/A",IF(D109=$E$18,IF($E$7-SUM(OFFSET(F109,-$E$18,0):F109)&gt;0,$E$7-SUM(OFFSET(F109,-$E$18,0):F109),0),IF(OFFSET(G109,-$E$18,0)-SUM(OFFSET(F109,-$E$18,0):F109)&gt;0,OFFSET(G109,-$E$18,0)-SUM(OFFSET(F109,-$E$18,0):F109),0)))</f>
        <v>N/A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341</v>
      </c>
      <c r="F110" s="15">
        <f t="shared" si="10"/>
        <v>10</v>
      </c>
      <c r="G110" s="15">
        <f t="shared" ca="1" si="11"/>
        <v>0</v>
      </c>
      <c r="H110" s="13">
        <f t="shared" ca="1" si="7"/>
        <v>0.37369863013698634</v>
      </c>
      <c r="I110" s="29">
        <f ca="1">IF(G110&lt;&gt;0,IF(E110&lt;0,0,IF(OR('Marinated Chicken'!I110&gt;0,Squid!I110&gt;0,Spanakopita!I110&gt;0),0,IF(OR(Pita!I110&gt;0,'Green Pepper'!I110&gt;0,'House Salad'!I110&gt;0,Mushrooms!I110&gt;0,Lemon!I110&gt;0,Tzatziki!I110&gt;0,'Monterey Jack'!I110&gt;0,Onions!I110&gt;0,'Garlic Butter Sauce'!I110&gt;0,Flour!I110&gt;0,Cheddar!I110&gt;0),50,200))),0)</f>
        <v>0</v>
      </c>
      <c r="J110" s="2" t="str">
        <f ca="1">IF(D110&lt;$E$18,"N/A",IF(D110=$E$18,IF($E$7-SUM(OFFSET(F110,-$E$18,0):F110)&gt;0,$E$7-SUM(OFFSET(F110,-$E$18,0):F110),0),IF(OFFSET(G110,-$E$18,0)-SUM(OFFSET(F110,-$E$18,0):F110)&gt;0,OFFSET(G110,-$E$18,0)-SUM(OFFSET(F110,-$E$18,0):F110),0)))</f>
        <v>N/A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331</v>
      </c>
      <c r="F111" s="15">
        <f t="shared" si="10"/>
        <v>10</v>
      </c>
      <c r="G111" s="15">
        <f t="shared" ca="1" si="11"/>
        <v>0</v>
      </c>
      <c r="H111" s="13">
        <f t="shared" ca="1" si="7"/>
        <v>0.36273972602739729</v>
      </c>
      <c r="I111" s="29">
        <f ca="1">IF(G111&lt;&gt;0,IF(E111&lt;0,0,IF(OR('Marinated Chicken'!I111&gt;0,Squid!I111&gt;0,Spanakopita!I111&gt;0),0,IF(OR(Pita!I111&gt;0,'Green Pepper'!I111&gt;0,'House Salad'!I111&gt;0,Mushrooms!I111&gt;0,Lemon!I111&gt;0,Tzatziki!I111&gt;0,'Monterey Jack'!I111&gt;0,Onions!I111&gt;0,'Garlic Butter Sauce'!I111&gt;0,Flour!I111&gt;0,Cheddar!I111&gt;0),50,200))),0)</f>
        <v>0</v>
      </c>
      <c r="J111" s="2" t="str">
        <f ca="1">IF(D111&lt;$E$18,"N/A",IF(D111=$E$18,IF($E$7-SUM(OFFSET(F111,-$E$18,0):F111)&gt;0,$E$7-SUM(OFFSET(F111,-$E$18,0):F111),0),IF(OFFSET(G111,-$E$18,0)-SUM(OFFSET(F111,-$E$18,0):F111)&gt;0,OFFSET(G111,-$E$18,0)-SUM(OFFSET(F111,-$E$18,0):F111),0)))</f>
        <v>N/A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321</v>
      </c>
      <c r="F112" s="15">
        <f t="shared" si="10"/>
        <v>10</v>
      </c>
      <c r="G112" s="15">
        <f t="shared" ca="1" si="11"/>
        <v>0</v>
      </c>
      <c r="H112" s="13">
        <f t="shared" ca="1" si="7"/>
        <v>0.35178082191780824</v>
      </c>
      <c r="I112" s="29">
        <f ca="1">IF(G112&lt;&gt;0,IF(E112&lt;0,0,IF(OR('Marinated Chicken'!I112&gt;0,Squid!I112&gt;0,Spanakopita!I112&gt;0),0,IF(OR(Pita!I112&gt;0,'Green Pepper'!I112&gt;0,'House Salad'!I112&gt;0,Mushrooms!I112&gt;0,Lemon!I112&gt;0,Tzatziki!I112&gt;0,'Monterey Jack'!I112&gt;0,Onions!I112&gt;0,'Garlic Butter Sauce'!I112&gt;0,Flour!I112&gt;0,Cheddar!I112&gt;0),50,200))),0)</f>
        <v>0</v>
      </c>
      <c r="J112" s="2" t="str">
        <f ca="1">IF(D112&lt;$E$18,"N/A",IF(D112=$E$18,IF($E$7-SUM(OFFSET(F112,-$E$18,0):F112)&gt;0,$E$7-SUM(OFFSET(F112,-$E$18,0):F112),0),IF(OFFSET(G112,-$E$18,0)-SUM(OFFSET(F112,-$E$18,0):F112)&gt;0,OFFSET(G112,-$E$18,0)-SUM(OFFSET(F112,-$E$18,0):F112),0)))</f>
        <v>N/A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311</v>
      </c>
      <c r="F113" s="15">
        <f t="shared" si="10"/>
        <v>10</v>
      </c>
      <c r="G113" s="15">
        <f t="shared" ca="1" si="11"/>
        <v>0</v>
      </c>
      <c r="H113" s="13">
        <f t="shared" ca="1" si="7"/>
        <v>0.34082191780821924</v>
      </c>
      <c r="I113" s="29">
        <f ca="1">IF(G113&lt;&gt;0,IF(E113&lt;0,0,IF(OR('Marinated Chicken'!I113&gt;0,Squid!I113&gt;0,Spanakopita!I113&gt;0),0,IF(OR(Pita!I113&gt;0,'Green Pepper'!I113&gt;0,'House Salad'!I113&gt;0,Mushrooms!I113&gt;0,Lemon!I113&gt;0,Tzatziki!I113&gt;0,'Monterey Jack'!I113&gt;0,Onions!I113&gt;0,'Garlic Butter Sauce'!I113&gt;0,Flour!I113&gt;0,Cheddar!I113&gt;0),50,200))),0)</f>
        <v>0</v>
      </c>
      <c r="J113" s="2" t="str">
        <f ca="1">IF(D113&lt;$E$18,"N/A",IF(D113=$E$18,IF($E$7-SUM(OFFSET(F113,-$E$18,0):F113)&gt;0,$E$7-SUM(OFFSET(F113,-$E$18,0):F113),0),IF(OFFSET(G113,-$E$18,0)-SUM(OFFSET(F113,-$E$18,0):F113)&gt;0,OFFSET(G113,-$E$18,0)-SUM(OFFSET(F113,-$E$18,0):F113),0)))</f>
        <v>N/A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301</v>
      </c>
      <c r="F114" s="15">
        <f t="shared" si="10"/>
        <v>10</v>
      </c>
      <c r="G114" s="15">
        <f t="shared" ca="1" si="11"/>
        <v>0</v>
      </c>
      <c r="H114" s="13">
        <f t="shared" ca="1" si="7"/>
        <v>0.32986301369863019</v>
      </c>
      <c r="I114" s="29">
        <f ca="1">IF(G114&lt;&gt;0,IF(E114&lt;0,0,IF(OR('Marinated Chicken'!I114&gt;0,Squid!I114&gt;0,Spanakopita!I114&gt;0),0,IF(OR(Pita!I114&gt;0,'Green Pepper'!I114&gt;0,'House Salad'!I114&gt;0,Mushrooms!I114&gt;0,Lemon!I114&gt;0,Tzatziki!I114&gt;0,'Monterey Jack'!I114&gt;0,Onions!I114&gt;0,'Garlic Butter Sauce'!I114&gt;0,Flour!I114&gt;0,Cheddar!I114&gt;0),50,200))),0)</f>
        <v>0</v>
      </c>
      <c r="J114" s="2" t="str">
        <f ca="1">IF(D114&lt;$E$18,"N/A",IF(D114=$E$18,IF($E$7-SUM(OFFSET(F114,-$E$18,0):F114)&gt;0,$E$7-SUM(OFFSET(F114,-$E$18,0):F114),0),IF(OFFSET(G114,-$E$18,0)-SUM(OFFSET(F114,-$E$18,0):F114)&gt;0,OFFSET(G114,-$E$18,0)-SUM(OFFSET(F114,-$E$18,0):F114),0)))</f>
        <v>N/A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291</v>
      </c>
      <c r="F115" s="15">
        <f t="shared" si="10"/>
        <v>10</v>
      </c>
      <c r="G115" s="15">
        <f t="shared" ca="1" si="11"/>
        <v>0</v>
      </c>
      <c r="H115" s="13">
        <f t="shared" ca="1" si="7"/>
        <v>0.31890410958904114</v>
      </c>
      <c r="I115" s="29">
        <f ca="1">IF(G115&lt;&gt;0,IF(E115&lt;0,0,IF(OR('Marinated Chicken'!I115&gt;0,Squid!I115&gt;0,Spanakopita!I115&gt;0),0,IF(OR(Pita!I115&gt;0,'Green Pepper'!I115&gt;0,'House Salad'!I115&gt;0,Mushrooms!I115&gt;0,Lemon!I115&gt;0,Tzatziki!I115&gt;0,'Monterey Jack'!I115&gt;0,Onions!I115&gt;0,'Garlic Butter Sauce'!I115&gt;0,Flour!I115&gt;0,Cheddar!I115&gt;0),50,200))),0)</f>
        <v>0</v>
      </c>
      <c r="J115" s="2" t="str">
        <f ca="1">IF(D115&lt;$E$18,"N/A",IF(D115=$E$18,IF($E$7-SUM(OFFSET(F115,-$E$18,0):F115)&gt;0,$E$7-SUM(OFFSET(F115,-$E$18,0):F115),0),IF(OFFSET(G115,-$E$18,0)-SUM(OFFSET(F115,-$E$18,0):F115)&gt;0,OFFSET(G115,-$E$18,0)-SUM(OFFSET(F115,-$E$18,0):F115),0)))</f>
        <v>N/A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281</v>
      </c>
      <c r="F116" s="15">
        <f t="shared" si="10"/>
        <v>10</v>
      </c>
      <c r="G116" s="15">
        <f t="shared" ca="1" si="11"/>
        <v>0</v>
      </c>
      <c r="H116" s="13">
        <f t="shared" ca="1" si="7"/>
        <v>0.30794520547945209</v>
      </c>
      <c r="I116" s="29">
        <f ca="1">IF(G116&lt;&gt;0,IF(E116&lt;0,0,IF(OR('Marinated Chicken'!I116&gt;0,Squid!I116&gt;0,Spanakopita!I116&gt;0),0,IF(OR(Pita!I116&gt;0,'Green Pepper'!I116&gt;0,'House Salad'!I116&gt;0,Mushrooms!I116&gt;0,Lemon!I116&gt;0,Tzatziki!I116&gt;0,'Monterey Jack'!I116&gt;0,Onions!I116&gt;0,'Garlic Butter Sauce'!I116&gt;0,Flour!I116&gt;0,Cheddar!I116&gt;0),50,200))),0)</f>
        <v>0</v>
      </c>
      <c r="J116" s="2" t="str">
        <f ca="1">IF(D116&lt;$E$18,"N/A",IF(D116=$E$18,IF($E$7-SUM(OFFSET(F116,-$E$18,0):F116)&gt;0,$E$7-SUM(OFFSET(F116,-$E$18,0):F116),0),IF(OFFSET(G116,-$E$18,0)-SUM(OFFSET(F116,-$E$18,0):F116)&gt;0,OFFSET(G116,-$E$18,0)-SUM(OFFSET(F116,-$E$18,0):F116),0)))</f>
        <v>N/A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271</v>
      </c>
      <c r="F117" s="15">
        <f t="shared" si="10"/>
        <v>10</v>
      </c>
      <c r="G117" s="15">
        <f t="shared" ca="1" si="11"/>
        <v>0</v>
      </c>
      <c r="H117" s="13">
        <f t="shared" ca="1" si="7"/>
        <v>0.29698630136986304</v>
      </c>
      <c r="I117" s="29">
        <f ca="1">IF(G117&lt;&gt;0,IF(E117&lt;0,0,IF(OR('Marinated Chicken'!I117&gt;0,Squid!I117&gt;0,Spanakopita!I117&gt;0),0,IF(OR(Pita!I117&gt;0,'Green Pepper'!I117&gt;0,'House Salad'!I117&gt;0,Mushrooms!I117&gt;0,Lemon!I117&gt;0,Tzatziki!I117&gt;0,'Monterey Jack'!I117&gt;0,Onions!I117&gt;0,'Garlic Butter Sauce'!I117&gt;0,Flour!I117&gt;0,Cheddar!I117&gt;0),50,200))),0)</f>
        <v>0</v>
      </c>
      <c r="J117" s="2" t="str">
        <f ca="1">IF(D117&lt;$E$18,"N/A",IF(D117=$E$18,IF($E$7-SUM(OFFSET(F117,-$E$18,0):F117)&gt;0,$E$7-SUM(OFFSET(F117,-$E$18,0):F117),0),IF(OFFSET(G117,-$E$18,0)-SUM(OFFSET(F117,-$E$18,0):F117)&gt;0,OFFSET(G117,-$E$18,0)-SUM(OFFSET(F117,-$E$18,0):F117),0)))</f>
        <v>N/A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261</v>
      </c>
      <c r="F118" s="15">
        <f t="shared" si="10"/>
        <v>10</v>
      </c>
      <c r="G118" s="15">
        <f t="shared" ca="1" si="11"/>
        <v>0</v>
      </c>
      <c r="H118" s="13">
        <f t="shared" ca="1" si="7"/>
        <v>0.28602739726027399</v>
      </c>
      <c r="I118" s="29">
        <f ca="1">IF(G118&lt;&gt;0,IF(E118&lt;0,0,IF(OR('Marinated Chicken'!I118&gt;0,Squid!I118&gt;0,Spanakopita!I118&gt;0),0,IF(OR(Pita!I118&gt;0,'Green Pepper'!I118&gt;0,'House Salad'!I118&gt;0,Mushrooms!I118&gt;0,Lemon!I118&gt;0,Tzatziki!I118&gt;0,'Monterey Jack'!I118&gt;0,Onions!I118&gt;0,'Garlic Butter Sauce'!I118&gt;0,Flour!I118&gt;0,Cheddar!I118&gt;0),50,200))),0)</f>
        <v>0</v>
      </c>
      <c r="J118" s="2" t="str">
        <f ca="1">IF(D118&lt;$E$18,"N/A",IF(D118=$E$18,IF($E$7-SUM(OFFSET(F118,-$E$18,0):F118)&gt;0,$E$7-SUM(OFFSET(F118,-$E$18,0):F118),0),IF(OFFSET(G118,-$E$18,0)-SUM(OFFSET(F118,-$E$18,0):F118)&gt;0,OFFSET(G118,-$E$18,0)-SUM(OFFSET(F118,-$E$18,0):F118),0)))</f>
        <v>N/A</v>
      </c>
      <c r="K118" s="13">
        <f t="shared" ca="1" si="8"/>
        <v>0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251</v>
      </c>
      <c r="F119" s="15">
        <f t="shared" si="10"/>
        <v>10</v>
      </c>
      <c r="G119" s="15">
        <f t="shared" ca="1" si="11"/>
        <v>0</v>
      </c>
      <c r="H119" s="13">
        <f t="shared" ca="1" si="7"/>
        <v>0.27506849315068499</v>
      </c>
      <c r="I119" s="29">
        <f ca="1">IF(G119&lt;&gt;0,IF(E119&lt;0,0,IF(OR('Marinated Chicken'!I119&gt;0,Squid!I119&gt;0,Spanakopita!I119&gt;0),0,IF(OR(Pita!I119&gt;0,'Green Pepper'!I119&gt;0,'House Salad'!I119&gt;0,Mushrooms!I119&gt;0,Lemon!I119&gt;0,Tzatziki!I119&gt;0,'Monterey Jack'!I119&gt;0,Onions!I119&gt;0,'Garlic Butter Sauce'!I119&gt;0,Flour!I119&gt;0,Cheddar!I119&gt;0),50,200))),0)</f>
        <v>0</v>
      </c>
      <c r="J119" s="2" t="str">
        <f ca="1">IF(D119&lt;$E$18,"N/A",IF(D119=$E$18,IF($E$7-SUM(OFFSET(F119,-$E$18,0):F119)&gt;0,$E$7-SUM(OFFSET(F119,-$E$18,0):F119),0),IF(OFFSET(G119,-$E$18,0)-SUM(OFFSET(F119,-$E$18,0):F119)&gt;0,OFFSET(G119,-$E$18,0)-SUM(OFFSET(F119,-$E$18,0):F119),0)))</f>
        <v>N/A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241</v>
      </c>
      <c r="F120" s="15">
        <f t="shared" si="10"/>
        <v>10</v>
      </c>
      <c r="G120" s="15">
        <f t="shared" ca="1" si="11"/>
        <v>0</v>
      </c>
      <c r="H120" s="13">
        <f t="shared" ca="1" si="7"/>
        <v>0.26410958904109594</v>
      </c>
      <c r="I120" s="29">
        <f ca="1">IF(G120&lt;&gt;0,IF(E120&lt;0,0,IF(OR('Marinated Chicken'!I120&gt;0,Squid!I120&gt;0,Spanakopita!I120&gt;0),0,IF(OR(Pita!I120&gt;0,'Green Pepper'!I120&gt;0,'House Salad'!I120&gt;0,Mushrooms!I120&gt;0,Lemon!I120&gt;0,Tzatziki!I120&gt;0,'Monterey Jack'!I120&gt;0,Onions!I120&gt;0,'Garlic Butter Sauce'!I120&gt;0,Flour!I120&gt;0,Cheddar!I120&gt;0),50,200))),0)</f>
        <v>0</v>
      </c>
      <c r="J120" s="2" t="str">
        <f ca="1">IF(D120&lt;$E$18,"N/A",IF(D120=$E$18,IF($E$7-SUM(OFFSET(F120,-$E$18,0):F120)&gt;0,$E$7-SUM(OFFSET(F120,-$E$18,0):F120),0),IF(OFFSET(G120,-$E$18,0)-SUM(OFFSET(F120,-$E$18,0):F120)&gt;0,OFFSET(G120,-$E$18,0)-SUM(OFFSET(F120,-$E$18,0):F120),0)))</f>
        <v>N/A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231</v>
      </c>
      <c r="F121" s="15">
        <f t="shared" si="10"/>
        <v>10</v>
      </c>
      <c r="G121" s="15">
        <f t="shared" ca="1" si="11"/>
        <v>0</v>
      </c>
      <c r="H121" s="13">
        <f t="shared" ca="1" si="7"/>
        <v>0.25315068493150689</v>
      </c>
      <c r="I121" s="29">
        <f ca="1">IF(G121&lt;&gt;0,IF(E121&lt;0,0,IF(OR('Marinated Chicken'!I121&gt;0,Squid!I121&gt;0,Spanakopita!I121&gt;0),0,IF(OR(Pita!I121&gt;0,'Green Pepper'!I121&gt;0,'House Salad'!I121&gt;0,Mushrooms!I121&gt;0,Lemon!I121&gt;0,Tzatziki!I121&gt;0,'Monterey Jack'!I121&gt;0,Onions!I121&gt;0,'Garlic Butter Sauce'!I121&gt;0,Flour!I121&gt;0,Cheddar!I121&gt;0),50,200))),0)</f>
        <v>0</v>
      </c>
      <c r="J121" s="2" t="str">
        <f ca="1">IF(D121&lt;$E$18,"N/A",IF(D121=$E$18,IF($E$7-SUM(OFFSET(F121,-$E$18,0):F121)&gt;0,$E$7-SUM(OFFSET(F121,-$E$18,0):F121),0),IF(OFFSET(G121,-$E$18,0)-SUM(OFFSET(F121,-$E$18,0):F121)&gt;0,OFFSET(G121,-$E$18,0)-SUM(OFFSET(F121,-$E$18,0):F121),0)))</f>
        <v>N/A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221</v>
      </c>
      <c r="F122" s="15">
        <f t="shared" si="10"/>
        <v>10</v>
      </c>
      <c r="G122" s="15">
        <f t="shared" ca="1" si="11"/>
        <v>0</v>
      </c>
      <c r="H122" s="13">
        <f t="shared" ca="1" si="7"/>
        <v>0.24219178082191783</v>
      </c>
      <c r="I122" s="29">
        <f ca="1">IF(G122&lt;&gt;0,IF(E122&lt;0,0,IF(OR('Marinated Chicken'!I122&gt;0,Squid!I122&gt;0,Spanakopita!I122&gt;0),0,IF(OR(Pita!I122&gt;0,'Green Pepper'!I122&gt;0,'House Salad'!I122&gt;0,Mushrooms!I122&gt;0,Lemon!I122&gt;0,Tzatziki!I122&gt;0,'Monterey Jack'!I122&gt;0,Onions!I122&gt;0,'Garlic Butter Sauce'!I122&gt;0,Flour!I122&gt;0,Cheddar!I122&gt;0),50,200))),0)</f>
        <v>0</v>
      </c>
      <c r="J122" s="2" t="str">
        <f ca="1">IF(D122&lt;$E$18,"N/A",IF(D122=$E$18,IF($E$7-SUM(OFFSET(F122,-$E$18,0):F122)&gt;0,$E$7-SUM(OFFSET(F122,-$E$18,0):F122),0),IF(OFFSET(G122,-$E$18,0)-SUM(OFFSET(F122,-$E$18,0):F122)&gt;0,OFFSET(G122,-$E$18,0)-SUM(OFFSET(F122,-$E$18,0):F122),0)))</f>
        <v>N/A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211</v>
      </c>
      <c r="F123" s="15">
        <f t="shared" si="10"/>
        <v>10</v>
      </c>
      <c r="G123" s="15">
        <f t="shared" ca="1" si="11"/>
        <v>0</v>
      </c>
      <c r="H123" s="13">
        <f t="shared" ca="1" si="7"/>
        <v>0.23123287671232878</v>
      </c>
      <c r="I123" s="29">
        <f ca="1">IF(G123&lt;&gt;0,IF(E123&lt;0,0,IF(OR('Marinated Chicken'!I123&gt;0,Squid!I123&gt;0,Spanakopita!I123&gt;0),0,IF(OR(Pita!I123&gt;0,'Green Pepper'!I123&gt;0,'House Salad'!I123&gt;0,Mushrooms!I123&gt;0,Lemon!I123&gt;0,Tzatziki!I123&gt;0,'Monterey Jack'!I123&gt;0,Onions!I123&gt;0,'Garlic Butter Sauce'!I123&gt;0,Flour!I123&gt;0,Cheddar!I123&gt;0),50,200))),0)</f>
        <v>0</v>
      </c>
      <c r="J123" s="2" t="str">
        <f ca="1">IF(D123&lt;$E$18,"N/A",IF(D123=$E$18,IF($E$7-SUM(OFFSET(F123,-$E$18,0):F123)&gt;0,$E$7-SUM(OFFSET(F123,-$E$18,0):F123),0),IF(OFFSET(G123,-$E$18,0)-SUM(OFFSET(F123,-$E$18,0):F123)&gt;0,OFFSET(G123,-$E$18,0)-SUM(OFFSET(F123,-$E$18,0):F123),0)))</f>
        <v>N/A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201</v>
      </c>
      <c r="F124" s="15">
        <f t="shared" si="10"/>
        <v>10</v>
      </c>
      <c r="G124" s="15">
        <f t="shared" ca="1" si="11"/>
        <v>0</v>
      </c>
      <c r="H124" s="13">
        <f t="shared" ca="1" si="7"/>
        <v>0.22027397260273976</v>
      </c>
      <c r="I124" s="29">
        <f ca="1">IF(G124&lt;&gt;0,IF(E124&lt;0,0,IF(OR('Marinated Chicken'!I124&gt;0,Squid!I124&gt;0,Spanakopita!I124&gt;0),0,IF(OR(Pita!I124&gt;0,'Green Pepper'!I124&gt;0,'House Salad'!I124&gt;0,Mushrooms!I124&gt;0,Lemon!I124&gt;0,Tzatziki!I124&gt;0,'Monterey Jack'!I124&gt;0,Onions!I124&gt;0,'Garlic Butter Sauce'!I124&gt;0,Flour!I124&gt;0,Cheddar!I124&gt;0),50,200))),0)</f>
        <v>0</v>
      </c>
      <c r="J124" s="2" t="str">
        <f ca="1">IF(D124&lt;$E$18,"N/A",IF(D124=$E$18,IF($E$7-SUM(OFFSET(F124,-$E$18,0):F124)&gt;0,$E$7-SUM(OFFSET(F124,-$E$18,0):F124),0),IF(OFFSET(G124,-$E$18,0)-SUM(OFFSET(F124,-$E$18,0):F124)&gt;0,OFFSET(G124,-$E$18,0)-SUM(OFFSET(F124,-$E$18,0):F124),0)))</f>
        <v>N/A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191</v>
      </c>
      <c r="F125" s="15">
        <f t="shared" si="10"/>
        <v>10</v>
      </c>
      <c r="G125" s="15">
        <f t="shared" ca="1" si="11"/>
        <v>350</v>
      </c>
      <c r="H125" s="13">
        <f t="shared" ca="1" si="7"/>
        <v>0.20931506849315071</v>
      </c>
      <c r="I125" s="29">
        <f ca="1">IF(G125&lt;&gt;0,IF(E125&lt;0,0,IF(OR('Marinated Chicken'!I125&gt;0,Squid!I125&gt;0,Spanakopita!I125&gt;0),0,IF(OR(Pita!I125&gt;0,'Green Pepper'!I125&gt;0,'House Salad'!I125&gt;0,Mushrooms!I125&gt;0,Lemon!I125&gt;0,Tzatziki!I125&gt;0,'Monterey Jack'!I125&gt;0,Onions!I125&gt;0,'Garlic Butter Sauce'!I125&gt;0,Flour!I125&gt;0,Cheddar!I125&gt;0),50,200))),0)</f>
        <v>0</v>
      </c>
      <c r="J125" s="2" t="str">
        <f ca="1">IF(D125&lt;$E$18,"N/A",IF(D125=$E$18,IF($E$7-SUM(OFFSET(F125,-$E$18,0):F125)&gt;0,$E$7-SUM(OFFSET(F125,-$E$18,0):F125),0),IF(OFFSET(G125,-$E$18,0)-SUM(OFFSET(F125,-$E$18,0):F125)&gt;0,OFFSET(G125,-$E$18,0)-SUM(OFFSET(F125,-$E$18,0):F125),0)))</f>
        <v>N/A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531</v>
      </c>
      <c r="F126" s="15">
        <f t="shared" si="10"/>
        <v>10</v>
      </c>
      <c r="G126" s="15">
        <f t="shared" ca="1" si="11"/>
        <v>0</v>
      </c>
      <c r="H126" s="13">
        <f t="shared" ca="1" si="7"/>
        <v>0.58191780821917816</v>
      </c>
      <c r="I126" s="29">
        <f ca="1">IF(G126&lt;&gt;0,IF(E126&lt;0,0,IF(OR('Marinated Chicken'!I126&gt;0,Squid!I126&gt;0,Spanakopita!I126&gt;0),0,IF(OR(Pita!I126&gt;0,'Green Pepper'!I126&gt;0,'House Salad'!I126&gt;0,Mushrooms!I126&gt;0,Lemon!I126&gt;0,Tzatziki!I126&gt;0,'Monterey Jack'!I126&gt;0,Onions!I126&gt;0,'Garlic Butter Sauce'!I126&gt;0,Flour!I126&gt;0,Cheddar!I126&gt;0),50,200))),0)</f>
        <v>0</v>
      </c>
      <c r="J126" s="2" t="str">
        <f ca="1">IF(D126&lt;$E$18,"N/A",IF(D126=$E$18,IF($E$7-SUM(OFFSET(F126,-$E$18,0):F126)&gt;0,$E$7-SUM(OFFSET(F126,-$E$18,0):F126),0),IF(OFFSET(G126,-$E$18,0)-SUM(OFFSET(F126,-$E$18,0):F126)&gt;0,OFFSET(G126,-$E$18,0)-SUM(OFFSET(F126,-$E$18,0):F126),0)))</f>
        <v>N/A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521</v>
      </c>
      <c r="F127" s="15">
        <f t="shared" si="10"/>
        <v>10</v>
      </c>
      <c r="G127" s="15">
        <f t="shared" ca="1" si="11"/>
        <v>0</v>
      </c>
      <c r="H127" s="13">
        <f t="shared" ca="1" si="7"/>
        <v>0.57095890410958916</v>
      </c>
      <c r="I127" s="29">
        <f ca="1">IF(G127&lt;&gt;0,IF(E127&lt;0,0,IF(OR('Marinated Chicken'!I127&gt;0,Squid!I127&gt;0,Spanakopita!I127&gt;0),0,IF(OR(Pita!I127&gt;0,'Green Pepper'!I127&gt;0,'House Salad'!I127&gt;0,Mushrooms!I127&gt;0,Lemon!I127&gt;0,Tzatziki!I127&gt;0,'Monterey Jack'!I127&gt;0,Onions!I127&gt;0,'Garlic Butter Sauce'!I127&gt;0,Flour!I127&gt;0,Cheddar!I127&gt;0),50,200))),0)</f>
        <v>0</v>
      </c>
      <c r="J127" s="2" t="str">
        <f ca="1">IF(D127&lt;$E$18,"N/A",IF(D127=$E$18,IF($E$7-SUM(OFFSET(F127,-$E$18,0):F127)&gt;0,$E$7-SUM(OFFSET(F127,-$E$18,0):F127),0),IF(OFFSET(G127,-$E$18,0)-SUM(OFFSET(F127,-$E$18,0):F127)&gt;0,OFFSET(G127,-$E$18,0)-SUM(OFFSET(F127,-$E$18,0):F127),0)))</f>
        <v>N/A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511</v>
      </c>
      <c r="F128" s="15">
        <f t="shared" si="10"/>
        <v>10</v>
      </c>
      <c r="G128" s="15">
        <f t="shared" ca="1" si="11"/>
        <v>0</v>
      </c>
      <c r="H128" s="13">
        <f t="shared" ca="1" si="7"/>
        <v>0.56000000000000005</v>
      </c>
      <c r="I128" s="29">
        <f ca="1">IF(G128&lt;&gt;0,IF(E128&lt;0,0,IF(OR('Marinated Chicken'!I128&gt;0,Squid!I128&gt;0,Spanakopita!I128&gt;0),0,IF(OR(Pita!I128&gt;0,'Green Pepper'!I128&gt;0,'House Salad'!I128&gt;0,Mushrooms!I128&gt;0,Lemon!I128&gt;0,Tzatziki!I128&gt;0,'Monterey Jack'!I128&gt;0,Onions!I128&gt;0,'Garlic Butter Sauce'!I128&gt;0,Flour!I128&gt;0,Cheddar!I128&gt;0),50,200))),0)</f>
        <v>0</v>
      </c>
      <c r="J128" s="2" t="str">
        <f ca="1">IF(D128&lt;$E$18,"N/A",IF(D128=$E$18,IF($E$7-SUM(OFFSET(F128,-$E$18,0):F128)&gt;0,$E$7-SUM(OFFSET(F128,-$E$18,0):F128),0),IF(OFFSET(G128,-$E$18,0)-SUM(OFFSET(F128,-$E$18,0):F128)&gt;0,OFFSET(G128,-$E$18,0)-SUM(OFFSET(F128,-$E$18,0):F128),0)))</f>
        <v>N/A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501</v>
      </c>
      <c r="F129" s="15">
        <f t="shared" si="10"/>
        <v>10</v>
      </c>
      <c r="G129" s="15">
        <f t="shared" ca="1" si="11"/>
        <v>0</v>
      </c>
      <c r="H129" s="13">
        <f t="shared" ca="1" si="7"/>
        <v>0.54904109589041106</v>
      </c>
      <c r="I129" s="29">
        <f ca="1">IF(G129&lt;&gt;0,IF(E129&lt;0,0,IF(OR('Marinated Chicken'!I129&gt;0,Squid!I129&gt;0,Spanakopita!I129&gt;0),0,IF(OR(Pita!I129&gt;0,'Green Pepper'!I129&gt;0,'House Salad'!I129&gt;0,Mushrooms!I129&gt;0,Lemon!I129&gt;0,Tzatziki!I129&gt;0,'Monterey Jack'!I129&gt;0,Onions!I129&gt;0,'Garlic Butter Sauce'!I129&gt;0,Flour!I129&gt;0,Cheddar!I129&gt;0),50,200))),0)</f>
        <v>0</v>
      </c>
      <c r="J129" s="2" t="str">
        <f ca="1">IF(D129&lt;$E$18,"N/A",IF(D129=$E$18,IF($E$7-SUM(OFFSET(F129,-$E$18,0):F129)&gt;0,$E$7-SUM(OFFSET(F129,-$E$18,0):F129),0),IF(OFFSET(G129,-$E$18,0)-SUM(OFFSET(F129,-$E$18,0):F129)&gt;0,OFFSET(G129,-$E$18,0)-SUM(OFFSET(F129,-$E$18,0):F129),0)))</f>
        <v>N/A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491</v>
      </c>
      <c r="F130" s="15">
        <f t="shared" si="10"/>
        <v>10</v>
      </c>
      <c r="G130" s="15">
        <f t="shared" ca="1" si="11"/>
        <v>0</v>
      </c>
      <c r="H130" s="13">
        <f t="shared" ca="1" si="7"/>
        <v>0.53808219178082195</v>
      </c>
      <c r="I130" s="29">
        <f ca="1">IF(G130&lt;&gt;0,IF(E130&lt;0,0,IF(OR('Marinated Chicken'!I130&gt;0,Squid!I130&gt;0,Spanakopita!I130&gt;0),0,IF(OR(Pita!I130&gt;0,'Green Pepper'!I130&gt;0,'House Salad'!I130&gt;0,Mushrooms!I130&gt;0,Lemon!I130&gt;0,Tzatziki!I130&gt;0,'Monterey Jack'!I130&gt;0,Onions!I130&gt;0,'Garlic Butter Sauce'!I130&gt;0,Flour!I130&gt;0,Cheddar!I130&gt;0),50,200))),0)</f>
        <v>0</v>
      </c>
      <c r="J130" s="2" t="str">
        <f ca="1">IF(D130&lt;$E$18,"N/A",IF(D130=$E$18,IF($E$7-SUM(OFFSET(F130,-$E$18,0):F130)&gt;0,$E$7-SUM(OFFSET(F130,-$E$18,0):F130),0),IF(OFFSET(G130,-$E$18,0)-SUM(OFFSET(F130,-$E$18,0):F130)&gt;0,OFFSET(G130,-$E$18,0)-SUM(OFFSET(F130,-$E$18,0):F130),0)))</f>
        <v>N/A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481</v>
      </c>
      <c r="F131" s="15">
        <f t="shared" si="10"/>
        <v>10</v>
      </c>
      <c r="G131" s="15">
        <f t="shared" ca="1" si="11"/>
        <v>0</v>
      </c>
      <c r="H131" s="13">
        <f t="shared" ca="1" si="7"/>
        <v>0.52712328767123295</v>
      </c>
      <c r="I131" s="29">
        <f ca="1">IF(G131&lt;&gt;0,IF(E131&lt;0,0,IF(OR('Marinated Chicken'!I131&gt;0,Squid!I131&gt;0,Spanakopita!I131&gt;0),0,IF(OR(Pita!I131&gt;0,'Green Pepper'!I131&gt;0,'House Salad'!I131&gt;0,Mushrooms!I131&gt;0,Lemon!I131&gt;0,Tzatziki!I131&gt;0,'Monterey Jack'!I131&gt;0,Onions!I131&gt;0,'Garlic Butter Sauce'!I131&gt;0,Flour!I131&gt;0,Cheddar!I131&gt;0),50,200))),0)</f>
        <v>0</v>
      </c>
      <c r="J131" s="2" t="str">
        <f ca="1">IF(D131&lt;$E$18,"N/A",IF(D131=$E$18,IF($E$7-SUM(OFFSET(F131,-$E$18,0):F131)&gt;0,$E$7-SUM(OFFSET(F131,-$E$18,0):F131),0),IF(OFFSET(G131,-$E$18,0)-SUM(OFFSET(F131,-$E$18,0):F131)&gt;0,OFFSET(G131,-$E$18,0)-SUM(OFFSET(F131,-$E$18,0):F131),0)))</f>
        <v>N/A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471</v>
      </c>
      <c r="F132" s="15">
        <f t="shared" si="10"/>
        <v>10</v>
      </c>
      <c r="G132" s="15">
        <f t="shared" ca="1" si="11"/>
        <v>0</v>
      </c>
      <c r="H132" s="13">
        <f t="shared" ca="1" si="7"/>
        <v>0.51616438356164385</v>
      </c>
      <c r="I132" s="29">
        <f ca="1">IF(G132&lt;&gt;0,IF(E132&lt;0,0,IF(OR('Marinated Chicken'!I132&gt;0,Squid!I132&gt;0,Spanakopita!I132&gt;0),0,IF(OR(Pita!I132&gt;0,'Green Pepper'!I132&gt;0,'House Salad'!I132&gt;0,Mushrooms!I132&gt;0,Lemon!I132&gt;0,Tzatziki!I132&gt;0,'Monterey Jack'!I132&gt;0,Onions!I132&gt;0,'Garlic Butter Sauce'!I132&gt;0,Flour!I132&gt;0,Cheddar!I132&gt;0),50,200))),0)</f>
        <v>0</v>
      </c>
      <c r="J132" s="2" t="str">
        <f ca="1">IF(D132&lt;$E$18,"N/A",IF(D132=$E$18,IF($E$7-SUM(OFFSET(F132,-$E$18,0):F132)&gt;0,$E$7-SUM(OFFSET(F132,-$E$18,0):F132),0),IF(OFFSET(G132,-$E$18,0)-SUM(OFFSET(F132,-$E$18,0):F132)&gt;0,OFFSET(G132,-$E$18,0)-SUM(OFFSET(F132,-$E$18,0):F132),0)))</f>
        <v>N/A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461</v>
      </c>
      <c r="F133" s="15">
        <f t="shared" si="10"/>
        <v>10</v>
      </c>
      <c r="G133" s="15">
        <f t="shared" ca="1" si="11"/>
        <v>0</v>
      </c>
      <c r="H133" s="13">
        <f t="shared" ca="1" si="7"/>
        <v>0.50520547945205485</v>
      </c>
      <c r="I133" s="29">
        <f ca="1">IF(G133&lt;&gt;0,IF(E133&lt;0,0,IF(OR('Marinated Chicken'!I133&gt;0,Squid!I133&gt;0,Spanakopita!I133&gt;0),0,IF(OR(Pita!I133&gt;0,'Green Pepper'!I133&gt;0,'House Salad'!I133&gt;0,Mushrooms!I133&gt;0,Lemon!I133&gt;0,Tzatziki!I133&gt;0,'Monterey Jack'!I133&gt;0,Onions!I133&gt;0,'Garlic Butter Sauce'!I133&gt;0,Flour!I133&gt;0,Cheddar!I133&gt;0),50,200))),0)</f>
        <v>0</v>
      </c>
      <c r="J133" s="2" t="str">
        <f ca="1">IF(D133&lt;$E$18,"N/A",IF(D133=$E$18,IF($E$7-SUM(OFFSET(F133,-$E$18,0):F133)&gt;0,$E$7-SUM(OFFSET(F133,-$E$18,0):F133),0),IF(OFFSET(G133,-$E$18,0)-SUM(OFFSET(F133,-$E$18,0):F133)&gt;0,OFFSET(G133,-$E$18,0)-SUM(OFFSET(F133,-$E$18,0):F133),0)))</f>
        <v>N/A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451</v>
      </c>
      <c r="F134" s="15">
        <f t="shared" si="10"/>
        <v>10</v>
      </c>
      <c r="G134" s="15">
        <f t="shared" ca="1" si="11"/>
        <v>0</v>
      </c>
      <c r="H134" s="13">
        <f t="shared" ca="1" si="7"/>
        <v>0.4942465753424658</v>
      </c>
      <c r="I134" s="29">
        <f ca="1">IF(G134&lt;&gt;0,IF(E134&lt;0,0,IF(OR('Marinated Chicken'!I134&gt;0,Squid!I134&gt;0,Spanakopita!I134&gt;0),0,IF(OR(Pita!I134&gt;0,'Green Pepper'!I134&gt;0,'House Salad'!I134&gt;0,Mushrooms!I134&gt;0,Lemon!I134&gt;0,Tzatziki!I134&gt;0,'Monterey Jack'!I134&gt;0,Onions!I134&gt;0,'Garlic Butter Sauce'!I134&gt;0,Flour!I134&gt;0,Cheddar!I134&gt;0),50,200))),0)</f>
        <v>0</v>
      </c>
      <c r="J134" s="2" t="str">
        <f ca="1">IF(D134&lt;$E$18,"N/A",IF(D134=$E$18,IF($E$7-SUM(OFFSET(F134,-$E$18,0):F134)&gt;0,$E$7-SUM(OFFSET(F134,-$E$18,0):F134),0),IF(OFFSET(G134,-$E$18,0)-SUM(OFFSET(F134,-$E$18,0):F134)&gt;0,OFFSET(G134,-$E$18,0)-SUM(OFFSET(F134,-$E$18,0):F134),0)))</f>
        <v>N/A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441</v>
      </c>
      <c r="F135" s="15">
        <f t="shared" si="10"/>
        <v>10</v>
      </c>
      <c r="G135" s="15">
        <f t="shared" ca="1" si="11"/>
        <v>0</v>
      </c>
      <c r="H135" s="13">
        <f t="shared" ca="1" si="7"/>
        <v>0.48328767123287675</v>
      </c>
      <c r="I135" s="29">
        <f ca="1">IF(G135&lt;&gt;0,IF(E135&lt;0,0,IF(OR('Marinated Chicken'!I135&gt;0,Squid!I135&gt;0,Spanakopita!I135&gt;0),0,IF(OR(Pita!I135&gt;0,'Green Pepper'!I135&gt;0,'House Salad'!I135&gt;0,Mushrooms!I135&gt;0,Lemon!I135&gt;0,Tzatziki!I135&gt;0,'Monterey Jack'!I135&gt;0,Onions!I135&gt;0,'Garlic Butter Sauce'!I135&gt;0,Flour!I135&gt;0,Cheddar!I135&gt;0),50,200))),0)</f>
        <v>0</v>
      </c>
      <c r="J135" s="2" t="str">
        <f ca="1">IF(D135&lt;$E$18,"N/A",IF(D135=$E$18,IF($E$7-SUM(OFFSET(F135,-$E$18,0):F135)&gt;0,$E$7-SUM(OFFSET(F135,-$E$18,0):F135),0),IF(OFFSET(G135,-$E$18,0)-SUM(OFFSET(F135,-$E$18,0):F135)&gt;0,OFFSET(G135,-$E$18,0)-SUM(OFFSET(F135,-$E$18,0):F135),0)))</f>
        <v>N/A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431</v>
      </c>
      <c r="F136" s="15">
        <f t="shared" si="10"/>
        <v>10</v>
      </c>
      <c r="G136" s="15">
        <f t="shared" ca="1" si="11"/>
        <v>0</v>
      </c>
      <c r="H136" s="13">
        <f t="shared" ca="1" si="7"/>
        <v>0.47232876712328775</v>
      </c>
      <c r="I136" s="29">
        <f ca="1">IF(G136&lt;&gt;0,IF(E136&lt;0,0,IF(OR('Marinated Chicken'!I136&gt;0,Squid!I136&gt;0,Spanakopita!I136&gt;0),0,IF(OR(Pita!I136&gt;0,'Green Pepper'!I136&gt;0,'House Salad'!I136&gt;0,Mushrooms!I136&gt;0,Lemon!I136&gt;0,Tzatziki!I136&gt;0,'Monterey Jack'!I136&gt;0,Onions!I136&gt;0,'Garlic Butter Sauce'!I136&gt;0,Flour!I136&gt;0,Cheddar!I136&gt;0),50,200))),0)</f>
        <v>0</v>
      </c>
      <c r="J136" s="2" t="str">
        <f ca="1">IF(D136&lt;$E$18,"N/A",IF(D136=$E$18,IF($E$7-SUM(OFFSET(F136,-$E$18,0):F136)&gt;0,$E$7-SUM(OFFSET(F136,-$E$18,0):F136),0),IF(OFFSET(G136,-$E$18,0)-SUM(OFFSET(F136,-$E$18,0):F136)&gt;0,OFFSET(G136,-$E$18,0)-SUM(OFFSET(F136,-$E$18,0):F136),0)))</f>
        <v>N/A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421</v>
      </c>
      <c r="F137" s="15">
        <f t="shared" si="10"/>
        <v>10</v>
      </c>
      <c r="G137" s="15">
        <f t="shared" ca="1" si="11"/>
        <v>0</v>
      </c>
      <c r="H137" s="13">
        <f t="shared" ca="1" si="7"/>
        <v>0.4613698630136987</v>
      </c>
      <c r="I137" s="29">
        <f ca="1">IF(G137&lt;&gt;0,IF(E137&lt;0,0,IF(OR('Marinated Chicken'!I137&gt;0,Squid!I137&gt;0,Spanakopita!I137&gt;0),0,IF(OR(Pita!I137&gt;0,'Green Pepper'!I137&gt;0,'House Salad'!I137&gt;0,Mushrooms!I137&gt;0,Lemon!I137&gt;0,Tzatziki!I137&gt;0,'Monterey Jack'!I137&gt;0,Onions!I137&gt;0,'Garlic Butter Sauce'!I137&gt;0,Flour!I137&gt;0,Cheddar!I137&gt;0),50,200))),0)</f>
        <v>0</v>
      </c>
      <c r="J137" s="2" t="str">
        <f ca="1">IF(D137&lt;$E$18,"N/A",IF(D137=$E$18,IF($E$7-SUM(OFFSET(F137,-$E$18,0):F137)&gt;0,$E$7-SUM(OFFSET(F137,-$E$18,0):F137),0),IF(OFFSET(G137,-$E$18,0)-SUM(OFFSET(F137,-$E$18,0):F137)&gt;0,OFFSET(G137,-$E$18,0)-SUM(OFFSET(F137,-$E$18,0):F137),0)))</f>
        <v>N/A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411</v>
      </c>
      <c r="F138" s="15">
        <f t="shared" si="10"/>
        <v>10</v>
      </c>
      <c r="G138" s="15">
        <f t="shared" ca="1" si="11"/>
        <v>0</v>
      </c>
      <c r="H138" s="13">
        <f t="shared" ca="1" si="7"/>
        <v>0.45041095890410965</v>
      </c>
      <c r="I138" s="29">
        <f ca="1">IF(G138&lt;&gt;0,IF(E138&lt;0,0,IF(OR('Marinated Chicken'!I138&gt;0,Squid!I138&gt;0,Spanakopita!I138&gt;0),0,IF(OR(Pita!I138&gt;0,'Green Pepper'!I138&gt;0,'House Salad'!I138&gt;0,Mushrooms!I138&gt;0,Lemon!I138&gt;0,Tzatziki!I138&gt;0,'Monterey Jack'!I138&gt;0,Onions!I138&gt;0,'Garlic Butter Sauce'!I138&gt;0,Flour!I138&gt;0,Cheddar!I138&gt;0),50,200))),0)</f>
        <v>0</v>
      </c>
      <c r="J138" s="2" t="str">
        <f ca="1">IF(D138&lt;$E$18,"N/A",IF(D138=$E$18,IF($E$7-SUM(OFFSET(F138,-$E$18,0):F138)&gt;0,$E$7-SUM(OFFSET(F138,-$E$18,0):F138),0),IF(OFFSET(G138,-$E$18,0)-SUM(OFFSET(F138,-$E$18,0):F138)&gt;0,OFFSET(G138,-$E$18,0)-SUM(OFFSET(F138,-$E$18,0):F138),0)))</f>
        <v>N/A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401</v>
      </c>
      <c r="F139" s="15">
        <f t="shared" si="10"/>
        <v>10</v>
      </c>
      <c r="G139" s="15">
        <f t="shared" ca="1" si="11"/>
        <v>0</v>
      </c>
      <c r="H139" s="13">
        <f t="shared" ca="1" si="7"/>
        <v>0.4394520547945206</v>
      </c>
      <c r="I139" s="29">
        <f ca="1">IF(G139&lt;&gt;0,IF(E139&lt;0,0,IF(OR('Marinated Chicken'!I139&gt;0,Squid!I139&gt;0,Spanakopita!I139&gt;0),0,IF(OR(Pita!I139&gt;0,'Green Pepper'!I139&gt;0,'House Salad'!I139&gt;0,Mushrooms!I139&gt;0,Lemon!I139&gt;0,Tzatziki!I139&gt;0,'Monterey Jack'!I139&gt;0,Onions!I139&gt;0,'Garlic Butter Sauce'!I139&gt;0,Flour!I139&gt;0,Cheddar!I139&gt;0),50,200))),0)</f>
        <v>0</v>
      </c>
      <c r="J139" s="2" t="str">
        <f ca="1">IF(D139&lt;$E$18,"N/A",IF(D139=$E$18,IF($E$7-SUM(OFFSET(F139,-$E$18,0):F139)&gt;0,$E$7-SUM(OFFSET(F139,-$E$18,0):F139),0),IF(OFFSET(G139,-$E$18,0)-SUM(OFFSET(F139,-$E$18,0):F139)&gt;0,OFFSET(G139,-$E$18,0)-SUM(OFFSET(F139,-$E$18,0):F139),0)))</f>
        <v>N/A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391</v>
      </c>
      <c r="F140" s="15">
        <f t="shared" si="10"/>
        <v>10</v>
      </c>
      <c r="G140" s="15">
        <f t="shared" ca="1" si="11"/>
        <v>0</v>
      </c>
      <c r="H140" s="13">
        <f t="shared" ca="1" si="7"/>
        <v>0.42849315068493155</v>
      </c>
      <c r="I140" s="29">
        <f ca="1">IF(G140&lt;&gt;0,IF(E140&lt;0,0,IF(OR('Marinated Chicken'!I140&gt;0,Squid!I140&gt;0,Spanakopita!I140&gt;0),0,IF(OR(Pita!I140&gt;0,'Green Pepper'!I140&gt;0,'House Salad'!I140&gt;0,Mushrooms!I140&gt;0,Lemon!I140&gt;0,Tzatziki!I140&gt;0,'Monterey Jack'!I140&gt;0,Onions!I140&gt;0,'Garlic Butter Sauce'!I140&gt;0,Flour!I140&gt;0,Cheddar!I140&gt;0),50,200))),0)</f>
        <v>0</v>
      </c>
      <c r="J140" s="2" t="str">
        <f ca="1">IF(D140&lt;$E$18,"N/A",IF(D140=$E$18,IF($E$7-SUM(OFFSET(F140,-$E$18,0):F140)&gt;0,$E$7-SUM(OFFSET(F140,-$E$18,0):F140),0),IF(OFFSET(G140,-$E$18,0)-SUM(OFFSET(F140,-$E$18,0):F140)&gt;0,OFFSET(G140,-$E$18,0)-SUM(OFFSET(F140,-$E$18,0):F140),0)))</f>
        <v>N/A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381</v>
      </c>
      <c r="F141" s="15">
        <f t="shared" si="10"/>
        <v>10</v>
      </c>
      <c r="G141" s="15">
        <f t="shared" ca="1" si="11"/>
        <v>0</v>
      </c>
      <c r="H141" s="13">
        <f t="shared" ca="1" si="7"/>
        <v>0.41753424657534249</v>
      </c>
      <c r="I141" s="29">
        <f ca="1">IF(G141&lt;&gt;0,IF(E141&lt;0,0,IF(OR('Marinated Chicken'!I141&gt;0,Squid!I141&gt;0,Spanakopita!I141&gt;0),0,IF(OR(Pita!I141&gt;0,'Green Pepper'!I141&gt;0,'House Salad'!I141&gt;0,Mushrooms!I141&gt;0,Lemon!I141&gt;0,Tzatziki!I141&gt;0,'Monterey Jack'!I141&gt;0,Onions!I141&gt;0,'Garlic Butter Sauce'!I141&gt;0,Flour!I141&gt;0,Cheddar!I141&gt;0),50,200))),0)</f>
        <v>0</v>
      </c>
      <c r="J141" s="2" t="str">
        <f ca="1">IF(D141&lt;$E$18,"N/A",IF(D141=$E$18,IF($E$7-SUM(OFFSET(F141,-$E$18,0):F141)&gt;0,$E$7-SUM(OFFSET(F141,-$E$18,0):F141),0),IF(OFFSET(G141,-$E$18,0)-SUM(OFFSET(F141,-$E$18,0):F141)&gt;0,OFFSET(G141,-$E$18,0)-SUM(OFFSET(F141,-$E$18,0):F141),0)))</f>
        <v>N/A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371</v>
      </c>
      <c r="F142" s="15">
        <f t="shared" si="10"/>
        <v>10</v>
      </c>
      <c r="G142" s="15">
        <f t="shared" ca="1" si="11"/>
        <v>0</v>
      </c>
      <c r="H142" s="13">
        <f t="shared" ca="1" si="7"/>
        <v>0.4065753424657535</v>
      </c>
      <c r="I142" s="29">
        <f ca="1">IF(G142&lt;&gt;0,IF(E142&lt;0,0,IF(OR('Marinated Chicken'!I142&gt;0,Squid!I142&gt;0,Spanakopita!I142&gt;0),0,IF(OR(Pita!I142&gt;0,'Green Pepper'!I142&gt;0,'House Salad'!I142&gt;0,Mushrooms!I142&gt;0,Lemon!I142&gt;0,Tzatziki!I142&gt;0,'Monterey Jack'!I142&gt;0,Onions!I142&gt;0,'Garlic Butter Sauce'!I142&gt;0,Flour!I142&gt;0,Cheddar!I142&gt;0),50,200))),0)</f>
        <v>0</v>
      </c>
      <c r="J142" s="2" t="str">
        <f ca="1">IF(D142&lt;$E$18,"N/A",IF(D142=$E$18,IF($E$7-SUM(OFFSET(F142,-$E$18,0):F142)&gt;0,$E$7-SUM(OFFSET(F142,-$E$18,0):F142),0),IF(OFFSET(G142,-$E$18,0)-SUM(OFFSET(F142,-$E$18,0):F142)&gt;0,OFFSET(G142,-$E$18,0)-SUM(OFFSET(F142,-$E$18,0):F142),0)))</f>
        <v>N/A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361</v>
      </c>
      <c r="F143" s="15">
        <f t="shared" si="10"/>
        <v>10</v>
      </c>
      <c r="G143" s="15">
        <f t="shared" ca="1" si="11"/>
        <v>0</v>
      </c>
      <c r="H143" s="13">
        <f t="shared" ca="1" si="7"/>
        <v>0.39561643835616445</v>
      </c>
      <c r="I143" s="29">
        <f ca="1">IF(G143&lt;&gt;0,IF(E143&lt;0,0,IF(OR('Marinated Chicken'!I143&gt;0,Squid!I143&gt;0,Spanakopita!I143&gt;0),0,IF(OR(Pita!I143&gt;0,'Green Pepper'!I143&gt;0,'House Salad'!I143&gt;0,Mushrooms!I143&gt;0,Lemon!I143&gt;0,Tzatziki!I143&gt;0,'Monterey Jack'!I143&gt;0,Onions!I143&gt;0,'Garlic Butter Sauce'!I143&gt;0,Flour!I143&gt;0,Cheddar!I143&gt;0),50,200))),0)</f>
        <v>0</v>
      </c>
      <c r="J143" s="2" t="str">
        <f ca="1">IF(D143&lt;$E$18,"N/A",IF(D143=$E$18,IF($E$7-SUM(OFFSET(F143,-$E$18,0):F143)&gt;0,$E$7-SUM(OFFSET(F143,-$E$18,0):F143),0),IF(OFFSET(G143,-$E$18,0)-SUM(OFFSET(F143,-$E$18,0):F143)&gt;0,OFFSET(G143,-$E$18,0)-SUM(OFFSET(F143,-$E$18,0):F143),0)))</f>
        <v>N/A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351</v>
      </c>
      <c r="F144" s="15">
        <f t="shared" si="10"/>
        <v>10</v>
      </c>
      <c r="G144" s="15">
        <f t="shared" ca="1" si="11"/>
        <v>0</v>
      </c>
      <c r="H144" s="13">
        <f t="shared" ca="1" si="7"/>
        <v>0.38465753424657539</v>
      </c>
      <c r="I144" s="29">
        <f ca="1">IF(G144&lt;&gt;0,IF(E144&lt;0,0,IF(OR('Marinated Chicken'!I144&gt;0,Squid!I144&gt;0,Spanakopita!I144&gt;0),0,IF(OR(Pita!I144&gt;0,'Green Pepper'!I144&gt;0,'House Salad'!I144&gt;0,Mushrooms!I144&gt;0,Lemon!I144&gt;0,Tzatziki!I144&gt;0,'Monterey Jack'!I144&gt;0,Onions!I144&gt;0,'Garlic Butter Sauce'!I144&gt;0,Flour!I144&gt;0,Cheddar!I144&gt;0),50,200))),0)</f>
        <v>0</v>
      </c>
      <c r="J144" s="2" t="str">
        <f ca="1">IF(D144&lt;$E$18,"N/A",IF(D144=$E$18,IF($E$7-SUM(OFFSET(F144,-$E$18,0):F144)&gt;0,$E$7-SUM(OFFSET(F144,-$E$18,0):F144),0),IF(OFFSET(G144,-$E$18,0)-SUM(OFFSET(F144,-$E$18,0):F144)&gt;0,OFFSET(G144,-$E$18,0)-SUM(OFFSET(F144,-$E$18,0):F144),0)))</f>
        <v>N/A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341</v>
      </c>
      <c r="F145" s="15">
        <f t="shared" si="10"/>
        <v>10</v>
      </c>
      <c r="G145" s="15">
        <f t="shared" ca="1" si="11"/>
        <v>0</v>
      </c>
      <c r="H145" s="13">
        <f t="shared" ca="1" si="7"/>
        <v>0.37369863013698634</v>
      </c>
      <c r="I145" s="29">
        <f ca="1">IF(G145&lt;&gt;0,IF(E145&lt;0,0,IF(OR('Marinated Chicken'!I145&gt;0,Squid!I145&gt;0,Spanakopita!I145&gt;0),0,IF(OR(Pita!I145&gt;0,'Green Pepper'!I145&gt;0,'House Salad'!I145&gt;0,Mushrooms!I145&gt;0,Lemon!I145&gt;0,Tzatziki!I145&gt;0,'Monterey Jack'!I145&gt;0,Onions!I145&gt;0,'Garlic Butter Sauce'!I145&gt;0,Flour!I145&gt;0,Cheddar!I145&gt;0),50,200))),0)</f>
        <v>0</v>
      </c>
      <c r="J145" s="2" t="str">
        <f ca="1">IF(D145&lt;$E$18,"N/A",IF(D145=$E$18,IF($E$7-SUM(OFFSET(F145,-$E$18,0):F145)&gt;0,$E$7-SUM(OFFSET(F145,-$E$18,0):F145),0),IF(OFFSET(G145,-$E$18,0)-SUM(OFFSET(F145,-$E$18,0):F145)&gt;0,OFFSET(G145,-$E$18,0)-SUM(OFFSET(F145,-$E$18,0):F145),0)))</f>
        <v>N/A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331</v>
      </c>
      <c r="F146" s="15">
        <f t="shared" si="10"/>
        <v>10</v>
      </c>
      <c r="G146" s="15">
        <f t="shared" ca="1" si="11"/>
        <v>0</v>
      </c>
      <c r="H146" s="13">
        <f t="shared" ca="1" si="7"/>
        <v>0.36273972602739729</v>
      </c>
      <c r="I146" s="29">
        <f ca="1">IF(G146&lt;&gt;0,IF(E146&lt;0,0,IF(OR('Marinated Chicken'!I146&gt;0,Squid!I146&gt;0,Spanakopita!I146&gt;0),0,IF(OR(Pita!I146&gt;0,'Green Pepper'!I146&gt;0,'House Salad'!I146&gt;0,Mushrooms!I146&gt;0,Lemon!I146&gt;0,Tzatziki!I146&gt;0,'Monterey Jack'!I146&gt;0,Onions!I146&gt;0,'Garlic Butter Sauce'!I146&gt;0,Flour!I146&gt;0,Cheddar!I146&gt;0),50,200))),0)</f>
        <v>0</v>
      </c>
      <c r="J146" s="2" t="str">
        <f ca="1">IF(D146&lt;$E$18,"N/A",IF(D146=$E$18,IF($E$7-SUM(OFFSET(F146,-$E$18,0):F146)&gt;0,$E$7-SUM(OFFSET(F146,-$E$18,0):F146),0),IF(OFFSET(G146,-$E$18,0)-SUM(OFFSET(F146,-$E$18,0):F146)&gt;0,OFFSET(G146,-$E$18,0)-SUM(OFFSET(F146,-$E$18,0):F146),0)))</f>
        <v>N/A</v>
      </c>
      <c r="K146" s="13">
        <f t="shared" ca="1" si="8"/>
        <v>0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321</v>
      </c>
      <c r="F147" s="15">
        <f t="shared" si="10"/>
        <v>10</v>
      </c>
      <c r="G147" s="15">
        <f t="shared" ca="1" si="11"/>
        <v>0</v>
      </c>
      <c r="H147" s="13">
        <f t="shared" ca="1" si="7"/>
        <v>0.35178082191780824</v>
      </c>
      <c r="I147" s="29">
        <f ca="1">IF(G147&lt;&gt;0,IF(E147&lt;0,0,IF(OR('Marinated Chicken'!I147&gt;0,Squid!I147&gt;0,Spanakopita!I147&gt;0),0,IF(OR(Pita!I147&gt;0,'Green Pepper'!I147&gt;0,'House Salad'!I147&gt;0,Mushrooms!I147&gt;0,Lemon!I147&gt;0,Tzatziki!I147&gt;0,'Monterey Jack'!I147&gt;0,Onions!I147&gt;0,'Garlic Butter Sauce'!I147&gt;0,Flour!I147&gt;0,Cheddar!I147&gt;0),50,200))),0)</f>
        <v>0</v>
      </c>
      <c r="J147" s="2" t="str">
        <f ca="1">IF(D147&lt;$E$18,"N/A",IF(D147=$E$18,IF($E$7-SUM(OFFSET(F147,-$E$18,0):F147)&gt;0,$E$7-SUM(OFFSET(F147,-$E$18,0):F147),0),IF(OFFSET(G147,-$E$18,0)-SUM(OFFSET(F147,-$E$18,0):F147)&gt;0,OFFSET(G147,-$E$18,0)-SUM(OFFSET(F147,-$E$18,0):F147),0)))</f>
        <v>N/A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311</v>
      </c>
      <c r="F148" s="15">
        <f t="shared" si="10"/>
        <v>10</v>
      </c>
      <c r="G148" s="15">
        <f t="shared" ca="1" si="11"/>
        <v>0</v>
      </c>
      <c r="H148" s="13">
        <f t="shared" ca="1" si="7"/>
        <v>0.34082191780821924</v>
      </c>
      <c r="I148" s="29">
        <f ca="1">IF(G148&lt;&gt;0,IF(E148&lt;0,0,IF(OR('Marinated Chicken'!I148&gt;0,Squid!I148&gt;0,Spanakopita!I148&gt;0),0,IF(OR(Pita!I148&gt;0,'Green Pepper'!I148&gt;0,'House Salad'!I148&gt;0,Mushrooms!I148&gt;0,Lemon!I148&gt;0,Tzatziki!I148&gt;0,'Monterey Jack'!I148&gt;0,Onions!I148&gt;0,'Garlic Butter Sauce'!I148&gt;0,Flour!I148&gt;0,Cheddar!I148&gt;0),50,200))),0)</f>
        <v>0</v>
      </c>
      <c r="J148" s="2" t="str">
        <f ca="1">IF(D148&lt;$E$18,"N/A",IF(D148=$E$18,IF($E$7-SUM(OFFSET(F148,-$E$18,0):F148)&gt;0,$E$7-SUM(OFFSET(F148,-$E$18,0):F148),0),IF(OFFSET(G148,-$E$18,0)-SUM(OFFSET(F148,-$E$18,0):F148)&gt;0,OFFSET(G148,-$E$18,0)-SUM(OFFSET(F148,-$E$18,0):F148),0)))</f>
        <v>N/A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301</v>
      </c>
      <c r="F149" s="15">
        <f t="shared" si="10"/>
        <v>10</v>
      </c>
      <c r="G149" s="15">
        <f t="shared" ca="1" si="11"/>
        <v>0</v>
      </c>
      <c r="H149" s="13">
        <f t="shared" ref="H149:H212" ca="1" si="13">IF(E149&gt;0,E149*($E$12/365),0)</f>
        <v>0.32986301369863019</v>
      </c>
      <c r="I149" s="29">
        <f ca="1">IF(G149&lt;&gt;0,IF(E149&lt;0,0,IF(OR('Marinated Chicken'!I149&gt;0,Squid!I149&gt;0,Spanakopita!I149&gt;0),0,IF(OR(Pita!I149&gt;0,'Green Pepper'!I149&gt;0,'House Salad'!I149&gt;0,Mushrooms!I149&gt;0,Lemon!I149&gt;0,Tzatziki!I149&gt;0,'Monterey Jack'!I149&gt;0,Onions!I149&gt;0,'Garlic Butter Sauce'!I149&gt;0,Flour!I149&gt;0,Cheddar!I149&gt;0),50,200))),0)</f>
        <v>0</v>
      </c>
      <c r="J149" s="2" t="str">
        <f ca="1">IF(D149&lt;$E$18,"N/A",IF(D149=$E$18,IF($E$7-SUM(OFFSET(F149,-$E$18,0):F149)&gt;0,$E$7-SUM(OFFSET(F149,-$E$18,0):F149),0),IF(OFFSET(G149,-$E$18,0)-SUM(OFFSET(F149,-$E$18,0):F149)&gt;0,OFFSET(G149,-$E$18,0)-SUM(OFFSET(F149,-$E$18,0):F149),0)))</f>
        <v>N/A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291</v>
      </c>
      <c r="F150" s="15">
        <f t="shared" ref="F150:F213" si="16">ROUND($E$15/7,0)</f>
        <v>10</v>
      </c>
      <c r="G150" s="15">
        <f t="shared" ref="G150:G213" ca="1" si="17">IF(D150=1,$E$4,IF(E150&lt;0,$E$4-E150,IF(MOD(D150,$E$5)=0,$E$4-E150,0)))</f>
        <v>0</v>
      </c>
      <c r="H150" s="13">
        <f t="shared" ca="1" si="13"/>
        <v>0.31890410958904114</v>
      </c>
      <c r="I150" s="29">
        <f ca="1">IF(G150&lt;&gt;0,IF(E150&lt;0,0,IF(OR('Marinated Chicken'!I150&gt;0,Squid!I150&gt;0,Spanakopita!I150&gt;0),0,IF(OR(Pita!I150&gt;0,'Green Pepper'!I150&gt;0,'House Salad'!I150&gt;0,Mushrooms!I150&gt;0,Lemon!I150&gt;0,Tzatziki!I150&gt;0,'Monterey Jack'!I150&gt;0,Onions!I150&gt;0,'Garlic Butter Sauce'!I150&gt;0,Flour!I150&gt;0,Cheddar!I150&gt;0),50,200))),0)</f>
        <v>0</v>
      </c>
      <c r="J150" s="2" t="str">
        <f ca="1">IF(D150&lt;$E$18,"N/A",IF(D150=$E$18,IF($E$7-SUM(OFFSET(F150,-$E$18,0):F150)&gt;0,$E$7-SUM(OFFSET(F150,-$E$18,0):F150),0),IF(OFFSET(G150,-$E$18,0)-SUM(OFFSET(F150,-$E$18,0):F150)&gt;0,OFFSET(G150,-$E$18,0)-SUM(OFFSET(F150,-$E$18,0):F150),0)))</f>
        <v>N/A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281</v>
      </c>
      <c r="F151" s="15">
        <f t="shared" si="16"/>
        <v>10</v>
      </c>
      <c r="G151" s="15">
        <f t="shared" ca="1" si="17"/>
        <v>0</v>
      </c>
      <c r="H151" s="13">
        <f t="shared" ca="1" si="13"/>
        <v>0.30794520547945209</v>
      </c>
      <c r="I151" s="29">
        <f ca="1">IF(G151&lt;&gt;0,IF(E151&lt;0,0,IF(OR('Marinated Chicken'!I151&gt;0,Squid!I151&gt;0,Spanakopita!I151&gt;0),0,IF(OR(Pita!I151&gt;0,'Green Pepper'!I151&gt;0,'House Salad'!I151&gt;0,Mushrooms!I151&gt;0,Lemon!I151&gt;0,Tzatziki!I151&gt;0,'Monterey Jack'!I151&gt;0,Onions!I151&gt;0,'Garlic Butter Sauce'!I151&gt;0,Flour!I151&gt;0,Cheddar!I151&gt;0),50,200))),0)</f>
        <v>0</v>
      </c>
      <c r="J151" s="2" t="str">
        <f ca="1">IF(D151&lt;$E$18,"N/A",IF(D151=$E$18,IF($E$7-SUM(OFFSET(F151,-$E$18,0):F151)&gt;0,$E$7-SUM(OFFSET(F151,-$E$18,0):F151),0),IF(OFFSET(G151,-$E$18,0)-SUM(OFFSET(F151,-$E$18,0):F151)&gt;0,OFFSET(G151,-$E$18,0)-SUM(OFFSET(F151,-$E$18,0):F151),0)))</f>
        <v>N/A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271</v>
      </c>
      <c r="F152" s="15">
        <f t="shared" si="16"/>
        <v>10</v>
      </c>
      <c r="G152" s="15">
        <f t="shared" ca="1" si="17"/>
        <v>0</v>
      </c>
      <c r="H152" s="13">
        <f t="shared" ca="1" si="13"/>
        <v>0.29698630136986304</v>
      </c>
      <c r="I152" s="29">
        <f ca="1">IF(G152&lt;&gt;0,IF(E152&lt;0,0,IF(OR('Marinated Chicken'!I152&gt;0,Squid!I152&gt;0,Spanakopita!I152&gt;0),0,IF(OR(Pita!I152&gt;0,'Green Pepper'!I152&gt;0,'House Salad'!I152&gt;0,Mushrooms!I152&gt;0,Lemon!I152&gt;0,Tzatziki!I152&gt;0,'Monterey Jack'!I152&gt;0,Onions!I152&gt;0,'Garlic Butter Sauce'!I152&gt;0,Flour!I152&gt;0,Cheddar!I152&gt;0),50,200))),0)</f>
        <v>0</v>
      </c>
      <c r="J152" s="2" t="str">
        <f ca="1">IF(D152&lt;$E$18,"N/A",IF(D152=$E$18,IF($E$7-SUM(OFFSET(F152,-$E$18,0):F152)&gt;0,$E$7-SUM(OFFSET(F152,-$E$18,0):F152),0),IF(OFFSET(G152,-$E$18,0)-SUM(OFFSET(F152,-$E$18,0):F152)&gt;0,OFFSET(G152,-$E$18,0)-SUM(OFFSET(F152,-$E$18,0):F152),0)))</f>
        <v>N/A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261</v>
      </c>
      <c r="F153" s="15">
        <f t="shared" si="16"/>
        <v>10</v>
      </c>
      <c r="G153" s="15">
        <f t="shared" ca="1" si="17"/>
        <v>0</v>
      </c>
      <c r="H153" s="13">
        <f t="shared" ca="1" si="13"/>
        <v>0.28602739726027399</v>
      </c>
      <c r="I153" s="29">
        <f ca="1">IF(G153&lt;&gt;0,IF(E153&lt;0,0,IF(OR('Marinated Chicken'!I153&gt;0,Squid!I153&gt;0,Spanakopita!I153&gt;0),0,IF(OR(Pita!I153&gt;0,'Green Pepper'!I153&gt;0,'House Salad'!I153&gt;0,Mushrooms!I153&gt;0,Lemon!I153&gt;0,Tzatziki!I153&gt;0,'Monterey Jack'!I153&gt;0,Onions!I153&gt;0,'Garlic Butter Sauce'!I153&gt;0,Flour!I153&gt;0,Cheddar!I153&gt;0),50,200))),0)</f>
        <v>0</v>
      </c>
      <c r="J153" s="2" t="str">
        <f ca="1">IF(D153&lt;$E$18,"N/A",IF(D153=$E$18,IF($E$7-SUM(OFFSET(F153,-$E$18,0):F153)&gt;0,$E$7-SUM(OFFSET(F153,-$E$18,0):F153),0),IF(OFFSET(G153,-$E$18,0)-SUM(OFFSET(F153,-$E$18,0):F153)&gt;0,OFFSET(G153,-$E$18,0)-SUM(OFFSET(F153,-$E$18,0):F153),0)))</f>
        <v>N/A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251</v>
      </c>
      <c r="F154" s="15">
        <f t="shared" si="16"/>
        <v>10</v>
      </c>
      <c r="G154" s="15">
        <f t="shared" ca="1" si="17"/>
        <v>0</v>
      </c>
      <c r="H154" s="13">
        <f t="shared" ca="1" si="13"/>
        <v>0.27506849315068499</v>
      </c>
      <c r="I154" s="29">
        <f ca="1">IF(G154&lt;&gt;0,IF(E154&lt;0,0,IF(OR('Marinated Chicken'!I154&gt;0,Squid!I154&gt;0,Spanakopita!I154&gt;0),0,IF(OR(Pita!I154&gt;0,'Green Pepper'!I154&gt;0,'House Salad'!I154&gt;0,Mushrooms!I154&gt;0,Lemon!I154&gt;0,Tzatziki!I154&gt;0,'Monterey Jack'!I154&gt;0,Onions!I154&gt;0,'Garlic Butter Sauce'!I154&gt;0,Flour!I154&gt;0,Cheddar!I154&gt;0),50,200))),0)</f>
        <v>0</v>
      </c>
      <c r="J154" s="2" t="str">
        <f ca="1">IF(D154&lt;$E$18,"N/A",IF(D154=$E$18,IF($E$7-SUM(OFFSET(F154,-$E$18,0):F154)&gt;0,$E$7-SUM(OFFSET(F154,-$E$18,0):F154),0),IF(OFFSET(G154,-$E$18,0)-SUM(OFFSET(F154,-$E$18,0):F154)&gt;0,OFFSET(G154,-$E$18,0)-SUM(OFFSET(F154,-$E$18,0):F154),0)))</f>
        <v>N/A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241</v>
      </c>
      <c r="F155" s="15">
        <f t="shared" si="16"/>
        <v>10</v>
      </c>
      <c r="G155" s="15">
        <f t="shared" ca="1" si="17"/>
        <v>0</v>
      </c>
      <c r="H155" s="13">
        <f t="shared" ca="1" si="13"/>
        <v>0.26410958904109594</v>
      </c>
      <c r="I155" s="29">
        <f ca="1">IF(G155&lt;&gt;0,IF(E155&lt;0,0,IF(OR('Marinated Chicken'!I155&gt;0,Squid!I155&gt;0,Spanakopita!I155&gt;0),0,IF(OR(Pita!I155&gt;0,'Green Pepper'!I155&gt;0,'House Salad'!I155&gt;0,Mushrooms!I155&gt;0,Lemon!I155&gt;0,Tzatziki!I155&gt;0,'Monterey Jack'!I155&gt;0,Onions!I155&gt;0,'Garlic Butter Sauce'!I155&gt;0,Flour!I155&gt;0,Cheddar!I155&gt;0),50,200))),0)</f>
        <v>0</v>
      </c>
      <c r="J155" s="2" t="str">
        <f ca="1">IF(D155&lt;$E$18,"N/A",IF(D155=$E$18,IF($E$7-SUM(OFFSET(F155,-$E$18,0):F155)&gt;0,$E$7-SUM(OFFSET(F155,-$E$18,0):F155),0),IF(OFFSET(G155,-$E$18,0)-SUM(OFFSET(F155,-$E$18,0):F155)&gt;0,OFFSET(G155,-$E$18,0)-SUM(OFFSET(F155,-$E$18,0):F155),0)))</f>
        <v>N/A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231</v>
      </c>
      <c r="F156" s="15">
        <f t="shared" si="16"/>
        <v>10</v>
      </c>
      <c r="G156" s="15">
        <f t="shared" ca="1" si="17"/>
        <v>0</v>
      </c>
      <c r="H156" s="13">
        <f t="shared" ca="1" si="13"/>
        <v>0.25315068493150689</v>
      </c>
      <c r="I156" s="29">
        <f ca="1">IF(G156&lt;&gt;0,IF(E156&lt;0,0,IF(OR('Marinated Chicken'!I156&gt;0,Squid!I156&gt;0,Spanakopita!I156&gt;0),0,IF(OR(Pita!I156&gt;0,'Green Pepper'!I156&gt;0,'House Salad'!I156&gt;0,Mushrooms!I156&gt;0,Lemon!I156&gt;0,Tzatziki!I156&gt;0,'Monterey Jack'!I156&gt;0,Onions!I156&gt;0,'Garlic Butter Sauce'!I156&gt;0,Flour!I156&gt;0,Cheddar!I156&gt;0),50,200))),0)</f>
        <v>0</v>
      </c>
      <c r="J156" s="2" t="str">
        <f ca="1">IF(D156&lt;$E$18,"N/A",IF(D156=$E$18,IF($E$7-SUM(OFFSET(F156,-$E$18,0):F156)&gt;0,$E$7-SUM(OFFSET(F156,-$E$18,0):F156),0),IF(OFFSET(G156,-$E$18,0)-SUM(OFFSET(F156,-$E$18,0):F156)&gt;0,OFFSET(G156,-$E$18,0)-SUM(OFFSET(F156,-$E$18,0):F156),0)))</f>
        <v>N/A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221</v>
      </c>
      <c r="F157" s="15">
        <f t="shared" si="16"/>
        <v>10</v>
      </c>
      <c r="G157" s="15">
        <f t="shared" ca="1" si="17"/>
        <v>0</v>
      </c>
      <c r="H157" s="13">
        <f t="shared" ca="1" si="13"/>
        <v>0.24219178082191783</v>
      </c>
      <c r="I157" s="29">
        <f ca="1">IF(G157&lt;&gt;0,IF(E157&lt;0,0,IF(OR('Marinated Chicken'!I157&gt;0,Squid!I157&gt;0,Spanakopita!I157&gt;0),0,IF(OR(Pita!I157&gt;0,'Green Pepper'!I157&gt;0,'House Salad'!I157&gt;0,Mushrooms!I157&gt;0,Lemon!I157&gt;0,Tzatziki!I157&gt;0,'Monterey Jack'!I157&gt;0,Onions!I157&gt;0,'Garlic Butter Sauce'!I157&gt;0,Flour!I157&gt;0,Cheddar!I157&gt;0),50,200))),0)</f>
        <v>0</v>
      </c>
      <c r="J157" s="2" t="str">
        <f ca="1">IF(D157&lt;$E$18,"N/A",IF(D157=$E$18,IF($E$7-SUM(OFFSET(F157,-$E$18,0):F157)&gt;0,$E$7-SUM(OFFSET(F157,-$E$18,0):F157),0),IF(OFFSET(G157,-$E$18,0)-SUM(OFFSET(F157,-$E$18,0):F157)&gt;0,OFFSET(G157,-$E$18,0)-SUM(OFFSET(F157,-$E$18,0):F157),0)))</f>
        <v>N/A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211</v>
      </c>
      <c r="F158" s="15">
        <f t="shared" si="16"/>
        <v>10</v>
      </c>
      <c r="G158" s="15">
        <f t="shared" ca="1" si="17"/>
        <v>0</v>
      </c>
      <c r="H158" s="13">
        <f t="shared" ca="1" si="13"/>
        <v>0.23123287671232878</v>
      </c>
      <c r="I158" s="29">
        <f ca="1">IF(G158&lt;&gt;0,IF(E158&lt;0,0,IF(OR('Marinated Chicken'!I158&gt;0,Squid!I158&gt;0,Spanakopita!I158&gt;0),0,IF(OR(Pita!I158&gt;0,'Green Pepper'!I158&gt;0,'House Salad'!I158&gt;0,Mushrooms!I158&gt;0,Lemon!I158&gt;0,Tzatziki!I158&gt;0,'Monterey Jack'!I158&gt;0,Onions!I158&gt;0,'Garlic Butter Sauce'!I158&gt;0,Flour!I158&gt;0,Cheddar!I158&gt;0),50,200))),0)</f>
        <v>0</v>
      </c>
      <c r="J158" s="2" t="str">
        <f ca="1">IF(D158&lt;$E$18,"N/A",IF(D158=$E$18,IF($E$7-SUM(OFFSET(F158,-$E$18,0):F158)&gt;0,$E$7-SUM(OFFSET(F158,-$E$18,0):F158),0),IF(OFFSET(G158,-$E$18,0)-SUM(OFFSET(F158,-$E$18,0):F158)&gt;0,OFFSET(G158,-$E$18,0)-SUM(OFFSET(F158,-$E$18,0):F158),0)))</f>
        <v>N/A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201</v>
      </c>
      <c r="F159" s="15">
        <f t="shared" si="16"/>
        <v>10</v>
      </c>
      <c r="G159" s="15">
        <f t="shared" ca="1" si="17"/>
        <v>0</v>
      </c>
      <c r="H159" s="13">
        <f t="shared" ca="1" si="13"/>
        <v>0.22027397260273976</v>
      </c>
      <c r="I159" s="29">
        <f ca="1">IF(G159&lt;&gt;0,IF(E159&lt;0,0,IF(OR('Marinated Chicken'!I159&gt;0,Squid!I159&gt;0,Spanakopita!I159&gt;0),0,IF(OR(Pita!I159&gt;0,'Green Pepper'!I159&gt;0,'House Salad'!I159&gt;0,Mushrooms!I159&gt;0,Lemon!I159&gt;0,Tzatziki!I159&gt;0,'Monterey Jack'!I159&gt;0,Onions!I159&gt;0,'Garlic Butter Sauce'!I159&gt;0,Flour!I159&gt;0,Cheddar!I159&gt;0),50,200))),0)</f>
        <v>0</v>
      </c>
      <c r="J159" s="2" t="str">
        <f ca="1">IF(D159&lt;$E$18,"N/A",IF(D159=$E$18,IF($E$7-SUM(OFFSET(F159,-$E$18,0):F159)&gt;0,$E$7-SUM(OFFSET(F159,-$E$18,0):F159),0),IF(OFFSET(G159,-$E$18,0)-SUM(OFFSET(F159,-$E$18,0):F159)&gt;0,OFFSET(G159,-$E$18,0)-SUM(OFFSET(F159,-$E$18,0):F159),0)))</f>
        <v>N/A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191</v>
      </c>
      <c r="F160" s="15">
        <f t="shared" si="16"/>
        <v>10</v>
      </c>
      <c r="G160" s="15">
        <f t="shared" ca="1" si="17"/>
        <v>350</v>
      </c>
      <c r="H160" s="13">
        <f t="shared" ca="1" si="13"/>
        <v>0.20931506849315071</v>
      </c>
      <c r="I160" s="29">
        <f ca="1">IF(G160&lt;&gt;0,IF(E160&lt;0,0,IF(OR('Marinated Chicken'!I160&gt;0,Squid!I160&gt;0,Spanakopita!I160&gt;0),0,IF(OR(Pita!I160&gt;0,'Green Pepper'!I160&gt;0,'House Salad'!I160&gt;0,Mushrooms!I160&gt;0,Lemon!I160&gt;0,Tzatziki!I160&gt;0,'Monterey Jack'!I160&gt;0,Onions!I160&gt;0,'Garlic Butter Sauce'!I160&gt;0,Flour!I160&gt;0,Cheddar!I160&gt;0),50,200))),0)</f>
        <v>0</v>
      </c>
      <c r="J160" s="2" t="str">
        <f ca="1">IF(D160&lt;$E$18,"N/A",IF(D160=$E$18,IF($E$7-SUM(OFFSET(F160,-$E$18,0):F160)&gt;0,$E$7-SUM(OFFSET(F160,-$E$18,0):F160),0),IF(OFFSET(G160,-$E$18,0)-SUM(OFFSET(F160,-$E$18,0):F160)&gt;0,OFFSET(G160,-$E$18,0)-SUM(OFFSET(F160,-$E$18,0):F160),0)))</f>
        <v>N/A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531</v>
      </c>
      <c r="F161" s="15">
        <f t="shared" si="16"/>
        <v>10</v>
      </c>
      <c r="G161" s="15">
        <f t="shared" ca="1" si="17"/>
        <v>0</v>
      </c>
      <c r="H161" s="13">
        <f t="shared" ca="1" si="13"/>
        <v>0.58191780821917816</v>
      </c>
      <c r="I161" s="29">
        <f ca="1">IF(G161&lt;&gt;0,IF(E161&lt;0,0,IF(OR('Marinated Chicken'!I161&gt;0,Squid!I161&gt;0,Spanakopita!I161&gt;0),0,IF(OR(Pita!I161&gt;0,'Green Pepper'!I161&gt;0,'House Salad'!I161&gt;0,Mushrooms!I161&gt;0,Lemon!I161&gt;0,Tzatziki!I161&gt;0,'Monterey Jack'!I161&gt;0,Onions!I161&gt;0,'Garlic Butter Sauce'!I161&gt;0,Flour!I161&gt;0,Cheddar!I161&gt;0),50,200))),0)</f>
        <v>0</v>
      </c>
      <c r="J161" s="2" t="str">
        <f ca="1">IF(D161&lt;$E$18,"N/A",IF(D161=$E$18,IF($E$7-SUM(OFFSET(F161,-$E$18,0):F161)&gt;0,$E$7-SUM(OFFSET(F161,-$E$18,0):F161),0),IF(OFFSET(G161,-$E$18,0)-SUM(OFFSET(F161,-$E$18,0):F161)&gt;0,OFFSET(G161,-$E$18,0)-SUM(OFFSET(F161,-$E$18,0):F161),0)))</f>
        <v>N/A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521</v>
      </c>
      <c r="F162" s="15">
        <f t="shared" si="16"/>
        <v>10</v>
      </c>
      <c r="G162" s="15">
        <f t="shared" ca="1" si="17"/>
        <v>0</v>
      </c>
      <c r="H162" s="13">
        <f t="shared" ca="1" si="13"/>
        <v>0.57095890410958916</v>
      </c>
      <c r="I162" s="29">
        <f ca="1">IF(G162&lt;&gt;0,IF(E162&lt;0,0,IF(OR('Marinated Chicken'!I162&gt;0,Squid!I162&gt;0,Spanakopita!I162&gt;0),0,IF(OR(Pita!I162&gt;0,'Green Pepper'!I162&gt;0,'House Salad'!I162&gt;0,Mushrooms!I162&gt;0,Lemon!I162&gt;0,Tzatziki!I162&gt;0,'Monterey Jack'!I162&gt;0,Onions!I162&gt;0,'Garlic Butter Sauce'!I162&gt;0,Flour!I162&gt;0,Cheddar!I162&gt;0),50,200))),0)</f>
        <v>0</v>
      </c>
      <c r="J162" s="2" t="str">
        <f ca="1">IF(D162&lt;$E$18,"N/A",IF(D162=$E$18,IF($E$7-SUM(OFFSET(F162,-$E$18,0):F162)&gt;0,$E$7-SUM(OFFSET(F162,-$E$18,0):F162),0),IF(OFFSET(G162,-$E$18,0)-SUM(OFFSET(F162,-$E$18,0):F162)&gt;0,OFFSET(G162,-$E$18,0)-SUM(OFFSET(F162,-$E$18,0):F162),0)))</f>
        <v>N/A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511</v>
      </c>
      <c r="F163" s="15">
        <f t="shared" si="16"/>
        <v>10</v>
      </c>
      <c r="G163" s="15">
        <f t="shared" ca="1" si="17"/>
        <v>0</v>
      </c>
      <c r="H163" s="13">
        <f t="shared" ca="1" si="13"/>
        <v>0.56000000000000005</v>
      </c>
      <c r="I163" s="29">
        <f ca="1">IF(G163&lt;&gt;0,IF(E163&lt;0,0,IF(OR('Marinated Chicken'!I163&gt;0,Squid!I163&gt;0,Spanakopita!I163&gt;0),0,IF(OR(Pita!I163&gt;0,'Green Pepper'!I163&gt;0,'House Salad'!I163&gt;0,Mushrooms!I163&gt;0,Lemon!I163&gt;0,Tzatziki!I163&gt;0,'Monterey Jack'!I163&gt;0,Onions!I163&gt;0,'Garlic Butter Sauce'!I163&gt;0,Flour!I163&gt;0,Cheddar!I163&gt;0),50,200))),0)</f>
        <v>0</v>
      </c>
      <c r="J163" s="2" t="str">
        <f ca="1">IF(D163&lt;$E$18,"N/A",IF(D163=$E$18,IF($E$7-SUM(OFFSET(F163,-$E$18,0):F163)&gt;0,$E$7-SUM(OFFSET(F163,-$E$18,0):F163),0),IF(OFFSET(G163,-$E$18,0)-SUM(OFFSET(F163,-$E$18,0):F163)&gt;0,OFFSET(G163,-$E$18,0)-SUM(OFFSET(F163,-$E$18,0):F163),0)))</f>
        <v>N/A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501</v>
      </c>
      <c r="F164" s="15">
        <f t="shared" si="16"/>
        <v>10</v>
      </c>
      <c r="G164" s="15">
        <f t="shared" ca="1" si="17"/>
        <v>0</v>
      </c>
      <c r="H164" s="13">
        <f t="shared" ca="1" si="13"/>
        <v>0.54904109589041106</v>
      </c>
      <c r="I164" s="29">
        <f ca="1">IF(G164&lt;&gt;0,IF(E164&lt;0,0,IF(OR('Marinated Chicken'!I164&gt;0,Squid!I164&gt;0,Spanakopita!I164&gt;0),0,IF(OR(Pita!I164&gt;0,'Green Pepper'!I164&gt;0,'House Salad'!I164&gt;0,Mushrooms!I164&gt;0,Lemon!I164&gt;0,Tzatziki!I164&gt;0,'Monterey Jack'!I164&gt;0,Onions!I164&gt;0,'Garlic Butter Sauce'!I164&gt;0,Flour!I164&gt;0,Cheddar!I164&gt;0),50,200))),0)</f>
        <v>0</v>
      </c>
      <c r="J164" s="2" t="str">
        <f ca="1">IF(D164&lt;$E$18,"N/A",IF(D164=$E$18,IF($E$7-SUM(OFFSET(F164,-$E$18,0):F164)&gt;0,$E$7-SUM(OFFSET(F164,-$E$18,0):F164),0),IF(OFFSET(G164,-$E$18,0)-SUM(OFFSET(F164,-$E$18,0):F164)&gt;0,OFFSET(G164,-$E$18,0)-SUM(OFFSET(F164,-$E$18,0):F164),0)))</f>
        <v>N/A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491</v>
      </c>
      <c r="F165" s="15">
        <f t="shared" si="16"/>
        <v>10</v>
      </c>
      <c r="G165" s="15">
        <f t="shared" ca="1" si="17"/>
        <v>0</v>
      </c>
      <c r="H165" s="13">
        <f t="shared" ca="1" si="13"/>
        <v>0.53808219178082195</v>
      </c>
      <c r="I165" s="29">
        <f ca="1">IF(G165&lt;&gt;0,IF(E165&lt;0,0,IF(OR('Marinated Chicken'!I165&gt;0,Squid!I165&gt;0,Spanakopita!I165&gt;0),0,IF(OR(Pita!I165&gt;0,'Green Pepper'!I165&gt;0,'House Salad'!I165&gt;0,Mushrooms!I165&gt;0,Lemon!I165&gt;0,Tzatziki!I165&gt;0,'Monterey Jack'!I165&gt;0,Onions!I165&gt;0,'Garlic Butter Sauce'!I165&gt;0,Flour!I165&gt;0,Cheddar!I165&gt;0),50,200))),0)</f>
        <v>0</v>
      </c>
      <c r="J165" s="2" t="str">
        <f ca="1">IF(D165&lt;$E$18,"N/A",IF(D165=$E$18,IF($E$7-SUM(OFFSET(F165,-$E$18,0):F165)&gt;0,$E$7-SUM(OFFSET(F165,-$E$18,0):F165),0),IF(OFFSET(G165,-$E$18,0)-SUM(OFFSET(F165,-$E$18,0):F165)&gt;0,OFFSET(G165,-$E$18,0)-SUM(OFFSET(F165,-$E$18,0):F165),0)))</f>
        <v>N/A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481</v>
      </c>
      <c r="F166" s="15">
        <f t="shared" si="16"/>
        <v>10</v>
      </c>
      <c r="G166" s="15">
        <f t="shared" ca="1" si="17"/>
        <v>0</v>
      </c>
      <c r="H166" s="13">
        <f t="shared" ca="1" si="13"/>
        <v>0.52712328767123295</v>
      </c>
      <c r="I166" s="29">
        <f ca="1">IF(G166&lt;&gt;0,IF(E166&lt;0,0,IF(OR('Marinated Chicken'!I166&gt;0,Squid!I166&gt;0,Spanakopita!I166&gt;0),0,IF(OR(Pita!I166&gt;0,'Green Pepper'!I166&gt;0,'House Salad'!I166&gt;0,Mushrooms!I166&gt;0,Lemon!I166&gt;0,Tzatziki!I166&gt;0,'Monterey Jack'!I166&gt;0,Onions!I166&gt;0,'Garlic Butter Sauce'!I166&gt;0,Flour!I166&gt;0,Cheddar!I166&gt;0),50,200))),0)</f>
        <v>0</v>
      </c>
      <c r="J166" s="2" t="str">
        <f ca="1">IF(D166&lt;$E$18,"N/A",IF(D166=$E$18,IF($E$7-SUM(OFFSET(F166,-$E$18,0):F166)&gt;0,$E$7-SUM(OFFSET(F166,-$E$18,0):F166),0),IF(OFFSET(G166,-$E$18,0)-SUM(OFFSET(F166,-$E$18,0):F166)&gt;0,OFFSET(G166,-$E$18,0)-SUM(OFFSET(F166,-$E$18,0):F166),0)))</f>
        <v>N/A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471</v>
      </c>
      <c r="F167" s="15">
        <f t="shared" si="16"/>
        <v>10</v>
      </c>
      <c r="G167" s="15">
        <f t="shared" ca="1" si="17"/>
        <v>0</v>
      </c>
      <c r="H167" s="13">
        <f t="shared" ca="1" si="13"/>
        <v>0.51616438356164385</v>
      </c>
      <c r="I167" s="29">
        <f ca="1">IF(G167&lt;&gt;0,IF(E167&lt;0,0,IF(OR('Marinated Chicken'!I167&gt;0,Squid!I167&gt;0,Spanakopita!I167&gt;0),0,IF(OR(Pita!I167&gt;0,'Green Pepper'!I167&gt;0,'House Salad'!I167&gt;0,Mushrooms!I167&gt;0,Lemon!I167&gt;0,Tzatziki!I167&gt;0,'Monterey Jack'!I167&gt;0,Onions!I167&gt;0,'Garlic Butter Sauce'!I167&gt;0,Flour!I167&gt;0,Cheddar!I167&gt;0),50,200))),0)</f>
        <v>0</v>
      </c>
      <c r="J167" s="2" t="str">
        <f ca="1">IF(D167&lt;$E$18,"N/A",IF(D167=$E$18,IF($E$7-SUM(OFFSET(F167,-$E$18,0):F167)&gt;0,$E$7-SUM(OFFSET(F167,-$E$18,0):F167),0),IF(OFFSET(G167,-$E$18,0)-SUM(OFFSET(F167,-$E$18,0):F167)&gt;0,OFFSET(G167,-$E$18,0)-SUM(OFFSET(F167,-$E$18,0):F167),0)))</f>
        <v>N/A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461</v>
      </c>
      <c r="F168" s="15">
        <f t="shared" si="16"/>
        <v>10</v>
      </c>
      <c r="G168" s="15">
        <f t="shared" ca="1" si="17"/>
        <v>0</v>
      </c>
      <c r="H168" s="13">
        <f t="shared" ca="1" si="13"/>
        <v>0.50520547945205485</v>
      </c>
      <c r="I168" s="29">
        <f ca="1">IF(G168&lt;&gt;0,IF(E168&lt;0,0,IF(OR('Marinated Chicken'!I168&gt;0,Squid!I168&gt;0,Spanakopita!I168&gt;0),0,IF(OR(Pita!I168&gt;0,'Green Pepper'!I168&gt;0,'House Salad'!I168&gt;0,Mushrooms!I168&gt;0,Lemon!I168&gt;0,Tzatziki!I168&gt;0,'Monterey Jack'!I168&gt;0,Onions!I168&gt;0,'Garlic Butter Sauce'!I168&gt;0,Flour!I168&gt;0,Cheddar!I168&gt;0),50,200))),0)</f>
        <v>0</v>
      </c>
      <c r="J168" s="2" t="str">
        <f ca="1">IF(D168&lt;$E$18,"N/A",IF(D168=$E$18,IF($E$7-SUM(OFFSET(F168,-$E$18,0):F168)&gt;0,$E$7-SUM(OFFSET(F168,-$E$18,0):F168),0),IF(OFFSET(G168,-$E$18,0)-SUM(OFFSET(F168,-$E$18,0):F168)&gt;0,OFFSET(G168,-$E$18,0)-SUM(OFFSET(F168,-$E$18,0):F168),0)))</f>
        <v>N/A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451</v>
      </c>
      <c r="F169" s="15">
        <f t="shared" si="16"/>
        <v>10</v>
      </c>
      <c r="G169" s="15">
        <f t="shared" ca="1" si="17"/>
        <v>0</v>
      </c>
      <c r="H169" s="13">
        <f t="shared" ca="1" si="13"/>
        <v>0.4942465753424658</v>
      </c>
      <c r="I169" s="29">
        <f ca="1">IF(G169&lt;&gt;0,IF(E169&lt;0,0,IF(OR('Marinated Chicken'!I169&gt;0,Squid!I169&gt;0,Spanakopita!I169&gt;0),0,IF(OR(Pita!I169&gt;0,'Green Pepper'!I169&gt;0,'House Salad'!I169&gt;0,Mushrooms!I169&gt;0,Lemon!I169&gt;0,Tzatziki!I169&gt;0,'Monterey Jack'!I169&gt;0,Onions!I169&gt;0,'Garlic Butter Sauce'!I169&gt;0,Flour!I169&gt;0,Cheddar!I169&gt;0),50,200))),0)</f>
        <v>0</v>
      </c>
      <c r="J169" s="2" t="str">
        <f ca="1">IF(D169&lt;$E$18,"N/A",IF(D169=$E$18,IF($E$7-SUM(OFFSET(F169,-$E$18,0):F169)&gt;0,$E$7-SUM(OFFSET(F169,-$E$18,0):F169),0),IF(OFFSET(G169,-$E$18,0)-SUM(OFFSET(F169,-$E$18,0):F169)&gt;0,OFFSET(G169,-$E$18,0)-SUM(OFFSET(F169,-$E$18,0):F169),0)))</f>
        <v>N/A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441</v>
      </c>
      <c r="F170" s="15">
        <f t="shared" si="16"/>
        <v>10</v>
      </c>
      <c r="G170" s="15">
        <f t="shared" ca="1" si="17"/>
        <v>0</v>
      </c>
      <c r="H170" s="13">
        <f t="shared" ca="1" si="13"/>
        <v>0.48328767123287675</v>
      </c>
      <c r="I170" s="29">
        <f ca="1">IF(G170&lt;&gt;0,IF(E170&lt;0,0,IF(OR('Marinated Chicken'!I170&gt;0,Squid!I170&gt;0,Spanakopita!I170&gt;0),0,IF(OR(Pita!I170&gt;0,'Green Pepper'!I170&gt;0,'House Salad'!I170&gt;0,Mushrooms!I170&gt;0,Lemon!I170&gt;0,Tzatziki!I170&gt;0,'Monterey Jack'!I170&gt;0,Onions!I170&gt;0,'Garlic Butter Sauce'!I170&gt;0,Flour!I170&gt;0,Cheddar!I170&gt;0),50,200))),0)</f>
        <v>0</v>
      </c>
      <c r="J170" s="2" t="str">
        <f ca="1">IF(D170&lt;$E$18,"N/A",IF(D170=$E$18,IF($E$7-SUM(OFFSET(F170,-$E$18,0):F170)&gt;0,$E$7-SUM(OFFSET(F170,-$E$18,0):F170),0),IF(OFFSET(G170,-$E$18,0)-SUM(OFFSET(F170,-$E$18,0):F170)&gt;0,OFFSET(G170,-$E$18,0)-SUM(OFFSET(F170,-$E$18,0):F170),0)))</f>
        <v>N/A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431</v>
      </c>
      <c r="F171" s="15">
        <f t="shared" si="16"/>
        <v>10</v>
      </c>
      <c r="G171" s="15">
        <f t="shared" ca="1" si="17"/>
        <v>0</v>
      </c>
      <c r="H171" s="13">
        <f t="shared" ca="1" si="13"/>
        <v>0.47232876712328775</v>
      </c>
      <c r="I171" s="29">
        <f ca="1">IF(G171&lt;&gt;0,IF(E171&lt;0,0,IF(OR('Marinated Chicken'!I171&gt;0,Squid!I171&gt;0,Spanakopita!I171&gt;0),0,IF(OR(Pita!I171&gt;0,'Green Pepper'!I171&gt;0,'House Salad'!I171&gt;0,Mushrooms!I171&gt;0,Lemon!I171&gt;0,Tzatziki!I171&gt;0,'Monterey Jack'!I171&gt;0,Onions!I171&gt;0,'Garlic Butter Sauce'!I171&gt;0,Flour!I171&gt;0,Cheddar!I171&gt;0),50,200))),0)</f>
        <v>0</v>
      </c>
      <c r="J171" s="2" t="str">
        <f ca="1">IF(D171&lt;$E$18,"N/A",IF(D171=$E$18,IF($E$7-SUM(OFFSET(F171,-$E$18,0):F171)&gt;0,$E$7-SUM(OFFSET(F171,-$E$18,0):F171),0),IF(OFFSET(G171,-$E$18,0)-SUM(OFFSET(F171,-$E$18,0):F171)&gt;0,OFFSET(G171,-$E$18,0)-SUM(OFFSET(F171,-$E$18,0):F171),0)))</f>
        <v>N/A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421</v>
      </c>
      <c r="F172" s="15">
        <f t="shared" si="16"/>
        <v>10</v>
      </c>
      <c r="G172" s="15">
        <f t="shared" ca="1" si="17"/>
        <v>0</v>
      </c>
      <c r="H172" s="13">
        <f t="shared" ca="1" si="13"/>
        <v>0.4613698630136987</v>
      </c>
      <c r="I172" s="29">
        <f ca="1">IF(G172&lt;&gt;0,IF(E172&lt;0,0,IF(OR('Marinated Chicken'!I172&gt;0,Squid!I172&gt;0,Spanakopita!I172&gt;0),0,IF(OR(Pita!I172&gt;0,'Green Pepper'!I172&gt;0,'House Salad'!I172&gt;0,Mushrooms!I172&gt;0,Lemon!I172&gt;0,Tzatziki!I172&gt;0,'Monterey Jack'!I172&gt;0,Onions!I172&gt;0,'Garlic Butter Sauce'!I172&gt;0,Flour!I172&gt;0,Cheddar!I172&gt;0),50,200))),0)</f>
        <v>0</v>
      </c>
      <c r="J172" s="2" t="str">
        <f ca="1">IF(D172&lt;$E$18,"N/A",IF(D172=$E$18,IF($E$7-SUM(OFFSET(F172,-$E$18,0):F172)&gt;0,$E$7-SUM(OFFSET(F172,-$E$18,0):F172),0),IF(OFFSET(G172,-$E$18,0)-SUM(OFFSET(F172,-$E$18,0):F172)&gt;0,OFFSET(G172,-$E$18,0)-SUM(OFFSET(F172,-$E$18,0):F172),0)))</f>
        <v>N/A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411</v>
      </c>
      <c r="F173" s="15">
        <f t="shared" si="16"/>
        <v>10</v>
      </c>
      <c r="G173" s="15">
        <f t="shared" ca="1" si="17"/>
        <v>0</v>
      </c>
      <c r="H173" s="13">
        <f t="shared" ca="1" si="13"/>
        <v>0.45041095890410965</v>
      </c>
      <c r="I173" s="29">
        <f ca="1">IF(G173&lt;&gt;0,IF(E173&lt;0,0,IF(OR('Marinated Chicken'!I173&gt;0,Squid!I173&gt;0,Spanakopita!I173&gt;0),0,IF(OR(Pita!I173&gt;0,'Green Pepper'!I173&gt;0,'House Salad'!I173&gt;0,Mushrooms!I173&gt;0,Lemon!I173&gt;0,Tzatziki!I173&gt;0,'Monterey Jack'!I173&gt;0,Onions!I173&gt;0,'Garlic Butter Sauce'!I173&gt;0,Flour!I173&gt;0,Cheddar!I173&gt;0),50,200))),0)</f>
        <v>0</v>
      </c>
      <c r="J173" s="2" t="str">
        <f ca="1">IF(D173&lt;$E$18,"N/A",IF(D173=$E$18,IF($E$7-SUM(OFFSET(F173,-$E$18,0):F173)&gt;0,$E$7-SUM(OFFSET(F173,-$E$18,0):F173),0),IF(OFFSET(G173,-$E$18,0)-SUM(OFFSET(F173,-$E$18,0):F173)&gt;0,OFFSET(G173,-$E$18,0)-SUM(OFFSET(F173,-$E$18,0):F173),0)))</f>
        <v>N/A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401</v>
      </c>
      <c r="F174" s="15">
        <f t="shared" si="16"/>
        <v>10</v>
      </c>
      <c r="G174" s="15">
        <f t="shared" ca="1" si="17"/>
        <v>0</v>
      </c>
      <c r="H174" s="13">
        <f t="shared" ca="1" si="13"/>
        <v>0.4394520547945206</v>
      </c>
      <c r="I174" s="29">
        <f ca="1">IF(G174&lt;&gt;0,IF(E174&lt;0,0,IF(OR('Marinated Chicken'!I174&gt;0,Squid!I174&gt;0,Spanakopita!I174&gt;0),0,IF(OR(Pita!I174&gt;0,'Green Pepper'!I174&gt;0,'House Salad'!I174&gt;0,Mushrooms!I174&gt;0,Lemon!I174&gt;0,Tzatziki!I174&gt;0,'Monterey Jack'!I174&gt;0,Onions!I174&gt;0,'Garlic Butter Sauce'!I174&gt;0,Flour!I174&gt;0,Cheddar!I174&gt;0),50,200))),0)</f>
        <v>0</v>
      </c>
      <c r="J174" s="2" t="str">
        <f ca="1">IF(D174&lt;$E$18,"N/A",IF(D174=$E$18,IF($E$7-SUM(OFFSET(F174,-$E$18,0):F174)&gt;0,$E$7-SUM(OFFSET(F174,-$E$18,0):F174),0),IF(OFFSET(G174,-$E$18,0)-SUM(OFFSET(F174,-$E$18,0):F174)&gt;0,OFFSET(G174,-$E$18,0)-SUM(OFFSET(F174,-$E$18,0):F174),0)))</f>
        <v>N/A</v>
      </c>
      <c r="K174" s="13">
        <f t="shared" ca="1" si="14"/>
        <v>0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391</v>
      </c>
      <c r="F175" s="15">
        <f t="shared" si="16"/>
        <v>10</v>
      </c>
      <c r="G175" s="15">
        <f t="shared" ca="1" si="17"/>
        <v>0</v>
      </c>
      <c r="H175" s="13">
        <f t="shared" ca="1" si="13"/>
        <v>0.42849315068493155</v>
      </c>
      <c r="I175" s="29">
        <f ca="1">IF(G175&lt;&gt;0,IF(E175&lt;0,0,IF(OR('Marinated Chicken'!I175&gt;0,Squid!I175&gt;0,Spanakopita!I175&gt;0),0,IF(OR(Pita!I175&gt;0,'Green Pepper'!I175&gt;0,'House Salad'!I175&gt;0,Mushrooms!I175&gt;0,Lemon!I175&gt;0,Tzatziki!I175&gt;0,'Monterey Jack'!I175&gt;0,Onions!I175&gt;0,'Garlic Butter Sauce'!I175&gt;0,Flour!I175&gt;0,Cheddar!I175&gt;0),50,200))),0)</f>
        <v>0</v>
      </c>
      <c r="J175" s="2" t="str">
        <f ca="1">IF(D175&lt;$E$18,"N/A",IF(D175=$E$18,IF($E$7-SUM(OFFSET(F175,-$E$18,0):F175)&gt;0,$E$7-SUM(OFFSET(F175,-$E$18,0):F175),0),IF(OFFSET(G175,-$E$18,0)-SUM(OFFSET(F175,-$E$18,0):F175)&gt;0,OFFSET(G175,-$E$18,0)-SUM(OFFSET(F175,-$E$18,0):F175),0)))</f>
        <v>N/A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381</v>
      </c>
      <c r="F176" s="15">
        <f t="shared" si="16"/>
        <v>10</v>
      </c>
      <c r="G176" s="15">
        <f t="shared" ca="1" si="17"/>
        <v>0</v>
      </c>
      <c r="H176" s="13">
        <f t="shared" ca="1" si="13"/>
        <v>0.41753424657534249</v>
      </c>
      <c r="I176" s="29">
        <f ca="1">IF(G176&lt;&gt;0,IF(E176&lt;0,0,IF(OR('Marinated Chicken'!I176&gt;0,Squid!I176&gt;0,Spanakopita!I176&gt;0),0,IF(OR(Pita!I176&gt;0,'Green Pepper'!I176&gt;0,'House Salad'!I176&gt;0,Mushrooms!I176&gt;0,Lemon!I176&gt;0,Tzatziki!I176&gt;0,'Monterey Jack'!I176&gt;0,Onions!I176&gt;0,'Garlic Butter Sauce'!I176&gt;0,Flour!I176&gt;0,Cheddar!I176&gt;0),50,200))),0)</f>
        <v>0</v>
      </c>
      <c r="J176" s="2" t="str">
        <f ca="1">IF(D176&lt;$E$18,"N/A",IF(D176=$E$18,IF($E$7-SUM(OFFSET(F176,-$E$18,0):F176)&gt;0,$E$7-SUM(OFFSET(F176,-$E$18,0):F176),0),IF(OFFSET(G176,-$E$18,0)-SUM(OFFSET(F176,-$E$18,0):F176)&gt;0,OFFSET(G176,-$E$18,0)-SUM(OFFSET(F176,-$E$18,0):F176),0)))</f>
        <v>N/A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371</v>
      </c>
      <c r="F177" s="15">
        <f t="shared" si="16"/>
        <v>10</v>
      </c>
      <c r="G177" s="15">
        <f t="shared" ca="1" si="17"/>
        <v>0</v>
      </c>
      <c r="H177" s="13">
        <f t="shared" ca="1" si="13"/>
        <v>0.4065753424657535</v>
      </c>
      <c r="I177" s="29">
        <f ca="1">IF(G177&lt;&gt;0,IF(E177&lt;0,0,IF(OR('Marinated Chicken'!I177&gt;0,Squid!I177&gt;0,Spanakopita!I177&gt;0),0,IF(OR(Pita!I177&gt;0,'Green Pepper'!I177&gt;0,'House Salad'!I177&gt;0,Mushrooms!I177&gt;0,Lemon!I177&gt;0,Tzatziki!I177&gt;0,'Monterey Jack'!I177&gt;0,Onions!I177&gt;0,'Garlic Butter Sauce'!I177&gt;0,Flour!I177&gt;0,Cheddar!I177&gt;0),50,200))),0)</f>
        <v>0</v>
      </c>
      <c r="J177" s="2" t="str">
        <f ca="1">IF(D177&lt;$E$18,"N/A",IF(D177=$E$18,IF($E$7-SUM(OFFSET(F177,-$E$18,0):F177)&gt;0,$E$7-SUM(OFFSET(F177,-$E$18,0):F177),0),IF(OFFSET(G177,-$E$18,0)-SUM(OFFSET(F177,-$E$18,0):F177)&gt;0,OFFSET(G177,-$E$18,0)-SUM(OFFSET(F177,-$E$18,0):F177),0)))</f>
        <v>N/A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361</v>
      </c>
      <c r="F178" s="15">
        <f t="shared" si="16"/>
        <v>10</v>
      </c>
      <c r="G178" s="15">
        <f t="shared" ca="1" si="17"/>
        <v>0</v>
      </c>
      <c r="H178" s="13">
        <f t="shared" ca="1" si="13"/>
        <v>0.39561643835616445</v>
      </c>
      <c r="I178" s="29">
        <f ca="1">IF(G178&lt;&gt;0,IF(E178&lt;0,0,IF(OR('Marinated Chicken'!I178&gt;0,Squid!I178&gt;0,Spanakopita!I178&gt;0),0,IF(OR(Pita!I178&gt;0,'Green Pepper'!I178&gt;0,'House Salad'!I178&gt;0,Mushrooms!I178&gt;0,Lemon!I178&gt;0,Tzatziki!I178&gt;0,'Monterey Jack'!I178&gt;0,Onions!I178&gt;0,'Garlic Butter Sauce'!I178&gt;0,Flour!I178&gt;0,Cheddar!I178&gt;0),50,200))),0)</f>
        <v>0</v>
      </c>
      <c r="J178" s="2" t="str">
        <f ca="1">IF(D178&lt;$E$18,"N/A",IF(D178=$E$18,IF($E$7-SUM(OFFSET(F178,-$E$18,0):F178)&gt;0,$E$7-SUM(OFFSET(F178,-$E$18,0):F178),0),IF(OFFSET(G178,-$E$18,0)-SUM(OFFSET(F178,-$E$18,0):F178)&gt;0,OFFSET(G178,-$E$18,0)-SUM(OFFSET(F178,-$E$18,0):F178),0)))</f>
        <v>N/A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351</v>
      </c>
      <c r="F179" s="15">
        <f t="shared" si="16"/>
        <v>10</v>
      </c>
      <c r="G179" s="15">
        <f t="shared" ca="1" si="17"/>
        <v>0</v>
      </c>
      <c r="H179" s="13">
        <f t="shared" ca="1" si="13"/>
        <v>0.38465753424657539</v>
      </c>
      <c r="I179" s="29">
        <f ca="1">IF(G179&lt;&gt;0,IF(E179&lt;0,0,IF(OR('Marinated Chicken'!I179&gt;0,Squid!I179&gt;0,Spanakopita!I179&gt;0),0,IF(OR(Pita!I179&gt;0,'Green Pepper'!I179&gt;0,'House Salad'!I179&gt;0,Mushrooms!I179&gt;0,Lemon!I179&gt;0,Tzatziki!I179&gt;0,'Monterey Jack'!I179&gt;0,Onions!I179&gt;0,'Garlic Butter Sauce'!I179&gt;0,Flour!I179&gt;0,Cheddar!I179&gt;0),50,200))),0)</f>
        <v>0</v>
      </c>
      <c r="J179" s="2" t="str">
        <f ca="1">IF(D179&lt;$E$18,"N/A",IF(D179=$E$18,IF($E$7-SUM(OFFSET(F179,-$E$18,0):F179)&gt;0,$E$7-SUM(OFFSET(F179,-$E$18,0):F179),0),IF(OFFSET(G179,-$E$18,0)-SUM(OFFSET(F179,-$E$18,0):F179)&gt;0,OFFSET(G179,-$E$18,0)-SUM(OFFSET(F179,-$E$18,0):F179),0)))</f>
        <v>N/A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341</v>
      </c>
      <c r="F180" s="15">
        <f t="shared" si="16"/>
        <v>10</v>
      </c>
      <c r="G180" s="15">
        <f t="shared" ca="1" si="17"/>
        <v>0</v>
      </c>
      <c r="H180" s="13">
        <f t="shared" ca="1" si="13"/>
        <v>0.37369863013698634</v>
      </c>
      <c r="I180" s="29">
        <f ca="1">IF(G180&lt;&gt;0,IF(E180&lt;0,0,IF(OR('Marinated Chicken'!I180&gt;0,Squid!I180&gt;0,Spanakopita!I180&gt;0),0,IF(OR(Pita!I180&gt;0,'Green Pepper'!I180&gt;0,'House Salad'!I180&gt;0,Mushrooms!I180&gt;0,Lemon!I180&gt;0,Tzatziki!I180&gt;0,'Monterey Jack'!I180&gt;0,Onions!I180&gt;0,'Garlic Butter Sauce'!I180&gt;0,Flour!I180&gt;0,Cheddar!I180&gt;0),50,200))),0)</f>
        <v>0</v>
      </c>
      <c r="J180" s="2" t="str">
        <f ca="1">IF(D180&lt;$E$18,"N/A",IF(D180=$E$18,IF($E$7-SUM(OFFSET(F180,-$E$18,0):F180)&gt;0,$E$7-SUM(OFFSET(F180,-$E$18,0):F180),0),IF(OFFSET(G180,-$E$18,0)-SUM(OFFSET(F180,-$E$18,0):F180)&gt;0,OFFSET(G180,-$E$18,0)-SUM(OFFSET(F180,-$E$18,0):F180),0)))</f>
        <v>N/A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331</v>
      </c>
      <c r="F181" s="15">
        <f t="shared" si="16"/>
        <v>10</v>
      </c>
      <c r="G181" s="15">
        <f t="shared" ca="1" si="17"/>
        <v>0</v>
      </c>
      <c r="H181" s="13">
        <f t="shared" ca="1" si="13"/>
        <v>0.36273972602739729</v>
      </c>
      <c r="I181" s="29">
        <f ca="1">IF(G181&lt;&gt;0,IF(E181&lt;0,0,IF(OR('Marinated Chicken'!I181&gt;0,Squid!I181&gt;0,Spanakopita!I181&gt;0),0,IF(OR(Pita!I181&gt;0,'Green Pepper'!I181&gt;0,'House Salad'!I181&gt;0,Mushrooms!I181&gt;0,Lemon!I181&gt;0,Tzatziki!I181&gt;0,'Monterey Jack'!I181&gt;0,Onions!I181&gt;0,'Garlic Butter Sauce'!I181&gt;0,Flour!I181&gt;0,Cheddar!I181&gt;0),50,200))),0)</f>
        <v>0</v>
      </c>
      <c r="J181" s="2" t="str">
        <f ca="1">IF(D181&lt;$E$18,"N/A",IF(D181=$E$18,IF($E$7-SUM(OFFSET(F181,-$E$18,0):F181)&gt;0,$E$7-SUM(OFFSET(F181,-$E$18,0):F181),0),IF(OFFSET(G181,-$E$18,0)-SUM(OFFSET(F181,-$E$18,0):F181)&gt;0,OFFSET(G181,-$E$18,0)-SUM(OFFSET(F181,-$E$18,0):F181),0)))</f>
        <v>N/A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321</v>
      </c>
      <c r="F182" s="15">
        <f t="shared" si="16"/>
        <v>10</v>
      </c>
      <c r="G182" s="15">
        <f t="shared" ca="1" si="17"/>
        <v>0</v>
      </c>
      <c r="H182" s="13">
        <f t="shared" ca="1" si="13"/>
        <v>0.35178082191780824</v>
      </c>
      <c r="I182" s="29">
        <f ca="1">IF(G182&lt;&gt;0,IF(E182&lt;0,0,IF(OR('Marinated Chicken'!I182&gt;0,Squid!I182&gt;0,Spanakopita!I182&gt;0),0,IF(OR(Pita!I182&gt;0,'Green Pepper'!I182&gt;0,'House Salad'!I182&gt;0,Mushrooms!I182&gt;0,Lemon!I182&gt;0,Tzatziki!I182&gt;0,'Monterey Jack'!I182&gt;0,Onions!I182&gt;0,'Garlic Butter Sauce'!I182&gt;0,Flour!I182&gt;0,Cheddar!I182&gt;0),50,200))),0)</f>
        <v>0</v>
      </c>
      <c r="J182" s="2" t="str">
        <f ca="1">IF(D182&lt;$E$18,"N/A",IF(D182=$E$18,IF($E$7-SUM(OFFSET(F182,-$E$18,0):F182)&gt;0,$E$7-SUM(OFFSET(F182,-$E$18,0):F182),0),IF(OFFSET(G182,-$E$18,0)-SUM(OFFSET(F182,-$E$18,0):F182)&gt;0,OFFSET(G182,-$E$18,0)-SUM(OFFSET(F182,-$E$18,0):F182),0)))</f>
        <v>N/A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311</v>
      </c>
      <c r="F183" s="15">
        <f t="shared" si="16"/>
        <v>10</v>
      </c>
      <c r="G183" s="15">
        <f t="shared" ca="1" si="17"/>
        <v>0</v>
      </c>
      <c r="H183" s="13">
        <f t="shared" ca="1" si="13"/>
        <v>0.34082191780821924</v>
      </c>
      <c r="I183" s="29">
        <f ca="1">IF(G183&lt;&gt;0,IF(E183&lt;0,0,IF(OR('Marinated Chicken'!I183&gt;0,Squid!I183&gt;0,Spanakopita!I183&gt;0),0,IF(OR(Pita!I183&gt;0,'Green Pepper'!I183&gt;0,'House Salad'!I183&gt;0,Mushrooms!I183&gt;0,Lemon!I183&gt;0,Tzatziki!I183&gt;0,'Monterey Jack'!I183&gt;0,Onions!I183&gt;0,'Garlic Butter Sauce'!I183&gt;0,Flour!I183&gt;0,Cheddar!I183&gt;0),50,200))),0)</f>
        <v>0</v>
      </c>
      <c r="J183" s="2" t="str">
        <f ca="1">IF(D183&lt;$E$18,"N/A",IF(D183=$E$18,IF($E$7-SUM(OFFSET(F183,-$E$18,0):F183)&gt;0,$E$7-SUM(OFFSET(F183,-$E$18,0):F183),0),IF(OFFSET(G183,-$E$18,0)-SUM(OFFSET(F183,-$E$18,0):F183)&gt;0,OFFSET(G183,-$E$18,0)-SUM(OFFSET(F183,-$E$18,0):F183),0)))</f>
        <v>N/A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301</v>
      </c>
      <c r="F184" s="15">
        <f t="shared" si="16"/>
        <v>10</v>
      </c>
      <c r="G184" s="15">
        <f t="shared" ca="1" si="17"/>
        <v>0</v>
      </c>
      <c r="H184" s="13">
        <f t="shared" ca="1" si="13"/>
        <v>0.32986301369863019</v>
      </c>
      <c r="I184" s="29">
        <f ca="1">IF(G184&lt;&gt;0,IF(E184&lt;0,0,IF(OR('Marinated Chicken'!I184&gt;0,Squid!I184&gt;0,Spanakopita!I184&gt;0),0,IF(OR(Pita!I184&gt;0,'Green Pepper'!I184&gt;0,'House Salad'!I184&gt;0,Mushrooms!I184&gt;0,Lemon!I184&gt;0,Tzatziki!I184&gt;0,'Monterey Jack'!I184&gt;0,Onions!I184&gt;0,'Garlic Butter Sauce'!I184&gt;0,Flour!I184&gt;0,Cheddar!I184&gt;0),50,200))),0)</f>
        <v>0</v>
      </c>
      <c r="J184" s="2" t="str">
        <f ca="1">IF(D184&lt;$E$18,"N/A",IF(D184=$E$18,IF($E$7-SUM(OFFSET(F184,-$E$18,0):F184)&gt;0,$E$7-SUM(OFFSET(F184,-$E$18,0):F184),0),IF(OFFSET(G184,-$E$18,0)-SUM(OFFSET(F184,-$E$18,0):F184)&gt;0,OFFSET(G184,-$E$18,0)-SUM(OFFSET(F184,-$E$18,0):F184),0)))</f>
        <v>N/A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291</v>
      </c>
      <c r="F185" s="15">
        <f t="shared" si="16"/>
        <v>10</v>
      </c>
      <c r="G185" s="15">
        <f t="shared" ca="1" si="17"/>
        <v>0</v>
      </c>
      <c r="H185" s="13">
        <f t="shared" ca="1" si="13"/>
        <v>0.31890410958904114</v>
      </c>
      <c r="I185" s="29">
        <f ca="1">IF(G185&lt;&gt;0,IF(E185&lt;0,0,IF(OR('Marinated Chicken'!I185&gt;0,Squid!I185&gt;0,Spanakopita!I185&gt;0),0,IF(OR(Pita!I185&gt;0,'Green Pepper'!I185&gt;0,'House Salad'!I185&gt;0,Mushrooms!I185&gt;0,Lemon!I185&gt;0,Tzatziki!I185&gt;0,'Monterey Jack'!I185&gt;0,Onions!I185&gt;0,'Garlic Butter Sauce'!I185&gt;0,Flour!I185&gt;0,Cheddar!I185&gt;0),50,200))),0)</f>
        <v>0</v>
      </c>
      <c r="J185" s="2" t="str">
        <f ca="1">IF(D185&lt;$E$18,"N/A",IF(D185=$E$18,IF($E$7-SUM(OFFSET(F185,-$E$18,0):F185)&gt;0,$E$7-SUM(OFFSET(F185,-$E$18,0):F185),0),IF(OFFSET(G185,-$E$18,0)-SUM(OFFSET(F185,-$E$18,0):F185)&gt;0,OFFSET(G185,-$E$18,0)-SUM(OFFSET(F185,-$E$18,0):F185),0)))</f>
        <v>N/A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281</v>
      </c>
      <c r="F186" s="15">
        <f t="shared" si="16"/>
        <v>10</v>
      </c>
      <c r="G186" s="15">
        <f t="shared" ca="1" si="17"/>
        <v>0</v>
      </c>
      <c r="H186" s="13">
        <f t="shared" ca="1" si="13"/>
        <v>0.30794520547945209</v>
      </c>
      <c r="I186" s="29">
        <f ca="1">IF(G186&lt;&gt;0,IF(E186&lt;0,0,IF(OR('Marinated Chicken'!I186&gt;0,Squid!I186&gt;0,Spanakopita!I186&gt;0),0,IF(OR(Pita!I186&gt;0,'Green Pepper'!I186&gt;0,'House Salad'!I186&gt;0,Mushrooms!I186&gt;0,Lemon!I186&gt;0,Tzatziki!I186&gt;0,'Monterey Jack'!I186&gt;0,Onions!I186&gt;0,'Garlic Butter Sauce'!I186&gt;0,Flour!I186&gt;0,Cheddar!I186&gt;0),50,200))),0)</f>
        <v>0</v>
      </c>
      <c r="J186" s="2" t="str">
        <f ca="1">IF(D186&lt;$E$18,"N/A",IF(D186=$E$18,IF($E$7-SUM(OFFSET(F186,-$E$18,0):F186)&gt;0,$E$7-SUM(OFFSET(F186,-$E$18,0):F186),0),IF(OFFSET(G186,-$E$18,0)-SUM(OFFSET(F186,-$E$18,0):F186)&gt;0,OFFSET(G186,-$E$18,0)-SUM(OFFSET(F186,-$E$18,0):F186),0)))</f>
        <v>N/A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271</v>
      </c>
      <c r="F187" s="15">
        <f t="shared" si="16"/>
        <v>10</v>
      </c>
      <c r="G187" s="15">
        <f t="shared" ca="1" si="17"/>
        <v>0</v>
      </c>
      <c r="H187" s="13">
        <f t="shared" ca="1" si="13"/>
        <v>0.29698630136986304</v>
      </c>
      <c r="I187" s="29">
        <f ca="1">IF(G187&lt;&gt;0,IF(E187&lt;0,0,IF(OR('Marinated Chicken'!I187&gt;0,Squid!I187&gt;0,Spanakopita!I187&gt;0),0,IF(OR(Pita!I187&gt;0,'Green Pepper'!I187&gt;0,'House Salad'!I187&gt;0,Mushrooms!I187&gt;0,Lemon!I187&gt;0,Tzatziki!I187&gt;0,'Monterey Jack'!I187&gt;0,Onions!I187&gt;0,'Garlic Butter Sauce'!I187&gt;0,Flour!I187&gt;0,Cheddar!I187&gt;0),50,200))),0)</f>
        <v>0</v>
      </c>
      <c r="J187" s="2" t="str">
        <f ca="1">IF(D187&lt;$E$18,"N/A",IF(D187=$E$18,IF($E$7-SUM(OFFSET(F187,-$E$18,0):F187)&gt;0,$E$7-SUM(OFFSET(F187,-$E$18,0):F187),0),IF(OFFSET(G187,-$E$18,0)-SUM(OFFSET(F187,-$E$18,0):F187)&gt;0,OFFSET(G187,-$E$18,0)-SUM(OFFSET(F187,-$E$18,0):F187),0)))</f>
        <v>N/A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261</v>
      </c>
      <c r="F188" s="15">
        <f t="shared" si="16"/>
        <v>10</v>
      </c>
      <c r="G188" s="15">
        <f t="shared" ca="1" si="17"/>
        <v>0</v>
      </c>
      <c r="H188" s="13">
        <f t="shared" ca="1" si="13"/>
        <v>0.28602739726027399</v>
      </c>
      <c r="I188" s="29">
        <f ca="1">IF(G188&lt;&gt;0,IF(E188&lt;0,0,IF(OR('Marinated Chicken'!I188&gt;0,Squid!I188&gt;0,Spanakopita!I188&gt;0),0,IF(OR(Pita!I188&gt;0,'Green Pepper'!I188&gt;0,'House Salad'!I188&gt;0,Mushrooms!I188&gt;0,Lemon!I188&gt;0,Tzatziki!I188&gt;0,'Monterey Jack'!I188&gt;0,Onions!I188&gt;0,'Garlic Butter Sauce'!I188&gt;0,Flour!I188&gt;0,Cheddar!I188&gt;0),50,200))),0)</f>
        <v>0</v>
      </c>
      <c r="J188" s="2">
        <f ca="1">IF(D188&lt;$E$18,"N/A",IF(D188=$E$18,IF($E$7-SUM(OFFSET(F188,-$E$18,0):F188)&gt;0,$E$7-SUM(OFFSET(F188,-$E$18,0):F188),0),IF(OFFSET(G188,-$E$18,0)-SUM(OFFSET(F188,-$E$18,0):F188)&gt;0,OFFSET(G188,-$E$18,0)-SUM(OFFSET(F188,-$E$18,0):F188),0)))</f>
        <v>0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251</v>
      </c>
      <c r="F189" s="15">
        <f t="shared" si="16"/>
        <v>10</v>
      </c>
      <c r="G189" s="15">
        <f t="shared" ca="1" si="17"/>
        <v>0</v>
      </c>
      <c r="H189" s="13">
        <f t="shared" ca="1" si="13"/>
        <v>0.27506849315068499</v>
      </c>
      <c r="I189" s="29">
        <f ca="1">IF(G189&lt;&gt;0,IF(E189&lt;0,0,IF(OR('Marinated Chicken'!I189&gt;0,Squid!I189&gt;0,Spanakopita!I189&gt;0),0,IF(OR(Pita!I189&gt;0,'Green Pepper'!I189&gt;0,'House Salad'!I189&gt;0,Mushrooms!I189&gt;0,Lemon!I189&gt;0,Tzatziki!I189&gt;0,'Monterey Jack'!I189&gt;0,Onions!I189&gt;0,'Garlic Butter Sauce'!I189&gt;0,Flour!I189&gt;0,Cheddar!I189&gt;0),50,200))),0)</f>
        <v>0</v>
      </c>
      <c r="J189" s="2">
        <f ca="1">IF(D189&lt;$E$18,"N/A",IF(D189=$E$18,IF($E$7-SUM(OFFSET(F189,-$E$18,0):F189)&gt;0,$E$7-SUM(OFFSET(F189,-$E$18,0):F189),0),IF(OFFSET(G189,-$E$18,0)-SUM(OFFSET(F189,-$E$18,0):F189)&gt;0,OFFSET(G189,-$E$18,0)-SUM(OFFSET(F189,-$E$18,0):F189),0)))</f>
        <v>0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241</v>
      </c>
      <c r="F190" s="15">
        <f t="shared" si="16"/>
        <v>10</v>
      </c>
      <c r="G190" s="15">
        <f t="shared" ca="1" si="17"/>
        <v>0</v>
      </c>
      <c r="H190" s="13">
        <f t="shared" ca="1" si="13"/>
        <v>0.26410958904109594</v>
      </c>
      <c r="I190" s="29">
        <f ca="1">IF(G190&lt;&gt;0,IF(E190&lt;0,0,IF(OR('Marinated Chicken'!I190&gt;0,Squid!I190&gt;0,Spanakopita!I190&gt;0),0,IF(OR(Pita!I190&gt;0,'Green Pepper'!I190&gt;0,'House Salad'!I190&gt;0,Mushrooms!I190&gt;0,Lemon!I190&gt;0,Tzatziki!I190&gt;0,'Monterey Jack'!I190&gt;0,Onions!I190&gt;0,'Garlic Butter Sauce'!I190&gt;0,Flour!I190&gt;0,Cheddar!I190&gt;0),50,200))),0)</f>
        <v>0</v>
      </c>
      <c r="J190" s="2">
        <f ca="1">IF(D190&lt;$E$18,"N/A",IF(D190=$E$18,IF($E$7-SUM(OFFSET(F190,-$E$18,0):F190)&gt;0,$E$7-SUM(OFFSET(F190,-$E$18,0):F190),0),IF(OFFSET(G190,-$E$18,0)-SUM(OFFSET(F190,-$E$18,0):F190)&gt;0,OFFSET(G190,-$E$18,0)-SUM(OFFSET(F190,-$E$18,0):F190),0)))</f>
        <v>0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231</v>
      </c>
      <c r="F191" s="15">
        <f t="shared" si="16"/>
        <v>10</v>
      </c>
      <c r="G191" s="15">
        <f t="shared" ca="1" si="17"/>
        <v>0</v>
      </c>
      <c r="H191" s="13">
        <f t="shared" ca="1" si="13"/>
        <v>0.25315068493150689</v>
      </c>
      <c r="I191" s="29">
        <f ca="1">IF(G191&lt;&gt;0,IF(E191&lt;0,0,IF(OR('Marinated Chicken'!I191&gt;0,Squid!I191&gt;0,Spanakopita!I191&gt;0),0,IF(OR(Pita!I191&gt;0,'Green Pepper'!I191&gt;0,'House Salad'!I191&gt;0,Mushrooms!I191&gt;0,Lemon!I191&gt;0,Tzatziki!I191&gt;0,'Monterey Jack'!I191&gt;0,Onions!I191&gt;0,'Garlic Butter Sauce'!I191&gt;0,Flour!I191&gt;0,Cheddar!I191&gt;0),50,200))),0)</f>
        <v>0</v>
      </c>
      <c r="J191" s="2">
        <f ca="1">IF(D191&lt;$E$18,"N/A",IF(D191=$E$18,IF($E$7-SUM(OFFSET(F191,-$E$18,0):F191)&gt;0,$E$7-SUM(OFFSET(F191,-$E$18,0):F191),0),IF(OFFSET(G191,-$E$18,0)-SUM(OFFSET(F191,-$E$18,0):F191)&gt;0,OFFSET(G191,-$E$18,0)-SUM(OFFSET(F191,-$E$18,0):F191),0)))</f>
        <v>0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221</v>
      </c>
      <c r="F192" s="15">
        <f t="shared" si="16"/>
        <v>10</v>
      </c>
      <c r="G192" s="15">
        <f t="shared" ca="1" si="17"/>
        <v>0</v>
      </c>
      <c r="H192" s="13">
        <f t="shared" ca="1" si="13"/>
        <v>0.24219178082191783</v>
      </c>
      <c r="I192" s="29">
        <f ca="1">IF(G192&lt;&gt;0,IF(E192&lt;0,0,IF(OR('Marinated Chicken'!I192&gt;0,Squid!I192&gt;0,Spanakopita!I192&gt;0),0,IF(OR(Pita!I192&gt;0,'Green Pepper'!I192&gt;0,'House Salad'!I192&gt;0,Mushrooms!I192&gt;0,Lemon!I192&gt;0,Tzatziki!I192&gt;0,'Monterey Jack'!I192&gt;0,Onions!I192&gt;0,'Garlic Butter Sauce'!I192&gt;0,Flour!I192&gt;0,Cheddar!I192&gt;0),50,200))),0)</f>
        <v>0</v>
      </c>
      <c r="J192" s="2">
        <f ca="1">IF(D192&lt;$E$18,"N/A",IF(D192=$E$18,IF($E$7-SUM(OFFSET(F192,-$E$18,0):F192)&gt;0,$E$7-SUM(OFFSET(F192,-$E$18,0):F192),0),IF(OFFSET(G192,-$E$18,0)-SUM(OFFSET(F192,-$E$18,0):F192)&gt;0,OFFSET(G192,-$E$18,0)-SUM(OFFSET(F192,-$E$18,0):F192),0)))</f>
        <v>0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211</v>
      </c>
      <c r="F193" s="15">
        <f t="shared" si="16"/>
        <v>10</v>
      </c>
      <c r="G193" s="15">
        <f t="shared" ca="1" si="17"/>
        <v>0</v>
      </c>
      <c r="H193" s="13">
        <f t="shared" ca="1" si="13"/>
        <v>0.23123287671232878</v>
      </c>
      <c r="I193" s="29">
        <f ca="1">IF(G193&lt;&gt;0,IF(E193&lt;0,0,IF(OR('Marinated Chicken'!I193&gt;0,Squid!I193&gt;0,Spanakopita!I193&gt;0),0,IF(OR(Pita!I193&gt;0,'Green Pepper'!I193&gt;0,'House Salad'!I193&gt;0,Mushrooms!I193&gt;0,Lemon!I193&gt;0,Tzatziki!I193&gt;0,'Monterey Jack'!I193&gt;0,Onions!I193&gt;0,'Garlic Butter Sauce'!I193&gt;0,Flour!I193&gt;0,Cheddar!I193&gt;0),50,200))),0)</f>
        <v>0</v>
      </c>
      <c r="J193" s="2">
        <f ca="1">IF(D193&lt;$E$18,"N/A",IF(D193=$E$18,IF($E$7-SUM(OFFSET(F193,-$E$18,0):F193)&gt;0,$E$7-SUM(OFFSET(F193,-$E$18,0):F193),0),IF(OFFSET(G193,-$E$18,0)-SUM(OFFSET(F193,-$E$18,0):F193)&gt;0,OFFSET(G193,-$E$18,0)-SUM(OFFSET(F193,-$E$18,0):F193),0)))</f>
        <v>0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201</v>
      </c>
      <c r="F194" s="15">
        <f t="shared" si="16"/>
        <v>10</v>
      </c>
      <c r="G194" s="15">
        <f t="shared" ca="1" si="17"/>
        <v>0</v>
      </c>
      <c r="H194" s="13">
        <f t="shared" ca="1" si="13"/>
        <v>0.22027397260273976</v>
      </c>
      <c r="I194" s="29">
        <f ca="1">IF(G194&lt;&gt;0,IF(E194&lt;0,0,IF(OR('Marinated Chicken'!I194&gt;0,Squid!I194&gt;0,Spanakopita!I194&gt;0),0,IF(OR(Pita!I194&gt;0,'Green Pepper'!I194&gt;0,'House Salad'!I194&gt;0,Mushrooms!I194&gt;0,Lemon!I194&gt;0,Tzatziki!I194&gt;0,'Monterey Jack'!I194&gt;0,Onions!I194&gt;0,'Garlic Butter Sauce'!I194&gt;0,Flour!I194&gt;0,Cheddar!I194&gt;0),50,200))),0)</f>
        <v>0</v>
      </c>
      <c r="J194" s="2">
        <f ca="1">IF(D194&lt;$E$18,"N/A",IF(D194=$E$18,IF($E$7-SUM(OFFSET(F194,-$E$18,0):F194)&gt;0,$E$7-SUM(OFFSET(F194,-$E$18,0):F194),0),IF(OFFSET(G194,-$E$18,0)-SUM(OFFSET(F194,-$E$18,0):F194)&gt;0,OFFSET(G194,-$E$18,0)-SUM(OFFSET(F194,-$E$18,0):F194),0)))</f>
        <v>0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191</v>
      </c>
      <c r="F195" s="15">
        <f t="shared" si="16"/>
        <v>10</v>
      </c>
      <c r="G195" s="15">
        <f t="shared" ca="1" si="17"/>
        <v>350</v>
      </c>
      <c r="H195" s="13">
        <f t="shared" ca="1" si="13"/>
        <v>0.20931506849315071</v>
      </c>
      <c r="I195" s="29">
        <f ca="1">IF(G195&lt;&gt;0,IF(E195&lt;0,0,IF(OR('Marinated Chicken'!I195&gt;0,Squid!I195&gt;0,Spanakopita!I195&gt;0),0,IF(OR(Pita!I195&gt;0,'Green Pepper'!I195&gt;0,'House Salad'!I195&gt;0,Mushrooms!I195&gt;0,Lemon!I195&gt;0,Tzatziki!I195&gt;0,'Monterey Jack'!I195&gt;0,Onions!I195&gt;0,'Garlic Butter Sauce'!I195&gt;0,Flour!I195&gt;0,Cheddar!I195&gt;0),50,200))),0)</f>
        <v>0</v>
      </c>
      <c r="J195" s="2">
        <f ca="1">IF(D195&lt;$E$18,"N/A",IF(D195=$E$18,IF($E$7-SUM(OFFSET(F195,-$E$18,0):F195)&gt;0,$E$7-SUM(OFFSET(F195,-$E$18,0):F195),0),IF(OFFSET(G195,-$E$18,0)-SUM(OFFSET(F195,-$E$18,0):F195)&gt;0,OFFSET(G195,-$E$18,0)-SUM(OFFSET(F195,-$E$18,0):F195),0)))</f>
        <v>0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531</v>
      </c>
      <c r="F196" s="15">
        <f t="shared" si="16"/>
        <v>10</v>
      </c>
      <c r="G196" s="15">
        <f t="shared" ca="1" si="17"/>
        <v>0</v>
      </c>
      <c r="H196" s="13">
        <f t="shared" ca="1" si="13"/>
        <v>0.58191780821917816</v>
      </c>
      <c r="I196" s="29">
        <f ca="1">IF(G196&lt;&gt;0,IF(E196&lt;0,0,IF(OR('Marinated Chicken'!I196&gt;0,Squid!I196&gt;0,Spanakopita!I196&gt;0),0,IF(OR(Pita!I196&gt;0,'Green Pepper'!I196&gt;0,'House Salad'!I196&gt;0,Mushrooms!I196&gt;0,Lemon!I196&gt;0,Tzatziki!I196&gt;0,'Monterey Jack'!I196&gt;0,Onions!I196&gt;0,'Garlic Butter Sauce'!I196&gt;0,Flour!I196&gt;0,Cheddar!I196&gt;0),50,200))),0)</f>
        <v>0</v>
      </c>
      <c r="J196" s="2">
        <f ca="1">IF(D196&lt;$E$18,"N/A",IF(D196=$E$18,IF($E$7-SUM(OFFSET(F196,-$E$18,0):F196)&gt;0,$E$7-SUM(OFFSET(F196,-$E$18,0):F196),0),IF(OFFSET(G196,-$E$18,0)-SUM(OFFSET(F196,-$E$18,0):F196)&gt;0,OFFSET(G196,-$E$18,0)-SUM(OFFSET(F196,-$E$18,0):F196),0)))</f>
        <v>0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521</v>
      </c>
      <c r="F197" s="15">
        <f t="shared" si="16"/>
        <v>10</v>
      </c>
      <c r="G197" s="15">
        <f t="shared" ca="1" si="17"/>
        <v>0</v>
      </c>
      <c r="H197" s="13">
        <f t="shared" ca="1" si="13"/>
        <v>0.57095890410958916</v>
      </c>
      <c r="I197" s="29">
        <f ca="1">IF(G197&lt;&gt;0,IF(E197&lt;0,0,IF(OR('Marinated Chicken'!I197&gt;0,Squid!I197&gt;0,Spanakopita!I197&gt;0),0,IF(OR(Pita!I197&gt;0,'Green Pepper'!I197&gt;0,'House Salad'!I197&gt;0,Mushrooms!I197&gt;0,Lemon!I197&gt;0,Tzatziki!I197&gt;0,'Monterey Jack'!I197&gt;0,Onions!I197&gt;0,'Garlic Butter Sauce'!I197&gt;0,Flour!I197&gt;0,Cheddar!I197&gt;0),50,200))),0)</f>
        <v>0</v>
      </c>
      <c r="J197" s="2">
        <f ca="1">IF(D197&lt;$E$18,"N/A",IF(D197=$E$18,IF($E$7-SUM(OFFSET(F197,-$E$18,0):F197)&gt;0,$E$7-SUM(OFFSET(F197,-$E$18,0):F197),0),IF(OFFSET(G197,-$E$18,0)-SUM(OFFSET(F197,-$E$18,0):F197)&gt;0,OFFSET(G197,-$E$18,0)-SUM(OFFSET(F197,-$E$18,0):F197),0)))</f>
        <v>0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511</v>
      </c>
      <c r="F198" s="15">
        <f t="shared" si="16"/>
        <v>10</v>
      </c>
      <c r="G198" s="15">
        <f t="shared" ca="1" si="17"/>
        <v>0</v>
      </c>
      <c r="H198" s="13">
        <f t="shared" ca="1" si="13"/>
        <v>0.56000000000000005</v>
      </c>
      <c r="I198" s="29">
        <f ca="1">IF(G198&lt;&gt;0,IF(E198&lt;0,0,IF(OR('Marinated Chicken'!I198&gt;0,Squid!I198&gt;0,Spanakopita!I198&gt;0),0,IF(OR(Pita!I198&gt;0,'Green Pepper'!I198&gt;0,'House Salad'!I198&gt;0,Mushrooms!I198&gt;0,Lemon!I198&gt;0,Tzatziki!I198&gt;0,'Monterey Jack'!I198&gt;0,Onions!I198&gt;0,'Garlic Butter Sauce'!I198&gt;0,Flour!I198&gt;0,Cheddar!I198&gt;0),50,200))),0)</f>
        <v>0</v>
      </c>
      <c r="J198" s="2">
        <f ca="1">IF(D198&lt;$E$18,"N/A",IF(D198=$E$18,IF($E$7-SUM(OFFSET(F198,-$E$18,0):F198)&gt;0,$E$7-SUM(OFFSET(F198,-$E$18,0):F198),0),IF(OFFSET(G198,-$E$18,0)-SUM(OFFSET(F198,-$E$18,0):F198)&gt;0,OFFSET(G198,-$E$18,0)-SUM(OFFSET(F198,-$E$18,0):F198),0)))</f>
        <v>0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501</v>
      </c>
      <c r="F199" s="15">
        <f t="shared" si="16"/>
        <v>10</v>
      </c>
      <c r="G199" s="15">
        <f t="shared" ca="1" si="17"/>
        <v>0</v>
      </c>
      <c r="H199" s="13">
        <f t="shared" ca="1" si="13"/>
        <v>0.54904109589041106</v>
      </c>
      <c r="I199" s="29">
        <f ca="1">IF(G199&lt;&gt;0,IF(E199&lt;0,0,IF(OR('Marinated Chicken'!I199&gt;0,Squid!I199&gt;0,Spanakopita!I199&gt;0),0,IF(OR(Pita!I199&gt;0,'Green Pepper'!I199&gt;0,'House Salad'!I199&gt;0,Mushrooms!I199&gt;0,Lemon!I199&gt;0,Tzatziki!I199&gt;0,'Monterey Jack'!I199&gt;0,Onions!I199&gt;0,'Garlic Butter Sauce'!I199&gt;0,Flour!I199&gt;0,Cheddar!I199&gt;0),50,200))),0)</f>
        <v>0</v>
      </c>
      <c r="J199" s="2">
        <f ca="1">IF(D199&lt;$E$18,"N/A",IF(D199=$E$18,IF($E$7-SUM(OFFSET(F199,-$E$18,0):F199)&gt;0,$E$7-SUM(OFFSET(F199,-$E$18,0):F199),0),IF(OFFSET(G199,-$E$18,0)-SUM(OFFSET(F199,-$E$18,0):F199)&gt;0,OFFSET(G199,-$E$18,0)-SUM(OFFSET(F199,-$E$18,0):F199),0)))</f>
        <v>0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491</v>
      </c>
      <c r="F200" s="15">
        <f t="shared" si="16"/>
        <v>10</v>
      </c>
      <c r="G200" s="15">
        <f t="shared" ca="1" si="17"/>
        <v>0</v>
      </c>
      <c r="H200" s="13">
        <f t="shared" ca="1" si="13"/>
        <v>0.53808219178082195</v>
      </c>
      <c r="I200" s="29">
        <f ca="1">IF(G200&lt;&gt;0,IF(E200&lt;0,0,IF(OR('Marinated Chicken'!I200&gt;0,Squid!I200&gt;0,Spanakopita!I200&gt;0),0,IF(OR(Pita!I200&gt;0,'Green Pepper'!I200&gt;0,'House Salad'!I200&gt;0,Mushrooms!I200&gt;0,Lemon!I200&gt;0,Tzatziki!I200&gt;0,'Monterey Jack'!I200&gt;0,Onions!I200&gt;0,'Garlic Butter Sauce'!I200&gt;0,Flour!I200&gt;0,Cheddar!I200&gt;0),50,200))),0)</f>
        <v>0</v>
      </c>
      <c r="J200" s="2">
        <f ca="1">IF(D200&lt;$E$18,"N/A",IF(D200=$E$18,IF($E$7-SUM(OFFSET(F200,-$E$18,0):F200)&gt;0,$E$7-SUM(OFFSET(F200,-$E$18,0):F200),0),IF(OFFSET(G200,-$E$18,0)-SUM(OFFSET(F200,-$E$18,0):F200)&gt;0,OFFSET(G200,-$E$18,0)-SUM(OFFSET(F200,-$E$18,0):F200),0)))</f>
        <v>0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481</v>
      </c>
      <c r="F201" s="15">
        <f t="shared" si="16"/>
        <v>10</v>
      </c>
      <c r="G201" s="15">
        <f t="shared" ca="1" si="17"/>
        <v>0</v>
      </c>
      <c r="H201" s="13">
        <f t="shared" ca="1" si="13"/>
        <v>0.52712328767123295</v>
      </c>
      <c r="I201" s="29">
        <f ca="1">IF(G201&lt;&gt;0,IF(E201&lt;0,0,IF(OR('Marinated Chicken'!I201&gt;0,Squid!I201&gt;0,Spanakopita!I201&gt;0),0,IF(OR(Pita!I201&gt;0,'Green Pepper'!I201&gt;0,'House Salad'!I201&gt;0,Mushrooms!I201&gt;0,Lemon!I201&gt;0,Tzatziki!I201&gt;0,'Monterey Jack'!I201&gt;0,Onions!I201&gt;0,'Garlic Butter Sauce'!I201&gt;0,Flour!I201&gt;0,Cheddar!I201&gt;0),50,200))),0)</f>
        <v>0</v>
      </c>
      <c r="J201" s="2">
        <f ca="1">IF(D201&lt;$E$18,"N/A",IF(D201=$E$18,IF($E$7-SUM(OFFSET(F201,-$E$18,0):F201)&gt;0,$E$7-SUM(OFFSET(F201,-$E$18,0):F201),0),IF(OFFSET(G201,-$E$18,0)-SUM(OFFSET(F201,-$E$18,0):F201)&gt;0,OFFSET(G201,-$E$18,0)-SUM(OFFSET(F201,-$E$18,0):F201),0)))</f>
        <v>0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471</v>
      </c>
      <c r="F202" s="15">
        <f t="shared" si="16"/>
        <v>10</v>
      </c>
      <c r="G202" s="15">
        <f t="shared" ca="1" si="17"/>
        <v>0</v>
      </c>
      <c r="H202" s="13">
        <f t="shared" ca="1" si="13"/>
        <v>0.51616438356164385</v>
      </c>
      <c r="I202" s="29">
        <f ca="1">IF(G202&lt;&gt;0,IF(E202&lt;0,0,IF(OR('Marinated Chicken'!I202&gt;0,Squid!I202&gt;0,Spanakopita!I202&gt;0),0,IF(OR(Pita!I202&gt;0,'Green Pepper'!I202&gt;0,'House Salad'!I202&gt;0,Mushrooms!I202&gt;0,Lemon!I202&gt;0,Tzatziki!I202&gt;0,'Monterey Jack'!I202&gt;0,Onions!I202&gt;0,'Garlic Butter Sauce'!I202&gt;0,Flour!I202&gt;0,Cheddar!I202&gt;0),50,200))),0)</f>
        <v>0</v>
      </c>
      <c r="J202" s="2">
        <f ca="1">IF(D202&lt;$E$18,"N/A",IF(D202=$E$18,IF($E$7-SUM(OFFSET(F202,-$E$18,0):F202)&gt;0,$E$7-SUM(OFFSET(F202,-$E$18,0):F202),0),IF(OFFSET(G202,-$E$18,0)-SUM(OFFSET(F202,-$E$18,0):F202)&gt;0,OFFSET(G202,-$E$18,0)-SUM(OFFSET(F202,-$E$18,0):F202),0)))</f>
        <v>0</v>
      </c>
      <c r="K202" s="13">
        <f t="shared" ca="1" si="14"/>
        <v>0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461</v>
      </c>
      <c r="F203" s="15">
        <f t="shared" si="16"/>
        <v>10</v>
      </c>
      <c r="G203" s="15">
        <f t="shared" ca="1" si="17"/>
        <v>0</v>
      </c>
      <c r="H203" s="13">
        <f t="shared" ca="1" si="13"/>
        <v>0.50520547945205485</v>
      </c>
      <c r="I203" s="29">
        <f ca="1">IF(G203&lt;&gt;0,IF(E203&lt;0,0,IF(OR('Marinated Chicken'!I203&gt;0,Squid!I203&gt;0,Spanakopita!I203&gt;0),0,IF(OR(Pita!I203&gt;0,'Green Pepper'!I203&gt;0,'House Salad'!I203&gt;0,Mushrooms!I203&gt;0,Lemon!I203&gt;0,Tzatziki!I203&gt;0,'Monterey Jack'!I203&gt;0,Onions!I203&gt;0,'Garlic Butter Sauce'!I203&gt;0,Flour!I203&gt;0,Cheddar!I203&gt;0),50,200))),0)</f>
        <v>0</v>
      </c>
      <c r="J203" s="2">
        <f ca="1">IF(D203&lt;$E$18,"N/A",IF(D203=$E$18,IF($E$7-SUM(OFFSET(F203,-$E$18,0):F203)&gt;0,$E$7-SUM(OFFSET(F203,-$E$18,0):F203),0),IF(OFFSET(G203,-$E$18,0)-SUM(OFFSET(F203,-$E$18,0):F203)&gt;0,OFFSET(G203,-$E$18,0)-SUM(OFFSET(F203,-$E$18,0):F203),0)))</f>
        <v>0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451</v>
      </c>
      <c r="F204" s="15">
        <f t="shared" si="16"/>
        <v>10</v>
      </c>
      <c r="G204" s="15">
        <f t="shared" ca="1" si="17"/>
        <v>0</v>
      </c>
      <c r="H204" s="13">
        <f t="shared" ca="1" si="13"/>
        <v>0.4942465753424658</v>
      </c>
      <c r="I204" s="29">
        <f ca="1">IF(G204&lt;&gt;0,IF(E204&lt;0,0,IF(OR('Marinated Chicken'!I204&gt;0,Squid!I204&gt;0,Spanakopita!I204&gt;0),0,IF(OR(Pita!I204&gt;0,'Green Pepper'!I204&gt;0,'House Salad'!I204&gt;0,Mushrooms!I204&gt;0,Lemon!I204&gt;0,Tzatziki!I204&gt;0,'Monterey Jack'!I204&gt;0,Onions!I204&gt;0,'Garlic Butter Sauce'!I204&gt;0,Flour!I204&gt;0,Cheddar!I204&gt;0),50,200))),0)</f>
        <v>0</v>
      </c>
      <c r="J204" s="2">
        <f ca="1">IF(D204&lt;$E$18,"N/A",IF(D204=$E$18,IF($E$7-SUM(OFFSET(F204,-$E$18,0):F204)&gt;0,$E$7-SUM(OFFSET(F204,-$E$18,0):F204),0),IF(OFFSET(G204,-$E$18,0)-SUM(OFFSET(F204,-$E$18,0):F204)&gt;0,OFFSET(G204,-$E$18,0)-SUM(OFFSET(F204,-$E$18,0):F204),0)))</f>
        <v>0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441</v>
      </c>
      <c r="F205" s="15">
        <f t="shared" si="16"/>
        <v>10</v>
      </c>
      <c r="G205" s="15">
        <f t="shared" ca="1" si="17"/>
        <v>0</v>
      </c>
      <c r="H205" s="13">
        <f t="shared" ca="1" si="13"/>
        <v>0.48328767123287675</v>
      </c>
      <c r="I205" s="29">
        <f ca="1">IF(G205&lt;&gt;0,IF(E205&lt;0,0,IF(OR('Marinated Chicken'!I205&gt;0,Squid!I205&gt;0,Spanakopita!I205&gt;0),0,IF(OR(Pita!I205&gt;0,'Green Pepper'!I205&gt;0,'House Salad'!I205&gt;0,Mushrooms!I205&gt;0,Lemon!I205&gt;0,Tzatziki!I205&gt;0,'Monterey Jack'!I205&gt;0,Onions!I205&gt;0,'Garlic Butter Sauce'!I205&gt;0,Flour!I205&gt;0,Cheddar!I205&gt;0),50,200))),0)</f>
        <v>0</v>
      </c>
      <c r="J205" s="2">
        <f ca="1">IF(D205&lt;$E$18,"N/A",IF(D205=$E$18,IF($E$7-SUM(OFFSET(F205,-$E$18,0):F205)&gt;0,$E$7-SUM(OFFSET(F205,-$E$18,0):F205),0),IF(OFFSET(G205,-$E$18,0)-SUM(OFFSET(F205,-$E$18,0):F205)&gt;0,OFFSET(G205,-$E$18,0)-SUM(OFFSET(F205,-$E$18,0):F205),0)))</f>
        <v>0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431</v>
      </c>
      <c r="F206" s="15">
        <f t="shared" si="16"/>
        <v>10</v>
      </c>
      <c r="G206" s="15">
        <f t="shared" ca="1" si="17"/>
        <v>0</v>
      </c>
      <c r="H206" s="13">
        <f t="shared" ca="1" si="13"/>
        <v>0.47232876712328775</v>
      </c>
      <c r="I206" s="29">
        <f ca="1">IF(G206&lt;&gt;0,IF(E206&lt;0,0,IF(OR('Marinated Chicken'!I206&gt;0,Squid!I206&gt;0,Spanakopita!I206&gt;0),0,IF(OR(Pita!I206&gt;0,'Green Pepper'!I206&gt;0,'House Salad'!I206&gt;0,Mushrooms!I206&gt;0,Lemon!I206&gt;0,Tzatziki!I206&gt;0,'Monterey Jack'!I206&gt;0,Onions!I206&gt;0,'Garlic Butter Sauce'!I206&gt;0,Flour!I206&gt;0,Cheddar!I206&gt;0),50,200))),0)</f>
        <v>0</v>
      </c>
      <c r="J206" s="2">
        <f ca="1">IF(D206&lt;$E$18,"N/A",IF(D206=$E$18,IF($E$7-SUM(OFFSET(F206,-$E$18,0):F206)&gt;0,$E$7-SUM(OFFSET(F206,-$E$18,0):F206),0),IF(OFFSET(G206,-$E$18,0)-SUM(OFFSET(F206,-$E$18,0):F206)&gt;0,OFFSET(G206,-$E$18,0)-SUM(OFFSET(F206,-$E$18,0):F206),0)))</f>
        <v>0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421</v>
      </c>
      <c r="F207" s="15">
        <f t="shared" si="16"/>
        <v>10</v>
      </c>
      <c r="G207" s="15">
        <f t="shared" ca="1" si="17"/>
        <v>0</v>
      </c>
      <c r="H207" s="13">
        <f t="shared" ca="1" si="13"/>
        <v>0.4613698630136987</v>
      </c>
      <c r="I207" s="29">
        <f ca="1">IF(G207&lt;&gt;0,IF(E207&lt;0,0,IF(OR('Marinated Chicken'!I207&gt;0,Squid!I207&gt;0,Spanakopita!I207&gt;0),0,IF(OR(Pita!I207&gt;0,'Green Pepper'!I207&gt;0,'House Salad'!I207&gt;0,Mushrooms!I207&gt;0,Lemon!I207&gt;0,Tzatziki!I207&gt;0,'Monterey Jack'!I207&gt;0,Onions!I207&gt;0,'Garlic Butter Sauce'!I207&gt;0,Flour!I207&gt;0,Cheddar!I207&gt;0),50,200))),0)</f>
        <v>0</v>
      </c>
      <c r="J207" s="2">
        <f ca="1">IF(D207&lt;$E$18,"N/A",IF(D207=$E$18,IF($E$7-SUM(OFFSET(F207,-$E$18,0):F207)&gt;0,$E$7-SUM(OFFSET(F207,-$E$18,0):F207),0),IF(OFFSET(G207,-$E$18,0)-SUM(OFFSET(F207,-$E$18,0):F207)&gt;0,OFFSET(G207,-$E$18,0)-SUM(OFFSET(F207,-$E$18,0):F207),0)))</f>
        <v>0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411</v>
      </c>
      <c r="F208" s="15">
        <f t="shared" si="16"/>
        <v>10</v>
      </c>
      <c r="G208" s="15">
        <f t="shared" ca="1" si="17"/>
        <v>0</v>
      </c>
      <c r="H208" s="13">
        <f t="shared" ca="1" si="13"/>
        <v>0.45041095890410965</v>
      </c>
      <c r="I208" s="29">
        <f ca="1">IF(G208&lt;&gt;0,IF(E208&lt;0,0,IF(OR('Marinated Chicken'!I208&gt;0,Squid!I208&gt;0,Spanakopita!I208&gt;0),0,IF(OR(Pita!I208&gt;0,'Green Pepper'!I208&gt;0,'House Salad'!I208&gt;0,Mushrooms!I208&gt;0,Lemon!I208&gt;0,Tzatziki!I208&gt;0,'Monterey Jack'!I208&gt;0,Onions!I208&gt;0,'Garlic Butter Sauce'!I208&gt;0,Flour!I208&gt;0,Cheddar!I208&gt;0),50,200))),0)</f>
        <v>0</v>
      </c>
      <c r="J208" s="2">
        <f ca="1">IF(D208&lt;$E$18,"N/A",IF(D208=$E$18,IF($E$7-SUM(OFFSET(F208,-$E$18,0):F208)&gt;0,$E$7-SUM(OFFSET(F208,-$E$18,0):F208),0),IF(OFFSET(G208,-$E$18,0)-SUM(OFFSET(F208,-$E$18,0):F208)&gt;0,OFFSET(G208,-$E$18,0)-SUM(OFFSET(F208,-$E$18,0):F208),0)))</f>
        <v>0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401</v>
      </c>
      <c r="F209" s="15">
        <f t="shared" si="16"/>
        <v>10</v>
      </c>
      <c r="G209" s="15">
        <f t="shared" ca="1" si="17"/>
        <v>0</v>
      </c>
      <c r="H209" s="13">
        <f t="shared" ca="1" si="13"/>
        <v>0.4394520547945206</v>
      </c>
      <c r="I209" s="29">
        <f ca="1">IF(G209&lt;&gt;0,IF(E209&lt;0,0,IF(OR('Marinated Chicken'!I209&gt;0,Squid!I209&gt;0,Spanakopita!I209&gt;0),0,IF(OR(Pita!I209&gt;0,'Green Pepper'!I209&gt;0,'House Salad'!I209&gt;0,Mushrooms!I209&gt;0,Lemon!I209&gt;0,Tzatziki!I209&gt;0,'Monterey Jack'!I209&gt;0,Onions!I209&gt;0,'Garlic Butter Sauce'!I209&gt;0,Flour!I209&gt;0,Cheddar!I209&gt;0),50,200))),0)</f>
        <v>0</v>
      </c>
      <c r="J209" s="2">
        <f ca="1">IF(D209&lt;$E$18,"N/A",IF(D209=$E$18,IF($E$7-SUM(OFFSET(F209,-$E$18,0):F209)&gt;0,$E$7-SUM(OFFSET(F209,-$E$18,0):F209),0),IF(OFFSET(G209,-$E$18,0)-SUM(OFFSET(F209,-$E$18,0):F209)&gt;0,OFFSET(G209,-$E$18,0)-SUM(OFFSET(F209,-$E$18,0):F209),0)))</f>
        <v>0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391</v>
      </c>
      <c r="F210" s="15">
        <f t="shared" si="16"/>
        <v>10</v>
      </c>
      <c r="G210" s="15">
        <f t="shared" ca="1" si="17"/>
        <v>0</v>
      </c>
      <c r="H210" s="13">
        <f t="shared" ca="1" si="13"/>
        <v>0.42849315068493155</v>
      </c>
      <c r="I210" s="29">
        <f ca="1">IF(G210&lt;&gt;0,IF(E210&lt;0,0,IF(OR('Marinated Chicken'!I210&gt;0,Squid!I210&gt;0,Spanakopita!I210&gt;0),0,IF(OR(Pita!I210&gt;0,'Green Pepper'!I210&gt;0,'House Salad'!I210&gt;0,Mushrooms!I210&gt;0,Lemon!I210&gt;0,Tzatziki!I210&gt;0,'Monterey Jack'!I210&gt;0,Onions!I210&gt;0,'Garlic Butter Sauce'!I210&gt;0,Flour!I210&gt;0,Cheddar!I210&gt;0),50,200))),0)</f>
        <v>0</v>
      </c>
      <c r="J210" s="2">
        <f ca="1">IF(D210&lt;$E$18,"N/A",IF(D210=$E$18,IF($E$7-SUM(OFFSET(F210,-$E$18,0):F210)&gt;0,$E$7-SUM(OFFSET(F210,-$E$18,0):F210),0),IF(OFFSET(G210,-$E$18,0)-SUM(OFFSET(F210,-$E$18,0):F210)&gt;0,OFFSET(G210,-$E$18,0)-SUM(OFFSET(F210,-$E$18,0):F210),0)))</f>
        <v>0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381</v>
      </c>
      <c r="F211" s="15">
        <f t="shared" si="16"/>
        <v>10</v>
      </c>
      <c r="G211" s="15">
        <f t="shared" ca="1" si="17"/>
        <v>0</v>
      </c>
      <c r="H211" s="13">
        <f t="shared" ca="1" si="13"/>
        <v>0.41753424657534249</v>
      </c>
      <c r="I211" s="29">
        <f ca="1">IF(G211&lt;&gt;0,IF(E211&lt;0,0,IF(OR('Marinated Chicken'!I211&gt;0,Squid!I211&gt;0,Spanakopita!I211&gt;0),0,IF(OR(Pita!I211&gt;0,'Green Pepper'!I211&gt;0,'House Salad'!I211&gt;0,Mushrooms!I211&gt;0,Lemon!I211&gt;0,Tzatziki!I211&gt;0,'Monterey Jack'!I211&gt;0,Onions!I211&gt;0,'Garlic Butter Sauce'!I211&gt;0,Flour!I211&gt;0,Cheddar!I211&gt;0),50,200))),0)</f>
        <v>0</v>
      </c>
      <c r="J211" s="2">
        <f ca="1">IF(D211&lt;$E$18,"N/A",IF(D211=$E$18,IF($E$7-SUM(OFFSET(F211,-$E$18,0):F211)&gt;0,$E$7-SUM(OFFSET(F211,-$E$18,0):F211),0),IF(OFFSET(G211,-$E$18,0)-SUM(OFFSET(F211,-$E$18,0):F211)&gt;0,OFFSET(G211,-$E$18,0)-SUM(OFFSET(F211,-$E$18,0):F211),0)))</f>
        <v>0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371</v>
      </c>
      <c r="F212" s="15">
        <f t="shared" si="16"/>
        <v>10</v>
      </c>
      <c r="G212" s="15">
        <f t="shared" ca="1" si="17"/>
        <v>0</v>
      </c>
      <c r="H212" s="13">
        <f t="shared" ca="1" si="13"/>
        <v>0.4065753424657535</v>
      </c>
      <c r="I212" s="29">
        <f ca="1">IF(G212&lt;&gt;0,IF(E212&lt;0,0,IF(OR('Marinated Chicken'!I212&gt;0,Squid!I212&gt;0,Spanakopita!I212&gt;0),0,IF(OR(Pita!I212&gt;0,'Green Pepper'!I212&gt;0,'House Salad'!I212&gt;0,Mushrooms!I212&gt;0,Lemon!I212&gt;0,Tzatziki!I212&gt;0,'Monterey Jack'!I212&gt;0,Onions!I212&gt;0,'Garlic Butter Sauce'!I212&gt;0,Flour!I212&gt;0,Cheddar!I212&gt;0),50,200))),0)</f>
        <v>0</v>
      </c>
      <c r="J212" s="2">
        <f ca="1">IF(D212&lt;$E$18,"N/A",IF(D212=$E$18,IF($E$7-SUM(OFFSET(F212,-$E$18,0):F212)&gt;0,$E$7-SUM(OFFSET(F212,-$E$18,0):F212),0),IF(OFFSET(G212,-$E$18,0)-SUM(OFFSET(F212,-$E$18,0):F212)&gt;0,OFFSET(G212,-$E$18,0)-SUM(OFFSET(F212,-$E$18,0):F212),0)))</f>
        <v>0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361</v>
      </c>
      <c r="F213" s="15">
        <f t="shared" si="16"/>
        <v>10</v>
      </c>
      <c r="G213" s="15">
        <f t="shared" ca="1" si="17"/>
        <v>0</v>
      </c>
      <c r="H213" s="13">
        <f t="shared" ref="H213:H276" ca="1" si="19">IF(E213&gt;0,E213*($E$12/365),0)</f>
        <v>0.39561643835616445</v>
      </c>
      <c r="I213" s="29">
        <f ca="1">IF(G213&lt;&gt;0,IF(E213&lt;0,0,IF(OR('Marinated Chicken'!I213&gt;0,Squid!I213&gt;0,Spanakopita!I213&gt;0),0,IF(OR(Pita!I213&gt;0,'Green Pepper'!I213&gt;0,'House Salad'!I213&gt;0,Mushrooms!I213&gt;0,Lemon!I213&gt;0,Tzatziki!I213&gt;0,'Monterey Jack'!I213&gt;0,Onions!I213&gt;0,'Garlic Butter Sauce'!I213&gt;0,Flour!I213&gt;0,Cheddar!I213&gt;0),50,200))),0)</f>
        <v>0</v>
      </c>
      <c r="J213" s="2">
        <f ca="1">IF(D213&lt;$E$18,"N/A",IF(D213=$E$18,IF($E$7-SUM(OFFSET(F213,-$E$18,0):F213)&gt;0,$E$7-SUM(OFFSET(F213,-$E$18,0):F213),0),IF(OFFSET(G213,-$E$18,0)-SUM(OFFSET(F213,-$E$18,0):F213)&gt;0,OFFSET(G213,-$E$18,0)-SUM(OFFSET(F213,-$E$18,0):F213),0)))</f>
        <v>0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351</v>
      </c>
      <c r="F214" s="15">
        <f t="shared" ref="F214:F277" si="22">ROUND($E$15/7,0)</f>
        <v>10</v>
      </c>
      <c r="G214" s="15">
        <f t="shared" ref="G214:G277" ca="1" si="23">IF(D214=1,$E$4,IF(E214&lt;0,$E$4-E214,IF(MOD(D214,$E$5)=0,$E$4-E214,0)))</f>
        <v>0</v>
      </c>
      <c r="H214" s="13">
        <f t="shared" ca="1" si="19"/>
        <v>0.38465753424657539</v>
      </c>
      <c r="I214" s="29">
        <f ca="1">IF(G214&lt;&gt;0,IF(E214&lt;0,0,IF(OR('Marinated Chicken'!I214&gt;0,Squid!I214&gt;0,Spanakopita!I214&gt;0),0,IF(OR(Pita!I214&gt;0,'Green Pepper'!I214&gt;0,'House Salad'!I214&gt;0,Mushrooms!I214&gt;0,Lemon!I214&gt;0,Tzatziki!I214&gt;0,'Monterey Jack'!I214&gt;0,Onions!I214&gt;0,'Garlic Butter Sauce'!I214&gt;0,Flour!I214&gt;0,Cheddar!I214&gt;0),50,200))),0)</f>
        <v>0</v>
      </c>
      <c r="J214" s="2">
        <f ca="1">IF(D214&lt;$E$18,"N/A",IF(D214=$E$18,IF($E$7-SUM(OFFSET(F214,-$E$18,0):F214)&gt;0,$E$7-SUM(OFFSET(F214,-$E$18,0):F214),0),IF(OFFSET(G214,-$E$18,0)-SUM(OFFSET(F214,-$E$18,0):F214)&gt;0,OFFSET(G214,-$E$18,0)-SUM(OFFSET(F214,-$E$18,0):F214),0)))</f>
        <v>0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341</v>
      </c>
      <c r="F215" s="15">
        <f t="shared" si="22"/>
        <v>10</v>
      </c>
      <c r="G215" s="15">
        <f t="shared" ca="1" si="23"/>
        <v>0</v>
      </c>
      <c r="H215" s="13">
        <f t="shared" ca="1" si="19"/>
        <v>0.37369863013698634</v>
      </c>
      <c r="I215" s="29">
        <f ca="1">IF(G215&lt;&gt;0,IF(E215&lt;0,0,IF(OR('Marinated Chicken'!I215&gt;0,Squid!I215&gt;0,Spanakopita!I215&gt;0),0,IF(OR(Pita!I215&gt;0,'Green Pepper'!I215&gt;0,'House Salad'!I215&gt;0,Mushrooms!I215&gt;0,Lemon!I215&gt;0,Tzatziki!I215&gt;0,'Monterey Jack'!I215&gt;0,Onions!I215&gt;0,'Garlic Butter Sauce'!I215&gt;0,Flour!I215&gt;0,Cheddar!I215&gt;0),50,200))),0)</f>
        <v>0</v>
      </c>
      <c r="J215" s="2">
        <f ca="1">IF(D215&lt;$E$18,"N/A",IF(D215=$E$18,IF($E$7-SUM(OFFSET(F215,-$E$18,0):F215)&gt;0,$E$7-SUM(OFFSET(F215,-$E$18,0):F215),0),IF(OFFSET(G215,-$E$18,0)-SUM(OFFSET(F215,-$E$18,0):F215)&gt;0,OFFSET(G215,-$E$18,0)-SUM(OFFSET(F215,-$E$18,0):F215),0)))</f>
        <v>0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331</v>
      </c>
      <c r="F216" s="15">
        <f t="shared" si="22"/>
        <v>10</v>
      </c>
      <c r="G216" s="15">
        <f t="shared" ca="1" si="23"/>
        <v>0</v>
      </c>
      <c r="H216" s="13">
        <f t="shared" ca="1" si="19"/>
        <v>0.36273972602739729</v>
      </c>
      <c r="I216" s="29">
        <f ca="1">IF(G216&lt;&gt;0,IF(E216&lt;0,0,IF(OR('Marinated Chicken'!I216&gt;0,Squid!I216&gt;0,Spanakopita!I216&gt;0),0,IF(OR(Pita!I216&gt;0,'Green Pepper'!I216&gt;0,'House Salad'!I216&gt;0,Mushrooms!I216&gt;0,Lemon!I216&gt;0,Tzatziki!I216&gt;0,'Monterey Jack'!I216&gt;0,Onions!I216&gt;0,'Garlic Butter Sauce'!I216&gt;0,Flour!I216&gt;0,Cheddar!I216&gt;0),50,200))),0)</f>
        <v>0</v>
      </c>
      <c r="J216" s="2">
        <f ca="1">IF(D216&lt;$E$18,"N/A",IF(D216=$E$18,IF($E$7-SUM(OFFSET(F216,-$E$18,0):F216)&gt;0,$E$7-SUM(OFFSET(F216,-$E$18,0):F216),0),IF(OFFSET(G216,-$E$18,0)-SUM(OFFSET(F216,-$E$18,0):F216)&gt;0,OFFSET(G216,-$E$18,0)-SUM(OFFSET(F216,-$E$18,0):F216),0)))</f>
        <v>0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321</v>
      </c>
      <c r="F217" s="15">
        <f t="shared" si="22"/>
        <v>10</v>
      </c>
      <c r="G217" s="15">
        <f t="shared" ca="1" si="23"/>
        <v>0</v>
      </c>
      <c r="H217" s="13">
        <f t="shared" ca="1" si="19"/>
        <v>0.35178082191780824</v>
      </c>
      <c r="I217" s="29">
        <f ca="1">IF(G217&lt;&gt;0,IF(E217&lt;0,0,IF(OR('Marinated Chicken'!I217&gt;0,Squid!I217&gt;0,Spanakopita!I217&gt;0),0,IF(OR(Pita!I217&gt;0,'Green Pepper'!I217&gt;0,'House Salad'!I217&gt;0,Mushrooms!I217&gt;0,Lemon!I217&gt;0,Tzatziki!I217&gt;0,'Monterey Jack'!I217&gt;0,Onions!I217&gt;0,'Garlic Butter Sauce'!I217&gt;0,Flour!I217&gt;0,Cheddar!I217&gt;0),50,200))),0)</f>
        <v>0</v>
      </c>
      <c r="J217" s="2">
        <f ca="1">IF(D217&lt;$E$18,"N/A",IF(D217=$E$18,IF($E$7-SUM(OFFSET(F217,-$E$18,0):F217)&gt;0,$E$7-SUM(OFFSET(F217,-$E$18,0):F217),0),IF(OFFSET(G217,-$E$18,0)-SUM(OFFSET(F217,-$E$18,0):F217)&gt;0,OFFSET(G217,-$E$18,0)-SUM(OFFSET(F217,-$E$18,0):F217),0)))</f>
        <v>0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311</v>
      </c>
      <c r="F218" s="15">
        <f t="shared" si="22"/>
        <v>10</v>
      </c>
      <c r="G218" s="15">
        <f t="shared" ca="1" si="23"/>
        <v>0</v>
      </c>
      <c r="H218" s="13">
        <f t="shared" ca="1" si="19"/>
        <v>0.34082191780821924</v>
      </c>
      <c r="I218" s="29">
        <f ca="1">IF(G218&lt;&gt;0,IF(E218&lt;0,0,IF(OR('Marinated Chicken'!I218&gt;0,Squid!I218&gt;0,Spanakopita!I218&gt;0),0,IF(OR(Pita!I218&gt;0,'Green Pepper'!I218&gt;0,'House Salad'!I218&gt;0,Mushrooms!I218&gt;0,Lemon!I218&gt;0,Tzatziki!I218&gt;0,'Monterey Jack'!I218&gt;0,Onions!I218&gt;0,'Garlic Butter Sauce'!I218&gt;0,Flour!I218&gt;0,Cheddar!I218&gt;0),50,200))),0)</f>
        <v>0</v>
      </c>
      <c r="J218" s="2">
        <f ca="1">IF(D218&lt;$E$18,"N/A",IF(D218=$E$18,IF($E$7-SUM(OFFSET(F218,-$E$18,0):F218)&gt;0,$E$7-SUM(OFFSET(F218,-$E$18,0):F218),0),IF(OFFSET(G218,-$E$18,0)-SUM(OFFSET(F218,-$E$18,0):F218)&gt;0,OFFSET(G218,-$E$18,0)-SUM(OFFSET(F218,-$E$18,0):F218),0)))</f>
        <v>0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301</v>
      </c>
      <c r="F219" s="15">
        <f t="shared" si="22"/>
        <v>10</v>
      </c>
      <c r="G219" s="15">
        <f t="shared" ca="1" si="23"/>
        <v>0</v>
      </c>
      <c r="H219" s="13">
        <f t="shared" ca="1" si="19"/>
        <v>0.32986301369863019</v>
      </c>
      <c r="I219" s="29">
        <f ca="1">IF(G219&lt;&gt;0,IF(E219&lt;0,0,IF(OR('Marinated Chicken'!I219&gt;0,Squid!I219&gt;0,Spanakopita!I219&gt;0),0,IF(OR(Pita!I219&gt;0,'Green Pepper'!I219&gt;0,'House Salad'!I219&gt;0,Mushrooms!I219&gt;0,Lemon!I219&gt;0,Tzatziki!I219&gt;0,'Monterey Jack'!I219&gt;0,Onions!I219&gt;0,'Garlic Butter Sauce'!I219&gt;0,Flour!I219&gt;0,Cheddar!I219&gt;0),50,200))),0)</f>
        <v>0</v>
      </c>
      <c r="J219" s="2">
        <f ca="1">IF(D219&lt;$E$18,"N/A",IF(D219=$E$18,IF($E$7-SUM(OFFSET(F219,-$E$18,0):F219)&gt;0,$E$7-SUM(OFFSET(F219,-$E$18,0):F219),0),IF(OFFSET(G219,-$E$18,0)-SUM(OFFSET(F219,-$E$18,0):F219)&gt;0,OFFSET(G219,-$E$18,0)-SUM(OFFSET(F219,-$E$18,0):F219),0)))</f>
        <v>0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291</v>
      </c>
      <c r="F220" s="15">
        <f t="shared" si="22"/>
        <v>10</v>
      </c>
      <c r="G220" s="15">
        <f t="shared" ca="1" si="23"/>
        <v>0</v>
      </c>
      <c r="H220" s="13">
        <f t="shared" ca="1" si="19"/>
        <v>0.31890410958904114</v>
      </c>
      <c r="I220" s="29">
        <f ca="1">IF(G220&lt;&gt;0,IF(E220&lt;0,0,IF(OR('Marinated Chicken'!I220&gt;0,Squid!I220&gt;0,Spanakopita!I220&gt;0),0,IF(OR(Pita!I220&gt;0,'Green Pepper'!I220&gt;0,'House Salad'!I220&gt;0,Mushrooms!I220&gt;0,Lemon!I220&gt;0,Tzatziki!I220&gt;0,'Monterey Jack'!I220&gt;0,Onions!I220&gt;0,'Garlic Butter Sauce'!I220&gt;0,Flour!I220&gt;0,Cheddar!I220&gt;0),50,200))),0)</f>
        <v>0</v>
      </c>
      <c r="J220" s="2">
        <f ca="1">IF(D220&lt;$E$18,"N/A",IF(D220=$E$18,IF($E$7-SUM(OFFSET(F220,-$E$18,0):F220)&gt;0,$E$7-SUM(OFFSET(F220,-$E$18,0):F220),0),IF(OFFSET(G220,-$E$18,0)-SUM(OFFSET(F220,-$E$18,0):F220)&gt;0,OFFSET(G220,-$E$18,0)-SUM(OFFSET(F220,-$E$18,0):F220),0)))</f>
        <v>0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281</v>
      </c>
      <c r="F221" s="15">
        <f t="shared" si="22"/>
        <v>10</v>
      </c>
      <c r="G221" s="15">
        <f t="shared" ca="1" si="23"/>
        <v>0</v>
      </c>
      <c r="H221" s="13">
        <f t="shared" ca="1" si="19"/>
        <v>0.30794520547945209</v>
      </c>
      <c r="I221" s="29">
        <f ca="1">IF(G221&lt;&gt;0,IF(E221&lt;0,0,IF(OR('Marinated Chicken'!I221&gt;0,Squid!I221&gt;0,Spanakopita!I221&gt;0),0,IF(OR(Pita!I221&gt;0,'Green Pepper'!I221&gt;0,'House Salad'!I221&gt;0,Mushrooms!I221&gt;0,Lemon!I221&gt;0,Tzatziki!I221&gt;0,'Monterey Jack'!I221&gt;0,Onions!I221&gt;0,'Garlic Butter Sauce'!I221&gt;0,Flour!I221&gt;0,Cheddar!I221&gt;0),50,200))),0)</f>
        <v>0</v>
      </c>
      <c r="J221" s="2">
        <f ca="1">IF(D221&lt;$E$18,"N/A",IF(D221=$E$18,IF($E$7-SUM(OFFSET(F221,-$E$18,0):F221)&gt;0,$E$7-SUM(OFFSET(F221,-$E$18,0):F221),0),IF(OFFSET(G221,-$E$18,0)-SUM(OFFSET(F221,-$E$18,0):F221)&gt;0,OFFSET(G221,-$E$18,0)-SUM(OFFSET(F221,-$E$18,0):F221),0)))</f>
        <v>0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271</v>
      </c>
      <c r="F222" s="15">
        <f t="shared" si="22"/>
        <v>10</v>
      </c>
      <c r="G222" s="15">
        <f t="shared" ca="1" si="23"/>
        <v>0</v>
      </c>
      <c r="H222" s="13">
        <f t="shared" ca="1" si="19"/>
        <v>0.29698630136986304</v>
      </c>
      <c r="I222" s="29">
        <f ca="1">IF(G222&lt;&gt;0,IF(E222&lt;0,0,IF(OR('Marinated Chicken'!I222&gt;0,Squid!I222&gt;0,Spanakopita!I222&gt;0),0,IF(OR(Pita!I222&gt;0,'Green Pepper'!I222&gt;0,'House Salad'!I222&gt;0,Mushrooms!I222&gt;0,Lemon!I222&gt;0,Tzatziki!I222&gt;0,'Monterey Jack'!I222&gt;0,Onions!I222&gt;0,'Garlic Butter Sauce'!I222&gt;0,Flour!I222&gt;0,Cheddar!I222&gt;0),50,200))),0)</f>
        <v>0</v>
      </c>
      <c r="J222" s="2">
        <f ca="1">IF(D222&lt;$E$18,"N/A",IF(D222=$E$18,IF($E$7-SUM(OFFSET(F222,-$E$18,0):F222)&gt;0,$E$7-SUM(OFFSET(F222,-$E$18,0):F222),0),IF(OFFSET(G222,-$E$18,0)-SUM(OFFSET(F222,-$E$18,0):F222)&gt;0,OFFSET(G222,-$E$18,0)-SUM(OFFSET(F222,-$E$18,0):F222),0)))</f>
        <v>0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261</v>
      </c>
      <c r="F223" s="15">
        <f t="shared" si="22"/>
        <v>10</v>
      </c>
      <c r="G223" s="15">
        <f t="shared" ca="1" si="23"/>
        <v>0</v>
      </c>
      <c r="H223" s="13">
        <f t="shared" ca="1" si="19"/>
        <v>0.28602739726027399</v>
      </c>
      <c r="I223" s="29">
        <f ca="1">IF(G223&lt;&gt;0,IF(E223&lt;0,0,IF(OR('Marinated Chicken'!I223&gt;0,Squid!I223&gt;0,Spanakopita!I223&gt;0),0,IF(OR(Pita!I223&gt;0,'Green Pepper'!I223&gt;0,'House Salad'!I223&gt;0,Mushrooms!I223&gt;0,Lemon!I223&gt;0,Tzatziki!I223&gt;0,'Monterey Jack'!I223&gt;0,Onions!I223&gt;0,'Garlic Butter Sauce'!I223&gt;0,Flour!I223&gt;0,Cheddar!I223&gt;0),50,200))),0)</f>
        <v>0</v>
      </c>
      <c r="J223" s="2">
        <f ca="1">IF(D223&lt;$E$18,"N/A",IF(D223=$E$18,IF($E$7-SUM(OFFSET(F223,-$E$18,0):F223)&gt;0,$E$7-SUM(OFFSET(F223,-$E$18,0):F223),0),IF(OFFSET(G223,-$E$18,0)-SUM(OFFSET(F223,-$E$18,0):F223)&gt;0,OFFSET(G223,-$E$18,0)-SUM(OFFSET(F223,-$E$18,0):F223),0)))</f>
        <v>0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251</v>
      </c>
      <c r="F224" s="15">
        <f t="shared" si="22"/>
        <v>10</v>
      </c>
      <c r="G224" s="15">
        <f t="shared" ca="1" si="23"/>
        <v>0</v>
      </c>
      <c r="H224" s="13">
        <f t="shared" ca="1" si="19"/>
        <v>0.27506849315068499</v>
      </c>
      <c r="I224" s="29">
        <f ca="1">IF(G224&lt;&gt;0,IF(E224&lt;0,0,IF(OR('Marinated Chicken'!I224&gt;0,Squid!I224&gt;0,Spanakopita!I224&gt;0),0,IF(OR(Pita!I224&gt;0,'Green Pepper'!I224&gt;0,'House Salad'!I224&gt;0,Mushrooms!I224&gt;0,Lemon!I224&gt;0,Tzatziki!I224&gt;0,'Monterey Jack'!I224&gt;0,Onions!I224&gt;0,'Garlic Butter Sauce'!I224&gt;0,Flour!I224&gt;0,Cheddar!I224&gt;0),50,200))),0)</f>
        <v>0</v>
      </c>
      <c r="J224" s="2">
        <f ca="1">IF(D224&lt;$E$18,"N/A",IF(D224=$E$18,IF($E$7-SUM(OFFSET(F224,-$E$18,0):F224)&gt;0,$E$7-SUM(OFFSET(F224,-$E$18,0):F224),0),IF(OFFSET(G224,-$E$18,0)-SUM(OFFSET(F224,-$E$18,0):F224)&gt;0,OFFSET(G224,-$E$18,0)-SUM(OFFSET(F224,-$E$18,0):F224),0)))</f>
        <v>0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241</v>
      </c>
      <c r="F225" s="15">
        <f t="shared" si="22"/>
        <v>10</v>
      </c>
      <c r="G225" s="15">
        <f t="shared" ca="1" si="23"/>
        <v>0</v>
      </c>
      <c r="H225" s="13">
        <f t="shared" ca="1" si="19"/>
        <v>0.26410958904109594</v>
      </c>
      <c r="I225" s="29">
        <f ca="1">IF(G225&lt;&gt;0,IF(E225&lt;0,0,IF(OR('Marinated Chicken'!I225&gt;0,Squid!I225&gt;0,Spanakopita!I225&gt;0),0,IF(OR(Pita!I225&gt;0,'Green Pepper'!I225&gt;0,'House Salad'!I225&gt;0,Mushrooms!I225&gt;0,Lemon!I225&gt;0,Tzatziki!I225&gt;0,'Monterey Jack'!I225&gt;0,Onions!I225&gt;0,'Garlic Butter Sauce'!I225&gt;0,Flour!I225&gt;0,Cheddar!I225&gt;0),50,200))),0)</f>
        <v>0</v>
      </c>
      <c r="J225" s="2">
        <f ca="1">IF(D225&lt;$E$18,"N/A",IF(D225=$E$18,IF($E$7-SUM(OFFSET(F225,-$E$18,0):F225)&gt;0,$E$7-SUM(OFFSET(F225,-$E$18,0):F225),0),IF(OFFSET(G225,-$E$18,0)-SUM(OFFSET(F225,-$E$18,0):F225)&gt;0,OFFSET(G225,-$E$18,0)-SUM(OFFSET(F225,-$E$18,0):F225),0)))</f>
        <v>0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231</v>
      </c>
      <c r="F226" s="15">
        <f t="shared" si="22"/>
        <v>10</v>
      </c>
      <c r="G226" s="15">
        <f t="shared" ca="1" si="23"/>
        <v>0</v>
      </c>
      <c r="H226" s="13">
        <f t="shared" ca="1" si="19"/>
        <v>0.25315068493150689</v>
      </c>
      <c r="I226" s="29">
        <f ca="1">IF(G226&lt;&gt;0,IF(E226&lt;0,0,IF(OR('Marinated Chicken'!I226&gt;0,Squid!I226&gt;0,Spanakopita!I226&gt;0),0,IF(OR(Pita!I226&gt;0,'Green Pepper'!I226&gt;0,'House Salad'!I226&gt;0,Mushrooms!I226&gt;0,Lemon!I226&gt;0,Tzatziki!I226&gt;0,'Monterey Jack'!I226&gt;0,Onions!I226&gt;0,'Garlic Butter Sauce'!I226&gt;0,Flour!I226&gt;0,Cheddar!I226&gt;0),50,200))),0)</f>
        <v>0</v>
      </c>
      <c r="J226" s="2">
        <f ca="1">IF(D226&lt;$E$18,"N/A",IF(D226=$E$18,IF($E$7-SUM(OFFSET(F226,-$E$18,0):F226)&gt;0,$E$7-SUM(OFFSET(F226,-$E$18,0):F226),0),IF(OFFSET(G226,-$E$18,0)-SUM(OFFSET(F226,-$E$18,0):F226)&gt;0,OFFSET(G226,-$E$18,0)-SUM(OFFSET(F226,-$E$18,0):F226),0)))</f>
        <v>0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221</v>
      </c>
      <c r="F227" s="15">
        <f t="shared" si="22"/>
        <v>10</v>
      </c>
      <c r="G227" s="15">
        <f t="shared" ca="1" si="23"/>
        <v>0</v>
      </c>
      <c r="H227" s="13">
        <f t="shared" ca="1" si="19"/>
        <v>0.24219178082191783</v>
      </c>
      <c r="I227" s="29">
        <f ca="1">IF(G227&lt;&gt;0,IF(E227&lt;0,0,IF(OR('Marinated Chicken'!I227&gt;0,Squid!I227&gt;0,Spanakopita!I227&gt;0),0,IF(OR(Pita!I227&gt;0,'Green Pepper'!I227&gt;0,'House Salad'!I227&gt;0,Mushrooms!I227&gt;0,Lemon!I227&gt;0,Tzatziki!I227&gt;0,'Monterey Jack'!I227&gt;0,Onions!I227&gt;0,'Garlic Butter Sauce'!I227&gt;0,Flour!I227&gt;0,Cheddar!I227&gt;0),50,200))),0)</f>
        <v>0</v>
      </c>
      <c r="J227" s="2">
        <f ca="1">IF(D227&lt;$E$18,"N/A",IF(D227=$E$18,IF($E$7-SUM(OFFSET(F227,-$E$18,0):F227)&gt;0,$E$7-SUM(OFFSET(F227,-$E$18,0):F227),0),IF(OFFSET(G227,-$E$18,0)-SUM(OFFSET(F227,-$E$18,0):F227)&gt;0,OFFSET(G227,-$E$18,0)-SUM(OFFSET(F227,-$E$18,0):F227),0)))</f>
        <v>0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211</v>
      </c>
      <c r="F228" s="15">
        <f t="shared" si="22"/>
        <v>10</v>
      </c>
      <c r="G228" s="15">
        <f t="shared" ca="1" si="23"/>
        <v>0</v>
      </c>
      <c r="H228" s="13">
        <f t="shared" ca="1" si="19"/>
        <v>0.23123287671232878</v>
      </c>
      <c r="I228" s="29">
        <f ca="1">IF(G228&lt;&gt;0,IF(E228&lt;0,0,IF(OR('Marinated Chicken'!I228&gt;0,Squid!I228&gt;0,Spanakopita!I228&gt;0),0,IF(OR(Pita!I228&gt;0,'Green Pepper'!I228&gt;0,'House Salad'!I228&gt;0,Mushrooms!I228&gt;0,Lemon!I228&gt;0,Tzatziki!I228&gt;0,'Monterey Jack'!I228&gt;0,Onions!I228&gt;0,'Garlic Butter Sauce'!I228&gt;0,Flour!I228&gt;0,Cheddar!I228&gt;0),50,200))),0)</f>
        <v>0</v>
      </c>
      <c r="J228" s="2">
        <f ca="1">IF(D228&lt;$E$18,"N/A",IF(D228=$E$18,IF($E$7-SUM(OFFSET(F228,-$E$18,0):F228)&gt;0,$E$7-SUM(OFFSET(F228,-$E$18,0):F228),0),IF(OFFSET(G228,-$E$18,0)-SUM(OFFSET(F228,-$E$18,0):F228)&gt;0,OFFSET(G228,-$E$18,0)-SUM(OFFSET(F228,-$E$18,0):F228),0)))</f>
        <v>0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201</v>
      </c>
      <c r="F229" s="15">
        <f t="shared" si="22"/>
        <v>10</v>
      </c>
      <c r="G229" s="15">
        <f t="shared" ca="1" si="23"/>
        <v>0</v>
      </c>
      <c r="H229" s="13">
        <f t="shared" ca="1" si="19"/>
        <v>0.22027397260273976</v>
      </c>
      <c r="I229" s="29">
        <f ca="1">IF(G229&lt;&gt;0,IF(E229&lt;0,0,IF(OR('Marinated Chicken'!I229&gt;0,Squid!I229&gt;0,Spanakopita!I229&gt;0),0,IF(OR(Pita!I229&gt;0,'Green Pepper'!I229&gt;0,'House Salad'!I229&gt;0,Mushrooms!I229&gt;0,Lemon!I229&gt;0,Tzatziki!I229&gt;0,'Monterey Jack'!I229&gt;0,Onions!I229&gt;0,'Garlic Butter Sauce'!I229&gt;0,Flour!I229&gt;0,Cheddar!I229&gt;0),50,200))),0)</f>
        <v>0</v>
      </c>
      <c r="J229" s="2">
        <f ca="1">IF(D229&lt;$E$18,"N/A",IF(D229=$E$18,IF($E$7-SUM(OFFSET(F229,-$E$18,0):F229)&gt;0,$E$7-SUM(OFFSET(F229,-$E$18,0):F229),0),IF(OFFSET(G229,-$E$18,0)-SUM(OFFSET(F229,-$E$18,0):F229)&gt;0,OFFSET(G229,-$E$18,0)-SUM(OFFSET(F229,-$E$18,0):F229),0)))</f>
        <v>0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191</v>
      </c>
      <c r="F230" s="15">
        <f t="shared" si="22"/>
        <v>10</v>
      </c>
      <c r="G230" s="15">
        <f t="shared" ca="1" si="23"/>
        <v>350</v>
      </c>
      <c r="H230" s="13">
        <f t="shared" ca="1" si="19"/>
        <v>0.20931506849315071</v>
      </c>
      <c r="I230" s="29">
        <f ca="1">IF(G230&lt;&gt;0,IF(E230&lt;0,0,IF(OR('Marinated Chicken'!I230&gt;0,Squid!I230&gt;0,Spanakopita!I230&gt;0),0,IF(OR(Pita!I230&gt;0,'Green Pepper'!I230&gt;0,'House Salad'!I230&gt;0,Mushrooms!I230&gt;0,Lemon!I230&gt;0,Tzatziki!I230&gt;0,'Monterey Jack'!I230&gt;0,Onions!I230&gt;0,'Garlic Butter Sauce'!I230&gt;0,Flour!I230&gt;0,Cheddar!I230&gt;0),50,200))),0)</f>
        <v>0</v>
      </c>
      <c r="J230" s="2">
        <f ca="1">IF(D230&lt;$E$18,"N/A",IF(D230=$E$18,IF($E$7-SUM(OFFSET(F230,-$E$18,0):F230)&gt;0,$E$7-SUM(OFFSET(F230,-$E$18,0):F230),0),IF(OFFSET(G230,-$E$18,0)-SUM(OFFSET(F230,-$E$18,0):F230)&gt;0,OFFSET(G230,-$E$18,0)-SUM(OFFSET(F230,-$E$18,0):F230),0)))</f>
        <v>0</v>
      </c>
      <c r="K230" s="13">
        <f t="shared" ca="1" si="20"/>
        <v>0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531</v>
      </c>
      <c r="F231" s="15">
        <f t="shared" si="22"/>
        <v>10</v>
      </c>
      <c r="G231" s="15">
        <f t="shared" ca="1" si="23"/>
        <v>0</v>
      </c>
      <c r="H231" s="13">
        <f t="shared" ca="1" si="19"/>
        <v>0.58191780821917816</v>
      </c>
      <c r="I231" s="29">
        <f ca="1">IF(G231&lt;&gt;0,IF(E231&lt;0,0,IF(OR('Marinated Chicken'!I231&gt;0,Squid!I231&gt;0,Spanakopita!I231&gt;0),0,IF(OR(Pita!I231&gt;0,'Green Pepper'!I231&gt;0,'House Salad'!I231&gt;0,Mushrooms!I231&gt;0,Lemon!I231&gt;0,Tzatziki!I231&gt;0,'Monterey Jack'!I231&gt;0,Onions!I231&gt;0,'Garlic Butter Sauce'!I231&gt;0,Flour!I231&gt;0,Cheddar!I231&gt;0),50,200))),0)</f>
        <v>0</v>
      </c>
      <c r="J231" s="2">
        <f ca="1">IF(D231&lt;$E$18,"N/A",IF(D231=$E$18,IF($E$7-SUM(OFFSET(F231,-$E$18,0):F231)&gt;0,$E$7-SUM(OFFSET(F231,-$E$18,0):F231),0),IF(OFFSET(G231,-$E$18,0)-SUM(OFFSET(F231,-$E$18,0):F231)&gt;0,OFFSET(G231,-$E$18,0)-SUM(OFFSET(F231,-$E$18,0):F231),0)))</f>
        <v>0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521</v>
      </c>
      <c r="F232" s="15">
        <f t="shared" si="22"/>
        <v>10</v>
      </c>
      <c r="G232" s="15">
        <f t="shared" ca="1" si="23"/>
        <v>0</v>
      </c>
      <c r="H232" s="13">
        <f t="shared" ca="1" si="19"/>
        <v>0.57095890410958916</v>
      </c>
      <c r="I232" s="29">
        <f ca="1">IF(G232&lt;&gt;0,IF(E232&lt;0,0,IF(OR('Marinated Chicken'!I232&gt;0,Squid!I232&gt;0,Spanakopita!I232&gt;0),0,IF(OR(Pita!I232&gt;0,'Green Pepper'!I232&gt;0,'House Salad'!I232&gt;0,Mushrooms!I232&gt;0,Lemon!I232&gt;0,Tzatziki!I232&gt;0,'Monterey Jack'!I232&gt;0,Onions!I232&gt;0,'Garlic Butter Sauce'!I232&gt;0,Flour!I232&gt;0,Cheddar!I232&gt;0),50,200))),0)</f>
        <v>0</v>
      </c>
      <c r="J232" s="2">
        <f ca="1">IF(D232&lt;$E$18,"N/A",IF(D232=$E$18,IF($E$7-SUM(OFFSET(F232,-$E$18,0):F232)&gt;0,$E$7-SUM(OFFSET(F232,-$E$18,0):F232),0),IF(OFFSET(G232,-$E$18,0)-SUM(OFFSET(F232,-$E$18,0):F232)&gt;0,OFFSET(G232,-$E$18,0)-SUM(OFFSET(F232,-$E$18,0):F232),0)))</f>
        <v>0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511</v>
      </c>
      <c r="F233" s="15">
        <f t="shared" si="22"/>
        <v>10</v>
      </c>
      <c r="G233" s="15">
        <f t="shared" ca="1" si="23"/>
        <v>0</v>
      </c>
      <c r="H233" s="13">
        <f t="shared" ca="1" si="19"/>
        <v>0.56000000000000005</v>
      </c>
      <c r="I233" s="29">
        <f ca="1">IF(G233&lt;&gt;0,IF(E233&lt;0,0,IF(OR('Marinated Chicken'!I233&gt;0,Squid!I233&gt;0,Spanakopita!I233&gt;0),0,IF(OR(Pita!I233&gt;0,'Green Pepper'!I233&gt;0,'House Salad'!I233&gt;0,Mushrooms!I233&gt;0,Lemon!I233&gt;0,Tzatziki!I233&gt;0,'Monterey Jack'!I233&gt;0,Onions!I233&gt;0,'Garlic Butter Sauce'!I233&gt;0,Flour!I233&gt;0,Cheddar!I233&gt;0),50,200))),0)</f>
        <v>0</v>
      </c>
      <c r="J233" s="2">
        <f ca="1">IF(D233&lt;$E$18,"N/A",IF(D233=$E$18,IF($E$7-SUM(OFFSET(F233,-$E$18,0):F233)&gt;0,$E$7-SUM(OFFSET(F233,-$E$18,0):F233),0),IF(OFFSET(G233,-$E$18,0)-SUM(OFFSET(F233,-$E$18,0):F233)&gt;0,OFFSET(G233,-$E$18,0)-SUM(OFFSET(F233,-$E$18,0):F233),0)))</f>
        <v>0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501</v>
      </c>
      <c r="F234" s="15">
        <f t="shared" si="22"/>
        <v>10</v>
      </c>
      <c r="G234" s="15">
        <f t="shared" ca="1" si="23"/>
        <v>0</v>
      </c>
      <c r="H234" s="13">
        <f t="shared" ca="1" si="19"/>
        <v>0.54904109589041106</v>
      </c>
      <c r="I234" s="29">
        <f ca="1">IF(G234&lt;&gt;0,IF(E234&lt;0,0,IF(OR('Marinated Chicken'!I234&gt;0,Squid!I234&gt;0,Spanakopita!I234&gt;0),0,IF(OR(Pita!I234&gt;0,'Green Pepper'!I234&gt;0,'House Salad'!I234&gt;0,Mushrooms!I234&gt;0,Lemon!I234&gt;0,Tzatziki!I234&gt;0,'Monterey Jack'!I234&gt;0,Onions!I234&gt;0,'Garlic Butter Sauce'!I234&gt;0,Flour!I234&gt;0,Cheddar!I234&gt;0),50,200))),0)</f>
        <v>0</v>
      </c>
      <c r="J234" s="2">
        <f ca="1">IF(D234&lt;$E$18,"N/A",IF(D234=$E$18,IF($E$7-SUM(OFFSET(F234,-$E$18,0):F234)&gt;0,$E$7-SUM(OFFSET(F234,-$E$18,0):F234),0),IF(OFFSET(G234,-$E$18,0)-SUM(OFFSET(F234,-$E$18,0):F234)&gt;0,OFFSET(G234,-$E$18,0)-SUM(OFFSET(F234,-$E$18,0):F234),0)))</f>
        <v>0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491</v>
      </c>
      <c r="F235" s="15">
        <f t="shared" si="22"/>
        <v>10</v>
      </c>
      <c r="G235" s="15">
        <f t="shared" ca="1" si="23"/>
        <v>0</v>
      </c>
      <c r="H235" s="13">
        <f t="shared" ca="1" si="19"/>
        <v>0.53808219178082195</v>
      </c>
      <c r="I235" s="29">
        <f ca="1">IF(G235&lt;&gt;0,IF(E235&lt;0,0,IF(OR('Marinated Chicken'!I235&gt;0,Squid!I235&gt;0,Spanakopita!I235&gt;0),0,IF(OR(Pita!I235&gt;0,'Green Pepper'!I235&gt;0,'House Salad'!I235&gt;0,Mushrooms!I235&gt;0,Lemon!I235&gt;0,Tzatziki!I235&gt;0,'Monterey Jack'!I235&gt;0,Onions!I235&gt;0,'Garlic Butter Sauce'!I235&gt;0,Flour!I235&gt;0,Cheddar!I235&gt;0),50,200))),0)</f>
        <v>0</v>
      </c>
      <c r="J235" s="2">
        <f ca="1">IF(D235&lt;$E$18,"N/A",IF(D235=$E$18,IF($E$7-SUM(OFFSET(F235,-$E$18,0):F235)&gt;0,$E$7-SUM(OFFSET(F235,-$E$18,0):F235),0),IF(OFFSET(G235,-$E$18,0)-SUM(OFFSET(F235,-$E$18,0):F235)&gt;0,OFFSET(G235,-$E$18,0)-SUM(OFFSET(F235,-$E$18,0):F235),0)))</f>
        <v>0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481</v>
      </c>
      <c r="F236" s="15">
        <f t="shared" si="22"/>
        <v>10</v>
      </c>
      <c r="G236" s="15">
        <f t="shared" ca="1" si="23"/>
        <v>0</v>
      </c>
      <c r="H236" s="13">
        <f t="shared" ca="1" si="19"/>
        <v>0.52712328767123295</v>
      </c>
      <c r="I236" s="29">
        <f ca="1">IF(G236&lt;&gt;0,IF(E236&lt;0,0,IF(OR('Marinated Chicken'!I236&gt;0,Squid!I236&gt;0,Spanakopita!I236&gt;0),0,IF(OR(Pita!I236&gt;0,'Green Pepper'!I236&gt;0,'House Salad'!I236&gt;0,Mushrooms!I236&gt;0,Lemon!I236&gt;0,Tzatziki!I236&gt;0,'Monterey Jack'!I236&gt;0,Onions!I236&gt;0,'Garlic Butter Sauce'!I236&gt;0,Flour!I236&gt;0,Cheddar!I236&gt;0),50,200))),0)</f>
        <v>0</v>
      </c>
      <c r="J236" s="2">
        <f ca="1">IF(D236&lt;$E$18,"N/A",IF(D236=$E$18,IF($E$7-SUM(OFFSET(F236,-$E$18,0):F236)&gt;0,$E$7-SUM(OFFSET(F236,-$E$18,0):F236),0),IF(OFFSET(G236,-$E$18,0)-SUM(OFFSET(F236,-$E$18,0):F236)&gt;0,OFFSET(G236,-$E$18,0)-SUM(OFFSET(F236,-$E$18,0):F236),0)))</f>
        <v>0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471</v>
      </c>
      <c r="F237" s="15">
        <f t="shared" si="22"/>
        <v>10</v>
      </c>
      <c r="G237" s="15">
        <f t="shared" ca="1" si="23"/>
        <v>0</v>
      </c>
      <c r="H237" s="13">
        <f t="shared" ca="1" si="19"/>
        <v>0.51616438356164385</v>
      </c>
      <c r="I237" s="29">
        <f ca="1">IF(G237&lt;&gt;0,IF(E237&lt;0,0,IF(OR('Marinated Chicken'!I237&gt;0,Squid!I237&gt;0,Spanakopita!I237&gt;0),0,IF(OR(Pita!I237&gt;0,'Green Pepper'!I237&gt;0,'House Salad'!I237&gt;0,Mushrooms!I237&gt;0,Lemon!I237&gt;0,Tzatziki!I237&gt;0,'Monterey Jack'!I237&gt;0,Onions!I237&gt;0,'Garlic Butter Sauce'!I237&gt;0,Flour!I237&gt;0,Cheddar!I237&gt;0),50,200))),0)</f>
        <v>0</v>
      </c>
      <c r="J237" s="2">
        <f ca="1">IF(D237&lt;$E$18,"N/A",IF(D237=$E$18,IF($E$7-SUM(OFFSET(F237,-$E$18,0):F237)&gt;0,$E$7-SUM(OFFSET(F237,-$E$18,0):F237),0),IF(OFFSET(G237,-$E$18,0)-SUM(OFFSET(F237,-$E$18,0):F237)&gt;0,OFFSET(G237,-$E$18,0)-SUM(OFFSET(F237,-$E$18,0):F237),0)))</f>
        <v>0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461</v>
      </c>
      <c r="F238" s="15">
        <f t="shared" si="22"/>
        <v>10</v>
      </c>
      <c r="G238" s="15">
        <f t="shared" ca="1" si="23"/>
        <v>0</v>
      </c>
      <c r="H238" s="13">
        <f t="shared" ca="1" si="19"/>
        <v>0.50520547945205485</v>
      </c>
      <c r="I238" s="29">
        <f ca="1">IF(G238&lt;&gt;0,IF(E238&lt;0,0,IF(OR('Marinated Chicken'!I238&gt;0,Squid!I238&gt;0,Spanakopita!I238&gt;0),0,IF(OR(Pita!I238&gt;0,'Green Pepper'!I238&gt;0,'House Salad'!I238&gt;0,Mushrooms!I238&gt;0,Lemon!I238&gt;0,Tzatziki!I238&gt;0,'Monterey Jack'!I238&gt;0,Onions!I238&gt;0,'Garlic Butter Sauce'!I238&gt;0,Flour!I238&gt;0,Cheddar!I238&gt;0),50,200))),0)</f>
        <v>0</v>
      </c>
      <c r="J238" s="2">
        <f ca="1">IF(D238&lt;$E$18,"N/A",IF(D238=$E$18,IF($E$7-SUM(OFFSET(F238,-$E$18,0):F238)&gt;0,$E$7-SUM(OFFSET(F238,-$E$18,0):F238),0),IF(OFFSET(G238,-$E$18,0)-SUM(OFFSET(F238,-$E$18,0):F238)&gt;0,OFFSET(G238,-$E$18,0)-SUM(OFFSET(F238,-$E$18,0):F238),0)))</f>
        <v>0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451</v>
      </c>
      <c r="F239" s="15">
        <f t="shared" si="22"/>
        <v>10</v>
      </c>
      <c r="G239" s="15">
        <f t="shared" ca="1" si="23"/>
        <v>0</v>
      </c>
      <c r="H239" s="13">
        <f t="shared" ca="1" si="19"/>
        <v>0.4942465753424658</v>
      </c>
      <c r="I239" s="29">
        <f ca="1">IF(G239&lt;&gt;0,IF(E239&lt;0,0,IF(OR('Marinated Chicken'!I239&gt;0,Squid!I239&gt;0,Spanakopita!I239&gt;0),0,IF(OR(Pita!I239&gt;0,'Green Pepper'!I239&gt;0,'House Salad'!I239&gt;0,Mushrooms!I239&gt;0,Lemon!I239&gt;0,Tzatziki!I239&gt;0,'Monterey Jack'!I239&gt;0,Onions!I239&gt;0,'Garlic Butter Sauce'!I239&gt;0,Flour!I239&gt;0,Cheddar!I239&gt;0),50,200))),0)</f>
        <v>0</v>
      </c>
      <c r="J239" s="2">
        <f ca="1">IF(D239&lt;$E$18,"N/A",IF(D239=$E$18,IF($E$7-SUM(OFFSET(F239,-$E$18,0):F239)&gt;0,$E$7-SUM(OFFSET(F239,-$E$18,0):F239),0),IF(OFFSET(G239,-$E$18,0)-SUM(OFFSET(F239,-$E$18,0):F239)&gt;0,OFFSET(G239,-$E$18,0)-SUM(OFFSET(F239,-$E$18,0):F239),0)))</f>
        <v>0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441</v>
      </c>
      <c r="F240" s="15">
        <f t="shared" si="22"/>
        <v>10</v>
      </c>
      <c r="G240" s="15">
        <f t="shared" ca="1" si="23"/>
        <v>0</v>
      </c>
      <c r="H240" s="13">
        <f t="shared" ca="1" si="19"/>
        <v>0.48328767123287675</v>
      </c>
      <c r="I240" s="29">
        <f ca="1">IF(G240&lt;&gt;0,IF(E240&lt;0,0,IF(OR('Marinated Chicken'!I240&gt;0,Squid!I240&gt;0,Spanakopita!I240&gt;0),0,IF(OR(Pita!I240&gt;0,'Green Pepper'!I240&gt;0,'House Salad'!I240&gt;0,Mushrooms!I240&gt;0,Lemon!I240&gt;0,Tzatziki!I240&gt;0,'Monterey Jack'!I240&gt;0,Onions!I240&gt;0,'Garlic Butter Sauce'!I240&gt;0,Flour!I240&gt;0,Cheddar!I240&gt;0),50,200))),0)</f>
        <v>0</v>
      </c>
      <c r="J240" s="2">
        <f ca="1">IF(D240&lt;$E$18,"N/A",IF(D240=$E$18,IF($E$7-SUM(OFFSET(F240,-$E$18,0):F240)&gt;0,$E$7-SUM(OFFSET(F240,-$E$18,0):F240),0),IF(OFFSET(G240,-$E$18,0)-SUM(OFFSET(F240,-$E$18,0):F240)&gt;0,OFFSET(G240,-$E$18,0)-SUM(OFFSET(F240,-$E$18,0):F240),0)))</f>
        <v>0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431</v>
      </c>
      <c r="F241" s="15">
        <f t="shared" si="22"/>
        <v>10</v>
      </c>
      <c r="G241" s="15">
        <f t="shared" ca="1" si="23"/>
        <v>0</v>
      </c>
      <c r="H241" s="13">
        <f t="shared" ca="1" si="19"/>
        <v>0.47232876712328775</v>
      </c>
      <c r="I241" s="29">
        <f ca="1">IF(G241&lt;&gt;0,IF(E241&lt;0,0,IF(OR('Marinated Chicken'!I241&gt;0,Squid!I241&gt;0,Spanakopita!I241&gt;0),0,IF(OR(Pita!I241&gt;0,'Green Pepper'!I241&gt;0,'House Salad'!I241&gt;0,Mushrooms!I241&gt;0,Lemon!I241&gt;0,Tzatziki!I241&gt;0,'Monterey Jack'!I241&gt;0,Onions!I241&gt;0,'Garlic Butter Sauce'!I241&gt;0,Flour!I241&gt;0,Cheddar!I241&gt;0),50,200))),0)</f>
        <v>0</v>
      </c>
      <c r="J241" s="2">
        <f ca="1">IF(D241&lt;$E$18,"N/A",IF(D241=$E$18,IF($E$7-SUM(OFFSET(F241,-$E$18,0):F241)&gt;0,$E$7-SUM(OFFSET(F241,-$E$18,0):F241),0),IF(OFFSET(G241,-$E$18,0)-SUM(OFFSET(F241,-$E$18,0):F241)&gt;0,OFFSET(G241,-$E$18,0)-SUM(OFFSET(F241,-$E$18,0):F241),0)))</f>
        <v>0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421</v>
      </c>
      <c r="F242" s="15">
        <f t="shared" si="22"/>
        <v>10</v>
      </c>
      <c r="G242" s="15">
        <f t="shared" ca="1" si="23"/>
        <v>0</v>
      </c>
      <c r="H242" s="13">
        <f t="shared" ca="1" si="19"/>
        <v>0.4613698630136987</v>
      </c>
      <c r="I242" s="29">
        <f ca="1">IF(G242&lt;&gt;0,IF(E242&lt;0,0,IF(OR('Marinated Chicken'!I242&gt;0,Squid!I242&gt;0,Spanakopita!I242&gt;0),0,IF(OR(Pita!I242&gt;0,'Green Pepper'!I242&gt;0,'House Salad'!I242&gt;0,Mushrooms!I242&gt;0,Lemon!I242&gt;0,Tzatziki!I242&gt;0,'Monterey Jack'!I242&gt;0,Onions!I242&gt;0,'Garlic Butter Sauce'!I242&gt;0,Flour!I242&gt;0,Cheddar!I242&gt;0),50,200))),0)</f>
        <v>0</v>
      </c>
      <c r="J242" s="2">
        <f ca="1">IF(D242&lt;$E$18,"N/A",IF(D242=$E$18,IF($E$7-SUM(OFFSET(F242,-$E$18,0):F242)&gt;0,$E$7-SUM(OFFSET(F242,-$E$18,0):F242),0),IF(OFFSET(G242,-$E$18,0)-SUM(OFFSET(F242,-$E$18,0):F242)&gt;0,OFFSET(G242,-$E$18,0)-SUM(OFFSET(F242,-$E$18,0):F242),0)))</f>
        <v>0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411</v>
      </c>
      <c r="F243" s="15">
        <f t="shared" si="22"/>
        <v>10</v>
      </c>
      <c r="G243" s="15">
        <f t="shared" ca="1" si="23"/>
        <v>0</v>
      </c>
      <c r="H243" s="13">
        <f t="shared" ca="1" si="19"/>
        <v>0.45041095890410965</v>
      </c>
      <c r="I243" s="29">
        <f ca="1">IF(G243&lt;&gt;0,IF(E243&lt;0,0,IF(OR('Marinated Chicken'!I243&gt;0,Squid!I243&gt;0,Spanakopita!I243&gt;0),0,IF(OR(Pita!I243&gt;0,'Green Pepper'!I243&gt;0,'House Salad'!I243&gt;0,Mushrooms!I243&gt;0,Lemon!I243&gt;0,Tzatziki!I243&gt;0,'Monterey Jack'!I243&gt;0,Onions!I243&gt;0,'Garlic Butter Sauce'!I243&gt;0,Flour!I243&gt;0,Cheddar!I243&gt;0),50,200))),0)</f>
        <v>0</v>
      </c>
      <c r="J243" s="2">
        <f ca="1">IF(D243&lt;$E$18,"N/A",IF(D243=$E$18,IF($E$7-SUM(OFFSET(F243,-$E$18,0):F243)&gt;0,$E$7-SUM(OFFSET(F243,-$E$18,0):F243),0),IF(OFFSET(G243,-$E$18,0)-SUM(OFFSET(F243,-$E$18,0):F243)&gt;0,OFFSET(G243,-$E$18,0)-SUM(OFFSET(F243,-$E$18,0):F243),0)))</f>
        <v>0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401</v>
      </c>
      <c r="F244" s="15">
        <f t="shared" si="22"/>
        <v>10</v>
      </c>
      <c r="G244" s="15">
        <f t="shared" ca="1" si="23"/>
        <v>0</v>
      </c>
      <c r="H244" s="13">
        <f t="shared" ca="1" si="19"/>
        <v>0.4394520547945206</v>
      </c>
      <c r="I244" s="29">
        <f ca="1">IF(G244&lt;&gt;0,IF(E244&lt;0,0,IF(OR('Marinated Chicken'!I244&gt;0,Squid!I244&gt;0,Spanakopita!I244&gt;0),0,IF(OR(Pita!I244&gt;0,'Green Pepper'!I244&gt;0,'House Salad'!I244&gt;0,Mushrooms!I244&gt;0,Lemon!I244&gt;0,Tzatziki!I244&gt;0,'Monterey Jack'!I244&gt;0,Onions!I244&gt;0,'Garlic Butter Sauce'!I244&gt;0,Flour!I244&gt;0,Cheddar!I244&gt;0),50,200))),0)</f>
        <v>0</v>
      </c>
      <c r="J244" s="2">
        <f ca="1">IF(D244&lt;$E$18,"N/A",IF(D244=$E$18,IF($E$7-SUM(OFFSET(F244,-$E$18,0):F244)&gt;0,$E$7-SUM(OFFSET(F244,-$E$18,0):F244),0),IF(OFFSET(G244,-$E$18,0)-SUM(OFFSET(F244,-$E$18,0):F244)&gt;0,OFFSET(G244,-$E$18,0)-SUM(OFFSET(F244,-$E$18,0):F244),0)))</f>
        <v>0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391</v>
      </c>
      <c r="F245" s="15">
        <f t="shared" si="22"/>
        <v>10</v>
      </c>
      <c r="G245" s="15">
        <f t="shared" ca="1" si="23"/>
        <v>0</v>
      </c>
      <c r="H245" s="13">
        <f t="shared" ca="1" si="19"/>
        <v>0.42849315068493155</v>
      </c>
      <c r="I245" s="29">
        <f ca="1">IF(G245&lt;&gt;0,IF(E245&lt;0,0,IF(OR('Marinated Chicken'!I245&gt;0,Squid!I245&gt;0,Spanakopita!I245&gt;0),0,IF(OR(Pita!I245&gt;0,'Green Pepper'!I245&gt;0,'House Salad'!I245&gt;0,Mushrooms!I245&gt;0,Lemon!I245&gt;0,Tzatziki!I245&gt;0,'Monterey Jack'!I245&gt;0,Onions!I245&gt;0,'Garlic Butter Sauce'!I245&gt;0,Flour!I245&gt;0,Cheddar!I245&gt;0),50,200))),0)</f>
        <v>0</v>
      </c>
      <c r="J245" s="2">
        <f ca="1">IF(D245&lt;$E$18,"N/A",IF(D245=$E$18,IF($E$7-SUM(OFFSET(F245,-$E$18,0):F245)&gt;0,$E$7-SUM(OFFSET(F245,-$E$18,0):F245),0),IF(OFFSET(G245,-$E$18,0)-SUM(OFFSET(F245,-$E$18,0):F245)&gt;0,OFFSET(G245,-$E$18,0)-SUM(OFFSET(F245,-$E$18,0):F245),0)))</f>
        <v>0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381</v>
      </c>
      <c r="F246" s="15">
        <f t="shared" si="22"/>
        <v>10</v>
      </c>
      <c r="G246" s="15">
        <f t="shared" ca="1" si="23"/>
        <v>0</v>
      </c>
      <c r="H246" s="13">
        <f t="shared" ca="1" si="19"/>
        <v>0.41753424657534249</v>
      </c>
      <c r="I246" s="29">
        <f ca="1">IF(G246&lt;&gt;0,IF(E246&lt;0,0,IF(OR('Marinated Chicken'!I246&gt;0,Squid!I246&gt;0,Spanakopita!I246&gt;0),0,IF(OR(Pita!I246&gt;0,'Green Pepper'!I246&gt;0,'House Salad'!I246&gt;0,Mushrooms!I246&gt;0,Lemon!I246&gt;0,Tzatziki!I246&gt;0,'Monterey Jack'!I246&gt;0,Onions!I246&gt;0,'Garlic Butter Sauce'!I246&gt;0,Flour!I246&gt;0,Cheddar!I246&gt;0),50,200))),0)</f>
        <v>0</v>
      </c>
      <c r="J246" s="2">
        <f ca="1">IF(D246&lt;$E$18,"N/A",IF(D246=$E$18,IF($E$7-SUM(OFFSET(F246,-$E$18,0):F246)&gt;0,$E$7-SUM(OFFSET(F246,-$E$18,0):F246),0),IF(OFFSET(G246,-$E$18,0)-SUM(OFFSET(F246,-$E$18,0):F246)&gt;0,OFFSET(G246,-$E$18,0)-SUM(OFFSET(F246,-$E$18,0):F246),0)))</f>
        <v>0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371</v>
      </c>
      <c r="F247" s="15">
        <f t="shared" si="22"/>
        <v>10</v>
      </c>
      <c r="G247" s="15">
        <f t="shared" ca="1" si="23"/>
        <v>0</v>
      </c>
      <c r="H247" s="13">
        <f t="shared" ca="1" si="19"/>
        <v>0.4065753424657535</v>
      </c>
      <c r="I247" s="29">
        <f ca="1">IF(G247&lt;&gt;0,IF(E247&lt;0,0,IF(OR('Marinated Chicken'!I247&gt;0,Squid!I247&gt;0,Spanakopita!I247&gt;0),0,IF(OR(Pita!I247&gt;0,'Green Pepper'!I247&gt;0,'House Salad'!I247&gt;0,Mushrooms!I247&gt;0,Lemon!I247&gt;0,Tzatziki!I247&gt;0,'Monterey Jack'!I247&gt;0,Onions!I247&gt;0,'Garlic Butter Sauce'!I247&gt;0,Flour!I247&gt;0,Cheddar!I247&gt;0),50,200))),0)</f>
        <v>0</v>
      </c>
      <c r="J247" s="2">
        <f ca="1">IF(D247&lt;$E$18,"N/A",IF(D247=$E$18,IF($E$7-SUM(OFFSET(F247,-$E$18,0):F247)&gt;0,$E$7-SUM(OFFSET(F247,-$E$18,0):F247),0),IF(OFFSET(G247,-$E$18,0)-SUM(OFFSET(F247,-$E$18,0):F247)&gt;0,OFFSET(G247,-$E$18,0)-SUM(OFFSET(F247,-$E$18,0):F247),0)))</f>
        <v>0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361</v>
      </c>
      <c r="F248" s="15">
        <f t="shared" si="22"/>
        <v>10</v>
      </c>
      <c r="G248" s="15">
        <f t="shared" ca="1" si="23"/>
        <v>0</v>
      </c>
      <c r="H248" s="13">
        <f t="shared" ca="1" si="19"/>
        <v>0.39561643835616445</v>
      </c>
      <c r="I248" s="29">
        <f ca="1">IF(G248&lt;&gt;0,IF(E248&lt;0,0,IF(OR('Marinated Chicken'!I248&gt;0,Squid!I248&gt;0,Spanakopita!I248&gt;0),0,IF(OR(Pita!I248&gt;0,'Green Pepper'!I248&gt;0,'House Salad'!I248&gt;0,Mushrooms!I248&gt;0,Lemon!I248&gt;0,Tzatziki!I248&gt;0,'Monterey Jack'!I248&gt;0,Onions!I248&gt;0,'Garlic Butter Sauce'!I248&gt;0,Flour!I248&gt;0,Cheddar!I248&gt;0),50,200))),0)</f>
        <v>0</v>
      </c>
      <c r="J248" s="2">
        <f ca="1">IF(D248&lt;$E$18,"N/A",IF(D248=$E$18,IF($E$7-SUM(OFFSET(F248,-$E$18,0):F248)&gt;0,$E$7-SUM(OFFSET(F248,-$E$18,0):F248),0),IF(OFFSET(G248,-$E$18,0)-SUM(OFFSET(F248,-$E$18,0):F248)&gt;0,OFFSET(G248,-$E$18,0)-SUM(OFFSET(F248,-$E$18,0):F248),0)))</f>
        <v>0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351</v>
      </c>
      <c r="F249" s="15">
        <f t="shared" si="22"/>
        <v>10</v>
      </c>
      <c r="G249" s="15">
        <f t="shared" ca="1" si="23"/>
        <v>0</v>
      </c>
      <c r="H249" s="13">
        <f t="shared" ca="1" si="19"/>
        <v>0.38465753424657539</v>
      </c>
      <c r="I249" s="29">
        <f ca="1">IF(G249&lt;&gt;0,IF(E249&lt;0,0,IF(OR('Marinated Chicken'!I249&gt;0,Squid!I249&gt;0,Spanakopita!I249&gt;0),0,IF(OR(Pita!I249&gt;0,'Green Pepper'!I249&gt;0,'House Salad'!I249&gt;0,Mushrooms!I249&gt;0,Lemon!I249&gt;0,Tzatziki!I249&gt;0,'Monterey Jack'!I249&gt;0,Onions!I249&gt;0,'Garlic Butter Sauce'!I249&gt;0,Flour!I249&gt;0,Cheddar!I249&gt;0),50,200))),0)</f>
        <v>0</v>
      </c>
      <c r="J249" s="2">
        <f ca="1">IF(D249&lt;$E$18,"N/A",IF(D249=$E$18,IF($E$7-SUM(OFFSET(F249,-$E$18,0):F249)&gt;0,$E$7-SUM(OFFSET(F249,-$E$18,0):F249),0),IF(OFFSET(G249,-$E$18,0)-SUM(OFFSET(F249,-$E$18,0):F249)&gt;0,OFFSET(G249,-$E$18,0)-SUM(OFFSET(F249,-$E$18,0):F249),0)))</f>
        <v>0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341</v>
      </c>
      <c r="F250" s="15">
        <f t="shared" si="22"/>
        <v>10</v>
      </c>
      <c r="G250" s="15">
        <f t="shared" ca="1" si="23"/>
        <v>0</v>
      </c>
      <c r="H250" s="13">
        <f t="shared" ca="1" si="19"/>
        <v>0.37369863013698634</v>
      </c>
      <c r="I250" s="29">
        <f ca="1">IF(G250&lt;&gt;0,IF(E250&lt;0,0,IF(OR('Marinated Chicken'!I250&gt;0,Squid!I250&gt;0,Spanakopita!I250&gt;0),0,IF(OR(Pita!I250&gt;0,'Green Pepper'!I250&gt;0,'House Salad'!I250&gt;0,Mushrooms!I250&gt;0,Lemon!I250&gt;0,Tzatziki!I250&gt;0,'Monterey Jack'!I250&gt;0,Onions!I250&gt;0,'Garlic Butter Sauce'!I250&gt;0,Flour!I250&gt;0,Cheddar!I250&gt;0),50,200))),0)</f>
        <v>0</v>
      </c>
      <c r="J250" s="2">
        <f ca="1">IF(D250&lt;$E$18,"N/A",IF(D250=$E$18,IF($E$7-SUM(OFFSET(F250,-$E$18,0):F250)&gt;0,$E$7-SUM(OFFSET(F250,-$E$18,0):F250),0),IF(OFFSET(G250,-$E$18,0)-SUM(OFFSET(F250,-$E$18,0):F250)&gt;0,OFFSET(G250,-$E$18,0)-SUM(OFFSET(F250,-$E$18,0):F250),0)))</f>
        <v>0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331</v>
      </c>
      <c r="F251" s="15">
        <f t="shared" si="22"/>
        <v>10</v>
      </c>
      <c r="G251" s="15">
        <f t="shared" ca="1" si="23"/>
        <v>0</v>
      </c>
      <c r="H251" s="13">
        <f t="shared" ca="1" si="19"/>
        <v>0.36273972602739729</v>
      </c>
      <c r="I251" s="29">
        <f ca="1">IF(G251&lt;&gt;0,IF(E251&lt;0,0,IF(OR('Marinated Chicken'!I251&gt;0,Squid!I251&gt;0,Spanakopita!I251&gt;0),0,IF(OR(Pita!I251&gt;0,'Green Pepper'!I251&gt;0,'House Salad'!I251&gt;0,Mushrooms!I251&gt;0,Lemon!I251&gt;0,Tzatziki!I251&gt;0,'Monterey Jack'!I251&gt;0,Onions!I251&gt;0,'Garlic Butter Sauce'!I251&gt;0,Flour!I251&gt;0,Cheddar!I251&gt;0),50,200))),0)</f>
        <v>0</v>
      </c>
      <c r="J251" s="2">
        <f ca="1">IF(D251&lt;$E$18,"N/A",IF(D251=$E$18,IF($E$7-SUM(OFFSET(F251,-$E$18,0):F251)&gt;0,$E$7-SUM(OFFSET(F251,-$E$18,0):F251),0),IF(OFFSET(G251,-$E$18,0)-SUM(OFFSET(F251,-$E$18,0):F251)&gt;0,OFFSET(G251,-$E$18,0)-SUM(OFFSET(F251,-$E$18,0):F251),0)))</f>
        <v>0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321</v>
      </c>
      <c r="F252" s="15">
        <f t="shared" si="22"/>
        <v>10</v>
      </c>
      <c r="G252" s="15">
        <f t="shared" ca="1" si="23"/>
        <v>0</v>
      </c>
      <c r="H252" s="13">
        <f t="shared" ca="1" si="19"/>
        <v>0.35178082191780824</v>
      </c>
      <c r="I252" s="29">
        <f ca="1">IF(G252&lt;&gt;0,IF(E252&lt;0,0,IF(OR('Marinated Chicken'!I252&gt;0,Squid!I252&gt;0,Spanakopita!I252&gt;0),0,IF(OR(Pita!I252&gt;0,'Green Pepper'!I252&gt;0,'House Salad'!I252&gt;0,Mushrooms!I252&gt;0,Lemon!I252&gt;0,Tzatziki!I252&gt;0,'Monterey Jack'!I252&gt;0,Onions!I252&gt;0,'Garlic Butter Sauce'!I252&gt;0,Flour!I252&gt;0,Cheddar!I252&gt;0),50,200))),0)</f>
        <v>0</v>
      </c>
      <c r="J252" s="2">
        <f ca="1">IF(D252&lt;$E$18,"N/A",IF(D252=$E$18,IF($E$7-SUM(OFFSET(F252,-$E$18,0):F252)&gt;0,$E$7-SUM(OFFSET(F252,-$E$18,0):F252),0),IF(OFFSET(G252,-$E$18,0)-SUM(OFFSET(F252,-$E$18,0):F252)&gt;0,OFFSET(G252,-$E$18,0)-SUM(OFFSET(F252,-$E$18,0):F252),0)))</f>
        <v>0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311</v>
      </c>
      <c r="F253" s="15">
        <f t="shared" si="22"/>
        <v>10</v>
      </c>
      <c r="G253" s="15">
        <f t="shared" ca="1" si="23"/>
        <v>0</v>
      </c>
      <c r="H253" s="13">
        <f t="shared" ca="1" si="19"/>
        <v>0.34082191780821924</v>
      </c>
      <c r="I253" s="29">
        <f ca="1">IF(G253&lt;&gt;0,IF(E253&lt;0,0,IF(OR('Marinated Chicken'!I253&gt;0,Squid!I253&gt;0,Spanakopita!I253&gt;0),0,IF(OR(Pita!I253&gt;0,'Green Pepper'!I253&gt;0,'House Salad'!I253&gt;0,Mushrooms!I253&gt;0,Lemon!I253&gt;0,Tzatziki!I253&gt;0,'Monterey Jack'!I253&gt;0,Onions!I253&gt;0,'Garlic Butter Sauce'!I253&gt;0,Flour!I253&gt;0,Cheddar!I253&gt;0),50,200))),0)</f>
        <v>0</v>
      </c>
      <c r="J253" s="2">
        <f ca="1">IF(D253&lt;$E$18,"N/A",IF(D253=$E$18,IF($E$7-SUM(OFFSET(F253,-$E$18,0):F253)&gt;0,$E$7-SUM(OFFSET(F253,-$E$18,0):F253),0),IF(OFFSET(G253,-$E$18,0)-SUM(OFFSET(F253,-$E$18,0):F253)&gt;0,OFFSET(G253,-$E$18,0)-SUM(OFFSET(F253,-$E$18,0):F253),0)))</f>
        <v>0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301</v>
      </c>
      <c r="F254" s="15">
        <f t="shared" si="22"/>
        <v>10</v>
      </c>
      <c r="G254" s="15">
        <f t="shared" ca="1" si="23"/>
        <v>0</v>
      </c>
      <c r="H254" s="13">
        <f t="shared" ca="1" si="19"/>
        <v>0.32986301369863019</v>
      </c>
      <c r="I254" s="29">
        <f ca="1">IF(G254&lt;&gt;0,IF(E254&lt;0,0,IF(OR('Marinated Chicken'!I254&gt;0,Squid!I254&gt;0,Spanakopita!I254&gt;0),0,IF(OR(Pita!I254&gt;0,'Green Pepper'!I254&gt;0,'House Salad'!I254&gt;0,Mushrooms!I254&gt;0,Lemon!I254&gt;0,Tzatziki!I254&gt;0,'Monterey Jack'!I254&gt;0,Onions!I254&gt;0,'Garlic Butter Sauce'!I254&gt;0,Flour!I254&gt;0,Cheddar!I254&gt;0),50,200))),0)</f>
        <v>0</v>
      </c>
      <c r="J254" s="2">
        <f ca="1">IF(D254&lt;$E$18,"N/A",IF(D254=$E$18,IF($E$7-SUM(OFFSET(F254,-$E$18,0):F254)&gt;0,$E$7-SUM(OFFSET(F254,-$E$18,0):F254),0),IF(OFFSET(G254,-$E$18,0)-SUM(OFFSET(F254,-$E$18,0):F254)&gt;0,OFFSET(G254,-$E$18,0)-SUM(OFFSET(F254,-$E$18,0):F254),0)))</f>
        <v>0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291</v>
      </c>
      <c r="F255" s="15">
        <f t="shared" si="22"/>
        <v>10</v>
      </c>
      <c r="G255" s="15">
        <f t="shared" ca="1" si="23"/>
        <v>0</v>
      </c>
      <c r="H255" s="13">
        <f t="shared" ca="1" si="19"/>
        <v>0.31890410958904114</v>
      </c>
      <c r="I255" s="29">
        <f ca="1">IF(G255&lt;&gt;0,IF(E255&lt;0,0,IF(OR('Marinated Chicken'!I255&gt;0,Squid!I255&gt;0,Spanakopita!I255&gt;0),0,IF(OR(Pita!I255&gt;0,'Green Pepper'!I255&gt;0,'House Salad'!I255&gt;0,Mushrooms!I255&gt;0,Lemon!I255&gt;0,Tzatziki!I255&gt;0,'Monterey Jack'!I255&gt;0,Onions!I255&gt;0,'Garlic Butter Sauce'!I255&gt;0,Flour!I255&gt;0,Cheddar!I255&gt;0),50,200))),0)</f>
        <v>0</v>
      </c>
      <c r="J255" s="2">
        <f ca="1">IF(D255&lt;$E$18,"N/A",IF(D255=$E$18,IF($E$7-SUM(OFFSET(F255,-$E$18,0):F255)&gt;0,$E$7-SUM(OFFSET(F255,-$E$18,0):F255),0),IF(OFFSET(G255,-$E$18,0)-SUM(OFFSET(F255,-$E$18,0):F255)&gt;0,OFFSET(G255,-$E$18,0)-SUM(OFFSET(F255,-$E$18,0):F255),0)))</f>
        <v>0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281</v>
      </c>
      <c r="F256" s="15">
        <f t="shared" si="22"/>
        <v>10</v>
      </c>
      <c r="G256" s="15">
        <f t="shared" ca="1" si="23"/>
        <v>0</v>
      </c>
      <c r="H256" s="13">
        <f t="shared" ca="1" si="19"/>
        <v>0.30794520547945209</v>
      </c>
      <c r="I256" s="29">
        <f ca="1">IF(G256&lt;&gt;0,IF(E256&lt;0,0,IF(OR('Marinated Chicken'!I256&gt;0,Squid!I256&gt;0,Spanakopita!I256&gt;0),0,IF(OR(Pita!I256&gt;0,'Green Pepper'!I256&gt;0,'House Salad'!I256&gt;0,Mushrooms!I256&gt;0,Lemon!I256&gt;0,Tzatziki!I256&gt;0,'Monterey Jack'!I256&gt;0,Onions!I256&gt;0,'Garlic Butter Sauce'!I256&gt;0,Flour!I256&gt;0,Cheddar!I256&gt;0),50,200))),0)</f>
        <v>0</v>
      </c>
      <c r="J256" s="2">
        <f ca="1">IF(D256&lt;$E$18,"N/A",IF(D256=$E$18,IF($E$7-SUM(OFFSET(F256,-$E$18,0):F256)&gt;0,$E$7-SUM(OFFSET(F256,-$E$18,0):F256),0),IF(OFFSET(G256,-$E$18,0)-SUM(OFFSET(F256,-$E$18,0):F256)&gt;0,OFFSET(G256,-$E$18,0)-SUM(OFFSET(F256,-$E$18,0):F256),0)))</f>
        <v>0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271</v>
      </c>
      <c r="F257" s="15">
        <f t="shared" si="22"/>
        <v>10</v>
      </c>
      <c r="G257" s="15">
        <f t="shared" ca="1" si="23"/>
        <v>0</v>
      </c>
      <c r="H257" s="13">
        <f t="shared" ca="1" si="19"/>
        <v>0.29698630136986304</v>
      </c>
      <c r="I257" s="29">
        <f ca="1">IF(G257&lt;&gt;0,IF(E257&lt;0,0,IF(OR('Marinated Chicken'!I257&gt;0,Squid!I257&gt;0,Spanakopita!I257&gt;0),0,IF(OR(Pita!I257&gt;0,'Green Pepper'!I257&gt;0,'House Salad'!I257&gt;0,Mushrooms!I257&gt;0,Lemon!I257&gt;0,Tzatziki!I257&gt;0,'Monterey Jack'!I257&gt;0,Onions!I257&gt;0,'Garlic Butter Sauce'!I257&gt;0,Flour!I257&gt;0,Cheddar!I257&gt;0),50,200))),0)</f>
        <v>0</v>
      </c>
      <c r="J257" s="2">
        <f ca="1">IF(D257&lt;$E$18,"N/A",IF(D257=$E$18,IF($E$7-SUM(OFFSET(F257,-$E$18,0):F257)&gt;0,$E$7-SUM(OFFSET(F257,-$E$18,0):F257),0),IF(OFFSET(G257,-$E$18,0)-SUM(OFFSET(F257,-$E$18,0):F257)&gt;0,OFFSET(G257,-$E$18,0)-SUM(OFFSET(F257,-$E$18,0):F257),0)))</f>
        <v>0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261</v>
      </c>
      <c r="F258" s="15">
        <f t="shared" si="22"/>
        <v>10</v>
      </c>
      <c r="G258" s="15">
        <f t="shared" ca="1" si="23"/>
        <v>0</v>
      </c>
      <c r="H258" s="13">
        <f t="shared" ca="1" si="19"/>
        <v>0.28602739726027399</v>
      </c>
      <c r="I258" s="29">
        <f ca="1">IF(G258&lt;&gt;0,IF(E258&lt;0,0,IF(OR('Marinated Chicken'!I258&gt;0,Squid!I258&gt;0,Spanakopita!I258&gt;0),0,IF(OR(Pita!I258&gt;0,'Green Pepper'!I258&gt;0,'House Salad'!I258&gt;0,Mushrooms!I258&gt;0,Lemon!I258&gt;0,Tzatziki!I258&gt;0,'Monterey Jack'!I258&gt;0,Onions!I258&gt;0,'Garlic Butter Sauce'!I258&gt;0,Flour!I258&gt;0,Cheddar!I258&gt;0),50,200))),0)</f>
        <v>0</v>
      </c>
      <c r="J258" s="2">
        <f ca="1">IF(D258&lt;$E$18,"N/A",IF(D258=$E$18,IF($E$7-SUM(OFFSET(F258,-$E$18,0):F258)&gt;0,$E$7-SUM(OFFSET(F258,-$E$18,0):F258),0),IF(OFFSET(G258,-$E$18,0)-SUM(OFFSET(F258,-$E$18,0):F258)&gt;0,OFFSET(G258,-$E$18,0)-SUM(OFFSET(F258,-$E$18,0):F258),0)))</f>
        <v>0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251</v>
      </c>
      <c r="F259" s="15">
        <f t="shared" si="22"/>
        <v>10</v>
      </c>
      <c r="G259" s="15">
        <f t="shared" ca="1" si="23"/>
        <v>0</v>
      </c>
      <c r="H259" s="13">
        <f t="shared" ca="1" si="19"/>
        <v>0.27506849315068499</v>
      </c>
      <c r="I259" s="29">
        <f ca="1">IF(G259&lt;&gt;0,IF(E259&lt;0,0,IF(OR('Marinated Chicken'!I259&gt;0,Squid!I259&gt;0,Spanakopita!I259&gt;0),0,IF(OR(Pita!I259&gt;0,'Green Pepper'!I259&gt;0,'House Salad'!I259&gt;0,Mushrooms!I259&gt;0,Lemon!I259&gt;0,Tzatziki!I259&gt;0,'Monterey Jack'!I259&gt;0,Onions!I259&gt;0,'Garlic Butter Sauce'!I259&gt;0,Flour!I259&gt;0,Cheddar!I259&gt;0),50,200))),0)</f>
        <v>0</v>
      </c>
      <c r="J259" s="2">
        <f ca="1">IF(D259&lt;$E$18,"N/A",IF(D259=$E$18,IF($E$7-SUM(OFFSET(F259,-$E$18,0):F259)&gt;0,$E$7-SUM(OFFSET(F259,-$E$18,0):F259),0),IF(OFFSET(G259,-$E$18,0)-SUM(OFFSET(F259,-$E$18,0):F259)&gt;0,OFFSET(G259,-$E$18,0)-SUM(OFFSET(F259,-$E$18,0):F259),0)))</f>
        <v>0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241</v>
      </c>
      <c r="F260" s="15">
        <f t="shared" si="22"/>
        <v>10</v>
      </c>
      <c r="G260" s="15">
        <f t="shared" ca="1" si="23"/>
        <v>0</v>
      </c>
      <c r="H260" s="13">
        <f t="shared" ca="1" si="19"/>
        <v>0.26410958904109594</v>
      </c>
      <c r="I260" s="29">
        <f ca="1">IF(G260&lt;&gt;0,IF(E260&lt;0,0,IF(OR('Marinated Chicken'!I260&gt;0,Squid!I260&gt;0,Spanakopita!I260&gt;0),0,IF(OR(Pita!I260&gt;0,'Green Pepper'!I260&gt;0,'House Salad'!I260&gt;0,Mushrooms!I260&gt;0,Lemon!I260&gt;0,Tzatziki!I260&gt;0,'Monterey Jack'!I260&gt;0,Onions!I260&gt;0,'Garlic Butter Sauce'!I260&gt;0,Flour!I260&gt;0,Cheddar!I260&gt;0),50,200))),0)</f>
        <v>0</v>
      </c>
      <c r="J260" s="2">
        <f ca="1">IF(D260&lt;$E$18,"N/A",IF(D260=$E$18,IF($E$7-SUM(OFFSET(F260,-$E$18,0):F260)&gt;0,$E$7-SUM(OFFSET(F260,-$E$18,0):F260),0),IF(OFFSET(G260,-$E$18,0)-SUM(OFFSET(F260,-$E$18,0):F260)&gt;0,OFFSET(G260,-$E$18,0)-SUM(OFFSET(F260,-$E$18,0):F260),0)))</f>
        <v>0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231</v>
      </c>
      <c r="F261" s="15">
        <f t="shared" si="22"/>
        <v>10</v>
      </c>
      <c r="G261" s="15">
        <f t="shared" ca="1" si="23"/>
        <v>0</v>
      </c>
      <c r="H261" s="13">
        <f t="shared" ca="1" si="19"/>
        <v>0.25315068493150689</v>
      </c>
      <c r="I261" s="29">
        <f ca="1">IF(G261&lt;&gt;0,IF(E261&lt;0,0,IF(OR('Marinated Chicken'!I261&gt;0,Squid!I261&gt;0,Spanakopita!I261&gt;0),0,IF(OR(Pita!I261&gt;0,'Green Pepper'!I261&gt;0,'House Salad'!I261&gt;0,Mushrooms!I261&gt;0,Lemon!I261&gt;0,Tzatziki!I261&gt;0,'Monterey Jack'!I261&gt;0,Onions!I261&gt;0,'Garlic Butter Sauce'!I261&gt;0,Flour!I261&gt;0,Cheddar!I261&gt;0),50,200))),0)</f>
        <v>0</v>
      </c>
      <c r="J261" s="2">
        <f ca="1">IF(D261&lt;$E$18,"N/A",IF(D261=$E$18,IF($E$7-SUM(OFFSET(F261,-$E$18,0):F261)&gt;0,$E$7-SUM(OFFSET(F261,-$E$18,0):F261),0),IF(OFFSET(G261,-$E$18,0)-SUM(OFFSET(F261,-$E$18,0):F261)&gt;0,OFFSET(G261,-$E$18,0)-SUM(OFFSET(F261,-$E$18,0):F261),0)))</f>
        <v>0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221</v>
      </c>
      <c r="F262" s="15">
        <f t="shared" si="22"/>
        <v>10</v>
      </c>
      <c r="G262" s="15">
        <f t="shared" ca="1" si="23"/>
        <v>0</v>
      </c>
      <c r="H262" s="13">
        <f t="shared" ca="1" si="19"/>
        <v>0.24219178082191783</v>
      </c>
      <c r="I262" s="29">
        <f ca="1">IF(G262&lt;&gt;0,IF(E262&lt;0,0,IF(OR('Marinated Chicken'!I262&gt;0,Squid!I262&gt;0,Spanakopita!I262&gt;0),0,IF(OR(Pita!I262&gt;0,'Green Pepper'!I262&gt;0,'House Salad'!I262&gt;0,Mushrooms!I262&gt;0,Lemon!I262&gt;0,Tzatziki!I262&gt;0,'Monterey Jack'!I262&gt;0,Onions!I262&gt;0,'Garlic Butter Sauce'!I262&gt;0,Flour!I262&gt;0,Cheddar!I262&gt;0),50,200))),0)</f>
        <v>0</v>
      </c>
      <c r="J262" s="2">
        <f ca="1">IF(D262&lt;$E$18,"N/A",IF(D262=$E$18,IF($E$7-SUM(OFFSET(F262,-$E$18,0):F262)&gt;0,$E$7-SUM(OFFSET(F262,-$E$18,0):F262),0),IF(OFFSET(G262,-$E$18,0)-SUM(OFFSET(F262,-$E$18,0):F262)&gt;0,OFFSET(G262,-$E$18,0)-SUM(OFFSET(F262,-$E$18,0):F262),0)))</f>
        <v>0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211</v>
      </c>
      <c r="F263" s="15">
        <f t="shared" si="22"/>
        <v>10</v>
      </c>
      <c r="G263" s="15">
        <f t="shared" ca="1" si="23"/>
        <v>0</v>
      </c>
      <c r="H263" s="13">
        <f t="shared" ca="1" si="19"/>
        <v>0.23123287671232878</v>
      </c>
      <c r="I263" s="29">
        <f ca="1">IF(G263&lt;&gt;0,IF(E263&lt;0,0,IF(OR('Marinated Chicken'!I263&gt;0,Squid!I263&gt;0,Spanakopita!I263&gt;0),0,IF(OR(Pita!I263&gt;0,'Green Pepper'!I263&gt;0,'House Salad'!I263&gt;0,Mushrooms!I263&gt;0,Lemon!I263&gt;0,Tzatziki!I263&gt;0,'Monterey Jack'!I263&gt;0,Onions!I263&gt;0,'Garlic Butter Sauce'!I263&gt;0,Flour!I263&gt;0,Cheddar!I263&gt;0),50,200))),0)</f>
        <v>0</v>
      </c>
      <c r="J263" s="2">
        <f ca="1">IF(D263&lt;$E$18,"N/A",IF(D263=$E$18,IF($E$7-SUM(OFFSET(F263,-$E$18,0):F263)&gt;0,$E$7-SUM(OFFSET(F263,-$E$18,0):F263),0),IF(OFFSET(G263,-$E$18,0)-SUM(OFFSET(F263,-$E$18,0):F263)&gt;0,OFFSET(G263,-$E$18,0)-SUM(OFFSET(F263,-$E$18,0):F263),0)))</f>
        <v>0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201</v>
      </c>
      <c r="F264" s="15">
        <f t="shared" si="22"/>
        <v>10</v>
      </c>
      <c r="G264" s="15">
        <f t="shared" ca="1" si="23"/>
        <v>0</v>
      </c>
      <c r="H264" s="13">
        <f t="shared" ca="1" si="19"/>
        <v>0.22027397260273976</v>
      </c>
      <c r="I264" s="29">
        <f ca="1">IF(G264&lt;&gt;0,IF(E264&lt;0,0,IF(OR('Marinated Chicken'!I264&gt;0,Squid!I264&gt;0,Spanakopita!I264&gt;0),0,IF(OR(Pita!I264&gt;0,'Green Pepper'!I264&gt;0,'House Salad'!I264&gt;0,Mushrooms!I264&gt;0,Lemon!I264&gt;0,Tzatziki!I264&gt;0,'Monterey Jack'!I264&gt;0,Onions!I264&gt;0,'Garlic Butter Sauce'!I264&gt;0,Flour!I264&gt;0,Cheddar!I264&gt;0),50,200))),0)</f>
        <v>0</v>
      </c>
      <c r="J264" s="2">
        <f ca="1">IF(D264&lt;$E$18,"N/A",IF(D264=$E$18,IF($E$7-SUM(OFFSET(F264,-$E$18,0):F264)&gt;0,$E$7-SUM(OFFSET(F264,-$E$18,0):F264),0),IF(OFFSET(G264,-$E$18,0)-SUM(OFFSET(F264,-$E$18,0):F264)&gt;0,OFFSET(G264,-$E$18,0)-SUM(OFFSET(F264,-$E$18,0):F264),0)))</f>
        <v>0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191</v>
      </c>
      <c r="F265" s="15">
        <f t="shared" si="22"/>
        <v>10</v>
      </c>
      <c r="G265" s="15">
        <f t="shared" ca="1" si="23"/>
        <v>350</v>
      </c>
      <c r="H265" s="13">
        <f t="shared" ca="1" si="19"/>
        <v>0.20931506849315071</v>
      </c>
      <c r="I265" s="29">
        <f ca="1">IF(G265&lt;&gt;0,IF(E265&lt;0,0,IF(OR('Marinated Chicken'!I265&gt;0,Squid!I265&gt;0,Spanakopita!I265&gt;0),0,IF(OR(Pita!I265&gt;0,'Green Pepper'!I265&gt;0,'House Salad'!I265&gt;0,Mushrooms!I265&gt;0,Lemon!I265&gt;0,Tzatziki!I265&gt;0,'Monterey Jack'!I265&gt;0,Onions!I265&gt;0,'Garlic Butter Sauce'!I265&gt;0,Flour!I265&gt;0,Cheddar!I265&gt;0),50,200))),0)</f>
        <v>0</v>
      </c>
      <c r="J265" s="2">
        <f ca="1">IF(D265&lt;$E$18,"N/A",IF(D265=$E$18,IF($E$7-SUM(OFFSET(F265,-$E$18,0):F265)&gt;0,$E$7-SUM(OFFSET(F265,-$E$18,0):F265),0),IF(OFFSET(G265,-$E$18,0)-SUM(OFFSET(F265,-$E$18,0):F265)&gt;0,OFFSET(G265,-$E$18,0)-SUM(OFFSET(F265,-$E$18,0):F265),0)))</f>
        <v>0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531</v>
      </c>
      <c r="F266" s="15">
        <f t="shared" si="22"/>
        <v>10</v>
      </c>
      <c r="G266" s="15">
        <f t="shared" ca="1" si="23"/>
        <v>0</v>
      </c>
      <c r="H266" s="13">
        <f t="shared" ca="1" si="19"/>
        <v>0.58191780821917816</v>
      </c>
      <c r="I266" s="29">
        <f ca="1">IF(G266&lt;&gt;0,IF(E266&lt;0,0,IF(OR('Marinated Chicken'!I266&gt;0,Squid!I266&gt;0,Spanakopita!I266&gt;0),0,IF(OR(Pita!I266&gt;0,'Green Pepper'!I266&gt;0,'House Salad'!I266&gt;0,Mushrooms!I266&gt;0,Lemon!I266&gt;0,Tzatziki!I266&gt;0,'Monterey Jack'!I266&gt;0,Onions!I266&gt;0,'Garlic Butter Sauce'!I266&gt;0,Flour!I266&gt;0,Cheddar!I266&gt;0),50,200))),0)</f>
        <v>0</v>
      </c>
      <c r="J266" s="2">
        <f ca="1">IF(D266&lt;$E$18,"N/A",IF(D266=$E$18,IF($E$7-SUM(OFFSET(F266,-$E$18,0):F266)&gt;0,$E$7-SUM(OFFSET(F266,-$E$18,0):F266),0),IF(OFFSET(G266,-$E$18,0)-SUM(OFFSET(F266,-$E$18,0):F266)&gt;0,OFFSET(G266,-$E$18,0)-SUM(OFFSET(F266,-$E$18,0):F266),0)))</f>
        <v>0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521</v>
      </c>
      <c r="F267" s="15">
        <f t="shared" si="22"/>
        <v>10</v>
      </c>
      <c r="G267" s="15">
        <f t="shared" ca="1" si="23"/>
        <v>0</v>
      </c>
      <c r="H267" s="13">
        <f t="shared" ca="1" si="19"/>
        <v>0.57095890410958916</v>
      </c>
      <c r="I267" s="29">
        <f ca="1">IF(G267&lt;&gt;0,IF(E267&lt;0,0,IF(OR('Marinated Chicken'!I267&gt;0,Squid!I267&gt;0,Spanakopita!I267&gt;0),0,IF(OR(Pita!I267&gt;0,'Green Pepper'!I267&gt;0,'House Salad'!I267&gt;0,Mushrooms!I267&gt;0,Lemon!I267&gt;0,Tzatziki!I267&gt;0,'Monterey Jack'!I267&gt;0,Onions!I267&gt;0,'Garlic Butter Sauce'!I267&gt;0,Flour!I267&gt;0,Cheddar!I267&gt;0),50,200))),0)</f>
        <v>0</v>
      </c>
      <c r="J267" s="2">
        <f ca="1">IF(D267&lt;$E$18,"N/A",IF(D267=$E$18,IF($E$7-SUM(OFFSET(F267,-$E$18,0):F267)&gt;0,$E$7-SUM(OFFSET(F267,-$E$18,0):F267),0),IF(OFFSET(G267,-$E$18,0)-SUM(OFFSET(F267,-$E$18,0):F267)&gt;0,OFFSET(G267,-$E$18,0)-SUM(OFFSET(F267,-$E$18,0):F267),0)))</f>
        <v>0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511</v>
      </c>
      <c r="F268" s="15">
        <f t="shared" si="22"/>
        <v>10</v>
      </c>
      <c r="G268" s="15">
        <f t="shared" ca="1" si="23"/>
        <v>0</v>
      </c>
      <c r="H268" s="13">
        <f t="shared" ca="1" si="19"/>
        <v>0.56000000000000005</v>
      </c>
      <c r="I268" s="29">
        <f ca="1">IF(G268&lt;&gt;0,IF(E268&lt;0,0,IF(OR('Marinated Chicken'!I268&gt;0,Squid!I268&gt;0,Spanakopita!I268&gt;0),0,IF(OR(Pita!I268&gt;0,'Green Pepper'!I268&gt;0,'House Salad'!I268&gt;0,Mushrooms!I268&gt;0,Lemon!I268&gt;0,Tzatziki!I268&gt;0,'Monterey Jack'!I268&gt;0,Onions!I268&gt;0,'Garlic Butter Sauce'!I268&gt;0,Flour!I268&gt;0,Cheddar!I268&gt;0),50,200))),0)</f>
        <v>0</v>
      </c>
      <c r="J268" s="2">
        <f ca="1">IF(D268&lt;$E$18,"N/A",IF(D268=$E$18,IF($E$7-SUM(OFFSET(F268,-$E$18,0):F268)&gt;0,$E$7-SUM(OFFSET(F268,-$E$18,0):F268),0),IF(OFFSET(G268,-$E$18,0)-SUM(OFFSET(F268,-$E$18,0):F268)&gt;0,OFFSET(G268,-$E$18,0)-SUM(OFFSET(F268,-$E$18,0):F268),0)))</f>
        <v>0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501</v>
      </c>
      <c r="F269" s="15">
        <f t="shared" si="22"/>
        <v>10</v>
      </c>
      <c r="G269" s="15">
        <f t="shared" ca="1" si="23"/>
        <v>0</v>
      </c>
      <c r="H269" s="13">
        <f t="shared" ca="1" si="19"/>
        <v>0.54904109589041106</v>
      </c>
      <c r="I269" s="29">
        <f ca="1">IF(G269&lt;&gt;0,IF(E269&lt;0,0,IF(OR('Marinated Chicken'!I269&gt;0,Squid!I269&gt;0,Spanakopita!I269&gt;0),0,IF(OR(Pita!I269&gt;0,'Green Pepper'!I269&gt;0,'House Salad'!I269&gt;0,Mushrooms!I269&gt;0,Lemon!I269&gt;0,Tzatziki!I269&gt;0,'Monterey Jack'!I269&gt;0,Onions!I269&gt;0,'Garlic Butter Sauce'!I269&gt;0,Flour!I269&gt;0,Cheddar!I269&gt;0),50,200))),0)</f>
        <v>0</v>
      </c>
      <c r="J269" s="2">
        <f ca="1">IF(D269&lt;$E$18,"N/A",IF(D269=$E$18,IF($E$7-SUM(OFFSET(F269,-$E$18,0):F269)&gt;0,$E$7-SUM(OFFSET(F269,-$E$18,0):F269),0),IF(OFFSET(G269,-$E$18,0)-SUM(OFFSET(F269,-$E$18,0):F269)&gt;0,OFFSET(G269,-$E$18,0)-SUM(OFFSET(F269,-$E$18,0):F269),0)))</f>
        <v>0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491</v>
      </c>
      <c r="F270" s="15">
        <f t="shared" si="22"/>
        <v>10</v>
      </c>
      <c r="G270" s="15">
        <f t="shared" ca="1" si="23"/>
        <v>0</v>
      </c>
      <c r="H270" s="13">
        <f t="shared" ca="1" si="19"/>
        <v>0.53808219178082195</v>
      </c>
      <c r="I270" s="29">
        <f ca="1">IF(G270&lt;&gt;0,IF(E270&lt;0,0,IF(OR('Marinated Chicken'!I270&gt;0,Squid!I270&gt;0,Spanakopita!I270&gt;0),0,IF(OR(Pita!I270&gt;0,'Green Pepper'!I270&gt;0,'House Salad'!I270&gt;0,Mushrooms!I270&gt;0,Lemon!I270&gt;0,Tzatziki!I270&gt;0,'Monterey Jack'!I270&gt;0,Onions!I270&gt;0,'Garlic Butter Sauce'!I270&gt;0,Flour!I270&gt;0,Cheddar!I270&gt;0),50,200))),0)</f>
        <v>0</v>
      </c>
      <c r="J270" s="2">
        <f ca="1">IF(D270&lt;$E$18,"N/A",IF(D270=$E$18,IF($E$7-SUM(OFFSET(F270,-$E$18,0):F270)&gt;0,$E$7-SUM(OFFSET(F270,-$E$18,0):F270),0),IF(OFFSET(G270,-$E$18,0)-SUM(OFFSET(F270,-$E$18,0):F270)&gt;0,OFFSET(G270,-$E$18,0)-SUM(OFFSET(F270,-$E$18,0):F270),0)))</f>
        <v>0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481</v>
      </c>
      <c r="F271" s="15">
        <f t="shared" si="22"/>
        <v>10</v>
      </c>
      <c r="G271" s="15">
        <f t="shared" ca="1" si="23"/>
        <v>0</v>
      </c>
      <c r="H271" s="13">
        <f t="shared" ca="1" si="19"/>
        <v>0.52712328767123295</v>
      </c>
      <c r="I271" s="29">
        <f ca="1">IF(G271&lt;&gt;0,IF(E271&lt;0,0,IF(OR('Marinated Chicken'!I271&gt;0,Squid!I271&gt;0,Spanakopita!I271&gt;0),0,IF(OR(Pita!I271&gt;0,'Green Pepper'!I271&gt;0,'House Salad'!I271&gt;0,Mushrooms!I271&gt;0,Lemon!I271&gt;0,Tzatziki!I271&gt;0,'Monterey Jack'!I271&gt;0,Onions!I271&gt;0,'Garlic Butter Sauce'!I271&gt;0,Flour!I271&gt;0,Cheddar!I271&gt;0),50,200))),0)</f>
        <v>0</v>
      </c>
      <c r="J271" s="2">
        <f ca="1">IF(D271&lt;$E$18,"N/A",IF(D271=$E$18,IF($E$7-SUM(OFFSET(F271,-$E$18,0):F271)&gt;0,$E$7-SUM(OFFSET(F271,-$E$18,0):F271),0),IF(OFFSET(G271,-$E$18,0)-SUM(OFFSET(F271,-$E$18,0):F271)&gt;0,OFFSET(G271,-$E$18,0)-SUM(OFFSET(F271,-$E$18,0):F271),0)))</f>
        <v>0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471</v>
      </c>
      <c r="F272" s="15">
        <f t="shared" si="22"/>
        <v>10</v>
      </c>
      <c r="G272" s="15">
        <f t="shared" ca="1" si="23"/>
        <v>0</v>
      </c>
      <c r="H272" s="13">
        <f t="shared" ca="1" si="19"/>
        <v>0.51616438356164385</v>
      </c>
      <c r="I272" s="29">
        <f ca="1">IF(G272&lt;&gt;0,IF(E272&lt;0,0,IF(OR('Marinated Chicken'!I272&gt;0,Squid!I272&gt;0,Spanakopita!I272&gt;0),0,IF(OR(Pita!I272&gt;0,'Green Pepper'!I272&gt;0,'House Salad'!I272&gt;0,Mushrooms!I272&gt;0,Lemon!I272&gt;0,Tzatziki!I272&gt;0,'Monterey Jack'!I272&gt;0,Onions!I272&gt;0,'Garlic Butter Sauce'!I272&gt;0,Flour!I272&gt;0,Cheddar!I272&gt;0),50,200))),0)</f>
        <v>0</v>
      </c>
      <c r="J272" s="2">
        <f ca="1">IF(D272&lt;$E$18,"N/A",IF(D272=$E$18,IF($E$7-SUM(OFFSET(F272,-$E$18,0):F272)&gt;0,$E$7-SUM(OFFSET(F272,-$E$18,0):F272),0),IF(OFFSET(G272,-$E$18,0)-SUM(OFFSET(F272,-$E$18,0):F272)&gt;0,OFFSET(G272,-$E$18,0)-SUM(OFFSET(F272,-$E$18,0):F272),0)))</f>
        <v>0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461</v>
      </c>
      <c r="F273" s="15">
        <f t="shared" si="22"/>
        <v>10</v>
      </c>
      <c r="G273" s="15">
        <f t="shared" ca="1" si="23"/>
        <v>0</v>
      </c>
      <c r="H273" s="13">
        <f t="shared" ca="1" si="19"/>
        <v>0.50520547945205485</v>
      </c>
      <c r="I273" s="29">
        <f ca="1">IF(G273&lt;&gt;0,IF(E273&lt;0,0,IF(OR('Marinated Chicken'!I273&gt;0,Squid!I273&gt;0,Spanakopita!I273&gt;0),0,IF(OR(Pita!I273&gt;0,'Green Pepper'!I273&gt;0,'House Salad'!I273&gt;0,Mushrooms!I273&gt;0,Lemon!I273&gt;0,Tzatziki!I273&gt;0,'Monterey Jack'!I273&gt;0,Onions!I273&gt;0,'Garlic Butter Sauce'!I273&gt;0,Flour!I273&gt;0,Cheddar!I273&gt;0),50,200))),0)</f>
        <v>0</v>
      </c>
      <c r="J273" s="2">
        <f ca="1">IF(D273&lt;$E$18,"N/A",IF(D273=$E$18,IF($E$7-SUM(OFFSET(F273,-$E$18,0):F273)&gt;0,$E$7-SUM(OFFSET(F273,-$E$18,0):F273),0),IF(OFFSET(G273,-$E$18,0)-SUM(OFFSET(F273,-$E$18,0):F273)&gt;0,OFFSET(G273,-$E$18,0)-SUM(OFFSET(F273,-$E$18,0):F273),0)))</f>
        <v>0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451</v>
      </c>
      <c r="F274" s="15">
        <f t="shared" si="22"/>
        <v>10</v>
      </c>
      <c r="G274" s="15">
        <f t="shared" ca="1" si="23"/>
        <v>0</v>
      </c>
      <c r="H274" s="13">
        <f t="shared" ca="1" si="19"/>
        <v>0.4942465753424658</v>
      </c>
      <c r="I274" s="29">
        <f ca="1">IF(G274&lt;&gt;0,IF(E274&lt;0,0,IF(OR('Marinated Chicken'!I274&gt;0,Squid!I274&gt;0,Spanakopita!I274&gt;0),0,IF(OR(Pita!I274&gt;0,'Green Pepper'!I274&gt;0,'House Salad'!I274&gt;0,Mushrooms!I274&gt;0,Lemon!I274&gt;0,Tzatziki!I274&gt;0,'Monterey Jack'!I274&gt;0,Onions!I274&gt;0,'Garlic Butter Sauce'!I274&gt;0,Flour!I274&gt;0,Cheddar!I274&gt;0),50,200))),0)</f>
        <v>0</v>
      </c>
      <c r="J274" s="2">
        <f ca="1">IF(D274&lt;$E$18,"N/A",IF(D274=$E$18,IF($E$7-SUM(OFFSET(F274,-$E$18,0):F274)&gt;0,$E$7-SUM(OFFSET(F274,-$E$18,0):F274),0),IF(OFFSET(G274,-$E$18,0)-SUM(OFFSET(F274,-$E$18,0):F274)&gt;0,OFFSET(G274,-$E$18,0)-SUM(OFFSET(F274,-$E$18,0):F274),0)))</f>
        <v>0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441</v>
      </c>
      <c r="F275" s="15">
        <f t="shared" si="22"/>
        <v>10</v>
      </c>
      <c r="G275" s="15">
        <f t="shared" ca="1" si="23"/>
        <v>0</v>
      </c>
      <c r="H275" s="13">
        <f t="shared" ca="1" si="19"/>
        <v>0.48328767123287675</v>
      </c>
      <c r="I275" s="29">
        <f ca="1">IF(G275&lt;&gt;0,IF(E275&lt;0,0,IF(OR('Marinated Chicken'!I275&gt;0,Squid!I275&gt;0,Spanakopita!I275&gt;0),0,IF(OR(Pita!I275&gt;0,'Green Pepper'!I275&gt;0,'House Salad'!I275&gt;0,Mushrooms!I275&gt;0,Lemon!I275&gt;0,Tzatziki!I275&gt;0,'Monterey Jack'!I275&gt;0,Onions!I275&gt;0,'Garlic Butter Sauce'!I275&gt;0,Flour!I275&gt;0,Cheddar!I275&gt;0),50,200))),0)</f>
        <v>0</v>
      </c>
      <c r="J275" s="2">
        <f ca="1">IF(D275&lt;$E$18,"N/A",IF(D275=$E$18,IF($E$7-SUM(OFFSET(F275,-$E$18,0):F275)&gt;0,$E$7-SUM(OFFSET(F275,-$E$18,0):F275),0),IF(OFFSET(G275,-$E$18,0)-SUM(OFFSET(F275,-$E$18,0):F275)&gt;0,OFFSET(G275,-$E$18,0)-SUM(OFFSET(F275,-$E$18,0):F275),0)))</f>
        <v>0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431</v>
      </c>
      <c r="F276" s="15">
        <f t="shared" si="22"/>
        <v>10</v>
      </c>
      <c r="G276" s="15">
        <f t="shared" ca="1" si="23"/>
        <v>0</v>
      </c>
      <c r="H276" s="13">
        <f t="shared" ca="1" si="19"/>
        <v>0.47232876712328775</v>
      </c>
      <c r="I276" s="29">
        <f ca="1">IF(G276&lt;&gt;0,IF(E276&lt;0,0,IF(OR('Marinated Chicken'!I276&gt;0,Squid!I276&gt;0,Spanakopita!I276&gt;0),0,IF(OR(Pita!I276&gt;0,'Green Pepper'!I276&gt;0,'House Salad'!I276&gt;0,Mushrooms!I276&gt;0,Lemon!I276&gt;0,Tzatziki!I276&gt;0,'Monterey Jack'!I276&gt;0,Onions!I276&gt;0,'Garlic Butter Sauce'!I276&gt;0,Flour!I276&gt;0,Cheddar!I276&gt;0),50,200))),0)</f>
        <v>0</v>
      </c>
      <c r="J276" s="2">
        <f ca="1">IF(D276&lt;$E$18,"N/A",IF(D276=$E$18,IF($E$7-SUM(OFFSET(F276,-$E$18,0):F276)&gt;0,$E$7-SUM(OFFSET(F276,-$E$18,0):F276),0),IF(OFFSET(G276,-$E$18,0)-SUM(OFFSET(F276,-$E$18,0):F276)&gt;0,OFFSET(G276,-$E$18,0)-SUM(OFFSET(F276,-$E$18,0):F276),0)))</f>
        <v>0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421</v>
      </c>
      <c r="F277" s="15">
        <f t="shared" si="22"/>
        <v>10</v>
      </c>
      <c r="G277" s="15">
        <f t="shared" ca="1" si="23"/>
        <v>0</v>
      </c>
      <c r="H277" s="13">
        <f t="shared" ref="H277:H340" ca="1" si="25">IF(E277&gt;0,E277*($E$12/365),0)</f>
        <v>0.4613698630136987</v>
      </c>
      <c r="I277" s="29">
        <f ca="1">IF(G277&lt;&gt;0,IF(E277&lt;0,0,IF(OR('Marinated Chicken'!I277&gt;0,Squid!I277&gt;0,Spanakopita!I277&gt;0),0,IF(OR(Pita!I277&gt;0,'Green Pepper'!I277&gt;0,'House Salad'!I277&gt;0,Mushrooms!I277&gt;0,Lemon!I277&gt;0,Tzatziki!I277&gt;0,'Monterey Jack'!I277&gt;0,Onions!I277&gt;0,'Garlic Butter Sauce'!I277&gt;0,Flour!I277&gt;0,Cheddar!I277&gt;0),50,200))),0)</f>
        <v>0</v>
      </c>
      <c r="J277" s="2">
        <f ca="1">IF(D277&lt;$E$18,"N/A",IF(D277=$E$18,IF($E$7-SUM(OFFSET(F277,-$E$18,0):F277)&gt;0,$E$7-SUM(OFFSET(F277,-$E$18,0):F277),0),IF(OFFSET(G277,-$E$18,0)-SUM(OFFSET(F277,-$E$18,0):F277)&gt;0,OFFSET(G277,-$E$18,0)-SUM(OFFSET(F277,-$E$18,0):F277),0)))</f>
        <v>0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411</v>
      </c>
      <c r="F278" s="15">
        <f t="shared" ref="F278:F341" si="28">ROUND($E$15/7,0)</f>
        <v>10</v>
      </c>
      <c r="G278" s="15">
        <f t="shared" ref="G278:G341" ca="1" si="29">IF(D278=1,$E$4,IF(E278&lt;0,$E$4-E278,IF(MOD(D278,$E$5)=0,$E$4-E278,0)))</f>
        <v>0</v>
      </c>
      <c r="H278" s="13">
        <f t="shared" ca="1" si="25"/>
        <v>0.45041095890410965</v>
      </c>
      <c r="I278" s="29">
        <f ca="1">IF(G278&lt;&gt;0,IF(E278&lt;0,0,IF(OR('Marinated Chicken'!I278&gt;0,Squid!I278&gt;0,Spanakopita!I278&gt;0),0,IF(OR(Pita!I278&gt;0,'Green Pepper'!I278&gt;0,'House Salad'!I278&gt;0,Mushrooms!I278&gt;0,Lemon!I278&gt;0,Tzatziki!I278&gt;0,'Monterey Jack'!I278&gt;0,Onions!I278&gt;0,'Garlic Butter Sauce'!I278&gt;0,Flour!I278&gt;0,Cheddar!I278&gt;0),50,200))),0)</f>
        <v>0</v>
      </c>
      <c r="J278" s="2">
        <f ca="1">IF(D278&lt;$E$18,"N/A",IF(D278=$E$18,IF($E$7-SUM(OFFSET(F278,-$E$18,0):F278)&gt;0,$E$7-SUM(OFFSET(F278,-$E$18,0):F278),0),IF(OFFSET(G278,-$E$18,0)-SUM(OFFSET(F278,-$E$18,0):F278)&gt;0,OFFSET(G278,-$E$18,0)-SUM(OFFSET(F278,-$E$18,0):F278),0)))</f>
        <v>0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401</v>
      </c>
      <c r="F279" s="15">
        <f t="shared" si="28"/>
        <v>10</v>
      </c>
      <c r="G279" s="15">
        <f t="shared" ca="1" si="29"/>
        <v>0</v>
      </c>
      <c r="H279" s="13">
        <f t="shared" ca="1" si="25"/>
        <v>0.4394520547945206</v>
      </c>
      <c r="I279" s="29">
        <f ca="1">IF(G279&lt;&gt;0,IF(E279&lt;0,0,IF(OR('Marinated Chicken'!I279&gt;0,Squid!I279&gt;0,Spanakopita!I279&gt;0),0,IF(OR(Pita!I279&gt;0,'Green Pepper'!I279&gt;0,'House Salad'!I279&gt;0,Mushrooms!I279&gt;0,Lemon!I279&gt;0,Tzatziki!I279&gt;0,'Monterey Jack'!I279&gt;0,Onions!I279&gt;0,'Garlic Butter Sauce'!I279&gt;0,Flour!I279&gt;0,Cheddar!I279&gt;0),50,200))),0)</f>
        <v>0</v>
      </c>
      <c r="J279" s="2">
        <f ca="1">IF(D279&lt;$E$18,"N/A",IF(D279=$E$18,IF($E$7-SUM(OFFSET(F279,-$E$18,0):F279)&gt;0,$E$7-SUM(OFFSET(F279,-$E$18,0):F279),0),IF(OFFSET(G279,-$E$18,0)-SUM(OFFSET(F279,-$E$18,0):F279)&gt;0,OFFSET(G279,-$E$18,0)-SUM(OFFSET(F279,-$E$18,0):F279),0)))</f>
        <v>0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391</v>
      </c>
      <c r="F280" s="15">
        <f t="shared" si="28"/>
        <v>10</v>
      </c>
      <c r="G280" s="15">
        <f t="shared" ca="1" si="29"/>
        <v>0</v>
      </c>
      <c r="H280" s="13">
        <f t="shared" ca="1" si="25"/>
        <v>0.42849315068493155</v>
      </c>
      <c r="I280" s="29">
        <f ca="1">IF(G280&lt;&gt;0,IF(E280&lt;0,0,IF(OR('Marinated Chicken'!I280&gt;0,Squid!I280&gt;0,Spanakopita!I280&gt;0),0,IF(OR(Pita!I280&gt;0,'Green Pepper'!I280&gt;0,'House Salad'!I280&gt;0,Mushrooms!I280&gt;0,Lemon!I280&gt;0,Tzatziki!I280&gt;0,'Monterey Jack'!I280&gt;0,Onions!I280&gt;0,'Garlic Butter Sauce'!I280&gt;0,Flour!I280&gt;0,Cheddar!I280&gt;0),50,200))),0)</f>
        <v>0</v>
      </c>
      <c r="J280" s="2">
        <f ca="1">IF(D280&lt;$E$18,"N/A",IF(D280=$E$18,IF($E$7-SUM(OFFSET(F280,-$E$18,0):F280)&gt;0,$E$7-SUM(OFFSET(F280,-$E$18,0):F280),0),IF(OFFSET(G280,-$E$18,0)-SUM(OFFSET(F280,-$E$18,0):F280)&gt;0,OFFSET(G280,-$E$18,0)-SUM(OFFSET(F280,-$E$18,0):F280),0)))</f>
        <v>0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381</v>
      </c>
      <c r="F281" s="15">
        <f t="shared" si="28"/>
        <v>10</v>
      </c>
      <c r="G281" s="15">
        <f t="shared" ca="1" si="29"/>
        <v>0</v>
      </c>
      <c r="H281" s="13">
        <f t="shared" ca="1" si="25"/>
        <v>0.41753424657534249</v>
      </c>
      <c r="I281" s="29">
        <f ca="1">IF(G281&lt;&gt;0,IF(E281&lt;0,0,IF(OR('Marinated Chicken'!I281&gt;0,Squid!I281&gt;0,Spanakopita!I281&gt;0),0,IF(OR(Pita!I281&gt;0,'Green Pepper'!I281&gt;0,'House Salad'!I281&gt;0,Mushrooms!I281&gt;0,Lemon!I281&gt;0,Tzatziki!I281&gt;0,'Monterey Jack'!I281&gt;0,Onions!I281&gt;0,'Garlic Butter Sauce'!I281&gt;0,Flour!I281&gt;0,Cheddar!I281&gt;0),50,200))),0)</f>
        <v>0</v>
      </c>
      <c r="J281" s="2">
        <f ca="1">IF(D281&lt;$E$18,"N/A",IF(D281=$E$18,IF($E$7-SUM(OFFSET(F281,-$E$18,0):F281)&gt;0,$E$7-SUM(OFFSET(F281,-$E$18,0):F281),0),IF(OFFSET(G281,-$E$18,0)-SUM(OFFSET(F281,-$E$18,0):F281)&gt;0,OFFSET(G281,-$E$18,0)-SUM(OFFSET(F281,-$E$18,0):F281),0)))</f>
        <v>0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371</v>
      </c>
      <c r="F282" s="15">
        <f t="shared" si="28"/>
        <v>10</v>
      </c>
      <c r="G282" s="15">
        <f t="shared" ca="1" si="29"/>
        <v>0</v>
      </c>
      <c r="H282" s="13">
        <f t="shared" ca="1" si="25"/>
        <v>0.4065753424657535</v>
      </c>
      <c r="I282" s="29">
        <f ca="1">IF(G282&lt;&gt;0,IF(E282&lt;0,0,IF(OR('Marinated Chicken'!I282&gt;0,Squid!I282&gt;0,Spanakopita!I282&gt;0),0,IF(OR(Pita!I282&gt;0,'Green Pepper'!I282&gt;0,'House Salad'!I282&gt;0,Mushrooms!I282&gt;0,Lemon!I282&gt;0,Tzatziki!I282&gt;0,'Monterey Jack'!I282&gt;0,Onions!I282&gt;0,'Garlic Butter Sauce'!I282&gt;0,Flour!I282&gt;0,Cheddar!I282&gt;0),50,200))),0)</f>
        <v>0</v>
      </c>
      <c r="J282" s="2">
        <f ca="1">IF(D282&lt;$E$18,"N/A",IF(D282=$E$18,IF($E$7-SUM(OFFSET(F282,-$E$18,0):F282)&gt;0,$E$7-SUM(OFFSET(F282,-$E$18,0):F282),0),IF(OFFSET(G282,-$E$18,0)-SUM(OFFSET(F282,-$E$18,0):F282)&gt;0,OFFSET(G282,-$E$18,0)-SUM(OFFSET(F282,-$E$18,0):F282),0)))</f>
        <v>0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361</v>
      </c>
      <c r="F283" s="15">
        <f t="shared" si="28"/>
        <v>10</v>
      </c>
      <c r="G283" s="15">
        <f t="shared" ca="1" si="29"/>
        <v>0</v>
      </c>
      <c r="H283" s="13">
        <f t="shared" ca="1" si="25"/>
        <v>0.39561643835616445</v>
      </c>
      <c r="I283" s="29">
        <f ca="1">IF(G283&lt;&gt;0,IF(E283&lt;0,0,IF(OR('Marinated Chicken'!I283&gt;0,Squid!I283&gt;0,Spanakopita!I283&gt;0),0,IF(OR(Pita!I283&gt;0,'Green Pepper'!I283&gt;0,'House Salad'!I283&gt;0,Mushrooms!I283&gt;0,Lemon!I283&gt;0,Tzatziki!I283&gt;0,'Monterey Jack'!I283&gt;0,Onions!I283&gt;0,'Garlic Butter Sauce'!I283&gt;0,Flour!I283&gt;0,Cheddar!I283&gt;0),50,200))),0)</f>
        <v>0</v>
      </c>
      <c r="J283" s="2">
        <f ca="1">IF(D283&lt;$E$18,"N/A",IF(D283=$E$18,IF($E$7-SUM(OFFSET(F283,-$E$18,0):F283)&gt;0,$E$7-SUM(OFFSET(F283,-$E$18,0):F283),0),IF(OFFSET(G283,-$E$18,0)-SUM(OFFSET(F283,-$E$18,0):F283)&gt;0,OFFSET(G283,-$E$18,0)-SUM(OFFSET(F283,-$E$18,0):F283),0)))</f>
        <v>0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351</v>
      </c>
      <c r="F284" s="15">
        <f t="shared" si="28"/>
        <v>10</v>
      </c>
      <c r="G284" s="15">
        <f t="shared" ca="1" si="29"/>
        <v>0</v>
      </c>
      <c r="H284" s="13">
        <f t="shared" ca="1" si="25"/>
        <v>0.38465753424657539</v>
      </c>
      <c r="I284" s="29">
        <f ca="1">IF(G284&lt;&gt;0,IF(E284&lt;0,0,IF(OR('Marinated Chicken'!I284&gt;0,Squid!I284&gt;0,Spanakopita!I284&gt;0),0,IF(OR(Pita!I284&gt;0,'Green Pepper'!I284&gt;0,'House Salad'!I284&gt;0,Mushrooms!I284&gt;0,Lemon!I284&gt;0,Tzatziki!I284&gt;0,'Monterey Jack'!I284&gt;0,Onions!I284&gt;0,'Garlic Butter Sauce'!I284&gt;0,Flour!I284&gt;0,Cheddar!I284&gt;0),50,200))),0)</f>
        <v>0</v>
      </c>
      <c r="J284" s="2">
        <f ca="1">IF(D284&lt;$E$18,"N/A",IF(D284=$E$18,IF($E$7-SUM(OFFSET(F284,-$E$18,0):F284)&gt;0,$E$7-SUM(OFFSET(F284,-$E$18,0):F284),0),IF(OFFSET(G284,-$E$18,0)-SUM(OFFSET(F284,-$E$18,0):F284)&gt;0,OFFSET(G284,-$E$18,0)-SUM(OFFSET(F284,-$E$18,0):F284),0)))</f>
        <v>0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341</v>
      </c>
      <c r="F285" s="15">
        <f t="shared" si="28"/>
        <v>10</v>
      </c>
      <c r="G285" s="15">
        <f t="shared" ca="1" si="29"/>
        <v>0</v>
      </c>
      <c r="H285" s="13">
        <f t="shared" ca="1" si="25"/>
        <v>0.37369863013698634</v>
      </c>
      <c r="I285" s="29">
        <f ca="1">IF(G285&lt;&gt;0,IF(E285&lt;0,0,IF(OR('Marinated Chicken'!I285&gt;0,Squid!I285&gt;0,Spanakopita!I285&gt;0),0,IF(OR(Pita!I285&gt;0,'Green Pepper'!I285&gt;0,'House Salad'!I285&gt;0,Mushrooms!I285&gt;0,Lemon!I285&gt;0,Tzatziki!I285&gt;0,'Monterey Jack'!I285&gt;0,Onions!I285&gt;0,'Garlic Butter Sauce'!I285&gt;0,Flour!I285&gt;0,Cheddar!I285&gt;0),50,200))),0)</f>
        <v>0</v>
      </c>
      <c r="J285" s="2">
        <f ca="1">IF(D285&lt;$E$18,"N/A",IF(D285=$E$18,IF($E$7-SUM(OFFSET(F285,-$E$18,0):F285)&gt;0,$E$7-SUM(OFFSET(F285,-$E$18,0):F285),0),IF(OFFSET(G285,-$E$18,0)-SUM(OFFSET(F285,-$E$18,0):F285)&gt;0,OFFSET(G285,-$E$18,0)-SUM(OFFSET(F285,-$E$18,0):F285),0)))</f>
        <v>0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331</v>
      </c>
      <c r="F286" s="15">
        <f t="shared" si="28"/>
        <v>10</v>
      </c>
      <c r="G286" s="15">
        <f t="shared" ca="1" si="29"/>
        <v>0</v>
      </c>
      <c r="H286" s="13">
        <f t="shared" ca="1" si="25"/>
        <v>0.36273972602739729</v>
      </c>
      <c r="I286" s="29">
        <f ca="1">IF(G286&lt;&gt;0,IF(E286&lt;0,0,IF(OR('Marinated Chicken'!I286&gt;0,Squid!I286&gt;0,Spanakopita!I286&gt;0),0,IF(OR(Pita!I286&gt;0,'Green Pepper'!I286&gt;0,'House Salad'!I286&gt;0,Mushrooms!I286&gt;0,Lemon!I286&gt;0,Tzatziki!I286&gt;0,'Monterey Jack'!I286&gt;0,Onions!I286&gt;0,'Garlic Butter Sauce'!I286&gt;0,Flour!I286&gt;0,Cheddar!I286&gt;0),50,200))),0)</f>
        <v>0</v>
      </c>
      <c r="J286" s="2">
        <f ca="1">IF(D286&lt;$E$18,"N/A",IF(D286=$E$18,IF($E$7-SUM(OFFSET(F286,-$E$18,0):F286)&gt;0,$E$7-SUM(OFFSET(F286,-$E$18,0):F286),0),IF(OFFSET(G286,-$E$18,0)-SUM(OFFSET(F286,-$E$18,0):F286)&gt;0,OFFSET(G286,-$E$18,0)-SUM(OFFSET(F286,-$E$18,0):F286),0)))</f>
        <v>0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321</v>
      </c>
      <c r="F287" s="15">
        <f t="shared" si="28"/>
        <v>10</v>
      </c>
      <c r="G287" s="15">
        <f t="shared" ca="1" si="29"/>
        <v>0</v>
      </c>
      <c r="H287" s="13">
        <f t="shared" ca="1" si="25"/>
        <v>0.35178082191780824</v>
      </c>
      <c r="I287" s="29">
        <f ca="1">IF(G287&lt;&gt;0,IF(E287&lt;0,0,IF(OR('Marinated Chicken'!I287&gt;0,Squid!I287&gt;0,Spanakopita!I287&gt;0),0,IF(OR(Pita!I287&gt;0,'Green Pepper'!I287&gt;0,'House Salad'!I287&gt;0,Mushrooms!I287&gt;0,Lemon!I287&gt;0,Tzatziki!I287&gt;0,'Monterey Jack'!I287&gt;0,Onions!I287&gt;0,'Garlic Butter Sauce'!I287&gt;0,Flour!I287&gt;0,Cheddar!I287&gt;0),50,200))),0)</f>
        <v>0</v>
      </c>
      <c r="J287" s="2">
        <f ca="1">IF(D287&lt;$E$18,"N/A",IF(D287=$E$18,IF($E$7-SUM(OFFSET(F287,-$E$18,0):F287)&gt;0,$E$7-SUM(OFFSET(F287,-$E$18,0):F287),0),IF(OFFSET(G287,-$E$18,0)-SUM(OFFSET(F287,-$E$18,0):F287)&gt;0,OFFSET(G287,-$E$18,0)-SUM(OFFSET(F287,-$E$18,0):F287),0)))</f>
        <v>0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311</v>
      </c>
      <c r="F288" s="15">
        <f t="shared" si="28"/>
        <v>10</v>
      </c>
      <c r="G288" s="15">
        <f t="shared" ca="1" si="29"/>
        <v>0</v>
      </c>
      <c r="H288" s="13">
        <f t="shared" ca="1" si="25"/>
        <v>0.34082191780821924</v>
      </c>
      <c r="I288" s="29">
        <f ca="1">IF(G288&lt;&gt;0,IF(E288&lt;0,0,IF(OR('Marinated Chicken'!I288&gt;0,Squid!I288&gt;0,Spanakopita!I288&gt;0),0,IF(OR(Pita!I288&gt;0,'Green Pepper'!I288&gt;0,'House Salad'!I288&gt;0,Mushrooms!I288&gt;0,Lemon!I288&gt;0,Tzatziki!I288&gt;0,'Monterey Jack'!I288&gt;0,Onions!I288&gt;0,'Garlic Butter Sauce'!I288&gt;0,Flour!I288&gt;0,Cheddar!I288&gt;0),50,200))),0)</f>
        <v>0</v>
      </c>
      <c r="J288" s="2">
        <f ca="1">IF(D288&lt;$E$18,"N/A",IF(D288=$E$18,IF($E$7-SUM(OFFSET(F288,-$E$18,0):F288)&gt;0,$E$7-SUM(OFFSET(F288,-$E$18,0):F288),0),IF(OFFSET(G288,-$E$18,0)-SUM(OFFSET(F288,-$E$18,0):F288)&gt;0,OFFSET(G288,-$E$18,0)-SUM(OFFSET(F288,-$E$18,0):F288),0)))</f>
        <v>0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301</v>
      </c>
      <c r="F289" s="15">
        <f t="shared" si="28"/>
        <v>10</v>
      </c>
      <c r="G289" s="15">
        <f t="shared" ca="1" si="29"/>
        <v>0</v>
      </c>
      <c r="H289" s="13">
        <f t="shared" ca="1" si="25"/>
        <v>0.32986301369863019</v>
      </c>
      <c r="I289" s="29">
        <f ca="1">IF(G289&lt;&gt;0,IF(E289&lt;0,0,IF(OR('Marinated Chicken'!I289&gt;0,Squid!I289&gt;0,Spanakopita!I289&gt;0),0,IF(OR(Pita!I289&gt;0,'Green Pepper'!I289&gt;0,'House Salad'!I289&gt;0,Mushrooms!I289&gt;0,Lemon!I289&gt;0,Tzatziki!I289&gt;0,'Monterey Jack'!I289&gt;0,Onions!I289&gt;0,'Garlic Butter Sauce'!I289&gt;0,Flour!I289&gt;0,Cheddar!I289&gt;0),50,200))),0)</f>
        <v>0</v>
      </c>
      <c r="J289" s="2">
        <f ca="1">IF(D289&lt;$E$18,"N/A",IF(D289=$E$18,IF($E$7-SUM(OFFSET(F289,-$E$18,0):F289)&gt;0,$E$7-SUM(OFFSET(F289,-$E$18,0):F289),0),IF(OFFSET(G289,-$E$18,0)-SUM(OFFSET(F289,-$E$18,0):F289)&gt;0,OFFSET(G289,-$E$18,0)-SUM(OFFSET(F289,-$E$18,0):F289),0)))</f>
        <v>0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291</v>
      </c>
      <c r="F290" s="15">
        <f t="shared" si="28"/>
        <v>10</v>
      </c>
      <c r="G290" s="15">
        <f t="shared" ca="1" si="29"/>
        <v>0</v>
      </c>
      <c r="H290" s="13">
        <f t="shared" ca="1" si="25"/>
        <v>0.31890410958904114</v>
      </c>
      <c r="I290" s="29">
        <f ca="1">IF(G290&lt;&gt;0,IF(E290&lt;0,0,IF(OR('Marinated Chicken'!I290&gt;0,Squid!I290&gt;0,Spanakopita!I290&gt;0),0,IF(OR(Pita!I290&gt;0,'Green Pepper'!I290&gt;0,'House Salad'!I290&gt;0,Mushrooms!I290&gt;0,Lemon!I290&gt;0,Tzatziki!I290&gt;0,'Monterey Jack'!I290&gt;0,Onions!I290&gt;0,'Garlic Butter Sauce'!I290&gt;0,Flour!I290&gt;0,Cheddar!I290&gt;0),50,200))),0)</f>
        <v>0</v>
      </c>
      <c r="J290" s="2">
        <f ca="1">IF(D290&lt;$E$18,"N/A",IF(D290=$E$18,IF($E$7-SUM(OFFSET(F290,-$E$18,0):F290)&gt;0,$E$7-SUM(OFFSET(F290,-$E$18,0):F290),0),IF(OFFSET(G290,-$E$18,0)-SUM(OFFSET(F290,-$E$18,0):F290)&gt;0,OFFSET(G290,-$E$18,0)-SUM(OFFSET(F290,-$E$18,0):F290),0)))</f>
        <v>0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281</v>
      </c>
      <c r="F291" s="15">
        <f t="shared" si="28"/>
        <v>10</v>
      </c>
      <c r="G291" s="15">
        <f t="shared" ca="1" si="29"/>
        <v>0</v>
      </c>
      <c r="H291" s="13">
        <f t="shared" ca="1" si="25"/>
        <v>0.30794520547945209</v>
      </c>
      <c r="I291" s="29">
        <f ca="1">IF(G291&lt;&gt;0,IF(E291&lt;0,0,IF(OR('Marinated Chicken'!I291&gt;0,Squid!I291&gt;0,Spanakopita!I291&gt;0),0,IF(OR(Pita!I291&gt;0,'Green Pepper'!I291&gt;0,'House Salad'!I291&gt;0,Mushrooms!I291&gt;0,Lemon!I291&gt;0,Tzatziki!I291&gt;0,'Monterey Jack'!I291&gt;0,Onions!I291&gt;0,'Garlic Butter Sauce'!I291&gt;0,Flour!I291&gt;0,Cheddar!I291&gt;0),50,200))),0)</f>
        <v>0</v>
      </c>
      <c r="J291" s="2">
        <f ca="1">IF(D291&lt;$E$18,"N/A",IF(D291=$E$18,IF($E$7-SUM(OFFSET(F291,-$E$18,0):F291)&gt;0,$E$7-SUM(OFFSET(F291,-$E$18,0):F291),0),IF(OFFSET(G291,-$E$18,0)-SUM(OFFSET(F291,-$E$18,0):F291)&gt;0,OFFSET(G291,-$E$18,0)-SUM(OFFSET(F291,-$E$18,0):F291),0)))</f>
        <v>0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271</v>
      </c>
      <c r="F292" s="15">
        <f t="shared" si="28"/>
        <v>10</v>
      </c>
      <c r="G292" s="15">
        <f t="shared" ca="1" si="29"/>
        <v>0</v>
      </c>
      <c r="H292" s="13">
        <f t="shared" ca="1" si="25"/>
        <v>0.29698630136986304</v>
      </c>
      <c r="I292" s="29">
        <f ca="1">IF(G292&lt;&gt;0,IF(E292&lt;0,0,IF(OR('Marinated Chicken'!I292&gt;0,Squid!I292&gt;0,Spanakopita!I292&gt;0),0,IF(OR(Pita!I292&gt;0,'Green Pepper'!I292&gt;0,'House Salad'!I292&gt;0,Mushrooms!I292&gt;0,Lemon!I292&gt;0,Tzatziki!I292&gt;0,'Monterey Jack'!I292&gt;0,Onions!I292&gt;0,'Garlic Butter Sauce'!I292&gt;0,Flour!I292&gt;0,Cheddar!I292&gt;0),50,200))),0)</f>
        <v>0</v>
      </c>
      <c r="J292" s="2">
        <f ca="1">IF(D292&lt;$E$18,"N/A",IF(D292=$E$18,IF($E$7-SUM(OFFSET(F292,-$E$18,0):F292)&gt;0,$E$7-SUM(OFFSET(F292,-$E$18,0):F292),0),IF(OFFSET(G292,-$E$18,0)-SUM(OFFSET(F292,-$E$18,0):F292)&gt;0,OFFSET(G292,-$E$18,0)-SUM(OFFSET(F292,-$E$18,0):F292),0)))</f>
        <v>0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261</v>
      </c>
      <c r="F293" s="15">
        <f t="shared" si="28"/>
        <v>10</v>
      </c>
      <c r="G293" s="15">
        <f t="shared" ca="1" si="29"/>
        <v>0</v>
      </c>
      <c r="H293" s="13">
        <f t="shared" ca="1" si="25"/>
        <v>0.28602739726027399</v>
      </c>
      <c r="I293" s="29">
        <f ca="1">IF(G293&lt;&gt;0,IF(E293&lt;0,0,IF(OR('Marinated Chicken'!I293&gt;0,Squid!I293&gt;0,Spanakopita!I293&gt;0),0,IF(OR(Pita!I293&gt;0,'Green Pepper'!I293&gt;0,'House Salad'!I293&gt;0,Mushrooms!I293&gt;0,Lemon!I293&gt;0,Tzatziki!I293&gt;0,'Monterey Jack'!I293&gt;0,Onions!I293&gt;0,'Garlic Butter Sauce'!I293&gt;0,Flour!I293&gt;0,Cheddar!I293&gt;0),50,200))),0)</f>
        <v>0</v>
      </c>
      <c r="J293" s="2">
        <f ca="1">IF(D293&lt;$E$18,"N/A",IF(D293=$E$18,IF($E$7-SUM(OFFSET(F293,-$E$18,0):F293)&gt;0,$E$7-SUM(OFFSET(F293,-$E$18,0):F293),0),IF(OFFSET(G293,-$E$18,0)-SUM(OFFSET(F293,-$E$18,0):F293)&gt;0,OFFSET(G293,-$E$18,0)-SUM(OFFSET(F293,-$E$18,0):F293),0)))</f>
        <v>0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251</v>
      </c>
      <c r="F294" s="15">
        <f t="shared" si="28"/>
        <v>10</v>
      </c>
      <c r="G294" s="15">
        <f t="shared" ca="1" si="29"/>
        <v>0</v>
      </c>
      <c r="H294" s="13">
        <f t="shared" ca="1" si="25"/>
        <v>0.27506849315068499</v>
      </c>
      <c r="I294" s="29">
        <f ca="1">IF(G294&lt;&gt;0,IF(E294&lt;0,0,IF(OR('Marinated Chicken'!I294&gt;0,Squid!I294&gt;0,Spanakopita!I294&gt;0),0,IF(OR(Pita!I294&gt;0,'Green Pepper'!I294&gt;0,'House Salad'!I294&gt;0,Mushrooms!I294&gt;0,Lemon!I294&gt;0,Tzatziki!I294&gt;0,'Monterey Jack'!I294&gt;0,Onions!I294&gt;0,'Garlic Butter Sauce'!I294&gt;0,Flour!I294&gt;0,Cheddar!I294&gt;0),50,200))),0)</f>
        <v>0</v>
      </c>
      <c r="J294" s="2">
        <f ca="1">IF(D294&lt;$E$18,"N/A",IF(D294=$E$18,IF($E$7-SUM(OFFSET(F294,-$E$18,0):F294)&gt;0,$E$7-SUM(OFFSET(F294,-$E$18,0):F294),0),IF(OFFSET(G294,-$E$18,0)-SUM(OFFSET(F294,-$E$18,0):F294)&gt;0,OFFSET(G294,-$E$18,0)-SUM(OFFSET(F294,-$E$18,0):F294),0)))</f>
        <v>0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241</v>
      </c>
      <c r="F295" s="15">
        <f t="shared" si="28"/>
        <v>10</v>
      </c>
      <c r="G295" s="15">
        <f t="shared" ca="1" si="29"/>
        <v>0</v>
      </c>
      <c r="H295" s="13">
        <f t="shared" ca="1" si="25"/>
        <v>0.26410958904109594</v>
      </c>
      <c r="I295" s="29">
        <f ca="1">IF(G295&lt;&gt;0,IF(E295&lt;0,0,IF(OR('Marinated Chicken'!I295&gt;0,Squid!I295&gt;0,Spanakopita!I295&gt;0),0,IF(OR(Pita!I295&gt;0,'Green Pepper'!I295&gt;0,'House Salad'!I295&gt;0,Mushrooms!I295&gt;0,Lemon!I295&gt;0,Tzatziki!I295&gt;0,'Monterey Jack'!I295&gt;0,Onions!I295&gt;0,'Garlic Butter Sauce'!I295&gt;0,Flour!I295&gt;0,Cheddar!I295&gt;0),50,200))),0)</f>
        <v>0</v>
      </c>
      <c r="J295" s="2">
        <f ca="1">IF(D295&lt;$E$18,"N/A",IF(D295=$E$18,IF($E$7-SUM(OFFSET(F295,-$E$18,0):F295)&gt;0,$E$7-SUM(OFFSET(F295,-$E$18,0):F295),0),IF(OFFSET(G295,-$E$18,0)-SUM(OFFSET(F295,-$E$18,0):F295)&gt;0,OFFSET(G295,-$E$18,0)-SUM(OFFSET(F295,-$E$18,0):F295),0)))</f>
        <v>0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231</v>
      </c>
      <c r="F296" s="15">
        <f t="shared" si="28"/>
        <v>10</v>
      </c>
      <c r="G296" s="15">
        <f t="shared" ca="1" si="29"/>
        <v>0</v>
      </c>
      <c r="H296" s="13">
        <f t="shared" ca="1" si="25"/>
        <v>0.25315068493150689</v>
      </c>
      <c r="I296" s="29">
        <f ca="1">IF(G296&lt;&gt;0,IF(E296&lt;0,0,IF(OR('Marinated Chicken'!I296&gt;0,Squid!I296&gt;0,Spanakopita!I296&gt;0),0,IF(OR(Pita!I296&gt;0,'Green Pepper'!I296&gt;0,'House Salad'!I296&gt;0,Mushrooms!I296&gt;0,Lemon!I296&gt;0,Tzatziki!I296&gt;0,'Monterey Jack'!I296&gt;0,Onions!I296&gt;0,'Garlic Butter Sauce'!I296&gt;0,Flour!I296&gt;0,Cheddar!I296&gt;0),50,200))),0)</f>
        <v>0</v>
      </c>
      <c r="J296" s="2">
        <f ca="1">IF(D296&lt;$E$18,"N/A",IF(D296=$E$18,IF($E$7-SUM(OFFSET(F296,-$E$18,0):F296)&gt;0,$E$7-SUM(OFFSET(F296,-$E$18,0):F296),0),IF(OFFSET(G296,-$E$18,0)-SUM(OFFSET(F296,-$E$18,0):F296)&gt;0,OFFSET(G296,-$E$18,0)-SUM(OFFSET(F296,-$E$18,0):F296),0)))</f>
        <v>0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221</v>
      </c>
      <c r="F297" s="15">
        <f t="shared" si="28"/>
        <v>10</v>
      </c>
      <c r="G297" s="15">
        <f t="shared" ca="1" si="29"/>
        <v>0</v>
      </c>
      <c r="H297" s="13">
        <f t="shared" ca="1" si="25"/>
        <v>0.24219178082191783</v>
      </c>
      <c r="I297" s="29">
        <f ca="1">IF(G297&lt;&gt;0,IF(E297&lt;0,0,IF(OR('Marinated Chicken'!I297&gt;0,Squid!I297&gt;0,Spanakopita!I297&gt;0),0,IF(OR(Pita!I297&gt;0,'Green Pepper'!I297&gt;0,'House Salad'!I297&gt;0,Mushrooms!I297&gt;0,Lemon!I297&gt;0,Tzatziki!I297&gt;0,'Monterey Jack'!I297&gt;0,Onions!I297&gt;0,'Garlic Butter Sauce'!I297&gt;0,Flour!I297&gt;0,Cheddar!I297&gt;0),50,200))),0)</f>
        <v>0</v>
      </c>
      <c r="J297" s="2">
        <f ca="1">IF(D297&lt;$E$18,"N/A",IF(D297=$E$18,IF($E$7-SUM(OFFSET(F297,-$E$18,0):F297)&gt;0,$E$7-SUM(OFFSET(F297,-$E$18,0):F297),0),IF(OFFSET(G297,-$E$18,0)-SUM(OFFSET(F297,-$E$18,0):F297)&gt;0,OFFSET(G297,-$E$18,0)-SUM(OFFSET(F297,-$E$18,0):F297),0)))</f>
        <v>0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211</v>
      </c>
      <c r="F298" s="15">
        <f t="shared" si="28"/>
        <v>10</v>
      </c>
      <c r="G298" s="15">
        <f t="shared" ca="1" si="29"/>
        <v>0</v>
      </c>
      <c r="H298" s="13">
        <f t="shared" ca="1" si="25"/>
        <v>0.23123287671232878</v>
      </c>
      <c r="I298" s="29">
        <f ca="1">IF(G298&lt;&gt;0,IF(E298&lt;0,0,IF(OR('Marinated Chicken'!I298&gt;0,Squid!I298&gt;0,Spanakopita!I298&gt;0),0,IF(OR(Pita!I298&gt;0,'Green Pepper'!I298&gt;0,'House Salad'!I298&gt;0,Mushrooms!I298&gt;0,Lemon!I298&gt;0,Tzatziki!I298&gt;0,'Monterey Jack'!I298&gt;0,Onions!I298&gt;0,'Garlic Butter Sauce'!I298&gt;0,Flour!I298&gt;0,Cheddar!I298&gt;0),50,200))),0)</f>
        <v>0</v>
      </c>
      <c r="J298" s="2">
        <f ca="1">IF(D298&lt;$E$18,"N/A",IF(D298=$E$18,IF($E$7-SUM(OFFSET(F298,-$E$18,0):F298)&gt;0,$E$7-SUM(OFFSET(F298,-$E$18,0):F298),0),IF(OFFSET(G298,-$E$18,0)-SUM(OFFSET(F298,-$E$18,0):F298)&gt;0,OFFSET(G298,-$E$18,0)-SUM(OFFSET(F298,-$E$18,0):F298),0)))</f>
        <v>0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201</v>
      </c>
      <c r="F299" s="15">
        <f t="shared" si="28"/>
        <v>10</v>
      </c>
      <c r="G299" s="15">
        <f t="shared" ca="1" si="29"/>
        <v>0</v>
      </c>
      <c r="H299" s="13">
        <f t="shared" ca="1" si="25"/>
        <v>0.22027397260273976</v>
      </c>
      <c r="I299" s="29">
        <f ca="1">IF(G299&lt;&gt;0,IF(E299&lt;0,0,IF(OR('Marinated Chicken'!I299&gt;0,Squid!I299&gt;0,Spanakopita!I299&gt;0),0,IF(OR(Pita!I299&gt;0,'Green Pepper'!I299&gt;0,'House Salad'!I299&gt;0,Mushrooms!I299&gt;0,Lemon!I299&gt;0,Tzatziki!I299&gt;0,'Monterey Jack'!I299&gt;0,Onions!I299&gt;0,'Garlic Butter Sauce'!I299&gt;0,Flour!I299&gt;0,Cheddar!I299&gt;0),50,200))),0)</f>
        <v>0</v>
      </c>
      <c r="J299" s="2">
        <f ca="1">IF(D299&lt;$E$18,"N/A",IF(D299=$E$18,IF($E$7-SUM(OFFSET(F299,-$E$18,0):F299)&gt;0,$E$7-SUM(OFFSET(F299,-$E$18,0):F299),0),IF(OFFSET(G299,-$E$18,0)-SUM(OFFSET(F299,-$E$18,0):F299)&gt;0,OFFSET(G299,-$E$18,0)-SUM(OFFSET(F299,-$E$18,0):F299),0)))</f>
        <v>0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191</v>
      </c>
      <c r="F300" s="15">
        <f t="shared" si="28"/>
        <v>10</v>
      </c>
      <c r="G300" s="15">
        <f t="shared" ca="1" si="29"/>
        <v>350</v>
      </c>
      <c r="H300" s="13">
        <f t="shared" ca="1" si="25"/>
        <v>0.20931506849315071</v>
      </c>
      <c r="I300" s="29">
        <f ca="1">IF(G300&lt;&gt;0,IF(E300&lt;0,0,IF(OR('Marinated Chicken'!I300&gt;0,Squid!I300&gt;0,Spanakopita!I300&gt;0),0,IF(OR(Pita!I300&gt;0,'Green Pepper'!I300&gt;0,'House Salad'!I300&gt;0,Mushrooms!I300&gt;0,Lemon!I300&gt;0,Tzatziki!I300&gt;0,'Monterey Jack'!I300&gt;0,Onions!I300&gt;0,'Garlic Butter Sauce'!I300&gt;0,Flour!I300&gt;0,Cheddar!I300&gt;0),50,200))),0)</f>
        <v>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531</v>
      </c>
      <c r="F301" s="15">
        <f t="shared" si="28"/>
        <v>10</v>
      </c>
      <c r="G301" s="15">
        <f t="shared" ca="1" si="29"/>
        <v>0</v>
      </c>
      <c r="H301" s="13">
        <f t="shared" ca="1" si="25"/>
        <v>0.58191780821917816</v>
      </c>
      <c r="I301" s="29">
        <f ca="1">IF(G301&lt;&gt;0,IF(E301&lt;0,0,IF(OR('Marinated Chicken'!I301&gt;0,Squid!I301&gt;0,Spanakopita!I301&gt;0),0,IF(OR(Pita!I301&gt;0,'Green Pepper'!I301&gt;0,'House Salad'!I301&gt;0,Mushrooms!I301&gt;0,Lemon!I301&gt;0,Tzatziki!I301&gt;0,'Monterey Jack'!I301&gt;0,Onions!I301&gt;0,'Garlic Butter Sauce'!I301&gt;0,Flour!I301&gt;0,Cheddar!I301&gt;0),50,200))),0)</f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521</v>
      </c>
      <c r="F302" s="15">
        <f t="shared" si="28"/>
        <v>10</v>
      </c>
      <c r="G302" s="15">
        <f t="shared" ca="1" si="29"/>
        <v>0</v>
      </c>
      <c r="H302" s="13">
        <f t="shared" ca="1" si="25"/>
        <v>0.57095890410958916</v>
      </c>
      <c r="I302" s="29">
        <f ca="1">IF(G302&lt;&gt;0,IF(E302&lt;0,0,IF(OR('Marinated Chicken'!I302&gt;0,Squid!I302&gt;0,Spanakopita!I302&gt;0),0,IF(OR(Pita!I302&gt;0,'Green Pepper'!I302&gt;0,'House Salad'!I302&gt;0,Mushrooms!I302&gt;0,Lemon!I302&gt;0,Tzatziki!I302&gt;0,'Monterey Jack'!I302&gt;0,Onions!I302&gt;0,'Garlic Butter Sauce'!I302&gt;0,Flour!I302&gt;0,Cheddar!I302&gt;0),50,200))),0)</f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511</v>
      </c>
      <c r="F303" s="15">
        <f t="shared" si="28"/>
        <v>10</v>
      </c>
      <c r="G303" s="15">
        <f t="shared" ca="1" si="29"/>
        <v>0</v>
      </c>
      <c r="H303" s="13">
        <f t="shared" ca="1" si="25"/>
        <v>0.56000000000000005</v>
      </c>
      <c r="I303" s="29">
        <f ca="1">IF(G303&lt;&gt;0,IF(E303&lt;0,0,IF(OR('Marinated Chicken'!I303&gt;0,Squid!I303&gt;0,Spanakopita!I303&gt;0),0,IF(OR(Pita!I303&gt;0,'Green Pepper'!I303&gt;0,'House Salad'!I303&gt;0,Mushrooms!I303&gt;0,Lemon!I303&gt;0,Tzatziki!I303&gt;0,'Monterey Jack'!I303&gt;0,Onions!I303&gt;0,'Garlic Butter Sauce'!I303&gt;0,Flour!I303&gt;0,Cheddar!I303&gt;0),50,200))),0)</f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501</v>
      </c>
      <c r="F304" s="15">
        <f t="shared" si="28"/>
        <v>10</v>
      </c>
      <c r="G304" s="15">
        <f t="shared" ca="1" si="29"/>
        <v>0</v>
      </c>
      <c r="H304" s="13">
        <f t="shared" ca="1" si="25"/>
        <v>0.54904109589041106</v>
      </c>
      <c r="I304" s="29">
        <f ca="1">IF(G304&lt;&gt;0,IF(E304&lt;0,0,IF(OR('Marinated Chicken'!I304&gt;0,Squid!I304&gt;0,Spanakopita!I304&gt;0),0,IF(OR(Pita!I304&gt;0,'Green Pepper'!I304&gt;0,'House Salad'!I304&gt;0,Mushrooms!I304&gt;0,Lemon!I304&gt;0,Tzatziki!I304&gt;0,'Monterey Jack'!I304&gt;0,Onions!I304&gt;0,'Garlic Butter Sauce'!I304&gt;0,Flour!I304&gt;0,Cheddar!I304&gt;0),50,200))),0)</f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491</v>
      </c>
      <c r="F305" s="15">
        <f t="shared" si="28"/>
        <v>10</v>
      </c>
      <c r="G305" s="15">
        <f t="shared" ca="1" si="29"/>
        <v>0</v>
      </c>
      <c r="H305" s="13">
        <f t="shared" ca="1" si="25"/>
        <v>0.53808219178082195</v>
      </c>
      <c r="I305" s="29">
        <f ca="1">IF(G305&lt;&gt;0,IF(E305&lt;0,0,IF(OR('Marinated Chicken'!I305&gt;0,Squid!I305&gt;0,Spanakopita!I305&gt;0),0,IF(OR(Pita!I305&gt;0,'Green Pepper'!I305&gt;0,'House Salad'!I305&gt;0,Mushrooms!I305&gt;0,Lemon!I305&gt;0,Tzatziki!I305&gt;0,'Monterey Jack'!I305&gt;0,Onions!I305&gt;0,'Garlic Butter Sauce'!I305&gt;0,Flour!I305&gt;0,Cheddar!I305&gt;0),50,200))),0)</f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481</v>
      </c>
      <c r="F306" s="15">
        <f t="shared" si="28"/>
        <v>10</v>
      </c>
      <c r="G306" s="15">
        <f t="shared" ca="1" si="29"/>
        <v>0</v>
      </c>
      <c r="H306" s="13">
        <f t="shared" ca="1" si="25"/>
        <v>0.52712328767123295</v>
      </c>
      <c r="I306" s="29">
        <f ca="1">IF(G306&lt;&gt;0,IF(E306&lt;0,0,IF(OR('Marinated Chicken'!I306&gt;0,Squid!I306&gt;0,Spanakopita!I306&gt;0),0,IF(OR(Pita!I306&gt;0,'Green Pepper'!I306&gt;0,'House Salad'!I306&gt;0,Mushrooms!I306&gt;0,Lemon!I306&gt;0,Tzatziki!I306&gt;0,'Monterey Jack'!I306&gt;0,Onions!I306&gt;0,'Garlic Butter Sauce'!I306&gt;0,Flour!I306&gt;0,Cheddar!I306&gt;0),50,200))),0)</f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471</v>
      </c>
      <c r="F307" s="15">
        <f t="shared" si="28"/>
        <v>10</v>
      </c>
      <c r="G307" s="15">
        <f t="shared" ca="1" si="29"/>
        <v>0</v>
      </c>
      <c r="H307" s="13">
        <f t="shared" ca="1" si="25"/>
        <v>0.51616438356164385</v>
      </c>
      <c r="I307" s="29">
        <f ca="1">IF(G307&lt;&gt;0,IF(E307&lt;0,0,IF(OR('Marinated Chicken'!I307&gt;0,Squid!I307&gt;0,Spanakopita!I307&gt;0),0,IF(OR(Pita!I307&gt;0,'Green Pepper'!I307&gt;0,'House Salad'!I307&gt;0,Mushrooms!I307&gt;0,Lemon!I307&gt;0,Tzatziki!I307&gt;0,'Monterey Jack'!I307&gt;0,Onions!I307&gt;0,'Garlic Butter Sauce'!I307&gt;0,Flour!I307&gt;0,Cheddar!I307&gt;0),50,200))),0)</f>
        <v>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461</v>
      </c>
      <c r="F308" s="15">
        <f t="shared" si="28"/>
        <v>10</v>
      </c>
      <c r="G308" s="15">
        <f t="shared" ca="1" si="29"/>
        <v>0</v>
      </c>
      <c r="H308" s="13">
        <f t="shared" ca="1" si="25"/>
        <v>0.50520547945205485</v>
      </c>
      <c r="I308" s="29">
        <f ca="1">IF(G308&lt;&gt;0,IF(E308&lt;0,0,IF(OR('Marinated Chicken'!I308&gt;0,Squid!I308&gt;0,Spanakopita!I308&gt;0),0,IF(OR(Pita!I308&gt;0,'Green Pepper'!I308&gt;0,'House Salad'!I308&gt;0,Mushrooms!I308&gt;0,Lemon!I308&gt;0,Tzatziki!I308&gt;0,'Monterey Jack'!I308&gt;0,Onions!I308&gt;0,'Garlic Butter Sauce'!I308&gt;0,Flour!I308&gt;0,Cheddar!I308&gt;0),50,200))),0)</f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451</v>
      </c>
      <c r="F309" s="15">
        <f t="shared" si="28"/>
        <v>10</v>
      </c>
      <c r="G309" s="15">
        <f t="shared" ca="1" si="29"/>
        <v>0</v>
      </c>
      <c r="H309" s="13">
        <f t="shared" ca="1" si="25"/>
        <v>0.4942465753424658</v>
      </c>
      <c r="I309" s="29">
        <f ca="1">IF(G309&lt;&gt;0,IF(E309&lt;0,0,IF(OR('Marinated Chicken'!I309&gt;0,Squid!I309&gt;0,Spanakopita!I309&gt;0),0,IF(OR(Pita!I309&gt;0,'Green Pepper'!I309&gt;0,'House Salad'!I309&gt;0,Mushrooms!I309&gt;0,Lemon!I309&gt;0,Tzatziki!I309&gt;0,'Monterey Jack'!I309&gt;0,Onions!I309&gt;0,'Garlic Butter Sauce'!I309&gt;0,Flour!I309&gt;0,Cheddar!I309&gt;0),50,200))),0)</f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441</v>
      </c>
      <c r="F310" s="15">
        <f t="shared" si="28"/>
        <v>10</v>
      </c>
      <c r="G310" s="15">
        <f t="shared" ca="1" si="29"/>
        <v>0</v>
      </c>
      <c r="H310" s="13">
        <f t="shared" ca="1" si="25"/>
        <v>0.48328767123287675</v>
      </c>
      <c r="I310" s="29">
        <f ca="1">IF(G310&lt;&gt;0,IF(E310&lt;0,0,IF(OR('Marinated Chicken'!I310&gt;0,Squid!I310&gt;0,Spanakopita!I310&gt;0),0,IF(OR(Pita!I310&gt;0,'Green Pepper'!I310&gt;0,'House Salad'!I310&gt;0,Mushrooms!I310&gt;0,Lemon!I310&gt;0,Tzatziki!I310&gt;0,'Monterey Jack'!I310&gt;0,Onions!I310&gt;0,'Garlic Butter Sauce'!I310&gt;0,Flour!I310&gt;0,Cheddar!I310&gt;0),50,200))),0)</f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431</v>
      </c>
      <c r="F311" s="15">
        <f t="shared" si="28"/>
        <v>10</v>
      </c>
      <c r="G311" s="15">
        <f t="shared" ca="1" si="29"/>
        <v>0</v>
      </c>
      <c r="H311" s="13">
        <f t="shared" ca="1" si="25"/>
        <v>0.47232876712328775</v>
      </c>
      <c r="I311" s="29">
        <f ca="1">IF(G311&lt;&gt;0,IF(E311&lt;0,0,IF(OR('Marinated Chicken'!I311&gt;0,Squid!I311&gt;0,Spanakopita!I311&gt;0),0,IF(OR(Pita!I311&gt;0,'Green Pepper'!I311&gt;0,'House Salad'!I311&gt;0,Mushrooms!I311&gt;0,Lemon!I311&gt;0,Tzatziki!I311&gt;0,'Monterey Jack'!I311&gt;0,Onions!I311&gt;0,'Garlic Butter Sauce'!I311&gt;0,Flour!I311&gt;0,Cheddar!I311&gt;0),50,200))),0)</f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421</v>
      </c>
      <c r="F312" s="15">
        <f t="shared" si="28"/>
        <v>10</v>
      </c>
      <c r="G312" s="15">
        <f t="shared" ca="1" si="29"/>
        <v>0</v>
      </c>
      <c r="H312" s="13">
        <f t="shared" ca="1" si="25"/>
        <v>0.4613698630136987</v>
      </c>
      <c r="I312" s="29">
        <f ca="1">IF(G312&lt;&gt;0,IF(E312&lt;0,0,IF(OR('Marinated Chicken'!I312&gt;0,Squid!I312&gt;0,Spanakopita!I312&gt;0),0,IF(OR(Pita!I312&gt;0,'Green Pepper'!I312&gt;0,'House Salad'!I312&gt;0,Mushrooms!I312&gt;0,Lemon!I312&gt;0,Tzatziki!I312&gt;0,'Monterey Jack'!I312&gt;0,Onions!I312&gt;0,'Garlic Butter Sauce'!I312&gt;0,Flour!I312&gt;0,Cheddar!I312&gt;0),50,200))),0)</f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411</v>
      </c>
      <c r="F313" s="15">
        <f t="shared" si="28"/>
        <v>10</v>
      </c>
      <c r="G313" s="15">
        <f t="shared" ca="1" si="29"/>
        <v>0</v>
      </c>
      <c r="H313" s="13">
        <f t="shared" ca="1" si="25"/>
        <v>0.45041095890410965</v>
      </c>
      <c r="I313" s="29">
        <f ca="1">IF(G313&lt;&gt;0,IF(E313&lt;0,0,IF(OR('Marinated Chicken'!I313&gt;0,Squid!I313&gt;0,Spanakopita!I313&gt;0),0,IF(OR(Pita!I313&gt;0,'Green Pepper'!I313&gt;0,'House Salad'!I313&gt;0,Mushrooms!I313&gt;0,Lemon!I313&gt;0,Tzatziki!I313&gt;0,'Monterey Jack'!I313&gt;0,Onions!I313&gt;0,'Garlic Butter Sauce'!I313&gt;0,Flour!I313&gt;0,Cheddar!I313&gt;0),50,200))),0)</f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401</v>
      </c>
      <c r="F314" s="15">
        <f t="shared" si="28"/>
        <v>10</v>
      </c>
      <c r="G314" s="15">
        <f t="shared" ca="1" si="29"/>
        <v>0</v>
      </c>
      <c r="H314" s="13">
        <f t="shared" ca="1" si="25"/>
        <v>0.4394520547945206</v>
      </c>
      <c r="I314" s="29">
        <f ca="1">IF(G314&lt;&gt;0,IF(E314&lt;0,0,IF(OR('Marinated Chicken'!I314&gt;0,Squid!I314&gt;0,Spanakopita!I314&gt;0),0,IF(OR(Pita!I314&gt;0,'Green Pepper'!I314&gt;0,'House Salad'!I314&gt;0,Mushrooms!I314&gt;0,Lemon!I314&gt;0,Tzatziki!I314&gt;0,'Monterey Jack'!I314&gt;0,Onions!I314&gt;0,'Garlic Butter Sauce'!I314&gt;0,Flour!I314&gt;0,Cheddar!I314&gt;0),50,200))),0)</f>
        <v>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391</v>
      </c>
      <c r="F315" s="15">
        <f t="shared" si="28"/>
        <v>10</v>
      </c>
      <c r="G315" s="15">
        <f t="shared" ca="1" si="29"/>
        <v>0</v>
      </c>
      <c r="H315" s="13">
        <f t="shared" ca="1" si="25"/>
        <v>0.42849315068493155</v>
      </c>
      <c r="I315" s="29">
        <f ca="1">IF(G315&lt;&gt;0,IF(E315&lt;0,0,IF(OR('Marinated Chicken'!I315&gt;0,Squid!I315&gt;0,Spanakopita!I315&gt;0),0,IF(OR(Pita!I315&gt;0,'Green Pepper'!I315&gt;0,'House Salad'!I315&gt;0,Mushrooms!I315&gt;0,Lemon!I315&gt;0,Tzatziki!I315&gt;0,'Monterey Jack'!I315&gt;0,Onions!I315&gt;0,'Garlic Butter Sauce'!I315&gt;0,Flour!I315&gt;0,Cheddar!I315&gt;0),50,200))),0)</f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381</v>
      </c>
      <c r="F316" s="15">
        <f t="shared" si="28"/>
        <v>10</v>
      </c>
      <c r="G316" s="15">
        <f t="shared" ca="1" si="29"/>
        <v>0</v>
      </c>
      <c r="H316" s="13">
        <f t="shared" ca="1" si="25"/>
        <v>0.41753424657534249</v>
      </c>
      <c r="I316" s="29">
        <f ca="1">IF(G316&lt;&gt;0,IF(E316&lt;0,0,IF(OR('Marinated Chicken'!I316&gt;0,Squid!I316&gt;0,Spanakopita!I316&gt;0),0,IF(OR(Pita!I316&gt;0,'Green Pepper'!I316&gt;0,'House Salad'!I316&gt;0,Mushrooms!I316&gt;0,Lemon!I316&gt;0,Tzatziki!I316&gt;0,'Monterey Jack'!I316&gt;0,Onions!I316&gt;0,'Garlic Butter Sauce'!I316&gt;0,Flour!I316&gt;0,Cheddar!I316&gt;0),50,200))),0)</f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371</v>
      </c>
      <c r="F317" s="15">
        <f t="shared" si="28"/>
        <v>10</v>
      </c>
      <c r="G317" s="15">
        <f t="shared" ca="1" si="29"/>
        <v>0</v>
      </c>
      <c r="H317" s="13">
        <f t="shared" ca="1" si="25"/>
        <v>0.4065753424657535</v>
      </c>
      <c r="I317" s="29">
        <f ca="1">IF(G317&lt;&gt;0,IF(E317&lt;0,0,IF(OR('Marinated Chicken'!I317&gt;0,Squid!I317&gt;0,Spanakopita!I317&gt;0),0,IF(OR(Pita!I317&gt;0,'Green Pepper'!I317&gt;0,'House Salad'!I317&gt;0,Mushrooms!I317&gt;0,Lemon!I317&gt;0,Tzatziki!I317&gt;0,'Monterey Jack'!I317&gt;0,Onions!I317&gt;0,'Garlic Butter Sauce'!I317&gt;0,Flour!I317&gt;0,Cheddar!I317&gt;0),50,200))),0)</f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361</v>
      </c>
      <c r="F318" s="15">
        <f t="shared" si="28"/>
        <v>10</v>
      </c>
      <c r="G318" s="15">
        <f t="shared" ca="1" si="29"/>
        <v>0</v>
      </c>
      <c r="H318" s="13">
        <f t="shared" ca="1" si="25"/>
        <v>0.39561643835616445</v>
      </c>
      <c r="I318" s="29">
        <f ca="1">IF(G318&lt;&gt;0,IF(E318&lt;0,0,IF(OR('Marinated Chicken'!I318&gt;0,Squid!I318&gt;0,Spanakopita!I318&gt;0),0,IF(OR(Pita!I318&gt;0,'Green Pepper'!I318&gt;0,'House Salad'!I318&gt;0,Mushrooms!I318&gt;0,Lemon!I318&gt;0,Tzatziki!I318&gt;0,'Monterey Jack'!I318&gt;0,Onions!I318&gt;0,'Garlic Butter Sauce'!I318&gt;0,Flour!I318&gt;0,Cheddar!I318&gt;0),50,200))),0)</f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351</v>
      </c>
      <c r="F319" s="15">
        <f t="shared" si="28"/>
        <v>10</v>
      </c>
      <c r="G319" s="15">
        <f t="shared" ca="1" si="29"/>
        <v>0</v>
      </c>
      <c r="H319" s="13">
        <f t="shared" ca="1" si="25"/>
        <v>0.38465753424657539</v>
      </c>
      <c r="I319" s="29">
        <f ca="1">IF(G319&lt;&gt;0,IF(E319&lt;0,0,IF(OR('Marinated Chicken'!I319&gt;0,Squid!I319&gt;0,Spanakopita!I319&gt;0),0,IF(OR(Pita!I319&gt;0,'Green Pepper'!I319&gt;0,'House Salad'!I319&gt;0,Mushrooms!I319&gt;0,Lemon!I319&gt;0,Tzatziki!I319&gt;0,'Monterey Jack'!I319&gt;0,Onions!I319&gt;0,'Garlic Butter Sauce'!I319&gt;0,Flour!I319&gt;0,Cheddar!I319&gt;0),50,200))),0)</f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341</v>
      </c>
      <c r="F320" s="15">
        <f t="shared" si="28"/>
        <v>10</v>
      </c>
      <c r="G320" s="15">
        <f t="shared" ca="1" si="29"/>
        <v>0</v>
      </c>
      <c r="H320" s="13">
        <f t="shared" ca="1" si="25"/>
        <v>0.37369863013698634</v>
      </c>
      <c r="I320" s="29">
        <f ca="1">IF(G320&lt;&gt;0,IF(E320&lt;0,0,IF(OR('Marinated Chicken'!I320&gt;0,Squid!I320&gt;0,Spanakopita!I320&gt;0),0,IF(OR(Pita!I320&gt;0,'Green Pepper'!I320&gt;0,'House Salad'!I320&gt;0,Mushrooms!I320&gt;0,Lemon!I320&gt;0,Tzatziki!I320&gt;0,'Monterey Jack'!I320&gt;0,Onions!I320&gt;0,'Garlic Butter Sauce'!I320&gt;0,Flour!I320&gt;0,Cheddar!I320&gt;0),50,200))),0)</f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331</v>
      </c>
      <c r="F321" s="15">
        <f t="shared" si="28"/>
        <v>10</v>
      </c>
      <c r="G321" s="15">
        <f t="shared" ca="1" si="29"/>
        <v>0</v>
      </c>
      <c r="H321" s="13">
        <f t="shared" ca="1" si="25"/>
        <v>0.36273972602739729</v>
      </c>
      <c r="I321" s="29">
        <f ca="1">IF(G321&lt;&gt;0,IF(E321&lt;0,0,IF(OR('Marinated Chicken'!I321&gt;0,Squid!I321&gt;0,Spanakopita!I321&gt;0),0,IF(OR(Pita!I321&gt;0,'Green Pepper'!I321&gt;0,'House Salad'!I321&gt;0,Mushrooms!I321&gt;0,Lemon!I321&gt;0,Tzatziki!I321&gt;0,'Monterey Jack'!I321&gt;0,Onions!I321&gt;0,'Garlic Butter Sauce'!I321&gt;0,Flour!I321&gt;0,Cheddar!I321&gt;0),50,200))),0)</f>
        <v>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321</v>
      </c>
      <c r="F322" s="15">
        <f t="shared" si="28"/>
        <v>10</v>
      </c>
      <c r="G322" s="15">
        <f t="shared" ca="1" si="29"/>
        <v>0</v>
      </c>
      <c r="H322" s="13">
        <f t="shared" ca="1" si="25"/>
        <v>0.35178082191780824</v>
      </c>
      <c r="I322" s="29">
        <f ca="1">IF(G322&lt;&gt;0,IF(E322&lt;0,0,IF(OR('Marinated Chicken'!I322&gt;0,Squid!I322&gt;0,Spanakopita!I322&gt;0),0,IF(OR(Pita!I322&gt;0,'Green Pepper'!I322&gt;0,'House Salad'!I322&gt;0,Mushrooms!I322&gt;0,Lemon!I322&gt;0,Tzatziki!I322&gt;0,'Monterey Jack'!I322&gt;0,Onions!I322&gt;0,'Garlic Butter Sauce'!I322&gt;0,Flour!I322&gt;0,Cheddar!I322&gt;0),50,200))),0)</f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311</v>
      </c>
      <c r="F323" s="15">
        <f t="shared" si="28"/>
        <v>10</v>
      </c>
      <c r="G323" s="15">
        <f t="shared" ca="1" si="29"/>
        <v>0</v>
      </c>
      <c r="H323" s="13">
        <f t="shared" ca="1" si="25"/>
        <v>0.34082191780821924</v>
      </c>
      <c r="I323" s="29">
        <f ca="1">IF(G323&lt;&gt;0,IF(E323&lt;0,0,IF(OR('Marinated Chicken'!I323&gt;0,Squid!I323&gt;0,Spanakopita!I323&gt;0),0,IF(OR(Pita!I323&gt;0,'Green Pepper'!I323&gt;0,'House Salad'!I323&gt;0,Mushrooms!I323&gt;0,Lemon!I323&gt;0,Tzatziki!I323&gt;0,'Monterey Jack'!I323&gt;0,Onions!I323&gt;0,'Garlic Butter Sauce'!I323&gt;0,Flour!I323&gt;0,Cheddar!I323&gt;0),50,200))),0)</f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301</v>
      </c>
      <c r="F324" s="15">
        <f t="shared" si="28"/>
        <v>10</v>
      </c>
      <c r="G324" s="15">
        <f t="shared" ca="1" si="29"/>
        <v>0</v>
      </c>
      <c r="H324" s="13">
        <f t="shared" ca="1" si="25"/>
        <v>0.32986301369863019</v>
      </c>
      <c r="I324" s="29">
        <f ca="1">IF(G324&lt;&gt;0,IF(E324&lt;0,0,IF(OR('Marinated Chicken'!I324&gt;0,Squid!I324&gt;0,Spanakopita!I324&gt;0),0,IF(OR(Pita!I324&gt;0,'Green Pepper'!I324&gt;0,'House Salad'!I324&gt;0,Mushrooms!I324&gt;0,Lemon!I324&gt;0,Tzatziki!I324&gt;0,'Monterey Jack'!I324&gt;0,Onions!I324&gt;0,'Garlic Butter Sauce'!I324&gt;0,Flour!I324&gt;0,Cheddar!I324&gt;0),50,200))),0)</f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291</v>
      </c>
      <c r="F325" s="15">
        <f t="shared" si="28"/>
        <v>10</v>
      </c>
      <c r="G325" s="15">
        <f t="shared" ca="1" si="29"/>
        <v>0</v>
      </c>
      <c r="H325" s="13">
        <f t="shared" ca="1" si="25"/>
        <v>0.31890410958904114</v>
      </c>
      <c r="I325" s="29">
        <f ca="1">IF(G325&lt;&gt;0,IF(E325&lt;0,0,IF(OR('Marinated Chicken'!I325&gt;0,Squid!I325&gt;0,Spanakopita!I325&gt;0),0,IF(OR(Pita!I325&gt;0,'Green Pepper'!I325&gt;0,'House Salad'!I325&gt;0,Mushrooms!I325&gt;0,Lemon!I325&gt;0,Tzatziki!I325&gt;0,'Monterey Jack'!I325&gt;0,Onions!I325&gt;0,'Garlic Butter Sauce'!I325&gt;0,Flour!I325&gt;0,Cheddar!I325&gt;0),50,200))),0)</f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281</v>
      </c>
      <c r="F326" s="15">
        <f t="shared" si="28"/>
        <v>10</v>
      </c>
      <c r="G326" s="15">
        <f t="shared" ca="1" si="29"/>
        <v>0</v>
      </c>
      <c r="H326" s="13">
        <f t="shared" ca="1" si="25"/>
        <v>0.30794520547945209</v>
      </c>
      <c r="I326" s="29">
        <f ca="1">IF(G326&lt;&gt;0,IF(E326&lt;0,0,IF(OR('Marinated Chicken'!I326&gt;0,Squid!I326&gt;0,Spanakopita!I326&gt;0),0,IF(OR(Pita!I326&gt;0,'Green Pepper'!I326&gt;0,'House Salad'!I326&gt;0,Mushrooms!I326&gt;0,Lemon!I326&gt;0,Tzatziki!I326&gt;0,'Monterey Jack'!I326&gt;0,Onions!I326&gt;0,'Garlic Butter Sauce'!I326&gt;0,Flour!I326&gt;0,Cheddar!I326&gt;0),50,200))),0)</f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271</v>
      </c>
      <c r="F327" s="15">
        <f t="shared" si="28"/>
        <v>10</v>
      </c>
      <c r="G327" s="15">
        <f t="shared" ca="1" si="29"/>
        <v>0</v>
      </c>
      <c r="H327" s="13">
        <f t="shared" ca="1" si="25"/>
        <v>0.29698630136986304</v>
      </c>
      <c r="I327" s="29">
        <f ca="1">IF(G327&lt;&gt;0,IF(E327&lt;0,0,IF(OR('Marinated Chicken'!I327&gt;0,Squid!I327&gt;0,Spanakopita!I327&gt;0),0,IF(OR(Pita!I327&gt;0,'Green Pepper'!I327&gt;0,'House Salad'!I327&gt;0,Mushrooms!I327&gt;0,Lemon!I327&gt;0,Tzatziki!I327&gt;0,'Monterey Jack'!I327&gt;0,Onions!I327&gt;0,'Garlic Butter Sauce'!I327&gt;0,Flour!I327&gt;0,Cheddar!I327&gt;0),50,200))),0)</f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261</v>
      </c>
      <c r="F328" s="15">
        <f t="shared" si="28"/>
        <v>10</v>
      </c>
      <c r="G328" s="15">
        <f t="shared" ca="1" si="29"/>
        <v>0</v>
      </c>
      <c r="H328" s="13">
        <f t="shared" ca="1" si="25"/>
        <v>0.28602739726027399</v>
      </c>
      <c r="I328" s="29">
        <f ca="1">IF(G328&lt;&gt;0,IF(E328&lt;0,0,IF(OR('Marinated Chicken'!I328&gt;0,Squid!I328&gt;0,Spanakopita!I328&gt;0),0,IF(OR(Pita!I328&gt;0,'Green Pepper'!I328&gt;0,'House Salad'!I328&gt;0,Mushrooms!I328&gt;0,Lemon!I328&gt;0,Tzatziki!I328&gt;0,'Monterey Jack'!I328&gt;0,Onions!I328&gt;0,'Garlic Butter Sauce'!I328&gt;0,Flour!I328&gt;0,Cheddar!I328&gt;0),50,200))),0)</f>
        <v>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251</v>
      </c>
      <c r="F329" s="15">
        <f t="shared" si="28"/>
        <v>10</v>
      </c>
      <c r="G329" s="15">
        <f t="shared" ca="1" si="29"/>
        <v>0</v>
      </c>
      <c r="H329" s="13">
        <f t="shared" ca="1" si="25"/>
        <v>0.27506849315068499</v>
      </c>
      <c r="I329" s="29">
        <f ca="1">IF(G329&lt;&gt;0,IF(E329&lt;0,0,IF(OR('Marinated Chicken'!I329&gt;0,Squid!I329&gt;0,Spanakopita!I329&gt;0),0,IF(OR(Pita!I329&gt;0,'Green Pepper'!I329&gt;0,'House Salad'!I329&gt;0,Mushrooms!I329&gt;0,Lemon!I329&gt;0,Tzatziki!I329&gt;0,'Monterey Jack'!I329&gt;0,Onions!I329&gt;0,'Garlic Butter Sauce'!I329&gt;0,Flour!I329&gt;0,Cheddar!I329&gt;0),50,200))),0)</f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241</v>
      </c>
      <c r="F330" s="15">
        <f t="shared" si="28"/>
        <v>10</v>
      </c>
      <c r="G330" s="15">
        <f t="shared" ca="1" si="29"/>
        <v>0</v>
      </c>
      <c r="H330" s="13">
        <f t="shared" ca="1" si="25"/>
        <v>0.26410958904109594</v>
      </c>
      <c r="I330" s="29">
        <f ca="1">IF(G330&lt;&gt;0,IF(E330&lt;0,0,IF(OR('Marinated Chicken'!I330&gt;0,Squid!I330&gt;0,Spanakopita!I330&gt;0),0,IF(OR(Pita!I330&gt;0,'Green Pepper'!I330&gt;0,'House Salad'!I330&gt;0,Mushrooms!I330&gt;0,Lemon!I330&gt;0,Tzatziki!I330&gt;0,'Monterey Jack'!I330&gt;0,Onions!I330&gt;0,'Garlic Butter Sauce'!I330&gt;0,Flour!I330&gt;0,Cheddar!I330&gt;0),50,200))),0)</f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231</v>
      </c>
      <c r="F331" s="15">
        <f t="shared" si="28"/>
        <v>10</v>
      </c>
      <c r="G331" s="15">
        <f t="shared" ca="1" si="29"/>
        <v>0</v>
      </c>
      <c r="H331" s="13">
        <f t="shared" ca="1" si="25"/>
        <v>0.25315068493150689</v>
      </c>
      <c r="I331" s="29">
        <f ca="1">IF(G331&lt;&gt;0,IF(E331&lt;0,0,IF(OR('Marinated Chicken'!I331&gt;0,Squid!I331&gt;0,Spanakopita!I331&gt;0),0,IF(OR(Pita!I331&gt;0,'Green Pepper'!I331&gt;0,'House Salad'!I331&gt;0,Mushrooms!I331&gt;0,Lemon!I331&gt;0,Tzatziki!I331&gt;0,'Monterey Jack'!I331&gt;0,Onions!I331&gt;0,'Garlic Butter Sauce'!I331&gt;0,Flour!I331&gt;0,Cheddar!I331&gt;0),50,200))),0)</f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221</v>
      </c>
      <c r="F332" s="15">
        <f t="shared" si="28"/>
        <v>10</v>
      </c>
      <c r="G332" s="15">
        <f t="shared" ca="1" si="29"/>
        <v>0</v>
      </c>
      <c r="H332" s="13">
        <f t="shared" ca="1" si="25"/>
        <v>0.24219178082191783</v>
      </c>
      <c r="I332" s="29">
        <f ca="1">IF(G332&lt;&gt;0,IF(E332&lt;0,0,IF(OR('Marinated Chicken'!I332&gt;0,Squid!I332&gt;0,Spanakopita!I332&gt;0),0,IF(OR(Pita!I332&gt;0,'Green Pepper'!I332&gt;0,'House Salad'!I332&gt;0,Mushrooms!I332&gt;0,Lemon!I332&gt;0,Tzatziki!I332&gt;0,'Monterey Jack'!I332&gt;0,Onions!I332&gt;0,'Garlic Butter Sauce'!I332&gt;0,Flour!I332&gt;0,Cheddar!I332&gt;0),50,200))),0)</f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211</v>
      </c>
      <c r="F333" s="15">
        <f t="shared" si="28"/>
        <v>10</v>
      </c>
      <c r="G333" s="15">
        <f t="shared" ca="1" si="29"/>
        <v>0</v>
      </c>
      <c r="H333" s="13">
        <f t="shared" ca="1" si="25"/>
        <v>0.23123287671232878</v>
      </c>
      <c r="I333" s="29">
        <f ca="1">IF(G333&lt;&gt;0,IF(E333&lt;0,0,IF(OR('Marinated Chicken'!I333&gt;0,Squid!I333&gt;0,Spanakopita!I333&gt;0),0,IF(OR(Pita!I333&gt;0,'Green Pepper'!I333&gt;0,'House Salad'!I333&gt;0,Mushrooms!I333&gt;0,Lemon!I333&gt;0,Tzatziki!I333&gt;0,'Monterey Jack'!I333&gt;0,Onions!I333&gt;0,'Garlic Butter Sauce'!I333&gt;0,Flour!I333&gt;0,Cheddar!I333&gt;0),50,200))),0)</f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201</v>
      </c>
      <c r="F334" s="15">
        <f t="shared" si="28"/>
        <v>10</v>
      </c>
      <c r="G334" s="15">
        <f t="shared" ca="1" si="29"/>
        <v>0</v>
      </c>
      <c r="H334" s="13">
        <f t="shared" ca="1" si="25"/>
        <v>0.22027397260273976</v>
      </c>
      <c r="I334" s="29">
        <f ca="1">IF(G334&lt;&gt;0,IF(E334&lt;0,0,IF(OR('Marinated Chicken'!I334&gt;0,Squid!I334&gt;0,Spanakopita!I334&gt;0),0,IF(OR(Pita!I334&gt;0,'Green Pepper'!I334&gt;0,'House Salad'!I334&gt;0,Mushrooms!I334&gt;0,Lemon!I334&gt;0,Tzatziki!I334&gt;0,'Monterey Jack'!I334&gt;0,Onions!I334&gt;0,'Garlic Butter Sauce'!I334&gt;0,Flour!I334&gt;0,Cheddar!I334&gt;0),50,200))),0)</f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191</v>
      </c>
      <c r="F335" s="15">
        <f t="shared" si="28"/>
        <v>10</v>
      </c>
      <c r="G335" s="15">
        <f t="shared" ca="1" si="29"/>
        <v>350</v>
      </c>
      <c r="H335" s="13">
        <f t="shared" ca="1" si="25"/>
        <v>0.20931506849315071</v>
      </c>
      <c r="I335" s="29">
        <f ca="1">IF(G335&lt;&gt;0,IF(E335&lt;0,0,IF(OR('Marinated Chicken'!I335&gt;0,Squid!I335&gt;0,Spanakopita!I335&gt;0),0,IF(OR(Pita!I335&gt;0,'Green Pepper'!I335&gt;0,'House Salad'!I335&gt;0,Mushrooms!I335&gt;0,Lemon!I335&gt;0,Tzatziki!I335&gt;0,'Monterey Jack'!I335&gt;0,Onions!I335&gt;0,'Garlic Butter Sauce'!I335&gt;0,Flour!I335&gt;0,Cheddar!I335&gt;0),50,200))),0)</f>
        <v>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531</v>
      </c>
      <c r="F336" s="15">
        <f t="shared" si="28"/>
        <v>10</v>
      </c>
      <c r="G336" s="15">
        <f t="shared" ca="1" si="29"/>
        <v>0</v>
      </c>
      <c r="H336" s="13">
        <f t="shared" ca="1" si="25"/>
        <v>0.58191780821917816</v>
      </c>
      <c r="I336" s="29">
        <f ca="1">IF(G336&lt;&gt;0,IF(E336&lt;0,0,IF(OR('Marinated Chicken'!I336&gt;0,Squid!I336&gt;0,Spanakopita!I336&gt;0),0,IF(OR(Pita!I336&gt;0,'Green Pepper'!I336&gt;0,'House Salad'!I336&gt;0,Mushrooms!I336&gt;0,Lemon!I336&gt;0,Tzatziki!I336&gt;0,'Monterey Jack'!I336&gt;0,Onions!I336&gt;0,'Garlic Butter Sauce'!I336&gt;0,Flour!I336&gt;0,Cheddar!I336&gt;0),50,200))),0)</f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521</v>
      </c>
      <c r="F337" s="15">
        <f t="shared" si="28"/>
        <v>10</v>
      </c>
      <c r="G337" s="15">
        <f t="shared" ca="1" si="29"/>
        <v>0</v>
      </c>
      <c r="H337" s="13">
        <f t="shared" ca="1" si="25"/>
        <v>0.57095890410958916</v>
      </c>
      <c r="I337" s="29">
        <f ca="1">IF(G337&lt;&gt;0,IF(E337&lt;0,0,IF(OR('Marinated Chicken'!I337&gt;0,Squid!I337&gt;0,Spanakopita!I337&gt;0),0,IF(OR(Pita!I337&gt;0,'Green Pepper'!I337&gt;0,'House Salad'!I337&gt;0,Mushrooms!I337&gt;0,Lemon!I337&gt;0,Tzatziki!I337&gt;0,'Monterey Jack'!I337&gt;0,Onions!I337&gt;0,'Garlic Butter Sauce'!I337&gt;0,Flour!I337&gt;0,Cheddar!I337&gt;0),50,200))),0)</f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511</v>
      </c>
      <c r="F338" s="15">
        <f t="shared" si="28"/>
        <v>10</v>
      </c>
      <c r="G338" s="15">
        <f t="shared" ca="1" si="29"/>
        <v>0</v>
      </c>
      <c r="H338" s="13">
        <f t="shared" ca="1" si="25"/>
        <v>0.56000000000000005</v>
      </c>
      <c r="I338" s="29">
        <f ca="1">IF(G338&lt;&gt;0,IF(E338&lt;0,0,IF(OR('Marinated Chicken'!I338&gt;0,Squid!I338&gt;0,Spanakopita!I338&gt;0),0,IF(OR(Pita!I338&gt;0,'Green Pepper'!I338&gt;0,'House Salad'!I338&gt;0,Mushrooms!I338&gt;0,Lemon!I338&gt;0,Tzatziki!I338&gt;0,'Monterey Jack'!I338&gt;0,Onions!I338&gt;0,'Garlic Butter Sauce'!I338&gt;0,Flour!I338&gt;0,Cheddar!I338&gt;0),50,200))),0)</f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501</v>
      </c>
      <c r="F339" s="15">
        <f t="shared" si="28"/>
        <v>10</v>
      </c>
      <c r="G339" s="15">
        <f t="shared" ca="1" si="29"/>
        <v>0</v>
      </c>
      <c r="H339" s="13">
        <f t="shared" ca="1" si="25"/>
        <v>0.54904109589041106</v>
      </c>
      <c r="I339" s="29">
        <f ca="1">IF(G339&lt;&gt;0,IF(E339&lt;0,0,IF(OR('Marinated Chicken'!I339&gt;0,Squid!I339&gt;0,Spanakopita!I339&gt;0),0,IF(OR(Pita!I339&gt;0,'Green Pepper'!I339&gt;0,'House Salad'!I339&gt;0,Mushrooms!I339&gt;0,Lemon!I339&gt;0,Tzatziki!I339&gt;0,'Monterey Jack'!I339&gt;0,Onions!I339&gt;0,'Garlic Butter Sauce'!I339&gt;0,Flour!I339&gt;0,Cheddar!I339&gt;0),50,200))),0)</f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491</v>
      </c>
      <c r="F340" s="15">
        <f t="shared" si="28"/>
        <v>10</v>
      </c>
      <c r="G340" s="15">
        <f t="shared" ca="1" si="29"/>
        <v>0</v>
      </c>
      <c r="H340" s="13">
        <f t="shared" ca="1" si="25"/>
        <v>0.53808219178082195</v>
      </c>
      <c r="I340" s="29">
        <f ca="1">IF(G340&lt;&gt;0,IF(E340&lt;0,0,IF(OR('Marinated Chicken'!I340&gt;0,Squid!I340&gt;0,Spanakopita!I340&gt;0),0,IF(OR(Pita!I340&gt;0,'Green Pepper'!I340&gt;0,'House Salad'!I340&gt;0,Mushrooms!I340&gt;0,Lemon!I340&gt;0,Tzatziki!I340&gt;0,'Monterey Jack'!I340&gt;0,Onions!I340&gt;0,'Garlic Butter Sauce'!I340&gt;0,Flour!I340&gt;0,Cheddar!I340&gt;0),50,200))),0)</f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481</v>
      </c>
      <c r="F341" s="15">
        <f t="shared" si="28"/>
        <v>10</v>
      </c>
      <c r="G341" s="15">
        <f t="shared" ca="1" si="29"/>
        <v>0</v>
      </c>
      <c r="H341" s="13">
        <f t="shared" ref="H341:H385" ca="1" si="31">IF(E341&gt;0,E341*($E$12/365),0)</f>
        <v>0.52712328767123295</v>
      </c>
      <c r="I341" s="29">
        <f ca="1">IF(G341&lt;&gt;0,IF(E341&lt;0,0,IF(OR('Marinated Chicken'!I341&gt;0,Squid!I341&gt;0,Spanakopita!I341&gt;0),0,IF(OR(Pita!I341&gt;0,'Green Pepper'!I341&gt;0,'House Salad'!I341&gt;0,Mushrooms!I341&gt;0,Lemon!I341&gt;0,Tzatziki!I341&gt;0,'Monterey Jack'!I341&gt;0,Onions!I341&gt;0,'Garlic Butter Sauce'!I341&gt;0,Flour!I341&gt;0,Cheddar!I341&gt;0),50,200))),0)</f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471</v>
      </c>
      <c r="F342" s="15">
        <f t="shared" ref="F342:F386" si="34">ROUND($E$15/7,0)</f>
        <v>10</v>
      </c>
      <c r="G342" s="15">
        <f t="shared" ref="G342:G385" ca="1" si="35">IF(D342=1,$E$4,IF(E342&lt;0,$E$4-E342,IF(MOD(D342,$E$5)=0,$E$4-E342,0)))</f>
        <v>0</v>
      </c>
      <c r="H342" s="13">
        <f t="shared" ca="1" si="31"/>
        <v>0.51616438356164385</v>
      </c>
      <c r="I342" s="29">
        <f ca="1">IF(G342&lt;&gt;0,IF(E342&lt;0,0,IF(OR('Marinated Chicken'!I342&gt;0,Squid!I342&gt;0,Spanakopita!I342&gt;0),0,IF(OR(Pita!I342&gt;0,'Green Pepper'!I342&gt;0,'House Salad'!I342&gt;0,Mushrooms!I342&gt;0,Lemon!I342&gt;0,Tzatziki!I342&gt;0,'Monterey Jack'!I342&gt;0,Onions!I342&gt;0,'Garlic Butter Sauce'!I342&gt;0,Flour!I342&gt;0,Cheddar!I342&gt;0),50,200))),0)</f>
        <v>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461</v>
      </c>
      <c r="F343" s="15">
        <f t="shared" si="34"/>
        <v>10</v>
      </c>
      <c r="G343" s="15">
        <f t="shared" ca="1" si="35"/>
        <v>0</v>
      </c>
      <c r="H343" s="13">
        <f t="shared" ca="1" si="31"/>
        <v>0.50520547945205485</v>
      </c>
      <c r="I343" s="29">
        <f ca="1">IF(G343&lt;&gt;0,IF(E343&lt;0,0,IF(OR('Marinated Chicken'!I343&gt;0,Squid!I343&gt;0,Spanakopita!I343&gt;0),0,IF(OR(Pita!I343&gt;0,'Green Pepper'!I343&gt;0,'House Salad'!I343&gt;0,Mushrooms!I343&gt;0,Lemon!I343&gt;0,Tzatziki!I343&gt;0,'Monterey Jack'!I343&gt;0,Onions!I343&gt;0,'Garlic Butter Sauce'!I343&gt;0,Flour!I343&gt;0,Cheddar!I343&gt;0),50,200))),0)</f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451</v>
      </c>
      <c r="F344" s="15">
        <f t="shared" si="34"/>
        <v>10</v>
      </c>
      <c r="G344" s="15">
        <f t="shared" ca="1" si="35"/>
        <v>0</v>
      </c>
      <c r="H344" s="13">
        <f t="shared" ca="1" si="31"/>
        <v>0.4942465753424658</v>
      </c>
      <c r="I344" s="29">
        <f ca="1">IF(G344&lt;&gt;0,IF(E344&lt;0,0,IF(OR('Marinated Chicken'!I344&gt;0,Squid!I344&gt;0,Spanakopita!I344&gt;0),0,IF(OR(Pita!I344&gt;0,'Green Pepper'!I344&gt;0,'House Salad'!I344&gt;0,Mushrooms!I344&gt;0,Lemon!I344&gt;0,Tzatziki!I344&gt;0,'Monterey Jack'!I344&gt;0,Onions!I344&gt;0,'Garlic Butter Sauce'!I344&gt;0,Flour!I344&gt;0,Cheddar!I344&gt;0),50,200))),0)</f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441</v>
      </c>
      <c r="F345" s="15">
        <f t="shared" si="34"/>
        <v>10</v>
      </c>
      <c r="G345" s="15">
        <f t="shared" ca="1" si="35"/>
        <v>0</v>
      </c>
      <c r="H345" s="13">
        <f t="shared" ca="1" si="31"/>
        <v>0.48328767123287675</v>
      </c>
      <c r="I345" s="29">
        <f ca="1">IF(G345&lt;&gt;0,IF(E345&lt;0,0,IF(OR('Marinated Chicken'!I345&gt;0,Squid!I345&gt;0,Spanakopita!I345&gt;0),0,IF(OR(Pita!I345&gt;0,'Green Pepper'!I345&gt;0,'House Salad'!I345&gt;0,Mushrooms!I345&gt;0,Lemon!I345&gt;0,Tzatziki!I345&gt;0,'Monterey Jack'!I345&gt;0,Onions!I345&gt;0,'Garlic Butter Sauce'!I345&gt;0,Flour!I345&gt;0,Cheddar!I345&gt;0),50,200))),0)</f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431</v>
      </c>
      <c r="F346" s="15">
        <f t="shared" si="34"/>
        <v>10</v>
      </c>
      <c r="G346" s="15">
        <f t="shared" ca="1" si="35"/>
        <v>0</v>
      </c>
      <c r="H346" s="13">
        <f t="shared" ca="1" si="31"/>
        <v>0.47232876712328775</v>
      </c>
      <c r="I346" s="29">
        <f ca="1">IF(G346&lt;&gt;0,IF(E346&lt;0,0,IF(OR('Marinated Chicken'!I346&gt;0,Squid!I346&gt;0,Spanakopita!I346&gt;0),0,IF(OR(Pita!I346&gt;0,'Green Pepper'!I346&gt;0,'House Salad'!I346&gt;0,Mushrooms!I346&gt;0,Lemon!I346&gt;0,Tzatziki!I346&gt;0,'Monterey Jack'!I346&gt;0,Onions!I346&gt;0,'Garlic Butter Sauce'!I346&gt;0,Flour!I346&gt;0,Cheddar!I346&gt;0),50,200))),0)</f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421</v>
      </c>
      <c r="F347" s="15">
        <f t="shared" si="34"/>
        <v>10</v>
      </c>
      <c r="G347" s="15">
        <f t="shared" ca="1" si="35"/>
        <v>0</v>
      </c>
      <c r="H347" s="13">
        <f t="shared" ca="1" si="31"/>
        <v>0.4613698630136987</v>
      </c>
      <c r="I347" s="29">
        <f ca="1">IF(G347&lt;&gt;0,IF(E347&lt;0,0,IF(OR('Marinated Chicken'!I347&gt;0,Squid!I347&gt;0,Spanakopita!I347&gt;0),0,IF(OR(Pita!I347&gt;0,'Green Pepper'!I347&gt;0,'House Salad'!I347&gt;0,Mushrooms!I347&gt;0,Lemon!I347&gt;0,Tzatziki!I347&gt;0,'Monterey Jack'!I347&gt;0,Onions!I347&gt;0,'Garlic Butter Sauce'!I347&gt;0,Flour!I347&gt;0,Cheddar!I347&gt;0),50,200))),0)</f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411</v>
      </c>
      <c r="F348" s="15">
        <f t="shared" si="34"/>
        <v>10</v>
      </c>
      <c r="G348" s="15">
        <f t="shared" ca="1" si="35"/>
        <v>0</v>
      </c>
      <c r="H348" s="13">
        <f t="shared" ca="1" si="31"/>
        <v>0.45041095890410965</v>
      </c>
      <c r="I348" s="29">
        <f ca="1">IF(G348&lt;&gt;0,IF(E348&lt;0,0,IF(OR('Marinated Chicken'!I348&gt;0,Squid!I348&gt;0,Spanakopita!I348&gt;0),0,IF(OR(Pita!I348&gt;0,'Green Pepper'!I348&gt;0,'House Salad'!I348&gt;0,Mushrooms!I348&gt;0,Lemon!I348&gt;0,Tzatziki!I348&gt;0,'Monterey Jack'!I348&gt;0,Onions!I348&gt;0,'Garlic Butter Sauce'!I348&gt;0,Flour!I348&gt;0,Cheddar!I348&gt;0),50,200))),0)</f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401</v>
      </c>
      <c r="F349" s="15">
        <f t="shared" si="34"/>
        <v>10</v>
      </c>
      <c r="G349" s="15">
        <f t="shared" ca="1" si="35"/>
        <v>0</v>
      </c>
      <c r="H349" s="13">
        <f t="shared" ca="1" si="31"/>
        <v>0.4394520547945206</v>
      </c>
      <c r="I349" s="29">
        <f ca="1">IF(G349&lt;&gt;0,IF(E349&lt;0,0,IF(OR('Marinated Chicken'!I349&gt;0,Squid!I349&gt;0,Spanakopita!I349&gt;0),0,IF(OR(Pita!I349&gt;0,'Green Pepper'!I349&gt;0,'House Salad'!I349&gt;0,Mushrooms!I349&gt;0,Lemon!I349&gt;0,Tzatziki!I349&gt;0,'Monterey Jack'!I349&gt;0,Onions!I349&gt;0,'Garlic Butter Sauce'!I349&gt;0,Flour!I349&gt;0,Cheddar!I349&gt;0),50,200))),0)</f>
        <v>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391</v>
      </c>
      <c r="F350" s="15">
        <f t="shared" si="34"/>
        <v>10</v>
      </c>
      <c r="G350" s="15">
        <f t="shared" ca="1" si="35"/>
        <v>0</v>
      </c>
      <c r="H350" s="13">
        <f t="shared" ca="1" si="31"/>
        <v>0.42849315068493155</v>
      </c>
      <c r="I350" s="29">
        <f ca="1">IF(G350&lt;&gt;0,IF(E350&lt;0,0,IF(OR('Marinated Chicken'!I350&gt;0,Squid!I350&gt;0,Spanakopita!I350&gt;0),0,IF(OR(Pita!I350&gt;0,'Green Pepper'!I350&gt;0,'House Salad'!I350&gt;0,Mushrooms!I350&gt;0,Lemon!I350&gt;0,Tzatziki!I350&gt;0,'Monterey Jack'!I350&gt;0,Onions!I350&gt;0,'Garlic Butter Sauce'!I350&gt;0,Flour!I350&gt;0,Cheddar!I350&gt;0),50,200))),0)</f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381</v>
      </c>
      <c r="F351" s="15">
        <f t="shared" si="34"/>
        <v>10</v>
      </c>
      <c r="G351" s="15">
        <f t="shared" ca="1" si="35"/>
        <v>0</v>
      </c>
      <c r="H351" s="13">
        <f t="shared" ca="1" si="31"/>
        <v>0.41753424657534249</v>
      </c>
      <c r="I351" s="29">
        <f ca="1">IF(G351&lt;&gt;0,IF(E351&lt;0,0,IF(OR('Marinated Chicken'!I351&gt;0,Squid!I351&gt;0,Spanakopita!I351&gt;0),0,IF(OR(Pita!I351&gt;0,'Green Pepper'!I351&gt;0,'House Salad'!I351&gt;0,Mushrooms!I351&gt;0,Lemon!I351&gt;0,Tzatziki!I351&gt;0,'Monterey Jack'!I351&gt;0,Onions!I351&gt;0,'Garlic Butter Sauce'!I351&gt;0,Flour!I351&gt;0,Cheddar!I351&gt;0),50,200))),0)</f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371</v>
      </c>
      <c r="F352" s="15">
        <f t="shared" si="34"/>
        <v>10</v>
      </c>
      <c r="G352" s="15">
        <f t="shared" ca="1" si="35"/>
        <v>0</v>
      </c>
      <c r="H352" s="13">
        <f t="shared" ca="1" si="31"/>
        <v>0.4065753424657535</v>
      </c>
      <c r="I352" s="29">
        <f ca="1">IF(G352&lt;&gt;0,IF(E352&lt;0,0,IF(OR('Marinated Chicken'!I352&gt;0,Squid!I352&gt;0,Spanakopita!I352&gt;0),0,IF(OR(Pita!I352&gt;0,'Green Pepper'!I352&gt;0,'House Salad'!I352&gt;0,Mushrooms!I352&gt;0,Lemon!I352&gt;0,Tzatziki!I352&gt;0,'Monterey Jack'!I352&gt;0,Onions!I352&gt;0,'Garlic Butter Sauce'!I352&gt;0,Flour!I352&gt;0,Cheddar!I352&gt;0),50,200))),0)</f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361</v>
      </c>
      <c r="F353" s="15">
        <f t="shared" si="34"/>
        <v>10</v>
      </c>
      <c r="G353" s="15">
        <f t="shared" ca="1" si="35"/>
        <v>0</v>
      </c>
      <c r="H353" s="13">
        <f t="shared" ca="1" si="31"/>
        <v>0.39561643835616445</v>
      </c>
      <c r="I353" s="29">
        <f ca="1">IF(G353&lt;&gt;0,IF(E353&lt;0,0,IF(OR('Marinated Chicken'!I353&gt;0,Squid!I353&gt;0,Spanakopita!I353&gt;0),0,IF(OR(Pita!I353&gt;0,'Green Pepper'!I353&gt;0,'House Salad'!I353&gt;0,Mushrooms!I353&gt;0,Lemon!I353&gt;0,Tzatziki!I353&gt;0,'Monterey Jack'!I353&gt;0,Onions!I353&gt;0,'Garlic Butter Sauce'!I353&gt;0,Flour!I353&gt;0,Cheddar!I353&gt;0),50,200))),0)</f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351</v>
      </c>
      <c r="F354" s="15">
        <f t="shared" si="34"/>
        <v>10</v>
      </c>
      <c r="G354" s="15">
        <f t="shared" ca="1" si="35"/>
        <v>0</v>
      </c>
      <c r="H354" s="13">
        <f t="shared" ca="1" si="31"/>
        <v>0.38465753424657539</v>
      </c>
      <c r="I354" s="29">
        <f ca="1">IF(G354&lt;&gt;0,IF(E354&lt;0,0,IF(OR('Marinated Chicken'!I354&gt;0,Squid!I354&gt;0,Spanakopita!I354&gt;0),0,IF(OR(Pita!I354&gt;0,'Green Pepper'!I354&gt;0,'House Salad'!I354&gt;0,Mushrooms!I354&gt;0,Lemon!I354&gt;0,Tzatziki!I354&gt;0,'Monterey Jack'!I354&gt;0,Onions!I354&gt;0,'Garlic Butter Sauce'!I354&gt;0,Flour!I354&gt;0,Cheddar!I354&gt;0),50,200))),0)</f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341</v>
      </c>
      <c r="F355" s="15">
        <f t="shared" si="34"/>
        <v>10</v>
      </c>
      <c r="G355" s="15">
        <f t="shared" ca="1" si="35"/>
        <v>0</v>
      </c>
      <c r="H355" s="13">
        <f t="shared" ca="1" si="31"/>
        <v>0.37369863013698634</v>
      </c>
      <c r="I355" s="29">
        <f ca="1">IF(G355&lt;&gt;0,IF(E355&lt;0,0,IF(OR('Marinated Chicken'!I355&gt;0,Squid!I355&gt;0,Spanakopita!I355&gt;0),0,IF(OR(Pita!I355&gt;0,'Green Pepper'!I355&gt;0,'House Salad'!I355&gt;0,Mushrooms!I355&gt;0,Lemon!I355&gt;0,Tzatziki!I355&gt;0,'Monterey Jack'!I355&gt;0,Onions!I355&gt;0,'Garlic Butter Sauce'!I355&gt;0,Flour!I355&gt;0,Cheddar!I355&gt;0),50,200))),0)</f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331</v>
      </c>
      <c r="F356" s="15">
        <f t="shared" si="34"/>
        <v>10</v>
      </c>
      <c r="G356" s="15">
        <f t="shared" ca="1" si="35"/>
        <v>0</v>
      </c>
      <c r="H356" s="13">
        <f t="shared" ca="1" si="31"/>
        <v>0.36273972602739729</v>
      </c>
      <c r="I356" s="29">
        <f ca="1">IF(G356&lt;&gt;0,IF(E356&lt;0,0,IF(OR('Marinated Chicken'!I356&gt;0,Squid!I356&gt;0,Spanakopita!I356&gt;0),0,IF(OR(Pita!I356&gt;0,'Green Pepper'!I356&gt;0,'House Salad'!I356&gt;0,Mushrooms!I356&gt;0,Lemon!I356&gt;0,Tzatziki!I356&gt;0,'Monterey Jack'!I356&gt;0,Onions!I356&gt;0,'Garlic Butter Sauce'!I356&gt;0,Flour!I356&gt;0,Cheddar!I356&gt;0),50,200))),0)</f>
        <v>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321</v>
      </c>
      <c r="F357" s="15">
        <f t="shared" si="34"/>
        <v>10</v>
      </c>
      <c r="G357" s="15">
        <f t="shared" ca="1" si="35"/>
        <v>0</v>
      </c>
      <c r="H357" s="13">
        <f t="shared" ca="1" si="31"/>
        <v>0.35178082191780824</v>
      </c>
      <c r="I357" s="29">
        <f ca="1">IF(G357&lt;&gt;0,IF(E357&lt;0,0,IF(OR('Marinated Chicken'!I357&gt;0,Squid!I357&gt;0,Spanakopita!I357&gt;0),0,IF(OR(Pita!I357&gt;0,'Green Pepper'!I357&gt;0,'House Salad'!I357&gt;0,Mushrooms!I357&gt;0,Lemon!I357&gt;0,Tzatziki!I357&gt;0,'Monterey Jack'!I357&gt;0,Onions!I357&gt;0,'Garlic Butter Sauce'!I357&gt;0,Flour!I357&gt;0,Cheddar!I357&gt;0),50,200))),0)</f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311</v>
      </c>
      <c r="F358" s="15">
        <f t="shared" si="34"/>
        <v>10</v>
      </c>
      <c r="G358" s="15">
        <f t="shared" ca="1" si="35"/>
        <v>0</v>
      </c>
      <c r="H358" s="13">
        <f t="shared" ca="1" si="31"/>
        <v>0.34082191780821924</v>
      </c>
      <c r="I358" s="29">
        <f ca="1">IF(G358&lt;&gt;0,IF(E358&lt;0,0,IF(OR('Marinated Chicken'!I358&gt;0,Squid!I358&gt;0,Spanakopita!I358&gt;0),0,IF(OR(Pita!I358&gt;0,'Green Pepper'!I358&gt;0,'House Salad'!I358&gt;0,Mushrooms!I358&gt;0,Lemon!I358&gt;0,Tzatziki!I358&gt;0,'Monterey Jack'!I358&gt;0,Onions!I358&gt;0,'Garlic Butter Sauce'!I358&gt;0,Flour!I358&gt;0,Cheddar!I358&gt;0),50,200))),0)</f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301</v>
      </c>
      <c r="F359" s="15">
        <f t="shared" si="34"/>
        <v>10</v>
      </c>
      <c r="G359" s="15">
        <f t="shared" ca="1" si="35"/>
        <v>0</v>
      </c>
      <c r="H359" s="13">
        <f t="shared" ca="1" si="31"/>
        <v>0.32986301369863019</v>
      </c>
      <c r="I359" s="29">
        <f ca="1">IF(G359&lt;&gt;0,IF(E359&lt;0,0,IF(OR('Marinated Chicken'!I359&gt;0,Squid!I359&gt;0,Spanakopita!I359&gt;0),0,IF(OR(Pita!I359&gt;0,'Green Pepper'!I359&gt;0,'House Salad'!I359&gt;0,Mushrooms!I359&gt;0,Lemon!I359&gt;0,Tzatziki!I359&gt;0,'Monterey Jack'!I359&gt;0,Onions!I359&gt;0,'Garlic Butter Sauce'!I359&gt;0,Flour!I359&gt;0,Cheddar!I359&gt;0),50,200))),0)</f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291</v>
      </c>
      <c r="F360" s="15">
        <f t="shared" si="34"/>
        <v>10</v>
      </c>
      <c r="G360" s="15">
        <f t="shared" ca="1" si="35"/>
        <v>0</v>
      </c>
      <c r="H360" s="13">
        <f t="shared" ca="1" si="31"/>
        <v>0.31890410958904114</v>
      </c>
      <c r="I360" s="29">
        <f ca="1">IF(G360&lt;&gt;0,IF(E360&lt;0,0,IF(OR('Marinated Chicken'!I360&gt;0,Squid!I360&gt;0,Spanakopita!I360&gt;0),0,IF(OR(Pita!I360&gt;0,'Green Pepper'!I360&gt;0,'House Salad'!I360&gt;0,Mushrooms!I360&gt;0,Lemon!I360&gt;0,Tzatziki!I360&gt;0,'Monterey Jack'!I360&gt;0,Onions!I360&gt;0,'Garlic Butter Sauce'!I360&gt;0,Flour!I360&gt;0,Cheddar!I360&gt;0),50,200))),0)</f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281</v>
      </c>
      <c r="F361" s="15">
        <f t="shared" si="34"/>
        <v>10</v>
      </c>
      <c r="G361" s="15">
        <f t="shared" ca="1" si="35"/>
        <v>0</v>
      </c>
      <c r="H361" s="13">
        <f t="shared" ca="1" si="31"/>
        <v>0.30794520547945209</v>
      </c>
      <c r="I361" s="29">
        <f ca="1">IF(G361&lt;&gt;0,IF(E361&lt;0,0,IF(OR('Marinated Chicken'!I361&gt;0,Squid!I361&gt;0,Spanakopita!I361&gt;0),0,IF(OR(Pita!I361&gt;0,'Green Pepper'!I361&gt;0,'House Salad'!I361&gt;0,Mushrooms!I361&gt;0,Lemon!I361&gt;0,Tzatziki!I361&gt;0,'Monterey Jack'!I361&gt;0,Onions!I361&gt;0,'Garlic Butter Sauce'!I361&gt;0,Flour!I361&gt;0,Cheddar!I361&gt;0),50,200))),0)</f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271</v>
      </c>
      <c r="F362" s="15">
        <f t="shared" si="34"/>
        <v>10</v>
      </c>
      <c r="G362" s="15">
        <f t="shared" ca="1" si="35"/>
        <v>0</v>
      </c>
      <c r="H362" s="13">
        <f t="shared" ca="1" si="31"/>
        <v>0.29698630136986304</v>
      </c>
      <c r="I362" s="29">
        <f ca="1">IF(G362&lt;&gt;0,IF(E362&lt;0,0,IF(OR('Marinated Chicken'!I362&gt;0,Squid!I362&gt;0,Spanakopita!I362&gt;0),0,IF(OR(Pita!I362&gt;0,'Green Pepper'!I362&gt;0,'House Salad'!I362&gt;0,Mushrooms!I362&gt;0,Lemon!I362&gt;0,Tzatziki!I362&gt;0,'Monterey Jack'!I362&gt;0,Onions!I362&gt;0,'Garlic Butter Sauce'!I362&gt;0,Flour!I362&gt;0,Cheddar!I362&gt;0),50,200))),0)</f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261</v>
      </c>
      <c r="F363" s="15">
        <f t="shared" si="34"/>
        <v>10</v>
      </c>
      <c r="G363" s="15">
        <f t="shared" ca="1" si="35"/>
        <v>0</v>
      </c>
      <c r="H363" s="13">
        <f t="shared" ca="1" si="31"/>
        <v>0.28602739726027399</v>
      </c>
      <c r="I363" s="29">
        <f ca="1">IF(G363&lt;&gt;0,IF(E363&lt;0,0,IF(OR('Marinated Chicken'!I363&gt;0,Squid!I363&gt;0,Spanakopita!I363&gt;0),0,IF(OR(Pita!I363&gt;0,'Green Pepper'!I363&gt;0,'House Salad'!I363&gt;0,Mushrooms!I363&gt;0,Lemon!I363&gt;0,Tzatziki!I363&gt;0,'Monterey Jack'!I363&gt;0,Onions!I363&gt;0,'Garlic Butter Sauce'!I363&gt;0,Flour!I363&gt;0,Cheddar!I363&gt;0),50,200))),0)</f>
        <v>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251</v>
      </c>
      <c r="F364" s="15">
        <f t="shared" si="34"/>
        <v>10</v>
      </c>
      <c r="G364" s="15">
        <f t="shared" ca="1" si="35"/>
        <v>0</v>
      </c>
      <c r="H364" s="13">
        <f t="shared" ca="1" si="31"/>
        <v>0.27506849315068499</v>
      </c>
      <c r="I364" s="29">
        <f ca="1">IF(G364&lt;&gt;0,IF(E364&lt;0,0,IF(OR('Marinated Chicken'!I364&gt;0,Squid!I364&gt;0,Spanakopita!I364&gt;0),0,IF(OR(Pita!I364&gt;0,'Green Pepper'!I364&gt;0,'House Salad'!I364&gt;0,Mushrooms!I364&gt;0,Lemon!I364&gt;0,Tzatziki!I364&gt;0,'Monterey Jack'!I364&gt;0,Onions!I364&gt;0,'Garlic Butter Sauce'!I364&gt;0,Flour!I364&gt;0,Cheddar!I364&gt;0),50,200))),0)</f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241</v>
      </c>
      <c r="F365" s="15">
        <f t="shared" si="34"/>
        <v>10</v>
      </c>
      <c r="G365" s="15">
        <f t="shared" ca="1" si="35"/>
        <v>0</v>
      </c>
      <c r="H365" s="13">
        <f t="shared" ca="1" si="31"/>
        <v>0.26410958904109594</v>
      </c>
      <c r="I365" s="29">
        <f ca="1">IF(G365&lt;&gt;0,IF(E365&lt;0,0,IF(OR('Marinated Chicken'!I365&gt;0,Squid!I365&gt;0,Spanakopita!I365&gt;0),0,IF(OR(Pita!I365&gt;0,'Green Pepper'!I365&gt;0,'House Salad'!I365&gt;0,Mushrooms!I365&gt;0,Lemon!I365&gt;0,Tzatziki!I365&gt;0,'Monterey Jack'!I365&gt;0,Onions!I365&gt;0,'Garlic Butter Sauce'!I365&gt;0,Flour!I365&gt;0,Cheddar!I365&gt;0),50,200))),0)</f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231</v>
      </c>
      <c r="F366" s="15">
        <f t="shared" si="34"/>
        <v>10</v>
      </c>
      <c r="G366" s="15">
        <f t="shared" ca="1" si="35"/>
        <v>0</v>
      </c>
      <c r="H366" s="13">
        <f t="shared" ca="1" si="31"/>
        <v>0.25315068493150689</v>
      </c>
      <c r="I366" s="29">
        <f ca="1">IF(G366&lt;&gt;0,IF(E366&lt;0,0,IF(OR('Marinated Chicken'!I366&gt;0,Squid!I366&gt;0,Spanakopita!I366&gt;0),0,IF(OR(Pita!I366&gt;0,'Green Pepper'!I366&gt;0,'House Salad'!I366&gt;0,Mushrooms!I366&gt;0,Lemon!I366&gt;0,Tzatziki!I366&gt;0,'Monterey Jack'!I366&gt;0,Onions!I366&gt;0,'Garlic Butter Sauce'!I366&gt;0,Flour!I366&gt;0,Cheddar!I366&gt;0),50,200))),0)</f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221</v>
      </c>
      <c r="F367" s="15">
        <f t="shared" si="34"/>
        <v>10</v>
      </c>
      <c r="G367" s="15">
        <f t="shared" ca="1" si="35"/>
        <v>0</v>
      </c>
      <c r="H367" s="13">
        <f t="shared" ca="1" si="31"/>
        <v>0.24219178082191783</v>
      </c>
      <c r="I367" s="29">
        <f ca="1">IF(G367&lt;&gt;0,IF(E367&lt;0,0,IF(OR('Marinated Chicken'!I367&gt;0,Squid!I367&gt;0,Spanakopita!I367&gt;0),0,IF(OR(Pita!I367&gt;0,'Green Pepper'!I367&gt;0,'House Salad'!I367&gt;0,Mushrooms!I367&gt;0,Lemon!I367&gt;0,Tzatziki!I367&gt;0,'Monterey Jack'!I367&gt;0,Onions!I367&gt;0,'Garlic Butter Sauce'!I367&gt;0,Flour!I367&gt;0,Cheddar!I367&gt;0),50,200))),0)</f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211</v>
      </c>
      <c r="F368" s="15">
        <f t="shared" si="34"/>
        <v>10</v>
      </c>
      <c r="G368" s="15">
        <f t="shared" ca="1" si="35"/>
        <v>0</v>
      </c>
      <c r="H368" s="13">
        <f t="shared" ca="1" si="31"/>
        <v>0.23123287671232878</v>
      </c>
      <c r="I368" s="29">
        <f ca="1">IF(G368&lt;&gt;0,IF(E368&lt;0,0,IF(OR('Marinated Chicken'!I368&gt;0,Squid!I368&gt;0,Spanakopita!I368&gt;0),0,IF(OR(Pita!I368&gt;0,'Green Pepper'!I368&gt;0,'House Salad'!I368&gt;0,Mushrooms!I368&gt;0,Lemon!I368&gt;0,Tzatziki!I368&gt;0,'Monterey Jack'!I368&gt;0,Onions!I368&gt;0,'Garlic Butter Sauce'!I368&gt;0,Flour!I368&gt;0,Cheddar!I368&gt;0),50,200))),0)</f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201</v>
      </c>
      <c r="F369" s="15">
        <f t="shared" si="34"/>
        <v>10</v>
      </c>
      <c r="G369" s="15">
        <f t="shared" ca="1" si="35"/>
        <v>0</v>
      </c>
      <c r="H369" s="13">
        <f t="shared" ca="1" si="31"/>
        <v>0.22027397260273976</v>
      </c>
      <c r="I369" s="29">
        <f ca="1">IF(G369&lt;&gt;0,IF(E369&lt;0,0,IF(OR('Marinated Chicken'!I369&gt;0,Squid!I369&gt;0,Spanakopita!I369&gt;0),0,IF(OR(Pita!I369&gt;0,'Green Pepper'!I369&gt;0,'House Salad'!I369&gt;0,Mushrooms!I369&gt;0,Lemon!I369&gt;0,Tzatziki!I369&gt;0,'Monterey Jack'!I369&gt;0,Onions!I369&gt;0,'Garlic Butter Sauce'!I369&gt;0,Flour!I369&gt;0,Cheddar!I369&gt;0),50,200))),0)</f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191</v>
      </c>
      <c r="F370" s="15">
        <f t="shared" si="34"/>
        <v>10</v>
      </c>
      <c r="G370" s="15">
        <f t="shared" ca="1" si="35"/>
        <v>350</v>
      </c>
      <c r="H370" s="13">
        <f t="shared" ca="1" si="31"/>
        <v>0.20931506849315071</v>
      </c>
      <c r="I370" s="29">
        <f ca="1">IF(G370&lt;&gt;0,IF(E370&lt;0,0,IF(OR('Marinated Chicken'!I370&gt;0,Squid!I370&gt;0,Spanakopita!I370&gt;0),0,IF(OR(Pita!I370&gt;0,'Green Pepper'!I370&gt;0,'House Salad'!I370&gt;0,Mushrooms!I370&gt;0,Lemon!I370&gt;0,Tzatziki!I370&gt;0,'Monterey Jack'!I370&gt;0,Onions!I370&gt;0,'Garlic Butter Sauce'!I370&gt;0,Flour!I370&gt;0,Cheddar!I370&gt;0),50,200))),0)</f>
        <v>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531</v>
      </c>
      <c r="F371" s="15">
        <f t="shared" si="34"/>
        <v>10</v>
      </c>
      <c r="G371" s="15">
        <f t="shared" ca="1" si="35"/>
        <v>0</v>
      </c>
      <c r="H371" s="13">
        <f t="shared" ca="1" si="31"/>
        <v>0.58191780821917816</v>
      </c>
      <c r="I371" s="29">
        <f ca="1">IF(G371&lt;&gt;0,IF(E371&lt;0,0,IF(OR('Marinated Chicken'!I371&gt;0,Squid!I371&gt;0,Spanakopita!I371&gt;0),0,IF(OR(Pita!I371&gt;0,'Green Pepper'!I371&gt;0,'House Salad'!I371&gt;0,Mushrooms!I371&gt;0,Lemon!I371&gt;0,Tzatziki!I371&gt;0,'Monterey Jack'!I371&gt;0,Onions!I371&gt;0,'Garlic Butter Sauce'!I371&gt;0,Flour!I371&gt;0,Cheddar!I371&gt;0),50,200))),0)</f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521</v>
      </c>
      <c r="F372" s="15">
        <f t="shared" si="34"/>
        <v>10</v>
      </c>
      <c r="G372" s="15">
        <f t="shared" ca="1" si="35"/>
        <v>0</v>
      </c>
      <c r="H372" s="13">
        <f t="shared" ca="1" si="31"/>
        <v>0.57095890410958916</v>
      </c>
      <c r="I372" s="29">
        <f ca="1">IF(G372&lt;&gt;0,IF(E372&lt;0,0,IF(OR('Marinated Chicken'!I372&gt;0,Squid!I372&gt;0,Spanakopita!I372&gt;0),0,IF(OR(Pita!I372&gt;0,'Green Pepper'!I372&gt;0,'House Salad'!I372&gt;0,Mushrooms!I372&gt;0,Lemon!I372&gt;0,Tzatziki!I372&gt;0,'Monterey Jack'!I372&gt;0,Onions!I372&gt;0,'Garlic Butter Sauce'!I372&gt;0,Flour!I372&gt;0,Cheddar!I372&gt;0),50,200))),0)</f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511</v>
      </c>
      <c r="F373" s="15">
        <f t="shared" si="34"/>
        <v>10</v>
      </c>
      <c r="G373" s="15">
        <f t="shared" ca="1" si="35"/>
        <v>0</v>
      </c>
      <c r="H373" s="13">
        <f t="shared" ca="1" si="31"/>
        <v>0.56000000000000005</v>
      </c>
      <c r="I373" s="29">
        <f ca="1">IF(G373&lt;&gt;0,IF(E373&lt;0,0,IF(OR('Marinated Chicken'!I373&gt;0,Squid!I373&gt;0,Spanakopita!I373&gt;0),0,IF(OR(Pita!I373&gt;0,'Green Pepper'!I373&gt;0,'House Salad'!I373&gt;0,Mushrooms!I373&gt;0,Lemon!I373&gt;0,Tzatziki!I373&gt;0,'Monterey Jack'!I373&gt;0,Onions!I373&gt;0,'Garlic Butter Sauce'!I373&gt;0,Flour!I373&gt;0,Cheddar!I373&gt;0),50,200))),0)</f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501</v>
      </c>
      <c r="F374" s="15">
        <f t="shared" si="34"/>
        <v>10</v>
      </c>
      <c r="G374" s="15">
        <f t="shared" ca="1" si="35"/>
        <v>0</v>
      </c>
      <c r="H374" s="13">
        <f t="shared" ca="1" si="31"/>
        <v>0.54904109589041106</v>
      </c>
      <c r="I374" s="29">
        <f ca="1">IF(G374&lt;&gt;0,IF(E374&lt;0,0,IF(OR('Marinated Chicken'!I374&gt;0,Squid!I374&gt;0,Spanakopita!I374&gt;0),0,IF(OR(Pita!I374&gt;0,'Green Pepper'!I374&gt;0,'House Salad'!I374&gt;0,Mushrooms!I374&gt;0,Lemon!I374&gt;0,Tzatziki!I374&gt;0,'Monterey Jack'!I374&gt;0,Onions!I374&gt;0,'Garlic Butter Sauce'!I374&gt;0,Flour!I374&gt;0,Cheddar!I374&gt;0),50,200))),0)</f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491</v>
      </c>
      <c r="F375" s="15">
        <f t="shared" si="34"/>
        <v>10</v>
      </c>
      <c r="G375" s="15">
        <f t="shared" ca="1" si="35"/>
        <v>0</v>
      </c>
      <c r="H375" s="13">
        <f t="shared" ca="1" si="31"/>
        <v>0.53808219178082195</v>
      </c>
      <c r="I375" s="29">
        <f ca="1">IF(G375&lt;&gt;0,IF(E375&lt;0,0,IF(OR('Marinated Chicken'!I375&gt;0,Squid!I375&gt;0,Spanakopita!I375&gt;0),0,IF(OR(Pita!I375&gt;0,'Green Pepper'!I375&gt;0,'House Salad'!I375&gt;0,Mushrooms!I375&gt;0,Lemon!I375&gt;0,Tzatziki!I375&gt;0,'Monterey Jack'!I375&gt;0,Onions!I375&gt;0,'Garlic Butter Sauce'!I375&gt;0,Flour!I375&gt;0,Cheddar!I375&gt;0),50,200))),0)</f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481</v>
      </c>
      <c r="F376" s="15">
        <f t="shared" si="34"/>
        <v>10</v>
      </c>
      <c r="G376" s="15">
        <f t="shared" ca="1" si="35"/>
        <v>0</v>
      </c>
      <c r="H376" s="13">
        <f t="shared" ca="1" si="31"/>
        <v>0.52712328767123295</v>
      </c>
      <c r="I376" s="29">
        <f ca="1">IF(G376&lt;&gt;0,IF(E376&lt;0,0,IF(OR('Marinated Chicken'!I376&gt;0,Squid!I376&gt;0,Spanakopita!I376&gt;0),0,IF(OR(Pita!I376&gt;0,'Green Pepper'!I376&gt;0,'House Salad'!I376&gt;0,Mushrooms!I376&gt;0,Lemon!I376&gt;0,Tzatziki!I376&gt;0,'Monterey Jack'!I376&gt;0,Onions!I376&gt;0,'Garlic Butter Sauce'!I376&gt;0,Flour!I376&gt;0,Cheddar!I376&gt;0),50,200))),0)</f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471</v>
      </c>
      <c r="F377" s="15">
        <f t="shared" si="34"/>
        <v>10</v>
      </c>
      <c r="G377" s="15">
        <f t="shared" ca="1" si="35"/>
        <v>0</v>
      </c>
      <c r="H377" s="13">
        <f t="shared" ca="1" si="31"/>
        <v>0.51616438356164385</v>
      </c>
      <c r="I377" s="29">
        <f ca="1">IF(G377&lt;&gt;0,IF(E377&lt;0,0,IF(OR('Marinated Chicken'!I377&gt;0,Squid!I377&gt;0,Spanakopita!I377&gt;0),0,IF(OR(Pita!I377&gt;0,'Green Pepper'!I377&gt;0,'House Salad'!I377&gt;0,Mushrooms!I377&gt;0,Lemon!I377&gt;0,Tzatziki!I377&gt;0,'Monterey Jack'!I377&gt;0,Onions!I377&gt;0,'Garlic Butter Sauce'!I377&gt;0,Flour!I377&gt;0,Cheddar!I377&gt;0),50,200))),0)</f>
        <v>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461</v>
      </c>
      <c r="F378" s="15">
        <f t="shared" si="34"/>
        <v>10</v>
      </c>
      <c r="G378" s="15">
        <f t="shared" ca="1" si="35"/>
        <v>0</v>
      </c>
      <c r="H378" s="13">
        <f t="shared" ca="1" si="31"/>
        <v>0.50520547945205485</v>
      </c>
      <c r="I378" s="29">
        <f ca="1">IF(G378&lt;&gt;0,IF(E378&lt;0,0,IF(OR('Marinated Chicken'!I378&gt;0,Squid!I378&gt;0,Spanakopita!I378&gt;0),0,IF(OR(Pita!I378&gt;0,'Green Pepper'!I378&gt;0,'House Salad'!I378&gt;0,Mushrooms!I378&gt;0,Lemon!I378&gt;0,Tzatziki!I378&gt;0,'Monterey Jack'!I378&gt;0,Onions!I378&gt;0,'Garlic Butter Sauce'!I378&gt;0,Flour!I378&gt;0,Cheddar!I378&gt;0),50,200))),0)</f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451</v>
      </c>
      <c r="F379" s="15">
        <f t="shared" si="34"/>
        <v>10</v>
      </c>
      <c r="G379" s="15">
        <f t="shared" ca="1" si="35"/>
        <v>0</v>
      </c>
      <c r="H379" s="13">
        <f t="shared" ca="1" si="31"/>
        <v>0.4942465753424658</v>
      </c>
      <c r="I379" s="29">
        <f ca="1">IF(G379&lt;&gt;0,IF(E379&lt;0,0,IF(OR('Marinated Chicken'!I379&gt;0,Squid!I379&gt;0,Spanakopita!I379&gt;0),0,IF(OR(Pita!I379&gt;0,'Green Pepper'!I379&gt;0,'House Salad'!I379&gt;0,Mushrooms!I379&gt;0,Lemon!I379&gt;0,Tzatziki!I379&gt;0,'Monterey Jack'!I379&gt;0,Onions!I379&gt;0,'Garlic Butter Sauce'!I379&gt;0,Flour!I379&gt;0,Cheddar!I379&gt;0),50,200))),0)</f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441</v>
      </c>
      <c r="F380" s="15">
        <f t="shared" si="34"/>
        <v>10</v>
      </c>
      <c r="G380" s="15">
        <f t="shared" ca="1" si="35"/>
        <v>0</v>
      </c>
      <c r="H380" s="13">
        <f t="shared" ca="1" si="31"/>
        <v>0.48328767123287675</v>
      </c>
      <c r="I380" s="29">
        <f ca="1">IF(G380&lt;&gt;0,IF(E380&lt;0,0,IF(OR('Marinated Chicken'!I380&gt;0,Squid!I380&gt;0,Spanakopita!I380&gt;0),0,IF(OR(Pita!I380&gt;0,'Green Pepper'!I380&gt;0,'House Salad'!I380&gt;0,Mushrooms!I380&gt;0,Lemon!I380&gt;0,Tzatziki!I380&gt;0,'Monterey Jack'!I380&gt;0,Onions!I380&gt;0,'Garlic Butter Sauce'!I380&gt;0,Flour!I380&gt;0,Cheddar!I380&gt;0),50,200))),0)</f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431</v>
      </c>
      <c r="F381" s="15">
        <f t="shared" si="34"/>
        <v>10</v>
      </c>
      <c r="G381" s="15">
        <f t="shared" ca="1" si="35"/>
        <v>0</v>
      </c>
      <c r="H381" s="13">
        <f t="shared" ca="1" si="31"/>
        <v>0.47232876712328775</v>
      </c>
      <c r="I381" s="29">
        <f ca="1">IF(G381&lt;&gt;0,IF(E381&lt;0,0,IF(OR('Marinated Chicken'!I381&gt;0,Squid!I381&gt;0,Spanakopita!I381&gt;0),0,IF(OR(Pita!I381&gt;0,'Green Pepper'!I381&gt;0,'House Salad'!I381&gt;0,Mushrooms!I381&gt;0,Lemon!I381&gt;0,Tzatziki!I381&gt;0,'Monterey Jack'!I381&gt;0,Onions!I381&gt;0,'Garlic Butter Sauce'!I381&gt;0,Flour!I381&gt;0,Cheddar!I381&gt;0),50,200))),0)</f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421</v>
      </c>
      <c r="F382" s="15">
        <f t="shared" si="34"/>
        <v>10</v>
      </c>
      <c r="G382" s="15">
        <f t="shared" ca="1" si="35"/>
        <v>0</v>
      </c>
      <c r="H382" s="13">
        <f t="shared" ca="1" si="31"/>
        <v>0.4613698630136987</v>
      </c>
      <c r="I382" s="29">
        <f ca="1">IF(G382&lt;&gt;0,IF(E382&lt;0,0,IF(OR('Marinated Chicken'!I382&gt;0,Squid!I382&gt;0,Spanakopita!I382&gt;0),0,IF(OR(Pita!I382&gt;0,'Green Pepper'!I382&gt;0,'House Salad'!I382&gt;0,Mushrooms!I382&gt;0,Lemon!I382&gt;0,Tzatziki!I382&gt;0,'Monterey Jack'!I382&gt;0,Onions!I382&gt;0,'Garlic Butter Sauce'!I382&gt;0,Flour!I382&gt;0,Cheddar!I382&gt;0),50,200))),0)</f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411</v>
      </c>
      <c r="F383" s="15">
        <f t="shared" si="34"/>
        <v>10</v>
      </c>
      <c r="G383" s="15">
        <f t="shared" ca="1" si="35"/>
        <v>0</v>
      </c>
      <c r="H383" s="13">
        <f t="shared" ca="1" si="31"/>
        <v>0.45041095890410965</v>
      </c>
      <c r="I383" s="29">
        <f ca="1">IF(G383&lt;&gt;0,IF(E383&lt;0,0,IF(OR('Marinated Chicken'!I383&gt;0,Squid!I383&gt;0,Spanakopita!I383&gt;0),0,IF(OR(Pita!I383&gt;0,'Green Pepper'!I383&gt;0,'House Salad'!I383&gt;0,Mushrooms!I383&gt;0,Lemon!I383&gt;0,Tzatziki!I383&gt;0,'Monterey Jack'!I383&gt;0,Onions!I383&gt;0,'Garlic Butter Sauce'!I383&gt;0,Flour!I383&gt;0,Cheddar!I383&gt;0),50,200))),0)</f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401</v>
      </c>
      <c r="F384" s="15">
        <f t="shared" si="34"/>
        <v>10</v>
      </c>
      <c r="G384" s="15">
        <f t="shared" ca="1" si="35"/>
        <v>0</v>
      </c>
      <c r="H384" s="13">
        <f t="shared" ca="1" si="31"/>
        <v>0.4394520547945206</v>
      </c>
      <c r="I384" s="29">
        <f ca="1">IF(G384&lt;&gt;0,IF(E384&lt;0,0,IF(OR('Marinated Chicken'!I384&gt;0,Squid!I384&gt;0,Spanakopita!I384&gt;0),0,IF(OR(Pita!I384&gt;0,'Green Pepper'!I384&gt;0,'House Salad'!I384&gt;0,Mushrooms!I384&gt;0,Lemon!I384&gt;0,Tzatziki!I384&gt;0,'Monterey Jack'!I384&gt;0,Onions!I384&gt;0,'Garlic Butter Sauce'!I384&gt;0,Flour!I384&gt;0,Cheddar!I384&gt;0),50,200))),0)</f>
        <v>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25">
        <v>365</v>
      </c>
      <c r="E385" s="2">
        <f t="shared" ca="1" si="36"/>
        <v>391</v>
      </c>
      <c r="F385" s="15">
        <f t="shared" si="34"/>
        <v>10</v>
      </c>
      <c r="G385" s="15">
        <f t="shared" ca="1" si="35"/>
        <v>0</v>
      </c>
      <c r="H385" s="13">
        <f t="shared" ca="1" si="31"/>
        <v>0.42849315068493155</v>
      </c>
      <c r="I385" s="29">
        <f ca="1">IF(G385&lt;&gt;0,IF(E385&lt;0,0,IF(OR('Marinated Chicken'!I385&gt;0,Squid!I385&gt;0,Spanakopita!I385&gt;0),0,IF(OR(Pita!I385&gt;0,'Green Pepper'!I385&gt;0,'House Salad'!I385&gt;0,Mushrooms!I385&gt;0,Lemon!I385&gt;0,Tzatziki!I385&gt;0,'Monterey Jack'!I385&gt;0,Onions!I385&gt;0,'Garlic Butter Sauce'!I385&gt;0,Flour!I385&gt;0,Cheddar!I385&gt;0),50,200))),0)</f>
        <v>0</v>
      </c>
      <c r="J385" s="2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13">
        <f t="shared" ca="1" si="32"/>
        <v>0</v>
      </c>
      <c r="L385" s="26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363.62739726027399</v>
      </c>
      <c r="F386" s="15">
        <f t="shared" si="34"/>
        <v>10</v>
      </c>
      <c r="G386" s="53">
        <f ca="1">AVERAGEIF(G21:G385,"&lt;&gt;0")</f>
        <v>367.36363636363637</v>
      </c>
      <c r="H386" s="51">
        <f ca="1">SUM(H21:H385)</f>
        <v>145.46191780821923</v>
      </c>
      <c r="I386" s="51">
        <f ca="1">SUM(I21:I385)</f>
        <v>0</v>
      </c>
      <c r="J386" s="54">
        <f t="shared" ref="J386:L386" ca="1" si="37">SUM(J21:J385)</f>
        <v>0</v>
      </c>
      <c r="K386" s="51">
        <f t="shared" ca="1" si="37"/>
        <v>0</v>
      </c>
      <c r="L386" s="52">
        <f t="shared" ca="1" si="37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9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8070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5</xdr:row>
                <xdr:rowOff>175260</xdr:rowOff>
              </to>
            </anchor>
          </controlPr>
        </control>
      </mc:Choice>
      <mc:Fallback>
        <control shapeId="88070" r:id="rId4" name="CommandButton1"/>
      </mc:Fallback>
    </mc:AlternateContent>
    <mc:AlternateContent xmlns:mc="http://schemas.openxmlformats.org/markup-compatibility/2006">
      <mc:Choice Requires="x14">
        <control shapeId="88069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60960</xdr:rowOff>
              </to>
            </anchor>
          </controlPr>
        </control>
      </mc:Choice>
      <mc:Fallback>
        <control shapeId="88069" r:id="rId6" name="CommandButton2"/>
      </mc:Fallback>
    </mc:AlternateContent>
    <mc:AlternateContent xmlns:mc="http://schemas.openxmlformats.org/markup-compatibility/2006">
      <mc:Choice Requires="x14">
        <control shapeId="88068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88068" r:id="rId8" name="CommandButton3"/>
      </mc:Fallback>
    </mc:AlternateContent>
    <mc:AlternateContent xmlns:mc="http://schemas.openxmlformats.org/markup-compatibility/2006">
      <mc:Choice Requires="x14">
        <control shapeId="88067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88067" r:id="rId10" name="CommandButton4"/>
      </mc:Fallback>
    </mc:AlternateContent>
    <mc:AlternateContent xmlns:mc="http://schemas.openxmlformats.org/markup-compatibility/2006">
      <mc:Choice Requires="x14">
        <control shapeId="88066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88066" r:id="rId12" name="CommandButton5"/>
      </mc:Fallback>
    </mc:AlternateContent>
    <mc:AlternateContent xmlns:mc="http://schemas.openxmlformats.org/markup-compatibility/2006">
      <mc:Choice Requires="x14">
        <control shapeId="88065" r:id="rId14" name="CommandButton6">
          <controlPr defaultSize="0" autoLine="0" autoPict="0" r:id="rId15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213360</xdr:colOff>
                <xdr:row>39</xdr:row>
                <xdr:rowOff>99060</xdr:rowOff>
              </to>
            </anchor>
          </controlPr>
        </control>
      </mc:Choice>
      <mc:Fallback>
        <control shapeId="88065" r:id="rId14" name="CommandButton6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9BAC6-99EB-40FF-B81F-D3208CC1FAAD}">
  <sheetPr codeName="Sheet20">
    <tabColor rgb="FF7030A0"/>
  </sheetPr>
  <dimension ref="D1:L388"/>
  <sheetViews>
    <sheetView showGridLines="0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12.44140625" style="2" bestFit="1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28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731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35</v>
      </c>
      <c r="F5" s="17"/>
      <c r="G5"/>
      <c r="H5"/>
      <c r="I5"/>
      <c r="J5"/>
      <c r="K5" s="1"/>
      <c r="L5" s="1"/>
    </row>
    <row r="6" spans="4:12" ht="14.55" customHeight="1" x14ac:dyDescent="0.3">
      <c r="D6" s="23" t="s">
        <v>99</v>
      </c>
      <c r="E6" s="33" t="str" cm="1">
        <f t="array" ref="E6">_xlfn.ARRAYTOTEXT(_xlfn._xlws.FILTER(Table2!A:A,Table2!D:D=E2),0)</f>
        <v>Filet Mignon, Surf n' Turf, Chicken Grill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372.16219178082201</v>
      </c>
      <c r="F8" s="57"/>
      <c r="G8"/>
      <c r="H8"/>
      <c r="I8"/>
      <c r="J8"/>
      <c r="K8" s="1"/>
      <c r="L8" s="1"/>
    </row>
    <row r="9" spans="4:12" x14ac:dyDescent="0.3">
      <c r="D9" s="23" t="s">
        <v>108</v>
      </c>
      <c r="E9" s="33" t="str" cm="1">
        <f t="array" aca="1" ref="E9" ca="1">_xlfn.ARRAYTOTEXT(_xlfn._xlws.FILTER(OFFSET(D20,E18,0):D385,OFFSET(J20,E18,0):J385&gt;0,"0"))</f>
        <v>0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0.24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110.81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102.85872426842511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9.0401676471953127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224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0.99965262759156825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-15</v>
      </c>
      <c r="F21" s="15">
        <f>ROUND($E$15/7,0)</f>
        <v>15</v>
      </c>
      <c r="G21" s="15">
        <f>IF(D21=1,$E$4,IF(E21&lt;0,$E$4-E21,IF(MOD(D21,$E$5)=0,$E$4-E21,0)))</f>
        <v>731</v>
      </c>
      <c r="H21" s="29">
        <f t="shared" ref="H21:H84" si="0">IF(E21&gt;0,E21*($E$12/365),0)</f>
        <v>0</v>
      </c>
      <c r="I21" s="29">
        <f>IF(G21&lt;&gt;0,IF(E21&lt;0,0,IF(OR('Marinated Chicken'!I21&gt;0,Squid!I21&gt;0,Spanakopita!I21&gt;0,'Filet Mignon'!I21&gt;0,'Pork Loin Skewers'!I21&gt;0),0,IF(OR(Pita!I21&gt;0,'Green Pepper'!I21&gt;0,'House Salad'!I21&gt;0,Mushrooms!I21&gt;0,Lemon!I21&gt;0,Tzatziki!I21&gt;0,'Monterey Jack'!I21&gt;0,Onions!I21&gt;0,'Garlic Butter Sauce'!I21&gt;0,Flour!I21&gt;0,Cheddar!I21&gt;0),50,200))),0)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701</v>
      </c>
      <c r="F22" s="15">
        <f t="shared" ref="F22:F85" si="4">ROUND($E$15/7,0)</f>
        <v>15</v>
      </c>
      <c r="G22" s="15">
        <f t="shared" ref="G22:G85" ca="1" si="5">IF(D22=1,$E$4,IF(E22&lt;0,$E$4-E22,IF(MOD(D22,$E$5)=0,$E$4-E22,0)))</f>
        <v>0</v>
      </c>
      <c r="H22" s="13">
        <f t="shared" ca="1" si="0"/>
        <v>0.76821917808219187</v>
      </c>
      <c r="I22" s="29">
        <f ca="1">IF(G22&lt;&gt;0,IF(E22&lt;0,0,IF(OR('Marinated Chicken'!I22&gt;0,Squid!I22&gt;0,Spanakopita!I22&gt;0,'Filet Mignon'!I22&gt;0,'Pork Loin Skewers'!I22&gt;0),0,IF(OR(Pita!I22&gt;0,'Green Pepper'!I22&gt;0,'House Salad'!I22&gt;0,Mushrooms!I22&gt;0,Lemon!I22&gt;0,Tzatziki!I22&gt;0,'Monterey Jack'!I22&gt;0,Onions!I22&gt;0,'Garlic Butter Sauce'!I22&gt;0,Flour!I22&gt;0,Cheddar!I22&gt;0),50,200))),0)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686</v>
      </c>
      <c r="F23" s="15">
        <f t="shared" si="4"/>
        <v>15</v>
      </c>
      <c r="G23" s="15">
        <f t="shared" ca="1" si="5"/>
        <v>0</v>
      </c>
      <c r="H23" s="13">
        <f t="shared" ca="1" si="0"/>
        <v>0.75178082191780826</v>
      </c>
      <c r="I23" s="29">
        <f ca="1">IF(G23&lt;&gt;0,IF(E23&lt;0,0,IF(OR('Marinated Chicken'!I23&gt;0,Squid!I23&gt;0,Spanakopita!I23&gt;0,'Filet Mignon'!I23&gt;0,'Pork Loin Skewers'!I23&gt;0),0,IF(OR(Pita!I23&gt;0,'Green Pepper'!I23&gt;0,'House Salad'!I23&gt;0,Mushrooms!I23&gt;0,Lemon!I23&gt;0,Tzatziki!I23&gt;0,'Monterey Jack'!I23&gt;0,Onions!I23&gt;0,'Garlic Butter Sauce'!I23&gt;0,Flour!I23&gt;0,Cheddar!I23&gt;0),50,200))),0)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671</v>
      </c>
      <c r="F24" s="15">
        <f t="shared" si="4"/>
        <v>15</v>
      </c>
      <c r="G24" s="15">
        <f t="shared" ca="1" si="5"/>
        <v>0</v>
      </c>
      <c r="H24" s="13">
        <f t="shared" ca="1" si="0"/>
        <v>0.73534246575342477</v>
      </c>
      <c r="I24" s="29">
        <f ca="1">IF(G24&lt;&gt;0,IF(E24&lt;0,0,IF(OR('Marinated Chicken'!I24&gt;0,Squid!I24&gt;0,Spanakopita!I24&gt;0,'Filet Mignon'!I24&gt;0,'Pork Loin Skewers'!I24&gt;0),0,IF(OR(Pita!I24&gt;0,'Green Pepper'!I24&gt;0,'House Salad'!I24&gt;0,Mushrooms!I24&gt;0,Lemon!I24&gt;0,Tzatziki!I24&gt;0,'Monterey Jack'!I24&gt;0,Onions!I24&gt;0,'Garlic Butter Sauce'!I24&gt;0,Flour!I24&gt;0,Cheddar!I24&gt;0),50,200))),0)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656</v>
      </c>
      <c r="F25" s="15">
        <f t="shared" si="4"/>
        <v>15</v>
      </c>
      <c r="G25" s="15">
        <f t="shared" ca="1" si="5"/>
        <v>0</v>
      </c>
      <c r="H25" s="13">
        <f t="shared" ca="1" si="0"/>
        <v>0.71890410958904116</v>
      </c>
      <c r="I25" s="29">
        <f ca="1">IF(G25&lt;&gt;0,IF(E25&lt;0,0,IF(OR('Marinated Chicken'!I25&gt;0,Squid!I25&gt;0,Spanakopita!I25&gt;0,'Filet Mignon'!I25&gt;0,'Pork Loin Skewers'!I25&gt;0),0,IF(OR(Pita!I25&gt;0,'Green Pepper'!I25&gt;0,'House Salad'!I25&gt;0,Mushrooms!I25&gt;0,Lemon!I25&gt;0,Tzatziki!I25&gt;0,'Monterey Jack'!I25&gt;0,Onions!I25&gt;0,'Garlic Butter Sauce'!I25&gt;0,Flour!I25&gt;0,Cheddar!I25&gt;0),50,200))),0)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641</v>
      </c>
      <c r="F26" s="15">
        <f t="shared" si="4"/>
        <v>15</v>
      </c>
      <c r="G26" s="15">
        <f t="shared" ca="1" si="5"/>
        <v>0</v>
      </c>
      <c r="H26" s="13">
        <f t="shared" ca="1" si="0"/>
        <v>0.70246575342465767</v>
      </c>
      <c r="I26" s="29">
        <f ca="1">IF(G26&lt;&gt;0,IF(E26&lt;0,0,IF(OR('Marinated Chicken'!I26&gt;0,Squid!I26&gt;0,Spanakopita!I26&gt;0,'Filet Mignon'!I26&gt;0,'Pork Loin Skewers'!I26&gt;0),0,IF(OR(Pita!I26&gt;0,'Green Pepper'!I26&gt;0,'House Salad'!I26&gt;0,Mushrooms!I26&gt;0,Lemon!I26&gt;0,Tzatziki!I26&gt;0,'Monterey Jack'!I26&gt;0,Onions!I26&gt;0,'Garlic Butter Sauce'!I26&gt;0,Flour!I26&gt;0,Cheddar!I26&gt;0),50,200))),0)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626</v>
      </c>
      <c r="F27" s="15">
        <f t="shared" si="4"/>
        <v>15</v>
      </c>
      <c r="G27" s="15">
        <f t="shared" ca="1" si="5"/>
        <v>0</v>
      </c>
      <c r="H27" s="13">
        <f t="shared" ca="1" si="0"/>
        <v>0.68602739726027406</v>
      </c>
      <c r="I27" s="29">
        <f ca="1">IF(G27&lt;&gt;0,IF(E27&lt;0,0,IF(OR('Marinated Chicken'!I27&gt;0,Squid!I27&gt;0,Spanakopita!I27&gt;0,'Filet Mignon'!I27&gt;0,'Pork Loin Skewers'!I27&gt;0),0,IF(OR(Pita!I27&gt;0,'Green Pepper'!I27&gt;0,'House Salad'!I27&gt;0,Mushrooms!I27&gt;0,Lemon!I27&gt;0,Tzatziki!I27&gt;0,'Monterey Jack'!I27&gt;0,Onions!I27&gt;0,'Garlic Butter Sauce'!I27&gt;0,Flour!I27&gt;0,Cheddar!I27&gt;0),50,200))),0)</f>
        <v>0</v>
      </c>
      <c r="J27" s="2" t="str">
        <f ca="1">IF(D27&lt;$E$18,"N/A",IF(D27=$E$18,IF($E$7-SUM(OFFSET(F27,-$E$18,0):F27)&gt;0,$E$7-SUM(OFFSET(F27,-$E$18,0):F27),0),IF(OFFSET(G27,-$E$18,0)-SUM(OFFSET(F27,-$E$18,0):F27)&gt;0,OFFSET(G27,-$E$18,0)-SUM(OFFSET(F27,-$E$18,0):F27),0)))</f>
        <v>N/A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611</v>
      </c>
      <c r="F28" s="15">
        <f t="shared" si="4"/>
        <v>15</v>
      </c>
      <c r="G28" s="15">
        <f t="shared" ca="1" si="5"/>
        <v>0</v>
      </c>
      <c r="H28" s="13">
        <f t="shared" ca="1" si="0"/>
        <v>0.66958904109589046</v>
      </c>
      <c r="I28" s="29">
        <f ca="1">IF(G28&lt;&gt;0,IF(E28&lt;0,0,IF(OR('Marinated Chicken'!I28&gt;0,Squid!I28&gt;0,Spanakopita!I28&gt;0,'Filet Mignon'!I28&gt;0,'Pork Loin Skewers'!I28&gt;0),0,IF(OR(Pita!I28&gt;0,'Green Pepper'!I28&gt;0,'House Salad'!I28&gt;0,Mushrooms!I28&gt;0,Lemon!I28&gt;0,Tzatziki!I28&gt;0,'Monterey Jack'!I28&gt;0,Onions!I28&gt;0,'Garlic Butter Sauce'!I28&gt;0,Flour!I28&gt;0,Cheddar!I28&gt;0),50,200))),0)</f>
        <v>0</v>
      </c>
      <c r="J28" s="2" t="str">
        <f ca="1">IF(D28&lt;$E$18,"N/A",IF(D28=$E$18,IF($E$7-SUM(OFFSET(F28,-$E$18,0):F28)&gt;0,$E$7-SUM(OFFSET(F28,-$E$18,0):F28),0),IF(OFFSET(G28,-$E$18,0)-SUM(OFFSET(F28,-$E$18,0):F28)&gt;0,OFFSET(G28,-$E$18,0)-SUM(OFFSET(F28,-$E$18,0):F28),0)))</f>
        <v>N/A</v>
      </c>
      <c r="K28" s="13">
        <f t="shared" ca="1" si="1"/>
        <v>0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596</v>
      </c>
      <c r="F29" s="15">
        <f t="shared" si="4"/>
        <v>15</v>
      </c>
      <c r="G29" s="15">
        <f t="shared" ca="1" si="5"/>
        <v>0</v>
      </c>
      <c r="H29" s="13">
        <f t="shared" ca="1" si="0"/>
        <v>0.65315068493150696</v>
      </c>
      <c r="I29" s="29">
        <f ca="1">IF(G29&lt;&gt;0,IF(E29&lt;0,0,IF(OR('Marinated Chicken'!I29&gt;0,Squid!I29&gt;0,Spanakopita!I29&gt;0,'Filet Mignon'!I29&gt;0,'Pork Loin Skewers'!I29&gt;0),0,IF(OR(Pita!I29&gt;0,'Green Pepper'!I29&gt;0,'House Salad'!I29&gt;0,Mushrooms!I29&gt;0,Lemon!I29&gt;0,Tzatziki!I29&gt;0,'Monterey Jack'!I29&gt;0,Onions!I29&gt;0,'Garlic Butter Sauce'!I29&gt;0,Flour!I29&gt;0,Cheddar!I29&gt;0),50,200))),0)</f>
        <v>0</v>
      </c>
      <c r="J29" s="2" t="str">
        <f ca="1">IF(D29&lt;$E$18,"N/A",IF(D29=$E$18,IF($E$7-SUM(OFFSET(F29,-$E$18,0):F29)&gt;0,$E$7-SUM(OFFSET(F29,-$E$18,0):F29),0),IF(OFFSET(G29,-$E$18,0)-SUM(OFFSET(F29,-$E$18,0):F29)&gt;0,OFFSET(G29,-$E$18,0)-SUM(OFFSET(F29,-$E$18,0):F29),0)))</f>
        <v>N/A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581</v>
      </c>
      <c r="F30" s="15">
        <f t="shared" si="4"/>
        <v>15</v>
      </c>
      <c r="G30" s="15">
        <f t="shared" ca="1" si="5"/>
        <v>0</v>
      </c>
      <c r="H30" s="13">
        <f t="shared" ca="1" si="0"/>
        <v>0.63671232876712336</v>
      </c>
      <c r="I30" s="29">
        <f ca="1">IF(G30&lt;&gt;0,IF(E30&lt;0,0,IF(OR('Marinated Chicken'!I30&gt;0,Squid!I30&gt;0,Spanakopita!I30&gt;0,'Filet Mignon'!I30&gt;0,'Pork Loin Skewers'!I30&gt;0),0,IF(OR(Pita!I30&gt;0,'Green Pepper'!I30&gt;0,'House Salad'!I30&gt;0,Mushrooms!I30&gt;0,Lemon!I30&gt;0,Tzatziki!I30&gt;0,'Monterey Jack'!I30&gt;0,Onions!I30&gt;0,'Garlic Butter Sauce'!I30&gt;0,Flour!I30&gt;0,Cheddar!I30&gt;0),50,200))),0)</f>
        <v>0</v>
      </c>
      <c r="J30" s="2" t="str">
        <f ca="1">IF(D30&lt;$E$18,"N/A",IF(D30=$E$18,IF($E$7-SUM(OFFSET(F30,-$E$18,0):F30)&gt;0,$E$7-SUM(OFFSET(F30,-$E$18,0):F30),0),IF(OFFSET(G30,-$E$18,0)-SUM(OFFSET(F30,-$E$18,0):F30)&gt;0,OFFSET(G30,-$E$18,0)-SUM(OFFSET(F30,-$E$18,0):F30),0)))</f>
        <v>N/A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566</v>
      </c>
      <c r="F31" s="15">
        <f t="shared" si="4"/>
        <v>15</v>
      </c>
      <c r="G31" s="15">
        <f t="shared" ca="1" si="5"/>
        <v>0</v>
      </c>
      <c r="H31" s="13">
        <f t="shared" ca="1" si="0"/>
        <v>0.62027397260273975</v>
      </c>
      <c r="I31" s="29">
        <f ca="1">IF(G31&lt;&gt;0,IF(E31&lt;0,0,IF(OR('Marinated Chicken'!I31&gt;0,Squid!I31&gt;0,Spanakopita!I31&gt;0,'Filet Mignon'!I31&gt;0,'Pork Loin Skewers'!I31&gt;0),0,IF(OR(Pita!I31&gt;0,'Green Pepper'!I31&gt;0,'House Salad'!I31&gt;0,Mushrooms!I31&gt;0,Lemon!I31&gt;0,Tzatziki!I31&gt;0,'Monterey Jack'!I31&gt;0,Onions!I31&gt;0,'Garlic Butter Sauce'!I31&gt;0,Flour!I31&gt;0,Cheddar!I31&gt;0),50,200))),0)</f>
        <v>0</v>
      </c>
      <c r="J31" s="2" t="str">
        <f ca="1">IF(D31&lt;$E$18,"N/A",IF(D31=$E$18,IF($E$7-SUM(OFFSET(F31,-$E$18,0):F31)&gt;0,$E$7-SUM(OFFSET(F31,-$E$18,0):F31),0),IF(OFFSET(G31,-$E$18,0)-SUM(OFFSET(F31,-$E$18,0):F31)&gt;0,OFFSET(G31,-$E$18,0)-SUM(OFFSET(F31,-$E$18,0):F31),0)))</f>
        <v>N/A</v>
      </c>
      <c r="K31" s="13">
        <f t="shared" ca="1" si="1"/>
        <v>0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551</v>
      </c>
      <c r="F32" s="15">
        <f t="shared" si="4"/>
        <v>15</v>
      </c>
      <c r="G32" s="15">
        <f t="shared" ca="1" si="5"/>
        <v>0</v>
      </c>
      <c r="H32" s="13">
        <f t="shared" ca="1" si="0"/>
        <v>0.60383561643835626</v>
      </c>
      <c r="I32" s="29">
        <f ca="1">IF(G32&lt;&gt;0,IF(E32&lt;0,0,IF(OR('Marinated Chicken'!I32&gt;0,Squid!I32&gt;0,Spanakopita!I32&gt;0,'Filet Mignon'!I32&gt;0,'Pork Loin Skewers'!I32&gt;0),0,IF(OR(Pita!I32&gt;0,'Green Pepper'!I32&gt;0,'House Salad'!I32&gt;0,Mushrooms!I32&gt;0,Lemon!I32&gt;0,Tzatziki!I32&gt;0,'Monterey Jack'!I32&gt;0,Onions!I32&gt;0,'Garlic Butter Sauce'!I32&gt;0,Flour!I32&gt;0,Cheddar!I32&gt;0),50,200))),0)</f>
        <v>0</v>
      </c>
      <c r="J32" s="2" t="str">
        <f ca="1">IF(D32&lt;$E$18,"N/A",IF(D32=$E$18,IF($E$7-SUM(OFFSET(F32,-$E$18,0):F32)&gt;0,$E$7-SUM(OFFSET(F32,-$E$18,0):F32),0),IF(OFFSET(G32,-$E$18,0)-SUM(OFFSET(F32,-$E$18,0):F32)&gt;0,OFFSET(G32,-$E$18,0)-SUM(OFFSET(F32,-$E$18,0):F32),0)))</f>
        <v>N/A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536</v>
      </c>
      <c r="F33" s="15">
        <f t="shared" si="4"/>
        <v>15</v>
      </c>
      <c r="G33" s="15">
        <f t="shared" ca="1" si="5"/>
        <v>0</v>
      </c>
      <c r="H33" s="13">
        <f t="shared" ca="1" si="0"/>
        <v>0.58739726027397265</v>
      </c>
      <c r="I33" s="29">
        <f ca="1">IF(G33&lt;&gt;0,IF(E33&lt;0,0,IF(OR('Marinated Chicken'!I33&gt;0,Squid!I33&gt;0,Spanakopita!I33&gt;0,'Filet Mignon'!I33&gt;0,'Pork Loin Skewers'!I33&gt;0),0,IF(OR(Pita!I33&gt;0,'Green Pepper'!I33&gt;0,'House Salad'!I33&gt;0,Mushrooms!I33&gt;0,Lemon!I33&gt;0,Tzatziki!I33&gt;0,'Monterey Jack'!I33&gt;0,Onions!I33&gt;0,'Garlic Butter Sauce'!I33&gt;0,Flour!I33&gt;0,Cheddar!I33&gt;0),50,200))),0)</f>
        <v>0</v>
      </c>
      <c r="J33" s="2" t="str">
        <f ca="1">IF(D33&lt;$E$18,"N/A",IF(D33=$E$18,IF($E$7-SUM(OFFSET(F33,-$E$18,0):F33)&gt;0,$E$7-SUM(OFFSET(F33,-$E$18,0):F33),0),IF(OFFSET(G33,-$E$18,0)-SUM(OFFSET(F33,-$E$18,0):F33)&gt;0,OFFSET(G33,-$E$18,0)-SUM(OFFSET(F33,-$E$18,0):F33),0)))</f>
        <v>N/A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521</v>
      </c>
      <c r="F34" s="15">
        <f t="shared" si="4"/>
        <v>15</v>
      </c>
      <c r="G34" s="15">
        <f t="shared" ca="1" si="5"/>
        <v>0</v>
      </c>
      <c r="H34" s="13">
        <f t="shared" ca="1" si="0"/>
        <v>0.57095890410958916</v>
      </c>
      <c r="I34" s="29">
        <f ca="1">IF(G34&lt;&gt;0,IF(E34&lt;0,0,IF(OR('Marinated Chicken'!I34&gt;0,Squid!I34&gt;0,Spanakopita!I34&gt;0,'Filet Mignon'!I34&gt;0,'Pork Loin Skewers'!I34&gt;0),0,IF(OR(Pita!I34&gt;0,'Green Pepper'!I34&gt;0,'House Salad'!I34&gt;0,Mushrooms!I34&gt;0,Lemon!I34&gt;0,Tzatziki!I34&gt;0,'Monterey Jack'!I34&gt;0,Onions!I34&gt;0,'Garlic Butter Sauce'!I34&gt;0,Flour!I34&gt;0,Cheddar!I34&gt;0),50,200))),0)</f>
        <v>0</v>
      </c>
      <c r="J34" s="2" t="str">
        <f ca="1">IF(D34&lt;$E$18,"N/A",IF(D34=$E$18,IF($E$7-SUM(OFFSET(F34,-$E$18,0):F34)&gt;0,$E$7-SUM(OFFSET(F34,-$E$18,0):F34),0),IF(OFFSET(G34,-$E$18,0)-SUM(OFFSET(F34,-$E$18,0):F34)&gt;0,OFFSET(G34,-$E$18,0)-SUM(OFFSET(F34,-$E$18,0):F34),0)))</f>
        <v>N/A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506</v>
      </c>
      <c r="F35" s="15">
        <f t="shared" si="4"/>
        <v>15</v>
      </c>
      <c r="G35" s="15">
        <f t="shared" ca="1" si="5"/>
        <v>0</v>
      </c>
      <c r="H35" s="13">
        <f t="shared" ca="1" si="0"/>
        <v>0.55452054794520556</v>
      </c>
      <c r="I35" s="29">
        <f ca="1">IF(G35&lt;&gt;0,IF(E35&lt;0,0,IF(OR('Marinated Chicken'!I35&gt;0,Squid!I35&gt;0,Spanakopita!I35&gt;0,'Filet Mignon'!I35&gt;0,'Pork Loin Skewers'!I35&gt;0),0,IF(OR(Pita!I35&gt;0,'Green Pepper'!I35&gt;0,'House Salad'!I35&gt;0,Mushrooms!I35&gt;0,Lemon!I35&gt;0,Tzatziki!I35&gt;0,'Monterey Jack'!I35&gt;0,Onions!I35&gt;0,'Garlic Butter Sauce'!I35&gt;0,Flour!I35&gt;0,Cheddar!I35&gt;0),50,200))),0)</f>
        <v>0</v>
      </c>
      <c r="J35" s="2" t="str">
        <f ca="1">IF(D35&lt;$E$18,"N/A",IF(D35=$E$18,IF($E$7-SUM(OFFSET(F35,-$E$18,0):F35)&gt;0,$E$7-SUM(OFFSET(F35,-$E$18,0):F35),0),IF(OFFSET(G35,-$E$18,0)-SUM(OFFSET(F35,-$E$18,0):F35)&gt;0,OFFSET(G35,-$E$18,0)-SUM(OFFSET(F35,-$E$18,0):F35),0)))</f>
        <v>N/A</v>
      </c>
      <c r="K35" s="13">
        <f t="shared" ca="1" si="1"/>
        <v>0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491</v>
      </c>
      <c r="F36" s="15">
        <f t="shared" si="4"/>
        <v>15</v>
      </c>
      <c r="G36" s="15">
        <f t="shared" ca="1" si="5"/>
        <v>0</v>
      </c>
      <c r="H36" s="13">
        <f t="shared" ca="1" si="0"/>
        <v>0.53808219178082195</v>
      </c>
      <c r="I36" s="29">
        <f ca="1">IF(G36&lt;&gt;0,IF(E36&lt;0,0,IF(OR('Marinated Chicken'!I36&gt;0,Squid!I36&gt;0,Spanakopita!I36&gt;0,'Filet Mignon'!I36&gt;0,'Pork Loin Skewers'!I36&gt;0),0,IF(OR(Pita!I36&gt;0,'Green Pepper'!I36&gt;0,'House Salad'!I36&gt;0,Mushrooms!I36&gt;0,Lemon!I36&gt;0,Tzatziki!I36&gt;0,'Monterey Jack'!I36&gt;0,Onions!I36&gt;0,'Garlic Butter Sauce'!I36&gt;0,Flour!I36&gt;0,Cheddar!I36&gt;0),50,200))),0)</f>
        <v>0</v>
      </c>
      <c r="J36" s="2" t="str">
        <f ca="1">IF(D36&lt;$E$18,"N/A",IF(D36=$E$18,IF($E$7-SUM(OFFSET(F36,-$E$18,0):F36)&gt;0,$E$7-SUM(OFFSET(F36,-$E$18,0):F36),0),IF(OFFSET(G36,-$E$18,0)-SUM(OFFSET(F36,-$E$18,0):F36)&gt;0,OFFSET(G36,-$E$18,0)-SUM(OFFSET(F36,-$E$18,0):F36),0)))</f>
        <v>N/A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476</v>
      </c>
      <c r="F37" s="15">
        <f t="shared" si="4"/>
        <v>15</v>
      </c>
      <c r="G37" s="15">
        <f t="shared" ca="1" si="5"/>
        <v>0</v>
      </c>
      <c r="H37" s="13">
        <f t="shared" ca="1" si="0"/>
        <v>0.52164383561643846</v>
      </c>
      <c r="I37" s="29">
        <f ca="1">IF(G37&lt;&gt;0,IF(E37&lt;0,0,IF(OR('Marinated Chicken'!I37&gt;0,Squid!I37&gt;0,Spanakopita!I37&gt;0,'Filet Mignon'!I37&gt;0,'Pork Loin Skewers'!I37&gt;0),0,IF(OR(Pita!I37&gt;0,'Green Pepper'!I37&gt;0,'House Salad'!I37&gt;0,Mushrooms!I37&gt;0,Lemon!I37&gt;0,Tzatziki!I37&gt;0,'Monterey Jack'!I37&gt;0,Onions!I37&gt;0,'Garlic Butter Sauce'!I37&gt;0,Flour!I37&gt;0,Cheddar!I37&gt;0),50,200))),0)</f>
        <v>0</v>
      </c>
      <c r="J37" s="2" t="str">
        <f ca="1">IF(D37&lt;$E$18,"N/A",IF(D37=$E$18,IF($E$7-SUM(OFFSET(F37,-$E$18,0):F37)&gt;0,$E$7-SUM(OFFSET(F37,-$E$18,0):F37),0),IF(OFFSET(G37,-$E$18,0)-SUM(OFFSET(F37,-$E$18,0):F37)&gt;0,OFFSET(G37,-$E$18,0)-SUM(OFFSET(F37,-$E$18,0):F37),0)))</f>
        <v>N/A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461</v>
      </c>
      <c r="F38" s="15">
        <f t="shared" si="4"/>
        <v>15</v>
      </c>
      <c r="G38" s="15">
        <f t="shared" ca="1" si="5"/>
        <v>0</v>
      </c>
      <c r="H38" s="13">
        <f t="shared" ca="1" si="0"/>
        <v>0.50520547945205485</v>
      </c>
      <c r="I38" s="29">
        <f ca="1">IF(G38&lt;&gt;0,IF(E38&lt;0,0,IF(OR('Marinated Chicken'!I38&gt;0,Squid!I38&gt;0,Spanakopita!I38&gt;0,'Filet Mignon'!I38&gt;0,'Pork Loin Skewers'!I38&gt;0),0,IF(OR(Pita!I38&gt;0,'Green Pepper'!I38&gt;0,'House Salad'!I38&gt;0,Mushrooms!I38&gt;0,Lemon!I38&gt;0,Tzatziki!I38&gt;0,'Monterey Jack'!I38&gt;0,Onions!I38&gt;0,'Garlic Butter Sauce'!I38&gt;0,Flour!I38&gt;0,Cheddar!I38&gt;0),50,200))),0)</f>
        <v>0</v>
      </c>
      <c r="J38" s="2" t="str">
        <f ca="1">IF(D38&lt;$E$18,"N/A",IF(D38=$E$18,IF($E$7-SUM(OFFSET(F38,-$E$18,0):F38)&gt;0,$E$7-SUM(OFFSET(F38,-$E$18,0):F38),0),IF(OFFSET(G38,-$E$18,0)-SUM(OFFSET(F38,-$E$18,0):F38)&gt;0,OFFSET(G38,-$E$18,0)-SUM(OFFSET(F38,-$E$18,0):F38),0)))</f>
        <v>N/A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446</v>
      </c>
      <c r="F39" s="15">
        <f t="shared" si="4"/>
        <v>15</v>
      </c>
      <c r="G39" s="15">
        <f t="shared" ca="1" si="5"/>
        <v>0</v>
      </c>
      <c r="H39" s="13">
        <f t="shared" ca="1" si="0"/>
        <v>0.4887671232876713</v>
      </c>
      <c r="I39" s="29">
        <f ca="1">IF(G39&lt;&gt;0,IF(E39&lt;0,0,IF(OR('Marinated Chicken'!I39&gt;0,Squid!I39&gt;0,Spanakopita!I39&gt;0,'Filet Mignon'!I39&gt;0,'Pork Loin Skewers'!I39&gt;0),0,IF(OR(Pita!I39&gt;0,'Green Pepper'!I39&gt;0,'House Salad'!I39&gt;0,Mushrooms!I39&gt;0,Lemon!I39&gt;0,Tzatziki!I39&gt;0,'Monterey Jack'!I39&gt;0,Onions!I39&gt;0,'Garlic Butter Sauce'!I39&gt;0,Flour!I39&gt;0,Cheddar!I39&gt;0),50,200))),0)</f>
        <v>0</v>
      </c>
      <c r="J39" s="2" t="str">
        <f ca="1">IF(D39&lt;$E$18,"N/A",IF(D39=$E$18,IF($E$7-SUM(OFFSET(F39,-$E$18,0):F39)&gt;0,$E$7-SUM(OFFSET(F39,-$E$18,0):F39),0),IF(OFFSET(G39,-$E$18,0)-SUM(OFFSET(F39,-$E$18,0):F39)&gt;0,OFFSET(G39,-$E$18,0)-SUM(OFFSET(F39,-$E$18,0):F39),0)))</f>
        <v>N/A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431</v>
      </c>
      <c r="F40" s="15">
        <f t="shared" si="4"/>
        <v>15</v>
      </c>
      <c r="G40" s="15">
        <f t="shared" ca="1" si="5"/>
        <v>0</v>
      </c>
      <c r="H40" s="13">
        <f t="shared" ca="1" si="0"/>
        <v>0.47232876712328775</v>
      </c>
      <c r="I40" s="29">
        <f ca="1">IF(G40&lt;&gt;0,IF(E40&lt;0,0,IF(OR('Marinated Chicken'!I40&gt;0,Squid!I40&gt;0,Spanakopita!I40&gt;0,'Filet Mignon'!I40&gt;0,'Pork Loin Skewers'!I40&gt;0),0,IF(OR(Pita!I40&gt;0,'Green Pepper'!I40&gt;0,'House Salad'!I40&gt;0,Mushrooms!I40&gt;0,Lemon!I40&gt;0,Tzatziki!I40&gt;0,'Monterey Jack'!I40&gt;0,Onions!I40&gt;0,'Garlic Butter Sauce'!I40&gt;0,Flour!I40&gt;0,Cheddar!I40&gt;0),50,200))),0)</f>
        <v>0</v>
      </c>
      <c r="J40" s="2" t="str">
        <f ca="1">IF(D40&lt;$E$18,"N/A",IF(D40=$E$18,IF($E$7-SUM(OFFSET(F40,-$E$18,0):F40)&gt;0,$E$7-SUM(OFFSET(F40,-$E$18,0):F40),0),IF(OFFSET(G40,-$E$18,0)-SUM(OFFSET(F40,-$E$18,0):F40)&gt;0,OFFSET(G40,-$E$18,0)-SUM(OFFSET(F40,-$E$18,0):F40),0)))</f>
        <v>N/A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416</v>
      </c>
      <c r="F41" s="15">
        <f t="shared" si="4"/>
        <v>15</v>
      </c>
      <c r="G41" s="15">
        <f t="shared" ca="1" si="5"/>
        <v>0</v>
      </c>
      <c r="H41" s="13">
        <f t="shared" ca="1" si="0"/>
        <v>0.45589041095890415</v>
      </c>
      <c r="I41" s="29">
        <f ca="1">IF(G41&lt;&gt;0,IF(E41&lt;0,0,IF(OR('Marinated Chicken'!I41&gt;0,Squid!I41&gt;0,Spanakopita!I41&gt;0,'Filet Mignon'!I41&gt;0,'Pork Loin Skewers'!I41&gt;0),0,IF(OR(Pita!I41&gt;0,'Green Pepper'!I41&gt;0,'House Salad'!I41&gt;0,Mushrooms!I41&gt;0,Lemon!I41&gt;0,Tzatziki!I41&gt;0,'Monterey Jack'!I41&gt;0,Onions!I41&gt;0,'Garlic Butter Sauce'!I41&gt;0,Flour!I41&gt;0,Cheddar!I41&gt;0),50,200))),0)</f>
        <v>0</v>
      </c>
      <c r="J41" s="2" t="str">
        <f ca="1">IF(D41&lt;$E$18,"N/A",IF(D41=$E$18,IF($E$7-SUM(OFFSET(F41,-$E$18,0):F41)&gt;0,$E$7-SUM(OFFSET(F41,-$E$18,0):F41),0),IF(OFFSET(G41,-$E$18,0)-SUM(OFFSET(F41,-$E$18,0):F41)&gt;0,OFFSET(G41,-$E$18,0)-SUM(OFFSET(F41,-$E$18,0):F41),0)))</f>
        <v>N/A</v>
      </c>
      <c r="K41" s="13">
        <f t="shared" ca="1" si="1"/>
        <v>0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401</v>
      </c>
      <c r="F42" s="15">
        <f t="shared" si="4"/>
        <v>15</v>
      </c>
      <c r="G42" s="15">
        <f t="shared" ca="1" si="5"/>
        <v>0</v>
      </c>
      <c r="H42" s="13">
        <f t="shared" ca="1" si="0"/>
        <v>0.4394520547945206</v>
      </c>
      <c r="I42" s="29">
        <f ca="1">IF(G42&lt;&gt;0,IF(E42&lt;0,0,IF(OR('Marinated Chicken'!I42&gt;0,Squid!I42&gt;0,Spanakopita!I42&gt;0,'Filet Mignon'!I42&gt;0,'Pork Loin Skewers'!I42&gt;0),0,IF(OR(Pita!I42&gt;0,'Green Pepper'!I42&gt;0,'House Salad'!I42&gt;0,Mushrooms!I42&gt;0,Lemon!I42&gt;0,Tzatziki!I42&gt;0,'Monterey Jack'!I42&gt;0,Onions!I42&gt;0,'Garlic Butter Sauce'!I42&gt;0,Flour!I42&gt;0,Cheddar!I42&gt;0),50,200))),0)</f>
        <v>0</v>
      </c>
      <c r="J42" s="2" t="str">
        <f ca="1">IF(D42&lt;$E$18,"N/A",IF(D42=$E$18,IF($E$7-SUM(OFFSET(F42,-$E$18,0):F42)&gt;0,$E$7-SUM(OFFSET(F42,-$E$18,0):F42),0),IF(OFFSET(G42,-$E$18,0)-SUM(OFFSET(F42,-$E$18,0):F42)&gt;0,OFFSET(G42,-$E$18,0)-SUM(OFFSET(F42,-$E$18,0):F42),0)))</f>
        <v>N/A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386</v>
      </c>
      <c r="F43" s="15">
        <f t="shared" si="4"/>
        <v>15</v>
      </c>
      <c r="G43" s="15">
        <f t="shared" ca="1" si="5"/>
        <v>0</v>
      </c>
      <c r="H43" s="13">
        <f t="shared" ca="1" si="0"/>
        <v>0.42301369863013705</v>
      </c>
      <c r="I43" s="29">
        <f ca="1">IF(G43&lt;&gt;0,IF(E43&lt;0,0,IF(OR('Marinated Chicken'!I43&gt;0,Squid!I43&gt;0,Spanakopita!I43&gt;0,'Filet Mignon'!I43&gt;0,'Pork Loin Skewers'!I43&gt;0),0,IF(OR(Pita!I43&gt;0,'Green Pepper'!I43&gt;0,'House Salad'!I43&gt;0,Mushrooms!I43&gt;0,Lemon!I43&gt;0,Tzatziki!I43&gt;0,'Monterey Jack'!I43&gt;0,Onions!I43&gt;0,'Garlic Butter Sauce'!I43&gt;0,Flour!I43&gt;0,Cheddar!I43&gt;0),50,200))),0)</f>
        <v>0</v>
      </c>
      <c r="J43" s="2" t="str">
        <f ca="1">IF(D43&lt;$E$18,"N/A",IF(D43=$E$18,IF($E$7-SUM(OFFSET(F43,-$E$18,0):F43)&gt;0,$E$7-SUM(OFFSET(F43,-$E$18,0):F43),0),IF(OFFSET(G43,-$E$18,0)-SUM(OFFSET(F43,-$E$18,0):F43)&gt;0,OFFSET(G43,-$E$18,0)-SUM(OFFSET(F43,-$E$18,0):F43),0)))</f>
        <v>N/A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371</v>
      </c>
      <c r="F44" s="15">
        <f t="shared" si="4"/>
        <v>15</v>
      </c>
      <c r="G44" s="15">
        <f t="shared" ca="1" si="5"/>
        <v>0</v>
      </c>
      <c r="H44" s="13">
        <f t="shared" ca="1" si="0"/>
        <v>0.4065753424657535</v>
      </c>
      <c r="I44" s="29">
        <f ca="1">IF(G44&lt;&gt;0,IF(E44&lt;0,0,IF(OR('Marinated Chicken'!I44&gt;0,Squid!I44&gt;0,Spanakopita!I44&gt;0,'Filet Mignon'!I44&gt;0,'Pork Loin Skewers'!I44&gt;0),0,IF(OR(Pita!I44&gt;0,'Green Pepper'!I44&gt;0,'House Salad'!I44&gt;0,Mushrooms!I44&gt;0,Lemon!I44&gt;0,Tzatziki!I44&gt;0,'Monterey Jack'!I44&gt;0,Onions!I44&gt;0,'Garlic Butter Sauce'!I44&gt;0,Flour!I44&gt;0,Cheddar!I44&gt;0),50,200))),0)</f>
        <v>0</v>
      </c>
      <c r="J44" s="2" t="str">
        <f ca="1">IF(D44&lt;$E$18,"N/A",IF(D44=$E$18,IF($E$7-SUM(OFFSET(F44,-$E$18,0):F44)&gt;0,$E$7-SUM(OFFSET(F44,-$E$18,0):F44),0),IF(OFFSET(G44,-$E$18,0)-SUM(OFFSET(F44,-$E$18,0):F44)&gt;0,OFFSET(G44,-$E$18,0)-SUM(OFFSET(F44,-$E$18,0):F44),0)))</f>
        <v>N/A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356</v>
      </c>
      <c r="F45" s="15">
        <f t="shared" si="4"/>
        <v>15</v>
      </c>
      <c r="G45" s="15">
        <f t="shared" ca="1" si="5"/>
        <v>0</v>
      </c>
      <c r="H45" s="13">
        <f t="shared" ca="1" si="0"/>
        <v>0.39013698630136989</v>
      </c>
      <c r="I45" s="29">
        <f ca="1">IF(G45&lt;&gt;0,IF(E45&lt;0,0,IF(OR('Marinated Chicken'!I45&gt;0,Squid!I45&gt;0,Spanakopita!I45&gt;0,'Filet Mignon'!I45&gt;0,'Pork Loin Skewers'!I45&gt;0),0,IF(OR(Pita!I45&gt;0,'Green Pepper'!I45&gt;0,'House Salad'!I45&gt;0,Mushrooms!I45&gt;0,Lemon!I45&gt;0,Tzatziki!I45&gt;0,'Monterey Jack'!I45&gt;0,Onions!I45&gt;0,'Garlic Butter Sauce'!I45&gt;0,Flour!I45&gt;0,Cheddar!I45&gt;0),50,200))),0)</f>
        <v>0</v>
      </c>
      <c r="J45" s="2" t="str">
        <f ca="1">IF(D45&lt;$E$18,"N/A",IF(D45=$E$18,IF($E$7-SUM(OFFSET(F45,-$E$18,0):F45)&gt;0,$E$7-SUM(OFFSET(F45,-$E$18,0):F45),0),IF(OFFSET(G45,-$E$18,0)-SUM(OFFSET(F45,-$E$18,0):F45)&gt;0,OFFSET(G45,-$E$18,0)-SUM(OFFSET(F45,-$E$18,0):F45),0)))</f>
        <v>N/A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341</v>
      </c>
      <c r="F46" s="15">
        <f t="shared" si="4"/>
        <v>15</v>
      </c>
      <c r="G46" s="15">
        <f t="shared" ca="1" si="5"/>
        <v>0</v>
      </c>
      <c r="H46" s="13">
        <f t="shared" ca="1" si="0"/>
        <v>0.37369863013698634</v>
      </c>
      <c r="I46" s="29">
        <f ca="1">IF(G46&lt;&gt;0,IF(E46&lt;0,0,IF(OR('Marinated Chicken'!I46&gt;0,Squid!I46&gt;0,Spanakopita!I46&gt;0,'Filet Mignon'!I46&gt;0,'Pork Loin Skewers'!I46&gt;0),0,IF(OR(Pita!I46&gt;0,'Green Pepper'!I46&gt;0,'House Salad'!I46&gt;0,Mushrooms!I46&gt;0,Lemon!I46&gt;0,Tzatziki!I46&gt;0,'Monterey Jack'!I46&gt;0,Onions!I46&gt;0,'Garlic Butter Sauce'!I46&gt;0,Flour!I46&gt;0,Cheddar!I46&gt;0),50,200))),0)</f>
        <v>0</v>
      </c>
      <c r="J46" s="2" t="str">
        <f ca="1">IF(D46&lt;$E$18,"N/A",IF(D46=$E$18,IF($E$7-SUM(OFFSET(F46,-$E$18,0):F46)&gt;0,$E$7-SUM(OFFSET(F46,-$E$18,0):F46),0),IF(OFFSET(G46,-$E$18,0)-SUM(OFFSET(F46,-$E$18,0):F46)&gt;0,OFFSET(G46,-$E$18,0)-SUM(OFFSET(F46,-$E$18,0):F46),0)))</f>
        <v>N/A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326</v>
      </c>
      <c r="F47" s="15">
        <f t="shared" si="4"/>
        <v>15</v>
      </c>
      <c r="G47" s="15">
        <f t="shared" ca="1" si="5"/>
        <v>0</v>
      </c>
      <c r="H47" s="13">
        <f t="shared" ca="1" si="0"/>
        <v>0.35726027397260279</v>
      </c>
      <c r="I47" s="29">
        <f ca="1">IF(G47&lt;&gt;0,IF(E47&lt;0,0,IF(OR('Marinated Chicken'!I47&gt;0,Squid!I47&gt;0,Spanakopita!I47&gt;0,'Filet Mignon'!I47&gt;0,'Pork Loin Skewers'!I47&gt;0),0,IF(OR(Pita!I47&gt;0,'Green Pepper'!I47&gt;0,'House Salad'!I47&gt;0,Mushrooms!I47&gt;0,Lemon!I47&gt;0,Tzatziki!I47&gt;0,'Monterey Jack'!I47&gt;0,Onions!I47&gt;0,'Garlic Butter Sauce'!I47&gt;0,Flour!I47&gt;0,Cheddar!I47&gt;0),50,200))),0)</f>
        <v>0</v>
      </c>
      <c r="J47" s="2" t="str">
        <f ca="1">IF(D47&lt;$E$18,"N/A",IF(D47=$E$18,IF($E$7-SUM(OFFSET(F47,-$E$18,0):F47)&gt;0,$E$7-SUM(OFFSET(F47,-$E$18,0):F47),0),IF(OFFSET(G47,-$E$18,0)-SUM(OFFSET(F47,-$E$18,0):F47)&gt;0,OFFSET(G47,-$E$18,0)-SUM(OFFSET(F47,-$E$18,0):F47),0)))</f>
        <v>N/A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311</v>
      </c>
      <c r="F48" s="15">
        <f t="shared" si="4"/>
        <v>15</v>
      </c>
      <c r="G48" s="15">
        <f t="shared" ca="1" si="5"/>
        <v>0</v>
      </c>
      <c r="H48" s="13">
        <f t="shared" ca="1" si="0"/>
        <v>0.34082191780821924</v>
      </c>
      <c r="I48" s="29">
        <f ca="1">IF(G48&lt;&gt;0,IF(E48&lt;0,0,IF(OR('Marinated Chicken'!I48&gt;0,Squid!I48&gt;0,Spanakopita!I48&gt;0,'Filet Mignon'!I48&gt;0,'Pork Loin Skewers'!I48&gt;0),0,IF(OR(Pita!I48&gt;0,'Green Pepper'!I48&gt;0,'House Salad'!I48&gt;0,Mushrooms!I48&gt;0,Lemon!I48&gt;0,Tzatziki!I48&gt;0,'Monterey Jack'!I48&gt;0,Onions!I48&gt;0,'Garlic Butter Sauce'!I48&gt;0,Flour!I48&gt;0,Cheddar!I48&gt;0),50,200))),0)</f>
        <v>0</v>
      </c>
      <c r="J48" s="2" t="str">
        <f ca="1">IF(D48&lt;$E$18,"N/A",IF(D48=$E$18,IF($E$7-SUM(OFFSET(F48,-$E$18,0):F48)&gt;0,$E$7-SUM(OFFSET(F48,-$E$18,0):F48),0),IF(OFFSET(G48,-$E$18,0)-SUM(OFFSET(F48,-$E$18,0):F48)&gt;0,OFFSET(G48,-$E$18,0)-SUM(OFFSET(F48,-$E$18,0):F48),0)))</f>
        <v>N/A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296</v>
      </c>
      <c r="F49" s="15">
        <f t="shared" si="4"/>
        <v>15</v>
      </c>
      <c r="G49" s="15">
        <f t="shared" ca="1" si="5"/>
        <v>0</v>
      </c>
      <c r="H49" s="13">
        <f t="shared" ca="1" si="0"/>
        <v>0.32438356164383564</v>
      </c>
      <c r="I49" s="29">
        <f ca="1">IF(G49&lt;&gt;0,IF(E49&lt;0,0,IF(OR('Marinated Chicken'!I49&gt;0,Squid!I49&gt;0,Spanakopita!I49&gt;0,'Filet Mignon'!I49&gt;0,'Pork Loin Skewers'!I49&gt;0),0,IF(OR(Pita!I49&gt;0,'Green Pepper'!I49&gt;0,'House Salad'!I49&gt;0,Mushrooms!I49&gt;0,Lemon!I49&gt;0,Tzatziki!I49&gt;0,'Monterey Jack'!I49&gt;0,Onions!I49&gt;0,'Garlic Butter Sauce'!I49&gt;0,Flour!I49&gt;0,Cheddar!I49&gt;0),50,200))),0)</f>
        <v>0</v>
      </c>
      <c r="J49" s="2" t="str">
        <f ca="1">IF(D49&lt;$E$18,"N/A",IF(D49=$E$18,IF($E$7-SUM(OFFSET(F49,-$E$18,0):F49)&gt;0,$E$7-SUM(OFFSET(F49,-$E$18,0):F49),0),IF(OFFSET(G49,-$E$18,0)-SUM(OFFSET(F49,-$E$18,0):F49)&gt;0,OFFSET(G49,-$E$18,0)-SUM(OFFSET(F49,-$E$18,0):F49),0)))</f>
        <v>N/A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281</v>
      </c>
      <c r="F50" s="15">
        <f t="shared" si="4"/>
        <v>15</v>
      </c>
      <c r="G50" s="15">
        <f t="shared" ca="1" si="5"/>
        <v>0</v>
      </c>
      <c r="H50" s="13">
        <f t="shared" ca="1" si="0"/>
        <v>0.30794520547945209</v>
      </c>
      <c r="I50" s="29">
        <f ca="1">IF(G50&lt;&gt;0,IF(E50&lt;0,0,IF(OR('Marinated Chicken'!I50&gt;0,Squid!I50&gt;0,Spanakopita!I50&gt;0,'Filet Mignon'!I50&gt;0,'Pork Loin Skewers'!I50&gt;0),0,IF(OR(Pita!I50&gt;0,'Green Pepper'!I50&gt;0,'House Salad'!I50&gt;0,Mushrooms!I50&gt;0,Lemon!I50&gt;0,Tzatziki!I50&gt;0,'Monterey Jack'!I50&gt;0,Onions!I50&gt;0,'Garlic Butter Sauce'!I50&gt;0,Flour!I50&gt;0,Cheddar!I50&gt;0),50,200))),0)</f>
        <v>0</v>
      </c>
      <c r="J50" s="2" t="str">
        <f ca="1">IF(D50&lt;$E$18,"N/A",IF(D50=$E$18,IF($E$7-SUM(OFFSET(F50,-$E$18,0):F50)&gt;0,$E$7-SUM(OFFSET(F50,-$E$18,0):F50),0),IF(OFFSET(G50,-$E$18,0)-SUM(OFFSET(F50,-$E$18,0):F50)&gt;0,OFFSET(G50,-$E$18,0)-SUM(OFFSET(F50,-$E$18,0):F50),0)))</f>
        <v>N/A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266</v>
      </c>
      <c r="F51" s="15">
        <f t="shared" si="4"/>
        <v>15</v>
      </c>
      <c r="G51" s="15">
        <f t="shared" ca="1" si="5"/>
        <v>0</v>
      </c>
      <c r="H51" s="13">
        <f t="shared" ca="1" si="0"/>
        <v>0.29150684931506854</v>
      </c>
      <c r="I51" s="29">
        <f ca="1">IF(G51&lt;&gt;0,IF(E51&lt;0,0,IF(OR('Marinated Chicken'!I51&gt;0,Squid!I51&gt;0,Spanakopita!I51&gt;0,'Filet Mignon'!I51&gt;0,'Pork Loin Skewers'!I51&gt;0),0,IF(OR(Pita!I51&gt;0,'Green Pepper'!I51&gt;0,'House Salad'!I51&gt;0,Mushrooms!I51&gt;0,Lemon!I51&gt;0,Tzatziki!I51&gt;0,'Monterey Jack'!I51&gt;0,Onions!I51&gt;0,'Garlic Butter Sauce'!I51&gt;0,Flour!I51&gt;0,Cheddar!I51&gt;0),50,200))),0)</f>
        <v>0</v>
      </c>
      <c r="J51" s="2" t="str">
        <f ca="1">IF(D51&lt;$E$18,"N/A",IF(D51=$E$18,IF($E$7-SUM(OFFSET(F51,-$E$18,0):F51)&gt;0,$E$7-SUM(OFFSET(F51,-$E$18,0):F51),0),IF(OFFSET(G51,-$E$18,0)-SUM(OFFSET(F51,-$E$18,0):F51)&gt;0,OFFSET(G51,-$E$18,0)-SUM(OFFSET(F51,-$E$18,0):F51),0)))</f>
        <v>N/A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251</v>
      </c>
      <c r="F52" s="15">
        <f t="shared" si="4"/>
        <v>15</v>
      </c>
      <c r="G52" s="15">
        <f t="shared" ca="1" si="5"/>
        <v>0</v>
      </c>
      <c r="H52" s="13">
        <f t="shared" ca="1" si="0"/>
        <v>0.27506849315068499</v>
      </c>
      <c r="I52" s="29">
        <f ca="1">IF(G52&lt;&gt;0,IF(E52&lt;0,0,IF(OR('Marinated Chicken'!I52&gt;0,Squid!I52&gt;0,Spanakopita!I52&gt;0,'Filet Mignon'!I52&gt;0,'Pork Loin Skewers'!I52&gt;0),0,IF(OR(Pita!I52&gt;0,'Green Pepper'!I52&gt;0,'House Salad'!I52&gt;0,Mushrooms!I52&gt;0,Lemon!I52&gt;0,Tzatziki!I52&gt;0,'Monterey Jack'!I52&gt;0,Onions!I52&gt;0,'Garlic Butter Sauce'!I52&gt;0,Flour!I52&gt;0,Cheddar!I52&gt;0),50,200))),0)</f>
        <v>0</v>
      </c>
      <c r="J52" s="2" t="str">
        <f ca="1">IF(D52&lt;$E$18,"N/A",IF(D52=$E$18,IF($E$7-SUM(OFFSET(F52,-$E$18,0):F52)&gt;0,$E$7-SUM(OFFSET(F52,-$E$18,0):F52),0),IF(OFFSET(G52,-$E$18,0)-SUM(OFFSET(F52,-$E$18,0):F52)&gt;0,OFFSET(G52,-$E$18,0)-SUM(OFFSET(F52,-$E$18,0):F52),0)))</f>
        <v>N/A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236</v>
      </c>
      <c r="F53" s="15">
        <f t="shared" si="4"/>
        <v>15</v>
      </c>
      <c r="G53" s="15">
        <f t="shared" ca="1" si="5"/>
        <v>0</v>
      </c>
      <c r="H53" s="13">
        <f t="shared" ca="1" si="0"/>
        <v>0.25863013698630138</v>
      </c>
      <c r="I53" s="29">
        <f ca="1">IF(G53&lt;&gt;0,IF(E53&lt;0,0,IF(OR('Marinated Chicken'!I53&gt;0,Squid!I53&gt;0,Spanakopita!I53&gt;0,'Filet Mignon'!I53&gt;0,'Pork Loin Skewers'!I53&gt;0),0,IF(OR(Pita!I53&gt;0,'Green Pepper'!I53&gt;0,'House Salad'!I53&gt;0,Mushrooms!I53&gt;0,Lemon!I53&gt;0,Tzatziki!I53&gt;0,'Monterey Jack'!I53&gt;0,Onions!I53&gt;0,'Garlic Butter Sauce'!I53&gt;0,Flour!I53&gt;0,Cheddar!I53&gt;0),50,200))),0)</f>
        <v>0</v>
      </c>
      <c r="J53" s="2" t="str">
        <f ca="1">IF(D53&lt;$E$18,"N/A",IF(D53=$E$18,IF($E$7-SUM(OFFSET(F53,-$E$18,0):F53)&gt;0,$E$7-SUM(OFFSET(F53,-$E$18,0):F53),0),IF(OFFSET(G53,-$E$18,0)-SUM(OFFSET(F53,-$E$18,0):F53)&gt;0,OFFSET(G53,-$E$18,0)-SUM(OFFSET(F53,-$E$18,0):F53),0)))</f>
        <v>N/A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221</v>
      </c>
      <c r="F54" s="15">
        <f t="shared" si="4"/>
        <v>15</v>
      </c>
      <c r="G54" s="15">
        <f t="shared" ca="1" si="5"/>
        <v>0</v>
      </c>
      <c r="H54" s="13">
        <f t="shared" ca="1" si="0"/>
        <v>0.24219178082191783</v>
      </c>
      <c r="I54" s="29">
        <f ca="1">IF(G54&lt;&gt;0,IF(E54&lt;0,0,IF(OR('Marinated Chicken'!I54&gt;0,Squid!I54&gt;0,Spanakopita!I54&gt;0,'Filet Mignon'!I54&gt;0,'Pork Loin Skewers'!I54&gt;0),0,IF(OR(Pita!I54&gt;0,'Green Pepper'!I54&gt;0,'House Salad'!I54&gt;0,Mushrooms!I54&gt;0,Lemon!I54&gt;0,Tzatziki!I54&gt;0,'Monterey Jack'!I54&gt;0,Onions!I54&gt;0,'Garlic Butter Sauce'!I54&gt;0,Flour!I54&gt;0,Cheddar!I54&gt;0),50,200))),0)</f>
        <v>0</v>
      </c>
      <c r="J54" s="2" t="str">
        <f ca="1">IF(D54&lt;$E$18,"N/A",IF(D54=$E$18,IF($E$7-SUM(OFFSET(F54,-$E$18,0):F54)&gt;0,$E$7-SUM(OFFSET(F54,-$E$18,0):F54),0),IF(OFFSET(G54,-$E$18,0)-SUM(OFFSET(F54,-$E$18,0):F54)&gt;0,OFFSET(G54,-$E$18,0)-SUM(OFFSET(F54,-$E$18,0):F54),0)))</f>
        <v>N/A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206</v>
      </c>
      <c r="F55" s="15">
        <f t="shared" si="4"/>
        <v>15</v>
      </c>
      <c r="G55" s="15">
        <f t="shared" ca="1" si="5"/>
        <v>525</v>
      </c>
      <c r="H55" s="13">
        <f t="shared" ca="1" si="0"/>
        <v>0.22575342465753429</v>
      </c>
      <c r="I55" s="29">
        <f ca="1">IF(G55&lt;&gt;0,IF(E55&lt;0,0,IF(OR('Marinated Chicken'!I55&gt;0,Squid!I55&gt;0,Spanakopita!I55&gt;0,'Filet Mignon'!I55&gt;0,'Pork Loin Skewers'!I55&gt;0),0,IF(OR(Pita!I55&gt;0,'Green Pepper'!I55&gt;0,'House Salad'!I55&gt;0,Mushrooms!I55&gt;0,Lemon!I55&gt;0,Tzatziki!I55&gt;0,'Monterey Jack'!I55&gt;0,Onions!I55&gt;0,'Garlic Butter Sauce'!I55&gt;0,Flour!I55&gt;0,Cheddar!I55&gt;0),50,200))),0)</f>
        <v>0</v>
      </c>
      <c r="J55" s="2" t="str">
        <f ca="1">IF(D55&lt;$E$18,"N/A",IF(D55=$E$18,IF($E$7-SUM(OFFSET(F55,-$E$18,0):F55)&gt;0,$E$7-SUM(OFFSET(F55,-$E$18,0):F55),0),IF(OFFSET(G55,-$E$18,0)-SUM(OFFSET(F55,-$E$18,0):F55)&gt;0,OFFSET(G55,-$E$18,0)-SUM(OFFSET(F55,-$E$18,0):F55),0)))</f>
        <v>N/A</v>
      </c>
      <c r="K55" s="13">
        <f t="shared" ca="1" si="1"/>
        <v>0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716</v>
      </c>
      <c r="F56" s="15">
        <f t="shared" si="4"/>
        <v>15</v>
      </c>
      <c r="G56" s="15">
        <f t="shared" ca="1" si="5"/>
        <v>0</v>
      </c>
      <c r="H56" s="13">
        <f t="shared" ca="1" si="0"/>
        <v>0.78465753424657547</v>
      </c>
      <c r="I56" s="29">
        <f ca="1">IF(G56&lt;&gt;0,IF(E56&lt;0,0,IF(OR('Marinated Chicken'!I56&gt;0,Squid!I56&gt;0,Spanakopita!I56&gt;0,'Filet Mignon'!I56&gt;0,'Pork Loin Skewers'!I56&gt;0),0,IF(OR(Pita!I56&gt;0,'Green Pepper'!I56&gt;0,'House Salad'!I56&gt;0,Mushrooms!I56&gt;0,Lemon!I56&gt;0,Tzatziki!I56&gt;0,'Monterey Jack'!I56&gt;0,Onions!I56&gt;0,'Garlic Butter Sauce'!I56&gt;0,Flour!I56&gt;0,Cheddar!I56&gt;0),50,200))),0)</f>
        <v>0</v>
      </c>
      <c r="J56" s="2" t="str">
        <f ca="1">IF(D56&lt;$E$18,"N/A",IF(D56=$E$18,IF($E$7-SUM(OFFSET(F56,-$E$18,0):F56)&gt;0,$E$7-SUM(OFFSET(F56,-$E$18,0):F56),0),IF(OFFSET(G56,-$E$18,0)-SUM(OFFSET(F56,-$E$18,0):F56)&gt;0,OFFSET(G56,-$E$18,0)-SUM(OFFSET(F56,-$E$18,0):F56),0)))</f>
        <v>N/A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701</v>
      </c>
      <c r="F57" s="15">
        <f t="shared" si="4"/>
        <v>15</v>
      </c>
      <c r="G57" s="15">
        <f t="shared" ca="1" si="5"/>
        <v>0</v>
      </c>
      <c r="H57" s="13">
        <f t="shared" ca="1" si="0"/>
        <v>0.76821917808219187</v>
      </c>
      <c r="I57" s="29">
        <f ca="1">IF(G57&lt;&gt;0,IF(E57&lt;0,0,IF(OR('Marinated Chicken'!I57&gt;0,Squid!I57&gt;0,Spanakopita!I57&gt;0,'Filet Mignon'!I57&gt;0,'Pork Loin Skewers'!I57&gt;0),0,IF(OR(Pita!I57&gt;0,'Green Pepper'!I57&gt;0,'House Salad'!I57&gt;0,Mushrooms!I57&gt;0,Lemon!I57&gt;0,Tzatziki!I57&gt;0,'Monterey Jack'!I57&gt;0,Onions!I57&gt;0,'Garlic Butter Sauce'!I57&gt;0,Flour!I57&gt;0,Cheddar!I57&gt;0),50,200))),0)</f>
        <v>0</v>
      </c>
      <c r="J57" s="2" t="str">
        <f ca="1">IF(D57&lt;$E$18,"N/A",IF(D57=$E$18,IF($E$7-SUM(OFFSET(F57,-$E$18,0):F57)&gt;0,$E$7-SUM(OFFSET(F57,-$E$18,0):F57),0),IF(OFFSET(G57,-$E$18,0)-SUM(OFFSET(F57,-$E$18,0):F57)&gt;0,OFFSET(G57,-$E$18,0)-SUM(OFFSET(F57,-$E$18,0):F57),0)))</f>
        <v>N/A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686</v>
      </c>
      <c r="F58" s="15">
        <f t="shared" si="4"/>
        <v>15</v>
      </c>
      <c r="G58" s="15">
        <f t="shared" ca="1" si="5"/>
        <v>0</v>
      </c>
      <c r="H58" s="13">
        <f t="shared" ca="1" si="0"/>
        <v>0.75178082191780826</v>
      </c>
      <c r="I58" s="29">
        <f ca="1">IF(G58&lt;&gt;0,IF(E58&lt;0,0,IF(OR('Marinated Chicken'!I58&gt;0,Squid!I58&gt;0,Spanakopita!I58&gt;0,'Filet Mignon'!I58&gt;0,'Pork Loin Skewers'!I58&gt;0),0,IF(OR(Pita!I58&gt;0,'Green Pepper'!I58&gt;0,'House Salad'!I58&gt;0,Mushrooms!I58&gt;0,Lemon!I58&gt;0,Tzatziki!I58&gt;0,'Monterey Jack'!I58&gt;0,Onions!I58&gt;0,'Garlic Butter Sauce'!I58&gt;0,Flour!I58&gt;0,Cheddar!I58&gt;0),50,200))),0)</f>
        <v>0</v>
      </c>
      <c r="J58" s="2" t="str">
        <f ca="1">IF(D58&lt;$E$18,"N/A",IF(D58=$E$18,IF($E$7-SUM(OFFSET(F58,-$E$18,0):F58)&gt;0,$E$7-SUM(OFFSET(F58,-$E$18,0):F58),0),IF(OFFSET(G58,-$E$18,0)-SUM(OFFSET(F58,-$E$18,0):F58)&gt;0,OFFSET(G58,-$E$18,0)-SUM(OFFSET(F58,-$E$18,0):F58),0)))</f>
        <v>N/A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671</v>
      </c>
      <c r="F59" s="15">
        <f t="shared" si="4"/>
        <v>15</v>
      </c>
      <c r="G59" s="15">
        <f t="shared" ca="1" si="5"/>
        <v>0</v>
      </c>
      <c r="H59" s="13">
        <f t="shared" ca="1" si="0"/>
        <v>0.73534246575342477</v>
      </c>
      <c r="I59" s="29">
        <f ca="1">IF(G59&lt;&gt;0,IF(E59&lt;0,0,IF(OR('Marinated Chicken'!I59&gt;0,Squid!I59&gt;0,Spanakopita!I59&gt;0,'Filet Mignon'!I59&gt;0,'Pork Loin Skewers'!I59&gt;0),0,IF(OR(Pita!I59&gt;0,'Green Pepper'!I59&gt;0,'House Salad'!I59&gt;0,Mushrooms!I59&gt;0,Lemon!I59&gt;0,Tzatziki!I59&gt;0,'Monterey Jack'!I59&gt;0,Onions!I59&gt;0,'Garlic Butter Sauce'!I59&gt;0,Flour!I59&gt;0,Cheddar!I59&gt;0),50,200))),0)</f>
        <v>0</v>
      </c>
      <c r="J59" s="2" t="str">
        <f ca="1">IF(D59&lt;$E$18,"N/A",IF(D59=$E$18,IF($E$7-SUM(OFFSET(F59,-$E$18,0):F59)&gt;0,$E$7-SUM(OFFSET(F59,-$E$18,0):F59),0),IF(OFFSET(G59,-$E$18,0)-SUM(OFFSET(F59,-$E$18,0):F59)&gt;0,OFFSET(G59,-$E$18,0)-SUM(OFFSET(F59,-$E$18,0):F59),0)))</f>
        <v>N/A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656</v>
      </c>
      <c r="F60" s="15">
        <f t="shared" si="4"/>
        <v>15</v>
      </c>
      <c r="G60" s="15">
        <f t="shared" ca="1" si="5"/>
        <v>0</v>
      </c>
      <c r="H60" s="13">
        <f t="shared" ca="1" si="0"/>
        <v>0.71890410958904116</v>
      </c>
      <c r="I60" s="29">
        <f ca="1">IF(G60&lt;&gt;0,IF(E60&lt;0,0,IF(OR('Marinated Chicken'!I60&gt;0,Squid!I60&gt;0,Spanakopita!I60&gt;0,'Filet Mignon'!I60&gt;0,'Pork Loin Skewers'!I60&gt;0),0,IF(OR(Pita!I60&gt;0,'Green Pepper'!I60&gt;0,'House Salad'!I60&gt;0,Mushrooms!I60&gt;0,Lemon!I60&gt;0,Tzatziki!I60&gt;0,'Monterey Jack'!I60&gt;0,Onions!I60&gt;0,'Garlic Butter Sauce'!I60&gt;0,Flour!I60&gt;0,Cheddar!I60&gt;0),50,200))),0)</f>
        <v>0</v>
      </c>
      <c r="J60" s="2" t="str">
        <f ca="1">IF(D60&lt;$E$18,"N/A",IF(D60=$E$18,IF($E$7-SUM(OFFSET(F60,-$E$18,0):F60)&gt;0,$E$7-SUM(OFFSET(F60,-$E$18,0):F60),0),IF(OFFSET(G60,-$E$18,0)-SUM(OFFSET(F60,-$E$18,0):F60)&gt;0,OFFSET(G60,-$E$18,0)-SUM(OFFSET(F60,-$E$18,0):F60),0)))</f>
        <v>N/A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641</v>
      </c>
      <c r="F61" s="15">
        <f t="shared" si="4"/>
        <v>15</v>
      </c>
      <c r="G61" s="15">
        <f t="shared" ca="1" si="5"/>
        <v>0</v>
      </c>
      <c r="H61" s="13">
        <f t="shared" ca="1" si="0"/>
        <v>0.70246575342465767</v>
      </c>
      <c r="I61" s="29">
        <f ca="1">IF(G61&lt;&gt;0,IF(E61&lt;0,0,IF(OR('Marinated Chicken'!I61&gt;0,Squid!I61&gt;0,Spanakopita!I61&gt;0,'Filet Mignon'!I61&gt;0,'Pork Loin Skewers'!I61&gt;0),0,IF(OR(Pita!I61&gt;0,'Green Pepper'!I61&gt;0,'House Salad'!I61&gt;0,Mushrooms!I61&gt;0,Lemon!I61&gt;0,Tzatziki!I61&gt;0,'Monterey Jack'!I61&gt;0,Onions!I61&gt;0,'Garlic Butter Sauce'!I61&gt;0,Flour!I61&gt;0,Cheddar!I61&gt;0),50,200))),0)</f>
        <v>0</v>
      </c>
      <c r="J61" s="2" t="str">
        <f ca="1">IF(D61&lt;$E$18,"N/A",IF(D61=$E$18,IF($E$7-SUM(OFFSET(F61,-$E$18,0):F61)&gt;0,$E$7-SUM(OFFSET(F61,-$E$18,0):F61),0),IF(OFFSET(G61,-$E$18,0)-SUM(OFFSET(F61,-$E$18,0):F61)&gt;0,OFFSET(G61,-$E$18,0)-SUM(OFFSET(F61,-$E$18,0):F61),0)))</f>
        <v>N/A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626</v>
      </c>
      <c r="F62" s="15">
        <f t="shared" si="4"/>
        <v>15</v>
      </c>
      <c r="G62" s="15">
        <f t="shared" ca="1" si="5"/>
        <v>0</v>
      </c>
      <c r="H62" s="13">
        <f t="shared" ca="1" si="0"/>
        <v>0.68602739726027406</v>
      </c>
      <c r="I62" s="29">
        <f ca="1">IF(G62&lt;&gt;0,IF(E62&lt;0,0,IF(OR('Marinated Chicken'!I62&gt;0,Squid!I62&gt;0,Spanakopita!I62&gt;0,'Filet Mignon'!I62&gt;0,'Pork Loin Skewers'!I62&gt;0),0,IF(OR(Pita!I62&gt;0,'Green Pepper'!I62&gt;0,'House Salad'!I62&gt;0,Mushrooms!I62&gt;0,Lemon!I62&gt;0,Tzatziki!I62&gt;0,'Monterey Jack'!I62&gt;0,Onions!I62&gt;0,'Garlic Butter Sauce'!I62&gt;0,Flour!I62&gt;0,Cheddar!I62&gt;0),50,200))),0)</f>
        <v>0</v>
      </c>
      <c r="J62" s="2" t="str">
        <f ca="1">IF(D62&lt;$E$18,"N/A",IF(D62=$E$18,IF($E$7-SUM(OFFSET(F62,-$E$18,0):F62)&gt;0,$E$7-SUM(OFFSET(F62,-$E$18,0):F62),0),IF(OFFSET(G62,-$E$18,0)-SUM(OFFSET(F62,-$E$18,0):F62)&gt;0,OFFSET(G62,-$E$18,0)-SUM(OFFSET(F62,-$E$18,0):F62),0)))</f>
        <v>N/A</v>
      </c>
      <c r="K62" s="13">
        <f t="shared" ca="1" si="1"/>
        <v>0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611</v>
      </c>
      <c r="F63" s="15">
        <f t="shared" si="4"/>
        <v>15</v>
      </c>
      <c r="G63" s="15">
        <f t="shared" ca="1" si="5"/>
        <v>0</v>
      </c>
      <c r="H63" s="13">
        <f t="shared" ca="1" si="0"/>
        <v>0.66958904109589046</v>
      </c>
      <c r="I63" s="29">
        <f ca="1">IF(G63&lt;&gt;0,IF(E63&lt;0,0,IF(OR('Marinated Chicken'!I63&gt;0,Squid!I63&gt;0,Spanakopita!I63&gt;0,'Filet Mignon'!I63&gt;0,'Pork Loin Skewers'!I63&gt;0),0,IF(OR(Pita!I63&gt;0,'Green Pepper'!I63&gt;0,'House Salad'!I63&gt;0,Mushrooms!I63&gt;0,Lemon!I63&gt;0,Tzatziki!I63&gt;0,'Monterey Jack'!I63&gt;0,Onions!I63&gt;0,'Garlic Butter Sauce'!I63&gt;0,Flour!I63&gt;0,Cheddar!I63&gt;0),50,200))),0)</f>
        <v>0</v>
      </c>
      <c r="J63" s="2" t="str">
        <f ca="1">IF(D63&lt;$E$18,"N/A",IF(D63=$E$18,IF($E$7-SUM(OFFSET(F63,-$E$18,0):F63)&gt;0,$E$7-SUM(OFFSET(F63,-$E$18,0):F63),0),IF(OFFSET(G63,-$E$18,0)-SUM(OFFSET(F63,-$E$18,0):F63)&gt;0,OFFSET(G63,-$E$18,0)-SUM(OFFSET(F63,-$E$18,0):F63),0)))</f>
        <v>N/A</v>
      </c>
      <c r="K63" s="13">
        <f t="shared" ca="1" si="1"/>
        <v>0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596</v>
      </c>
      <c r="F64" s="15">
        <f t="shared" si="4"/>
        <v>15</v>
      </c>
      <c r="G64" s="15">
        <f t="shared" ca="1" si="5"/>
        <v>0</v>
      </c>
      <c r="H64" s="13">
        <f t="shared" ca="1" si="0"/>
        <v>0.65315068493150696</v>
      </c>
      <c r="I64" s="29">
        <f ca="1">IF(G64&lt;&gt;0,IF(E64&lt;0,0,IF(OR('Marinated Chicken'!I64&gt;0,Squid!I64&gt;0,Spanakopita!I64&gt;0,'Filet Mignon'!I64&gt;0,'Pork Loin Skewers'!I64&gt;0),0,IF(OR(Pita!I64&gt;0,'Green Pepper'!I64&gt;0,'House Salad'!I64&gt;0,Mushrooms!I64&gt;0,Lemon!I64&gt;0,Tzatziki!I64&gt;0,'Monterey Jack'!I64&gt;0,Onions!I64&gt;0,'Garlic Butter Sauce'!I64&gt;0,Flour!I64&gt;0,Cheddar!I64&gt;0),50,200))),0)</f>
        <v>0</v>
      </c>
      <c r="J64" s="2" t="str">
        <f ca="1">IF(D64&lt;$E$18,"N/A",IF(D64=$E$18,IF($E$7-SUM(OFFSET(F64,-$E$18,0):F64)&gt;0,$E$7-SUM(OFFSET(F64,-$E$18,0):F64),0),IF(OFFSET(G64,-$E$18,0)-SUM(OFFSET(F64,-$E$18,0):F64)&gt;0,OFFSET(G64,-$E$18,0)-SUM(OFFSET(F64,-$E$18,0):F64),0)))</f>
        <v>N/A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581</v>
      </c>
      <c r="F65" s="15">
        <f t="shared" si="4"/>
        <v>15</v>
      </c>
      <c r="G65" s="15">
        <f t="shared" ca="1" si="5"/>
        <v>0</v>
      </c>
      <c r="H65" s="13">
        <f t="shared" ca="1" si="0"/>
        <v>0.63671232876712336</v>
      </c>
      <c r="I65" s="29">
        <f ca="1">IF(G65&lt;&gt;0,IF(E65&lt;0,0,IF(OR('Marinated Chicken'!I65&gt;0,Squid!I65&gt;0,Spanakopita!I65&gt;0,'Filet Mignon'!I65&gt;0,'Pork Loin Skewers'!I65&gt;0),0,IF(OR(Pita!I65&gt;0,'Green Pepper'!I65&gt;0,'House Salad'!I65&gt;0,Mushrooms!I65&gt;0,Lemon!I65&gt;0,Tzatziki!I65&gt;0,'Monterey Jack'!I65&gt;0,Onions!I65&gt;0,'Garlic Butter Sauce'!I65&gt;0,Flour!I65&gt;0,Cheddar!I65&gt;0),50,200))),0)</f>
        <v>0</v>
      </c>
      <c r="J65" s="2" t="str">
        <f ca="1">IF(D65&lt;$E$18,"N/A",IF(D65=$E$18,IF($E$7-SUM(OFFSET(F65,-$E$18,0):F65)&gt;0,$E$7-SUM(OFFSET(F65,-$E$18,0):F65),0),IF(OFFSET(G65,-$E$18,0)-SUM(OFFSET(F65,-$E$18,0):F65)&gt;0,OFFSET(G65,-$E$18,0)-SUM(OFFSET(F65,-$E$18,0):F65),0)))</f>
        <v>N/A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566</v>
      </c>
      <c r="F66" s="15">
        <f t="shared" si="4"/>
        <v>15</v>
      </c>
      <c r="G66" s="15">
        <f t="shared" ca="1" si="5"/>
        <v>0</v>
      </c>
      <c r="H66" s="13">
        <f t="shared" ca="1" si="0"/>
        <v>0.62027397260273975</v>
      </c>
      <c r="I66" s="29">
        <f ca="1">IF(G66&lt;&gt;0,IF(E66&lt;0,0,IF(OR('Marinated Chicken'!I66&gt;0,Squid!I66&gt;0,Spanakopita!I66&gt;0,'Filet Mignon'!I66&gt;0,'Pork Loin Skewers'!I66&gt;0),0,IF(OR(Pita!I66&gt;0,'Green Pepper'!I66&gt;0,'House Salad'!I66&gt;0,Mushrooms!I66&gt;0,Lemon!I66&gt;0,Tzatziki!I66&gt;0,'Monterey Jack'!I66&gt;0,Onions!I66&gt;0,'Garlic Butter Sauce'!I66&gt;0,Flour!I66&gt;0,Cheddar!I66&gt;0),50,200))),0)</f>
        <v>0</v>
      </c>
      <c r="J66" s="2" t="str">
        <f ca="1">IF(D66&lt;$E$18,"N/A",IF(D66=$E$18,IF($E$7-SUM(OFFSET(F66,-$E$18,0):F66)&gt;0,$E$7-SUM(OFFSET(F66,-$E$18,0):F66),0),IF(OFFSET(G66,-$E$18,0)-SUM(OFFSET(F66,-$E$18,0):F66)&gt;0,OFFSET(G66,-$E$18,0)-SUM(OFFSET(F66,-$E$18,0):F66),0)))</f>
        <v>N/A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551</v>
      </c>
      <c r="F67" s="15">
        <f t="shared" si="4"/>
        <v>15</v>
      </c>
      <c r="G67" s="15">
        <f t="shared" ca="1" si="5"/>
        <v>0</v>
      </c>
      <c r="H67" s="13">
        <f t="shared" ca="1" si="0"/>
        <v>0.60383561643835626</v>
      </c>
      <c r="I67" s="29">
        <f ca="1">IF(G67&lt;&gt;0,IF(E67&lt;0,0,IF(OR('Marinated Chicken'!I67&gt;0,Squid!I67&gt;0,Spanakopita!I67&gt;0,'Filet Mignon'!I67&gt;0,'Pork Loin Skewers'!I67&gt;0),0,IF(OR(Pita!I67&gt;0,'Green Pepper'!I67&gt;0,'House Salad'!I67&gt;0,Mushrooms!I67&gt;0,Lemon!I67&gt;0,Tzatziki!I67&gt;0,'Monterey Jack'!I67&gt;0,Onions!I67&gt;0,'Garlic Butter Sauce'!I67&gt;0,Flour!I67&gt;0,Cheddar!I67&gt;0),50,200))),0)</f>
        <v>0</v>
      </c>
      <c r="J67" s="2" t="str">
        <f ca="1">IF(D67&lt;$E$18,"N/A",IF(D67=$E$18,IF($E$7-SUM(OFFSET(F67,-$E$18,0):F67)&gt;0,$E$7-SUM(OFFSET(F67,-$E$18,0):F67),0),IF(OFFSET(G67,-$E$18,0)-SUM(OFFSET(F67,-$E$18,0):F67)&gt;0,OFFSET(G67,-$E$18,0)-SUM(OFFSET(F67,-$E$18,0):F67),0)))</f>
        <v>N/A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536</v>
      </c>
      <c r="F68" s="15">
        <f t="shared" si="4"/>
        <v>15</v>
      </c>
      <c r="G68" s="15">
        <f t="shared" ca="1" si="5"/>
        <v>0</v>
      </c>
      <c r="H68" s="13">
        <f t="shared" ca="1" si="0"/>
        <v>0.58739726027397265</v>
      </c>
      <c r="I68" s="29">
        <f ca="1">IF(G68&lt;&gt;0,IF(E68&lt;0,0,IF(OR('Marinated Chicken'!I68&gt;0,Squid!I68&gt;0,Spanakopita!I68&gt;0,'Filet Mignon'!I68&gt;0,'Pork Loin Skewers'!I68&gt;0),0,IF(OR(Pita!I68&gt;0,'Green Pepper'!I68&gt;0,'House Salad'!I68&gt;0,Mushrooms!I68&gt;0,Lemon!I68&gt;0,Tzatziki!I68&gt;0,'Monterey Jack'!I68&gt;0,Onions!I68&gt;0,'Garlic Butter Sauce'!I68&gt;0,Flour!I68&gt;0,Cheddar!I68&gt;0),50,200))),0)</f>
        <v>0</v>
      </c>
      <c r="J68" s="2" t="str">
        <f ca="1">IF(D68&lt;$E$18,"N/A",IF(D68=$E$18,IF($E$7-SUM(OFFSET(F68,-$E$18,0):F68)&gt;0,$E$7-SUM(OFFSET(F68,-$E$18,0):F68),0),IF(OFFSET(G68,-$E$18,0)-SUM(OFFSET(F68,-$E$18,0):F68)&gt;0,OFFSET(G68,-$E$18,0)-SUM(OFFSET(F68,-$E$18,0):F68),0)))</f>
        <v>N/A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521</v>
      </c>
      <c r="F69" s="15">
        <f t="shared" si="4"/>
        <v>15</v>
      </c>
      <c r="G69" s="15">
        <f t="shared" ca="1" si="5"/>
        <v>0</v>
      </c>
      <c r="H69" s="13">
        <f t="shared" ca="1" si="0"/>
        <v>0.57095890410958916</v>
      </c>
      <c r="I69" s="29">
        <f ca="1">IF(G69&lt;&gt;0,IF(E69&lt;0,0,IF(OR('Marinated Chicken'!I69&gt;0,Squid!I69&gt;0,Spanakopita!I69&gt;0,'Filet Mignon'!I69&gt;0,'Pork Loin Skewers'!I69&gt;0),0,IF(OR(Pita!I69&gt;0,'Green Pepper'!I69&gt;0,'House Salad'!I69&gt;0,Mushrooms!I69&gt;0,Lemon!I69&gt;0,Tzatziki!I69&gt;0,'Monterey Jack'!I69&gt;0,Onions!I69&gt;0,'Garlic Butter Sauce'!I69&gt;0,Flour!I69&gt;0,Cheddar!I69&gt;0),50,200))),0)</f>
        <v>0</v>
      </c>
      <c r="J69" s="2" t="str">
        <f ca="1">IF(D69&lt;$E$18,"N/A",IF(D69=$E$18,IF($E$7-SUM(OFFSET(F69,-$E$18,0):F69)&gt;0,$E$7-SUM(OFFSET(F69,-$E$18,0):F69),0),IF(OFFSET(G69,-$E$18,0)-SUM(OFFSET(F69,-$E$18,0):F69)&gt;0,OFFSET(G69,-$E$18,0)-SUM(OFFSET(F69,-$E$18,0):F69),0)))</f>
        <v>N/A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506</v>
      </c>
      <c r="F70" s="15">
        <f t="shared" si="4"/>
        <v>15</v>
      </c>
      <c r="G70" s="15">
        <f t="shared" ca="1" si="5"/>
        <v>0</v>
      </c>
      <c r="H70" s="13">
        <f t="shared" ca="1" si="0"/>
        <v>0.55452054794520556</v>
      </c>
      <c r="I70" s="29">
        <f ca="1">IF(G70&lt;&gt;0,IF(E70&lt;0,0,IF(OR('Marinated Chicken'!I70&gt;0,Squid!I70&gt;0,Spanakopita!I70&gt;0,'Filet Mignon'!I70&gt;0,'Pork Loin Skewers'!I70&gt;0),0,IF(OR(Pita!I70&gt;0,'Green Pepper'!I70&gt;0,'House Salad'!I70&gt;0,Mushrooms!I70&gt;0,Lemon!I70&gt;0,Tzatziki!I70&gt;0,'Monterey Jack'!I70&gt;0,Onions!I70&gt;0,'Garlic Butter Sauce'!I70&gt;0,Flour!I70&gt;0,Cheddar!I70&gt;0),50,200))),0)</f>
        <v>0</v>
      </c>
      <c r="J70" s="2" t="str">
        <f ca="1">IF(D70&lt;$E$18,"N/A",IF(D70=$E$18,IF($E$7-SUM(OFFSET(F70,-$E$18,0):F70)&gt;0,$E$7-SUM(OFFSET(F70,-$E$18,0):F70),0),IF(OFFSET(G70,-$E$18,0)-SUM(OFFSET(F70,-$E$18,0):F70)&gt;0,OFFSET(G70,-$E$18,0)-SUM(OFFSET(F70,-$E$18,0):F70),0)))</f>
        <v>N/A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491</v>
      </c>
      <c r="F71" s="15">
        <f t="shared" si="4"/>
        <v>15</v>
      </c>
      <c r="G71" s="15">
        <f t="shared" ca="1" si="5"/>
        <v>0</v>
      </c>
      <c r="H71" s="13">
        <f t="shared" ca="1" si="0"/>
        <v>0.53808219178082195</v>
      </c>
      <c r="I71" s="29">
        <f ca="1">IF(G71&lt;&gt;0,IF(E71&lt;0,0,IF(OR('Marinated Chicken'!I71&gt;0,Squid!I71&gt;0,Spanakopita!I71&gt;0,'Filet Mignon'!I71&gt;0,'Pork Loin Skewers'!I71&gt;0),0,IF(OR(Pita!I71&gt;0,'Green Pepper'!I71&gt;0,'House Salad'!I71&gt;0,Mushrooms!I71&gt;0,Lemon!I71&gt;0,Tzatziki!I71&gt;0,'Monterey Jack'!I71&gt;0,Onions!I71&gt;0,'Garlic Butter Sauce'!I71&gt;0,Flour!I71&gt;0,Cheddar!I71&gt;0),50,200))),0)</f>
        <v>0</v>
      </c>
      <c r="J71" s="2" t="str">
        <f ca="1">IF(D71&lt;$E$18,"N/A",IF(D71=$E$18,IF($E$7-SUM(OFFSET(F71,-$E$18,0):F71)&gt;0,$E$7-SUM(OFFSET(F71,-$E$18,0):F71),0),IF(OFFSET(G71,-$E$18,0)-SUM(OFFSET(F71,-$E$18,0):F71)&gt;0,OFFSET(G71,-$E$18,0)-SUM(OFFSET(F71,-$E$18,0):F71),0)))</f>
        <v>N/A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476</v>
      </c>
      <c r="F72" s="15">
        <f t="shared" si="4"/>
        <v>15</v>
      </c>
      <c r="G72" s="15">
        <f t="shared" ca="1" si="5"/>
        <v>0</v>
      </c>
      <c r="H72" s="13">
        <f t="shared" ca="1" si="0"/>
        <v>0.52164383561643846</v>
      </c>
      <c r="I72" s="29">
        <f ca="1">IF(G72&lt;&gt;0,IF(E72&lt;0,0,IF(OR('Marinated Chicken'!I72&gt;0,Squid!I72&gt;0,Spanakopita!I72&gt;0,'Filet Mignon'!I72&gt;0,'Pork Loin Skewers'!I72&gt;0),0,IF(OR(Pita!I72&gt;0,'Green Pepper'!I72&gt;0,'House Salad'!I72&gt;0,Mushrooms!I72&gt;0,Lemon!I72&gt;0,Tzatziki!I72&gt;0,'Monterey Jack'!I72&gt;0,Onions!I72&gt;0,'Garlic Butter Sauce'!I72&gt;0,Flour!I72&gt;0,Cheddar!I72&gt;0),50,200))),0)</f>
        <v>0</v>
      </c>
      <c r="J72" s="2" t="str">
        <f ca="1">IF(D72&lt;$E$18,"N/A",IF(D72=$E$18,IF($E$7-SUM(OFFSET(F72,-$E$18,0):F72)&gt;0,$E$7-SUM(OFFSET(F72,-$E$18,0):F72),0),IF(OFFSET(G72,-$E$18,0)-SUM(OFFSET(F72,-$E$18,0):F72)&gt;0,OFFSET(G72,-$E$18,0)-SUM(OFFSET(F72,-$E$18,0):F72),0)))</f>
        <v>N/A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461</v>
      </c>
      <c r="F73" s="15">
        <f t="shared" si="4"/>
        <v>15</v>
      </c>
      <c r="G73" s="15">
        <f t="shared" ca="1" si="5"/>
        <v>0</v>
      </c>
      <c r="H73" s="13">
        <f t="shared" ca="1" si="0"/>
        <v>0.50520547945205485</v>
      </c>
      <c r="I73" s="29">
        <f ca="1">IF(G73&lt;&gt;0,IF(E73&lt;0,0,IF(OR('Marinated Chicken'!I73&gt;0,Squid!I73&gt;0,Spanakopita!I73&gt;0,'Filet Mignon'!I73&gt;0,'Pork Loin Skewers'!I73&gt;0),0,IF(OR(Pita!I73&gt;0,'Green Pepper'!I73&gt;0,'House Salad'!I73&gt;0,Mushrooms!I73&gt;0,Lemon!I73&gt;0,Tzatziki!I73&gt;0,'Monterey Jack'!I73&gt;0,Onions!I73&gt;0,'Garlic Butter Sauce'!I73&gt;0,Flour!I73&gt;0,Cheddar!I73&gt;0),50,200))),0)</f>
        <v>0</v>
      </c>
      <c r="J73" s="2" t="str">
        <f ca="1">IF(D73&lt;$E$18,"N/A",IF(D73=$E$18,IF($E$7-SUM(OFFSET(F73,-$E$18,0):F73)&gt;0,$E$7-SUM(OFFSET(F73,-$E$18,0):F73),0),IF(OFFSET(G73,-$E$18,0)-SUM(OFFSET(F73,-$E$18,0):F73)&gt;0,OFFSET(G73,-$E$18,0)-SUM(OFFSET(F73,-$E$18,0):F73),0)))</f>
        <v>N/A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446</v>
      </c>
      <c r="F74" s="15">
        <f t="shared" si="4"/>
        <v>15</v>
      </c>
      <c r="G74" s="15">
        <f t="shared" ca="1" si="5"/>
        <v>0</v>
      </c>
      <c r="H74" s="13">
        <f t="shared" ca="1" si="0"/>
        <v>0.4887671232876713</v>
      </c>
      <c r="I74" s="29">
        <f ca="1">IF(G74&lt;&gt;0,IF(E74&lt;0,0,IF(OR('Marinated Chicken'!I74&gt;0,Squid!I74&gt;0,Spanakopita!I74&gt;0,'Filet Mignon'!I74&gt;0,'Pork Loin Skewers'!I74&gt;0),0,IF(OR(Pita!I74&gt;0,'Green Pepper'!I74&gt;0,'House Salad'!I74&gt;0,Mushrooms!I74&gt;0,Lemon!I74&gt;0,Tzatziki!I74&gt;0,'Monterey Jack'!I74&gt;0,Onions!I74&gt;0,'Garlic Butter Sauce'!I74&gt;0,Flour!I74&gt;0,Cheddar!I74&gt;0),50,200))),0)</f>
        <v>0</v>
      </c>
      <c r="J74" s="2" t="str">
        <f ca="1">IF(D74&lt;$E$18,"N/A",IF(D74=$E$18,IF($E$7-SUM(OFFSET(F74,-$E$18,0):F74)&gt;0,$E$7-SUM(OFFSET(F74,-$E$18,0):F74),0),IF(OFFSET(G74,-$E$18,0)-SUM(OFFSET(F74,-$E$18,0):F74)&gt;0,OFFSET(G74,-$E$18,0)-SUM(OFFSET(F74,-$E$18,0):F74),0)))</f>
        <v>N/A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431</v>
      </c>
      <c r="F75" s="15">
        <f t="shared" si="4"/>
        <v>15</v>
      </c>
      <c r="G75" s="15">
        <f t="shared" ca="1" si="5"/>
        <v>0</v>
      </c>
      <c r="H75" s="13">
        <f t="shared" ca="1" si="0"/>
        <v>0.47232876712328775</v>
      </c>
      <c r="I75" s="29">
        <f ca="1">IF(G75&lt;&gt;0,IF(E75&lt;0,0,IF(OR('Marinated Chicken'!I75&gt;0,Squid!I75&gt;0,Spanakopita!I75&gt;0,'Filet Mignon'!I75&gt;0,'Pork Loin Skewers'!I75&gt;0),0,IF(OR(Pita!I75&gt;0,'Green Pepper'!I75&gt;0,'House Salad'!I75&gt;0,Mushrooms!I75&gt;0,Lemon!I75&gt;0,Tzatziki!I75&gt;0,'Monterey Jack'!I75&gt;0,Onions!I75&gt;0,'Garlic Butter Sauce'!I75&gt;0,Flour!I75&gt;0,Cheddar!I75&gt;0),50,200))),0)</f>
        <v>0</v>
      </c>
      <c r="J75" s="2" t="str">
        <f ca="1">IF(D75&lt;$E$18,"N/A",IF(D75=$E$18,IF($E$7-SUM(OFFSET(F75,-$E$18,0):F75)&gt;0,$E$7-SUM(OFFSET(F75,-$E$18,0):F75),0),IF(OFFSET(G75,-$E$18,0)-SUM(OFFSET(F75,-$E$18,0):F75)&gt;0,OFFSET(G75,-$E$18,0)-SUM(OFFSET(F75,-$E$18,0):F75),0)))</f>
        <v>N/A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416</v>
      </c>
      <c r="F76" s="15">
        <f t="shared" si="4"/>
        <v>15</v>
      </c>
      <c r="G76" s="15">
        <f t="shared" ca="1" si="5"/>
        <v>0</v>
      </c>
      <c r="H76" s="13">
        <f t="shared" ca="1" si="0"/>
        <v>0.45589041095890415</v>
      </c>
      <c r="I76" s="29">
        <f ca="1">IF(G76&lt;&gt;0,IF(E76&lt;0,0,IF(OR('Marinated Chicken'!I76&gt;0,Squid!I76&gt;0,Spanakopita!I76&gt;0,'Filet Mignon'!I76&gt;0,'Pork Loin Skewers'!I76&gt;0),0,IF(OR(Pita!I76&gt;0,'Green Pepper'!I76&gt;0,'House Salad'!I76&gt;0,Mushrooms!I76&gt;0,Lemon!I76&gt;0,Tzatziki!I76&gt;0,'Monterey Jack'!I76&gt;0,Onions!I76&gt;0,'Garlic Butter Sauce'!I76&gt;0,Flour!I76&gt;0,Cheddar!I76&gt;0),50,200))),0)</f>
        <v>0</v>
      </c>
      <c r="J76" s="2" t="str">
        <f ca="1">IF(D76&lt;$E$18,"N/A",IF(D76=$E$18,IF($E$7-SUM(OFFSET(F76,-$E$18,0):F76)&gt;0,$E$7-SUM(OFFSET(F76,-$E$18,0):F76),0),IF(OFFSET(G76,-$E$18,0)-SUM(OFFSET(F76,-$E$18,0):F76)&gt;0,OFFSET(G76,-$E$18,0)-SUM(OFFSET(F76,-$E$18,0):F76),0)))</f>
        <v>N/A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401</v>
      </c>
      <c r="F77" s="15">
        <f t="shared" si="4"/>
        <v>15</v>
      </c>
      <c r="G77" s="15">
        <f t="shared" ca="1" si="5"/>
        <v>0</v>
      </c>
      <c r="H77" s="13">
        <f t="shared" ca="1" si="0"/>
        <v>0.4394520547945206</v>
      </c>
      <c r="I77" s="29">
        <f ca="1">IF(G77&lt;&gt;0,IF(E77&lt;0,0,IF(OR('Marinated Chicken'!I77&gt;0,Squid!I77&gt;0,Spanakopita!I77&gt;0,'Filet Mignon'!I77&gt;0,'Pork Loin Skewers'!I77&gt;0),0,IF(OR(Pita!I77&gt;0,'Green Pepper'!I77&gt;0,'House Salad'!I77&gt;0,Mushrooms!I77&gt;0,Lemon!I77&gt;0,Tzatziki!I77&gt;0,'Monterey Jack'!I77&gt;0,Onions!I77&gt;0,'Garlic Butter Sauce'!I77&gt;0,Flour!I77&gt;0,Cheddar!I77&gt;0),50,200))),0)</f>
        <v>0</v>
      </c>
      <c r="J77" s="2" t="str">
        <f ca="1">IF(D77&lt;$E$18,"N/A",IF(D77=$E$18,IF($E$7-SUM(OFFSET(F77,-$E$18,0):F77)&gt;0,$E$7-SUM(OFFSET(F77,-$E$18,0):F77),0),IF(OFFSET(G77,-$E$18,0)-SUM(OFFSET(F77,-$E$18,0):F77)&gt;0,OFFSET(G77,-$E$18,0)-SUM(OFFSET(F77,-$E$18,0):F77),0)))</f>
        <v>N/A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386</v>
      </c>
      <c r="F78" s="15">
        <f t="shared" si="4"/>
        <v>15</v>
      </c>
      <c r="G78" s="15">
        <f t="shared" ca="1" si="5"/>
        <v>0</v>
      </c>
      <c r="H78" s="13">
        <f t="shared" ca="1" si="0"/>
        <v>0.42301369863013705</v>
      </c>
      <c r="I78" s="29">
        <f ca="1">IF(G78&lt;&gt;0,IF(E78&lt;0,0,IF(OR('Marinated Chicken'!I78&gt;0,Squid!I78&gt;0,Spanakopita!I78&gt;0,'Filet Mignon'!I78&gt;0,'Pork Loin Skewers'!I78&gt;0),0,IF(OR(Pita!I78&gt;0,'Green Pepper'!I78&gt;0,'House Salad'!I78&gt;0,Mushrooms!I78&gt;0,Lemon!I78&gt;0,Tzatziki!I78&gt;0,'Monterey Jack'!I78&gt;0,Onions!I78&gt;0,'Garlic Butter Sauce'!I78&gt;0,Flour!I78&gt;0,Cheddar!I78&gt;0),50,200))),0)</f>
        <v>0</v>
      </c>
      <c r="J78" s="2" t="str">
        <f ca="1">IF(D78&lt;$E$18,"N/A",IF(D78=$E$18,IF($E$7-SUM(OFFSET(F78,-$E$18,0):F78)&gt;0,$E$7-SUM(OFFSET(F78,-$E$18,0):F78),0),IF(OFFSET(G78,-$E$18,0)-SUM(OFFSET(F78,-$E$18,0):F78)&gt;0,OFFSET(G78,-$E$18,0)-SUM(OFFSET(F78,-$E$18,0):F78),0)))</f>
        <v>N/A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371</v>
      </c>
      <c r="F79" s="15">
        <f t="shared" si="4"/>
        <v>15</v>
      </c>
      <c r="G79" s="15">
        <f t="shared" ca="1" si="5"/>
        <v>0</v>
      </c>
      <c r="H79" s="13">
        <f t="shared" ca="1" si="0"/>
        <v>0.4065753424657535</v>
      </c>
      <c r="I79" s="29">
        <f ca="1">IF(G79&lt;&gt;0,IF(E79&lt;0,0,IF(OR('Marinated Chicken'!I79&gt;0,Squid!I79&gt;0,Spanakopita!I79&gt;0,'Filet Mignon'!I79&gt;0,'Pork Loin Skewers'!I79&gt;0),0,IF(OR(Pita!I79&gt;0,'Green Pepper'!I79&gt;0,'House Salad'!I79&gt;0,Mushrooms!I79&gt;0,Lemon!I79&gt;0,Tzatziki!I79&gt;0,'Monterey Jack'!I79&gt;0,Onions!I79&gt;0,'Garlic Butter Sauce'!I79&gt;0,Flour!I79&gt;0,Cheddar!I79&gt;0),50,200))),0)</f>
        <v>0</v>
      </c>
      <c r="J79" s="2" t="str">
        <f ca="1">IF(D79&lt;$E$18,"N/A",IF(D79=$E$18,IF($E$7-SUM(OFFSET(F79,-$E$18,0):F79)&gt;0,$E$7-SUM(OFFSET(F79,-$E$18,0):F79),0),IF(OFFSET(G79,-$E$18,0)-SUM(OFFSET(F79,-$E$18,0):F79)&gt;0,OFFSET(G79,-$E$18,0)-SUM(OFFSET(F79,-$E$18,0):F79),0)))</f>
        <v>N/A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356</v>
      </c>
      <c r="F80" s="15">
        <f t="shared" si="4"/>
        <v>15</v>
      </c>
      <c r="G80" s="15">
        <f t="shared" ca="1" si="5"/>
        <v>0</v>
      </c>
      <c r="H80" s="13">
        <f t="shared" ca="1" si="0"/>
        <v>0.39013698630136989</v>
      </c>
      <c r="I80" s="29">
        <f ca="1">IF(G80&lt;&gt;0,IF(E80&lt;0,0,IF(OR('Marinated Chicken'!I80&gt;0,Squid!I80&gt;0,Spanakopita!I80&gt;0,'Filet Mignon'!I80&gt;0,'Pork Loin Skewers'!I80&gt;0),0,IF(OR(Pita!I80&gt;0,'Green Pepper'!I80&gt;0,'House Salad'!I80&gt;0,Mushrooms!I80&gt;0,Lemon!I80&gt;0,Tzatziki!I80&gt;0,'Monterey Jack'!I80&gt;0,Onions!I80&gt;0,'Garlic Butter Sauce'!I80&gt;0,Flour!I80&gt;0,Cheddar!I80&gt;0),50,200))),0)</f>
        <v>0</v>
      </c>
      <c r="J80" s="2" t="str">
        <f ca="1">IF(D80&lt;$E$18,"N/A",IF(D80=$E$18,IF($E$7-SUM(OFFSET(F80,-$E$18,0):F80)&gt;0,$E$7-SUM(OFFSET(F80,-$E$18,0):F80),0),IF(OFFSET(G80,-$E$18,0)-SUM(OFFSET(F80,-$E$18,0):F80)&gt;0,OFFSET(G80,-$E$18,0)-SUM(OFFSET(F80,-$E$18,0):F80),0)))</f>
        <v>N/A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341</v>
      </c>
      <c r="F81" s="15">
        <f t="shared" si="4"/>
        <v>15</v>
      </c>
      <c r="G81" s="15">
        <f t="shared" ca="1" si="5"/>
        <v>0</v>
      </c>
      <c r="H81" s="13">
        <f t="shared" ca="1" si="0"/>
        <v>0.37369863013698634</v>
      </c>
      <c r="I81" s="29">
        <f ca="1">IF(G81&lt;&gt;0,IF(E81&lt;0,0,IF(OR('Marinated Chicken'!I81&gt;0,Squid!I81&gt;0,Spanakopita!I81&gt;0,'Filet Mignon'!I81&gt;0,'Pork Loin Skewers'!I81&gt;0),0,IF(OR(Pita!I81&gt;0,'Green Pepper'!I81&gt;0,'House Salad'!I81&gt;0,Mushrooms!I81&gt;0,Lemon!I81&gt;0,Tzatziki!I81&gt;0,'Monterey Jack'!I81&gt;0,Onions!I81&gt;0,'Garlic Butter Sauce'!I81&gt;0,Flour!I81&gt;0,Cheddar!I81&gt;0),50,200))),0)</f>
        <v>0</v>
      </c>
      <c r="J81" s="2" t="str">
        <f ca="1">IF(D81&lt;$E$18,"N/A",IF(D81=$E$18,IF($E$7-SUM(OFFSET(F81,-$E$18,0):F81)&gt;0,$E$7-SUM(OFFSET(F81,-$E$18,0):F81),0),IF(OFFSET(G81,-$E$18,0)-SUM(OFFSET(F81,-$E$18,0):F81)&gt;0,OFFSET(G81,-$E$18,0)-SUM(OFFSET(F81,-$E$18,0):F81),0)))</f>
        <v>N/A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326</v>
      </c>
      <c r="F82" s="15">
        <f t="shared" si="4"/>
        <v>15</v>
      </c>
      <c r="G82" s="15">
        <f t="shared" ca="1" si="5"/>
        <v>0</v>
      </c>
      <c r="H82" s="13">
        <f t="shared" ca="1" si="0"/>
        <v>0.35726027397260279</v>
      </c>
      <c r="I82" s="29">
        <f ca="1">IF(G82&lt;&gt;0,IF(E82&lt;0,0,IF(OR('Marinated Chicken'!I82&gt;0,Squid!I82&gt;0,Spanakopita!I82&gt;0,'Filet Mignon'!I82&gt;0,'Pork Loin Skewers'!I82&gt;0),0,IF(OR(Pita!I82&gt;0,'Green Pepper'!I82&gt;0,'House Salad'!I82&gt;0,Mushrooms!I82&gt;0,Lemon!I82&gt;0,Tzatziki!I82&gt;0,'Monterey Jack'!I82&gt;0,Onions!I82&gt;0,'Garlic Butter Sauce'!I82&gt;0,Flour!I82&gt;0,Cheddar!I82&gt;0),50,200))),0)</f>
        <v>0</v>
      </c>
      <c r="J82" s="2" t="str">
        <f ca="1">IF(D82&lt;$E$18,"N/A",IF(D82=$E$18,IF($E$7-SUM(OFFSET(F82,-$E$18,0):F82)&gt;0,$E$7-SUM(OFFSET(F82,-$E$18,0):F82),0),IF(OFFSET(G82,-$E$18,0)-SUM(OFFSET(F82,-$E$18,0):F82)&gt;0,OFFSET(G82,-$E$18,0)-SUM(OFFSET(F82,-$E$18,0):F82),0)))</f>
        <v>N/A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311</v>
      </c>
      <c r="F83" s="15">
        <f t="shared" si="4"/>
        <v>15</v>
      </c>
      <c r="G83" s="15">
        <f t="shared" ca="1" si="5"/>
        <v>0</v>
      </c>
      <c r="H83" s="13">
        <f t="shared" ca="1" si="0"/>
        <v>0.34082191780821924</v>
      </c>
      <c r="I83" s="29">
        <f ca="1">IF(G83&lt;&gt;0,IF(E83&lt;0,0,IF(OR('Marinated Chicken'!I83&gt;0,Squid!I83&gt;0,Spanakopita!I83&gt;0,'Filet Mignon'!I83&gt;0,'Pork Loin Skewers'!I83&gt;0),0,IF(OR(Pita!I83&gt;0,'Green Pepper'!I83&gt;0,'House Salad'!I83&gt;0,Mushrooms!I83&gt;0,Lemon!I83&gt;0,Tzatziki!I83&gt;0,'Monterey Jack'!I83&gt;0,Onions!I83&gt;0,'Garlic Butter Sauce'!I83&gt;0,Flour!I83&gt;0,Cheddar!I83&gt;0),50,200))),0)</f>
        <v>0</v>
      </c>
      <c r="J83" s="2" t="str">
        <f ca="1">IF(D83&lt;$E$18,"N/A",IF(D83=$E$18,IF($E$7-SUM(OFFSET(F83,-$E$18,0):F83)&gt;0,$E$7-SUM(OFFSET(F83,-$E$18,0):F83),0),IF(OFFSET(G83,-$E$18,0)-SUM(OFFSET(F83,-$E$18,0):F83)&gt;0,OFFSET(G83,-$E$18,0)-SUM(OFFSET(F83,-$E$18,0):F83),0)))</f>
        <v>N/A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296</v>
      </c>
      <c r="F84" s="15">
        <f t="shared" si="4"/>
        <v>15</v>
      </c>
      <c r="G84" s="15">
        <f t="shared" ca="1" si="5"/>
        <v>0</v>
      </c>
      <c r="H84" s="13">
        <f t="shared" ca="1" si="0"/>
        <v>0.32438356164383564</v>
      </c>
      <c r="I84" s="29">
        <f ca="1">IF(G84&lt;&gt;0,IF(E84&lt;0,0,IF(OR('Marinated Chicken'!I84&gt;0,Squid!I84&gt;0,Spanakopita!I84&gt;0,'Filet Mignon'!I84&gt;0,'Pork Loin Skewers'!I84&gt;0),0,IF(OR(Pita!I84&gt;0,'Green Pepper'!I84&gt;0,'House Salad'!I84&gt;0,Mushrooms!I84&gt;0,Lemon!I84&gt;0,Tzatziki!I84&gt;0,'Monterey Jack'!I84&gt;0,Onions!I84&gt;0,'Garlic Butter Sauce'!I84&gt;0,Flour!I84&gt;0,Cheddar!I84&gt;0),50,200))),0)</f>
        <v>0</v>
      </c>
      <c r="J84" s="2" t="str">
        <f ca="1">IF(D84&lt;$E$18,"N/A",IF(D84=$E$18,IF($E$7-SUM(OFFSET(F84,-$E$18,0):F84)&gt;0,$E$7-SUM(OFFSET(F84,-$E$18,0):F84),0),IF(OFFSET(G84,-$E$18,0)-SUM(OFFSET(F84,-$E$18,0):F84)&gt;0,OFFSET(G84,-$E$18,0)-SUM(OFFSET(F84,-$E$18,0):F84),0)))</f>
        <v>N/A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281</v>
      </c>
      <c r="F85" s="15">
        <f t="shared" si="4"/>
        <v>15</v>
      </c>
      <c r="G85" s="15">
        <f t="shared" ca="1" si="5"/>
        <v>0</v>
      </c>
      <c r="H85" s="13">
        <f t="shared" ref="H85:H148" ca="1" si="7">IF(E85&gt;0,E85*($E$12/365),0)</f>
        <v>0.30794520547945209</v>
      </c>
      <c r="I85" s="29">
        <f ca="1">IF(G85&lt;&gt;0,IF(E85&lt;0,0,IF(OR('Marinated Chicken'!I85&gt;0,Squid!I85&gt;0,Spanakopita!I85&gt;0,'Filet Mignon'!I85&gt;0,'Pork Loin Skewers'!I85&gt;0),0,IF(OR(Pita!I85&gt;0,'Green Pepper'!I85&gt;0,'House Salad'!I85&gt;0,Mushrooms!I85&gt;0,Lemon!I85&gt;0,Tzatziki!I85&gt;0,'Monterey Jack'!I85&gt;0,Onions!I85&gt;0,'Garlic Butter Sauce'!I85&gt;0,Flour!I85&gt;0,Cheddar!I85&gt;0),50,200))),0)</f>
        <v>0</v>
      </c>
      <c r="J85" s="2" t="str">
        <f ca="1">IF(D85&lt;$E$18,"N/A",IF(D85=$E$18,IF($E$7-SUM(OFFSET(F85,-$E$18,0):F85)&gt;0,$E$7-SUM(OFFSET(F85,-$E$18,0):F85),0),IF(OFFSET(G85,-$E$18,0)-SUM(OFFSET(F85,-$E$18,0):F85)&gt;0,OFFSET(G85,-$E$18,0)-SUM(OFFSET(F85,-$E$18,0):F85),0)))</f>
        <v>N/A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266</v>
      </c>
      <c r="F86" s="15">
        <f t="shared" ref="F86:F149" si="10">ROUND($E$15/7,0)</f>
        <v>15</v>
      </c>
      <c r="G86" s="15">
        <f t="shared" ref="G86:G149" ca="1" si="11">IF(D86=1,$E$4,IF(E86&lt;0,$E$4-E86,IF(MOD(D86,$E$5)=0,$E$4-E86,0)))</f>
        <v>0</v>
      </c>
      <c r="H86" s="13">
        <f t="shared" ca="1" si="7"/>
        <v>0.29150684931506854</v>
      </c>
      <c r="I86" s="29">
        <f ca="1">IF(G86&lt;&gt;0,IF(E86&lt;0,0,IF(OR('Marinated Chicken'!I86&gt;0,Squid!I86&gt;0,Spanakopita!I86&gt;0,'Filet Mignon'!I86&gt;0,'Pork Loin Skewers'!I86&gt;0),0,IF(OR(Pita!I86&gt;0,'Green Pepper'!I86&gt;0,'House Salad'!I86&gt;0,Mushrooms!I86&gt;0,Lemon!I86&gt;0,Tzatziki!I86&gt;0,'Monterey Jack'!I86&gt;0,Onions!I86&gt;0,'Garlic Butter Sauce'!I86&gt;0,Flour!I86&gt;0,Cheddar!I86&gt;0),50,200))),0)</f>
        <v>0</v>
      </c>
      <c r="J86" s="2" t="str">
        <f ca="1">IF(D86&lt;$E$18,"N/A",IF(D86=$E$18,IF($E$7-SUM(OFFSET(F86,-$E$18,0):F86)&gt;0,$E$7-SUM(OFFSET(F86,-$E$18,0):F86),0),IF(OFFSET(G86,-$E$18,0)-SUM(OFFSET(F86,-$E$18,0):F86)&gt;0,OFFSET(G86,-$E$18,0)-SUM(OFFSET(F86,-$E$18,0):F86),0)))</f>
        <v>N/A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251</v>
      </c>
      <c r="F87" s="15">
        <f t="shared" si="10"/>
        <v>15</v>
      </c>
      <c r="G87" s="15">
        <f t="shared" ca="1" si="11"/>
        <v>0</v>
      </c>
      <c r="H87" s="13">
        <f t="shared" ca="1" si="7"/>
        <v>0.27506849315068499</v>
      </c>
      <c r="I87" s="29">
        <f ca="1">IF(G87&lt;&gt;0,IF(E87&lt;0,0,IF(OR('Marinated Chicken'!I87&gt;0,Squid!I87&gt;0,Spanakopita!I87&gt;0,'Filet Mignon'!I87&gt;0,'Pork Loin Skewers'!I87&gt;0),0,IF(OR(Pita!I87&gt;0,'Green Pepper'!I87&gt;0,'House Salad'!I87&gt;0,Mushrooms!I87&gt;0,Lemon!I87&gt;0,Tzatziki!I87&gt;0,'Monterey Jack'!I87&gt;0,Onions!I87&gt;0,'Garlic Butter Sauce'!I87&gt;0,Flour!I87&gt;0,Cheddar!I87&gt;0),50,200))),0)</f>
        <v>0</v>
      </c>
      <c r="J87" s="2" t="str">
        <f ca="1">IF(D87&lt;$E$18,"N/A",IF(D87=$E$18,IF($E$7-SUM(OFFSET(F87,-$E$18,0):F87)&gt;0,$E$7-SUM(OFFSET(F87,-$E$18,0):F87),0),IF(OFFSET(G87,-$E$18,0)-SUM(OFFSET(F87,-$E$18,0):F87)&gt;0,OFFSET(G87,-$E$18,0)-SUM(OFFSET(F87,-$E$18,0):F87),0)))</f>
        <v>N/A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236</v>
      </c>
      <c r="F88" s="15">
        <f t="shared" si="10"/>
        <v>15</v>
      </c>
      <c r="G88" s="15">
        <f t="shared" ca="1" si="11"/>
        <v>0</v>
      </c>
      <c r="H88" s="13">
        <f t="shared" ca="1" si="7"/>
        <v>0.25863013698630138</v>
      </c>
      <c r="I88" s="29">
        <f ca="1">IF(G88&lt;&gt;0,IF(E88&lt;0,0,IF(OR('Marinated Chicken'!I88&gt;0,Squid!I88&gt;0,Spanakopita!I88&gt;0,'Filet Mignon'!I88&gt;0,'Pork Loin Skewers'!I88&gt;0),0,IF(OR(Pita!I88&gt;0,'Green Pepper'!I88&gt;0,'House Salad'!I88&gt;0,Mushrooms!I88&gt;0,Lemon!I88&gt;0,Tzatziki!I88&gt;0,'Monterey Jack'!I88&gt;0,Onions!I88&gt;0,'Garlic Butter Sauce'!I88&gt;0,Flour!I88&gt;0,Cheddar!I88&gt;0),50,200))),0)</f>
        <v>0</v>
      </c>
      <c r="J88" s="2" t="str">
        <f ca="1">IF(D88&lt;$E$18,"N/A",IF(D88=$E$18,IF($E$7-SUM(OFFSET(F88,-$E$18,0):F88)&gt;0,$E$7-SUM(OFFSET(F88,-$E$18,0):F88),0),IF(OFFSET(G88,-$E$18,0)-SUM(OFFSET(F88,-$E$18,0):F88)&gt;0,OFFSET(G88,-$E$18,0)-SUM(OFFSET(F88,-$E$18,0):F88),0)))</f>
        <v>N/A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221</v>
      </c>
      <c r="F89" s="15">
        <f t="shared" si="10"/>
        <v>15</v>
      </c>
      <c r="G89" s="15">
        <f t="shared" ca="1" si="11"/>
        <v>0</v>
      </c>
      <c r="H89" s="13">
        <f t="shared" ca="1" si="7"/>
        <v>0.24219178082191783</v>
      </c>
      <c r="I89" s="29">
        <f ca="1">IF(G89&lt;&gt;0,IF(E89&lt;0,0,IF(OR('Marinated Chicken'!I89&gt;0,Squid!I89&gt;0,Spanakopita!I89&gt;0,'Filet Mignon'!I89&gt;0,'Pork Loin Skewers'!I89&gt;0),0,IF(OR(Pita!I89&gt;0,'Green Pepper'!I89&gt;0,'House Salad'!I89&gt;0,Mushrooms!I89&gt;0,Lemon!I89&gt;0,Tzatziki!I89&gt;0,'Monterey Jack'!I89&gt;0,Onions!I89&gt;0,'Garlic Butter Sauce'!I89&gt;0,Flour!I89&gt;0,Cheddar!I89&gt;0),50,200))),0)</f>
        <v>0</v>
      </c>
      <c r="J89" s="2" t="str">
        <f ca="1">IF(D89&lt;$E$18,"N/A",IF(D89=$E$18,IF($E$7-SUM(OFFSET(F89,-$E$18,0):F89)&gt;0,$E$7-SUM(OFFSET(F89,-$E$18,0):F89),0),IF(OFFSET(G89,-$E$18,0)-SUM(OFFSET(F89,-$E$18,0):F89)&gt;0,OFFSET(G89,-$E$18,0)-SUM(OFFSET(F89,-$E$18,0):F89),0)))</f>
        <v>N/A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206</v>
      </c>
      <c r="F90" s="15">
        <f t="shared" si="10"/>
        <v>15</v>
      </c>
      <c r="G90" s="15">
        <f t="shared" ca="1" si="11"/>
        <v>525</v>
      </c>
      <c r="H90" s="13">
        <f t="shared" ca="1" si="7"/>
        <v>0.22575342465753429</v>
      </c>
      <c r="I90" s="29">
        <f ca="1">IF(G90&lt;&gt;0,IF(E90&lt;0,0,IF(OR('Marinated Chicken'!I90&gt;0,Squid!I90&gt;0,Spanakopita!I90&gt;0,'Filet Mignon'!I90&gt;0,'Pork Loin Skewers'!I90&gt;0),0,IF(OR(Pita!I90&gt;0,'Green Pepper'!I90&gt;0,'House Salad'!I90&gt;0,Mushrooms!I90&gt;0,Lemon!I90&gt;0,Tzatziki!I90&gt;0,'Monterey Jack'!I90&gt;0,Onions!I90&gt;0,'Garlic Butter Sauce'!I90&gt;0,Flour!I90&gt;0,Cheddar!I90&gt;0),50,200))),0)</f>
        <v>0</v>
      </c>
      <c r="J90" s="2" t="str">
        <f ca="1">IF(D90&lt;$E$18,"N/A",IF(D90=$E$18,IF($E$7-SUM(OFFSET(F90,-$E$18,0):F90)&gt;0,$E$7-SUM(OFFSET(F90,-$E$18,0):F90),0),IF(OFFSET(G90,-$E$18,0)-SUM(OFFSET(F90,-$E$18,0):F90)&gt;0,OFFSET(G90,-$E$18,0)-SUM(OFFSET(F90,-$E$18,0):F90),0)))</f>
        <v>N/A</v>
      </c>
      <c r="K90" s="13">
        <f t="shared" ca="1" si="8"/>
        <v>0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716</v>
      </c>
      <c r="F91" s="15">
        <f t="shared" si="10"/>
        <v>15</v>
      </c>
      <c r="G91" s="15">
        <f t="shared" ca="1" si="11"/>
        <v>0</v>
      </c>
      <c r="H91" s="13">
        <f t="shared" ca="1" si="7"/>
        <v>0.78465753424657547</v>
      </c>
      <c r="I91" s="29">
        <f ca="1">IF(G91&lt;&gt;0,IF(E91&lt;0,0,IF(OR('Marinated Chicken'!I91&gt;0,Squid!I91&gt;0,Spanakopita!I91&gt;0,'Filet Mignon'!I91&gt;0,'Pork Loin Skewers'!I91&gt;0),0,IF(OR(Pita!I91&gt;0,'Green Pepper'!I91&gt;0,'House Salad'!I91&gt;0,Mushrooms!I91&gt;0,Lemon!I91&gt;0,Tzatziki!I91&gt;0,'Monterey Jack'!I91&gt;0,Onions!I91&gt;0,'Garlic Butter Sauce'!I91&gt;0,Flour!I91&gt;0,Cheddar!I91&gt;0),50,200))),0)</f>
        <v>0</v>
      </c>
      <c r="J91" s="2" t="str">
        <f ca="1">IF(D91&lt;$E$18,"N/A",IF(D91=$E$18,IF($E$7-SUM(OFFSET(F91,-$E$18,0):F91)&gt;0,$E$7-SUM(OFFSET(F91,-$E$18,0):F91),0),IF(OFFSET(G91,-$E$18,0)-SUM(OFFSET(F91,-$E$18,0):F91)&gt;0,OFFSET(G91,-$E$18,0)-SUM(OFFSET(F91,-$E$18,0):F91),0)))</f>
        <v>N/A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701</v>
      </c>
      <c r="F92" s="15">
        <f t="shared" si="10"/>
        <v>15</v>
      </c>
      <c r="G92" s="15">
        <f t="shared" ca="1" si="11"/>
        <v>0</v>
      </c>
      <c r="H92" s="13">
        <f t="shared" ca="1" si="7"/>
        <v>0.76821917808219187</v>
      </c>
      <c r="I92" s="29">
        <f ca="1">IF(G92&lt;&gt;0,IF(E92&lt;0,0,IF(OR('Marinated Chicken'!I92&gt;0,Squid!I92&gt;0,Spanakopita!I92&gt;0,'Filet Mignon'!I92&gt;0,'Pork Loin Skewers'!I92&gt;0),0,IF(OR(Pita!I92&gt;0,'Green Pepper'!I92&gt;0,'House Salad'!I92&gt;0,Mushrooms!I92&gt;0,Lemon!I92&gt;0,Tzatziki!I92&gt;0,'Monterey Jack'!I92&gt;0,Onions!I92&gt;0,'Garlic Butter Sauce'!I92&gt;0,Flour!I92&gt;0,Cheddar!I92&gt;0),50,200))),0)</f>
        <v>0</v>
      </c>
      <c r="J92" s="2" t="str">
        <f ca="1">IF(D92&lt;$E$18,"N/A",IF(D92=$E$18,IF($E$7-SUM(OFFSET(F92,-$E$18,0):F92)&gt;0,$E$7-SUM(OFFSET(F92,-$E$18,0):F92),0),IF(OFFSET(G92,-$E$18,0)-SUM(OFFSET(F92,-$E$18,0):F92)&gt;0,OFFSET(G92,-$E$18,0)-SUM(OFFSET(F92,-$E$18,0):F92),0)))</f>
        <v>N/A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686</v>
      </c>
      <c r="F93" s="15">
        <f t="shared" si="10"/>
        <v>15</v>
      </c>
      <c r="G93" s="15">
        <f t="shared" ca="1" si="11"/>
        <v>0</v>
      </c>
      <c r="H93" s="13">
        <f t="shared" ca="1" si="7"/>
        <v>0.75178082191780826</v>
      </c>
      <c r="I93" s="29">
        <f ca="1">IF(G93&lt;&gt;0,IF(E93&lt;0,0,IF(OR('Marinated Chicken'!I93&gt;0,Squid!I93&gt;0,Spanakopita!I93&gt;0,'Filet Mignon'!I93&gt;0,'Pork Loin Skewers'!I93&gt;0),0,IF(OR(Pita!I93&gt;0,'Green Pepper'!I93&gt;0,'House Salad'!I93&gt;0,Mushrooms!I93&gt;0,Lemon!I93&gt;0,Tzatziki!I93&gt;0,'Monterey Jack'!I93&gt;0,Onions!I93&gt;0,'Garlic Butter Sauce'!I93&gt;0,Flour!I93&gt;0,Cheddar!I93&gt;0),50,200))),0)</f>
        <v>0</v>
      </c>
      <c r="J93" s="2" t="str">
        <f ca="1">IF(D93&lt;$E$18,"N/A",IF(D93=$E$18,IF($E$7-SUM(OFFSET(F93,-$E$18,0):F93)&gt;0,$E$7-SUM(OFFSET(F93,-$E$18,0):F93),0),IF(OFFSET(G93,-$E$18,0)-SUM(OFFSET(F93,-$E$18,0):F93)&gt;0,OFFSET(G93,-$E$18,0)-SUM(OFFSET(F93,-$E$18,0):F93),0)))</f>
        <v>N/A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671</v>
      </c>
      <c r="F94" s="15">
        <f t="shared" si="10"/>
        <v>15</v>
      </c>
      <c r="G94" s="15">
        <f t="shared" ca="1" si="11"/>
        <v>0</v>
      </c>
      <c r="H94" s="13">
        <f t="shared" ca="1" si="7"/>
        <v>0.73534246575342477</v>
      </c>
      <c r="I94" s="29">
        <f ca="1">IF(G94&lt;&gt;0,IF(E94&lt;0,0,IF(OR('Marinated Chicken'!I94&gt;0,Squid!I94&gt;0,Spanakopita!I94&gt;0,'Filet Mignon'!I94&gt;0,'Pork Loin Skewers'!I94&gt;0),0,IF(OR(Pita!I94&gt;0,'Green Pepper'!I94&gt;0,'House Salad'!I94&gt;0,Mushrooms!I94&gt;0,Lemon!I94&gt;0,Tzatziki!I94&gt;0,'Monterey Jack'!I94&gt;0,Onions!I94&gt;0,'Garlic Butter Sauce'!I94&gt;0,Flour!I94&gt;0,Cheddar!I94&gt;0),50,200))),0)</f>
        <v>0</v>
      </c>
      <c r="J94" s="2" t="str">
        <f ca="1">IF(D94&lt;$E$18,"N/A",IF(D94=$E$18,IF($E$7-SUM(OFFSET(F94,-$E$18,0):F94)&gt;0,$E$7-SUM(OFFSET(F94,-$E$18,0):F94),0),IF(OFFSET(G94,-$E$18,0)-SUM(OFFSET(F94,-$E$18,0):F94)&gt;0,OFFSET(G94,-$E$18,0)-SUM(OFFSET(F94,-$E$18,0):F94),0)))</f>
        <v>N/A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656</v>
      </c>
      <c r="F95" s="15">
        <f t="shared" si="10"/>
        <v>15</v>
      </c>
      <c r="G95" s="15">
        <f t="shared" ca="1" si="11"/>
        <v>0</v>
      </c>
      <c r="H95" s="13">
        <f t="shared" ca="1" si="7"/>
        <v>0.71890410958904116</v>
      </c>
      <c r="I95" s="29">
        <f ca="1">IF(G95&lt;&gt;0,IF(E95&lt;0,0,IF(OR('Marinated Chicken'!I95&gt;0,Squid!I95&gt;0,Spanakopita!I95&gt;0,'Filet Mignon'!I95&gt;0,'Pork Loin Skewers'!I95&gt;0),0,IF(OR(Pita!I95&gt;0,'Green Pepper'!I95&gt;0,'House Salad'!I95&gt;0,Mushrooms!I95&gt;0,Lemon!I95&gt;0,Tzatziki!I95&gt;0,'Monterey Jack'!I95&gt;0,Onions!I95&gt;0,'Garlic Butter Sauce'!I95&gt;0,Flour!I95&gt;0,Cheddar!I95&gt;0),50,200))),0)</f>
        <v>0</v>
      </c>
      <c r="J95" s="2" t="str">
        <f ca="1">IF(D95&lt;$E$18,"N/A",IF(D95=$E$18,IF($E$7-SUM(OFFSET(F95,-$E$18,0):F95)&gt;0,$E$7-SUM(OFFSET(F95,-$E$18,0):F95),0),IF(OFFSET(G95,-$E$18,0)-SUM(OFFSET(F95,-$E$18,0):F95)&gt;0,OFFSET(G95,-$E$18,0)-SUM(OFFSET(F95,-$E$18,0):F95),0)))</f>
        <v>N/A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641</v>
      </c>
      <c r="F96" s="15">
        <f t="shared" si="10"/>
        <v>15</v>
      </c>
      <c r="G96" s="15">
        <f t="shared" ca="1" si="11"/>
        <v>0</v>
      </c>
      <c r="H96" s="13">
        <f t="shared" ca="1" si="7"/>
        <v>0.70246575342465767</v>
      </c>
      <c r="I96" s="29">
        <f ca="1">IF(G96&lt;&gt;0,IF(E96&lt;0,0,IF(OR('Marinated Chicken'!I96&gt;0,Squid!I96&gt;0,Spanakopita!I96&gt;0,'Filet Mignon'!I96&gt;0,'Pork Loin Skewers'!I96&gt;0),0,IF(OR(Pita!I96&gt;0,'Green Pepper'!I96&gt;0,'House Salad'!I96&gt;0,Mushrooms!I96&gt;0,Lemon!I96&gt;0,Tzatziki!I96&gt;0,'Monterey Jack'!I96&gt;0,Onions!I96&gt;0,'Garlic Butter Sauce'!I96&gt;0,Flour!I96&gt;0,Cheddar!I96&gt;0),50,200))),0)</f>
        <v>0</v>
      </c>
      <c r="J96" s="2" t="str">
        <f ca="1">IF(D96&lt;$E$18,"N/A",IF(D96=$E$18,IF($E$7-SUM(OFFSET(F96,-$E$18,0):F96)&gt;0,$E$7-SUM(OFFSET(F96,-$E$18,0):F96),0),IF(OFFSET(G96,-$E$18,0)-SUM(OFFSET(F96,-$E$18,0):F96)&gt;0,OFFSET(G96,-$E$18,0)-SUM(OFFSET(F96,-$E$18,0):F96),0)))</f>
        <v>N/A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626</v>
      </c>
      <c r="F97" s="15">
        <f t="shared" si="10"/>
        <v>15</v>
      </c>
      <c r="G97" s="15">
        <f t="shared" ca="1" si="11"/>
        <v>0</v>
      </c>
      <c r="H97" s="13">
        <f t="shared" ca="1" si="7"/>
        <v>0.68602739726027406</v>
      </c>
      <c r="I97" s="29">
        <f ca="1">IF(G97&lt;&gt;0,IF(E97&lt;0,0,IF(OR('Marinated Chicken'!I97&gt;0,Squid!I97&gt;0,Spanakopita!I97&gt;0,'Filet Mignon'!I97&gt;0,'Pork Loin Skewers'!I97&gt;0),0,IF(OR(Pita!I97&gt;0,'Green Pepper'!I97&gt;0,'House Salad'!I97&gt;0,Mushrooms!I97&gt;0,Lemon!I97&gt;0,Tzatziki!I97&gt;0,'Monterey Jack'!I97&gt;0,Onions!I97&gt;0,'Garlic Butter Sauce'!I97&gt;0,Flour!I97&gt;0,Cheddar!I97&gt;0),50,200))),0)</f>
        <v>0</v>
      </c>
      <c r="J97" s="2" t="str">
        <f ca="1">IF(D97&lt;$E$18,"N/A",IF(D97=$E$18,IF($E$7-SUM(OFFSET(F97,-$E$18,0):F97)&gt;0,$E$7-SUM(OFFSET(F97,-$E$18,0):F97),0),IF(OFFSET(G97,-$E$18,0)-SUM(OFFSET(F97,-$E$18,0):F97)&gt;0,OFFSET(G97,-$E$18,0)-SUM(OFFSET(F97,-$E$18,0):F97),0)))</f>
        <v>N/A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611</v>
      </c>
      <c r="F98" s="15">
        <f t="shared" si="10"/>
        <v>15</v>
      </c>
      <c r="G98" s="15">
        <f t="shared" ca="1" si="11"/>
        <v>0</v>
      </c>
      <c r="H98" s="13">
        <f t="shared" ca="1" si="7"/>
        <v>0.66958904109589046</v>
      </c>
      <c r="I98" s="29">
        <f ca="1">IF(G98&lt;&gt;0,IF(E98&lt;0,0,IF(OR('Marinated Chicken'!I98&gt;0,Squid!I98&gt;0,Spanakopita!I98&gt;0,'Filet Mignon'!I98&gt;0,'Pork Loin Skewers'!I98&gt;0),0,IF(OR(Pita!I98&gt;0,'Green Pepper'!I98&gt;0,'House Salad'!I98&gt;0,Mushrooms!I98&gt;0,Lemon!I98&gt;0,Tzatziki!I98&gt;0,'Monterey Jack'!I98&gt;0,Onions!I98&gt;0,'Garlic Butter Sauce'!I98&gt;0,Flour!I98&gt;0,Cheddar!I98&gt;0),50,200))),0)</f>
        <v>0</v>
      </c>
      <c r="J98" s="2" t="str">
        <f ca="1">IF(D98&lt;$E$18,"N/A",IF(D98=$E$18,IF($E$7-SUM(OFFSET(F98,-$E$18,0):F98)&gt;0,$E$7-SUM(OFFSET(F98,-$E$18,0):F98),0),IF(OFFSET(G98,-$E$18,0)-SUM(OFFSET(F98,-$E$18,0):F98)&gt;0,OFFSET(G98,-$E$18,0)-SUM(OFFSET(F98,-$E$18,0):F98),0)))</f>
        <v>N/A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596</v>
      </c>
      <c r="F99" s="15">
        <f t="shared" si="10"/>
        <v>15</v>
      </c>
      <c r="G99" s="15">
        <f t="shared" ca="1" si="11"/>
        <v>0</v>
      </c>
      <c r="H99" s="13">
        <f t="shared" ca="1" si="7"/>
        <v>0.65315068493150696</v>
      </c>
      <c r="I99" s="29">
        <f ca="1">IF(G99&lt;&gt;0,IF(E99&lt;0,0,IF(OR('Marinated Chicken'!I99&gt;0,Squid!I99&gt;0,Spanakopita!I99&gt;0,'Filet Mignon'!I99&gt;0,'Pork Loin Skewers'!I99&gt;0),0,IF(OR(Pita!I99&gt;0,'Green Pepper'!I99&gt;0,'House Salad'!I99&gt;0,Mushrooms!I99&gt;0,Lemon!I99&gt;0,Tzatziki!I99&gt;0,'Monterey Jack'!I99&gt;0,Onions!I99&gt;0,'Garlic Butter Sauce'!I99&gt;0,Flour!I99&gt;0,Cheddar!I99&gt;0),50,200))),0)</f>
        <v>0</v>
      </c>
      <c r="J99" s="2" t="str">
        <f ca="1">IF(D99&lt;$E$18,"N/A",IF(D99=$E$18,IF($E$7-SUM(OFFSET(F99,-$E$18,0):F99)&gt;0,$E$7-SUM(OFFSET(F99,-$E$18,0):F99),0),IF(OFFSET(G99,-$E$18,0)-SUM(OFFSET(F99,-$E$18,0):F99)&gt;0,OFFSET(G99,-$E$18,0)-SUM(OFFSET(F99,-$E$18,0):F99),0)))</f>
        <v>N/A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581</v>
      </c>
      <c r="F100" s="15">
        <f t="shared" si="10"/>
        <v>15</v>
      </c>
      <c r="G100" s="15">
        <f t="shared" ca="1" si="11"/>
        <v>0</v>
      </c>
      <c r="H100" s="13">
        <f t="shared" ca="1" si="7"/>
        <v>0.63671232876712336</v>
      </c>
      <c r="I100" s="29">
        <f ca="1">IF(G100&lt;&gt;0,IF(E100&lt;0,0,IF(OR('Marinated Chicken'!I100&gt;0,Squid!I100&gt;0,Spanakopita!I100&gt;0,'Filet Mignon'!I100&gt;0,'Pork Loin Skewers'!I100&gt;0),0,IF(OR(Pita!I100&gt;0,'Green Pepper'!I100&gt;0,'House Salad'!I100&gt;0,Mushrooms!I100&gt;0,Lemon!I100&gt;0,Tzatziki!I100&gt;0,'Monterey Jack'!I100&gt;0,Onions!I100&gt;0,'Garlic Butter Sauce'!I100&gt;0,Flour!I100&gt;0,Cheddar!I100&gt;0),50,200))),0)</f>
        <v>0</v>
      </c>
      <c r="J100" s="2" t="str">
        <f ca="1">IF(D100&lt;$E$18,"N/A",IF(D100=$E$18,IF($E$7-SUM(OFFSET(F100,-$E$18,0):F100)&gt;0,$E$7-SUM(OFFSET(F100,-$E$18,0):F100),0),IF(OFFSET(G100,-$E$18,0)-SUM(OFFSET(F100,-$E$18,0):F100)&gt;0,OFFSET(G100,-$E$18,0)-SUM(OFFSET(F100,-$E$18,0):F100),0)))</f>
        <v>N/A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566</v>
      </c>
      <c r="F101" s="15">
        <f t="shared" si="10"/>
        <v>15</v>
      </c>
      <c r="G101" s="15">
        <f t="shared" ca="1" si="11"/>
        <v>0</v>
      </c>
      <c r="H101" s="13">
        <f t="shared" ca="1" si="7"/>
        <v>0.62027397260273975</v>
      </c>
      <c r="I101" s="29">
        <f ca="1">IF(G101&lt;&gt;0,IF(E101&lt;0,0,IF(OR('Marinated Chicken'!I101&gt;0,Squid!I101&gt;0,Spanakopita!I101&gt;0,'Filet Mignon'!I101&gt;0,'Pork Loin Skewers'!I101&gt;0),0,IF(OR(Pita!I101&gt;0,'Green Pepper'!I101&gt;0,'House Salad'!I101&gt;0,Mushrooms!I101&gt;0,Lemon!I101&gt;0,Tzatziki!I101&gt;0,'Monterey Jack'!I101&gt;0,Onions!I101&gt;0,'Garlic Butter Sauce'!I101&gt;0,Flour!I101&gt;0,Cheddar!I101&gt;0),50,200))),0)</f>
        <v>0</v>
      </c>
      <c r="J101" s="2" t="str">
        <f ca="1">IF(D101&lt;$E$18,"N/A",IF(D101=$E$18,IF($E$7-SUM(OFFSET(F101,-$E$18,0):F101)&gt;0,$E$7-SUM(OFFSET(F101,-$E$18,0):F101),0),IF(OFFSET(G101,-$E$18,0)-SUM(OFFSET(F101,-$E$18,0):F101)&gt;0,OFFSET(G101,-$E$18,0)-SUM(OFFSET(F101,-$E$18,0):F101),0)))</f>
        <v>N/A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551</v>
      </c>
      <c r="F102" s="15">
        <f t="shared" si="10"/>
        <v>15</v>
      </c>
      <c r="G102" s="15">
        <f t="shared" ca="1" si="11"/>
        <v>0</v>
      </c>
      <c r="H102" s="13">
        <f t="shared" ca="1" si="7"/>
        <v>0.60383561643835626</v>
      </c>
      <c r="I102" s="29">
        <f ca="1">IF(G102&lt;&gt;0,IF(E102&lt;0,0,IF(OR('Marinated Chicken'!I102&gt;0,Squid!I102&gt;0,Spanakopita!I102&gt;0,'Filet Mignon'!I102&gt;0,'Pork Loin Skewers'!I102&gt;0),0,IF(OR(Pita!I102&gt;0,'Green Pepper'!I102&gt;0,'House Salad'!I102&gt;0,Mushrooms!I102&gt;0,Lemon!I102&gt;0,Tzatziki!I102&gt;0,'Monterey Jack'!I102&gt;0,Onions!I102&gt;0,'Garlic Butter Sauce'!I102&gt;0,Flour!I102&gt;0,Cheddar!I102&gt;0),50,200))),0)</f>
        <v>0</v>
      </c>
      <c r="J102" s="2" t="str">
        <f ca="1">IF(D102&lt;$E$18,"N/A",IF(D102=$E$18,IF($E$7-SUM(OFFSET(F102,-$E$18,0):F102)&gt;0,$E$7-SUM(OFFSET(F102,-$E$18,0):F102),0),IF(OFFSET(G102,-$E$18,0)-SUM(OFFSET(F102,-$E$18,0):F102)&gt;0,OFFSET(G102,-$E$18,0)-SUM(OFFSET(F102,-$E$18,0):F102),0)))</f>
        <v>N/A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536</v>
      </c>
      <c r="F103" s="15">
        <f t="shared" si="10"/>
        <v>15</v>
      </c>
      <c r="G103" s="15">
        <f t="shared" ca="1" si="11"/>
        <v>0</v>
      </c>
      <c r="H103" s="13">
        <f t="shared" ca="1" si="7"/>
        <v>0.58739726027397265</v>
      </c>
      <c r="I103" s="29">
        <f ca="1">IF(G103&lt;&gt;0,IF(E103&lt;0,0,IF(OR('Marinated Chicken'!I103&gt;0,Squid!I103&gt;0,Spanakopita!I103&gt;0,'Filet Mignon'!I103&gt;0,'Pork Loin Skewers'!I103&gt;0),0,IF(OR(Pita!I103&gt;0,'Green Pepper'!I103&gt;0,'House Salad'!I103&gt;0,Mushrooms!I103&gt;0,Lemon!I103&gt;0,Tzatziki!I103&gt;0,'Monterey Jack'!I103&gt;0,Onions!I103&gt;0,'Garlic Butter Sauce'!I103&gt;0,Flour!I103&gt;0,Cheddar!I103&gt;0),50,200))),0)</f>
        <v>0</v>
      </c>
      <c r="J103" s="2" t="str">
        <f ca="1">IF(D103&lt;$E$18,"N/A",IF(D103=$E$18,IF($E$7-SUM(OFFSET(F103,-$E$18,0):F103)&gt;0,$E$7-SUM(OFFSET(F103,-$E$18,0):F103),0),IF(OFFSET(G103,-$E$18,0)-SUM(OFFSET(F103,-$E$18,0):F103)&gt;0,OFFSET(G103,-$E$18,0)-SUM(OFFSET(F103,-$E$18,0):F103),0)))</f>
        <v>N/A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521</v>
      </c>
      <c r="F104" s="15">
        <f t="shared" si="10"/>
        <v>15</v>
      </c>
      <c r="G104" s="15">
        <f t="shared" ca="1" si="11"/>
        <v>0</v>
      </c>
      <c r="H104" s="13">
        <f t="shared" ca="1" si="7"/>
        <v>0.57095890410958916</v>
      </c>
      <c r="I104" s="29">
        <f ca="1">IF(G104&lt;&gt;0,IF(E104&lt;0,0,IF(OR('Marinated Chicken'!I104&gt;0,Squid!I104&gt;0,Spanakopita!I104&gt;0,'Filet Mignon'!I104&gt;0,'Pork Loin Skewers'!I104&gt;0),0,IF(OR(Pita!I104&gt;0,'Green Pepper'!I104&gt;0,'House Salad'!I104&gt;0,Mushrooms!I104&gt;0,Lemon!I104&gt;0,Tzatziki!I104&gt;0,'Monterey Jack'!I104&gt;0,Onions!I104&gt;0,'Garlic Butter Sauce'!I104&gt;0,Flour!I104&gt;0,Cheddar!I104&gt;0),50,200))),0)</f>
        <v>0</v>
      </c>
      <c r="J104" s="2" t="str">
        <f ca="1">IF(D104&lt;$E$18,"N/A",IF(D104=$E$18,IF($E$7-SUM(OFFSET(F104,-$E$18,0):F104)&gt;0,$E$7-SUM(OFFSET(F104,-$E$18,0):F104),0),IF(OFFSET(G104,-$E$18,0)-SUM(OFFSET(F104,-$E$18,0):F104)&gt;0,OFFSET(G104,-$E$18,0)-SUM(OFFSET(F104,-$E$18,0):F104),0)))</f>
        <v>N/A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506</v>
      </c>
      <c r="F105" s="15">
        <f t="shared" si="10"/>
        <v>15</v>
      </c>
      <c r="G105" s="15">
        <f t="shared" ca="1" si="11"/>
        <v>0</v>
      </c>
      <c r="H105" s="13">
        <f t="shared" ca="1" si="7"/>
        <v>0.55452054794520556</v>
      </c>
      <c r="I105" s="29">
        <f ca="1">IF(G105&lt;&gt;0,IF(E105&lt;0,0,IF(OR('Marinated Chicken'!I105&gt;0,Squid!I105&gt;0,Spanakopita!I105&gt;0,'Filet Mignon'!I105&gt;0,'Pork Loin Skewers'!I105&gt;0),0,IF(OR(Pita!I105&gt;0,'Green Pepper'!I105&gt;0,'House Salad'!I105&gt;0,Mushrooms!I105&gt;0,Lemon!I105&gt;0,Tzatziki!I105&gt;0,'Monterey Jack'!I105&gt;0,Onions!I105&gt;0,'Garlic Butter Sauce'!I105&gt;0,Flour!I105&gt;0,Cheddar!I105&gt;0),50,200))),0)</f>
        <v>0</v>
      </c>
      <c r="J105" s="2" t="str">
        <f ca="1">IF(D105&lt;$E$18,"N/A",IF(D105=$E$18,IF($E$7-SUM(OFFSET(F105,-$E$18,0):F105)&gt;0,$E$7-SUM(OFFSET(F105,-$E$18,0):F105),0),IF(OFFSET(G105,-$E$18,0)-SUM(OFFSET(F105,-$E$18,0):F105)&gt;0,OFFSET(G105,-$E$18,0)-SUM(OFFSET(F105,-$E$18,0):F105),0)))</f>
        <v>N/A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491</v>
      </c>
      <c r="F106" s="15">
        <f t="shared" si="10"/>
        <v>15</v>
      </c>
      <c r="G106" s="15">
        <f t="shared" ca="1" si="11"/>
        <v>0</v>
      </c>
      <c r="H106" s="13">
        <f t="shared" ca="1" si="7"/>
        <v>0.53808219178082195</v>
      </c>
      <c r="I106" s="29">
        <f ca="1">IF(G106&lt;&gt;0,IF(E106&lt;0,0,IF(OR('Marinated Chicken'!I106&gt;0,Squid!I106&gt;0,Spanakopita!I106&gt;0,'Filet Mignon'!I106&gt;0,'Pork Loin Skewers'!I106&gt;0),0,IF(OR(Pita!I106&gt;0,'Green Pepper'!I106&gt;0,'House Salad'!I106&gt;0,Mushrooms!I106&gt;0,Lemon!I106&gt;0,Tzatziki!I106&gt;0,'Monterey Jack'!I106&gt;0,Onions!I106&gt;0,'Garlic Butter Sauce'!I106&gt;0,Flour!I106&gt;0,Cheddar!I106&gt;0),50,200))),0)</f>
        <v>0</v>
      </c>
      <c r="J106" s="2" t="str">
        <f ca="1">IF(D106&lt;$E$18,"N/A",IF(D106=$E$18,IF($E$7-SUM(OFFSET(F106,-$E$18,0):F106)&gt;0,$E$7-SUM(OFFSET(F106,-$E$18,0):F106),0),IF(OFFSET(G106,-$E$18,0)-SUM(OFFSET(F106,-$E$18,0):F106)&gt;0,OFFSET(G106,-$E$18,0)-SUM(OFFSET(F106,-$E$18,0):F106),0)))</f>
        <v>N/A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476</v>
      </c>
      <c r="F107" s="15">
        <f t="shared" si="10"/>
        <v>15</v>
      </c>
      <c r="G107" s="15">
        <f t="shared" ca="1" si="11"/>
        <v>0</v>
      </c>
      <c r="H107" s="13">
        <f t="shared" ca="1" si="7"/>
        <v>0.52164383561643846</v>
      </c>
      <c r="I107" s="29">
        <f ca="1">IF(G107&lt;&gt;0,IF(E107&lt;0,0,IF(OR('Marinated Chicken'!I107&gt;0,Squid!I107&gt;0,Spanakopita!I107&gt;0,'Filet Mignon'!I107&gt;0,'Pork Loin Skewers'!I107&gt;0),0,IF(OR(Pita!I107&gt;0,'Green Pepper'!I107&gt;0,'House Salad'!I107&gt;0,Mushrooms!I107&gt;0,Lemon!I107&gt;0,Tzatziki!I107&gt;0,'Monterey Jack'!I107&gt;0,Onions!I107&gt;0,'Garlic Butter Sauce'!I107&gt;0,Flour!I107&gt;0,Cheddar!I107&gt;0),50,200))),0)</f>
        <v>0</v>
      </c>
      <c r="J107" s="2" t="str">
        <f ca="1">IF(D107&lt;$E$18,"N/A",IF(D107=$E$18,IF($E$7-SUM(OFFSET(F107,-$E$18,0):F107)&gt;0,$E$7-SUM(OFFSET(F107,-$E$18,0):F107),0),IF(OFFSET(G107,-$E$18,0)-SUM(OFFSET(F107,-$E$18,0):F107)&gt;0,OFFSET(G107,-$E$18,0)-SUM(OFFSET(F107,-$E$18,0):F107),0)))</f>
        <v>N/A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461</v>
      </c>
      <c r="F108" s="15">
        <f t="shared" si="10"/>
        <v>15</v>
      </c>
      <c r="G108" s="15">
        <f t="shared" ca="1" si="11"/>
        <v>0</v>
      </c>
      <c r="H108" s="13">
        <f t="shared" ca="1" si="7"/>
        <v>0.50520547945205485</v>
      </c>
      <c r="I108" s="29">
        <f ca="1">IF(G108&lt;&gt;0,IF(E108&lt;0,0,IF(OR('Marinated Chicken'!I108&gt;0,Squid!I108&gt;0,Spanakopita!I108&gt;0,'Filet Mignon'!I108&gt;0,'Pork Loin Skewers'!I108&gt;0),0,IF(OR(Pita!I108&gt;0,'Green Pepper'!I108&gt;0,'House Salad'!I108&gt;0,Mushrooms!I108&gt;0,Lemon!I108&gt;0,Tzatziki!I108&gt;0,'Monterey Jack'!I108&gt;0,Onions!I108&gt;0,'Garlic Butter Sauce'!I108&gt;0,Flour!I108&gt;0,Cheddar!I108&gt;0),50,200))),0)</f>
        <v>0</v>
      </c>
      <c r="J108" s="2" t="str">
        <f ca="1">IF(D108&lt;$E$18,"N/A",IF(D108=$E$18,IF($E$7-SUM(OFFSET(F108,-$E$18,0):F108)&gt;0,$E$7-SUM(OFFSET(F108,-$E$18,0):F108),0),IF(OFFSET(G108,-$E$18,0)-SUM(OFFSET(F108,-$E$18,0):F108)&gt;0,OFFSET(G108,-$E$18,0)-SUM(OFFSET(F108,-$E$18,0):F108),0)))</f>
        <v>N/A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446</v>
      </c>
      <c r="F109" s="15">
        <f t="shared" si="10"/>
        <v>15</v>
      </c>
      <c r="G109" s="15">
        <f t="shared" ca="1" si="11"/>
        <v>0</v>
      </c>
      <c r="H109" s="13">
        <f t="shared" ca="1" si="7"/>
        <v>0.4887671232876713</v>
      </c>
      <c r="I109" s="29">
        <f ca="1">IF(G109&lt;&gt;0,IF(E109&lt;0,0,IF(OR('Marinated Chicken'!I109&gt;0,Squid!I109&gt;0,Spanakopita!I109&gt;0,'Filet Mignon'!I109&gt;0,'Pork Loin Skewers'!I109&gt;0),0,IF(OR(Pita!I109&gt;0,'Green Pepper'!I109&gt;0,'House Salad'!I109&gt;0,Mushrooms!I109&gt;0,Lemon!I109&gt;0,Tzatziki!I109&gt;0,'Monterey Jack'!I109&gt;0,Onions!I109&gt;0,'Garlic Butter Sauce'!I109&gt;0,Flour!I109&gt;0,Cheddar!I109&gt;0),50,200))),0)</f>
        <v>0</v>
      </c>
      <c r="J109" s="2" t="str">
        <f ca="1">IF(D109&lt;$E$18,"N/A",IF(D109=$E$18,IF($E$7-SUM(OFFSET(F109,-$E$18,0):F109)&gt;0,$E$7-SUM(OFFSET(F109,-$E$18,0):F109),0),IF(OFFSET(G109,-$E$18,0)-SUM(OFFSET(F109,-$E$18,0):F109)&gt;0,OFFSET(G109,-$E$18,0)-SUM(OFFSET(F109,-$E$18,0):F109),0)))</f>
        <v>N/A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431</v>
      </c>
      <c r="F110" s="15">
        <f t="shared" si="10"/>
        <v>15</v>
      </c>
      <c r="G110" s="15">
        <f t="shared" ca="1" si="11"/>
        <v>0</v>
      </c>
      <c r="H110" s="13">
        <f t="shared" ca="1" si="7"/>
        <v>0.47232876712328775</v>
      </c>
      <c r="I110" s="29">
        <f ca="1">IF(G110&lt;&gt;0,IF(E110&lt;0,0,IF(OR('Marinated Chicken'!I110&gt;0,Squid!I110&gt;0,Spanakopita!I110&gt;0,'Filet Mignon'!I110&gt;0,'Pork Loin Skewers'!I110&gt;0),0,IF(OR(Pita!I110&gt;0,'Green Pepper'!I110&gt;0,'House Salad'!I110&gt;0,Mushrooms!I110&gt;0,Lemon!I110&gt;0,Tzatziki!I110&gt;0,'Monterey Jack'!I110&gt;0,Onions!I110&gt;0,'Garlic Butter Sauce'!I110&gt;0,Flour!I110&gt;0,Cheddar!I110&gt;0),50,200))),0)</f>
        <v>0</v>
      </c>
      <c r="J110" s="2" t="str">
        <f ca="1">IF(D110&lt;$E$18,"N/A",IF(D110=$E$18,IF($E$7-SUM(OFFSET(F110,-$E$18,0):F110)&gt;0,$E$7-SUM(OFFSET(F110,-$E$18,0):F110),0),IF(OFFSET(G110,-$E$18,0)-SUM(OFFSET(F110,-$E$18,0):F110)&gt;0,OFFSET(G110,-$E$18,0)-SUM(OFFSET(F110,-$E$18,0):F110),0)))</f>
        <v>N/A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416</v>
      </c>
      <c r="F111" s="15">
        <f t="shared" si="10"/>
        <v>15</v>
      </c>
      <c r="G111" s="15">
        <f t="shared" ca="1" si="11"/>
        <v>0</v>
      </c>
      <c r="H111" s="13">
        <f t="shared" ca="1" si="7"/>
        <v>0.45589041095890415</v>
      </c>
      <c r="I111" s="29">
        <f ca="1">IF(G111&lt;&gt;0,IF(E111&lt;0,0,IF(OR('Marinated Chicken'!I111&gt;0,Squid!I111&gt;0,Spanakopita!I111&gt;0,'Filet Mignon'!I111&gt;0,'Pork Loin Skewers'!I111&gt;0),0,IF(OR(Pita!I111&gt;0,'Green Pepper'!I111&gt;0,'House Salad'!I111&gt;0,Mushrooms!I111&gt;0,Lemon!I111&gt;0,Tzatziki!I111&gt;0,'Monterey Jack'!I111&gt;0,Onions!I111&gt;0,'Garlic Butter Sauce'!I111&gt;0,Flour!I111&gt;0,Cheddar!I111&gt;0),50,200))),0)</f>
        <v>0</v>
      </c>
      <c r="J111" s="2" t="str">
        <f ca="1">IF(D111&lt;$E$18,"N/A",IF(D111=$E$18,IF($E$7-SUM(OFFSET(F111,-$E$18,0):F111)&gt;0,$E$7-SUM(OFFSET(F111,-$E$18,0):F111),0),IF(OFFSET(G111,-$E$18,0)-SUM(OFFSET(F111,-$E$18,0):F111)&gt;0,OFFSET(G111,-$E$18,0)-SUM(OFFSET(F111,-$E$18,0):F111),0)))</f>
        <v>N/A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401</v>
      </c>
      <c r="F112" s="15">
        <f t="shared" si="10"/>
        <v>15</v>
      </c>
      <c r="G112" s="15">
        <f t="shared" ca="1" si="11"/>
        <v>0</v>
      </c>
      <c r="H112" s="13">
        <f t="shared" ca="1" si="7"/>
        <v>0.4394520547945206</v>
      </c>
      <c r="I112" s="29">
        <f ca="1">IF(G112&lt;&gt;0,IF(E112&lt;0,0,IF(OR('Marinated Chicken'!I112&gt;0,Squid!I112&gt;0,Spanakopita!I112&gt;0,'Filet Mignon'!I112&gt;0,'Pork Loin Skewers'!I112&gt;0),0,IF(OR(Pita!I112&gt;0,'Green Pepper'!I112&gt;0,'House Salad'!I112&gt;0,Mushrooms!I112&gt;0,Lemon!I112&gt;0,Tzatziki!I112&gt;0,'Monterey Jack'!I112&gt;0,Onions!I112&gt;0,'Garlic Butter Sauce'!I112&gt;0,Flour!I112&gt;0,Cheddar!I112&gt;0),50,200))),0)</f>
        <v>0</v>
      </c>
      <c r="J112" s="2" t="str">
        <f ca="1">IF(D112&lt;$E$18,"N/A",IF(D112=$E$18,IF($E$7-SUM(OFFSET(F112,-$E$18,0):F112)&gt;0,$E$7-SUM(OFFSET(F112,-$E$18,0):F112),0),IF(OFFSET(G112,-$E$18,0)-SUM(OFFSET(F112,-$E$18,0):F112)&gt;0,OFFSET(G112,-$E$18,0)-SUM(OFFSET(F112,-$E$18,0):F112),0)))</f>
        <v>N/A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386</v>
      </c>
      <c r="F113" s="15">
        <f t="shared" si="10"/>
        <v>15</v>
      </c>
      <c r="G113" s="15">
        <f t="shared" ca="1" si="11"/>
        <v>0</v>
      </c>
      <c r="H113" s="13">
        <f t="shared" ca="1" si="7"/>
        <v>0.42301369863013705</v>
      </c>
      <c r="I113" s="29">
        <f ca="1">IF(G113&lt;&gt;0,IF(E113&lt;0,0,IF(OR('Marinated Chicken'!I113&gt;0,Squid!I113&gt;0,Spanakopita!I113&gt;0,'Filet Mignon'!I113&gt;0,'Pork Loin Skewers'!I113&gt;0),0,IF(OR(Pita!I113&gt;0,'Green Pepper'!I113&gt;0,'House Salad'!I113&gt;0,Mushrooms!I113&gt;0,Lemon!I113&gt;0,Tzatziki!I113&gt;0,'Monterey Jack'!I113&gt;0,Onions!I113&gt;0,'Garlic Butter Sauce'!I113&gt;0,Flour!I113&gt;0,Cheddar!I113&gt;0),50,200))),0)</f>
        <v>0</v>
      </c>
      <c r="J113" s="2" t="str">
        <f ca="1">IF(D113&lt;$E$18,"N/A",IF(D113=$E$18,IF($E$7-SUM(OFFSET(F113,-$E$18,0):F113)&gt;0,$E$7-SUM(OFFSET(F113,-$E$18,0):F113),0),IF(OFFSET(G113,-$E$18,0)-SUM(OFFSET(F113,-$E$18,0):F113)&gt;0,OFFSET(G113,-$E$18,0)-SUM(OFFSET(F113,-$E$18,0):F113),0)))</f>
        <v>N/A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371</v>
      </c>
      <c r="F114" s="15">
        <f t="shared" si="10"/>
        <v>15</v>
      </c>
      <c r="G114" s="15">
        <f t="shared" ca="1" si="11"/>
        <v>0</v>
      </c>
      <c r="H114" s="13">
        <f t="shared" ca="1" si="7"/>
        <v>0.4065753424657535</v>
      </c>
      <c r="I114" s="29">
        <f ca="1">IF(G114&lt;&gt;0,IF(E114&lt;0,0,IF(OR('Marinated Chicken'!I114&gt;0,Squid!I114&gt;0,Spanakopita!I114&gt;0,'Filet Mignon'!I114&gt;0,'Pork Loin Skewers'!I114&gt;0),0,IF(OR(Pita!I114&gt;0,'Green Pepper'!I114&gt;0,'House Salad'!I114&gt;0,Mushrooms!I114&gt;0,Lemon!I114&gt;0,Tzatziki!I114&gt;0,'Monterey Jack'!I114&gt;0,Onions!I114&gt;0,'Garlic Butter Sauce'!I114&gt;0,Flour!I114&gt;0,Cheddar!I114&gt;0),50,200))),0)</f>
        <v>0</v>
      </c>
      <c r="J114" s="2" t="str">
        <f ca="1">IF(D114&lt;$E$18,"N/A",IF(D114=$E$18,IF($E$7-SUM(OFFSET(F114,-$E$18,0):F114)&gt;0,$E$7-SUM(OFFSET(F114,-$E$18,0):F114),0),IF(OFFSET(G114,-$E$18,0)-SUM(OFFSET(F114,-$E$18,0):F114)&gt;0,OFFSET(G114,-$E$18,0)-SUM(OFFSET(F114,-$E$18,0):F114),0)))</f>
        <v>N/A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356</v>
      </c>
      <c r="F115" s="15">
        <f t="shared" si="10"/>
        <v>15</v>
      </c>
      <c r="G115" s="15">
        <f t="shared" ca="1" si="11"/>
        <v>0</v>
      </c>
      <c r="H115" s="13">
        <f t="shared" ca="1" si="7"/>
        <v>0.39013698630136989</v>
      </c>
      <c r="I115" s="29">
        <f ca="1">IF(G115&lt;&gt;0,IF(E115&lt;0,0,IF(OR('Marinated Chicken'!I115&gt;0,Squid!I115&gt;0,Spanakopita!I115&gt;0,'Filet Mignon'!I115&gt;0,'Pork Loin Skewers'!I115&gt;0),0,IF(OR(Pita!I115&gt;0,'Green Pepper'!I115&gt;0,'House Salad'!I115&gt;0,Mushrooms!I115&gt;0,Lemon!I115&gt;0,Tzatziki!I115&gt;0,'Monterey Jack'!I115&gt;0,Onions!I115&gt;0,'Garlic Butter Sauce'!I115&gt;0,Flour!I115&gt;0,Cheddar!I115&gt;0),50,200))),0)</f>
        <v>0</v>
      </c>
      <c r="J115" s="2" t="str">
        <f ca="1">IF(D115&lt;$E$18,"N/A",IF(D115=$E$18,IF($E$7-SUM(OFFSET(F115,-$E$18,0):F115)&gt;0,$E$7-SUM(OFFSET(F115,-$E$18,0):F115),0),IF(OFFSET(G115,-$E$18,0)-SUM(OFFSET(F115,-$E$18,0):F115)&gt;0,OFFSET(G115,-$E$18,0)-SUM(OFFSET(F115,-$E$18,0):F115),0)))</f>
        <v>N/A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341</v>
      </c>
      <c r="F116" s="15">
        <f t="shared" si="10"/>
        <v>15</v>
      </c>
      <c r="G116" s="15">
        <f t="shared" ca="1" si="11"/>
        <v>0</v>
      </c>
      <c r="H116" s="13">
        <f t="shared" ca="1" si="7"/>
        <v>0.37369863013698634</v>
      </c>
      <c r="I116" s="29">
        <f ca="1">IF(G116&lt;&gt;0,IF(E116&lt;0,0,IF(OR('Marinated Chicken'!I116&gt;0,Squid!I116&gt;0,Spanakopita!I116&gt;0,'Filet Mignon'!I116&gt;0,'Pork Loin Skewers'!I116&gt;0),0,IF(OR(Pita!I116&gt;0,'Green Pepper'!I116&gt;0,'House Salad'!I116&gt;0,Mushrooms!I116&gt;0,Lemon!I116&gt;0,Tzatziki!I116&gt;0,'Monterey Jack'!I116&gt;0,Onions!I116&gt;0,'Garlic Butter Sauce'!I116&gt;0,Flour!I116&gt;0,Cheddar!I116&gt;0),50,200))),0)</f>
        <v>0</v>
      </c>
      <c r="J116" s="2" t="str">
        <f ca="1">IF(D116&lt;$E$18,"N/A",IF(D116=$E$18,IF($E$7-SUM(OFFSET(F116,-$E$18,0):F116)&gt;0,$E$7-SUM(OFFSET(F116,-$E$18,0):F116),0),IF(OFFSET(G116,-$E$18,0)-SUM(OFFSET(F116,-$E$18,0):F116)&gt;0,OFFSET(G116,-$E$18,0)-SUM(OFFSET(F116,-$E$18,0):F116),0)))</f>
        <v>N/A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326</v>
      </c>
      <c r="F117" s="15">
        <f t="shared" si="10"/>
        <v>15</v>
      </c>
      <c r="G117" s="15">
        <f t="shared" ca="1" si="11"/>
        <v>0</v>
      </c>
      <c r="H117" s="13">
        <f t="shared" ca="1" si="7"/>
        <v>0.35726027397260279</v>
      </c>
      <c r="I117" s="29">
        <f ca="1">IF(G117&lt;&gt;0,IF(E117&lt;0,0,IF(OR('Marinated Chicken'!I117&gt;0,Squid!I117&gt;0,Spanakopita!I117&gt;0,'Filet Mignon'!I117&gt;0,'Pork Loin Skewers'!I117&gt;0),0,IF(OR(Pita!I117&gt;0,'Green Pepper'!I117&gt;0,'House Salad'!I117&gt;0,Mushrooms!I117&gt;0,Lemon!I117&gt;0,Tzatziki!I117&gt;0,'Monterey Jack'!I117&gt;0,Onions!I117&gt;0,'Garlic Butter Sauce'!I117&gt;0,Flour!I117&gt;0,Cheddar!I117&gt;0),50,200))),0)</f>
        <v>0</v>
      </c>
      <c r="J117" s="2" t="str">
        <f ca="1">IF(D117&lt;$E$18,"N/A",IF(D117=$E$18,IF($E$7-SUM(OFFSET(F117,-$E$18,0):F117)&gt;0,$E$7-SUM(OFFSET(F117,-$E$18,0):F117),0),IF(OFFSET(G117,-$E$18,0)-SUM(OFFSET(F117,-$E$18,0):F117)&gt;0,OFFSET(G117,-$E$18,0)-SUM(OFFSET(F117,-$E$18,0):F117),0)))</f>
        <v>N/A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311</v>
      </c>
      <c r="F118" s="15">
        <f t="shared" si="10"/>
        <v>15</v>
      </c>
      <c r="G118" s="15">
        <f t="shared" ca="1" si="11"/>
        <v>0</v>
      </c>
      <c r="H118" s="13">
        <f t="shared" ca="1" si="7"/>
        <v>0.34082191780821924</v>
      </c>
      <c r="I118" s="29">
        <f ca="1">IF(G118&lt;&gt;0,IF(E118&lt;0,0,IF(OR('Marinated Chicken'!I118&gt;0,Squid!I118&gt;0,Spanakopita!I118&gt;0,'Filet Mignon'!I118&gt;0,'Pork Loin Skewers'!I118&gt;0),0,IF(OR(Pita!I118&gt;0,'Green Pepper'!I118&gt;0,'House Salad'!I118&gt;0,Mushrooms!I118&gt;0,Lemon!I118&gt;0,Tzatziki!I118&gt;0,'Monterey Jack'!I118&gt;0,Onions!I118&gt;0,'Garlic Butter Sauce'!I118&gt;0,Flour!I118&gt;0,Cheddar!I118&gt;0),50,200))),0)</f>
        <v>0</v>
      </c>
      <c r="J118" s="2" t="str">
        <f ca="1">IF(D118&lt;$E$18,"N/A",IF(D118=$E$18,IF($E$7-SUM(OFFSET(F118,-$E$18,0):F118)&gt;0,$E$7-SUM(OFFSET(F118,-$E$18,0):F118),0),IF(OFFSET(G118,-$E$18,0)-SUM(OFFSET(F118,-$E$18,0):F118)&gt;0,OFFSET(G118,-$E$18,0)-SUM(OFFSET(F118,-$E$18,0):F118),0)))</f>
        <v>N/A</v>
      </c>
      <c r="K118" s="13">
        <f t="shared" ca="1" si="8"/>
        <v>0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296</v>
      </c>
      <c r="F119" s="15">
        <f t="shared" si="10"/>
        <v>15</v>
      </c>
      <c r="G119" s="15">
        <f t="shared" ca="1" si="11"/>
        <v>0</v>
      </c>
      <c r="H119" s="13">
        <f t="shared" ca="1" si="7"/>
        <v>0.32438356164383564</v>
      </c>
      <c r="I119" s="29">
        <f ca="1">IF(G119&lt;&gt;0,IF(E119&lt;0,0,IF(OR('Marinated Chicken'!I119&gt;0,Squid!I119&gt;0,Spanakopita!I119&gt;0,'Filet Mignon'!I119&gt;0,'Pork Loin Skewers'!I119&gt;0),0,IF(OR(Pita!I119&gt;0,'Green Pepper'!I119&gt;0,'House Salad'!I119&gt;0,Mushrooms!I119&gt;0,Lemon!I119&gt;0,Tzatziki!I119&gt;0,'Monterey Jack'!I119&gt;0,Onions!I119&gt;0,'Garlic Butter Sauce'!I119&gt;0,Flour!I119&gt;0,Cheddar!I119&gt;0),50,200))),0)</f>
        <v>0</v>
      </c>
      <c r="J119" s="2" t="str">
        <f ca="1">IF(D119&lt;$E$18,"N/A",IF(D119=$E$18,IF($E$7-SUM(OFFSET(F119,-$E$18,0):F119)&gt;0,$E$7-SUM(OFFSET(F119,-$E$18,0):F119),0),IF(OFFSET(G119,-$E$18,0)-SUM(OFFSET(F119,-$E$18,0):F119)&gt;0,OFFSET(G119,-$E$18,0)-SUM(OFFSET(F119,-$E$18,0):F119),0)))</f>
        <v>N/A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281</v>
      </c>
      <c r="F120" s="15">
        <f t="shared" si="10"/>
        <v>15</v>
      </c>
      <c r="G120" s="15">
        <f t="shared" ca="1" si="11"/>
        <v>0</v>
      </c>
      <c r="H120" s="13">
        <f t="shared" ca="1" si="7"/>
        <v>0.30794520547945209</v>
      </c>
      <c r="I120" s="29">
        <f ca="1">IF(G120&lt;&gt;0,IF(E120&lt;0,0,IF(OR('Marinated Chicken'!I120&gt;0,Squid!I120&gt;0,Spanakopita!I120&gt;0,'Filet Mignon'!I120&gt;0,'Pork Loin Skewers'!I120&gt;0),0,IF(OR(Pita!I120&gt;0,'Green Pepper'!I120&gt;0,'House Salad'!I120&gt;0,Mushrooms!I120&gt;0,Lemon!I120&gt;0,Tzatziki!I120&gt;0,'Monterey Jack'!I120&gt;0,Onions!I120&gt;0,'Garlic Butter Sauce'!I120&gt;0,Flour!I120&gt;0,Cheddar!I120&gt;0),50,200))),0)</f>
        <v>0</v>
      </c>
      <c r="J120" s="2" t="str">
        <f ca="1">IF(D120&lt;$E$18,"N/A",IF(D120=$E$18,IF($E$7-SUM(OFFSET(F120,-$E$18,0):F120)&gt;0,$E$7-SUM(OFFSET(F120,-$E$18,0):F120),0),IF(OFFSET(G120,-$E$18,0)-SUM(OFFSET(F120,-$E$18,0):F120)&gt;0,OFFSET(G120,-$E$18,0)-SUM(OFFSET(F120,-$E$18,0):F120),0)))</f>
        <v>N/A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266</v>
      </c>
      <c r="F121" s="15">
        <f t="shared" si="10"/>
        <v>15</v>
      </c>
      <c r="G121" s="15">
        <f t="shared" ca="1" si="11"/>
        <v>0</v>
      </c>
      <c r="H121" s="13">
        <f t="shared" ca="1" si="7"/>
        <v>0.29150684931506854</v>
      </c>
      <c r="I121" s="29">
        <f ca="1">IF(G121&lt;&gt;0,IF(E121&lt;0,0,IF(OR('Marinated Chicken'!I121&gt;0,Squid!I121&gt;0,Spanakopita!I121&gt;0,'Filet Mignon'!I121&gt;0,'Pork Loin Skewers'!I121&gt;0),0,IF(OR(Pita!I121&gt;0,'Green Pepper'!I121&gt;0,'House Salad'!I121&gt;0,Mushrooms!I121&gt;0,Lemon!I121&gt;0,Tzatziki!I121&gt;0,'Monterey Jack'!I121&gt;0,Onions!I121&gt;0,'Garlic Butter Sauce'!I121&gt;0,Flour!I121&gt;0,Cheddar!I121&gt;0),50,200))),0)</f>
        <v>0</v>
      </c>
      <c r="J121" s="2" t="str">
        <f ca="1">IF(D121&lt;$E$18,"N/A",IF(D121=$E$18,IF($E$7-SUM(OFFSET(F121,-$E$18,0):F121)&gt;0,$E$7-SUM(OFFSET(F121,-$E$18,0):F121),0),IF(OFFSET(G121,-$E$18,0)-SUM(OFFSET(F121,-$E$18,0):F121)&gt;0,OFFSET(G121,-$E$18,0)-SUM(OFFSET(F121,-$E$18,0):F121),0)))</f>
        <v>N/A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251</v>
      </c>
      <c r="F122" s="15">
        <f t="shared" si="10"/>
        <v>15</v>
      </c>
      <c r="G122" s="15">
        <f t="shared" ca="1" si="11"/>
        <v>0</v>
      </c>
      <c r="H122" s="13">
        <f t="shared" ca="1" si="7"/>
        <v>0.27506849315068499</v>
      </c>
      <c r="I122" s="29">
        <f ca="1">IF(G122&lt;&gt;0,IF(E122&lt;0,0,IF(OR('Marinated Chicken'!I122&gt;0,Squid!I122&gt;0,Spanakopita!I122&gt;0,'Filet Mignon'!I122&gt;0,'Pork Loin Skewers'!I122&gt;0),0,IF(OR(Pita!I122&gt;0,'Green Pepper'!I122&gt;0,'House Salad'!I122&gt;0,Mushrooms!I122&gt;0,Lemon!I122&gt;0,Tzatziki!I122&gt;0,'Monterey Jack'!I122&gt;0,Onions!I122&gt;0,'Garlic Butter Sauce'!I122&gt;0,Flour!I122&gt;0,Cheddar!I122&gt;0),50,200))),0)</f>
        <v>0</v>
      </c>
      <c r="J122" s="2" t="str">
        <f ca="1">IF(D122&lt;$E$18,"N/A",IF(D122=$E$18,IF($E$7-SUM(OFFSET(F122,-$E$18,0):F122)&gt;0,$E$7-SUM(OFFSET(F122,-$E$18,0):F122),0),IF(OFFSET(G122,-$E$18,0)-SUM(OFFSET(F122,-$E$18,0):F122)&gt;0,OFFSET(G122,-$E$18,0)-SUM(OFFSET(F122,-$E$18,0):F122),0)))</f>
        <v>N/A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236</v>
      </c>
      <c r="F123" s="15">
        <f t="shared" si="10"/>
        <v>15</v>
      </c>
      <c r="G123" s="15">
        <f t="shared" ca="1" si="11"/>
        <v>0</v>
      </c>
      <c r="H123" s="13">
        <f t="shared" ca="1" si="7"/>
        <v>0.25863013698630138</v>
      </c>
      <c r="I123" s="29">
        <f ca="1">IF(G123&lt;&gt;0,IF(E123&lt;0,0,IF(OR('Marinated Chicken'!I123&gt;0,Squid!I123&gt;0,Spanakopita!I123&gt;0,'Filet Mignon'!I123&gt;0,'Pork Loin Skewers'!I123&gt;0),0,IF(OR(Pita!I123&gt;0,'Green Pepper'!I123&gt;0,'House Salad'!I123&gt;0,Mushrooms!I123&gt;0,Lemon!I123&gt;0,Tzatziki!I123&gt;0,'Monterey Jack'!I123&gt;0,Onions!I123&gt;0,'Garlic Butter Sauce'!I123&gt;0,Flour!I123&gt;0,Cheddar!I123&gt;0),50,200))),0)</f>
        <v>0</v>
      </c>
      <c r="J123" s="2" t="str">
        <f ca="1">IF(D123&lt;$E$18,"N/A",IF(D123=$E$18,IF($E$7-SUM(OFFSET(F123,-$E$18,0):F123)&gt;0,$E$7-SUM(OFFSET(F123,-$E$18,0):F123),0),IF(OFFSET(G123,-$E$18,0)-SUM(OFFSET(F123,-$E$18,0):F123)&gt;0,OFFSET(G123,-$E$18,0)-SUM(OFFSET(F123,-$E$18,0):F123),0)))</f>
        <v>N/A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221</v>
      </c>
      <c r="F124" s="15">
        <f t="shared" si="10"/>
        <v>15</v>
      </c>
      <c r="G124" s="15">
        <f t="shared" ca="1" si="11"/>
        <v>0</v>
      </c>
      <c r="H124" s="13">
        <f t="shared" ca="1" si="7"/>
        <v>0.24219178082191783</v>
      </c>
      <c r="I124" s="29">
        <f ca="1">IF(G124&lt;&gt;0,IF(E124&lt;0,0,IF(OR('Marinated Chicken'!I124&gt;0,Squid!I124&gt;0,Spanakopita!I124&gt;0,'Filet Mignon'!I124&gt;0,'Pork Loin Skewers'!I124&gt;0),0,IF(OR(Pita!I124&gt;0,'Green Pepper'!I124&gt;0,'House Salad'!I124&gt;0,Mushrooms!I124&gt;0,Lemon!I124&gt;0,Tzatziki!I124&gt;0,'Monterey Jack'!I124&gt;0,Onions!I124&gt;0,'Garlic Butter Sauce'!I124&gt;0,Flour!I124&gt;0,Cheddar!I124&gt;0),50,200))),0)</f>
        <v>0</v>
      </c>
      <c r="J124" s="2" t="str">
        <f ca="1">IF(D124&lt;$E$18,"N/A",IF(D124=$E$18,IF($E$7-SUM(OFFSET(F124,-$E$18,0):F124)&gt;0,$E$7-SUM(OFFSET(F124,-$E$18,0):F124),0),IF(OFFSET(G124,-$E$18,0)-SUM(OFFSET(F124,-$E$18,0):F124)&gt;0,OFFSET(G124,-$E$18,0)-SUM(OFFSET(F124,-$E$18,0):F124),0)))</f>
        <v>N/A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206</v>
      </c>
      <c r="F125" s="15">
        <f t="shared" si="10"/>
        <v>15</v>
      </c>
      <c r="G125" s="15">
        <f t="shared" ca="1" si="11"/>
        <v>525</v>
      </c>
      <c r="H125" s="13">
        <f t="shared" ca="1" si="7"/>
        <v>0.22575342465753429</v>
      </c>
      <c r="I125" s="29">
        <f ca="1">IF(G125&lt;&gt;0,IF(E125&lt;0,0,IF(OR('Marinated Chicken'!I125&gt;0,Squid!I125&gt;0,Spanakopita!I125&gt;0,'Filet Mignon'!I125&gt;0,'Pork Loin Skewers'!I125&gt;0),0,IF(OR(Pita!I125&gt;0,'Green Pepper'!I125&gt;0,'House Salad'!I125&gt;0,Mushrooms!I125&gt;0,Lemon!I125&gt;0,Tzatziki!I125&gt;0,'Monterey Jack'!I125&gt;0,Onions!I125&gt;0,'Garlic Butter Sauce'!I125&gt;0,Flour!I125&gt;0,Cheddar!I125&gt;0),50,200))),0)</f>
        <v>0</v>
      </c>
      <c r="J125" s="2" t="str">
        <f ca="1">IF(D125&lt;$E$18,"N/A",IF(D125=$E$18,IF($E$7-SUM(OFFSET(F125,-$E$18,0):F125)&gt;0,$E$7-SUM(OFFSET(F125,-$E$18,0):F125),0),IF(OFFSET(G125,-$E$18,0)-SUM(OFFSET(F125,-$E$18,0):F125)&gt;0,OFFSET(G125,-$E$18,0)-SUM(OFFSET(F125,-$E$18,0):F125),0)))</f>
        <v>N/A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716</v>
      </c>
      <c r="F126" s="15">
        <f t="shared" si="10"/>
        <v>15</v>
      </c>
      <c r="G126" s="15">
        <f t="shared" ca="1" si="11"/>
        <v>0</v>
      </c>
      <c r="H126" s="13">
        <f t="shared" ca="1" si="7"/>
        <v>0.78465753424657547</v>
      </c>
      <c r="I126" s="29">
        <f ca="1">IF(G126&lt;&gt;0,IF(E126&lt;0,0,IF(OR('Marinated Chicken'!I126&gt;0,Squid!I126&gt;0,Spanakopita!I126&gt;0,'Filet Mignon'!I126&gt;0,'Pork Loin Skewers'!I126&gt;0),0,IF(OR(Pita!I126&gt;0,'Green Pepper'!I126&gt;0,'House Salad'!I126&gt;0,Mushrooms!I126&gt;0,Lemon!I126&gt;0,Tzatziki!I126&gt;0,'Monterey Jack'!I126&gt;0,Onions!I126&gt;0,'Garlic Butter Sauce'!I126&gt;0,Flour!I126&gt;0,Cheddar!I126&gt;0),50,200))),0)</f>
        <v>0</v>
      </c>
      <c r="J126" s="2" t="str">
        <f ca="1">IF(D126&lt;$E$18,"N/A",IF(D126=$E$18,IF($E$7-SUM(OFFSET(F126,-$E$18,0):F126)&gt;0,$E$7-SUM(OFFSET(F126,-$E$18,0):F126),0),IF(OFFSET(G126,-$E$18,0)-SUM(OFFSET(F126,-$E$18,0):F126)&gt;0,OFFSET(G126,-$E$18,0)-SUM(OFFSET(F126,-$E$18,0):F126),0)))</f>
        <v>N/A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701</v>
      </c>
      <c r="F127" s="15">
        <f t="shared" si="10"/>
        <v>15</v>
      </c>
      <c r="G127" s="15">
        <f t="shared" ca="1" si="11"/>
        <v>0</v>
      </c>
      <c r="H127" s="13">
        <f t="shared" ca="1" si="7"/>
        <v>0.76821917808219187</v>
      </c>
      <c r="I127" s="29">
        <f ca="1">IF(G127&lt;&gt;0,IF(E127&lt;0,0,IF(OR('Marinated Chicken'!I127&gt;0,Squid!I127&gt;0,Spanakopita!I127&gt;0,'Filet Mignon'!I127&gt;0,'Pork Loin Skewers'!I127&gt;0),0,IF(OR(Pita!I127&gt;0,'Green Pepper'!I127&gt;0,'House Salad'!I127&gt;0,Mushrooms!I127&gt;0,Lemon!I127&gt;0,Tzatziki!I127&gt;0,'Monterey Jack'!I127&gt;0,Onions!I127&gt;0,'Garlic Butter Sauce'!I127&gt;0,Flour!I127&gt;0,Cheddar!I127&gt;0),50,200))),0)</f>
        <v>0</v>
      </c>
      <c r="J127" s="2" t="str">
        <f ca="1">IF(D127&lt;$E$18,"N/A",IF(D127=$E$18,IF($E$7-SUM(OFFSET(F127,-$E$18,0):F127)&gt;0,$E$7-SUM(OFFSET(F127,-$E$18,0):F127),0),IF(OFFSET(G127,-$E$18,0)-SUM(OFFSET(F127,-$E$18,0):F127)&gt;0,OFFSET(G127,-$E$18,0)-SUM(OFFSET(F127,-$E$18,0):F127),0)))</f>
        <v>N/A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686</v>
      </c>
      <c r="F128" s="15">
        <f t="shared" si="10"/>
        <v>15</v>
      </c>
      <c r="G128" s="15">
        <f t="shared" ca="1" si="11"/>
        <v>0</v>
      </c>
      <c r="H128" s="13">
        <f t="shared" ca="1" si="7"/>
        <v>0.75178082191780826</v>
      </c>
      <c r="I128" s="29">
        <f ca="1">IF(G128&lt;&gt;0,IF(E128&lt;0,0,IF(OR('Marinated Chicken'!I128&gt;0,Squid!I128&gt;0,Spanakopita!I128&gt;0,'Filet Mignon'!I128&gt;0,'Pork Loin Skewers'!I128&gt;0),0,IF(OR(Pita!I128&gt;0,'Green Pepper'!I128&gt;0,'House Salad'!I128&gt;0,Mushrooms!I128&gt;0,Lemon!I128&gt;0,Tzatziki!I128&gt;0,'Monterey Jack'!I128&gt;0,Onions!I128&gt;0,'Garlic Butter Sauce'!I128&gt;0,Flour!I128&gt;0,Cheddar!I128&gt;0),50,200))),0)</f>
        <v>0</v>
      </c>
      <c r="J128" s="2" t="str">
        <f ca="1">IF(D128&lt;$E$18,"N/A",IF(D128=$E$18,IF($E$7-SUM(OFFSET(F128,-$E$18,0):F128)&gt;0,$E$7-SUM(OFFSET(F128,-$E$18,0):F128),0),IF(OFFSET(G128,-$E$18,0)-SUM(OFFSET(F128,-$E$18,0):F128)&gt;0,OFFSET(G128,-$E$18,0)-SUM(OFFSET(F128,-$E$18,0):F128),0)))</f>
        <v>N/A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671</v>
      </c>
      <c r="F129" s="15">
        <f t="shared" si="10"/>
        <v>15</v>
      </c>
      <c r="G129" s="15">
        <f t="shared" ca="1" si="11"/>
        <v>0</v>
      </c>
      <c r="H129" s="13">
        <f t="shared" ca="1" si="7"/>
        <v>0.73534246575342477</v>
      </c>
      <c r="I129" s="29">
        <f ca="1">IF(G129&lt;&gt;0,IF(E129&lt;0,0,IF(OR('Marinated Chicken'!I129&gt;0,Squid!I129&gt;0,Spanakopita!I129&gt;0,'Filet Mignon'!I129&gt;0,'Pork Loin Skewers'!I129&gt;0),0,IF(OR(Pita!I129&gt;0,'Green Pepper'!I129&gt;0,'House Salad'!I129&gt;0,Mushrooms!I129&gt;0,Lemon!I129&gt;0,Tzatziki!I129&gt;0,'Monterey Jack'!I129&gt;0,Onions!I129&gt;0,'Garlic Butter Sauce'!I129&gt;0,Flour!I129&gt;0,Cheddar!I129&gt;0),50,200))),0)</f>
        <v>0</v>
      </c>
      <c r="J129" s="2" t="str">
        <f ca="1">IF(D129&lt;$E$18,"N/A",IF(D129=$E$18,IF($E$7-SUM(OFFSET(F129,-$E$18,0):F129)&gt;0,$E$7-SUM(OFFSET(F129,-$E$18,0):F129),0),IF(OFFSET(G129,-$E$18,0)-SUM(OFFSET(F129,-$E$18,0):F129)&gt;0,OFFSET(G129,-$E$18,0)-SUM(OFFSET(F129,-$E$18,0):F129),0)))</f>
        <v>N/A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656</v>
      </c>
      <c r="F130" s="15">
        <f t="shared" si="10"/>
        <v>15</v>
      </c>
      <c r="G130" s="15">
        <f t="shared" ca="1" si="11"/>
        <v>0</v>
      </c>
      <c r="H130" s="13">
        <f t="shared" ca="1" si="7"/>
        <v>0.71890410958904116</v>
      </c>
      <c r="I130" s="29">
        <f ca="1">IF(G130&lt;&gt;0,IF(E130&lt;0,0,IF(OR('Marinated Chicken'!I130&gt;0,Squid!I130&gt;0,Spanakopita!I130&gt;0,'Filet Mignon'!I130&gt;0,'Pork Loin Skewers'!I130&gt;0),0,IF(OR(Pita!I130&gt;0,'Green Pepper'!I130&gt;0,'House Salad'!I130&gt;0,Mushrooms!I130&gt;0,Lemon!I130&gt;0,Tzatziki!I130&gt;0,'Monterey Jack'!I130&gt;0,Onions!I130&gt;0,'Garlic Butter Sauce'!I130&gt;0,Flour!I130&gt;0,Cheddar!I130&gt;0),50,200))),0)</f>
        <v>0</v>
      </c>
      <c r="J130" s="2" t="str">
        <f ca="1">IF(D130&lt;$E$18,"N/A",IF(D130=$E$18,IF($E$7-SUM(OFFSET(F130,-$E$18,0):F130)&gt;0,$E$7-SUM(OFFSET(F130,-$E$18,0):F130),0),IF(OFFSET(G130,-$E$18,0)-SUM(OFFSET(F130,-$E$18,0):F130)&gt;0,OFFSET(G130,-$E$18,0)-SUM(OFFSET(F130,-$E$18,0):F130),0)))</f>
        <v>N/A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641</v>
      </c>
      <c r="F131" s="15">
        <f t="shared" si="10"/>
        <v>15</v>
      </c>
      <c r="G131" s="15">
        <f t="shared" ca="1" si="11"/>
        <v>0</v>
      </c>
      <c r="H131" s="13">
        <f t="shared" ca="1" si="7"/>
        <v>0.70246575342465767</v>
      </c>
      <c r="I131" s="29">
        <f ca="1">IF(G131&lt;&gt;0,IF(E131&lt;0,0,IF(OR('Marinated Chicken'!I131&gt;0,Squid!I131&gt;0,Spanakopita!I131&gt;0,'Filet Mignon'!I131&gt;0,'Pork Loin Skewers'!I131&gt;0),0,IF(OR(Pita!I131&gt;0,'Green Pepper'!I131&gt;0,'House Salad'!I131&gt;0,Mushrooms!I131&gt;0,Lemon!I131&gt;0,Tzatziki!I131&gt;0,'Monterey Jack'!I131&gt;0,Onions!I131&gt;0,'Garlic Butter Sauce'!I131&gt;0,Flour!I131&gt;0,Cheddar!I131&gt;0),50,200))),0)</f>
        <v>0</v>
      </c>
      <c r="J131" s="2" t="str">
        <f ca="1">IF(D131&lt;$E$18,"N/A",IF(D131=$E$18,IF($E$7-SUM(OFFSET(F131,-$E$18,0):F131)&gt;0,$E$7-SUM(OFFSET(F131,-$E$18,0):F131),0),IF(OFFSET(G131,-$E$18,0)-SUM(OFFSET(F131,-$E$18,0):F131)&gt;0,OFFSET(G131,-$E$18,0)-SUM(OFFSET(F131,-$E$18,0):F131),0)))</f>
        <v>N/A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626</v>
      </c>
      <c r="F132" s="15">
        <f t="shared" si="10"/>
        <v>15</v>
      </c>
      <c r="G132" s="15">
        <f t="shared" ca="1" si="11"/>
        <v>0</v>
      </c>
      <c r="H132" s="13">
        <f t="shared" ca="1" si="7"/>
        <v>0.68602739726027406</v>
      </c>
      <c r="I132" s="29">
        <f ca="1">IF(G132&lt;&gt;0,IF(E132&lt;0,0,IF(OR('Marinated Chicken'!I132&gt;0,Squid!I132&gt;0,Spanakopita!I132&gt;0,'Filet Mignon'!I132&gt;0,'Pork Loin Skewers'!I132&gt;0),0,IF(OR(Pita!I132&gt;0,'Green Pepper'!I132&gt;0,'House Salad'!I132&gt;0,Mushrooms!I132&gt;0,Lemon!I132&gt;0,Tzatziki!I132&gt;0,'Monterey Jack'!I132&gt;0,Onions!I132&gt;0,'Garlic Butter Sauce'!I132&gt;0,Flour!I132&gt;0,Cheddar!I132&gt;0),50,200))),0)</f>
        <v>0</v>
      </c>
      <c r="J132" s="2" t="str">
        <f ca="1">IF(D132&lt;$E$18,"N/A",IF(D132=$E$18,IF($E$7-SUM(OFFSET(F132,-$E$18,0):F132)&gt;0,$E$7-SUM(OFFSET(F132,-$E$18,0):F132),0),IF(OFFSET(G132,-$E$18,0)-SUM(OFFSET(F132,-$E$18,0):F132)&gt;0,OFFSET(G132,-$E$18,0)-SUM(OFFSET(F132,-$E$18,0):F132),0)))</f>
        <v>N/A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611</v>
      </c>
      <c r="F133" s="15">
        <f t="shared" si="10"/>
        <v>15</v>
      </c>
      <c r="G133" s="15">
        <f t="shared" ca="1" si="11"/>
        <v>0</v>
      </c>
      <c r="H133" s="13">
        <f t="shared" ca="1" si="7"/>
        <v>0.66958904109589046</v>
      </c>
      <c r="I133" s="29">
        <f ca="1">IF(G133&lt;&gt;0,IF(E133&lt;0,0,IF(OR('Marinated Chicken'!I133&gt;0,Squid!I133&gt;0,Spanakopita!I133&gt;0,'Filet Mignon'!I133&gt;0,'Pork Loin Skewers'!I133&gt;0),0,IF(OR(Pita!I133&gt;0,'Green Pepper'!I133&gt;0,'House Salad'!I133&gt;0,Mushrooms!I133&gt;0,Lemon!I133&gt;0,Tzatziki!I133&gt;0,'Monterey Jack'!I133&gt;0,Onions!I133&gt;0,'Garlic Butter Sauce'!I133&gt;0,Flour!I133&gt;0,Cheddar!I133&gt;0),50,200))),0)</f>
        <v>0</v>
      </c>
      <c r="J133" s="2" t="str">
        <f ca="1">IF(D133&lt;$E$18,"N/A",IF(D133=$E$18,IF($E$7-SUM(OFFSET(F133,-$E$18,0):F133)&gt;0,$E$7-SUM(OFFSET(F133,-$E$18,0):F133),0),IF(OFFSET(G133,-$E$18,0)-SUM(OFFSET(F133,-$E$18,0):F133)&gt;0,OFFSET(G133,-$E$18,0)-SUM(OFFSET(F133,-$E$18,0):F133),0)))</f>
        <v>N/A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596</v>
      </c>
      <c r="F134" s="15">
        <f t="shared" si="10"/>
        <v>15</v>
      </c>
      <c r="G134" s="15">
        <f t="shared" ca="1" si="11"/>
        <v>0</v>
      </c>
      <c r="H134" s="13">
        <f t="shared" ca="1" si="7"/>
        <v>0.65315068493150696</v>
      </c>
      <c r="I134" s="29">
        <f ca="1">IF(G134&lt;&gt;0,IF(E134&lt;0,0,IF(OR('Marinated Chicken'!I134&gt;0,Squid!I134&gt;0,Spanakopita!I134&gt;0,'Filet Mignon'!I134&gt;0,'Pork Loin Skewers'!I134&gt;0),0,IF(OR(Pita!I134&gt;0,'Green Pepper'!I134&gt;0,'House Salad'!I134&gt;0,Mushrooms!I134&gt;0,Lemon!I134&gt;0,Tzatziki!I134&gt;0,'Monterey Jack'!I134&gt;0,Onions!I134&gt;0,'Garlic Butter Sauce'!I134&gt;0,Flour!I134&gt;0,Cheddar!I134&gt;0),50,200))),0)</f>
        <v>0</v>
      </c>
      <c r="J134" s="2" t="str">
        <f ca="1">IF(D134&lt;$E$18,"N/A",IF(D134=$E$18,IF($E$7-SUM(OFFSET(F134,-$E$18,0):F134)&gt;0,$E$7-SUM(OFFSET(F134,-$E$18,0):F134),0),IF(OFFSET(G134,-$E$18,0)-SUM(OFFSET(F134,-$E$18,0):F134)&gt;0,OFFSET(G134,-$E$18,0)-SUM(OFFSET(F134,-$E$18,0):F134),0)))</f>
        <v>N/A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581</v>
      </c>
      <c r="F135" s="15">
        <f t="shared" si="10"/>
        <v>15</v>
      </c>
      <c r="G135" s="15">
        <f t="shared" ca="1" si="11"/>
        <v>0</v>
      </c>
      <c r="H135" s="13">
        <f t="shared" ca="1" si="7"/>
        <v>0.63671232876712336</v>
      </c>
      <c r="I135" s="29">
        <f ca="1">IF(G135&lt;&gt;0,IF(E135&lt;0,0,IF(OR('Marinated Chicken'!I135&gt;0,Squid!I135&gt;0,Spanakopita!I135&gt;0,'Filet Mignon'!I135&gt;0,'Pork Loin Skewers'!I135&gt;0),0,IF(OR(Pita!I135&gt;0,'Green Pepper'!I135&gt;0,'House Salad'!I135&gt;0,Mushrooms!I135&gt;0,Lemon!I135&gt;0,Tzatziki!I135&gt;0,'Monterey Jack'!I135&gt;0,Onions!I135&gt;0,'Garlic Butter Sauce'!I135&gt;0,Flour!I135&gt;0,Cheddar!I135&gt;0),50,200))),0)</f>
        <v>0</v>
      </c>
      <c r="J135" s="2" t="str">
        <f ca="1">IF(D135&lt;$E$18,"N/A",IF(D135=$E$18,IF($E$7-SUM(OFFSET(F135,-$E$18,0):F135)&gt;0,$E$7-SUM(OFFSET(F135,-$E$18,0):F135),0),IF(OFFSET(G135,-$E$18,0)-SUM(OFFSET(F135,-$E$18,0):F135)&gt;0,OFFSET(G135,-$E$18,0)-SUM(OFFSET(F135,-$E$18,0):F135),0)))</f>
        <v>N/A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566</v>
      </c>
      <c r="F136" s="15">
        <f t="shared" si="10"/>
        <v>15</v>
      </c>
      <c r="G136" s="15">
        <f t="shared" ca="1" si="11"/>
        <v>0</v>
      </c>
      <c r="H136" s="13">
        <f t="shared" ca="1" si="7"/>
        <v>0.62027397260273975</v>
      </c>
      <c r="I136" s="29">
        <f ca="1">IF(G136&lt;&gt;0,IF(E136&lt;0,0,IF(OR('Marinated Chicken'!I136&gt;0,Squid!I136&gt;0,Spanakopita!I136&gt;0,'Filet Mignon'!I136&gt;0,'Pork Loin Skewers'!I136&gt;0),0,IF(OR(Pita!I136&gt;0,'Green Pepper'!I136&gt;0,'House Salad'!I136&gt;0,Mushrooms!I136&gt;0,Lemon!I136&gt;0,Tzatziki!I136&gt;0,'Monterey Jack'!I136&gt;0,Onions!I136&gt;0,'Garlic Butter Sauce'!I136&gt;0,Flour!I136&gt;0,Cheddar!I136&gt;0),50,200))),0)</f>
        <v>0</v>
      </c>
      <c r="J136" s="2" t="str">
        <f ca="1">IF(D136&lt;$E$18,"N/A",IF(D136=$E$18,IF($E$7-SUM(OFFSET(F136,-$E$18,0):F136)&gt;0,$E$7-SUM(OFFSET(F136,-$E$18,0):F136),0),IF(OFFSET(G136,-$E$18,0)-SUM(OFFSET(F136,-$E$18,0):F136)&gt;0,OFFSET(G136,-$E$18,0)-SUM(OFFSET(F136,-$E$18,0):F136),0)))</f>
        <v>N/A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551</v>
      </c>
      <c r="F137" s="15">
        <f t="shared" si="10"/>
        <v>15</v>
      </c>
      <c r="G137" s="15">
        <f t="shared" ca="1" si="11"/>
        <v>0</v>
      </c>
      <c r="H137" s="13">
        <f t="shared" ca="1" si="7"/>
        <v>0.60383561643835626</v>
      </c>
      <c r="I137" s="29">
        <f ca="1">IF(G137&lt;&gt;0,IF(E137&lt;0,0,IF(OR('Marinated Chicken'!I137&gt;0,Squid!I137&gt;0,Spanakopita!I137&gt;0,'Filet Mignon'!I137&gt;0,'Pork Loin Skewers'!I137&gt;0),0,IF(OR(Pita!I137&gt;0,'Green Pepper'!I137&gt;0,'House Salad'!I137&gt;0,Mushrooms!I137&gt;0,Lemon!I137&gt;0,Tzatziki!I137&gt;0,'Monterey Jack'!I137&gt;0,Onions!I137&gt;0,'Garlic Butter Sauce'!I137&gt;0,Flour!I137&gt;0,Cheddar!I137&gt;0),50,200))),0)</f>
        <v>0</v>
      </c>
      <c r="J137" s="2" t="str">
        <f ca="1">IF(D137&lt;$E$18,"N/A",IF(D137=$E$18,IF($E$7-SUM(OFFSET(F137,-$E$18,0):F137)&gt;0,$E$7-SUM(OFFSET(F137,-$E$18,0):F137),0),IF(OFFSET(G137,-$E$18,0)-SUM(OFFSET(F137,-$E$18,0):F137)&gt;0,OFFSET(G137,-$E$18,0)-SUM(OFFSET(F137,-$E$18,0):F137),0)))</f>
        <v>N/A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536</v>
      </c>
      <c r="F138" s="15">
        <f t="shared" si="10"/>
        <v>15</v>
      </c>
      <c r="G138" s="15">
        <f t="shared" ca="1" si="11"/>
        <v>0</v>
      </c>
      <c r="H138" s="13">
        <f t="shared" ca="1" si="7"/>
        <v>0.58739726027397265</v>
      </c>
      <c r="I138" s="29">
        <f ca="1">IF(G138&lt;&gt;0,IF(E138&lt;0,0,IF(OR('Marinated Chicken'!I138&gt;0,Squid!I138&gt;0,Spanakopita!I138&gt;0,'Filet Mignon'!I138&gt;0,'Pork Loin Skewers'!I138&gt;0),0,IF(OR(Pita!I138&gt;0,'Green Pepper'!I138&gt;0,'House Salad'!I138&gt;0,Mushrooms!I138&gt;0,Lemon!I138&gt;0,Tzatziki!I138&gt;0,'Monterey Jack'!I138&gt;0,Onions!I138&gt;0,'Garlic Butter Sauce'!I138&gt;0,Flour!I138&gt;0,Cheddar!I138&gt;0),50,200))),0)</f>
        <v>0</v>
      </c>
      <c r="J138" s="2" t="str">
        <f ca="1">IF(D138&lt;$E$18,"N/A",IF(D138=$E$18,IF($E$7-SUM(OFFSET(F138,-$E$18,0):F138)&gt;0,$E$7-SUM(OFFSET(F138,-$E$18,0):F138),0),IF(OFFSET(G138,-$E$18,0)-SUM(OFFSET(F138,-$E$18,0):F138)&gt;0,OFFSET(G138,-$E$18,0)-SUM(OFFSET(F138,-$E$18,0):F138),0)))</f>
        <v>N/A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521</v>
      </c>
      <c r="F139" s="15">
        <f t="shared" si="10"/>
        <v>15</v>
      </c>
      <c r="G139" s="15">
        <f t="shared" ca="1" si="11"/>
        <v>0</v>
      </c>
      <c r="H139" s="13">
        <f t="shared" ca="1" si="7"/>
        <v>0.57095890410958916</v>
      </c>
      <c r="I139" s="29">
        <f ca="1">IF(G139&lt;&gt;0,IF(E139&lt;0,0,IF(OR('Marinated Chicken'!I139&gt;0,Squid!I139&gt;0,Spanakopita!I139&gt;0,'Filet Mignon'!I139&gt;0,'Pork Loin Skewers'!I139&gt;0),0,IF(OR(Pita!I139&gt;0,'Green Pepper'!I139&gt;0,'House Salad'!I139&gt;0,Mushrooms!I139&gt;0,Lemon!I139&gt;0,Tzatziki!I139&gt;0,'Monterey Jack'!I139&gt;0,Onions!I139&gt;0,'Garlic Butter Sauce'!I139&gt;0,Flour!I139&gt;0,Cheddar!I139&gt;0),50,200))),0)</f>
        <v>0</v>
      </c>
      <c r="J139" s="2" t="str">
        <f ca="1">IF(D139&lt;$E$18,"N/A",IF(D139=$E$18,IF($E$7-SUM(OFFSET(F139,-$E$18,0):F139)&gt;0,$E$7-SUM(OFFSET(F139,-$E$18,0):F139),0),IF(OFFSET(G139,-$E$18,0)-SUM(OFFSET(F139,-$E$18,0):F139)&gt;0,OFFSET(G139,-$E$18,0)-SUM(OFFSET(F139,-$E$18,0):F139),0)))</f>
        <v>N/A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506</v>
      </c>
      <c r="F140" s="15">
        <f t="shared" si="10"/>
        <v>15</v>
      </c>
      <c r="G140" s="15">
        <f t="shared" ca="1" si="11"/>
        <v>0</v>
      </c>
      <c r="H140" s="13">
        <f t="shared" ca="1" si="7"/>
        <v>0.55452054794520556</v>
      </c>
      <c r="I140" s="29">
        <f ca="1">IF(G140&lt;&gt;0,IF(E140&lt;0,0,IF(OR('Marinated Chicken'!I140&gt;0,Squid!I140&gt;0,Spanakopita!I140&gt;0,'Filet Mignon'!I140&gt;0,'Pork Loin Skewers'!I140&gt;0),0,IF(OR(Pita!I140&gt;0,'Green Pepper'!I140&gt;0,'House Salad'!I140&gt;0,Mushrooms!I140&gt;0,Lemon!I140&gt;0,Tzatziki!I140&gt;0,'Monterey Jack'!I140&gt;0,Onions!I140&gt;0,'Garlic Butter Sauce'!I140&gt;0,Flour!I140&gt;0,Cheddar!I140&gt;0),50,200))),0)</f>
        <v>0</v>
      </c>
      <c r="J140" s="2" t="str">
        <f ca="1">IF(D140&lt;$E$18,"N/A",IF(D140=$E$18,IF($E$7-SUM(OFFSET(F140,-$E$18,0):F140)&gt;0,$E$7-SUM(OFFSET(F140,-$E$18,0):F140),0),IF(OFFSET(G140,-$E$18,0)-SUM(OFFSET(F140,-$E$18,0):F140)&gt;0,OFFSET(G140,-$E$18,0)-SUM(OFFSET(F140,-$E$18,0):F140),0)))</f>
        <v>N/A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491</v>
      </c>
      <c r="F141" s="15">
        <f t="shared" si="10"/>
        <v>15</v>
      </c>
      <c r="G141" s="15">
        <f t="shared" ca="1" si="11"/>
        <v>0</v>
      </c>
      <c r="H141" s="13">
        <f t="shared" ca="1" si="7"/>
        <v>0.53808219178082195</v>
      </c>
      <c r="I141" s="29">
        <f ca="1">IF(G141&lt;&gt;0,IF(E141&lt;0,0,IF(OR('Marinated Chicken'!I141&gt;0,Squid!I141&gt;0,Spanakopita!I141&gt;0,'Filet Mignon'!I141&gt;0,'Pork Loin Skewers'!I141&gt;0),0,IF(OR(Pita!I141&gt;0,'Green Pepper'!I141&gt;0,'House Salad'!I141&gt;0,Mushrooms!I141&gt;0,Lemon!I141&gt;0,Tzatziki!I141&gt;0,'Monterey Jack'!I141&gt;0,Onions!I141&gt;0,'Garlic Butter Sauce'!I141&gt;0,Flour!I141&gt;0,Cheddar!I141&gt;0),50,200))),0)</f>
        <v>0</v>
      </c>
      <c r="J141" s="2" t="str">
        <f ca="1">IF(D141&lt;$E$18,"N/A",IF(D141=$E$18,IF($E$7-SUM(OFFSET(F141,-$E$18,0):F141)&gt;0,$E$7-SUM(OFFSET(F141,-$E$18,0):F141),0),IF(OFFSET(G141,-$E$18,0)-SUM(OFFSET(F141,-$E$18,0):F141)&gt;0,OFFSET(G141,-$E$18,0)-SUM(OFFSET(F141,-$E$18,0):F141),0)))</f>
        <v>N/A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476</v>
      </c>
      <c r="F142" s="15">
        <f t="shared" si="10"/>
        <v>15</v>
      </c>
      <c r="G142" s="15">
        <f t="shared" ca="1" si="11"/>
        <v>0</v>
      </c>
      <c r="H142" s="13">
        <f t="shared" ca="1" si="7"/>
        <v>0.52164383561643846</v>
      </c>
      <c r="I142" s="29">
        <f ca="1">IF(G142&lt;&gt;0,IF(E142&lt;0,0,IF(OR('Marinated Chicken'!I142&gt;0,Squid!I142&gt;0,Spanakopita!I142&gt;0,'Filet Mignon'!I142&gt;0,'Pork Loin Skewers'!I142&gt;0),0,IF(OR(Pita!I142&gt;0,'Green Pepper'!I142&gt;0,'House Salad'!I142&gt;0,Mushrooms!I142&gt;0,Lemon!I142&gt;0,Tzatziki!I142&gt;0,'Monterey Jack'!I142&gt;0,Onions!I142&gt;0,'Garlic Butter Sauce'!I142&gt;0,Flour!I142&gt;0,Cheddar!I142&gt;0),50,200))),0)</f>
        <v>0</v>
      </c>
      <c r="J142" s="2" t="str">
        <f ca="1">IF(D142&lt;$E$18,"N/A",IF(D142=$E$18,IF($E$7-SUM(OFFSET(F142,-$E$18,0):F142)&gt;0,$E$7-SUM(OFFSET(F142,-$E$18,0):F142),0),IF(OFFSET(G142,-$E$18,0)-SUM(OFFSET(F142,-$E$18,0):F142)&gt;0,OFFSET(G142,-$E$18,0)-SUM(OFFSET(F142,-$E$18,0):F142),0)))</f>
        <v>N/A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461</v>
      </c>
      <c r="F143" s="15">
        <f t="shared" si="10"/>
        <v>15</v>
      </c>
      <c r="G143" s="15">
        <f t="shared" ca="1" si="11"/>
        <v>0</v>
      </c>
      <c r="H143" s="13">
        <f t="shared" ca="1" si="7"/>
        <v>0.50520547945205485</v>
      </c>
      <c r="I143" s="29">
        <f ca="1">IF(G143&lt;&gt;0,IF(E143&lt;0,0,IF(OR('Marinated Chicken'!I143&gt;0,Squid!I143&gt;0,Spanakopita!I143&gt;0,'Filet Mignon'!I143&gt;0,'Pork Loin Skewers'!I143&gt;0),0,IF(OR(Pita!I143&gt;0,'Green Pepper'!I143&gt;0,'House Salad'!I143&gt;0,Mushrooms!I143&gt;0,Lemon!I143&gt;0,Tzatziki!I143&gt;0,'Monterey Jack'!I143&gt;0,Onions!I143&gt;0,'Garlic Butter Sauce'!I143&gt;0,Flour!I143&gt;0,Cheddar!I143&gt;0),50,200))),0)</f>
        <v>0</v>
      </c>
      <c r="J143" s="2" t="str">
        <f ca="1">IF(D143&lt;$E$18,"N/A",IF(D143=$E$18,IF($E$7-SUM(OFFSET(F143,-$E$18,0):F143)&gt;0,$E$7-SUM(OFFSET(F143,-$E$18,0):F143),0),IF(OFFSET(G143,-$E$18,0)-SUM(OFFSET(F143,-$E$18,0):F143)&gt;0,OFFSET(G143,-$E$18,0)-SUM(OFFSET(F143,-$E$18,0):F143),0)))</f>
        <v>N/A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446</v>
      </c>
      <c r="F144" s="15">
        <f t="shared" si="10"/>
        <v>15</v>
      </c>
      <c r="G144" s="15">
        <f t="shared" ca="1" si="11"/>
        <v>0</v>
      </c>
      <c r="H144" s="13">
        <f t="shared" ca="1" si="7"/>
        <v>0.4887671232876713</v>
      </c>
      <c r="I144" s="29">
        <f ca="1">IF(G144&lt;&gt;0,IF(E144&lt;0,0,IF(OR('Marinated Chicken'!I144&gt;0,Squid!I144&gt;0,Spanakopita!I144&gt;0,'Filet Mignon'!I144&gt;0,'Pork Loin Skewers'!I144&gt;0),0,IF(OR(Pita!I144&gt;0,'Green Pepper'!I144&gt;0,'House Salad'!I144&gt;0,Mushrooms!I144&gt;0,Lemon!I144&gt;0,Tzatziki!I144&gt;0,'Monterey Jack'!I144&gt;0,Onions!I144&gt;0,'Garlic Butter Sauce'!I144&gt;0,Flour!I144&gt;0,Cheddar!I144&gt;0),50,200))),0)</f>
        <v>0</v>
      </c>
      <c r="J144" s="2" t="str">
        <f ca="1">IF(D144&lt;$E$18,"N/A",IF(D144=$E$18,IF($E$7-SUM(OFFSET(F144,-$E$18,0):F144)&gt;0,$E$7-SUM(OFFSET(F144,-$E$18,0):F144),0),IF(OFFSET(G144,-$E$18,0)-SUM(OFFSET(F144,-$E$18,0):F144)&gt;0,OFFSET(G144,-$E$18,0)-SUM(OFFSET(F144,-$E$18,0):F144),0)))</f>
        <v>N/A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431</v>
      </c>
      <c r="F145" s="15">
        <f t="shared" si="10"/>
        <v>15</v>
      </c>
      <c r="G145" s="15">
        <f t="shared" ca="1" si="11"/>
        <v>0</v>
      </c>
      <c r="H145" s="13">
        <f t="shared" ca="1" si="7"/>
        <v>0.47232876712328775</v>
      </c>
      <c r="I145" s="29">
        <f ca="1">IF(G145&lt;&gt;0,IF(E145&lt;0,0,IF(OR('Marinated Chicken'!I145&gt;0,Squid!I145&gt;0,Spanakopita!I145&gt;0,'Filet Mignon'!I145&gt;0,'Pork Loin Skewers'!I145&gt;0),0,IF(OR(Pita!I145&gt;0,'Green Pepper'!I145&gt;0,'House Salad'!I145&gt;0,Mushrooms!I145&gt;0,Lemon!I145&gt;0,Tzatziki!I145&gt;0,'Monterey Jack'!I145&gt;0,Onions!I145&gt;0,'Garlic Butter Sauce'!I145&gt;0,Flour!I145&gt;0,Cheddar!I145&gt;0),50,200))),0)</f>
        <v>0</v>
      </c>
      <c r="J145" s="2" t="str">
        <f ca="1">IF(D145&lt;$E$18,"N/A",IF(D145=$E$18,IF($E$7-SUM(OFFSET(F145,-$E$18,0):F145)&gt;0,$E$7-SUM(OFFSET(F145,-$E$18,0):F145),0),IF(OFFSET(G145,-$E$18,0)-SUM(OFFSET(F145,-$E$18,0):F145)&gt;0,OFFSET(G145,-$E$18,0)-SUM(OFFSET(F145,-$E$18,0):F145),0)))</f>
        <v>N/A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416</v>
      </c>
      <c r="F146" s="15">
        <f t="shared" si="10"/>
        <v>15</v>
      </c>
      <c r="G146" s="15">
        <f t="shared" ca="1" si="11"/>
        <v>0</v>
      </c>
      <c r="H146" s="13">
        <f t="shared" ca="1" si="7"/>
        <v>0.45589041095890415</v>
      </c>
      <c r="I146" s="29">
        <f ca="1">IF(G146&lt;&gt;0,IF(E146&lt;0,0,IF(OR('Marinated Chicken'!I146&gt;0,Squid!I146&gt;0,Spanakopita!I146&gt;0,'Filet Mignon'!I146&gt;0,'Pork Loin Skewers'!I146&gt;0),0,IF(OR(Pita!I146&gt;0,'Green Pepper'!I146&gt;0,'House Salad'!I146&gt;0,Mushrooms!I146&gt;0,Lemon!I146&gt;0,Tzatziki!I146&gt;0,'Monterey Jack'!I146&gt;0,Onions!I146&gt;0,'Garlic Butter Sauce'!I146&gt;0,Flour!I146&gt;0,Cheddar!I146&gt;0),50,200))),0)</f>
        <v>0</v>
      </c>
      <c r="J146" s="2" t="str">
        <f ca="1">IF(D146&lt;$E$18,"N/A",IF(D146=$E$18,IF($E$7-SUM(OFFSET(F146,-$E$18,0):F146)&gt;0,$E$7-SUM(OFFSET(F146,-$E$18,0):F146),0),IF(OFFSET(G146,-$E$18,0)-SUM(OFFSET(F146,-$E$18,0):F146)&gt;0,OFFSET(G146,-$E$18,0)-SUM(OFFSET(F146,-$E$18,0):F146),0)))</f>
        <v>N/A</v>
      </c>
      <c r="K146" s="13">
        <f t="shared" ca="1" si="8"/>
        <v>0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401</v>
      </c>
      <c r="F147" s="15">
        <f t="shared" si="10"/>
        <v>15</v>
      </c>
      <c r="G147" s="15">
        <f t="shared" ca="1" si="11"/>
        <v>0</v>
      </c>
      <c r="H147" s="13">
        <f t="shared" ca="1" si="7"/>
        <v>0.4394520547945206</v>
      </c>
      <c r="I147" s="29">
        <f ca="1">IF(G147&lt;&gt;0,IF(E147&lt;0,0,IF(OR('Marinated Chicken'!I147&gt;0,Squid!I147&gt;0,Spanakopita!I147&gt;0,'Filet Mignon'!I147&gt;0,'Pork Loin Skewers'!I147&gt;0),0,IF(OR(Pita!I147&gt;0,'Green Pepper'!I147&gt;0,'House Salad'!I147&gt;0,Mushrooms!I147&gt;0,Lemon!I147&gt;0,Tzatziki!I147&gt;0,'Monterey Jack'!I147&gt;0,Onions!I147&gt;0,'Garlic Butter Sauce'!I147&gt;0,Flour!I147&gt;0,Cheddar!I147&gt;0),50,200))),0)</f>
        <v>0</v>
      </c>
      <c r="J147" s="2" t="str">
        <f ca="1">IF(D147&lt;$E$18,"N/A",IF(D147=$E$18,IF($E$7-SUM(OFFSET(F147,-$E$18,0):F147)&gt;0,$E$7-SUM(OFFSET(F147,-$E$18,0):F147),0),IF(OFFSET(G147,-$E$18,0)-SUM(OFFSET(F147,-$E$18,0):F147)&gt;0,OFFSET(G147,-$E$18,0)-SUM(OFFSET(F147,-$E$18,0):F147),0)))</f>
        <v>N/A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386</v>
      </c>
      <c r="F148" s="15">
        <f t="shared" si="10"/>
        <v>15</v>
      </c>
      <c r="G148" s="15">
        <f t="shared" ca="1" si="11"/>
        <v>0</v>
      </c>
      <c r="H148" s="13">
        <f t="shared" ca="1" si="7"/>
        <v>0.42301369863013705</v>
      </c>
      <c r="I148" s="29">
        <f ca="1">IF(G148&lt;&gt;0,IF(E148&lt;0,0,IF(OR('Marinated Chicken'!I148&gt;0,Squid!I148&gt;0,Spanakopita!I148&gt;0,'Filet Mignon'!I148&gt;0,'Pork Loin Skewers'!I148&gt;0),0,IF(OR(Pita!I148&gt;0,'Green Pepper'!I148&gt;0,'House Salad'!I148&gt;0,Mushrooms!I148&gt;0,Lemon!I148&gt;0,Tzatziki!I148&gt;0,'Monterey Jack'!I148&gt;0,Onions!I148&gt;0,'Garlic Butter Sauce'!I148&gt;0,Flour!I148&gt;0,Cheddar!I148&gt;0),50,200))),0)</f>
        <v>0</v>
      </c>
      <c r="J148" s="2" t="str">
        <f ca="1">IF(D148&lt;$E$18,"N/A",IF(D148=$E$18,IF($E$7-SUM(OFFSET(F148,-$E$18,0):F148)&gt;0,$E$7-SUM(OFFSET(F148,-$E$18,0):F148),0),IF(OFFSET(G148,-$E$18,0)-SUM(OFFSET(F148,-$E$18,0):F148)&gt;0,OFFSET(G148,-$E$18,0)-SUM(OFFSET(F148,-$E$18,0):F148),0)))</f>
        <v>N/A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371</v>
      </c>
      <c r="F149" s="15">
        <f t="shared" si="10"/>
        <v>15</v>
      </c>
      <c r="G149" s="15">
        <f t="shared" ca="1" si="11"/>
        <v>0</v>
      </c>
      <c r="H149" s="13">
        <f t="shared" ref="H149:H212" ca="1" si="13">IF(E149&gt;0,E149*($E$12/365),0)</f>
        <v>0.4065753424657535</v>
      </c>
      <c r="I149" s="29">
        <f ca="1">IF(G149&lt;&gt;0,IF(E149&lt;0,0,IF(OR('Marinated Chicken'!I149&gt;0,Squid!I149&gt;0,Spanakopita!I149&gt;0,'Filet Mignon'!I149&gt;0,'Pork Loin Skewers'!I149&gt;0),0,IF(OR(Pita!I149&gt;0,'Green Pepper'!I149&gt;0,'House Salad'!I149&gt;0,Mushrooms!I149&gt;0,Lemon!I149&gt;0,Tzatziki!I149&gt;0,'Monterey Jack'!I149&gt;0,Onions!I149&gt;0,'Garlic Butter Sauce'!I149&gt;0,Flour!I149&gt;0,Cheddar!I149&gt;0),50,200))),0)</f>
        <v>0</v>
      </c>
      <c r="J149" s="2" t="str">
        <f ca="1">IF(D149&lt;$E$18,"N/A",IF(D149=$E$18,IF($E$7-SUM(OFFSET(F149,-$E$18,0):F149)&gt;0,$E$7-SUM(OFFSET(F149,-$E$18,0):F149),0),IF(OFFSET(G149,-$E$18,0)-SUM(OFFSET(F149,-$E$18,0):F149)&gt;0,OFFSET(G149,-$E$18,0)-SUM(OFFSET(F149,-$E$18,0):F149),0)))</f>
        <v>N/A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356</v>
      </c>
      <c r="F150" s="15">
        <f t="shared" ref="F150:F213" si="16">ROUND($E$15/7,0)</f>
        <v>15</v>
      </c>
      <c r="G150" s="15">
        <f t="shared" ref="G150:G213" ca="1" si="17">IF(D150=1,$E$4,IF(E150&lt;0,$E$4-E150,IF(MOD(D150,$E$5)=0,$E$4-E150,0)))</f>
        <v>0</v>
      </c>
      <c r="H150" s="13">
        <f t="shared" ca="1" si="13"/>
        <v>0.39013698630136989</v>
      </c>
      <c r="I150" s="29">
        <f ca="1">IF(G150&lt;&gt;0,IF(E150&lt;0,0,IF(OR('Marinated Chicken'!I150&gt;0,Squid!I150&gt;0,Spanakopita!I150&gt;0,'Filet Mignon'!I150&gt;0,'Pork Loin Skewers'!I150&gt;0),0,IF(OR(Pita!I150&gt;0,'Green Pepper'!I150&gt;0,'House Salad'!I150&gt;0,Mushrooms!I150&gt;0,Lemon!I150&gt;0,Tzatziki!I150&gt;0,'Monterey Jack'!I150&gt;0,Onions!I150&gt;0,'Garlic Butter Sauce'!I150&gt;0,Flour!I150&gt;0,Cheddar!I150&gt;0),50,200))),0)</f>
        <v>0</v>
      </c>
      <c r="J150" s="2" t="str">
        <f ca="1">IF(D150&lt;$E$18,"N/A",IF(D150=$E$18,IF($E$7-SUM(OFFSET(F150,-$E$18,0):F150)&gt;0,$E$7-SUM(OFFSET(F150,-$E$18,0):F150),0),IF(OFFSET(G150,-$E$18,0)-SUM(OFFSET(F150,-$E$18,0):F150)&gt;0,OFFSET(G150,-$E$18,0)-SUM(OFFSET(F150,-$E$18,0):F150),0)))</f>
        <v>N/A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341</v>
      </c>
      <c r="F151" s="15">
        <f t="shared" si="16"/>
        <v>15</v>
      </c>
      <c r="G151" s="15">
        <f t="shared" ca="1" si="17"/>
        <v>0</v>
      </c>
      <c r="H151" s="13">
        <f t="shared" ca="1" si="13"/>
        <v>0.37369863013698634</v>
      </c>
      <c r="I151" s="29">
        <f ca="1">IF(G151&lt;&gt;0,IF(E151&lt;0,0,IF(OR('Marinated Chicken'!I151&gt;0,Squid!I151&gt;0,Spanakopita!I151&gt;0,'Filet Mignon'!I151&gt;0,'Pork Loin Skewers'!I151&gt;0),0,IF(OR(Pita!I151&gt;0,'Green Pepper'!I151&gt;0,'House Salad'!I151&gt;0,Mushrooms!I151&gt;0,Lemon!I151&gt;0,Tzatziki!I151&gt;0,'Monterey Jack'!I151&gt;0,Onions!I151&gt;0,'Garlic Butter Sauce'!I151&gt;0,Flour!I151&gt;0,Cheddar!I151&gt;0),50,200))),0)</f>
        <v>0</v>
      </c>
      <c r="J151" s="2" t="str">
        <f ca="1">IF(D151&lt;$E$18,"N/A",IF(D151=$E$18,IF($E$7-SUM(OFFSET(F151,-$E$18,0):F151)&gt;0,$E$7-SUM(OFFSET(F151,-$E$18,0):F151),0),IF(OFFSET(G151,-$E$18,0)-SUM(OFFSET(F151,-$E$18,0):F151)&gt;0,OFFSET(G151,-$E$18,0)-SUM(OFFSET(F151,-$E$18,0):F151),0)))</f>
        <v>N/A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326</v>
      </c>
      <c r="F152" s="15">
        <f t="shared" si="16"/>
        <v>15</v>
      </c>
      <c r="G152" s="15">
        <f t="shared" ca="1" si="17"/>
        <v>0</v>
      </c>
      <c r="H152" s="13">
        <f t="shared" ca="1" si="13"/>
        <v>0.35726027397260279</v>
      </c>
      <c r="I152" s="29">
        <f ca="1">IF(G152&lt;&gt;0,IF(E152&lt;0,0,IF(OR('Marinated Chicken'!I152&gt;0,Squid!I152&gt;0,Spanakopita!I152&gt;0,'Filet Mignon'!I152&gt;0,'Pork Loin Skewers'!I152&gt;0),0,IF(OR(Pita!I152&gt;0,'Green Pepper'!I152&gt;0,'House Salad'!I152&gt;0,Mushrooms!I152&gt;0,Lemon!I152&gt;0,Tzatziki!I152&gt;0,'Monterey Jack'!I152&gt;0,Onions!I152&gt;0,'Garlic Butter Sauce'!I152&gt;0,Flour!I152&gt;0,Cheddar!I152&gt;0),50,200))),0)</f>
        <v>0</v>
      </c>
      <c r="J152" s="2" t="str">
        <f ca="1">IF(D152&lt;$E$18,"N/A",IF(D152=$E$18,IF($E$7-SUM(OFFSET(F152,-$E$18,0):F152)&gt;0,$E$7-SUM(OFFSET(F152,-$E$18,0):F152),0),IF(OFFSET(G152,-$E$18,0)-SUM(OFFSET(F152,-$E$18,0):F152)&gt;0,OFFSET(G152,-$E$18,0)-SUM(OFFSET(F152,-$E$18,0):F152),0)))</f>
        <v>N/A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311</v>
      </c>
      <c r="F153" s="15">
        <f t="shared" si="16"/>
        <v>15</v>
      </c>
      <c r="G153" s="15">
        <f t="shared" ca="1" si="17"/>
        <v>0</v>
      </c>
      <c r="H153" s="13">
        <f t="shared" ca="1" si="13"/>
        <v>0.34082191780821924</v>
      </c>
      <c r="I153" s="29">
        <f ca="1">IF(G153&lt;&gt;0,IF(E153&lt;0,0,IF(OR('Marinated Chicken'!I153&gt;0,Squid!I153&gt;0,Spanakopita!I153&gt;0,'Filet Mignon'!I153&gt;0,'Pork Loin Skewers'!I153&gt;0),0,IF(OR(Pita!I153&gt;0,'Green Pepper'!I153&gt;0,'House Salad'!I153&gt;0,Mushrooms!I153&gt;0,Lemon!I153&gt;0,Tzatziki!I153&gt;0,'Monterey Jack'!I153&gt;0,Onions!I153&gt;0,'Garlic Butter Sauce'!I153&gt;0,Flour!I153&gt;0,Cheddar!I153&gt;0),50,200))),0)</f>
        <v>0</v>
      </c>
      <c r="J153" s="2" t="str">
        <f ca="1">IF(D153&lt;$E$18,"N/A",IF(D153=$E$18,IF($E$7-SUM(OFFSET(F153,-$E$18,0):F153)&gt;0,$E$7-SUM(OFFSET(F153,-$E$18,0):F153),0),IF(OFFSET(G153,-$E$18,0)-SUM(OFFSET(F153,-$E$18,0):F153)&gt;0,OFFSET(G153,-$E$18,0)-SUM(OFFSET(F153,-$E$18,0):F153),0)))</f>
        <v>N/A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296</v>
      </c>
      <c r="F154" s="15">
        <f t="shared" si="16"/>
        <v>15</v>
      </c>
      <c r="G154" s="15">
        <f t="shared" ca="1" si="17"/>
        <v>0</v>
      </c>
      <c r="H154" s="13">
        <f t="shared" ca="1" si="13"/>
        <v>0.32438356164383564</v>
      </c>
      <c r="I154" s="29">
        <f ca="1">IF(G154&lt;&gt;0,IF(E154&lt;0,0,IF(OR('Marinated Chicken'!I154&gt;0,Squid!I154&gt;0,Spanakopita!I154&gt;0,'Filet Mignon'!I154&gt;0,'Pork Loin Skewers'!I154&gt;0),0,IF(OR(Pita!I154&gt;0,'Green Pepper'!I154&gt;0,'House Salad'!I154&gt;0,Mushrooms!I154&gt;0,Lemon!I154&gt;0,Tzatziki!I154&gt;0,'Monterey Jack'!I154&gt;0,Onions!I154&gt;0,'Garlic Butter Sauce'!I154&gt;0,Flour!I154&gt;0,Cheddar!I154&gt;0),50,200))),0)</f>
        <v>0</v>
      </c>
      <c r="J154" s="2" t="str">
        <f ca="1">IF(D154&lt;$E$18,"N/A",IF(D154=$E$18,IF($E$7-SUM(OFFSET(F154,-$E$18,0):F154)&gt;0,$E$7-SUM(OFFSET(F154,-$E$18,0):F154),0),IF(OFFSET(G154,-$E$18,0)-SUM(OFFSET(F154,-$E$18,0):F154)&gt;0,OFFSET(G154,-$E$18,0)-SUM(OFFSET(F154,-$E$18,0):F154),0)))</f>
        <v>N/A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281</v>
      </c>
      <c r="F155" s="15">
        <f t="shared" si="16"/>
        <v>15</v>
      </c>
      <c r="G155" s="15">
        <f t="shared" ca="1" si="17"/>
        <v>0</v>
      </c>
      <c r="H155" s="13">
        <f t="shared" ca="1" si="13"/>
        <v>0.30794520547945209</v>
      </c>
      <c r="I155" s="29">
        <f ca="1">IF(G155&lt;&gt;0,IF(E155&lt;0,0,IF(OR('Marinated Chicken'!I155&gt;0,Squid!I155&gt;0,Spanakopita!I155&gt;0,'Filet Mignon'!I155&gt;0,'Pork Loin Skewers'!I155&gt;0),0,IF(OR(Pita!I155&gt;0,'Green Pepper'!I155&gt;0,'House Salad'!I155&gt;0,Mushrooms!I155&gt;0,Lemon!I155&gt;0,Tzatziki!I155&gt;0,'Monterey Jack'!I155&gt;0,Onions!I155&gt;0,'Garlic Butter Sauce'!I155&gt;0,Flour!I155&gt;0,Cheddar!I155&gt;0),50,200))),0)</f>
        <v>0</v>
      </c>
      <c r="J155" s="2" t="str">
        <f ca="1">IF(D155&lt;$E$18,"N/A",IF(D155=$E$18,IF($E$7-SUM(OFFSET(F155,-$E$18,0):F155)&gt;0,$E$7-SUM(OFFSET(F155,-$E$18,0):F155),0),IF(OFFSET(G155,-$E$18,0)-SUM(OFFSET(F155,-$E$18,0):F155)&gt;0,OFFSET(G155,-$E$18,0)-SUM(OFFSET(F155,-$E$18,0):F155),0)))</f>
        <v>N/A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266</v>
      </c>
      <c r="F156" s="15">
        <f t="shared" si="16"/>
        <v>15</v>
      </c>
      <c r="G156" s="15">
        <f t="shared" ca="1" si="17"/>
        <v>0</v>
      </c>
      <c r="H156" s="13">
        <f t="shared" ca="1" si="13"/>
        <v>0.29150684931506854</v>
      </c>
      <c r="I156" s="29">
        <f ca="1">IF(G156&lt;&gt;0,IF(E156&lt;0,0,IF(OR('Marinated Chicken'!I156&gt;0,Squid!I156&gt;0,Spanakopita!I156&gt;0,'Filet Mignon'!I156&gt;0,'Pork Loin Skewers'!I156&gt;0),0,IF(OR(Pita!I156&gt;0,'Green Pepper'!I156&gt;0,'House Salad'!I156&gt;0,Mushrooms!I156&gt;0,Lemon!I156&gt;0,Tzatziki!I156&gt;0,'Monterey Jack'!I156&gt;0,Onions!I156&gt;0,'Garlic Butter Sauce'!I156&gt;0,Flour!I156&gt;0,Cheddar!I156&gt;0),50,200))),0)</f>
        <v>0</v>
      </c>
      <c r="J156" s="2" t="str">
        <f ca="1">IF(D156&lt;$E$18,"N/A",IF(D156=$E$18,IF($E$7-SUM(OFFSET(F156,-$E$18,0):F156)&gt;0,$E$7-SUM(OFFSET(F156,-$E$18,0):F156),0),IF(OFFSET(G156,-$E$18,0)-SUM(OFFSET(F156,-$E$18,0):F156)&gt;0,OFFSET(G156,-$E$18,0)-SUM(OFFSET(F156,-$E$18,0):F156),0)))</f>
        <v>N/A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251</v>
      </c>
      <c r="F157" s="15">
        <f t="shared" si="16"/>
        <v>15</v>
      </c>
      <c r="G157" s="15">
        <f t="shared" ca="1" si="17"/>
        <v>0</v>
      </c>
      <c r="H157" s="13">
        <f t="shared" ca="1" si="13"/>
        <v>0.27506849315068499</v>
      </c>
      <c r="I157" s="29">
        <f ca="1">IF(G157&lt;&gt;0,IF(E157&lt;0,0,IF(OR('Marinated Chicken'!I157&gt;0,Squid!I157&gt;0,Spanakopita!I157&gt;0,'Filet Mignon'!I157&gt;0,'Pork Loin Skewers'!I157&gt;0),0,IF(OR(Pita!I157&gt;0,'Green Pepper'!I157&gt;0,'House Salad'!I157&gt;0,Mushrooms!I157&gt;0,Lemon!I157&gt;0,Tzatziki!I157&gt;0,'Monterey Jack'!I157&gt;0,Onions!I157&gt;0,'Garlic Butter Sauce'!I157&gt;0,Flour!I157&gt;0,Cheddar!I157&gt;0),50,200))),0)</f>
        <v>0</v>
      </c>
      <c r="J157" s="2" t="str">
        <f ca="1">IF(D157&lt;$E$18,"N/A",IF(D157=$E$18,IF($E$7-SUM(OFFSET(F157,-$E$18,0):F157)&gt;0,$E$7-SUM(OFFSET(F157,-$E$18,0):F157),0),IF(OFFSET(G157,-$E$18,0)-SUM(OFFSET(F157,-$E$18,0):F157)&gt;0,OFFSET(G157,-$E$18,0)-SUM(OFFSET(F157,-$E$18,0):F157),0)))</f>
        <v>N/A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236</v>
      </c>
      <c r="F158" s="15">
        <f t="shared" si="16"/>
        <v>15</v>
      </c>
      <c r="G158" s="15">
        <f t="shared" ca="1" si="17"/>
        <v>0</v>
      </c>
      <c r="H158" s="13">
        <f t="shared" ca="1" si="13"/>
        <v>0.25863013698630138</v>
      </c>
      <c r="I158" s="29">
        <f ca="1">IF(G158&lt;&gt;0,IF(E158&lt;0,0,IF(OR('Marinated Chicken'!I158&gt;0,Squid!I158&gt;0,Spanakopita!I158&gt;0,'Filet Mignon'!I158&gt;0,'Pork Loin Skewers'!I158&gt;0),0,IF(OR(Pita!I158&gt;0,'Green Pepper'!I158&gt;0,'House Salad'!I158&gt;0,Mushrooms!I158&gt;0,Lemon!I158&gt;0,Tzatziki!I158&gt;0,'Monterey Jack'!I158&gt;0,Onions!I158&gt;0,'Garlic Butter Sauce'!I158&gt;0,Flour!I158&gt;0,Cheddar!I158&gt;0),50,200))),0)</f>
        <v>0</v>
      </c>
      <c r="J158" s="2" t="str">
        <f ca="1">IF(D158&lt;$E$18,"N/A",IF(D158=$E$18,IF($E$7-SUM(OFFSET(F158,-$E$18,0):F158)&gt;0,$E$7-SUM(OFFSET(F158,-$E$18,0):F158),0),IF(OFFSET(G158,-$E$18,0)-SUM(OFFSET(F158,-$E$18,0):F158)&gt;0,OFFSET(G158,-$E$18,0)-SUM(OFFSET(F158,-$E$18,0):F158),0)))</f>
        <v>N/A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221</v>
      </c>
      <c r="F159" s="15">
        <f t="shared" si="16"/>
        <v>15</v>
      </c>
      <c r="G159" s="15">
        <f t="shared" ca="1" si="17"/>
        <v>0</v>
      </c>
      <c r="H159" s="13">
        <f t="shared" ca="1" si="13"/>
        <v>0.24219178082191783</v>
      </c>
      <c r="I159" s="29">
        <f ca="1">IF(G159&lt;&gt;0,IF(E159&lt;0,0,IF(OR('Marinated Chicken'!I159&gt;0,Squid!I159&gt;0,Spanakopita!I159&gt;0,'Filet Mignon'!I159&gt;0,'Pork Loin Skewers'!I159&gt;0),0,IF(OR(Pita!I159&gt;0,'Green Pepper'!I159&gt;0,'House Salad'!I159&gt;0,Mushrooms!I159&gt;0,Lemon!I159&gt;0,Tzatziki!I159&gt;0,'Monterey Jack'!I159&gt;0,Onions!I159&gt;0,'Garlic Butter Sauce'!I159&gt;0,Flour!I159&gt;0,Cheddar!I159&gt;0),50,200))),0)</f>
        <v>0</v>
      </c>
      <c r="J159" s="2" t="str">
        <f ca="1">IF(D159&lt;$E$18,"N/A",IF(D159=$E$18,IF($E$7-SUM(OFFSET(F159,-$E$18,0):F159)&gt;0,$E$7-SUM(OFFSET(F159,-$E$18,0):F159),0),IF(OFFSET(G159,-$E$18,0)-SUM(OFFSET(F159,-$E$18,0):F159)&gt;0,OFFSET(G159,-$E$18,0)-SUM(OFFSET(F159,-$E$18,0):F159),0)))</f>
        <v>N/A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206</v>
      </c>
      <c r="F160" s="15">
        <f t="shared" si="16"/>
        <v>15</v>
      </c>
      <c r="G160" s="15">
        <f t="shared" ca="1" si="17"/>
        <v>525</v>
      </c>
      <c r="H160" s="13">
        <f t="shared" ca="1" si="13"/>
        <v>0.22575342465753429</v>
      </c>
      <c r="I160" s="29">
        <f ca="1">IF(G160&lt;&gt;0,IF(E160&lt;0,0,IF(OR('Marinated Chicken'!I160&gt;0,Squid!I160&gt;0,Spanakopita!I160&gt;0,'Filet Mignon'!I160&gt;0,'Pork Loin Skewers'!I160&gt;0),0,IF(OR(Pita!I160&gt;0,'Green Pepper'!I160&gt;0,'House Salad'!I160&gt;0,Mushrooms!I160&gt;0,Lemon!I160&gt;0,Tzatziki!I160&gt;0,'Monterey Jack'!I160&gt;0,Onions!I160&gt;0,'Garlic Butter Sauce'!I160&gt;0,Flour!I160&gt;0,Cheddar!I160&gt;0),50,200))),0)</f>
        <v>0</v>
      </c>
      <c r="J160" s="2" t="str">
        <f ca="1">IF(D160&lt;$E$18,"N/A",IF(D160=$E$18,IF($E$7-SUM(OFFSET(F160,-$E$18,0):F160)&gt;0,$E$7-SUM(OFFSET(F160,-$E$18,0):F160),0),IF(OFFSET(G160,-$E$18,0)-SUM(OFFSET(F160,-$E$18,0):F160)&gt;0,OFFSET(G160,-$E$18,0)-SUM(OFFSET(F160,-$E$18,0):F160),0)))</f>
        <v>N/A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716</v>
      </c>
      <c r="F161" s="15">
        <f t="shared" si="16"/>
        <v>15</v>
      </c>
      <c r="G161" s="15">
        <f t="shared" ca="1" si="17"/>
        <v>0</v>
      </c>
      <c r="H161" s="13">
        <f t="shared" ca="1" si="13"/>
        <v>0.78465753424657547</v>
      </c>
      <c r="I161" s="29">
        <f ca="1">IF(G161&lt;&gt;0,IF(E161&lt;0,0,IF(OR('Marinated Chicken'!I161&gt;0,Squid!I161&gt;0,Spanakopita!I161&gt;0,'Filet Mignon'!I161&gt;0,'Pork Loin Skewers'!I161&gt;0),0,IF(OR(Pita!I161&gt;0,'Green Pepper'!I161&gt;0,'House Salad'!I161&gt;0,Mushrooms!I161&gt;0,Lemon!I161&gt;0,Tzatziki!I161&gt;0,'Monterey Jack'!I161&gt;0,Onions!I161&gt;0,'Garlic Butter Sauce'!I161&gt;0,Flour!I161&gt;0,Cheddar!I161&gt;0),50,200))),0)</f>
        <v>0</v>
      </c>
      <c r="J161" s="2" t="str">
        <f ca="1">IF(D161&lt;$E$18,"N/A",IF(D161=$E$18,IF($E$7-SUM(OFFSET(F161,-$E$18,0):F161)&gt;0,$E$7-SUM(OFFSET(F161,-$E$18,0):F161),0),IF(OFFSET(G161,-$E$18,0)-SUM(OFFSET(F161,-$E$18,0):F161)&gt;0,OFFSET(G161,-$E$18,0)-SUM(OFFSET(F161,-$E$18,0):F161),0)))</f>
        <v>N/A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701</v>
      </c>
      <c r="F162" s="15">
        <f t="shared" si="16"/>
        <v>15</v>
      </c>
      <c r="G162" s="15">
        <f t="shared" ca="1" si="17"/>
        <v>0</v>
      </c>
      <c r="H162" s="13">
        <f t="shared" ca="1" si="13"/>
        <v>0.76821917808219187</v>
      </c>
      <c r="I162" s="29">
        <f ca="1">IF(G162&lt;&gt;0,IF(E162&lt;0,0,IF(OR('Marinated Chicken'!I162&gt;0,Squid!I162&gt;0,Spanakopita!I162&gt;0,'Filet Mignon'!I162&gt;0,'Pork Loin Skewers'!I162&gt;0),0,IF(OR(Pita!I162&gt;0,'Green Pepper'!I162&gt;0,'House Salad'!I162&gt;0,Mushrooms!I162&gt;0,Lemon!I162&gt;0,Tzatziki!I162&gt;0,'Monterey Jack'!I162&gt;0,Onions!I162&gt;0,'Garlic Butter Sauce'!I162&gt;0,Flour!I162&gt;0,Cheddar!I162&gt;0),50,200))),0)</f>
        <v>0</v>
      </c>
      <c r="J162" s="2" t="str">
        <f ca="1">IF(D162&lt;$E$18,"N/A",IF(D162=$E$18,IF($E$7-SUM(OFFSET(F162,-$E$18,0):F162)&gt;0,$E$7-SUM(OFFSET(F162,-$E$18,0):F162),0),IF(OFFSET(G162,-$E$18,0)-SUM(OFFSET(F162,-$E$18,0):F162)&gt;0,OFFSET(G162,-$E$18,0)-SUM(OFFSET(F162,-$E$18,0):F162),0)))</f>
        <v>N/A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686</v>
      </c>
      <c r="F163" s="15">
        <f t="shared" si="16"/>
        <v>15</v>
      </c>
      <c r="G163" s="15">
        <f t="shared" ca="1" si="17"/>
        <v>0</v>
      </c>
      <c r="H163" s="13">
        <f t="shared" ca="1" si="13"/>
        <v>0.75178082191780826</v>
      </c>
      <c r="I163" s="29">
        <f ca="1">IF(G163&lt;&gt;0,IF(E163&lt;0,0,IF(OR('Marinated Chicken'!I163&gt;0,Squid!I163&gt;0,Spanakopita!I163&gt;0,'Filet Mignon'!I163&gt;0,'Pork Loin Skewers'!I163&gt;0),0,IF(OR(Pita!I163&gt;0,'Green Pepper'!I163&gt;0,'House Salad'!I163&gt;0,Mushrooms!I163&gt;0,Lemon!I163&gt;0,Tzatziki!I163&gt;0,'Monterey Jack'!I163&gt;0,Onions!I163&gt;0,'Garlic Butter Sauce'!I163&gt;0,Flour!I163&gt;0,Cheddar!I163&gt;0),50,200))),0)</f>
        <v>0</v>
      </c>
      <c r="J163" s="2" t="str">
        <f ca="1">IF(D163&lt;$E$18,"N/A",IF(D163=$E$18,IF($E$7-SUM(OFFSET(F163,-$E$18,0):F163)&gt;0,$E$7-SUM(OFFSET(F163,-$E$18,0):F163),0),IF(OFFSET(G163,-$E$18,0)-SUM(OFFSET(F163,-$E$18,0):F163)&gt;0,OFFSET(G163,-$E$18,0)-SUM(OFFSET(F163,-$E$18,0):F163),0)))</f>
        <v>N/A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671</v>
      </c>
      <c r="F164" s="15">
        <f t="shared" si="16"/>
        <v>15</v>
      </c>
      <c r="G164" s="15">
        <f t="shared" ca="1" si="17"/>
        <v>0</v>
      </c>
      <c r="H164" s="13">
        <f t="shared" ca="1" si="13"/>
        <v>0.73534246575342477</v>
      </c>
      <c r="I164" s="29">
        <f ca="1">IF(G164&lt;&gt;0,IF(E164&lt;0,0,IF(OR('Marinated Chicken'!I164&gt;0,Squid!I164&gt;0,Spanakopita!I164&gt;0,'Filet Mignon'!I164&gt;0,'Pork Loin Skewers'!I164&gt;0),0,IF(OR(Pita!I164&gt;0,'Green Pepper'!I164&gt;0,'House Salad'!I164&gt;0,Mushrooms!I164&gt;0,Lemon!I164&gt;0,Tzatziki!I164&gt;0,'Monterey Jack'!I164&gt;0,Onions!I164&gt;0,'Garlic Butter Sauce'!I164&gt;0,Flour!I164&gt;0,Cheddar!I164&gt;0),50,200))),0)</f>
        <v>0</v>
      </c>
      <c r="J164" s="2" t="str">
        <f ca="1">IF(D164&lt;$E$18,"N/A",IF(D164=$E$18,IF($E$7-SUM(OFFSET(F164,-$E$18,0):F164)&gt;0,$E$7-SUM(OFFSET(F164,-$E$18,0):F164),0),IF(OFFSET(G164,-$E$18,0)-SUM(OFFSET(F164,-$E$18,0):F164)&gt;0,OFFSET(G164,-$E$18,0)-SUM(OFFSET(F164,-$E$18,0):F164),0)))</f>
        <v>N/A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656</v>
      </c>
      <c r="F165" s="15">
        <f t="shared" si="16"/>
        <v>15</v>
      </c>
      <c r="G165" s="15">
        <f t="shared" ca="1" si="17"/>
        <v>0</v>
      </c>
      <c r="H165" s="13">
        <f t="shared" ca="1" si="13"/>
        <v>0.71890410958904116</v>
      </c>
      <c r="I165" s="29">
        <f ca="1">IF(G165&lt;&gt;0,IF(E165&lt;0,0,IF(OR('Marinated Chicken'!I165&gt;0,Squid!I165&gt;0,Spanakopita!I165&gt;0,'Filet Mignon'!I165&gt;0,'Pork Loin Skewers'!I165&gt;0),0,IF(OR(Pita!I165&gt;0,'Green Pepper'!I165&gt;0,'House Salad'!I165&gt;0,Mushrooms!I165&gt;0,Lemon!I165&gt;0,Tzatziki!I165&gt;0,'Monterey Jack'!I165&gt;0,Onions!I165&gt;0,'Garlic Butter Sauce'!I165&gt;0,Flour!I165&gt;0,Cheddar!I165&gt;0),50,200))),0)</f>
        <v>0</v>
      </c>
      <c r="J165" s="2" t="str">
        <f ca="1">IF(D165&lt;$E$18,"N/A",IF(D165=$E$18,IF($E$7-SUM(OFFSET(F165,-$E$18,0):F165)&gt;0,$E$7-SUM(OFFSET(F165,-$E$18,0):F165),0),IF(OFFSET(G165,-$E$18,0)-SUM(OFFSET(F165,-$E$18,0):F165)&gt;0,OFFSET(G165,-$E$18,0)-SUM(OFFSET(F165,-$E$18,0):F165),0)))</f>
        <v>N/A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641</v>
      </c>
      <c r="F166" s="15">
        <f t="shared" si="16"/>
        <v>15</v>
      </c>
      <c r="G166" s="15">
        <f t="shared" ca="1" si="17"/>
        <v>0</v>
      </c>
      <c r="H166" s="13">
        <f t="shared" ca="1" si="13"/>
        <v>0.70246575342465767</v>
      </c>
      <c r="I166" s="29">
        <f ca="1">IF(G166&lt;&gt;0,IF(E166&lt;0,0,IF(OR('Marinated Chicken'!I166&gt;0,Squid!I166&gt;0,Spanakopita!I166&gt;0,'Filet Mignon'!I166&gt;0,'Pork Loin Skewers'!I166&gt;0),0,IF(OR(Pita!I166&gt;0,'Green Pepper'!I166&gt;0,'House Salad'!I166&gt;0,Mushrooms!I166&gt;0,Lemon!I166&gt;0,Tzatziki!I166&gt;0,'Monterey Jack'!I166&gt;0,Onions!I166&gt;0,'Garlic Butter Sauce'!I166&gt;0,Flour!I166&gt;0,Cheddar!I166&gt;0),50,200))),0)</f>
        <v>0</v>
      </c>
      <c r="J166" s="2" t="str">
        <f ca="1">IF(D166&lt;$E$18,"N/A",IF(D166=$E$18,IF($E$7-SUM(OFFSET(F166,-$E$18,0):F166)&gt;0,$E$7-SUM(OFFSET(F166,-$E$18,0):F166),0),IF(OFFSET(G166,-$E$18,0)-SUM(OFFSET(F166,-$E$18,0):F166)&gt;0,OFFSET(G166,-$E$18,0)-SUM(OFFSET(F166,-$E$18,0):F166),0)))</f>
        <v>N/A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626</v>
      </c>
      <c r="F167" s="15">
        <f t="shared" si="16"/>
        <v>15</v>
      </c>
      <c r="G167" s="15">
        <f t="shared" ca="1" si="17"/>
        <v>0</v>
      </c>
      <c r="H167" s="13">
        <f t="shared" ca="1" si="13"/>
        <v>0.68602739726027406</v>
      </c>
      <c r="I167" s="29">
        <f ca="1">IF(G167&lt;&gt;0,IF(E167&lt;0,0,IF(OR('Marinated Chicken'!I167&gt;0,Squid!I167&gt;0,Spanakopita!I167&gt;0,'Filet Mignon'!I167&gt;0,'Pork Loin Skewers'!I167&gt;0),0,IF(OR(Pita!I167&gt;0,'Green Pepper'!I167&gt;0,'House Salad'!I167&gt;0,Mushrooms!I167&gt;0,Lemon!I167&gt;0,Tzatziki!I167&gt;0,'Monterey Jack'!I167&gt;0,Onions!I167&gt;0,'Garlic Butter Sauce'!I167&gt;0,Flour!I167&gt;0,Cheddar!I167&gt;0),50,200))),0)</f>
        <v>0</v>
      </c>
      <c r="J167" s="2" t="str">
        <f ca="1">IF(D167&lt;$E$18,"N/A",IF(D167=$E$18,IF($E$7-SUM(OFFSET(F167,-$E$18,0):F167)&gt;0,$E$7-SUM(OFFSET(F167,-$E$18,0):F167),0),IF(OFFSET(G167,-$E$18,0)-SUM(OFFSET(F167,-$E$18,0):F167)&gt;0,OFFSET(G167,-$E$18,0)-SUM(OFFSET(F167,-$E$18,0):F167),0)))</f>
        <v>N/A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611</v>
      </c>
      <c r="F168" s="15">
        <f t="shared" si="16"/>
        <v>15</v>
      </c>
      <c r="G168" s="15">
        <f t="shared" ca="1" si="17"/>
        <v>0</v>
      </c>
      <c r="H168" s="13">
        <f t="shared" ca="1" si="13"/>
        <v>0.66958904109589046</v>
      </c>
      <c r="I168" s="29">
        <f ca="1">IF(G168&lt;&gt;0,IF(E168&lt;0,0,IF(OR('Marinated Chicken'!I168&gt;0,Squid!I168&gt;0,Spanakopita!I168&gt;0,'Filet Mignon'!I168&gt;0,'Pork Loin Skewers'!I168&gt;0),0,IF(OR(Pita!I168&gt;0,'Green Pepper'!I168&gt;0,'House Salad'!I168&gt;0,Mushrooms!I168&gt;0,Lemon!I168&gt;0,Tzatziki!I168&gt;0,'Monterey Jack'!I168&gt;0,Onions!I168&gt;0,'Garlic Butter Sauce'!I168&gt;0,Flour!I168&gt;0,Cheddar!I168&gt;0),50,200))),0)</f>
        <v>0</v>
      </c>
      <c r="J168" s="2" t="str">
        <f ca="1">IF(D168&lt;$E$18,"N/A",IF(D168=$E$18,IF($E$7-SUM(OFFSET(F168,-$E$18,0):F168)&gt;0,$E$7-SUM(OFFSET(F168,-$E$18,0):F168),0),IF(OFFSET(G168,-$E$18,0)-SUM(OFFSET(F168,-$E$18,0):F168)&gt;0,OFFSET(G168,-$E$18,0)-SUM(OFFSET(F168,-$E$18,0):F168),0)))</f>
        <v>N/A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596</v>
      </c>
      <c r="F169" s="15">
        <f t="shared" si="16"/>
        <v>15</v>
      </c>
      <c r="G169" s="15">
        <f t="shared" ca="1" si="17"/>
        <v>0</v>
      </c>
      <c r="H169" s="13">
        <f t="shared" ca="1" si="13"/>
        <v>0.65315068493150696</v>
      </c>
      <c r="I169" s="29">
        <f ca="1">IF(G169&lt;&gt;0,IF(E169&lt;0,0,IF(OR('Marinated Chicken'!I169&gt;0,Squid!I169&gt;0,Spanakopita!I169&gt;0,'Filet Mignon'!I169&gt;0,'Pork Loin Skewers'!I169&gt;0),0,IF(OR(Pita!I169&gt;0,'Green Pepper'!I169&gt;0,'House Salad'!I169&gt;0,Mushrooms!I169&gt;0,Lemon!I169&gt;0,Tzatziki!I169&gt;0,'Monterey Jack'!I169&gt;0,Onions!I169&gt;0,'Garlic Butter Sauce'!I169&gt;0,Flour!I169&gt;0,Cheddar!I169&gt;0),50,200))),0)</f>
        <v>0</v>
      </c>
      <c r="J169" s="2" t="str">
        <f ca="1">IF(D169&lt;$E$18,"N/A",IF(D169=$E$18,IF($E$7-SUM(OFFSET(F169,-$E$18,0):F169)&gt;0,$E$7-SUM(OFFSET(F169,-$E$18,0):F169),0),IF(OFFSET(G169,-$E$18,0)-SUM(OFFSET(F169,-$E$18,0):F169)&gt;0,OFFSET(G169,-$E$18,0)-SUM(OFFSET(F169,-$E$18,0):F169),0)))</f>
        <v>N/A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581</v>
      </c>
      <c r="F170" s="15">
        <f t="shared" si="16"/>
        <v>15</v>
      </c>
      <c r="G170" s="15">
        <f t="shared" ca="1" si="17"/>
        <v>0</v>
      </c>
      <c r="H170" s="13">
        <f t="shared" ca="1" si="13"/>
        <v>0.63671232876712336</v>
      </c>
      <c r="I170" s="29">
        <f ca="1">IF(G170&lt;&gt;0,IF(E170&lt;0,0,IF(OR('Marinated Chicken'!I170&gt;0,Squid!I170&gt;0,Spanakopita!I170&gt;0,'Filet Mignon'!I170&gt;0,'Pork Loin Skewers'!I170&gt;0),0,IF(OR(Pita!I170&gt;0,'Green Pepper'!I170&gt;0,'House Salad'!I170&gt;0,Mushrooms!I170&gt;0,Lemon!I170&gt;0,Tzatziki!I170&gt;0,'Monterey Jack'!I170&gt;0,Onions!I170&gt;0,'Garlic Butter Sauce'!I170&gt;0,Flour!I170&gt;0,Cheddar!I170&gt;0),50,200))),0)</f>
        <v>0</v>
      </c>
      <c r="J170" s="2" t="str">
        <f ca="1">IF(D170&lt;$E$18,"N/A",IF(D170=$E$18,IF($E$7-SUM(OFFSET(F170,-$E$18,0):F170)&gt;0,$E$7-SUM(OFFSET(F170,-$E$18,0):F170),0),IF(OFFSET(G170,-$E$18,0)-SUM(OFFSET(F170,-$E$18,0):F170)&gt;0,OFFSET(G170,-$E$18,0)-SUM(OFFSET(F170,-$E$18,0):F170),0)))</f>
        <v>N/A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566</v>
      </c>
      <c r="F171" s="15">
        <f t="shared" si="16"/>
        <v>15</v>
      </c>
      <c r="G171" s="15">
        <f t="shared" ca="1" si="17"/>
        <v>0</v>
      </c>
      <c r="H171" s="13">
        <f t="shared" ca="1" si="13"/>
        <v>0.62027397260273975</v>
      </c>
      <c r="I171" s="29">
        <f ca="1">IF(G171&lt;&gt;0,IF(E171&lt;0,0,IF(OR('Marinated Chicken'!I171&gt;0,Squid!I171&gt;0,Spanakopita!I171&gt;0,'Filet Mignon'!I171&gt;0,'Pork Loin Skewers'!I171&gt;0),0,IF(OR(Pita!I171&gt;0,'Green Pepper'!I171&gt;0,'House Salad'!I171&gt;0,Mushrooms!I171&gt;0,Lemon!I171&gt;0,Tzatziki!I171&gt;0,'Monterey Jack'!I171&gt;0,Onions!I171&gt;0,'Garlic Butter Sauce'!I171&gt;0,Flour!I171&gt;0,Cheddar!I171&gt;0),50,200))),0)</f>
        <v>0</v>
      </c>
      <c r="J171" s="2" t="str">
        <f ca="1">IF(D171&lt;$E$18,"N/A",IF(D171=$E$18,IF($E$7-SUM(OFFSET(F171,-$E$18,0):F171)&gt;0,$E$7-SUM(OFFSET(F171,-$E$18,0):F171),0),IF(OFFSET(G171,-$E$18,0)-SUM(OFFSET(F171,-$E$18,0):F171)&gt;0,OFFSET(G171,-$E$18,0)-SUM(OFFSET(F171,-$E$18,0):F171),0)))</f>
        <v>N/A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551</v>
      </c>
      <c r="F172" s="15">
        <f t="shared" si="16"/>
        <v>15</v>
      </c>
      <c r="G172" s="15">
        <f t="shared" ca="1" si="17"/>
        <v>0</v>
      </c>
      <c r="H172" s="13">
        <f t="shared" ca="1" si="13"/>
        <v>0.60383561643835626</v>
      </c>
      <c r="I172" s="29">
        <f ca="1">IF(G172&lt;&gt;0,IF(E172&lt;0,0,IF(OR('Marinated Chicken'!I172&gt;0,Squid!I172&gt;0,Spanakopita!I172&gt;0,'Filet Mignon'!I172&gt;0,'Pork Loin Skewers'!I172&gt;0),0,IF(OR(Pita!I172&gt;0,'Green Pepper'!I172&gt;0,'House Salad'!I172&gt;0,Mushrooms!I172&gt;0,Lemon!I172&gt;0,Tzatziki!I172&gt;0,'Monterey Jack'!I172&gt;0,Onions!I172&gt;0,'Garlic Butter Sauce'!I172&gt;0,Flour!I172&gt;0,Cheddar!I172&gt;0),50,200))),0)</f>
        <v>0</v>
      </c>
      <c r="J172" s="2" t="str">
        <f ca="1">IF(D172&lt;$E$18,"N/A",IF(D172=$E$18,IF($E$7-SUM(OFFSET(F172,-$E$18,0):F172)&gt;0,$E$7-SUM(OFFSET(F172,-$E$18,0):F172),0),IF(OFFSET(G172,-$E$18,0)-SUM(OFFSET(F172,-$E$18,0):F172)&gt;0,OFFSET(G172,-$E$18,0)-SUM(OFFSET(F172,-$E$18,0):F172),0)))</f>
        <v>N/A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536</v>
      </c>
      <c r="F173" s="15">
        <f t="shared" si="16"/>
        <v>15</v>
      </c>
      <c r="G173" s="15">
        <f t="shared" ca="1" si="17"/>
        <v>0</v>
      </c>
      <c r="H173" s="13">
        <f t="shared" ca="1" si="13"/>
        <v>0.58739726027397265</v>
      </c>
      <c r="I173" s="29">
        <f ca="1">IF(G173&lt;&gt;0,IF(E173&lt;0,0,IF(OR('Marinated Chicken'!I173&gt;0,Squid!I173&gt;0,Spanakopita!I173&gt;0,'Filet Mignon'!I173&gt;0,'Pork Loin Skewers'!I173&gt;0),0,IF(OR(Pita!I173&gt;0,'Green Pepper'!I173&gt;0,'House Salad'!I173&gt;0,Mushrooms!I173&gt;0,Lemon!I173&gt;0,Tzatziki!I173&gt;0,'Monterey Jack'!I173&gt;0,Onions!I173&gt;0,'Garlic Butter Sauce'!I173&gt;0,Flour!I173&gt;0,Cheddar!I173&gt;0),50,200))),0)</f>
        <v>0</v>
      </c>
      <c r="J173" s="2" t="str">
        <f ca="1">IF(D173&lt;$E$18,"N/A",IF(D173=$E$18,IF($E$7-SUM(OFFSET(F173,-$E$18,0):F173)&gt;0,$E$7-SUM(OFFSET(F173,-$E$18,0):F173),0),IF(OFFSET(G173,-$E$18,0)-SUM(OFFSET(F173,-$E$18,0):F173)&gt;0,OFFSET(G173,-$E$18,0)-SUM(OFFSET(F173,-$E$18,0):F173),0)))</f>
        <v>N/A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521</v>
      </c>
      <c r="F174" s="15">
        <f t="shared" si="16"/>
        <v>15</v>
      </c>
      <c r="G174" s="15">
        <f t="shared" ca="1" si="17"/>
        <v>0</v>
      </c>
      <c r="H174" s="13">
        <f t="shared" ca="1" si="13"/>
        <v>0.57095890410958916</v>
      </c>
      <c r="I174" s="29">
        <f ca="1">IF(G174&lt;&gt;0,IF(E174&lt;0,0,IF(OR('Marinated Chicken'!I174&gt;0,Squid!I174&gt;0,Spanakopita!I174&gt;0,'Filet Mignon'!I174&gt;0,'Pork Loin Skewers'!I174&gt;0),0,IF(OR(Pita!I174&gt;0,'Green Pepper'!I174&gt;0,'House Salad'!I174&gt;0,Mushrooms!I174&gt;0,Lemon!I174&gt;0,Tzatziki!I174&gt;0,'Monterey Jack'!I174&gt;0,Onions!I174&gt;0,'Garlic Butter Sauce'!I174&gt;0,Flour!I174&gt;0,Cheddar!I174&gt;0),50,200))),0)</f>
        <v>0</v>
      </c>
      <c r="J174" s="2" t="str">
        <f ca="1">IF(D174&lt;$E$18,"N/A",IF(D174=$E$18,IF($E$7-SUM(OFFSET(F174,-$E$18,0):F174)&gt;0,$E$7-SUM(OFFSET(F174,-$E$18,0):F174),0),IF(OFFSET(G174,-$E$18,0)-SUM(OFFSET(F174,-$E$18,0):F174)&gt;0,OFFSET(G174,-$E$18,0)-SUM(OFFSET(F174,-$E$18,0):F174),0)))</f>
        <v>N/A</v>
      </c>
      <c r="K174" s="13">
        <f t="shared" ca="1" si="14"/>
        <v>0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506</v>
      </c>
      <c r="F175" s="15">
        <f t="shared" si="16"/>
        <v>15</v>
      </c>
      <c r="G175" s="15">
        <f t="shared" ca="1" si="17"/>
        <v>0</v>
      </c>
      <c r="H175" s="13">
        <f t="shared" ca="1" si="13"/>
        <v>0.55452054794520556</v>
      </c>
      <c r="I175" s="29">
        <f ca="1">IF(G175&lt;&gt;0,IF(E175&lt;0,0,IF(OR('Marinated Chicken'!I175&gt;0,Squid!I175&gt;0,Spanakopita!I175&gt;0,'Filet Mignon'!I175&gt;0,'Pork Loin Skewers'!I175&gt;0),0,IF(OR(Pita!I175&gt;0,'Green Pepper'!I175&gt;0,'House Salad'!I175&gt;0,Mushrooms!I175&gt;0,Lemon!I175&gt;0,Tzatziki!I175&gt;0,'Monterey Jack'!I175&gt;0,Onions!I175&gt;0,'Garlic Butter Sauce'!I175&gt;0,Flour!I175&gt;0,Cheddar!I175&gt;0),50,200))),0)</f>
        <v>0</v>
      </c>
      <c r="J175" s="2" t="str">
        <f ca="1">IF(D175&lt;$E$18,"N/A",IF(D175=$E$18,IF($E$7-SUM(OFFSET(F175,-$E$18,0):F175)&gt;0,$E$7-SUM(OFFSET(F175,-$E$18,0):F175),0),IF(OFFSET(G175,-$E$18,0)-SUM(OFFSET(F175,-$E$18,0):F175)&gt;0,OFFSET(G175,-$E$18,0)-SUM(OFFSET(F175,-$E$18,0):F175),0)))</f>
        <v>N/A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491</v>
      </c>
      <c r="F176" s="15">
        <f t="shared" si="16"/>
        <v>15</v>
      </c>
      <c r="G176" s="15">
        <f t="shared" ca="1" si="17"/>
        <v>0</v>
      </c>
      <c r="H176" s="13">
        <f t="shared" ca="1" si="13"/>
        <v>0.53808219178082195</v>
      </c>
      <c r="I176" s="29">
        <f ca="1">IF(G176&lt;&gt;0,IF(E176&lt;0,0,IF(OR('Marinated Chicken'!I176&gt;0,Squid!I176&gt;0,Spanakopita!I176&gt;0,'Filet Mignon'!I176&gt;0,'Pork Loin Skewers'!I176&gt;0),0,IF(OR(Pita!I176&gt;0,'Green Pepper'!I176&gt;0,'House Salad'!I176&gt;0,Mushrooms!I176&gt;0,Lemon!I176&gt;0,Tzatziki!I176&gt;0,'Monterey Jack'!I176&gt;0,Onions!I176&gt;0,'Garlic Butter Sauce'!I176&gt;0,Flour!I176&gt;0,Cheddar!I176&gt;0),50,200))),0)</f>
        <v>0</v>
      </c>
      <c r="J176" s="2" t="str">
        <f ca="1">IF(D176&lt;$E$18,"N/A",IF(D176=$E$18,IF($E$7-SUM(OFFSET(F176,-$E$18,0):F176)&gt;0,$E$7-SUM(OFFSET(F176,-$E$18,0):F176),0),IF(OFFSET(G176,-$E$18,0)-SUM(OFFSET(F176,-$E$18,0):F176)&gt;0,OFFSET(G176,-$E$18,0)-SUM(OFFSET(F176,-$E$18,0):F176),0)))</f>
        <v>N/A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476</v>
      </c>
      <c r="F177" s="15">
        <f t="shared" si="16"/>
        <v>15</v>
      </c>
      <c r="G177" s="15">
        <f t="shared" ca="1" si="17"/>
        <v>0</v>
      </c>
      <c r="H177" s="13">
        <f t="shared" ca="1" si="13"/>
        <v>0.52164383561643846</v>
      </c>
      <c r="I177" s="29">
        <f ca="1">IF(G177&lt;&gt;0,IF(E177&lt;0,0,IF(OR('Marinated Chicken'!I177&gt;0,Squid!I177&gt;0,Spanakopita!I177&gt;0,'Filet Mignon'!I177&gt;0,'Pork Loin Skewers'!I177&gt;0),0,IF(OR(Pita!I177&gt;0,'Green Pepper'!I177&gt;0,'House Salad'!I177&gt;0,Mushrooms!I177&gt;0,Lemon!I177&gt;0,Tzatziki!I177&gt;0,'Monterey Jack'!I177&gt;0,Onions!I177&gt;0,'Garlic Butter Sauce'!I177&gt;0,Flour!I177&gt;0,Cheddar!I177&gt;0),50,200))),0)</f>
        <v>0</v>
      </c>
      <c r="J177" s="2" t="str">
        <f ca="1">IF(D177&lt;$E$18,"N/A",IF(D177=$E$18,IF($E$7-SUM(OFFSET(F177,-$E$18,0):F177)&gt;0,$E$7-SUM(OFFSET(F177,-$E$18,0):F177),0),IF(OFFSET(G177,-$E$18,0)-SUM(OFFSET(F177,-$E$18,0):F177)&gt;0,OFFSET(G177,-$E$18,0)-SUM(OFFSET(F177,-$E$18,0):F177),0)))</f>
        <v>N/A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461</v>
      </c>
      <c r="F178" s="15">
        <f t="shared" si="16"/>
        <v>15</v>
      </c>
      <c r="G178" s="15">
        <f t="shared" ca="1" si="17"/>
        <v>0</v>
      </c>
      <c r="H178" s="13">
        <f t="shared" ca="1" si="13"/>
        <v>0.50520547945205485</v>
      </c>
      <c r="I178" s="29">
        <f ca="1">IF(G178&lt;&gt;0,IF(E178&lt;0,0,IF(OR('Marinated Chicken'!I178&gt;0,Squid!I178&gt;0,Spanakopita!I178&gt;0,'Filet Mignon'!I178&gt;0,'Pork Loin Skewers'!I178&gt;0),0,IF(OR(Pita!I178&gt;0,'Green Pepper'!I178&gt;0,'House Salad'!I178&gt;0,Mushrooms!I178&gt;0,Lemon!I178&gt;0,Tzatziki!I178&gt;0,'Monterey Jack'!I178&gt;0,Onions!I178&gt;0,'Garlic Butter Sauce'!I178&gt;0,Flour!I178&gt;0,Cheddar!I178&gt;0),50,200))),0)</f>
        <v>0</v>
      </c>
      <c r="J178" s="2" t="str">
        <f ca="1">IF(D178&lt;$E$18,"N/A",IF(D178=$E$18,IF($E$7-SUM(OFFSET(F178,-$E$18,0):F178)&gt;0,$E$7-SUM(OFFSET(F178,-$E$18,0):F178),0),IF(OFFSET(G178,-$E$18,0)-SUM(OFFSET(F178,-$E$18,0):F178)&gt;0,OFFSET(G178,-$E$18,0)-SUM(OFFSET(F178,-$E$18,0):F178),0)))</f>
        <v>N/A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446</v>
      </c>
      <c r="F179" s="15">
        <f t="shared" si="16"/>
        <v>15</v>
      </c>
      <c r="G179" s="15">
        <f t="shared" ca="1" si="17"/>
        <v>0</v>
      </c>
      <c r="H179" s="13">
        <f t="shared" ca="1" si="13"/>
        <v>0.4887671232876713</v>
      </c>
      <c r="I179" s="29">
        <f ca="1">IF(G179&lt;&gt;0,IF(E179&lt;0,0,IF(OR('Marinated Chicken'!I179&gt;0,Squid!I179&gt;0,Spanakopita!I179&gt;0,'Filet Mignon'!I179&gt;0,'Pork Loin Skewers'!I179&gt;0),0,IF(OR(Pita!I179&gt;0,'Green Pepper'!I179&gt;0,'House Salad'!I179&gt;0,Mushrooms!I179&gt;0,Lemon!I179&gt;0,Tzatziki!I179&gt;0,'Monterey Jack'!I179&gt;0,Onions!I179&gt;0,'Garlic Butter Sauce'!I179&gt;0,Flour!I179&gt;0,Cheddar!I179&gt;0),50,200))),0)</f>
        <v>0</v>
      </c>
      <c r="J179" s="2" t="str">
        <f ca="1">IF(D179&lt;$E$18,"N/A",IF(D179=$E$18,IF($E$7-SUM(OFFSET(F179,-$E$18,0):F179)&gt;0,$E$7-SUM(OFFSET(F179,-$E$18,0):F179),0),IF(OFFSET(G179,-$E$18,0)-SUM(OFFSET(F179,-$E$18,0):F179)&gt;0,OFFSET(G179,-$E$18,0)-SUM(OFFSET(F179,-$E$18,0):F179),0)))</f>
        <v>N/A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431</v>
      </c>
      <c r="F180" s="15">
        <f t="shared" si="16"/>
        <v>15</v>
      </c>
      <c r="G180" s="15">
        <f t="shared" ca="1" si="17"/>
        <v>0</v>
      </c>
      <c r="H180" s="13">
        <f t="shared" ca="1" si="13"/>
        <v>0.47232876712328775</v>
      </c>
      <c r="I180" s="29">
        <f ca="1">IF(G180&lt;&gt;0,IF(E180&lt;0,0,IF(OR('Marinated Chicken'!I180&gt;0,Squid!I180&gt;0,Spanakopita!I180&gt;0,'Filet Mignon'!I180&gt;0,'Pork Loin Skewers'!I180&gt;0),0,IF(OR(Pita!I180&gt;0,'Green Pepper'!I180&gt;0,'House Salad'!I180&gt;0,Mushrooms!I180&gt;0,Lemon!I180&gt;0,Tzatziki!I180&gt;0,'Monterey Jack'!I180&gt;0,Onions!I180&gt;0,'Garlic Butter Sauce'!I180&gt;0,Flour!I180&gt;0,Cheddar!I180&gt;0),50,200))),0)</f>
        <v>0</v>
      </c>
      <c r="J180" s="2" t="str">
        <f ca="1">IF(D180&lt;$E$18,"N/A",IF(D180=$E$18,IF($E$7-SUM(OFFSET(F180,-$E$18,0):F180)&gt;0,$E$7-SUM(OFFSET(F180,-$E$18,0):F180),0),IF(OFFSET(G180,-$E$18,0)-SUM(OFFSET(F180,-$E$18,0):F180)&gt;0,OFFSET(G180,-$E$18,0)-SUM(OFFSET(F180,-$E$18,0):F180),0)))</f>
        <v>N/A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416</v>
      </c>
      <c r="F181" s="15">
        <f t="shared" si="16"/>
        <v>15</v>
      </c>
      <c r="G181" s="15">
        <f t="shared" ca="1" si="17"/>
        <v>0</v>
      </c>
      <c r="H181" s="13">
        <f t="shared" ca="1" si="13"/>
        <v>0.45589041095890415</v>
      </c>
      <c r="I181" s="29">
        <f ca="1">IF(G181&lt;&gt;0,IF(E181&lt;0,0,IF(OR('Marinated Chicken'!I181&gt;0,Squid!I181&gt;0,Spanakopita!I181&gt;0,'Filet Mignon'!I181&gt;0,'Pork Loin Skewers'!I181&gt;0),0,IF(OR(Pita!I181&gt;0,'Green Pepper'!I181&gt;0,'House Salad'!I181&gt;0,Mushrooms!I181&gt;0,Lemon!I181&gt;0,Tzatziki!I181&gt;0,'Monterey Jack'!I181&gt;0,Onions!I181&gt;0,'Garlic Butter Sauce'!I181&gt;0,Flour!I181&gt;0,Cheddar!I181&gt;0),50,200))),0)</f>
        <v>0</v>
      </c>
      <c r="J181" s="2" t="str">
        <f ca="1">IF(D181&lt;$E$18,"N/A",IF(D181=$E$18,IF($E$7-SUM(OFFSET(F181,-$E$18,0):F181)&gt;0,$E$7-SUM(OFFSET(F181,-$E$18,0):F181),0),IF(OFFSET(G181,-$E$18,0)-SUM(OFFSET(F181,-$E$18,0):F181)&gt;0,OFFSET(G181,-$E$18,0)-SUM(OFFSET(F181,-$E$18,0):F181),0)))</f>
        <v>N/A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401</v>
      </c>
      <c r="F182" s="15">
        <f t="shared" si="16"/>
        <v>15</v>
      </c>
      <c r="G182" s="15">
        <f t="shared" ca="1" si="17"/>
        <v>0</v>
      </c>
      <c r="H182" s="13">
        <f t="shared" ca="1" si="13"/>
        <v>0.4394520547945206</v>
      </c>
      <c r="I182" s="29">
        <f ca="1">IF(G182&lt;&gt;0,IF(E182&lt;0,0,IF(OR('Marinated Chicken'!I182&gt;0,Squid!I182&gt;0,Spanakopita!I182&gt;0,'Filet Mignon'!I182&gt;0,'Pork Loin Skewers'!I182&gt;0),0,IF(OR(Pita!I182&gt;0,'Green Pepper'!I182&gt;0,'House Salad'!I182&gt;0,Mushrooms!I182&gt;0,Lemon!I182&gt;0,Tzatziki!I182&gt;0,'Monterey Jack'!I182&gt;0,Onions!I182&gt;0,'Garlic Butter Sauce'!I182&gt;0,Flour!I182&gt;0,Cheddar!I182&gt;0),50,200))),0)</f>
        <v>0</v>
      </c>
      <c r="J182" s="2" t="str">
        <f ca="1">IF(D182&lt;$E$18,"N/A",IF(D182=$E$18,IF($E$7-SUM(OFFSET(F182,-$E$18,0):F182)&gt;0,$E$7-SUM(OFFSET(F182,-$E$18,0):F182),0),IF(OFFSET(G182,-$E$18,0)-SUM(OFFSET(F182,-$E$18,0):F182)&gt;0,OFFSET(G182,-$E$18,0)-SUM(OFFSET(F182,-$E$18,0):F182),0)))</f>
        <v>N/A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386</v>
      </c>
      <c r="F183" s="15">
        <f t="shared" si="16"/>
        <v>15</v>
      </c>
      <c r="G183" s="15">
        <f t="shared" ca="1" si="17"/>
        <v>0</v>
      </c>
      <c r="H183" s="13">
        <f t="shared" ca="1" si="13"/>
        <v>0.42301369863013705</v>
      </c>
      <c r="I183" s="29">
        <f ca="1">IF(G183&lt;&gt;0,IF(E183&lt;0,0,IF(OR('Marinated Chicken'!I183&gt;0,Squid!I183&gt;0,Spanakopita!I183&gt;0,'Filet Mignon'!I183&gt;0,'Pork Loin Skewers'!I183&gt;0),0,IF(OR(Pita!I183&gt;0,'Green Pepper'!I183&gt;0,'House Salad'!I183&gt;0,Mushrooms!I183&gt;0,Lemon!I183&gt;0,Tzatziki!I183&gt;0,'Monterey Jack'!I183&gt;0,Onions!I183&gt;0,'Garlic Butter Sauce'!I183&gt;0,Flour!I183&gt;0,Cheddar!I183&gt;0),50,200))),0)</f>
        <v>0</v>
      </c>
      <c r="J183" s="2" t="str">
        <f ca="1">IF(D183&lt;$E$18,"N/A",IF(D183=$E$18,IF($E$7-SUM(OFFSET(F183,-$E$18,0):F183)&gt;0,$E$7-SUM(OFFSET(F183,-$E$18,0):F183),0),IF(OFFSET(G183,-$E$18,0)-SUM(OFFSET(F183,-$E$18,0):F183)&gt;0,OFFSET(G183,-$E$18,0)-SUM(OFFSET(F183,-$E$18,0):F183),0)))</f>
        <v>N/A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371</v>
      </c>
      <c r="F184" s="15">
        <f t="shared" si="16"/>
        <v>15</v>
      </c>
      <c r="G184" s="15">
        <f t="shared" ca="1" si="17"/>
        <v>0</v>
      </c>
      <c r="H184" s="13">
        <f t="shared" ca="1" si="13"/>
        <v>0.4065753424657535</v>
      </c>
      <c r="I184" s="29">
        <f ca="1">IF(G184&lt;&gt;0,IF(E184&lt;0,0,IF(OR('Marinated Chicken'!I184&gt;0,Squid!I184&gt;0,Spanakopita!I184&gt;0,'Filet Mignon'!I184&gt;0,'Pork Loin Skewers'!I184&gt;0),0,IF(OR(Pita!I184&gt;0,'Green Pepper'!I184&gt;0,'House Salad'!I184&gt;0,Mushrooms!I184&gt;0,Lemon!I184&gt;0,Tzatziki!I184&gt;0,'Monterey Jack'!I184&gt;0,Onions!I184&gt;0,'Garlic Butter Sauce'!I184&gt;0,Flour!I184&gt;0,Cheddar!I184&gt;0),50,200))),0)</f>
        <v>0</v>
      </c>
      <c r="J184" s="2" t="str">
        <f ca="1">IF(D184&lt;$E$18,"N/A",IF(D184=$E$18,IF($E$7-SUM(OFFSET(F184,-$E$18,0):F184)&gt;0,$E$7-SUM(OFFSET(F184,-$E$18,0):F184),0),IF(OFFSET(G184,-$E$18,0)-SUM(OFFSET(F184,-$E$18,0):F184)&gt;0,OFFSET(G184,-$E$18,0)-SUM(OFFSET(F184,-$E$18,0):F184),0)))</f>
        <v>N/A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356</v>
      </c>
      <c r="F185" s="15">
        <f t="shared" si="16"/>
        <v>15</v>
      </c>
      <c r="G185" s="15">
        <f t="shared" ca="1" si="17"/>
        <v>0</v>
      </c>
      <c r="H185" s="13">
        <f t="shared" ca="1" si="13"/>
        <v>0.39013698630136989</v>
      </c>
      <c r="I185" s="29">
        <f ca="1">IF(G185&lt;&gt;0,IF(E185&lt;0,0,IF(OR('Marinated Chicken'!I185&gt;0,Squid!I185&gt;0,Spanakopita!I185&gt;0,'Filet Mignon'!I185&gt;0,'Pork Loin Skewers'!I185&gt;0),0,IF(OR(Pita!I185&gt;0,'Green Pepper'!I185&gt;0,'House Salad'!I185&gt;0,Mushrooms!I185&gt;0,Lemon!I185&gt;0,Tzatziki!I185&gt;0,'Monterey Jack'!I185&gt;0,Onions!I185&gt;0,'Garlic Butter Sauce'!I185&gt;0,Flour!I185&gt;0,Cheddar!I185&gt;0),50,200))),0)</f>
        <v>0</v>
      </c>
      <c r="J185" s="2" t="str">
        <f ca="1">IF(D185&lt;$E$18,"N/A",IF(D185=$E$18,IF($E$7-SUM(OFFSET(F185,-$E$18,0):F185)&gt;0,$E$7-SUM(OFFSET(F185,-$E$18,0):F185),0),IF(OFFSET(G185,-$E$18,0)-SUM(OFFSET(F185,-$E$18,0):F185)&gt;0,OFFSET(G185,-$E$18,0)-SUM(OFFSET(F185,-$E$18,0):F185),0)))</f>
        <v>N/A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341</v>
      </c>
      <c r="F186" s="15">
        <f t="shared" si="16"/>
        <v>15</v>
      </c>
      <c r="G186" s="15">
        <f t="shared" ca="1" si="17"/>
        <v>0</v>
      </c>
      <c r="H186" s="13">
        <f t="shared" ca="1" si="13"/>
        <v>0.37369863013698634</v>
      </c>
      <c r="I186" s="29">
        <f ca="1">IF(G186&lt;&gt;0,IF(E186&lt;0,0,IF(OR('Marinated Chicken'!I186&gt;0,Squid!I186&gt;0,Spanakopita!I186&gt;0,'Filet Mignon'!I186&gt;0,'Pork Loin Skewers'!I186&gt;0),0,IF(OR(Pita!I186&gt;0,'Green Pepper'!I186&gt;0,'House Salad'!I186&gt;0,Mushrooms!I186&gt;0,Lemon!I186&gt;0,Tzatziki!I186&gt;0,'Monterey Jack'!I186&gt;0,Onions!I186&gt;0,'Garlic Butter Sauce'!I186&gt;0,Flour!I186&gt;0,Cheddar!I186&gt;0),50,200))),0)</f>
        <v>0</v>
      </c>
      <c r="J186" s="2" t="str">
        <f ca="1">IF(D186&lt;$E$18,"N/A",IF(D186=$E$18,IF($E$7-SUM(OFFSET(F186,-$E$18,0):F186)&gt;0,$E$7-SUM(OFFSET(F186,-$E$18,0):F186),0),IF(OFFSET(G186,-$E$18,0)-SUM(OFFSET(F186,-$E$18,0):F186)&gt;0,OFFSET(G186,-$E$18,0)-SUM(OFFSET(F186,-$E$18,0):F186),0)))</f>
        <v>N/A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326</v>
      </c>
      <c r="F187" s="15">
        <f t="shared" si="16"/>
        <v>15</v>
      </c>
      <c r="G187" s="15">
        <f t="shared" ca="1" si="17"/>
        <v>0</v>
      </c>
      <c r="H187" s="13">
        <f t="shared" ca="1" si="13"/>
        <v>0.35726027397260279</v>
      </c>
      <c r="I187" s="29">
        <f ca="1">IF(G187&lt;&gt;0,IF(E187&lt;0,0,IF(OR('Marinated Chicken'!I187&gt;0,Squid!I187&gt;0,Spanakopita!I187&gt;0,'Filet Mignon'!I187&gt;0,'Pork Loin Skewers'!I187&gt;0),0,IF(OR(Pita!I187&gt;0,'Green Pepper'!I187&gt;0,'House Salad'!I187&gt;0,Mushrooms!I187&gt;0,Lemon!I187&gt;0,Tzatziki!I187&gt;0,'Monterey Jack'!I187&gt;0,Onions!I187&gt;0,'Garlic Butter Sauce'!I187&gt;0,Flour!I187&gt;0,Cheddar!I187&gt;0),50,200))),0)</f>
        <v>0</v>
      </c>
      <c r="J187" s="2" t="str">
        <f ca="1">IF(D187&lt;$E$18,"N/A",IF(D187=$E$18,IF($E$7-SUM(OFFSET(F187,-$E$18,0):F187)&gt;0,$E$7-SUM(OFFSET(F187,-$E$18,0):F187),0),IF(OFFSET(G187,-$E$18,0)-SUM(OFFSET(F187,-$E$18,0):F187)&gt;0,OFFSET(G187,-$E$18,0)-SUM(OFFSET(F187,-$E$18,0):F187),0)))</f>
        <v>N/A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311</v>
      </c>
      <c r="F188" s="15">
        <f t="shared" si="16"/>
        <v>15</v>
      </c>
      <c r="G188" s="15">
        <f t="shared" ca="1" si="17"/>
        <v>0</v>
      </c>
      <c r="H188" s="13">
        <f t="shared" ca="1" si="13"/>
        <v>0.34082191780821924</v>
      </c>
      <c r="I188" s="29">
        <f ca="1">IF(G188&lt;&gt;0,IF(E188&lt;0,0,IF(OR('Marinated Chicken'!I188&gt;0,Squid!I188&gt;0,Spanakopita!I188&gt;0,'Filet Mignon'!I188&gt;0,'Pork Loin Skewers'!I188&gt;0),0,IF(OR(Pita!I188&gt;0,'Green Pepper'!I188&gt;0,'House Salad'!I188&gt;0,Mushrooms!I188&gt;0,Lemon!I188&gt;0,Tzatziki!I188&gt;0,'Monterey Jack'!I188&gt;0,Onions!I188&gt;0,'Garlic Butter Sauce'!I188&gt;0,Flour!I188&gt;0,Cheddar!I188&gt;0),50,200))),0)</f>
        <v>0</v>
      </c>
      <c r="J188" s="2" t="str">
        <f ca="1">IF(D188&lt;$E$18,"N/A",IF(D188=$E$18,IF($E$7-SUM(OFFSET(F188,-$E$18,0):F188)&gt;0,$E$7-SUM(OFFSET(F188,-$E$18,0):F188),0),IF(OFFSET(G188,-$E$18,0)-SUM(OFFSET(F188,-$E$18,0):F188)&gt;0,OFFSET(G188,-$E$18,0)-SUM(OFFSET(F188,-$E$18,0):F188),0)))</f>
        <v>N/A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296</v>
      </c>
      <c r="F189" s="15">
        <f t="shared" si="16"/>
        <v>15</v>
      </c>
      <c r="G189" s="15">
        <f t="shared" ca="1" si="17"/>
        <v>0</v>
      </c>
      <c r="H189" s="13">
        <f t="shared" ca="1" si="13"/>
        <v>0.32438356164383564</v>
      </c>
      <c r="I189" s="29">
        <f ca="1">IF(G189&lt;&gt;0,IF(E189&lt;0,0,IF(OR('Marinated Chicken'!I189&gt;0,Squid!I189&gt;0,Spanakopita!I189&gt;0,'Filet Mignon'!I189&gt;0,'Pork Loin Skewers'!I189&gt;0),0,IF(OR(Pita!I189&gt;0,'Green Pepper'!I189&gt;0,'House Salad'!I189&gt;0,Mushrooms!I189&gt;0,Lemon!I189&gt;0,Tzatziki!I189&gt;0,'Monterey Jack'!I189&gt;0,Onions!I189&gt;0,'Garlic Butter Sauce'!I189&gt;0,Flour!I189&gt;0,Cheddar!I189&gt;0),50,200))),0)</f>
        <v>0</v>
      </c>
      <c r="J189" s="2" t="str">
        <f ca="1">IF(D189&lt;$E$18,"N/A",IF(D189=$E$18,IF($E$7-SUM(OFFSET(F189,-$E$18,0):F189)&gt;0,$E$7-SUM(OFFSET(F189,-$E$18,0):F189),0),IF(OFFSET(G189,-$E$18,0)-SUM(OFFSET(F189,-$E$18,0):F189)&gt;0,OFFSET(G189,-$E$18,0)-SUM(OFFSET(F189,-$E$18,0):F189),0)))</f>
        <v>N/A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281</v>
      </c>
      <c r="F190" s="15">
        <f t="shared" si="16"/>
        <v>15</v>
      </c>
      <c r="G190" s="15">
        <f t="shared" ca="1" si="17"/>
        <v>0</v>
      </c>
      <c r="H190" s="13">
        <f t="shared" ca="1" si="13"/>
        <v>0.30794520547945209</v>
      </c>
      <c r="I190" s="29">
        <f ca="1">IF(G190&lt;&gt;0,IF(E190&lt;0,0,IF(OR('Marinated Chicken'!I190&gt;0,Squid!I190&gt;0,Spanakopita!I190&gt;0,'Filet Mignon'!I190&gt;0,'Pork Loin Skewers'!I190&gt;0),0,IF(OR(Pita!I190&gt;0,'Green Pepper'!I190&gt;0,'House Salad'!I190&gt;0,Mushrooms!I190&gt;0,Lemon!I190&gt;0,Tzatziki!I190&gt;0,'Monterey Jack'!I190&gt;0,Onions!I190&gt;0,'Garlic Butter Sauce'!I190&gt;0,Flour!I190&gt;0,Cheddar!I190&gt;0),50,200))),0)</f>
        <v>0</v>
      </c>
      <c r="J190" s="2" t="str">
        <f ca="1">IF(D190&lt;$E$18,"N/A",IF(D190=$E$18,IF($E$7-SUM(OFFSET(F190,-$E$18,0):F190)&gt;0,$E$7-SUM(OFFSET(F190,-$E$18,0):F190),0),IF(OFFSET(G190,-$E$18,0)-SUM(OFFSET(F190,-$E$18,0):F190)&gt;0,OFFSET(G190,-$E$18,0)-SUM(OFFSET(F190,-$E$18,0):F190),0)))</f>
        <v>N/A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266</v>
      </c>
      <c r="F191" s="15">
        <f t="shared" si="16"/>
        <v>15</v>
      </c>
      <c r="G191" s="15">
        <f t="shared" ca="1" si="17"/>
        <v>0</v>
      </c>
      <c r="H191" s="13">
        <f t="shared" ca="1" si="13"/>
        <v>0.29150684931506854</v>
      </c>
      <c r="I191" s="29">
        <f ca="1">IF(G191&lt;&gt;0,IF(E191&lt;0,0,IF(OR('Marinated Chicken'!I191&gt;0,Squid!I191&gt;0,Spanakopita!I191&gt;0,'Filet Mignon'!I191&gt;0,'Pork Loin Skewers'!I191&gt;0),0,IF(OR(Pita!I191&gt;0,'Green Pepper'!I191&gt;0,'House Salad'!I191&gt;0,Mushrooms!I191&gt;0,Lemon!I191&gt;0,Tzatziki!I191&gt;0,'Monterey Jack'!I191&gt;0,Onions!I191&gt;0,'Garlic Butter Sauce'!I191&gt;0,Flour!I191&gt;0,Cheddar!I191&gt;0),50,200))),0)</f>
        <v>0</v>
      </c>
      <c r="J191" s="2" t="str">
        <f ca="1">IF(D191&lt;$E$18,"N/A",IF(D191=$E$18,IF($E$7-SUM(OFFSET(F191,-$E$18,0):F191)&gt;0,$E$7-SUM(OFFSET(F191,-$E$18,0):F191),0),IF(OFFSET(G191,-$E$18,0)-SUM(OFFSET(F191,-$E$18,0):F191)&gt;0,OFFSET(G191,-$E$18,0)-SUM(OFFSET(F191,-$E$18,0):F191),0)))</f>
        <v>N/A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251</v>
      </c>
      <c r="F192" s="15">
        <f t="shared" si="16"/>
        <v>15</v>
      </c>
      <c r="G192" s="15">
        <f t="shared" ca="1" si="17"/>
        <v>0</v>
      </c>
      <c r="H192" s="13">
        <f t="shared" ca="1" si="13"/>
        <v>0.27506849315068499</v>
      </c>
      <c r="I192" s="29">
        <f ca="1">IF(G192&lt;&gt;0,IF(E192&lt;0,0,IF(OR('Marinated Chicken'!I192&gt;0,Squid!I192&gt;0,Spanakopita!I192&gt;0,'Filet Mignon'!I192&gt;0,'Pork Loin Skewers'!I192&gt;0),0,IF(OR(Pita!I192&gt;0,'Green Pepper'!I192&gt;0,'House Salad'!I192&gt;0,Mushrooms!I192&gt;0,Lemon!I192&gt;0,Tzatziki!I192&gt;0,'Monterey Jack'!I192&gt;0,Onions!I192&gt;0,'Garlic Butter Sauce'!I192&gt;0,Flour!I192&gt;0,Cheddar!I192&gt;0),50,200))),0)</f>
        <v>0</v>
      </c>
      <c r="J192" s="2" t="str">
        <f ca="1">IF(D192&lt;$E$18,"N/A",IF(D192=$E$18,IF($E$7-SUM(OFFSET(F192,-$E$18,0):F192)&gt;0,$E$7-SUM(OFFSET(F192,-$E$18,0):F192),0),IF(OFFSET(G192,-$E$18,0)-SUM(OFFSET(F192,-$E$18,0):F192)&gt;0,OFFSET(G192,-$E$18,0)-SUM(OFFSET(F192,-$E$18,0):F192),0)))</f>
        <v>N/A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236</v>
      </c>
      <c r="F193" s="15">
        <f t="shared" si="16"/>
        <v>15</v>
      </c>
      <c r="G193" s="15">
        <f t="shared" ca="1" si="17"/>
        <v>0</v>
      </c>
      <c r="H193" s="13">
        <f t="shared" ca="1" si="13"/>
        <v>0.25863013698630138</v>
      </c>
      <c r="I193" s="29">
        <f ca="1">IF(G193&lt;&gt;0,IF(E193&lt;0,0,IF(OR('Marinated Chicken'!I193&gt;0,Squid!I193&gt;0,Spanakopita!I193&gt;0,'Filet Mignon'!I193&gt;0,'Pork Loin Skewers'!I193&gt;0),0,IF(OR(Pita!I193&gt;0,'Green Pepper'!I193&gt;0,'House Salad'!I193&gt;0,Mushrooms!I193&gt;0,Lemon!I193&gt;0,Tzatziki!I193&gt;0,'Monterey Jack'!I193&gt;0,Onions!I193&gt;0,'Garlic Butter Sauce'!I193&gt;0,Flour!I193&gt;0,Cheddar!I193&gt;0),50,200))),0)</f>
        <v>0</v>
      </c>
      <c r="J193" s="2" t="str">
        <f ca="1">IF(D193&lt;$E$18,"N/A",IF(D193=$E$18,IF($E$7-SUM(OFFSET(F193,-$E$18,0):F193)&gt;0,$E$7-SUM(OFFSET(F193,-$E$18,0):F193),0),IF(OFFSET(G193,-$E$18,0)-SUM(OFFSET(F193,-$E$18,0):F193)&gt;0,OFFSET(G193,-$E$18,0)-SUM(OFFSET(F193,-$E$18,0):F193),0)))</f>
        <v>N/A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221</v>
      </c>
      <c r="F194" s="15">
        <f t="shared" si="16"/>
        <v>15</v>
      </c>
      <c r="G194" s="15">
        <f t="shared" ca="1" si="17"/>
        <v>0</v>
      </c>
      <c r="H194" s="13">
        <f t="shared" ca="1" si="13"/>
        <v>0.24219178082191783</v>
      </c>
      <c r="I194" s="29">
        <f ca="1">IF(G194&lt;&gt;0,IF(E194&lt;0,0,IF(OR('Marinated Chicken'!I194&gt;0,Squid!I194&gt;0,Spanakopita!I194&gt;0,'Filet Mignon'!I194&gt;0,'Pork Loin Skewers'!I194&gt;0),0,IF(OR(Pita!I194&gt;0,'Green Pepper'!I194&gt;0,'House Salad'!I194&gt;0,Mushrooms!I194&gt;0,Lemon!I194&gt;0,Tzatziki!I194&gt;0,'Monterey Jack'!I194&gt;0,Onions!I194&gt;0,'Garlic Butter Sauce'!I194&gt;0,Flour!I194&gt;0,Cheddar!I194&gt;0),50,200))),0)</f>
        <v>0</v>
      </c>
      <c r="J194" s="2" t="str">
        <f ca="1">IF(D194&lt;$E$18,"N/A",IF(D194=$E$18,IF($E$7-SUM(OFFSET(F194,-$E$18,0):F194)&gt;0,$E$7-SUM(OFFSET(F194,-$E$18,0):F194),0),IF(OFFSET(G194,-$E$18,0)-SUM(OFFSET(F194,-$E$18,0):F194)&gt;0,OFFSET(G194,-$E$18,0)-SUM(OFFSET(F194,-$E$18,0):F194),0)))</f>
        <v>N/A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206</v>
      </c>
      <c r="F195" s="15">
        <f t="shared" si="16"/>
        <v>15</v>
      </c>
      <c r="G195" s="15">
        <f t="shared" ca="1" si="17"/>
        <v>525</v>
      </c>
      <c r="H195" s="13">
        <f t="shared" ca="1" si="13"/>
        <v>0.22575342465753429</v>
      </c>
      <c r="I195" s="29">
        <f ca="1">IF(G195&lt;&gt;0,IF(E195&lt;0,0,IF(OR('Marinated Chicken'!I195&gt;0,Squid!I195&gt;0,Spanakopita!I195&gt;0,'Filet Mignon'!I195&gt;0,'Pork Loin Skewers'!I195&gt;0),0,IF(OR(Pita!I195&gt;0,'Green Pepper'!I195&gt;0,'House Salad'!I195&gt;0,Mushrooms!I195&gt;0,Lemon!I195&gt;0,Tzatziki!I195&gt;0,'Monterey Jack'!I195&gt;0,Onions!I195&gt;0,'Garlic Butter Sauce'!I195&gt;0,Flour!I195&gt;0,Cheddar!I195&gt;0),50,200))),0)</f>
        <v>0</v>
      </c>
      <c r="J195" s="2" t="str">
        <f ca="1">IF(D195&lt;$E$18,"N/A",IF(D195=$E$18,IF($E$7-SUM(OFFSET(F195,-$E$18,0):F195)&gt;0,$E$7-SUM(OFFSET(F195,-$E$18,0):F195),0),IF(OFFSET(G195,-$E$18,0)-SUM(OFFSET(F195,-$E$18,0):F195)&gt;0,OFFSET(G195,-$E$18,0)-SUM(OFFSET(F195,-$E$18,0):F195),0)))</f>
        <v>N/A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716</v>
      </c>
      <c r="F196" s="15">
        <f t="shared" si="16"/>
        <v>15</v>
      </c>
      <c r="G196" s="15">
        <f t="shared" ca="1" si="17"/>
        <v>0</v>
      </c>
      <c r="H196" s="13">
        <f t="shared" ca="1" si="13"/>
        <v>0.78465753424657547</v>
      </c>
      <c r="I196" s="29">
        <f ca="1">IF(G196&lt;&gt;0,IF(E196&lt;0,0,IF(OR('Marinated Chicken'!I196&gt;0,Squid!I196&gt;0,Spanakopita!I196&gt;0,'Filet Mignon'!I196&gt;0,'Pork Loin Skewers'!I196&gt;0),0,IF(OR(Pita!I196&gt;0,'Green Pepper'!I196&gt;0,'House Salad'!I196&gt;0,Mushrooms!I196&gt;0,Lemon!I196&gt;0,Tzatziki!I196&gt;0,'Monterey Jack'!I196&gt;0,Onions!I196&gt;0,'Garlic Butter Sauce'!I196&gt;0,Flour!I196&gt;0,Cheddar!I196&gt;0),50,200))),0)</f>
        <v>0</v>
      </c>
      <c r="J196" s="2" t="str">
        <f ca="1">IF(D196&lt;$E$18,"N/A",IF(D196=$E$18,IF($E$7-SUM(OFFSET(F196,-$E$18,0):F196)&gt;0,$E$7-SUM(OFFSET(F196,-$E$18,0):F196),0),IF(OFFSET(G196,-$E$18,0)-SUM(OFFSET(F196,-$E$18,0):F196)&gt;0,OFFSET(G196,-$E$18,0)-SUM(OFFSET(F196,-$E$18,0):F196),0)))</f>
        <v>N/A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701</v>
      </c>
      <c r="F197" s="15">
        <f t="shared" si="16"/>
        <v>15</v>
      </c>
      <c r="G197" s="15">
        <f t="shared" ca="1" si="17"/>
        <v>0</v>
      </c>
      <c r="H197" s="13">
        <f t="shared" ca="1" si="13"/>
        <v>0.76821917808219187</v>
      </c>
      <c r="I197" s="29">
        <f ca="1">IF(G197&lt;&gt;0,IF(E197&lt;0,0,IF(OR('Marinated Chicken'!I197&gt;0,Squid!I197&gt;0,Spanakopita!I197&gt;0,'Filet Mignon'!I197&gt;0,'Pork Loin Skewers'!I197&gt;0),0,IF(OR(Pita!I197&gt;0,'Green Pepper'!I197&gt;0,'House Salad'!I197&gt;0,Mushrooms!I197&gt;0,Lemon!I197&gt;0,Tzatziki!I197&gt;0,'Monterey Jack'!I197&gt;0,Onions!I197&gt;0,'Garlic Butter Sauce'!I197&gt;0,Flour!I197&gt;0,Cheddar!I197&gt;0),50,200))),0)</f>
        <v>0</v>
      </c>
      <c r="J197" s="2" t="str">
        <f ca="1">IF(D197&lt;$E$18,"N/A",IF(D197=$E$18,IF($E$7-SUM(OFFSET(F197,-$E$18,0):F197)&gt;0,$E$7-SUM(OFFSET(F197,-$E$18,0):F197),0),IF(OFFSET(G197,-$E$18,0)-SUM(OFFSET(F197,-$E$18,0):F197)&gt;0,OFFSET(G197,-$E$18,0)-SUM(OFFSET(F197,-$E$18,0):F197),0)))</f>
        <v>N/A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686</v>
      </c>
      <c r="F198" s="15">
        <f t="shared" si="16"/>
        <v>15</v>
      </c>
      <c r="G198" s="15">
        <f t="shared" ca="1" si="17"/>
        <v>0</v>
      </c>
      <c r="H198" s="13">
        <f t="shared" ca="1" si="13"/>
        <v>0.75178082191780826</v>
      </c>
      <c r="I198" s="29">
        <f ca="1">IF(G198&lt;&gt;0,IF(E198&lt;0,0,IF(OR('Marinated Chicken'!I198&gt;0,Squid!I198&gt;0,Spanakopita!I198&gt;0,'Filet Mignon'!I198&gt;0,'Pork Loin Skewers'!I198&gt;0),0,IF(OR(Pita!I198&gt;0,'Green Pepper'!I198&gt;0,'House Salad'!I198&gt;0,Mushrooms!I198&gt;0,Lemon!I198&gt;0,Tzatziki!I198&gt;0,'Monterey Jack'!I198&gt;0,Onions!I198&gt;0,'Garlic Butter Sauce'!I198&gt;0,Flour!I198&gt;0,Cheddar!I198&gt;0),50,200))),0)</f>
        <v>0</v>
      </c>
      <c r="J198" s="2" t="str">
        <f ca="1">IF(D198&lt;$E$18,"N/A",IF(D198=$E$18,IF($E$7-SUM(OFFSET(F198,-$E$18,0):F198)&gt;0,$E$7-SUM(OFFSET(F198,-$E$18,0):F198),0),IF(OFFSET(G198,-$E$18,0)-SUM(OFFSET(F198,-$E$18,0):F198)&gt;0,OFFSET(G198,-$E$18,0)-SUM(OFFSET(F198,-$E$18,0):F198),0)))</f>
        <v>N/A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671</v>
      </c>
      <c r="F199" s="15">
        <f t="shared" si="16"/>
        <v>15</v>
      </c>
      <c r="G199" s="15">
        <f t="shared" ca="1" si="17"/>
        <v>0</v>
      </c>
      <c r="H199" s="13">
        <f t="shared" ca="1" si="13"/>
        <v>0.73534246575342477</v>
      </c>
      <c r="I199" s="29">
        <f ca="1">IF(G199&lt;&gt;0,IF(E199&lt;0,0,IF(OR('Marinated Chicken'!I199&gt;0,Squid!I199&gt;0,Spanakopita!I199&gt;0,'Filet Mignon'!I199&gt;0,'Pork Loin Skewers'!I199&gt;0),0,IF(OR(Pita!I199&gt;0,'Green Pepper'!I199&gt;0,'House Salad'!I199&gt;0,Mushrooms!I199&gt;0,Lemon!I199&gt;0,Tzatziki!I199&gt;0,'Monterey Jack'!I199&gt;0,Onions!I199&gt;0,'Garlic Butter Sauce'!I199&gt;0,Flour!I199&gt;0,Cheddar!I199&gt;0),50,200))),0)</f>
        <v>0</v>
      </c>
      <c r="J199" s="2" t="str">
        <f ca="1">IF(D199&lt;$E$18,"N/A",IF(D199=$E$18,IF($E$7-SUM(OFFSET(F199,-$E$18,0):F199)&gt;0,$E$7-SUM(OFFSET(F199,-$E$18,0):F199),0),IF(OFFSET(G199,-$E$18,0)-SUM(OFFSET(F199,-$E$18,0):F199)&gt;0,OFFSET(G199,-$E$18,0)-SUM(OFFSET(F199,-$E$18,0):F199),0)))</f>
        <v>N/A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656</v>
      </c>
      <c r="F200" s="15">
        <f t="shared" si="16"/>
        <v>15</v>
      </c>
      <c r="G200" s="15">
        <f t="shared" ca="1" si="17"/>
        <v>0</v>
      </c>
      <c r="H200" s="13">
        <f t="shared" ca="1" si="13"/>
        <v>0.71890410958904116</v>
      </c>
      <c r="I200" s="29">
        <f ca="1">IF(G200&lt;&gt;0,IF(E200&lt;0,0,IF(OR('Marinated Chicken'!I200&gt;0,Squid!I200&gt;0,Spanakopita!I200&gt;0,'Filet Mignon'!I200&gt;0,'Pork Loin Skewers'!I200&gt;0),0,IF(OR(Pita!I200&gt;0,'Green Pepper'!I200&gt;0,'House Salad'!I200&gt;0,Mushrooms!I200&gt;0,Lemon!I200&gt;0,Tzatziki!I200&gt;0,'Monterey Jack'!I200&gt;0,Onions!I200&gt;0,'Garlic Butter Sauce'!I200&gt;0,Flour!I200&gt;0,Cheddar!I200&gt;0),50,200))),0)</f>
        <v>0</v>
      </c>
      <c r="J200" s="2" t="str">
        <f ca="1">IF(D200&lt;$E$18,"N/A",IF(D200=$E$18,IF($E$7-SUM(OFFSET(F200,-$E$18,0):F200)&gt;0,$E$7-SUM(OFFSET(F200,-$E$18,0):F200),0),IF(OFFSET(G200,-$E$18,0)-SUM(OFFSET(F200,-$E$18,0):F200)&gt;0,OFFSET(G200,-$E$18,0)-SUM(OFFSET(F200,-$E$18,0):F200),0)))</f>
        <v>N/A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641</v>
      </c>
      <c r="F201" s="15">
        <f t="shared" si="16"/>
        <v>15</v>
      </c>
      <c r="G201" s="15">
        <f t="shared" ca="1" si="17"/>
        <v>0</v>
      </c>
      <c r="H201" s="13">
        <f t="shared" ca="1" si="13"/>
        <v>0.70246575342465767</v>
      </c>
      <c r="I201" s="29">
        <f ca="1">IF(G201&lt;&gt;0,IF(E201&lt;0,0,IF(OR('Marinated Chicken'!I201&gt;0,Squid!I201&gt;0,Spanakopita!I201&gt;0,'Filet Mignon'!I201&gt;0,'Pork Loin Skewers'!I201&gt;0),0,IF(OR(Pita!I201&gt;0,'Green Pepper'!I201&gt;0,'House Salad'!I201&gt;0,Mushrooms!I201&gt;0,Lemon!I201&gt;0,Tzatziki!I201&gt;0,'Monterey Jack'!I201&gt;0,Onions!I201&gt;0,'Garlic Butter Sauce'!I201&gt;0,Flour!I201&gt;0,Cheddar!I201&gt;0),50,200))),0)</f>
        <v>0</v>
      </c>
      <c r="J201" s="2" t="str">
        <f ca="1">IF(D201&lt;$E$18,"N/A",IF(D201=$E$18,IF($E$7-SUM(OFFSET(F201,-$E$18,0):F201)&gt;0,$E$7-SUM(OFFSET(F201,-$E$18,0):F201),0),IF(OFFSET(G201,-$E$18,0)-SUM(OFFSET(F201,-$E$18,0):F201)&gt;0,OFFSET(G201,-$E$18,0)-SUM(OFFSET(F201,-$E$18,0):F201),0)))</f>
        <v>N/A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626</v>
      </c>
      <c r="F202" s="15">
        <f t="shared" si="16"/>
        <v>15</v>
      </c>
      <c r="G202" s="15">
        <f t="shared" ca="1" si="17"/>
        <v>0</v>
      </c>
      <c r="H202" s="13">
        <f t="shared" ca="1" si="13"/>
        <v>0.68602739726027406</v>
      </c>
      <c r="I202" s="29">
        <f ca="1">IF(G202&lt;&gt;0,IF(E202&lt;0,0,IF(OR('Marinated Chicken'!I202&gt;0,Squid!I202&gt;0,Spanakopita!I202&gt;0,'Filet Mignon'!I202&gt;0,'Pork Loin Skewers'!I202&gt;0),0,IF(OR(Pita!I202&gt;0,'Green Pepper'!I202&gt;0,'House Salad'!I202&gt;0,Mushrooms!I202&gt;0,Lemon!I202&gt;0,Tzatziki!I202&gt;0,'Monterey Jack'!I202&gt;0,Onions!I202&gt;0,'Garlic Butter Sauce'!I202&gt;0,Flour!I202&gt;0,Cheddar!I202&gt;0),50,200))),0)</f>
        <v>0</v>
      </c>
      <c r="J202" s="2" t="str">
        <f ca="1">IF(D202&lt;$E$18,"N/A",IF(D202=$E$18,IF($E$7-SUM(OFFSET(F202,-$E$18,0):F202)&gt;0,$E$7-SUM(OFFSET(F202,-$E$18,0):F202),0),IF(OFFSET(G202,-$E$18,0)-SUM(OFFSET(F202,-$E$18,0):F202)&gt;0,OFFSET(G202,-$E$18,0)-SUM(OFFSET(F202,-$E$18,0):F202),0)))</f>
        <v>N/A</v>
      </c>
      <c r="K202" s="13">
        <f t="shared" ca="1" si="14"/>
        <v>0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611</v>
      </c>
      <c r="F203" s="15">
        <f t="shared" si="16"/>
        <v>15</v>
      </c>
      <c r="G203" s="15">
        <f t="shared" ca="1" si="17"/>
        <v>0</v>
      </c>
      <c r="H203" s="13">
        <f t="shared" ca="1" si="13"/>
        <v>0.66958904109589046</v>
      </c>
      <c r="I203" s="29">
        <f ca="1">IF(G203&lt;&gt;0,IF(E203&lt;0,0,IF(OR('Marinated Chicken'!I203&gt;0,Squid!I203&gt;0,Spanakopita!I203&gt;0,'Filet Mignon'!I203&gt;0,'Pork Loin Skewers'!I203&gt;0),0,IF(OR(Pita!I203&gt;0,'Green Pepper'!I203&gt;0,'House Salad'!I203&gt;0,Mushrooms!I203&gt;0,Lemon!I203&gt;0,Tzatziki!I203&gt;0,'Monterey Jack'!I203&gt;0,Onions!I203&gt;0,'Garlic Butter Sauce'!I203&gt;0,Flour!I203&gt;0,Cheddar!I203&gt;0),50,200))),0)</f>
        <v>0</v>
      </c>
      <c r="J203" s="2" t="str">
        <f ca="1">IF(D203&lt;$E$18,"N/A",IF(D203=$E$18,IF($E$7-SUM(OFFSET(F203,-$E$18,0):F203)&gt;0,$E$7-SUM(OFFSET(F203,-$E$18,0):F203),0),IF(OFFSET(G203,-$E$18,0)-SUM(OFFSET(F203,-$E$18,0):F203)&gt;0,OFFSET(G203,-$E$18,0)-SUM(OFFSET(F203,-$E$18,0):F203),0)))</f>
        <v>N/A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596</v>
      </c>
      <c r="F204" s="15">
        <f t="shared" si="16"/>
        <v>15</v>
      </c>
      <c r="G204" s="15">
        <f t="shared" ca="1" si="17"/>
        <v>0</v>
      </c>
      <c r="H204" s="13">
        <f t="shared" ca="1" si="13"/>
        <v>0.65315068493150696</v>
      </c>
      <c r="I204" s="29">
        <f ca="1">IF(G204&lt;&gt;0,IF(E204&lt;0,0,IF(OR('Marinated Chicken'!I204&gt;0,Squid!I204&gt;0,Spanakopita!I204&gt;0,'Filet Mignon'!I204&gt;0,'Pork Loin Skewers'!I204&gt;0),0,IF(OR(Pita!I204&gt;0,'Green Pepper'!I204&gt;0,'House Salad'!I204&gt;0,Mushrooms!I204&gt;0,Lemon!I204&gt;0,Tzatziki!I204&gt;0,'Monterey Jack'!I204&gt;0,Onions!I204&gt;0,'Garlic Butter Sauce'!I204&gt;0,Flour!I204&gt;0,Cheddar!I204&gt;0),50,200))),0)</f>
        <v>0</v>
      </c>
      <c r="J204" s="2" t="str">
        <f ca="1">IF(D204&lt;$E$18,"N/A",IF(D204=$E$18,IF($E$7-SUM(OFFSET(F204,-$E$18,0):F204)&gt;0,$E$7-SUM(OFFSET(F204,-$E$18,0):F204),0),IF(OFFSET(G204,-$E$18,0)-SUM(OFFSET(F204,-$E$18,0):F204)&gt;0,OFFSET(G204,-$E$18,0)-SUM(OFFSET(F204,-$E$18,0):F204),0)))</f>
        <v>N/A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581</v>
      </c>
      <c r="F205" s="15">
        <f t="shared" si="16"/>
        <v>15</v>
      </c>
      <c r="G205" s="15">
        <f t="shared" ca="1" si="17"/>
        <v>0</v>
      </c>
      <c r="H205" s="13">
        <f t="shared" ca="1" si="13"/>
        <v>0.63671232876712336</v>
      </c>
      <c r="I205" s="29">
        <f ca="1">IF(G205&lt;&gt;0,IF(E205&lt;0,0,IF(OR('Marinated Chicken'!I205&gt;0,Squid!I205&gt;0,Spanakopita!I205&gt;0,'Filet Mignon'!I205&gt;0,'Pork Loin Skewers'!I205&gt;0),0,IF(OR(Pita!I205&gt;0,'Green Pepper'!I205&gt;0,'House Salad'!I205&gt;0,Mushrooms!I205&gt;0,Lemon!I205&gt;0,Tzatziki!I205&gt;0,'Monterey Jack'!I205&gt;0,Onions!I205&gt;0,'Garlic Butter Sauce'!I205&gt;0,Flour!I205&gt;0,Cheddar!I205&gt;0),50,200))),0)</f>
        <v>0</v>
      </c>
      <c r="J205" s="2" t="str">
        <f ca="1">IF(D205&lt;$E$18,"N/A",IF(D205=$E$18,IF($E$7-SUM(OFFSET(F205,-$E$18,0):F205)&gt;0,$E$7-SUM(OFFSET(F205,-$E$18,0):F205),0),IF(OFFSET(G205,-$E$18,0)-SUM(OFFSET(F205,-$E$18,0):F205)&gt;0,OFFSET(G205,-$E$18,0)-SUM(OFFSET(F205,-$E$18,0):F205),0)))</f>
        <v>N/A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566</v>
      </c>
      <c r="F206" s="15">
        <f t="shared" si="16"/>
        <v>15</v>
      </c>
      <c r="G206" s="15">
        <f t="shared" ca="1" si="17"/>
        <v>0</v>
      </c>
      <c r="H206" s="13">
        <f t="shared" ca="1" si="13"/>
        <v>0.62027397260273975</v>
      </c>
      <c r="I206" s="29">
        <f ca="1">IF(G206&lt;&gt;0,IF(E206&lt;0,0,IF(OR('Marinated Chicken'!I206&gt;0,Squid!I206&gt;0,Spanakopita!I206&gt;0,'Filet Mignon'!I206&gt;0,'Pork Loin Skewers'!I206&gt;0),0,IF(OR(Pita!I206&gt;0,'Green Pepper'!I206&gt;0,'House Salad'!I206&gt;0,Mushrooms!I206&gt;0,Lemon!I206&gt;0,Tzatziki!I206&gt;0,'Monterey Jack'!I206&gt;0,Onions!I206&gt;0,'Garlic Butter Sauce'!I206&gt;0,Flour!I206&gt;0,Cheddar!I206&gt;0),50,200))),0)</f>
        <v>0</v>
      </c>
      <c r="J206" s="2" t="str">
        <f ca="1">IF(D206&lt;$E$18,"N/A",IF(D206=$E$18,IF($E$7-SUM(OFFSET(F206,-$E$18,0):F206)&gt;0,$E$7-SUM(OFFSET(F206,-$E$18,0):F206),0),IF(OFFSET(G206,-$E$18,0)-SUM(OFFSET(F206,-$E$18,0):F206)&gt;0,OFFSET(G206,-$E$18,0)-SUM(OFFSET(F206,-$E$18,0):F206),0)))</f>
        <v>N/A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551</v>
      </c>
      <c r="F207" s="15">
        <f t="shared" si="16"/>
        <v>15</v>
      </c>
      <c r="G207" s="15">
        <f t="shared" ca="1" si="17"/>
        <v>0</v>
      </c>
      <c r="H207" s="13">
        <f t="shared" ca="1" si="13"/>
        <v>0.60383561643835626</v>
      </c>
      <c r="I207" s="29">
        <f ca="1">IF(G207&lt;&gt;0,IF(E207&lt;0,0,IF(OR('Marinated Chicken'!I207&gt;0,Squid!I207&gt;0,Spanakopita!I207&gt;0,'Filet Mignon'!I207&gt;0,'Pork Loin Skewers'!I207&gt;0),0,IF(OR(Pita!I207&gt;0,'Green Pepper'!I207&gt;0,'House Salad'!I207&gt;0,Mushrooms!I207&gt;0,Lemon!I207&gt;0,Tzatziki!I207&gt;0,'Monterey Jack'!I207&gt;0,Onions!I207&gt;0,'Garlic Butter Sauce'!I207&gt;0,Flour!I207&gt;0,Cheddar!I207&gt;0),50,200))),0)</f>
        <v>0</v>
      </c>
      <c r="J207" s="2" t="str">
        <f ca="1">IF(D207&lt;$E$18,"N/A",IF(D207=$E$18,IF($E$7-SUM(OFFSET(F207,-$E$18,0):F207)&gt;0,$E$7-SUM(OFFSET(F207,-$E$18,0):F207),0),IF(OFFSET(G207,-$E$18,0)-SUM(OFFSET(F207,-$E$18,0):F207)&gt;0,OFFSET(G207,-$E$18,0)-SUM(OFFSET(F207,-$E$18,0):F207),0)))</f>
        <v>N/A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536</v>
      </c>
      <c r="F208" s="15">
        <f t="shared" si="16"/>
        <v>15</v>
      </c>
      <c r="G208" s="15">
        <f t="shared" ca="1" si="17"/>
        <v>0</v>
      </c>
      <c r="H208" s="13">
        <f t="shared" ca="1" si="13"/>
        <v>0.58739726027397265</v>
      </c>
      <c r="I208" s="29">
        <f ca="1">IF(G208&lt;&gt;0,IF(E208&lt;0,0,IF(OR('Marinated Chicken'!I208&gt;0,Squid!I208&gt;0,Spanakopita!I208&gt;0,'Filet Mignon'!I208&gt;0,'Pork Loin Skewers'!I208&gt;0),0,IF(OR(Pita!I208&gt;0,'Green Pepper'!I208&gt;0,'House Salad'!I208&gt;0,Mushrooms!I208&gt;0,Lemon!I208&gt;0,Tzatziki!I208&gt;0,'Monterey Jack'!I208&gt;0,Onions!I208&gt;0,'Garlic Butter Sauce'!I208&gt;0,Flour!I208&gt;0,Cheddar!I208&gt;0),50,200))),0)</f>
        <v>0</v>
      </c>
      <c r="J208" s="2" t="str">
        <f ca="1">IF(D208&lt;$E$18,"N/A",IF(D208=$E$18,IF($E$7-SUM(OFFSET(F208,-$E$18,0):F208)&gt;0,$E$7-SUM(OFFSET(F208,-$E$18,0):F208),0),IF(OFFSET(G208,-$E$18,0)-SUM(OFFSET(F208,-$E$18,0):F208)&gt;0,OFFSET(G208,-$E$18,0)-SUM(OFFSET(F208,-$E$18,0):F208),0)))</f>
        <v>N/A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521</v>
      </c>
      <c r="F209" s="15">
        <f t="shared" si="16"/>
        <v>15</v>
      </c>
      <c r="G209" s="15">
        <f t="shared" ca="1" si="17"/>
        <v>0</v>
      </c>
      <c r="H209" s="13">
        <f t="shared" ca="1" si="13"/>
        <v>0.57095890410958916</v>
      </c>
      <c r="I209" s="29">
        <f ca="1">IF(G209&lt;&gt;0,IF(E209&lt;0,0,IF(OR('Marinated Chicken'!I209&gt;0,Squid!I209&gt;0,Spanakopita!I209&gt;0,'Filet Mignon'!I209&gt;0,'Pork Loin Skewers'!I209&gt;0),0,IF(OR(Pita!I209&gt;0,'Green Pepper'!I209&gt;0,'House Salad'!I209&gt;0,Mushrooms!I209&gt;0,Lemon!I209&gt;0,Tzatziki!I209&gt;0,'Monterey Jack'!I209&gt;0,Onions!I209&gt;0,'Garlic Butter Sauce'!I209&gt;0,Flour!I209&gt;0,Cheddar!I209&gt;0),50,200))),0)</f>
        <v>0</v>
      </c>
      <c r="J209" s="2" t="str">
        <f ca="1">IF(D209&lt;$E$18,"N/A",IF(D209=$E$18,IF($E$7-SUM(OFFSET(F209,-$E$18,0):F209)&gt;0,$E$7-SUM(OFFSET(F209,-$E$18,0):F209),0),IF(OFFSET(G209,-$E$18,0)-SUM(OFFSET(F209,-$E$18,0):F209)&gt;0,OFFSET(G209,-$E$18,0)-SUM(OFFSET(F209,-$E$18,0):F209),0)))</f>
        <v>N/A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506</v>
      </c>
      <c r="F210" s="15">
        <f t="shared" si="16"/>
        <v>15</v>
      </c>
      <c r="G210" s="15">
        <f t="shared" ca="1" si="17"/>
        <v>0</v>
      </c>
      <c r="H210" s="13">
        <f t="shared" ca="1" si="13"/>
        <v>0.55452054794520556</v>
      </c>
      <c r="I210" s="29">
        <f ca="1">IF(G210&lt;&gt;0,IF(E210&lt;0,0,IF(OR('Marinated Chicken'!I210&gt;0,Squid!I210&gt;0,Spanakopita!I210&gt;0,'Filet Mignon'!I210&gt;0,'Pork Loin Skewers'!I210&gt;0),0,IF(OR(Pita!I210&gt;0,'Green Pepper'!I210&gt;0,'House Salad'!I210&gt;0,Mushrooms!I210&gt;0,Lemon!I210&gt;0,Tzatziki!I210&gt;0,'Monterey Jack'!I210&gt;0,Onions!I210&gt;0,'Garlic Butter Sauce'!I210&gt;0,Flour!I210&gt;0,Cheddar!I210&gt;0),50,200))),0)</f>
        <v>0</v>
      </c>
      <c r="J210" s="2" t="str">
        <f ca="1">IF(D210&lt;$E$18,"N/A",IF(D210=$E$18,IF($E$7-SUM(OFFSET(F210,-$E$18,0):F210)&gt;0,$E$7-SUM(OFFSET(F210,-$E$18,0):F210),0),IF(OFFSET(G210,-$E$18,0)-SUM(OFFSET(F210,-$E$18,0):F210)&gt;0,OFFSET(G210,-$E$18,0)-SUM(OFFSET(F210,-$E$18,0):F210),0)))</f>
        <v>N/A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491</v>
      </c>
      <c r="F211" s="15">
        <f t="shared" si="16"/>
        <v>15</v>
      </c>
      <c r="G211" s="15">
        <f t="shared" ca="1" si="17"/>
        <v>0</v>
      </c>
      <c r="H211" s="13">
        <f t="shared" ca="1" si="13"/>
        <v>0.53808219178082195</v>
      </c>
      <c r="I211" s="29">
        <f ca="1">IF(G211&lt;&gt;0,IF(E211&lt;0,0,IF(OR('Marinated Chicken'!I211&gt;0,Squid!I211&gt;0,Spanakopita!I211&gt;0,'Filet Mignon'!I211&gt;0,'Pork Loin Skewers'!I211&gt;0),0,IF(OR(Pita!I211&gt;0,'Green Pepper'!I211&gt;0,'House Salad'!I211&gt;0,Mushrooms!I211&gt;0,Lemon!I211&gt;0,Tzatziki!I211&gt;0,'Monterey Jack'!I211&gt;0,Onions!I211&gt;0,'Garlic Butter Sauce'!I211&gt;0,Flour!I211&gt;0,Cheddar!I211&gt;0),50,200))),0)</f>
        <v>0</v>
      </c>
      <c r="J211" s="2" t="str">
        <f ca="1">IF(D211&lt;$E$18,"N/A",IF(D211=$E$18,IF($E$7-SUM(OFFSET(F211,-$E$18,0):F211)&gt;0,$E$7-SUM(OFFSET(F211,-$E$18,0):F211),0),IF(OFFSET(G211,-$E$18,0)-SUM(OFFSET(F211,-$E$18,0):F211)&gt;0,OFFSET(G211,-$E$18,0)-SUM(OFFSET(F211,-$E$18,0):F211),0)))</f>
        <v>N/A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476</v>
      </c>
      <c r="F212" s="15">
        <f t="shared" si="16"/>
        <v>15</v>
      </c>
      <c r="G212" s="15">
        <f t="shared" ca="1" si="17"/>
        <v>0</v>
      </c>
      <c r="H212" s="13">
        <f t="shared" ca="1" si="13"/>
        <v>0.52164383561643846</v>
      </c>
      <c r="I212" s="29">
        <f ca="1">IF(G212&lt;&gt;0,IF(E212&lt;0,0,IF(OR('Marinated Chicken'!I212&gt;0,Squid!I212&gt;0,Spanakopita!I212&gt;0,'Filet Mignon'!I212&gt;0,'Pork Loin Skewers'!I212&gt;0),0,IF(OR(Pita!I212&gt;0,'Green Pepper'!I212&gt;0,'House Salad'!I212&gt;0,Mushrooms!I212&gt;0,Lemon!I212&gt;0,Tzatziki!I212&gt;0,'Monterey Jack'!I212&gt;0,Onions!I212&gt;0,'Garlic Butter Sauce'!I212&gt;0,Flour!I212&gt;0,Cheddar!I212&gt;0),50,200))),0)</f>
        <v>0</v>
      </c>
      <c r="J212" s="2" t="str">
        <f ca="1">IF(D212&lt;$E$18,"N/A",IF(D212=$E$18,IF($E$7-SUM(OFFSET(F212,-$E$18,0):F212)&gt;0,$E$7-SUM(OFFSET(F212,-$E$18,0):F212),0),IF(OFFSET(G212,-$E$18,0)-SUM(OFFSET(F212,-$E$18,0):F212)&gt;0,OFFSET(G212,-$E$18,0)-SUM(OFFSET(F212,-$E$18,0):F212),0)))</f>
        <v>N/A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461</v>
      </c>
      <c r="F213" s="15">
        <f t="shared" si="16"/>
        <v>15</v>
      </c>
      <c r="G213" s="15">
        <f t="shared" ca="1" si="17"/>
        <v>0</v>
      </c>
      <c r="H213" s="13">
        <f t="shared" ref="H213:H276" ca="1" si="19">IF(E213&gt;0,E213*($E$12/365),0)</f>
        <v>0.50520547945205485</v>
      </c>
      <c r="I213" s="29">
        <f ca="1">IF(G213&lt;&gt;0,IF(E213&lt;0,0,IF(OR('Marinated Chicken'!I213&gt;0,Squid!I213&gt;0,Spanakopita!I213&gt;0,'Filet Mignon'!I213&gt;0,'Pork Loin Skewers'!I213&gt;0),0,IF(OR(Pita!I213&gt;0,'Green Pepper'!I213&gt;0,'House Salad'!I213&gt;0,Mushrooms!I213&gt;0,Lemon!I213&gt;0,Tzatziki!I213&gt;0,'Monterey Jack'!I213&gt;0,Onions!I213&gt;0,'Garlic Butter Sauce'!I213&gt;0,Flour!I213&gt;0,Cheddar!I213&gt;0),50,200))),0)</f>
        <v>0</v>
      </c>
      <c r="J213" s="2" t="str">
        <f ca="1">IF(D213&lt;$E$18,"N/A",IF(D213=$E$18,IF($E$7-SUM(OFFSET(F213,-$E$18,0):F213)&gt;0,$E$7-SUM(OFFSET(F213,-$E$18,0):F213),0),IF(OFFSET(G213,-$E$18,0)-SUM(OFFSET(F213,-$E$18,0):F213)&gt;0,OFFSET(G213,-$E$18,0)-SUM(OFFSET(F213,-$E$18,0):F213),0)))</f>
        <v>N/A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446</v>
      </c>
      <c r="F214" s="15">
        <f t="shared" ref="F214:F277" si="22">ROUND($E$15/7,0)</f>
        <v>15</v>
      </c>
      <c r="G214" s="15">
        <f t="shared" ref="G214:G277" ca="1" si="23">IF(D214=1,$E$4,IF(E214&lt;0,$E$4-E214,IF(MOD(D214,$E$5)=0,$E$4-E214,0)))</f>
        <v>0</v>
      </c>
      <c r="H214" s="13">
        <f t="shared" ca="1" si="19"/>
        <v>0.4887671232876713</v>
      </c>
      <c r="I214" s="29">
        <f ca="1">IF(G214&lt;&gt;0,IF(E214&lt;0,0,IF(OR('Marinated Chicken'!I214&gt;0,Squid!I214&gt;0,Spanakopita!I214&gt;0,'Filet Mignon'!I214&gt;0,'Pork Loin Skewers'!I214&gt;0),0,IF(OR(Pita!I214&gt;0,'Green Pepper'!I214&gt;0,'House Salad'!I214&gt;0,Mushrooms!I214&gt;0,Lemon!I214&gt;0,Tzatziki!I214&gt;0,'Monterey Jack'!I214&gt;0,Onions!I214&gt;0,'Garlic Butter Sauce'!I214&gt;0,Flour!I214&gt;0,Cheddar!I214&gt;0),50,200))),0)</f>
        <v>0</v>
      </c>
      <c r="J214" s="2" t="str">
        <f ca="1">IF(D214&lt;$E$18,"N/A",IF(D214=$E$18,IF($E$7-SUM(OFFSET(F214,-$E$18,0):F214)&gt;0,$E$7-SUM(OFFSET(F214,-$E$18,0):F214),0),IF(OFFSET(G214,-$E$18,0)-SUM(OFFSET(F214,-$E$18,0):F214)&gt;0,OFFSET(G214,-$E$18,0)-SUM(OFFSET(F214,-$E$18,0):F214),0)))</f>
        <v>N/A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431</v>
      </c>
      <c r="F215" s="15">
        <f t="shared" si="22"/>
        <v>15</v>
      </c>
      <c r="G215" s="15">
        <f t="shared" ca="1" si="23"/>
        <v>0</v>
      </c>
      <c r="H215" s="13">
        <f t="shared" ca="1" si="19"/>
        <v>0.47232876712328775</v>
      </c>
      <c r="I215" s="29">
        <f ca="1">IF(G215&lt;&gt;0,IF(E215&lt;0,0,IF(OR('Marinated Chicken'!I215&gt;0,Squid!I215&gt;0,Spanakopita!I215&gt;0,'Filet Mignon'!I215&gt;0,'Pork Loin Skewers'!I215&gt;0),0,IF(OR(Pita!I215&gt;0,'Green Pepper'!I215&gt;0,'House Salad'!I215&gt;0,Mushrooms!I215&gt;0,Lemon!I215&gt;0,Tzatziki!I215&gt;0,'Monterey Jack'!I215&gt;0,Onions!I215&gt;0,'Garlic Butter Sauce'!I215&gt;0,Flour!I215&gt;0,Cheddar!I215&gt;0),50,200))),0)</f>
        <v>0</v>
      </c>
      <c r="J215" s="2" t="str">
        <f ca="1">IF(D215&lt;$E$18,"N/A",IF(D215=$E$18,IF($E$7-SUM(OFFSET(F215,-$E$18,0):F215)&gt;0,$E$7-SUM(OFFSET(F215,-$E$18,0):F215),0),IF(OFFSET(G215,-$E$18,0)-SUM(OFFSET(F215,-$E$18,0):F215)&gt;0,OFFSET(G215,-$E$18,0)-SUM(OFFSET(F215,-$E$18,0):F215),0)))</f>
        <v>N/A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416</v>
      </c>
      <c r="F216" s="15">
        <f t="shared" si="22"/>
        <v>15</v>
      </c>
      <c r="G216" s="15">
        <f t="shared" ca="1" si="23"/>
        <v>0</v>
      </c>
      <c r="H216" s="13">
        <f t="shared" ca="1" si="19"/>
        <v>0.45589041095890415</v>
      </c>
      <c r="I216" s="29">
        <f ca="1">IF(G216&lt;&gt;0,IF(E216&lt;0,0,IF(OR('Marinated Chicken'!I216&gt;0,Squid!I216&gt;0,Spanakopita!I216&gt;0,'Filet Mignon'!I216&gt;0,'Pork Loin Skewers'!I216&gt;0),0,IF(OR(Pita!I216&gt;0,'Green Pepper'!I216&gt;0,'House Salad'!I216&gt;0,Mushrooms!I216&gt;0,Lemon!I216&gt;0,Tzatziki!I216&gt;0,'Monterey Jack'!I216&gt;0,Onions!I216&gt;0,'Garlic Butter Sauce'!I216&gt;0,Flour!I216&gt;0,Cheddar!I216&gt;0),50,200))),0)</f>
        <v>0</v>
      </c>
      <c r="J216" s="2" t="str">
        <f ca="1">IF(D216&lt;$E$18,"N/A",IF(D216=$E$18,IF($E$7-SUM(OFFSET(F216,-$E$18,0):F216)&gt;0,$E$7-SUM(OFFSET(F216,-$E$18,0):F216),0),IF(OFFSET(G216,-$E$18,0)-SUM(OFFSET(F216,-$E$18,0):F216)&gt;0,OFFSET(G216,-$E$18,0)-SUM(OFFSET(F216,-$E$18,0):F216),0)))</f>
        <v>N/A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401</v>
      </c>
      <c r="F217" s="15">
        <f t="shared" si="22"/>
        <v>15</v>
      </c>
      <c r="G217" s="15">
        <f t="shared" ca="1" si="23"/>
        <v>0</v>
      </c>
      <c r="H217" s="13">
        <f t="shared" ca="1" si="19"/>
        <v>0.4394520547945206</v>
      </c>
      <c r="I217" s="29">
        <f ca="1">IF(G217&lt;&gt;0,IF(E217&lt;0,0,IF(OR('Marinated Chicken'!I217&gt;0,Squid!I217&gt;0,Spanakopita!I217&gt;0,'Filet Mignon'!I217&gt;0,'Pork Loin Skewers'!I217&gt;0),0,IF(OR(Pita!I217&gt;0,'Green Pepper'!I217&gt;0,'House Salad'!I217&gt;0,Mushrooms!I217&gt;0,Lemon!I217&gt;0,Tzatziki!I217&gt;0,'Monterey Jack'!I217&gt;0,Onions!I217&gt;0,'Garlic Butter Sauce'!I217&gt;0,Flour!I217&gt;0,Cheddar!I217&gt;0),50,200))),0)</f>
        <v>0</v>
      </c>
      <c r="J217" s="2" t="str">
        <f ca="1">IF(D217&lt;$E$18,"N/A",IF(D217=$E$18,IF($E$7-SUM(OFFSET(F217,-$E$18,0):F217)&gt;0,$E$7-SUM(OFFSET(F217,-$E$18,0):F217),0),IF(OFFSET(G217,-$E$18,0)-SUM(OFFSET(F217,-$E$18,0):F217)&gt;0,OFFSET(G217,-$E$18,0)-SUM(OFFSET(F217,-$E$18,0):F217),0)))</f>
        <v>N/A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386</v>
      </c>
      <c r="F218" s="15">
        <f t="shared" si="22"/>
        <v>15</v>
      </c>
      <c r="G218" s="15">
        <f t="shared" ca="1" si="23"/>
        <v>0</v>
      </c>
      <c r="H218" s="13">
        <f t="shared" ca="1" si="19"/>
        <v>0.42301369863013705</v>
      </c>
      <c r="I218" s="29">
        <f ca="1">IF(G218&lt;&gt;0,IF(E218&lt;0,0,IF(OR('Marinated Chicken'!I218&gt;0,Squid!I218&gt;0,Spanakopita!I218&gt;0,'Filet Mignon'!I218&gt;0,'Pork Loin Skewers'!I218&gt;0),0,IF(OR(Pita!I218&gt;0,'Green Pepper'!I218&gt;0,'House Salad'!I218&gt;0,Mushrooms!I218&gt;0,Lemon!I218&gt;0,Tzatziki!I218&gt;0,'Monterey Jack'!I218&gt;0,Onions!I218&gt;0,'Garlic Butter Sauce'!I218&gt;0,Flour!I218&gt;0,Cheddar!I218&gt;0),50,200))),0)</f>
        <v>0</v>
      </c>
      <c r="J218" s="2" t="str">
        <f ca="1">IF(D218&lt;$E$18,"N/A",IF(D218=$E$18,IF($E$7-SUM(OFFSET(F218,-$E$18,0):F218)&gt;0,$E$7-SUM(OFFSET(F218,-$E$18,0):F218),0),IF(OFFSET(G218,-$E$18,0)-SUM(OFFSET(F218,-$E$18,0):F218)&gt;0,OFFSET(G218,-$E$18,0)-SUM(OFFSET(F218,-$E$18,0):F218),0)))</f>
        <v>N/A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371</v>
      </c>
      <c r="F219" s="15">
        <f t="shared" si="22"/>
        <v>15</v>
      </c>
      <c r="G219" s="15">
        <f t="shared" ca="1" si="23"/>
        <v>0</v>
      </c>
      <c r="H219" s="13">
        <f t="shared" ca="1" si="19"/>
        <v>0.4065753424657535</v>
      </c>
      <c r="I219" s="29">
        <f ca="1">IF(G219&lt;&gt;0,IF(E219&lt;0,0,IF(OR('Marinated Chicken'!I219&gt;0,Squid!I219&gt;0,Spanakopita!I219&gt;0,'Filet Mignon'!I219&gt;0,'Pork Loin Skewers'!I219&gt;0),0,IF(OR(Pita!I219&gt;0,'Green Pepper'!I219&gt;0,'House Salad'!I219&gt;0,Mushrooms!I219&gt;0,Lemon!I219&gt;0,Tzatziki!I219&gt;0,'Monterey Jack'!I219&gt;0,Onions!I219&gt;0,'Garlic Butter Sauce'!I219&gt;0,Flour!I219&gt;0,Cheddar!I219&gt;0),50,200))),0)</f>
        <v>0</v>
      </c>
      <c r="J219" s="2" t="str">
        <f ca="1">IF(D219&lt;$E$18,"N/A",IF(D219=$E$18,IF($E$7-SUM(OFFSET(F219,-$E$18,0):F219)&gt;0,$E$7-SUM(OFFSET(F219,-$E$18,0):F219),0),IF(OFFSET(G219,-$E$18,0)-SUM(OFFSET(F219,-$E$18,0):F219)&gt;0,OFFSET(G219,-$E$18,0)-SUM(OFFSET(F219,-$E$18,0):F219),0)))</f>
        <v>N/A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356</v>
      </c>
      <c r="F220" s="15">
        <f t="shared" si="22"/>
        <v>15</v>
      </c>
      <c r="G220" s="15">
        <f t="shared" ca="1" si="23"/>
        <v>0</v>
      </c>
      <c r="H220" s="13">
        <f t="shared" ca="1" si="19"/>
        <v>0.39013698630136989</v>
      </c>
      <c r="I220" s="29">
        <f ca="1">IF(G220&lt;&gt;0,IF(E220&lt;0,0,IF(OR('Marinated Chicken'!I220&gt;0,Squid!I220&gt;0,Spanakopita!I220&gt;0,'Filet Mignon'!I220&gt;0,'Pork Loin Skewers'!I220&gt;0),0,IF(OR(Pita!I220&gt;0,'Green Pepper'!I220&gt;0,'House Salad'!I220&gt;0,Mushrooms!I220&gt;0,Lemon!I220&gt;0,Tzatziki!I220&gt;0,'Monterey Jack'!I220&gt;0,Onions!I220&gt;0,'Garlic Butter Sauce'!I220&gt;0,Flour!I220&gt;0,Cheddar!I220&gt;0),50,200))),0)</f>
        <v>0</v>
      </c>
      <c r="J220" s="2" t="str">
        <f ca="1">IF(D220&lt;$E$18,"N/A",IF(D220=$E$18,IF($E$7-SUM(OFFSET(F220,-$E$18,0):F220)&gt;0,$E$7-SUM(OFFSET(F220,-$E$18,0):F220),0),IF(OFFSET(G220,-$E$18,0)-SUM(OFFSET(F220,-$E$18,0):F220)&gt;0,OFFSET(G220,-$E$18,0)-SUM(OFFSET(F220,-$E$18,0):F220),0)))</f>
        <v>N/A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341</v>
      </c>
      <c r="F221" s="15">
        <f t="shared" si="22"/>
        <v>15</v>
      </c>
      <c r="G221" s="15">
        <f t="shared" ca="1" si="23"/>
        <v>0</v>
      </c>
      <c r="H221" s="13">
        <f t="shared" ca="1" si="19"/>
        <v>0.37369863013698634</v>
      </c>
      <c r="I221" s="29">
        <f ca="1">IF(G221&lt;&gt;0,IF(E221&lt;0,0,IF(OR('Marinated Chicken'!I221&gt;0,Squid!I221&gt;0,Spanakopita!I221&gt;0,'Filet Mignon'!I221&gt;0,'Pork Loin Skewers'!I221&gt;0),0,IF(OR(Pita!I221&gt;0,'Green Pepper'!I221&gt;0,'House Salad'!I221&gt;0,Mushrooms!I221&gt;0,Lemon!I221&gt;0,Tzatziki!I221&gt;0,'Monterey Jack'!I221&gt;0,Onions!I221&gt;0,'Garlic Butter Sauce'!I221&gt;0,Flour!I221&gt;0,Cheddar!I221&gt;0),50,200))),0)</f>
        <v>0</v>
      </c>
      <c r="J221" s="2" t="str">
        <f ca="1">IF(D221&lt;$E$18,"N/A",IF(D221=$E$18,IF($E$7-SUM(OFFSET(F221,-$E$18,0):F221)&gt;0,$E$7-SUM(OFFSET(F221,-$E$18,0):F221),0),IF(OFFSET(G221,-$E$18,0)-SUM(OFFSET(F221,-$E$18,0):F221)&gt;0,OFFSET(G221,-$E$18,0)-SUM(OFFSET(F221,-$E$18,0):F221),0)))</f>
        <v>N/A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326</v>
      </c>
      <c r="F222" s="15">
        <f t="shared" si="22"/>
        <v>15</v>
      </c>
      <c r="G222" s="15">
        <f t="shared" ca="1" si="23"/>
        <v>0</v>
      </c>
      <c r="H222" s="13">
        <f t="shared" ca="1" si="19"/>
        <v>0.35726027397260279</v>
      </c>
      <c r="I222" s="29">
        <f ca="1">IF(G222&lt;&gt;0,IF(E222&lt;0,0,IF(OR('Marinated Chicken'!I222&gt;0,Squid!I222&gt;0,Spanakopita!I222&gt;0,'Filet Mignon'!I222&gt;0,'Pork Loin Skewers'!I222&gt;0),0,IF(OR(Pita!I222&gt;0,'Green Pepper'!I222&gt;0,'House Salad'!I222&gt;0,Mushrooms!I222&gt;0,Lemon!I222&gt;0,Tzatziki!I222&gt;0,'Monterey Jack'!I222&gt;0,Onions!I222&gt;0,'Garlic Butter Sauce'!I222&gt;0,Flour!I222&gt;0,Cheddar!I222&gt;0),50,200))),0)</f>
        <v>0</v>
      </c>
      <c r="J222" s="2" t="str">
        <f ca="1">IF(D222&lt;$E$18,"N/A",IF(D222=$E$18,IF($E$7-SUM(OFFSET(F222,-$E$18,0):F222)&gt;0,$E$7-SUM(OFFSET(F222,-$E$18,0):F222),0),IF(OFFSET(G222,-$E$18,0)-SUM(OFFSET(F222,-$E$18,0):F222)&gt;0,OFFSET(G222,-$E$18,0)-SUM(OFFSET(F222,-$E$18,0):F222),0)))</f>
        <v>N/A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311</v>
      </c>
      <c r="F223" s="15">
        <f t="shared" si="22"/>
        <v>15</v>
      </c>
      <c r="G223" s="15">
        <f t="shared" ca="1" si="23"/>
        <v>0</v>
      </c>
      <c r="H223" s="13">
        <f t="shared" ca="1" si="19"/>
        <v>0.34082191780821924</v>
      </c>
      <c r="I223" s="29">
        <f ca="1">IF(G223&lt;&gt;0,IF(E223&lt;0,0,IF(OR('Marinated Chicken'!I223&gt;0,Squid!I223&gt;0,Spanakopita!I223&gt;0,'Filet Mignon'!I223&gt;0,'Pork Loin Skewers'!I223&gt;0),0,IF(OR(Pita!I223&gt;0,'Green Pepper'!I223&gt;0,'House Salad'!I223&gt;0,Mushrooms!I223&gt;0,Lemon!I223&gt;0,Tzatziki!I223&gt;0,'Monterey Jack'!I223&gt;0,Onions!I223&gt;0,'Garlic Butter Sauce'!I223&gt;0,Flour!I223&gt;0,Cheddar!I223&gt;0),50,200))),0)</f>
        <v>0</v>
      </c>
      <c r="J223" s="2" t="str">
        <f ca="1">IF(D223&lt;$E$18,"N/A",IF(D223=$E$18,IF($E$7-SUM(OFFSET(F223,-$E$18,0):F223)&gt;0,$E$7-SUM(OFFSET(F223,-$E$18,0):F223),0),IF(OFFSET(G223,-$E$18,0)-SUM(OFFSET(F223,-$E$18,0):F223)&gt;0,OFFSET(G223,-$E$18,0)-SUM(OFFSET(F223,-$E$18,0):F223),0)))</f>
        <v>N/A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296</v>
      </c>
      <c r="F224" s="15">
        <f t="shared" si="22"/>
        <v>15</v>
      </c>
      <c r="G224" s="15">
        <f t="shared" ca="1" si="23"/>
        <v>0</v>
      </c>
      <c r="H224" s="13">
        <f t="shared" ca="1" si="19"/>
        <v>0.32438356164383564</v>
      </c>
      <c r="I224" s="29">
        <f ca="1">IF(G224&lt;&gt;0,IF(E224&lt;0,0,IF(OR('Marinated Chicken'!I224&gt;0,Squid!I224&gt;0,Spanakopita!I224&gt;0,'Filet Mignon'!I224&gt;0,'Pork Loin Skewers'!I224&gt;0),0,IF(OR(Pita!I224&gt;0,'Green Pepper'!I224&gt;0,'House Salad'!I224&gt;0,Mushrooms!I224&gt;0,Lemon!I224&gt;0,Tzatziki!I224&gt;0,'Monterey Jack'!I224&gt;0,Onions!I224&gt;0,'Garlic Butter Sauce'!I224&gt;0,Flour!I224&gt;0,Cheddar!I224&gt;0),50,200))),0)</f>
        <v>0</v>
      </c>
      <c r="J224" s="2" t="str">
        <f ca="1">IF(D224&lt;$E$18,"N/A",IF(D224=$E$18,IF($E$7-SUM(OFFSET(F224,-$E$18,0):F224)&gt;0,$E$7-SUM(OFFSET(F224,-$E$18,0):F224),0),IF(OFFSET(G224,-$E$18,0)-SUM(OFFSET(F224,-$E$18,0):F224)&gt;0,OFFSET(G224,-$E$18,0)-SUM(OFFSET(F224,-$E$18,0):F224),0)))</f>
        <v>N/A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281</v>
      </c>
      <c r="F225" s="15">
        <f t="shared" si="22"/>
        <v>15</v>
      </c>
      <c r="G225" s="15">
        <f t="shared" ca="1" si="23"/>
        <v>0</v>
      </c>
      <c r="H225" s="13">
        <f t="shared" ca="1" si="19"/>
        <v>0.30794520547945209</v>
      </c>
      <c r="I225" s="29">
        <f ca="1">IF(G225&lt;&gt;0,IF(E225&lt;0,0,IF(OR('Marinated Chicken'!I225&gt;0,Squid!I225&gt;0,Spanakopita!I225&gt;0,'Filet Mignon'!I225&gt;0,'Pork Loin Skewers'!I225&gt;0),0,IF(OR(Pita!I225&gt;0,'Green Pepper'!I225&gt;0,'House Salad'!I225&gt;0,Mushrooms!I225&gt;0,Lemon!I225&gt;0,Tzatziki!I225&gt;0,'Monterey Jack'!I225&gt;0,Onions!I225&gt;0,'Garlic Butter Sauce'!I225&gt;0,Flour!I225&gt;0,Cheddar!I225&gt;0),50,200))),0)</f>
        <v>0</v>
      </c>
      <c r="J225" s="2" t="str">
        <f ca="1">IF(D225&lt;$E$18,"N/A",IF(D225=$E$18,IF($E$7-SUM(OFFSET(F225,-$E$18,0):F225)&gt;0,$E$7-SUM(OFFSET(F225,-$E$18,0):F225),0),IF(OFFSET(G225,-$E$18,0)-SUM(OFFSET(F225,-$E$18,0):F225)&gt;0,OFFSET(G225,-$E$18,0)-SUM(OFFSET(F225,-$E$18,0):F225),0)))</f>
        <v>N/A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266</v>
      </c>
      <c r="F226" s="15">
        <f t="shared" si="22"/>
        <v>15</v>
      </c>
      <c r="G226" s="15">
        <f t="shared" ca="1" si="23"/>
        <v>0</v>
      </c>
      <c r="H226" s="13">
        <f t="shared" ca="1" si="19"/>
        <v>0.29150684931506854</v>
      </c>
      <c r="I226" s="29">
        <f ca="1">IF(G226&lt;&gt;0,IF(E226&lt;0,0,IF(OR('Marinated Chicken'!I226&gt;0,Squid!I226&gt;0,Spanakopita!I226&gt;0,'Filet Mignon'!I226&gt;0,'Pork Loin Skewers'!I226&gt;0),0,IF(OR(Pita!I226&gt;0,'Green Pepper'!I226&gt;0,'House Salad'!I226&gt;0,Mushrooms!I226&gt;0,Lemon!I226&gt;0,Tzatziki!I226&gt;0,'Monterey Jack'!I226&gt;0,Onions!I226&gt;0,'Garlic Butter Sauce'!I226&gt;0,Flour!I226&gt;0,Cheddar!I226&gt;0),50,200))),0)</f>
        <v>0</v>
      </c>
      <c r="J226" s="2" t="str">
        <f ca="1">IF(D226&lt;$E$18,"N/A",IF(D226=$E$18,IF($E$7-SUM(OFFSET(F226,-$E$18,0):F226)&gt;0,$E$7-SUM(OFFSET(F226,-$E$18,0):F226),0),IF(OFFSET(G226,-$E$18,0)-SUM(OFFSET(F226,-$E$18,0):F226)&gt;0,OFFSET(G226,-$E$18,0)-SUM(OFFSET(F226,-$E$18,0):F226),0)))</f>
        <v>N/A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251</v>
      </c>
      <c r="F227" s="15">
        <f t="shared" si="22"/>
        <v>15</v>
      </c>
      <c r="G227" s="15">
        <f t="shared" ca="1" si="23"/>
        <v>0</v>
      </c>
      <c r="H227" s="13">
        <f t="shared" ca="1" si="19"/>
        <v>0.27506849315068499</v>
      </c>
      <c r="I227" s="29">
        <f ca="1">IF(G227&lt;&gt;0,IF(E227&lt;0,0,IF(OR('Marinated Chicken'!I227&gt;0,Squid!I227&gt;0,Spanakopita!I227&gt;0,'Filet Mignon'!I227&gt;0,'Pork Loin Skewers'!I227&gt;0),0,IF(OR(Pita!I227&gt;0,'Green Pepper'!I227&gt;0,'House Salad'!I227&gt;0,Mushrooms!I227&gt;0,Lemon!I227&gt;0,Tzatziki!I227&gt;0,'Monterey Jack'!I227&gt;0,Onions!I227&gt;0,'Garlic Butter Sauce'!I227&gt;0,Flour!I227&gt;0,Cheddar!I227&gt;0),50,200))),0)</f>
        <v>0</v>
      </c>
      <c r="J227" s="2" t="str">
        <f ca="1">IF(D227&lt;$E$18,"N/A",IF(D227=$E$18,IF($E$7-SUM(OFFSET(F227,-$E$18,0):F227)&gt;0,$E$7-SUM(OFFSET(F227,-$E$18,0):F227),0),IF(OFFSET(G227,-$E$18,0)-SUM(OFFSET(F227,-$E$18,0):F227)&gt;0,OFFSET(G227,-$E$18,0)-SUM(OFFSET(F227,-$E$18,0):F227),0)))</f>
        <v>N/A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236</v>
      </c>
      <c r="F228" s="15">
        <f t="shared" si="22"/>
        <v>15</v>
      </c>
      <c r="G228" s="15">
        <f t="shared" ca="1" si="23"/>
        <v>0</v>
      </c>
      <c r="H228" s="13">
        <f t="shared" ca="1" si="19"/>
        <v>0.25863013698630138</v>
      </c>
      <c r="I228" s="29">
        <f ca="1">IF(G228&lt;&gt;0,IF(E228&lt;0,0,IF(OR('Marinated Chicken'!I228&gt;0,Squid!I228&gt;0,Spanakopita!I228&gt;0,'Filet Mignon'!I228&gt;0,'Pork Loin Skewers'!I228&gt;0),0,IF(OR(Pita!I228&gt;0,'Green Pepper'!I228&gt;0,'House Salad'!I228&gt;0,Mushrooms!I228&gt;0,Lemon!I228&gt;0,Tzatziki!I228&gt;0,'Monterey Jack'!I228&gt;0,Onions!I228&gt;0,'Garlic Butter Sauce'!I228&gt;0,Flour!I228&gt;0,Cheddar!I228&gt;0),50,200))),0)</f>
        <v>0</v>
      </c>
      <c r="J228" s="2" t="str">
        <f ca="1">IF(D228&lt;$E$18,"N/A",IF(D228=$E$18,IF($E$7-SUM(OFFSET(F228,-$E$18,0):F228)&gt;0,$E$7-SUM(OFFSET(F228,-$E$18,0):F228),0),IF(OFFSET(G228,-$E$18,0)-SUM(OFFSET(F228,-$E$18,0):F228)&gt;0,OFFSET(G228,-$E$18,0)-SUM(OFFSET(F228,-$E$18,0):F228),0)))</f>
        <v>N/A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221</v>
      </c>
      <c r="F229" s="15">
        <f t="shared" si="22"/>
        <v>15</v>
      </c>
      <c r="G229" s="15">
        <f t="shared" ca="1" si="23"/>
        <v>0</v>
      </c>
      <c r="H229" s="13">
        <f t="shared" ca="1" si="19"/>
        <v>0.24219178082191783</v>
      </c>
      <c r="I229" s="29">
        <f ca="1">IF(G229&lt;&gt;0,IF(E229&lt;0,0,IF(OR('Marinated Chicken'!I229&gt;0,Squid!I229&gt;0,Spanakopita!I229&gt;0,'Filet Mignon'!I229&gt;0,'Pork Loin Skewers'!I229&gt;0),0,IF(OR(Pita!I229&gt;0,'Green Pepper'!I229&gt;0,'House Salad'!I229&gt;0,Mushrooms!I229&gt;0,Lemon!I229&gt;0,Tzatziki!I229&gt;0,'Monterey Jack'!I229&gt;0,Onions!I229&gt;0,'Garlic Butter Sauce'!I229&gt;0,Flour!I229&gt;0,Cheddar!I229&gt;0),50,200))),0)</f>
        <v>0</v>
      </c>
      <c r="J229" s="2" t="str">
        <f ca="1">IF(D229&lt;$E$18,"N/A",IF(D229=$E$18,IF($E$7-SUM(OFFSET(F229,-$E$18,0):F229)&gt;0,$E$7-SUM(OFFSET(F229,-$E$18,0):F229),0),IF(OFFSET(G229,-$E$18,0)-SUM(OFFSET(F229,-$E$18,0):F229)&gt;0,OFFSET(G229,-$E$18,0)-SUM(OFFSET(F229,-$E$18,0):F229),0)))</f>
        <v>N/A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206</v>
      </c>
      <c r="F230" s="15">
        <f t="shared" si="22"/>
        <v>15</v>
      </c>
      <c r="G230" s="15">
        <f t="shared" ca="1" si="23"/>
        <v>525</v>
      </c>
      <c r="H230" s="13">
        <f t="shared" ca="1" si="19"/>
        <v>0.22575342465753429</v>
      </c>
      <c r="I230" s="29">
        <f ca="1">IF(G230&lt;&gt;0,IF(E230&lt;0,0,IF(OR('Marinated Chicken'!I230&gt;0,Squid!I230&gt;0,Spanakopita!I230&gt;0,'Filet Mignon'!I230&gt;0,'Pork Loin Skewers'!I230&gt;0),0,IF(OR(Pita!I230&gt;0,'Green Pepper'!I230&gt;0,'House Salad'!I230&gt;0,Mushrooms!I230&gt;0,Lemon!I230&gt;0,Tzatziki!I230&gt;0,'Monterey Jack'!I230&gt;0,Onions!I230&gt;0,'Garlic Butter Sauce'!I230&gt;0,Flour!I230&gt;0,Cheddar!I230&gt;0),50,200))),0)</f>
        <v>0</v>
      </c>
      <c r="J230" s="2" t="str">
        <f ca="1">IF(D230&lt;$E$18,"N/A",IF(D230=$E$18,IF($E$7-SUM(OFFSET(F230,-$E$18,0):F230)&gt;0,$E$7-SUM(OFFSET(F230,-$E$18,0):F230),0),IF(OFFSET(G230,-$E$18,0)-SUM(OFFSET(F230,-$E$18,0):F230)&gt;0,OFFSET(G230,-$E$18,0)-SUM(OFFSET(F230,-$E$18,0):F230),0)))</f>
        <v>N/A</v>
      </c>
      <c r="K230" s="13">
        <f t="shared" ca="1" si="20"/>
        <v>0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716</v>
      </c>
      <c r="F231" s="15">
        <f t="shared" si="22"/>
        <v>15</v>
      </c>
      <c r="G231" s="15">
        <f t="shared" ca="1" si="23"/>
        <v>0</v>
      </c>
      <c r="H231" s="13">
        <f t="shared" ca="1" si="19"/>
        <v>0.78465753424657547</v>
      </c>
      <c r="I231" s="29">
        <f ca="1">IF(G231&lt;&gt;0,IF(E231&lt;0,0,IF(OR('Marinated Chicken'!I231&gt;0,Squid!I231&gt;0,Spanakopita!I231&gt;0,'Filet Mignon'!I231&gt;0,'Pork Loin Skewers'!I231&gt;0),0,IF(OR(Pita!I231&gt;0,'Green Pepper'!I231&gt;0,'House Salad'!I231&gt;0,Mushrooms!I231&gt;0,Lemon!I231&gt;0,Tzatziki!I231&gt;0,'Monterey Jack'!I231&gt;0,Onions!I231&gt;0,'Garlic Butter Sauce'!I231&gt;0,Flour!I231&gt;0,Cheddar!I231&gt;0),50,200))),0)</f>
        <v>0</v>
      </c>
      <c r="J231" s="2" t="str">
        <f ca="1">IF(D231&lt;$E$18,"N/A",IF(D231=$E$18,IF($E$7-SUM(OFFSET(F231,-$E$18,0):F231)&gt;0,$E$7-SUM(OFFSET(F231,-$E$18,0):F231),0),IF(OFFSET(G231,-$E$18,0)-SUM(OFFSET(F231,-$E$18,0):F231)&gt;0,OFFSET(G231,-$E$18,0)-SUM(OFFSET(F231,-$E$18,0):F231),0)))</f>
        <v>N/A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701</v>
      </c>
      <c r="F232" s="15">
        <f t="shared" si="22"/>
        <v>15</v>
      </c>
      <c r="G232" s="15">
        <f t="shared" ca="1" si="23"/>
        <v>0</v>
      </c>
      <c r="H232" s="13">
        <f t="shared" ca="1" si="19"/>
        <v>0.76821917808219187</v>
      </c>
      <c r="I232" s="29">
        <f ca="1">IF(G232&lt;&gt;0,IF(E232&lt;0,0,IF(OR('Marinated Chicken'!I232&gt;0,Squid!I232&gt;0,Spanakopita!I232&gt;0,'Filet Mignon'!I232&gt;0,'Pork Loin Skewers'!I232&gt;0),0,IF(OR(Pita!I232&gt;0,'Green Pepper'!I232&gt;0,'House Salad'!I232&gt;0,Mushrooms!I232&gt;0,Lemon!I232&gt;0,Tzatziki!I232&gt;0,'Monterey Jack'!I232&gt;0,Onions!I232&gt;0,'Garlic Butter Sauce'!I232&gt;0,Flour!I232&gt;0,Cheddar!I232&gt;0),50,200))),0)</f>
        <v>0</v>
      </c>
      <c r="J232" s="2" t="str">
        <f ca="1">IF(D232&lt;$E$18,"N/A",IF(D232=$E$18,IF($E$7-SUM(OFFSET(F232,-$E$18,0):F232)&gt;0,$E$7-SUM(OFFSET(F232,-$E$18,0):F232),0),IF(OFFSET(G232,-$E$18,0)-SUM(OFFSET(F232,-$E$18,0):F232)&gt;0,OFFSET(G232,-$E$18,0)-SUM(OFFSET(F232,-$E$18,0):F232),0)))</f>
        <v>N/A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686</v>
      </c>
      <c r="F233" s="15">
        <f t="shared" si="22"/>
        <v>15</v>
      </c>
      <c r="G233" s="15">
        <f t="shared" ca="1" si="23"/>
        <v>0</v>
      </c>
      <c r="H233" s="13">
        <f t="shared" ca="1" si="19"/>
        <v>0.75178082191780826</v>
      </c>
      <c r="I233" s="29">
        <f ca="1">IF(G233&lt;&gt;0,IF(E233&lt;0,0,IF(OR('Marinated Chicken'!I233&gt;0,Squid!I233&gt;0,Spanakopita!I233&gt;0,'Filet Mignon'!I233&gt;0,'Pork Loin Skewers'!I233&gt;0),0,IF(OR(Pita!I233&gt;0,'Green Pepper'!I233&gt;0,'House Salad'!I233&gt;0,Mushrooms!I233&gt;0,Lemon!I233&gt;0,Tzatziki!I233&gt;0,'Monterey Jack'!I233&gt;0,Onions!I233&gt;0,'Garlic Butter Sauce'!I233&gt;0,Flour!I233&gt;0,Cheddar!I233&gt;0),50,200))),0)</f>
        <v>0</v>
      </c>
      <c r="J233" s="2" t="str">
        <f ca="1">IF(D233&lt;$E$18,"N/A",IF(D233=$E$18,IF($E$7-SUM(OFFSET(F233,-$E$18,0):F233)&gt;0,$E$7-SUM(OFFSET(F233,-$E$18,0):F233),0),IF(OFFSET(G233,-$E$18,0)-SUM(OFFSET(F233,-$E$18,0):F233)&gt;0,OFFSET(G233,-$E$18,0)-SUM(OFFSET(F233,-$E$18,0):F233),0)))</f>
        <v>N/A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671</v>
      </c>
      <c r="F234" s="15">
        <f t="shared" si="22"/>
        <v>15</v>
      </c>
      <c r="G234" s="15">
        <f t="shared" ca="1" si="23"/>
        <v>0</v>
      </c>
      <c r="H234" s="13">
        <f t="shared" ca="1" si="19"/>
        <v>0.73534246575342477</v>
      </c>
      <c r="I234" s="29">
        <f ca="1">IF(G234&lt;&gt;0,IF(E234&lt;0,0,IF(OR('Marinated Chicken'!I234&gt;0,Squid!I234&gt;0,Spanakopita!I234&gt;0,'Filet Mignon'!I234&gt;0,'Pork Loin Skewers'!I234&gt;0),0,IF(OR(Pita!I234&gt;0,'Green Pepper'!I234&gt;0,'House Salad'!I234&gt;0,Mushrooms!I234&gt;0,Lemon!I234&gt;0,Tzatziki!I234&gt;0,'Monterey Jack'!I234&gt;0,Onions!I234&gt;0,'Garlic Butter Sauce'!I234&gt;0,Flour!I234&gt;0,Cheddar!I234&gt;0),50,200))),0)</f>
        <v>0</v>
      </c>
      <c r="J234" s="2" t="str">
        <f ca="1">IF(D234&lt;$E$18,"N/A",IF(D234=$E$18,IF($E$7-SUM(OFFSET(F234,-$E$18,0):F234)&gt;0,$E$7-SUM(OFFSET(F234,-$E$18,0):F234),0),IF(OFFSET(G234,-$E$18,0)-SUM(OFFSET(F234,-$E$18,0):F234)&gt;0,OFFSET(G234,-$E$18,0)-SUM(OFFSET(F234,-$E$18,0):F234),0)))</f>
        <v>N/A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656</v>
      </c>
      <c r="F235" s="15">
        <f t="shared" si="22"/>
        <v>15</v>
      </c>
      <c r="G235" s="15">
        <f t="shared" ca="1" si="23"/>
        <v>0</v>
      </c>
      <c r="H235" s="13">
        <f t="shared" ca="1" si="19"/>
        <v>0.71890410958904116</v>
      </c>
      <c r="I235" s="29">
        <f ca="1">IF(G235&lt;&gt;0,IF(E235&lt;0,0,IF(OR('Marinated Chicken'!I235&gt;0,Squid!I235&gt;0,Spanakopita!I235&gt;0,'Filet Mignon'!I235&gt;0,'Pork Loin Skewers'!I235&gt;0),0,IF(OR(Pita!I235&gt;0,'Green Pepper'!I235&gt;0,'House Salad'!I235&gt;0,Mushrooms!I235&gt;0,Lemon!I235&gt;0,Tzatziki!I235&gt;0,'Monterey Jack'!I235&gt;0,Onions!I235&gt;0,'Garlic Butter Sauce'!I235&gt;0,Flour!I235&gt;0,Cheddar!I235&gt;0),50,200))),0)</f>
        <v>0</v>
      </c>
      <c r="J235" s="2" t="str">
        <f ca="1">IF(D235&lt;$E$18,"N/A",IF(D235=$E$18,IF($E$7-SUM(OFFSET(F235,-$E$18,0):F235)&gt;0,$E$7-SUM(OFFSET(F235,-$E$18,0):F235),0),IF(OFFSET(G235,-$E$18,0)-SUM(OFFSET(F235,-$E$18,0):F235)&gt;0,OFFSET(G235,-$E$18,0)-SUM(OFFSET(F235,-$E$18,0):F235),0)))</f>
        <v>N/A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641</v>
      </c>
      <c r="F236" s="15">
        <f t="shared" si="22"/>
        <v>15</v>
      </c>
      <c r="G236" s="15">
        <f t="shared" ca="1" si="23"/>
        <v>0</v>
      </c>
      <c r="H236" s="13">
        <f t="shared" ca="1" si="19"/>
        <v>0.70246575342465767</v>
      </c>
      <c r="I236" s="29">
        <f ca="1">IF(G236&lt;&gt;0,IF(E236&lt;0,0,IF(OR('Marinated Chicken'!I236&gt;0,Squid!I236&gt;0,Spanakopita!I236&gt;0,'Filet Mignon'!I236&gt;0,'Pork Loin Skewers'!I236&gt;0),0,IF(OR(Pita!I236&gt;0,'Green Pepper'!I236&gt;0,'House Salad'!I236&gt;0,Mushrooms!I236&gt;0,Lemon!I236&gt;0,Tzatziki!I236&gt;0,'Monterey Jack'!I236&gt;0,Onions!I236&gt;0,'Garlic Butter Sauce'!I236&gt;0,Flour!I236&gt;0,Cheddar!I236&gt;0),50,200))),0)</f>
        <v>0</v>
      </c>
      <c r="J236" s="2" t="str">
        <f ca="1">IF(D236&lt;$E$18,"N/A",IF(D236=$E$18,IF($E$7-SUM(OFFSET(F236,-$E$18,0):F236)&gt;0,$E$7-SUM(OFFSET(F236,-$E$18,0):F236),0),IF(OFFSET(G236,-$E$18,0)-SUM(OFFSET(F236,-$E$18,0):F236)&gt;0,OFFSET(G236,-$E$18,0)-SUM(OFFSET(F236,-$E$18,0):F236),0)))</f>
        <v>N/A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626</v>
      </c>
      <c r="F237" s="15">
        <f t="shared" si="22"/>
        <v>15</v>
      </c>
      <c r="G237" s="15">
        <f t="shared" ca="1" si="23"/>
        <v>0</v>
      </c>
      <c r="H237" s="13">
        <f t="shared" ca="1" si="19"/>
        <v>0.68602739726027406</v>
      </c>
      <c r="I237" s="29">
        <f ca="1">IF(G237&lt;&gt;0,IF(E237&lt;0,0,IF(OR('Marinated Chicken'!I237&gt;0,Squid!I237&gt;0,Spanakopita!I237&gt;0,'Filet Mignon'!I237&gt;0,'Pork Loin Skewers'!I237&gt;0),0,IF(OR(Pita!I237&gt;0,'Green Pepper'!I237&gt;0,'House Salad'!I237&gt;0,Mushrooms!I237&gt;0,Lemon!I237&gt;0,Tzatziki!I237&gt;0,'Monterey Jack'!I237&gt;0,Onions!I237&gt;0,'Garlic Butter Sauce'!I237&gt;0,Flour!I237&gt;0,Cheddar!I237&gt;0),50,200))),0)</f>
        <v>0</v>
      </c>
      <c r="J237" s="2" t="str">
        <f ca="1">IF(D237&lt;$E$18,"N/A",IF(D237=$E$18,IF($E$7-SUM(OFFSET(F237,-$E$18,0):F237)&gt;0,$E$7-SUM(OFFSET(F237,-$E$18,0):F237),0),IF(OFFSET(G237,-$E$18,0)-SUM(OFFSET(F237,-$E$18,0):F237)&gt;0,OFFSET(G237,-$E$18,0)-SUM(OFFSET(F237,-$E$18,0):F237),0)))</f>
        <v>N/A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611</v>
      </c>
      <c r="F238" s="15">
        <f t="shared" si="22"/>
        <v>15</v>
      </c>
      <c r="G238" s="15">
        <f t="shared" ca="1" si="23"/>
        <v>0</v>
      </c>
      <c r="H238" s="13">
        <f t="shared" ca="1" si="19"/>
        <v>0.66958904109589046</v>
      </c>
      <c r="I238" s="29">
        <f ca="1">IF(G238&lt;&gt;0,IF(E238&lt;0,0,IF(OR('Marinated Chicken'!I238&gt;0,Squid!I238&gt;0,Spanakopita!I238&gt;0,'Filet Mignon'!I238&gt;0,'Pork Loin Skewers'!I238&gt;0),0,IF(OR(Pita!I238&gt;0,'Green Pepper'!I238&gt;0,'House Salad'!I238&gt;0,Mushrooms!I238&gt;0,Lemon!I238&gt;0,Tzatziki!I238&gt;0,'Monterey Jack'!I238&gt;0,Onions!I238&gt;0,'Garlic Butter Sauce'!I238&gt;0,Flour!I238&gt;0,Cheddar!I238&gt;0),50,200))),0)</f>
        <v>0</v>
      </c>
      <c r="J238" s="2" t="str">
        <f ca="1">IF(D238&lt;$E$18,"N/A",IF(D238=$E$18,IF($E$7-SUM(OFFSET(F238,-$E$18,0):F238)&gt;0,$E$7-SUM(OFFSET(F238,-$E$18,0):F238),0),IF(OFFSET(G238,-$E$18,0)-SUM(OFFSET(F238,-$E$18,0):F238)&gt;0,OFFSET(G238,-$E$18,0)-SUM(OFFSET(F238,-$E$18,0):F238),0)))</f>
        <v>N/A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596</v>
      </c>
      <c r="F239" s="15">
        <f t="shared" si="22"/>
        <v>15</v>
      </c>
      <c r="G239" s="15">
        <f t="shared" ca="1" si="23"/>
        <v>0</v>
      </c>
      <c r="H239" s="13">
        <f t="shared" ca="1" si="19"/>
        <v>0.65315068493150696</v>
      </c>
      <c r="I239" s="29">
        <f ca="1">IF(G239&lt;&gt;0,IF(E239&lt;0,0,IF(OR('Marinated Chicken'!I239&gt;0,Squid!I239&gt;0,Spanakopita!I239&gt;0,'Filet Mignon'!I239&gt;0,'Pork Loin Skewers'!I239&gt;0),0,IF(OR(Pita!I239&gt;0,'Green Pepper'!I239&gt;0,'House Salad'!I239&gt;0,Mushrooms!I239&gt;0,Lemon!I239&gt;0,Tzatziki!I239&gt;0,'Monterey Jack'!I239&gt;0,Onions!I239&gt;0,'Garlic Butter Sauce'!I239&gt;0,Flour!I239&gt;0,Cheddar!I239&gt;0),50,200))),0)</f>
        <v>0</v>
      </c>
      <c r="J239" s="2" t="str">
        <f ca="1">IF(D239&lt;$E$18,"N/A",IF(D239=$E$18,IF($E$7-SUM(OFFSET(F239,-$E$18,0):F239)&gt;0,$E$7-SUM(OFFSET(F239,-$E$18,0):F239),0),IF(OFFSET(G239,-$E$18,0)-SUM(OFFSET(F239,-$E$18,0):F239)&gt;0,OFFSET(G239,-$E$18,0)-SUM(OFFSET(F239,-$E$18,0):F239),0)))</f>
        <v>N/A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581</v>
      </c>
      <c r="F240" s="15">
        <f t="shared" si="22"/>
        <v>15</v>
      </c>
      <c r="G240" s="15">
        <f t="shared" ca="1" si="23"/>
        <v>0</v>
      </c>
      <c r="H240" s="13">
        <f t="shared" ca="1" si="19"/>
        <v>0.63671232876712336</v>
      </c>
      <c r="I240" s="29">
        <f ca="1">IF(G240&lt;&gt;0,IF(E240&lt;0,0,IF(OR('Marinated Chicken'!I240&gt;0,Squid!I240&gt;0,Spanakopita!I240&gt;0,'Filet Mignon'!I240&gt;0,'Pork Loin Skewers'!I240&gt;0),0,IF(OR(Pita!I240&gt;0,'Green Pepper'!I240&gt;0,'House Salad'!I240&gt;0,Mushrooms!I240&gt;0,Lemon!I240&gt;0,Tzatziki!I240&gt;0,'Monterey Jack'!I240&gt;0,Onions!I240&gt;0,'Garlic Butter Sauce'!I240&gt;0,Flour!I240&gt;0,Cheddar!I240&gt;0),50,200))),0)</f>
        <v>0</v>
      </c>
      <c r="J240" s="2" t="str">
        <f ca="1">IF(D240&lt;$E$18,"N/A",IF(D240=$E$18,IF($E$7-SUM(OFFSET(F240,-$E$18,0):F240)&gt;0,$E$7-SUM(OFFSET(F240,-$E$18,0):F240),0),IF(OFFSET(G240,-$E$18,0)-SUM(OFFSET(F240,-$E$18,0):F240)&gt;0,OFFSET(G240,-$E$18,0)-SUM(OFFSET(F240,-$E$18,0):F240),0)))</f>
        <v>N/A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566</v>
      </c>
      <c r="F241" s="15">
        <f t="shared" si="22"/>
        <v>15</v>
      </c>
      <c r="G241" s="15">
        <f t="shared" ca="1" si="23"/>
        <v>0</v>
      </c>
      <c r="H241" s="13">
        <f t="shared" ca="1" si="19"/>
        <v>0.62027397260273975</v>
      </c>
      <c r="I241" s="29">
        <f ca="1">IF(G241&lt;&gt;0,IF(E241&lt;0,0,IF(OR('Marinated Chicken'!I241&gt;0,Squid!I241&gt;0,Spanakopita!I241&gt;0,'Filet Mignon'!I241&gt;0,'Pork Loin Skewers'!I241&gt;0),0,IF(OR(Pita!I241&gt;0,'Green Pepper'!I241&gt;0,'House Salad'!I241&gt;0,Mushrooms!I241&gt;0,Lemon!I241&gt;0,Tzatziki!I241&gt;0,'Monterey Jack'!I241&gt;0,Onions!I241&gt;0,'Garlic Butter Sauce'!I241&gt;0,Flour!I241&gt;0,Cheddar!I241&gt;0),50,200))),0)</f>
        <v>0</v>
      </c>
      <c r="J241" s="2" t="str">
        <f ca="1">IF(D241&lt;$E$18,"N/A",IF(D241=$E$18,IF($E$7-SUM(OFFSET(F241,-$E$18,0):F241)&gt;0,$E$7-SUM(OFFSET(F241,-$E$18,0):F241),0),IF(OFFSET(G241,-$E$18,0)-SUM(OFFSET(F241,-$E$18,0):F241)&gt;0,OFFSET(G241,-$E$18,0)-SUM(OFFSET(F241,-$E$18,0):F241),0)))</f>
        <v>N/A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551</v>
      </c>
      <c r="F242" s="15">
        <f t="shared" si="22"/>
        <v>15</v>
      </c>
      <c r="G242" s="15">
        <f t="shared" ca="1" si="23"/>
        <v>0</v>
      </c>
      <c r="H242" s="13">
        <f t="shared" ca="1" si="19"/>
        <v>0.60383561643835626</v>
      </c>
      <c r="I242" s="29">
        <f ca="1">IF(G242&lt;&gt;0,IF(E242&lt;0,0,IF(OR('Marinated Chicken'!I242&gt;0,Squid!I242&gt;0,Spanakopita!I242&gt;0,'Filet Mignon'!I242&gt;0,'Pork Loin Skewers'!I242&gt;0),0,IF(OR(Pita!I242&gt;0,'Green Pepper'!I242&gt;0,'House Salad'!I242&gt;0,Mushrooms!I242&gt;0,Lemon!I242&gt;0,Tzatziki!I242&gt;0,'Monterey Jack'!I242&gt;0,Onions!I242&gt;0,'Garlic Butter Sauce'!I242&gt;0,Flour!I242&gt;0,Cheddar!I242&gt;0),50,200))),0)</f>
        <v>0</v>
      </c>
      <c r="J242" s="2" t="str">
        <f ca="1">IF(D242&lt;$E$18,"N/A",IF(D242=$E$18,IF($E$7-SUM(OFFSET(F242,-$E$18,0):F242)&gt;0,$E$7-SUM(OFFSET(F242,-$E$18,0):F242),0),IF(OFFSET(G242,-$E$18,0)-SUM(OFFSET(F242,-$E$18,0):F242)&gt;0,OFFSET(G242,-$E$18,0)-SUM(OFFSET(F242,-$E$18,0):F242),0)))</f>
        <v>N/A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536</v>
      </c>
      <c r="F243" s="15">
        <f t="shared" si="22"/>
        <v>15</v>
      </c>
      <c r="G243" s="15">
        <f t="shared" ca="1" si="23"/>
        <v>0</v>
      </c>
      <c r="H243" s="13">
        <f t="shared" ca="1" si="19"/>
        <v>0.58739726027397265</v>
      </c>
      <c r="I243" s="29">
        <f ca="1">IF(G243&lt;&gt;0,IF(E243&lt;0,0,IF(OR('Marinated Chicken'!I243&gt;0,Squid!I243&gt;0,Spanakopita!I243&gt;0,'Filet Mignon'!I243&gt;0,'Pork Loin Skewers'!I243&gt;0),0,IF(OR(Pita!I243&gt;0,'Green Pepper'!I243&gt;0,'House Salad'!I243&gt;0,Mushrooms!I243&gt;0,Lemon!I243&gt;0,Tzatziki!I243&gt;0,'Monterey Jack'!I243&gt;0,Onions!I243&gt;0,'Garlic Butter Sauce'!I243&gt;0,Flour!I243&gt;0,Cheddar!I243&gt;0),50,200))),0)</f>
        <v>0</v>
      </c>
      <c r="J243" s="2" t="str">
        <f ca="1">IF(D243&lt;$E$18,"N/A",IF(D243=$E$18,IF($E$7-SUM(OFFSET(F243,-$E$18,0):F243)&gt;0,$E$7-SUM(OFFSET(F243,-$E$18,0):F243),0),IF(OFFSET(G243,-$E$18,0)-SUM(OFFSET(F243,-$E$18,0):F243)&gt;0,OFFSET(G243,-$E$18,0)-SUM(OFFSET(F243,-$E$18,0):F243),0)))</f>
        <v>N/A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521</v>
      </c>
      <c r="F244" s="15">
        <f t="shared" si="22"/>
        <v>15</v>
      </c>
      <c r="G244" s="15">
        <f t="shared" ca="1" si="23"/>
        <v>0</v>
      </c>
      <c r="H244" s="13">
        <f t="shared" ca="1" si="19"/>
        <v>0.57095890410958916</v>
      </c>
      <c r="I244" s="29">
        <f ca="1">IF(G244&lt;&gt;0,IF(E244&lt;0,0,IF(OR('Marinated Chicken'!I244&gt;0,Squid!I244&gt;0,Spanakopita!I244&gt;0,'Filet Mignon'!I244&gt;0,'Pork Loin Skewers'!I244&gt;0),0,IF(OR(Pita!I244&gt;0,'Green Pepper'!I244&gt;0,'House Salad'!I244&gt;0,Mushrooms!I244&gt;0,Lemon!I244&gt;0,Tzatziki!I244&gt;0,'Monterey Jack'!I244&gt;0,Onions!I244&gt;0,'Garlic Butter Sauce'!I244&gt;0,Flour!I244&gt;0,Cheddar!I244&gt;0),50,200))),0)</f>
        <v>0</v>
      </c>
      <c r="J244" s="2">
        <f ca="1">IF(D244&lt;$E$18,"N/A",IF(D244=$E$18,IF($E$7-SUM(OFFSET(F244,-$E$18,0):F244)&gt;0,$E$7-SUM(OFFSET(F244,-$E$18,0):F244),0),IF(OFFSET(G244,-$E$18,0)-SUM(OFFSET(F244,-$E$18,0):F244)&gt;0,OFFSET(G244,-$E$18,0)-SUM(OFFSET(F244,-$E$18,0):F244),0)))</f>
        <v>0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506</v>
      </c>
      <c r="F245" s="15">
        <f t="shared" si="22"/>
        <v>15</v>
      </c>
      <c r="G245" s="15">
        <f t="shared" ca="1" si="23"/>
        <v>0</v>
      </c>
      <c r="H245" s="13">
        <f t="shared" ca="1" si="19"/>
        <v>0.55452054794520556</v>
      </c>
      <c r="I245" s="29">
        <f ca="1">IF(G245&lt;&gt;0,IF(E245&lt;0,0,IF(OR('Marinated Chicken'!I245&gt;0,Squid!I245&gt;0,Spanakopita!I245&gt;0,'Filet Mignon'!I245&gt;0,'Pork Loin Skewers'!I245&gt;0),0,IF(OR(Pita!I245&gt;0,'Green Pepper'!I245&gt;0,'House Salad'!I245&gt;0,Mushrooms!I245&gt;0,Lemon!I245&gt;0,Tzatziki!I245&gt;0,'Monterey Jack'!I245&gt;0,Onions!I245&gt;0,'Garlic Butter Sauce'!I245&gt;0,Flour!I245&gt;0,Cheddar!I245&gt;0),50,200))),0)</f>
        <v>0</v>
      </c>
      <c r="J245" s="2">
        <f ca="1">IF(D245&lt;$E$18,"N/A",IF(D245=$E$18,IF($E$7-SUM(OFFSET(F245,-$E$18,0):F245)&gt;0,$E$7-SUM(OFFSET(F245,-$E$18,0):F245),0),IF(OFFSET(G245,-$E$18,0)-SUM(OFFSET(F245,-$E$18,0):F245)&gt;0,OFFSET(G245,-$E$18,0)-SUM(OFFSET(F245,-$E$18,0):F245),0)))</f>
        <v>0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491</v>
      </c>
      <c r="F246" s="15">
        <f t="shared" si="22"/>
        <v>15</v>
      </c>
      <c r="G246" s="15">
        <f t="shared" ca="1" si="23"/>
        <v>0</v>
      </c>
      <c r="H246" s="13">
        <f t="shared" ca="1" si="19"/>
        <v>0.53808219178082195</v>
      </c>
      <c r="I246" s="29">
        <f ca="1">IF(G246&lt;&gt;0,IF(E246&lt;0,0,IF(OR('Marinated Chicken'!I246&gt;0,Squid!I246&gt;0,Spanakopita!I246&gt;0,'Filet Mignon'!I246&gt;0,'Pork Loin Skewers'!I246&gt;0),0,IF(OR(Pita!I246&gt;0,'Green Pepper'!I246&gt;0,'House Salad'!I246&gt;0,Mushrooms!I246&gt;0,Lemon!I246&gt;0,Tzatziki!I246&gt;0,'Monterey Jack'!I246&gt;0,Onions!I246&gt;0,'Garlic Butter Sauce'!I246&gt;0,Flour!I246&gt;0,Cheddar!I246&gt;0),50,200))),0)</f>
        <v>0</v>
      </c>
      <c r="J246" s="2">
        <f ca="1">IF(D246&lt;$E$18,"N/A",IF(D246=$E$18,IF($E$7-SUM(OFFSET(F246,-$E$18,0):F246)&gt;0,$E$7-SUM(OFFSET(F246,-$E$18,0):F246),0),IF(OFFSET(G246,-$E$18,0)-SUM(OFFSET(F246,-$E$18,0):F246)&gt;0,OFFSET(G246,-$E$18,0)-SUM(OFFSET(F246,-$E$18,0):F246),0)))</f>
        <v>0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476</v>
      </c>
      <c r="F247" s="15">
        <f t="shared" si="22"/>
        <v>15</v>
      </c>
      <c r="G247" s="15">
        <f t="shared" ca="1" si="23"/>
        <v>0</v>
      </c>
      <c r="H247" s="13">
        <f t="shared" ca="1" si="19"/>
        <v>0.52164383561643846</v>
      </c>
      <c r="I247" s="29">
        <f ca="1">IF(G247&lt;&gt;0,IF(E247&lt;0,0,IF(OR('Marinated Chicken'!I247&gt;0,Squid!I247&gt;0,Spanakopita!I247&gt;0,'Filet Mignon'!I247&gt;0,'Pork Loin Skewers'!I247&gt;0),0,IF(OR(Pita!I247&gt;0,'Green Pepper'!I247&gt;0,'House Salad'!I247&gt;0,Mushrooms!I247&gt;0,Lemon!I247&gt;0,Tzatziki!I247&gt;0,'Monterey Jack'!I247&gt;0,Onions!I247&gt;0,'Garlic Butter Sauce'!I247&gt;0,Flour!I247&gt;0,Cheddar!I247&gt;0),50,200))),0)</f>
        <v>0</v>
      </c>
      <c r="J247" s="2">
        <f ca="1">IF(D247&lt;$E$18,"N/A",IF(D247=$E$18,IF($E$7-SUM(OFFSET(F247,-$E$18,0):F247)&gt;0,$E$7-SUM(OFFSET(F247,-$E$18,0):F247),0),IF(OFFSET(G247,-$E$18,0)-SUM(OFFSET(F247,-$E$18,0):F247)&gt;0,OFFSET(G247,-$E$18,0)-SUM(OFFSET(F247,-$E$18,0):F247),0)))</f>
        <v>0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461</v>
      </c>
      <c r="F248" s="15">
        <f t="shared" si="22"/>
        <v>15</v>
      </c>
      <c r="G248" s="15">
        <f t="shared" ca="1" si="23"/>
        <v>0</v>
      </c>
      <c r="H248" s="13">
        <f t="shared" ca="1" si="19"/>
        <v>0.50520547945205485</v>
      </c>
      <c r="I248" s="29">
        <f ca="1">IF(G248&lt;&gt;0,IF(E248&lt;0,0,IF(OR('Marinated Chicken'!I248&gt;0,Squid!I248&gt;0,Spanakopita!I248&gt;0,'Filet Mignon'!I248&gt;0,'Pork Loin Skewers'!I248&gt;0),0,IF(OR(Pita!I248&gt;0,'Green Pepper'!I248&gt;0,'House Salad'!I248&gt;0,Mushrooms!I248&gt;0,Lemon!I248&gt;0,Tzatziki!I248&gt;0,'Monterey Jack'!I248&gt;0,Onions!I248&gt;0,'Garlic Butter Sauce'!I248&gt;0,Flour!I248&gt;0,Cheddar!I248&gt;0),50,200))),0)</f>
        <v>0</v>
      </c>
      <c r="J248" s="2">
        <f ca="1">IF(D248&lt;$E$18,"N/A",IF(D248=$E$18,IF($E$7-SUM(OFFSET(F248,-$E$18,0):F248)&gt;0,$E$7-SUM(OFFSET(F248,-$E$18,0):F248),0),IF(OFFSET(G248,-$E$18,0)-SUM(OFFSET(F248,-$E$18,0):F248)&gt;0,OFFSET(G248,-$E$18,0)-SUM(OFFSET(F248,-$E$18,0):F248),0)))</f>
        <v>0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446</v>
      </c>
      <c r="F249" s="15">
        <f t="shared" si="22"/>
        <v>15</v>
      </c>
      <c r="G249" s="15">
        <f t="shared" ca="1" si="23"/>
        <v>0</v>
      </c>
      <c r="H249" s="13">
        <f t="shared" ca="1" si="19"/>
        <v>0.4887671232876713</v>
      </c>
      <c r="I249" s="29">
        <f ca="1">IF(G249&lt;&gt;0,IF(E249&lt;0,0,IF(OR('Marinated Chicken'!I249&gt;0,Squid!I249&gt;0,Spanakopita!I249&gt;0,'Filet Mignon'!I249&gt;0,'Pork Loin Skewers'!I249&gt;0),0,IF(OR(Pita!I249&gt;0,'Green Pepper'!I249&gt;0,'House Salad'!I249&gt;0,Mushrooms!I249&gt;0,Lemon!I249&gt;0,Tzatziki!I249&gt;0,'Monterey Jack'!I249&gt;0,Onions!I249&gt;0,'Garlic Butter Sauce'!I249&gt;0,Flour!I249&gt;0,Cheddar!I249&gt;0),50,200))),0)</f>
        <v>0</v>
      </c>
      <c r="J249" s="2">
        <f ca="1">IF(D249&lt;$E$18,"N/A",IF(D249=$E$18,IF($E$7-SUM(OFFSET(F249,-$E$18,0):F249)&gt;0,$E$7-SUM(OFFSET(F249,-$E$18,0):F249),0),IF(OFFSET(G249,-$E$18,0)-SUM(OFFSET(F249,-$E$18,0):F249)&gt;0,OFFSET(G249,-$E$18,0)-SUM(OFFSET(F249,-$E$18,0):F249),0)))</f>
        <v>0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431</v>
      </c>
      <c r="F250" s="15">
        <f t="shared" si="22"/>
        <v>15</v>
      </c>
      <c r="G250" s="15">
        <f t="shared" ca="1" si="23"/>
        <v>0</v>
      </c>
      <c r="H250" s="13">
        <f t="shared" ca="1" si="19"/>
        <v>0.47232876712328775</v>
      </c>
      <c r="I250" s="29">
        <f ca="1">IF(G250&lt;&gt;0,IF(E250&lt;0,0,IF(OR('Marinated Chicken'!I250&gt;0,Squid!I250&gt;0,Spanakopita!I250&gt;0,'Filet Mignon'!I250&gt;0,'Pork Loin Skewers'!I250&gt;0),0,IF(OR(Pita!I250&gt;0,'Green Pepper'!I250&gt;0,'House Salad'!I250&gt;0,Mushrooms!I250&gt;0,Lemon!I250&gt;0,Tzatziki!I250&gt;0,'Monterey Jack'!I250&gt;0,Onions!I250&gt;0,'Garlic Butter Sauce'!I250&gt;0,Flour!I250&gt;0,Cheddar!I250&gt;0),50,200))),0)</f>
        <v>0</v>
      </c>
      <c r="J250" s="2">
        <f ca="1">IF(D250&lt;$E$18,"N/A",IF(D250=$E$18,IF($E$7-SUM(OFFSET(F250,-$E$18,0):F250)&gt;0,$E$7-SUM(OFFSET(F250,-$E$18,0):F250),0),IF(OFFSET(G250,-$E$18,0)-SUM(OFFSET(F250,-$E$18,0):F250)&gt;0,OFFSET(G250,-$E$18,0)-SUM(OFFSET(F250,-$E$18,0):F250),0)))</f>
        <v>0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416</v>
      </c>
      <c r="F251" s="15">
        <f t="shared" si="22"/>
        <v>15</v>
      </c>
      <c r="G251" s="15">
        <f t="shared" ca="1" si="23"/>
        <v>0</v>
      </c>
      <c r="H251" s="13">
        <f t="shared" ca="1" si="19"/>
        <v>0.45589041095890415</v>
      </c>
      <c r="I251" s="29">
        <f ca="1">IF(G251&lt;&gt;0,IF(E251&lt;0,0,IF(OR('Marinated Chicken'!I251&gt;0,Squid!I251&gt;0,Spanakopita!I251&gt;0,'Filet Mignon'!I251&gt;0,'Pork Loin Skewers'!I251&gt;0),0,IF(OR(Pita!I251&gt;0,'Green Pepper'!I251&gt;0,'House Salad'!I251&gt;0,Mushrooms!I251&gt;0,Lemon!I251&gt;0,Tzatziki!I251&gt;0,'Monterey Jack'!I251&gt;0,Onions!I251&gt;0,'Garlic Butter Sauce'!I251&gt;0,Flour!I251&gt;0,Cheddar!I251&gt;0),50,200))),0)</f>
        <v>0</v>
      </c>
      <c r="J251" s="2">
        <f ca="1">IF(D251&lt;$E$18,"N/A",IF(D251=$E$18,IF($E$7-SUM(OFFSET(F251,-$E$18,0):F251)&gt;0,$E$7-SUM(OFFSET(F251,-$E$18,0):F251),0),IF(OFFSET(G251,-$E$18,0)-SUM(OFFSET(F251,-$E$18,0):F251)&gt;0,OFFSET(G251,-$E$18,0)-SUM(OFFSET(F251,-$E$18,0):F251),0)))</f>
        <v>0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401</v>
      </c>
      <c r="F252" s="15">
        <f t="shared" si="22"/>
        <v>15</v>
      </c>
      <c r="G252" s="15">
        <f t="shared" ca="1" si="23"/>
        <v>0</v>
      </c>
      <c r="H252" s="13">
        <f t="shared" ca="1" si="19"/>
        <v>0.4394520547945206</v>
      </c>
      <c r="I252" s="29">
        <f ca="1">IF(G252&lt;&gt;0,IF(E252&lt;0,0,IF(OR('Marinated Chicken'!I252&gt;0,Squid!I252&gt;0,Spanakopita!I252&gt;0,'Filet Mignon'!I252&gt;0,'Pork Loin Skewers'!I252&gt;0),0,IF(OR(Pita!I252&gt;0,'Green Pepper'!I252&gt;0,'House Salad'!I252&gt;0,Mushrooms!I252&gt;0,Lemon!I252&gt;0,Tzatziki!I252&gt;0,'Monterey Jack'!I252&gt;0,Onions!I252&gt;0,'Garlic Butter Sauce'!I252&gt;0,Flour!I252&gt;0,Cheddar!I252&gt;0),50,200))),0)</f>
        <v>0</v>
      </c>
      <c r="J252" s="2">
        <f ca="1">IF(D252&lt;$E$18,"N/A",IF(D252=$E$18,IF($E$7-SUM(OFFSET(F252,-$E$18,0):F252)&gt;0,$E$7-SUM(OFFSET(F252,-$E$18,0):F252),0),IF(OFFSET(G252,-$E$18,0)-SUM(OFFSET(F252,-$E$18,0):F252)&gt;0,OFFSET(G252,-$E$18,0)-SUM(OFFSET(F252,-$E$18,0):F252),0)))</f>
        <v>0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386</v>
      </c>
      <c r="F253" s="15">
        <f t="shared" si="22"/>
        <v>15</v>
      </c>
      <c r="G253" s="15">
        <f t="shared" ca="1" si="23"/>
        <v>0</v>
      </c>
      <c r="H253" s="13">
        <f t="shared" ca="1" si="19"/>
        <v>0.42301369863013705</v>
      </c>
      <c r="I253" s="29">
        <f ca="1">IF(G253&lt;&gt;0,IF(E253&lt;0,0,IF(OR('Marinated Chicken'!I253&gt;0,Squid!I253&gt;0,Spanakopita!I253&gt;0,'Filet Mignon'!I253&gt;0,'Pork Loin Skewers'!I253&gt;0),0,IF(OR(Pita!I253&gt;0,'Green Pepper'!I253&gt;0,'House Salad'!I253&gt;0,Mushrooms!I253&gt;0,Lemon!I253&gt;0,Tzatziki!I253&gt;0,'Monterey Jack'!I253&gt;0,Onions!I253&gt;0,'Garlic Butter Sauce'!I253&gt;0,Flour!I253&gt;0,Cheddar!I253&gt;0),50,200))),0)</f>
        <v>0</v>
      </c>
      <c r="J253" s="2">
        <f ca="1">IF(D253&lt;$E$18,"N/A",IF(D253=$E$18,IF($E$7-SUM(OFFSET(F253,-$E$18,0):F253)&gt;0,$E$7-SUM(OFFSET(F253,-$E$18,0):F253),0),IF(OFFSET(G253,-$E$18,0)-SUM(OFFSET(F253,-$E$18,0):F253)&gt;0,OFFSET(G253,-$E$18,0)-SUM(OFFSET(F253,-$E$18,0):F253),0)))</f>
        <v>0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371</v>
      </c>
      <c r="F254" s="15">
        <f t="shared" si="22"/>
        <v>15</v>
      </c>
      <c r="G254" s="15">
        <f t="shared" ca="1" si="23"/>
        <v>0</v>
      </c>
      <c r="H254" s="13">
        <f t="shared" ca="1" si="19"/>
        <v>0.4065753424657535</v>
      </c>
      <c r="I254" s="29">
        <f ca="1">IF(G254&lt;&gt;0,IF(E254&lt;0,0,IF(OR('Marinated Chicken'!I254&gt;0,Squid!I254&gt;0,Spanakopita!I254&gt;0,'Filet Mignon'!I254&gt;0,'Pork Loin Skewers'!I254&gt;0),0,IF(OR(Pita!I254&gt;0,'Green Pepper'!I254&gt;0,'House Salad'!I254&gt;0,Mushrooms!I254&gt;0,Lemon!I254&gt;0,Tzatziki!I254&gt;0,'Monterey Jack'!I254&gt;0,Onions!I254&gt;0,'Garlic Butter Sauce'!I254&gt;0,Flour!I254&gt;0,Cheddar!I254&gt;0),50,200))),0)</f>
        <v>0</v>
      </c>
      <c r="J254" s="2">
        <f ca="1">IF(D254&lt;$E$18,"N/A",IF(D254=$E$18,IF($E$7-SUM(OFFSET(F254,-$E$18,0):F254)&gt;0,$E$7-SUM(OFFSET(F254,-$E$18,0):F254),0),IF(OFFSET(G254,-$E$18,0)-SUM(OFFSET(F254,-$E$18,0):F254)&gt;0,OFFSET(G254,-$E$18,0)-SUM(OFFSET(F254,-$E$18,0):F254),0)))</f>
        <v>0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356</v>
      </c>
      <c r="F255" s="15">
        <f t="shared" si="22"/>
        <v>15</v>
      </c>
      <c r="G255" s="15">
        <f t="shared" ca="1" si="23"/>
        <v>0</v>
      </c>
      <c r="H255" s="13">
        <f t="shared" ca="1" si="19"/>
        <v>0.39013698630136989</v>
      </c>
      <c r="I255" s="29">
        <f ca="1">IF(G255&lt;&gt;0,IF(E255&lt;0,0,IF(OR('Marinated Chicken'!I255&gt;0,Squid!I255&gt;0,Spanakopita!I255&gt;0,'Filet Mignon'!I255&gt;0,'Pork Loin Skewers'!I255&gt;0),0,IF(OR(Pita!I255&gt;0,'Green Pepper'!I255&gt;0,'House Salad'!I255&gt;0,Mushrooms!I255&gt;0,Lemon!I255&gt;0,Tzatziki!I255&gt;0,'Monterey Jack'!I255&gt;0,Onions!I255&gt;0,'Garlic Butter Sauce'!I255&gt;0,Flour!I255&gt;0,Cheddar!I255&gt;0),50,200))),0)</f>
        <v>0</v>
      </c>
      <c r="J255" s="2">
        <f ca="1">IF(D255&lt;$E$18,"N/A",IF(D255=$E$18,IF($E$7-SUM(OFFSET(F255,-$E$18,0):F255)&gt;0,$E$7-SUM(OFFSET(F255,-$E$18,0):F255),0),IF(OFFSET(G255,-$E$18,0)-SUM(OFFSET(F255,-$E$18,0):F255)&gt;0,OFFSET(G255,-$E$18,0)-SUM(OFFSET(F255,-$E$18,0):F255),0)))</f>
        <v>0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341</v>
      </c>
      <c r="F256" s="15">
        <f t="shared" si="22"/>
        <v>15</v>
      </c>
      <c r="G256" s="15">
        <f t="shared" ca="1" si="23"/>
        <v>0</v>
      </c>
      <c r="H256" s="13">
        <f t="shared" ca="1" si="19"/>
        <v>0.37369863013698634</v>
      </c>
      <c r="I256" s="29">
        <f ca="1">IF(G256&lt;&gt;0,IF(E256&lt;0,0,IF(OR('Marinated Chicken'!I256&gt;0,Squid!I256&gt;0,Spanakopita!I256&gt;0,'Filet Mignon'!I256&gt;0,'Pork Loin Skewers'!I256&gt;0),0,IF(OR(Pita!I256&gt;0,'Green Pepper'!I256&gt;0,'House Salad'!I256&gt;0,Mushrooms!I256&gt;0,Lemon!I256&gt;0,Tzatziki!I256&gt;0,'Monterey Jack'!I256&gt;0,Onions!I256&gt;0,'Garlic Butter Sauce'!I256&gt;0,Flour!I256&gt;0,Cheddar!I256&gt;0),50,200))),0)</f>
        <v>0</v>
      </c>
      <c r="J256" s="2">
        <f ca="1">IF(D256&lt;$E$18,"N/A",IF(D256=$E$18,IF($E$7-SUM(OFFSET(F256,-$E$18,0):F256)&gt;0,$E$7-SUM(OFFSET(F256,-$E$18,0):F256),0),IF(OFFSET(G256,-$E$18,0)-SUM(OFFSET(F256,-$E$18,0):F256)&gt;0,OFFSET(G256,-$E$18,0)-SUM(OFFSET(F256,-$E$18,0):F256),0)))</f>
        <v>0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326</v>
      </c>
      <c r="F257" s="15">
        <f t="shared" si="22"/>
        <v>15</v>
      </c>
      <c r="G257" s="15">
        <f t="shared" ca="1" si="23"/>
        <v>0</v>
      </c>
      <c r="H257" s="13">
        <f t="shared" ca="1" si="19"/>
        <v>0.35726027397260279</v>
      </c>
      <c r="I257" s="29">
        <f ca="1">IF(G257&lt;&gt;0,IF(E257&lt;0,0,IF(OR('Marinated Chicken'!I257&gt;0,Squid!I257&gt;0,Spanakopita!I257&gt;0,'Filet Mignon'!I257&gt;0,'Pork Loin Skewers'!I257&gt;0),0,IF(OR(Pita!I257&gt;0,'Green Pepper'!I257&gt;0,'House Salad'!I257&gt;0,Mushrooms!I257&gt;0,Lemon!I257&gt;0,Tzatziki!I257&gt;0,'Monterey Jack'!I257&gt;0,Onions!I257&gt;0,'Garlic Butter Sauce'!I257&gt;0,Flour!I257&gt;0,Cheddar!I257&gt;0),50,200))),0)</f>
        <v>0</v>
      </c>
      <c r="J257" s="2">
        <f ca="1">IF(D257&lt;$E$18,"N/A",IF(D257=$E$18,IF($E$7-SUM(OFFSET(F257,-$E$18,0):F257)&gt;0,$E$7-SUM(OFFSET(F257,-$E$18,0):F257),0),IF(OFFSET(G257,-$E$18,0)-SUM(OFFSET(F257,-$E$18,0):F257)&gt;0,OFFSET(G257,-$E$18,0)-SUM(OFFSET(F257,-$E$18,0):F257),0)))</f>
        <v>0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311</v>
      </c>
      <c r="F258" s="15">
        <f t="shared" si="22"/>
        <v>15</v>
      </c>
      <c r="G258" s="15">
        <f t="shared" ca="1" si="23"/>
        <v>0</v>
      </c>
      <c r="H258" s="13">
        <f t="shared" ca="1" si="19"/>
        <v>0.34082191780821924</v>
      </c>
      <c r="I258" s="29">
        <f ca="1">IF(G258&lt;&gt;0,IF(E258&lt;0,0,IF(OR('Marinated Chicken'!I258&gt;0,Squid!I258&gt;0,Spanakopita!I258&gt;0,'Filet Mignon'!I258&gt;0,'Pork Loin Skewers'!I258&gt;0),0,IF(OR(Pita!I258&gt;0,'Green Pepper'!I258&gt;0,'House Salad'!I258&gt;0,Mushrooms!I258&gt;0,Lemon!I258&gt;0,Tzatziki!I258&gt;0,'Monterey Jack'!I258&gt;0,Onions!I258&gt;0,'Garlic Butter Sauce'!I258&gt;0,Flour!I258&gt;0,Cheddar!I258&gt;0),50,200))),0)</f>
        <v>0</v>
      </c>
      <c r="J258" s="2">
        <f ca="1">IF(D258&lt;$E$18,"N/A",IF(D258=$E$18,IF($E$7-SUM(OFFSET(F258,-$E$18,0):F258)&gt;0,$E$7-SUM(OFFSET(F258,-$E$18,0):F258),0),IF(OFFSET(G258,-$E$18,0)-SUM(OFFSET(F258,-$E$18,0):F258)&gt;0,OFFSET(G258,-$E$18,0)-SUM(OFFSET(F258,-$E$18,0):F258),0)))</f>
        <v>0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296</v>
      </c>
      <c r="F259" s="15">
        <f t="shared" si="22"/>
        <v>15</v>
      </c>
      <c r="G259" s="15">
        <f t="shared" ca="1" si="23"/>
        <v>0</v>
      </c>
      <c r="H259" s="13">
        <f t="shared" ca="1" si="19"/>
        <v>0.32438356164383564</v>
      </c>
      <c r="I259" s="29">
        <f ca="1">IF(G259&lt;&gt;0,IF(E259&lt;0,0,IF(OR('Marinated Chicken'!I259&gt;0,Squid!I259&gt;0,Spanakopita!I259&gt;0,'Filet Mignon'!I259&gt;0,'Pork Loin Skewers'!I259&gt;0),0,IF(OR(Pita!I259&gt;0,'Green Pepper'!I259&gt;0,'House Salad'!I259&gt;0,Mushrooms!I259&gt;0,Lemon!I259&gt;0,Tzatziki!I259&gt;0,'Monterey Jack'!I259&gt;0,Onions!I259&gt;0,'Garlic Butter Sauce'!I259&gt;0,Flour!I259&gt;0,Cheddar!I259&gt;0),50,200))),0)</f>
        <v>0</v>
      </c>
      <c r="J259" s="2">
        <f ca="1">IF(D259&lt;$E$18,"N/A",IF(D259=$E$18,IF($E$7-SUM(OFFSET(F259,-$E$18,0):F259)&gt;0,$E$7-SUM(OFFSET(F259,-$E$18,0):F259),0),IF(OFFSET(G259,-$E$18,0)-SUM(OFFSET(F259,-$E$18,0):F259)&gt;0,OFFSET(G259,-$E$18,0)-SUM(OFFSET(F259,-$E$18,0):F259),0)))</f>
        <v>0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281</v>
      </c>
      <c r="F260" s="15">
        <f t="shared" si="22"/>
        <v>15</v>
      </c>
      <c r="G260" s="15">
        <f t="shared" ca="1" si="23"/>
        <v>0</v>
      </c>
      <c r="H260" s="13">
        <f t="shared" ca="1" si="19"/>
        <v>0.30794520547945209</v>
      </c>
      <c r="I260" s="29">
        <f ca="1">IF(G260&lt;&gt;0,IF(E260&lt;0,0,IF(OR('Marinated Chicken'!I260&gt;0,Squid!I260&gt;0,Spanakopita!I260&gt;0,'Filet Mignon'!I260&gt;0,'Pork Loin Skewers'!I260&gt;0),0,IF(OR(Pita!I260&gt;0,'Green Pepper'!I260&gt;0,'House Salad'!I260&gt;0,Mushrooms!I260&gt;0,Lemon!I260&gt;0,Tzatziki!I260&gt;0,'Monterey Jack'!I260&gt;0,Onions!I260&gt;0,'Garlic Butter Sauce'!I260&gt;0,Flour!I260&gt;0,Cheddar!I260&gt;0),50,200))),0)</f>
        <v>0</v>
      </c>
      <c r="J260" s="2">
        <f ca="1">IF(D260&lt;$E$18,"N/A",IF(D260=$E$18,IF($E$7-SUM(OFFSET(F260,-$E$18,0):F260)&gt;0,$E$7-SUM(OFFSET(F260,-$E$18,0):F260),0),IF(OFFSET(G260,-$E$18,0)-SUM(OFFSET(F260,-$E$18,0):F260)&gt;0,OFFSET(G260,-$E$18,0)-SUM(OFFSET(F260,-$E$18,0):F260),0)))</f>
        <v>0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266</v>
      </c>
      <c r="F261" s="15">
        <f t="shared" si="22"/>
        <v>15</v>
      </c>
      <c r="G261" s="15">
        <f t="shared" ca="1" si="23"/>
        <v>0</v>
      </c>
      <c r="H261" s="13">
        <f t="shared" ca="1" si="19"/>
        <v>0.29150684931506854</v>
      </c>
      <c r="I261" s="29">
        <f ca="1">IF(G261&lt;&gt;0,IF(E261&lt;0,0,IF(OR('Marinated Chicken'!I261&gt;0,Squid!I261&gt;0,Spanakopita!I261&gt;0,'Filet Mignon'!I261&gt;0,'Pork Loin Skewers'!I261&gt;0),0,IF(OR(Pita!I261&gt;0,'Green Pepper'!I261&gt;0,'House Salad'!I261&gt;0,Mushrooms!I261&gt;0,Lemon!I261&gt;0,Tzatziki!I261&gt;0,'Monterey Jack'!I261&gt;0,Onions!I261&gt;0,'Garlic Butter Sauce'!I261&gt;0,Flour!I261&gt;0,Cheddar!I261&gt;0),50,200))),0)</f>
        <v>0</v>
      </c>
      <c r="J261" s="2">
        <f ca="1">IF(D261&lt;$E$18,"N/A",IF(D261=$E$18,IF($E$7-SUM(OFFSET(F261,-$E$18,0):F261)&gt;0,$E$7-SUM(OFFSET(F261,-$E$18,0):F261),0),IF(OFFSET(G261,-$E$18,0)-SUM(OFFSET(F261,-$E$18,0):F261)&gt;0,OFFSET(G261,-$E$18,0)-SUM(OFFSET(F261,-$E$18,0):F261),0)))</f>
        <v>0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251</v>
      </c>
      <c r="F262" s="15">
        <f t="shared" si="22"/>
        <v>15</v>
      </c>
      <c r="G262" s="15">
        <f t="shared" ca="1" si="23"/>
        <v>0</v>
      </c>
      <c r="H262" s="13">
        <f t="shared" ca="1" si="19"/>
        <v>0.27506849315068499</v>
      </c>
      <c r="I262" s="29">
        <f ca="1">IF(G262&lt;&gt;0,IF(E262&lt;0,0,IF(OR('Marinated Chicken'!I262&gt;0,Squid!I262&gt;0,Spanakopita!I262&gt;0,'Filet Mignon'!I262&gt;0,'Pork Loin Skewers'!I262&gt;0),0,IF(OR(Pita!I262&gt;0,'Green Pepper'!I262&gt;0,'House Salad'!I262&gt;0,Mushrooms!I262&gt;0,Lemon!I262&gt;0,Tzatziki!I262&gt;0,'Monterey Jack'!I262&gt;0,Onions!I262&gt;0,'Garlic Butter Sauce'!I262&gt;0,Flour!I262&gt;0,Cheddar!I262&gt;0),50,200))),0)</f>
        <v>0</v>
      </c>
      <c r="J262" s="2">
        <f ca="1">IF(D262&lt;$E$18,"N/A",IF(D262=$E$18,IF($E$7-SUM(OFFSET(F262,-$E$18,0):F262)&gt;0,$E$7-SUM(OFFSET(F262,-$E$18,0):F262),0),IF(OFFSET(G262,-$E$18,0)-SUM(OFFSET(F262,-$E$18,0):F262)&gt;0,OFFSET(G262,-$E$18,0)-SUM(OFFSET(F262,-$E$18,0):F262),0)))</f>
        <v>0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236</v>
      </c>
      <c r="F263" s="15">
        <f t="shared" si="22"/>
        <v>15</v>
      </c>
      <c r="G263" s="15">
        <f t="shared" ca="1" si="23"/>
        <v>0</v>
      </c>
      <c r="H263" s="13">
        <f t="shared" ca="1" si="19"/>
        <v>0.25863013698630138</v>
      </c>
      <c r="I263" s="29">
        <f ca="1">IF(G263&lt;&gt;0,IF(E263&lt;0,0,IF(OR('Marinated Chicken'!I263&gt;0,Squid!I263&gt;0,Spanakopita!I263&gt;0,'Filet Mignon'!I263&gt;0,'Pork Loin Skewers'!I263&gt;0),0,IF(OR(Pita!I263&gt;0,'Green Pepper'!I263&gt;0,'House Salad'!I263&gt;0,Mushrooms!I263&gt;0,Lemon!I263&gt;0,Tzatziki!I263&gt;0,'Monterey Jack'!I263&gt;0,Onions!I263&gt;0,'Garlic Butter Sauce'!I263&gt;0,Flour!I263&gt;0,Cheddar!I263&gt;0),50,200))),0)</f>
        <v>0</v>
      </c>
      <c r="J263" s="2">
        <f ca="1">IF(D263&lt;$E$18,"N/A",IF(D263=$E$18,IF($E$7-SUM(OFFSET(F263,-$E$18,0):F263)&gt;0,$E$7-SUM(OFFSET(F263,-$E$18,0):F263),0),IF(OFFSET(G263,-$E$18,0)-SUM(OFFSET(F263,-$E$18,0):F263)&gt;0,OFFSET(G263,-$E$18,0)-SUM(OFFSET(F263,-$E$18,0):F263),0)))</f>
        <v>0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221</v>
      </c>
      <c r="F264" s="15">
        <f t="shared" si="22"/>
        <v>15</v>
      </c>
      <c r="G264" s="15">
        <f t="shared" ca="1" si="23"/>
        <v>0</v>
      </c>
      <c r="H264" s="13">
        <f t="shared" ca="1" si="19"/>
        <v>0.24219178082191783</v>
      </c>
      <c r="I264" s="29">
        <f ca="1">IF(G264&lt;&gt;0,IF(E264&lt;0,0,IF(OR('Marinated Chicken'!I264&gt;0,Squid!I264&gt;0,Spanakopita!I264&gt;0,'Filet Mignon'!I264&gt;0,'Pork Loin Skewers'!I264&gt;0),0,IF(OR(Pita!I264&gt;0,'Green Pepper'!I264&gt;0,'House Salad'!I264&gt;0,Mushrooms!I264&gt;0,Lemon!I264&gt;0,Tzatziki!I264&gt;0,'Monterey Jack'!I264&gt;0,Onions!I264&gt;0,'Garlic Butter Sauce'!I264&gt;0,Flour!I264&gt;0,Cheddar!I264&gt;0),50,200))),0)</f>
        <v>0</v>
      </c>
      <c r="J264" s="2">
        <f ca="1">IF(D264&lt;$E$18,"N/A",IF(D264=$E$18,IF($E$7-SUM(OFFSET(F264,-$E$18,0):F264)&gt;0,$E$7-SUM(OFFSET(F264,-$E$18,0):F264),0),IF(OFFSET(G264,-$E$18,0)-SUM(OFFSET(F264,-$E$18,0):F264)&gt;0,OFFSET(G264,-$E$18,0)-SUM(OFFSET(F264,-$E$18,0):F264),0)))</f>
        <v>0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206</v>
      </c>
      <c r="F265" s="15">
        <f t="shared" si="22"/>
        <v>15</v>
      </c>
      <c r="G265" s="15">
        <f t="shared" ca="1" si="23"/>
        <v>525</v>
      </c>
      <c r="H265" s="13">
        <f t="shared" ca="1" si="19"/>
        <v>0.22575342465753429</v>
      </c>
      <c r="I265" s="29">
        <f ca="1">IF(G265&lt;&gt;0,IF(E265&lt;0,0,IF(OR('Marinated Chicken'!I265&gt;0,Squid!I265&gt;0,Spanakopita!I265&gt;0,'Filet Mignon'!I265&gt;0,'Pork Loin Skewers'!I265&gt;0),0,IF(OR(Pita!I265&gt;0,'Green Pepper'!I265&gt;0,'House Salad'!I265&gt;0,Mushrooms!I265&gt;0,Lemon!I265&gt;0,Tzatziki!I265&gt;0,'Monterey Jack'!I265&gt;0,Onions!I265&gt;0,'Garlic Butter Sauce'!I265&gt;0,Flour!I265&gt;0,Cheddar!I265&gt;0),50,200))),0)</f>
        <v>0</v>
      </c>
      <c r="J265" s="2">
        <f ca="1">IF(D265&lt;$E$18,"N/A",IF(D265=$E$18,IF($E$7-SUM(OFFSET(F265,-$E$18,0):F265)&gt;0,$E$7-SUM(OFFSET(F265,-$E$18,0):F265),0),IF(OFFSET(G265,-$E$18,0)-SUM(OFFSET(F265,-$E$18,0):F265)&gt;0,OFFSET(G265,-$E$18,0)-SUM(OFFSET(F265,-$E$18,0):F265),0)))</f>
        <v>0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716</v>
      </c>
      <c r="F266" s="15">
        <f t="shared" si="22"/>
        <v>15</v>
      </c>
      <c r="G266" s="15">
        <f t="shared" ca="1" si="23"/>
        <v>0</v>
      </c>
      <c r="H266" s="13">
        <f t="shared" ca="1" si="19"/>
        <v>0.78465753424657547</v>
      </c>
      <c r="I266" s="29">
        <f ca="1">IF(G266&lt;&gt;0,IF(E266&lt;0,0,IF(OR('Marinated Chicken'!I266&gt;0,Squid!I266&gt;0,Spanakopita!I266&gt;0,'Filet Mignon'!I266&gt;0,'Pork Loin Skewers'!I266&gt;0),0,IF(OR(Pita!I266&gt;0,'Green Pepper'!I266&gt;0,'House Salad'!I266&gt;0,Mushrooms!I266&gt;0,Lemon!I266&gt;0,Tzatziki!I266&gt;0,'Monterey Jack'!I266&gt;0,Onions!I266&gt;0,'Garlic Butter Sauce'!I266&gt;0,Flour!I266&gt;0,Cheddar!I266&gt;0),50,200))),0)</f>
        <v>0</v>
      </c>
      <c r="J266" s="2">
        <f ca="1">IF(D266&lt;$E$18,"N/A",IF(D266=$E$18,IF($E$7-SUM(OFFSET(F266,-$E$18,0):F266)&gt;0,$E$7-SUM(OFFSET(F266,-$E$18,0):F266),0),IF(OFFSET(G266,-$E$18,0)-SUM(OFFSET(F266,-$E$18,0):F266)&gt;0,OFFSET(G266,-$E$18,0)-SUM(OFFSET(F266,-$E$18,0):F266),0)))</f>
        <v>0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701</v>
      </c>
      <c r="F267" s="15">
        <f t="shared" si="22"/>
        <v>15</v>
      </c>
      <c r="G267" s="15">
        <f t="shared" ca="1" si="23"/>
        <v>0</v>
      </c>
      <c r="H267" s="13">
        <f t="shared" ca="1" si="19"/>
        <v>0.76821917808219187</v>
      </c>
      <c r="I267" s="29">
        <f ca="1">IF(G267&lt;&gt;0,IF(E267&lt;0,0,IF(OR('Marinated Chicken'!I267&gt;0,Squid!I267&gt;0,Spanakopita!I267&gt;0,'Filet Mignon'!I267&gt;0,'Pork Loin Skewers'!I267&gt;0),0,IF(OR(Pita!I267&gt;0,'Green Pepper'!I267&gt;0,'House Salad'!I267&gt;0,Mushrooms!I267&gt;0,Lemon!I267&gt;0,Tzatziki!I267&gt;0,'Monterey Jack'!I267&gt;0,Onions!I267&gt;0,'Garlic Butter Sauce'!I267&gt;0,Flour!I267&gt;0,Cheddar!I267&gt;0),50,200))),0)</f>
        <v>0</v>
      </c>
      <c r="J267" s="2">
        <f ca="1">IF(D267&lt;$E$18,"N/A",IF(D267=$E$18,IF($E$7-SUM(OFFSET(F267,-$E$18,0):F267)&gt;0,$E$7-SUM(OFFSET(F267,-$E$18,0):F267),0),IF(OFFSET(G267,-$E$18,0)-SUM(OFFSET(F267,-$E$18,0):F267)&gt;0,OFFSET(G267,-$E$18,0)-SUM(OFFSET(F267,-$E$18,0):F267),0)))</f>
        <v>0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686</v>
      </c>
      <c r="F268" s="15">
        <f t="shared" si="22"/>
        <v>15</v>
      </c>
      <c r="G268" s="15">
        <f t="shared" ca="1" si="23"/>
        <v>0</v>
      </c>
      <c r="H268" s="13">
        <f t="shared" ca="1" si="19"/>
        <v>0.75178082191780826</v>
      </c>
      <c r="I268" s="29">
        <f ca="1">IF(G268&lt;&gt;0,IF(E268&lt;0,0,IF(OR('Marinated Chicken'!I268&gt;0,Squid!I268&gt;0,Spanakopita!I268&gt;0,'Filet Mignon'!I268&gt;0,'Pork Loin Skewers'!I268&gt;0),0,IF(OR(Pita!I268&gt;0,'Green Pepper'!I268&gt;0,'House Salad'!I268&gt;0,Mushrooms!I268&gt;0,Lemon!I268&gt;0,Tzatziki!I268&gt;0,'Monterey Jack'!I268&gt;0,Onions!I268&gt;0,'Garlic Butter Sauce'!I268&gt;0,Flour!I268&gt;0,Cheddar!I268&gt;0),50,200))),0)</f>
        <v>0</v>
      </c>
      <c r="J268" s="2">
        <f ca="1">IF(D268&lt;$E$18,"N/A",IF(D268=$E$18,IF($E$7-SUM(OFFSET(F268,-$E$18,0):F268)&gt;0,$E$7-SUM(OFFSET(F268,-$E$18,0):F268),0),IF(OFFSET(G268,-$E$18,0)-SUM(OFFSET(F268,-$E$18,0):F268)&gt;0,OFFSET(G268,-$E$18,0)-SUM(OFFSET(F268,-$E$18,0):F268),0)))</f>
        <v>0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671</v>
      </c>
      <c r="F269" s="15">
        <f t="shared" si="22"/>
        <v>15</v>
      </c>
      <c r="G269" s="15">
        <f t="shared" ca="1" si="23"/>
        <v>0</v>
      </c>
      <c r="H269" s="13">
        <f t="shared" ca="1" si="19"/>
        <v>0.73534246575342477</v>
      </c>
      <c r="I269" s="29">
        <f ca="1">IF(G269&lt;&gt;0,IF(E269&lt;0,0,IF(OR('Marinated Chicken'!I269&gt;0,Squid!I269&gt;0,Spanakopita!I269&gt;0,'Filet Mignon'!I269&gt;0,'Pork Loin Skewers'!I269&gt;0),0,IF(OR(Pita!I269&gt;0,'Green Pepper'!I269&gt;0,'House Salad'!I269&gt;0,Mushrooms!I269&gt;0,Lemon!I269&gt;0,Tzatziki!I269&gt;0,'Monterey Jack'!I269&gt;0,Onions!I269&gt;0,'Garlic Butter Sauce'!I269&gt;0,Flour!I269&gt;0,Cheddar!I269&gt;0),50,200))),0)</f>
        <v>0</v>
      </c>
      <c r="J269" s="2">
        <f ca="1">IF(D269&lt;$E$18,"N/A",IF(D269=$E$18,IF($E$7-SUM(OFFSET(F269,-$E$18,0):F269)&gt;0,$E$7-SUM(OFFSET(F269,-$E$18,0):F269),0),IF(OFFSET(G269,-$E$18,0)-SUM(OFFSET(F269,-$E$18,0):F269)&gt;0,OFFSET(G269,-$E$18,0)-SUM(OFFSET(F269,-$E$18,0):F269),0)))</f>
        <v>0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656</v>
      </c>
      <c r="F270" s="15">
        <f t="shared" si="22"/>
        <v>15</v>
      </c>
      <c r="G270" s="15">
        <f t="shared" ca="1" si="23"/>
        <v>0</v>
      </c>
      <c r="H270" s="13">
        <f t="shared" ca="1" si="19"/>
        <v>0.71890410958904116</v>
      </c>
      <c r="I270" s="29">
        <f ca="1">IF(G270&lt;&gt;0,IF(E270&lt;0,0,IF(OR('Marinated Chicken'!I270&gt;0,Squid!I270&gt;0,Spanakopita!I270&gt;0,'Filet Mignon'!I270&gt;0,'Pork Loin Skewers'!I270&gt;0),0,IF(OR(Pita!I270&gt;0,'Green Pepper'!I270&gt;0,'House Salad'!I270&gt;0,Mushrooms!I270&gt;0,Lemon!I270&gt;0,Tzatziki!I270&gt;0,'Monterey Jack'!I270&gt;0,Onions!I270&gt;0,'Garlic Butter Sauce'!I270&gt;0,Flour!I270&gt;0,Cheddar!I270&gt;0),50,200))),0)</f>
        <v>0</v>
      </c>
      <c r="J270" s="2">
        <f ca="1">IF(D270&lt;$E$18,"N/A",IF(D270=$E$18,IF($E$7-SUM(OFFSET(F270,-$E$18,0):F270)&gt;0,$E$7-SUM(OFFSET(F270,-$E$18,0):F270),0),IF(OFFSET(G270,-$E$18,0)-SUM(OFFSET(F270,-$E$18,0):F270)&gt;0,OFFSET(G270,-$E$18,0)-SUM(OFFSET(F270,-$E$18,0):F270),0)))</f>
        <v>0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641</v>
      </c>
      <c r="F271" s="15">
        <f t="shared" si="22"/>
        <v>15</v>
      </c>
      <c r="G271" s="15">
        <f t="shared" ca="1" si="23"/>
        <v>0</v>
      </c>
      <c r="H271" s="13">
        <f t="shared" ca="1" si="19"/>
        <v>0.70246575342465767</v>
      </c>
      <c r="I271" s="29">
        <f ca="1">IF(G271&lt;&gt;0,IF(E271&lt;0,0,IF(OR('Marinated Chicken'!I271&gt;0,Squid!I271&gt;0,Spanakopita!I271&gt;0,'Filet Mignon'!I271&gt;0,'Pork Loin Skewers'!I271&gt;0),0,IF(OR(Pita!I271&gt;0,'Green Pepper'!I271&gt;0,'House Salad'!I271&gt;0,Mushrooms!I271&gt;0,Lemon!I271&gt;0,Tzatziki!I271&gt;0,'Monterey Jack'!I271&gt;0,Onions!I271&gt;0,'Garlic Butter Sauce'!I271&gt;0,Flour!I271&gt;0,Cheddar!I271&gt;0),50,200))),0)</f>
        <v>0</v>
      </c>
      <c r="J271" s="2">
        <f ca="1">IF(D271&lt;$E$18,"N/A",IF(D271=$E$18,IF($E$7-SUM(OFFSET(F271,-$E$18,0):F271)&gt;0,$E$7-SUM(OFFSET(F271,-$E$18,0):F271),0),IF(OFFSET(G271,-$E$18,0)-SUM(OFFSET(F271,-$E$18,0):F271)&gt;0,OFFSET(G271,-$E$18,0)-SUM(OFFSET(F271,-$E$18,0):F271),0)))</f>
        <v>0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626</v>
      </c>
      <c r="F272" s="15">
        <f t="shared" si="22"/>
        <v>15</v>
      </c>
      <c r="G272" s="15">
        <f t="shared" ca="1" si="23"/>
        <v>0</v>
      </c>
      <c r="H272" s="13">
        <f t="shared" ca="1" si="19"/>
        <v>0.68602739726027406</v>
      </c>
      <c r="I272" s="29">
        <f ca="1">IF(G272&lt;&gt;0,IF(E272&lt;0,0,IF(OR('Marinated Chicken'!I272&gt;0,Squid!I272&gt;0,Spanakopita!I272&gt;0,'Filet Mignon'!I272&gt;0,'Pork Loin Skewers'!I272&gt;0),0,IF(OR(Pita!I272&gt;0,'Green Pepper'!I272&gt;0,'House Salad'!I272&gt;0,Mushrooms!I272&gt;0,Lemon!I272&gt;0,Tzatziki!I272&gt;0,'Monterey Jack'!I272&gt;0,Onions!I272&gt;0,'Garlic Butter Sauce'!I272&gt;0,Flour!I272&gt;0,Cheddar!I272&gt;0),50,200))),0)</f>
        <v>0</v>
      </c>
      <c r="J272" s="2">
        <f ca="1">IF(D272&lt;$E$18,"N/A",IF(D272=$E$18,IF($E$7-SUM(OFFSET(F272,-$E$18,0):F272)&gt;0,$E$7-SUM(OFFSET(F272,-$E$18,0):F272),0),IF(OFFSET(G272,-$E$18,0)-SUM(OFFSET(F272,-$E$18,0):F272)&gt;0,OFFSET(G272,-$E$18,0)-SUM(OFFSET(F272,-$E$18,0):F272),0)))</f>
        <v>0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611</v>
      </c>
      <c r="F273" s="15">
        <f t="shared" si="22"/>
        <v>15</v>
      </c>
      <c r="G273" s="15">
        <f t="shared" ca="1" si="23"/>
        <v>0</v>
      </c>
      <c r="H273" s="13">
        <f t="shared" ca="1" si="19"/>
        <v>0.66958904109589046</v>
      </c>
      <c r="I273" s="29">
        <f ca="1">IF(G273&lt;&gt;0,IF(E273&lt;0,0,IF(OR('Marinated Chicken'!I273&gt;0,Squid!I273&gt;0,Spanakopita!I273&gt;0,'Filet Mignon'!I273&gt;0,'Pork Loin Skewers'!I273&gt;0),0,IF(OR(Pita!I273&gt;0,'Green Pepper'!I273&gt;0,'House Salad'!I273&gt;0,Mushrooms!I273&gt;0,Lemon!I273&gt;0,Tzatziki!I273&gt;0,'Monterey Jack'!I273&gt;0,Onions!I273&gt;0,'Garlic Butter Sauce'!I273&gt;0,Flour!I273&gt;0,Cheddar!I273&gt;0),50,200))),0)</f>
        <v>0</v>
      </c>
      <c r="J273" s="2">
        <f ca="1">IF(D273&lt;$E$18,"N/A",IF(D273=$E$18,IF($E$7-SUM(OFFSET(F273,-$E$18,0):F273)&gt;0,$E$7-SUM(OFFSET(F273,-$E$18,0):F273),0),IF(OFFSET(G273,-$E$18,0)-SUM(OFFSET(F273,-$E$18,0):F273)&gt;0,OFFSET(G273,-$E$18,0)-SUM(OFFSET(F273,-$E$18,0):F273),0)))</f>
        <v>0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596</v>
      </c>
      <c r="F274" s="15">
        <f t="shared" si="22"/>
        <v>15</v>
      </c>
      <c r="G274" s="15">
        <f t="shared" ca="1" si="23"/>
        <v>0</v>
      </c>
      <c r="H274" s="13">
        <f t="shared" ca="1" si="19"/>
        <v>0.65315068493150696</v>
      </c>
      <c r="I274" s="29">
        <f ca="1">IF(G274&lt;&gt;0,IF(E274&lt;0,0,IF(OR('Marinated Chicken'!I274&gt;0,Squid!I274&gt;0,Spanakopita!I274&gt;0,'Filet Mignon'!I274&gt;0,'Pork Loin Skewers'!I274&gt;0),0,IF(OR(Pita!I274&gt;0,'Green Pepper'!I274&gt;0,'House Salad'!I274&gt;0,Mushrooms!I274&gt;0,Lemon!I274&gt;0,Tzatziki!I274&gt;0,'Monterey Jack'!I274&gt;0,Onions!I274&gt;0,'Garlic Butter Sauce'!I274&gt;0,Flour!I274&gt;0,Cheddar!I274&gt;0),50,200))),0)</f>
        <v>0</v>
      </c>
      <c r="J274" s="2">
        <f ca="1">IF(D274&lt;$E$18,"N/A",IF(D274=$E$18,IF($E$7-SUM(OFFSET(F274,-$E$18,0):F274)&gt;0,$E$7-SUM(OFFSET(F274,-$E$18,0):F274),0),IF(OFFSET(G274,-$E$18,0)-SUM(OFFSET(F274,-$E$18,0):F274)&gt;0,OFFSET(G274,-$E$18,0)-SUM(OFFSET(F274,-$E$18,0):F274),0)))</f>
        <v>0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581</v>
      </c>
      <c r="F275" s="15">
        <f t="shared" si="22"/>
        <v>15</v>
      </c>
      <c r="G275" s="15">
        <f t="shared" ca="1" si="23"/>
        <v>0</v>
      </c>
      <c r="H275" s="13">
        <f t="shared" ca="1" si="19"/>
        <v>0.63671232876712336</v>
      </c>
      <c r="I275" s="29">
        <f ca="1">IF(G275&lt;&gt;0,IF(E275&lt;0,0,IF(OR('Marinated Chicken'!I275&gt;0,Squid!I275&gt;0,Spanakopita!I275&gt;0,'Filet Mignon'!I275&gt;0,'Pork Loin Skewers'!I275&gt;0),0,IF(OR(Pita!I275&gt;0,'Green Pepper'!I275&gt;0,'House Salad'!I275&gt;0,Mushrooms!I275&gt;0,Lemon!I275&gt;0,Tzatziki!I275&gt;0,'Monterey Jack'!I275&gt;0,Onions!I275&gt;0,'Garlic Butter Sauce'!I275&gt;0,Flour!I275&gt;0,Cheddar!I275&gt;0),50,200))),0)</f>
        <v>0</v>
      </c>
      <c r="J275" s="2">
        <f ca="1">IF(D275&lt;$E$18,"N/A",IF(D275=$E$18,IF($E$7-SUM(OFFSET(F275,-$E$18,0):F275)&gt;0,$E$7-SUM(OFFSET(F275,-$E$18,0):F275),0),IF(OFFSET(G275,-$E$18,0)-SUM(OFFSET(F275,-$E$18,0):F275)&gt;0,OFFSET(G275,-$E$18,0)-SUM(OFFSET(F275,-$E$18,0):F275),0)))</f>
        <v>0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566</v>
      </c>
      <c r="F276" s="15">
        <f t="shared" si="22"/>
        <v>15</v>
      </c>
      <c r="G276" s="15">
        <f t="shared" ca="1" si="23"/>
        <v>0</v>
      </c>
      <c r="H276" s="13">
        <f t="shared" ca="1" si="19"/>
        <v>0.62027397260273975</v>
      </c>
      <c r="I276" s="29">
        <f ca="1">IF(G276&lt;&gt;0,IF(E276&lt;0,0,IF(OR('Marinated Chicken'!I276&gt;0,Squid!I276&gt;0,Spanakopita!I276&gt;0,'Filet Mignon'!I276&gt;0,'Pork Loin Skewers'!I276&gt;0),0,IF(OR(Pita!I276&gt;0,'Green Pepper'!I276&gt;0,'House Salad'!I276&gt;0,Mushrooms!I276&gt;0,Lemon!I276&gt;0,Tzatziki!I276&gt;0,'Monterey Jack'!I276&gt;0,Onions!I276&gt;0,'Garlic Butter Sauce'!I276&gt;0,Flour!I276&gt;0,Cheddar!I276&gt;0),50,200))),0)</f>
        <v>0</v>
      </c>
      <c r="J276" s="2">
        <f ca="1">IF(D276&lt;$E$18,"N/A",IF(D276=$E$18,IF($E$7-SUM(OFFSET(F276,-$E$18,0):F276)&gt;0,$E$7-SUM(OFFSET(F276,-$E$18,0):F276),0),IF(OFFSET(G276,-$E$18,0)-SUM(OFFSET(F276,-$E$18,0):F276)&gt;0,OFFSET(G276,-$E$18,0)-SUM(OFFSET(F276,-$E$18,0):F276),0)))</f>
        <v>0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551</v>
      </c>
      <c r="F277" s="15">
        <f t="shared" si="22"/>
        <v>15</v>
      </c>
      <c r="G277" s="15">
        <f t="shared" ca="1" si="23"/>
        <v>0</v>
      </c>
      <c r="H277" s="13">
        <f t="shared" ref="H277:H340" ca="1" si="25">IF(E277&gt;0,E277*($E$12/365),0)</f>
        <v>0.60383561643835626</v>
      </c>
      <c r="I277" s="29">
        <f ca="1">IF(G277&lt;&gt;0,IF(E277&lt;0,0,IF(OR('Marinated Chicken'!I277&gt;0,Squid!I277&gt;0,Spanakopita!I277&gt;0,'Filet Mignon'!I277&gt;0,'Pork Loin Skewers'!I277&gt;0),0,IF(OR(Pita!I277&gt;0,'Green Pepper'!I277&gt;0,'House Salad'!I277&gt;0,Mushrooms!I277&gt;0,Lemon!I277&gt;0,Tzatziki!I277&gt;0,'Monterey Jack'!I277&gt;0,Onions!I277&gt;0,'Garlic Butter Sauce'!I277&gt;0,Flour!I277&gt;0,Cheddar!I277&gt;0),50,200))),0)</f>
        <v>0</v>
      </c>
      <c r="J277" s="2">
        <f ca="1">IF(D277&lt;$E$18,"N/A",IF(D277=$E$18,IF($E$7-SUM(OFFSET(F277,-$E$18,0):F277)&gt;0,$E$7-SUM(OFFSET(F277,-$E$18,0):F277),0),IF(OFFSET(G277,-$E$18,0)-SUM(OFFSET(F277,-$E$18,0):F277)&gt;0,OFFSET(G277,-$E$18,0)-SUM(OFFSET(F277,-$E$18,0):F277),0)))</f>
        <v>0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536</v>
      </c>
      <c r="F278" s="15">
        <f t="shared" ref="F278:F341" si="28">ROUND($E$15/7,0)</f>
        <v>15</v>
      </c>
      <c r="G278" s="15">
        <f t="shared" ref="G278:G341" ca="1" si="29">IF(D278=1,$E$4,IF(E278&lt;0,$E$4-E278,IF(MOD(D278,$E$5)=0,$E$4-E278,0)))</f>
        <v>0</v>
      </c>
      <c r="H278" s="13">
        <f t="shared" ca="1" si="25"/>
        <v>0.58739726027397265</v>
      </c>
      <c r="I278" s="29">
        <f ca="1">IF(G278&lt;&gt;0,IF(E278&lt;0,0,IF(OR('Marinated Chicken'!I278&gt;0,Squid!I278&gt;0,Spanakopita!I278&gt;0,'Filet Mignon'!I278&gt;0,'Pork Loin Skewers'!I278&gt;0),0,IF(OR(Pita!I278&gt;0,'Green Pepper'!I278&gt;0,'House Salad'!I278&gt;0,Mushrooms!I278&gt;0,Lemon!I278&gt;0,Tzatziki!I278&gt;0,'Monterey Jack'!I278&gt;0,Onions!I278&gt;0,'Garlic Butter Sauce'!I278&gt;0,Flour!I278&gt;0,Cheddar!I278&gt;0),50,200))),0)</f>
        <v>0</v>
      </c>
      <c r="J278" s="2">
        <f ca="1">IF(D278&lt;$E$18,"N/A",IF(D278=$E$18,IF($E$7-SUM(OFFSET(F278,-$E$18,0):F278)&gt;0,$E$7-SUM(OFFSET(F278,-$E$18,0):F278),0),IF(OFFSET(G278,-$E$18,0)-SUM(OFFSET(F278,-$E$18,0):F278)&gt;0,OFFSET(G278,-$E$18,0)-SUM(OFFSET(F278,-$E$18,0):F278),0)))</f>
        <v>0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521</v>
      </c>
      <c r="F279" s="15">
        <f t="shared" si="28"/>
        <v>15</v>
      </c>
      <c r="G279" s="15">
        <f t="shared" ca="1" si="29"/>
        <v>0</v>
      </c>
      <c r="H279" s="13">
        <f t="shared" ca="1" si="25"/>
        <v>0.57095890410958916</v>
      </c>
      <c r="I279" s="29">
        <f ca="1">IF(G279&lt;&gt;0,IF(E279&lt;0,0,IF(OR('Marinated Chicken'!I279&gt;0,Squid!I279&gt;0,Spanakopita!I279&gt;0,'Filet Mignon'!I279&gt;0,'Pork Loin Skewers'!I279&gt;0),0,IF(OR(Pita!I279&gt;0,'Green Pepper'!I279&gt;0,'House Salad'!I279&gt;0,Mushrooms!I279&gt;0,Lemon!I279&gt;0,Tzatziki!I279&gt;0,'Monterey Jack'!I279&gt;0,Onions!I279&gt;0,'Garlic Butter Sauce'!I279&gt;0,Flour!I279&gt;0,Cheddar!I279&gt;0),50,200))),0)</f>
        <v>0</v>
      </c>
      <c r="J279" s="2">
        <f ca="1">IF(D279&lt;$E$18,"N/A",IF(D279=$E$18,IF($E$7-SUM(OFFSET(F279,-$E$18,0):F279)&gt;0,$E$7-SUM(OFFSET(F279,-$E$18,0):F279),0),IF(OFFSET(G279,-$E$18,0)-SUM(OFFSET(F279,-$E$18,0):F279)&gt;0,OFFSET(G279,-$E$18,0)-SUM(OFFSET(F279,-$E$18,0):F279),0)))</f>
        <v>0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506</v>
      </c>
      <c r="F280" s="15">
        <f t="shared" si="28"/>
        <v>15</v>
      </c>
      <c r="G280" s="15">
        <f t="shared" ca="1" si="29"/>
        <v>0</v>
      </c>
      <c r="H280" s="13">
        <f t="shared" ca="1" si="25"/>
        <v>0.55452054794520556</v>
      </c>
      <c r="I280" s="29">
        <f ca="1">IF(G280&lt;&gt;0,IF(E280&lt;0,0,IF(OR('Marinated Chicken'!I280&gt;0,Squid!I280&gt;0,Spanakopita!I280&gt;0,'Filet Mignon'!I280&gt;0,'Pork Loin Skewers'!I280&gt;0),0,IF(OR(Pita!I280&gt;0,'Green Pepper'!I280&gt;0,'House Salad'!I280&gt;0,Mushrooms!I280&gt;0,Lemon!I280&gt;0,Tzatziki!I280&gt;0,'Monterey Jack'!I280&gt;0,Onions!I280&gt;0,'Garlic Butter Sauce'!I280&gt;0,Flour!I280&gt;0,Cheddar!I280&gt;0),50,200))),0)</f>
        <v>0</v>
      </c>
      <c r="J280" s="2">
        <f ca="1">IF(D280&lt;$E$18,"N/A",IF(D280=$E$18,IF($E$7-SUM(OFFSET(F280,-$E$18,0):F280)&gt;0,$E$7-SUM(OFFSET(F280,-$E$18,0):F280),0),IF(OFFSET(G280,-$E$18,0)-SUM(OFFSET(F280,-$E$18,0):F280)&gt;0,OFFSET(G280,-$E$18,0)-SUM(OFFSET(F280,-$E$18,0):F280),0)))</f>
        <v>0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491</v>
      </c>
      <c r="F281" s="15">
        <f t="shared" si="28"/>
        <v>15</v>
      </c>
      <c r="G281" s="15">
        <f t="shared" ca="1" si="29"/>
        <v>0</v>
      </c>
      <c r="H281" s="13">
        <f t="shared" ca="1" si="25"/>
        <v>0.53808219178082195</v>
      </c>
      <c r="I281" s="29">
        <f ca="1">IF(G281&lt;&gt;0,IF(E281&lt;0,0,IF(OR('Marinated Chicken'!I281&gt;0,Squid!I281&gt;0,Spanakopita!I281&gt;0,'Filet Mignon'!I281&gt;0,'Pork Loin Skewers'!I281&gt;0),0,IF(OR(Pita!I281&gt;0,'Green Pepper'!I281&gt;0,'House Salad'!I281&gt;0,Mushrooms!I281&gt;0,Lemon!I281&gt;0,Tzatziki!I281&gt;0,'Monterey Jack'!I281&gt;0,Onions!I281&gt;0,'Garlic Butter Sauce'!I281&gt;0,Flour!I281&gt;0,Cheddar!I281&gt;0),50,200))),0)</f>
        <v>0</v>
      </c>
      <c r="J281" s="2">
        <f ca="1">IF(D281&lt;$E$18,"N/A",IF(D281=$E$18,IF($E$7-SUM(OFFSET(F281,-$E$18,0):F281)&gt;0,$E$7-SUM(OFFSET(F281,-$E$18,0):F281),0),IF(OFFSET(G281,-$E$18,0)-SUM(OFFSET(F281,-$E$18,0):F281)&gt;0,OFFSET(G281,-$E$18,0)-SUM(OFFSET(F281,-$E$18,0):F281),0)))</f>
        <v>0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476</v>
      </c>
      <c r="F282" s="15">
        <f t="shared" si="28"/>
        <v>15</v>
      </c>
      <c r="G282" s="15">
        <f t="shared" ca="1" si="29"/>
        <v>0</v>
      </c>
      <c r="H282" s="13">
        <f t="shared" ca="1" si="25"/>
        <v>0.52164383561643846</v>
      </c>
      <c r="I282" s="29">
        <f ca="1">IF(G282&lt;&gt;0,IF(E282&lt;0,0,IF(OR('Marinated Chicken'!I282&gt;0,Squid!I282&gt;0,Spanakopita!I282&gt;0,'Filet Mignon'!I282&gt;0,'Pork Loin Skewers'!I282&gt;0),0,IF(OR(Pita!I282&gt;0,'Green Pepper'!I282&gt;0,'House Salad'!I282&gt;0,Mushrooms!I282&gt;0,Lemon!I282&gt;0,Tzatziki!I282&gt;0,'Monterey Jack'!I282&gt;0,Onions!I282&gt;0,'Garlic Butter Sauce'!I282&gt;0,Flour!I282&gt;0,Cheddar!I282&gt;0),50,200))),0)</f>
        <v>0</v>
      </c>
      <c r="J282" s="2">
        <f ca="1">IF(D282&lt;$E$18,"N/A",IF(D282=$E$18,IF($E$7-SUM(OFFSET(F282,-$E$18,0):F282)&gt;0,$E$7-SUM(OFFSET(F282,-$E$18,0):F282),0),IF(OFFSET(G282,-$E$18,0)-SUM(OFFSET(F282,-$E$18,0):F282)&gt;0,OFFSET(G282,-$E$18,0)-SUM(OFFSET(F282,-$E$18,0):F282),0)))</f>
        <v>0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461</v>
      </c>
      <c r="F283" s="15">
        <f t="shared" si="28"/>
        <v>15</v>
      </c>
      <c r="G283" s="15">
        <f t="shared" ca="1" si="29"/>
        <v>0</v>
      </c>
      <c r="H283" s="13">
        <f t="shared" ca="1" si="25"/>
        <v>0.50520547945205485</v>
      </c>
      <c r="I283" s="29">
        <f ca="1">IF(G283&lt;&gt;0,IF(E283&lt;0,0,IF(OR('Marinated Chicken'!I283&gt;0,Squid!I283&gt;0,Spanakopita!I283&gt;0,'Filet Mignon'!I283&gt;0,'Pork Loin Skewers'!I283&gt;0),0,IF(OR(Pita!I283&gt;0,'Green Pepper'!I283&gt;0,'House Salad'!I283&gt;0,Mushrooms!I283&gt;0,Lemon!I283&gt;0,Tzatziki!I283&gt;0,'Monterey Jack'!I283&gt;0,Onions!I283&gt;0,'Garlic Butter Sauce'!I283&gt;0,Flour!I283&gt;0,Cheddar!I283&gt;0),50,200))),0)</f>
        <v>0</v>
      </c>
      <c r="J283" s="2">
        <f ca="1">IF(D283&lt;$E$18,"N/A",IF(D283=$E$18,IF($E$7-SUM(OFFSET(F283,-$E$18,0):F283)&gt;0,$E$7-SUM(OFFSET(F283,-$E$18,0):F283),0),IF(OFFSET(G283,-$E$18,0)-SUM(OFFSET(F283,-$E$18,0):F283)&gt;0,OFFSET(G283,-$E$18,0)-SUM(OFFSET(F283,-$E$18,0):F283),0)))</f>
        <v>0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446</v>
      </c>
      <c r="F284" s="15">
        <f t="shared" si="28"/>
        <v>15</v>
      </c>
      <c r="G284" s="15">
        <f t="shared" ca="1" si="29"/>
        <v>0</v>
      </c>
      <c r="H284" s="13">
        <f t="shared" ca="1" si="25"/>
        <v>0.4887671232876713</v>
      </c>
      <c r="I284" s="29">
        <f ca="1">IF(G284&lt;&gt;0,IF(E284&lt;0,0,IF(OR('Marinated Chicken'!I284&gt;0,Squid!I284&gt;0,Spanakopita!I284&gt;0,'Filet Mignon'!I284&gt;0,'Pork Loin Skewers'!I284&gt;0),0,IF(OR(Pita!I284&gt;0,'Green Pepper'!I284&gt;0,'House Salad'!I284&gt;0,Mushrooms!I284&gt;0,Lemon!I284&gt;0,Tzatziki!I284&gt;0,'Monterey Jack'!I284&gt;0,Onions!I284&gt;0,'Garlic Butter Sauce'!I284&gt;0,Flour!I284&gt;0,Cheddar!I284&gt;0),50,200))),0)</f>
        <v>0</v>
      </c>
      <c r="J284" s="2">
        <f ca="1">IF(D284&lt;$E$18,"N/A",IF(D284=$E$18,IF($E$7-SUM(OFFSET(F284,-$E$18,0):F284)&gt;0,$E$7-SUM(OFFSET(F284,-$E$18,0):F284),0),IF(OFFSET(G284,-$E$18,0)-SUM(OFFSET(F284,-$E$18,0):F284)&gt;0,OFFSET(G284,-$E$18,0)-SUM(OFFSET(F284,-$E$18,0):F284),0)))</f>
        <v>0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431</v>
      </c>
      <c r="F285" s="15">
        <f t="shared" si="28"/>
        <v>15</v>
      </c>
      <c r="G285" s="15">
        <f t="shared" ca="1" si="29"/>
        <v>0</v>
      </c>
      <c r="H285" s="13">
        <f t="shared" ca="1" si="25"/>
        <v>0.47232876712328775</v>
      </c>
      <c r="I285" s="29">
        <f ca="1">IF(G285&lt;&gt;0,IF(E285&lt;0,0,IF(OR('Marinated Chicken'!I285&gt;0,Squid!I285&gt;0,Spanakopita!I285&gt;0,'Filet Mignon'!I285&gt;0,'Pork Loin Skewers'!I285&gt;0),0,IF(OR(Pita!I285&gt;0,'Green Pepper'!I285&gt;0,'House Salad'!I285&gt;0,Mushrooms!I285&gt;0,Lemon!I285&gt;0,Tzatziki!I285&gt;0,'Monterey Jack'!I285&gt;0,Onions!I285&gt;0,'Garlic Butter Sauce'!I285&gt;0,Flour!I285&gt;0,Cheddar!I285&gt;0),50,200))),0)</f>
        <v>0</v>
      </c>
      <c r="J285" s="2">
        <f ca="1">IF(D285&lt;$E$18,"N/A",IF(D285=$E$18,IF($E$7-SUM(OFFSET(F285,-$E$18,0):F285)&gt;0,$E$7-SUM(OFFSET(F285,-$E$18,0):F285),0),IF(OFFSET(G285,-$E$18,0)-SUM(OFFSET(F285,-$E$18,0):F285)&gt;0,OFFSET(G285,-$E$18,0)-SUM(OFFSET(F285,-$E$18,0):F285),0)))</f>
        <v>0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416</v>
      </c>
      <c r="F286" s="15">
        <f t="shared" si="28"/>
        <v>15</v>
      </c>
      <c r="G286" s="15">
        <f t="shared" ca="1" si="29"/>
        <v>0</v>
      </c>
      <c r="H286" s="13">
        <f t="shared" ca="1" si="25"/>
        <v>0.45589041095890415</v>
      </c>
      <c r="I286" s="29">
        <f ca="1">IF(G286&lt;&gt;0,IF(E286&lt;0,0,IF(OR('Marinated Chicken'!I286&gt;0,Squid!I286&gt;0,Spanakopita!I286&gt;0,'Filet Mignon'!I286&gt;0,'Pork Loin Skewers'!I286&gt;0),0,IF(OR(Pita!I286&gt;0,'Green Pepper'!I286&gt;0,'House Salad'!I286&gt;0,Mushrooms!I286&gt;0,Lemon!I286&gt;0,Tzatziki!I286&gt;0,'Monterey Jack'!I286&gt;0,Onions!I286&gt;0,'Garlic Butter Sauce'!I286&gt;0,Flour!I286&gt;0,Cheddar!I286&gt;0),50,200))),0)</f>
        <v>0</v>
      </c>
      <c r="J286" s="2">
        <f ca="1">IF(D286&lt;$E$18,"N/A",IF(D286=$E$18,IF($E$7-SUM(OFFSET(F286,-$E$18,0):F286)&gt;0,$E$7-SUM(OFFSET(F286,-$E$18,0):F286),0),IF(OFFSET(G286,-$E$18,0)-SUM(OFFSET(F286,-$E$18,0):F286)&gt;0,OFFSET(G286,-$E$18,0)-SUM(OFFSET(F286,-$E$18,0):F286),0)))</f>
        <v>0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401</v>
      </c>
      <c r="F287" s="15">
        <f t="shared" si="28"/>
        <v>15</v>
      </c>
      <c r="G287" s="15">
        <f t="shared" ca="1" si="29"/>
        <v>0</v>
      </c>
      <c r="H287" s="13">
        <f t="shared" ca="1" si="25"/>
        <v>0.4394520547945206</v>
      </c>
      <c r="I287" s="29">
        <f ca="1">IF(G287&lt;&gt;0,IF(E287&lt;0,0,IF(OR('Marinated Chicken'!I287&gt;0,Squid!I287&gt;0,Spanakopita!I287&gt;0,'Filet Mignon'!I287&gt;0,'Pork Loin Skewers'!I287&gt;0),0,IF(OR(Pita!I287&gt;0,'Green Pepper'!I287&gt;0,'House Salad'!I287&gt;0,Mushrooms!I287&gt;0,Lemon!I287&gt;0,Tzatziki!I287&gt;0,'Monterey Jack'!I287&gt;0,Onions!I287&gt;0,'Garlic Butter Sauce'!I287&gt;0,Flour!I287&gt;0,Cheddar!I287&gt;0),50,200))),0)</f>
        <v>0</v>
      </c>
      <c r="J287" s="2">
        <f ca="1">IF(D287&lt;$E$18,"N/A",IF(D287=$E$18,IF($E$7-SUM(OFFSET(F287,-$E$18,0):F287)&gt;0,$E$7-SUM(OFFSET(F287,-$E$18,0):F287),0),IF(OFFSET(G287,-$E$18,0)-SUM(OFFSET(F287,-$E$18,0):F287)&gt;0,OFFSET(G287,-$E$18,0)-SUM(OFFSET(F287,-$E$18,0):F287),0)))</f>
        <v>0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386</v>
      </c>
      <c r="F288" s="15">
        <f t="shared" si="28"/>
        <v>15</v>
      </c>
      <c r="G288" s="15">
        <f t="shared" ca="1" si="29"/>
        <v>0</v>
      </c>
      <c r="H288" s="13">
        <f t="shared" ca="1" si="25"/>
        <v>0.42301369863013705</v>
      </c>
      <c r="I288" s="29">
        <f ca="1">IF(G288&lt;&gt;0,IF(E288&lt;0,0,IF(OR('Marinated Chicken'!I288&gt;0,Squid!I288&gt;0,Spanakopita!I288&gt;0,'Filet Mignon'!I288&gt;0,'Pork Loin Skewers'!I288&gt;0),0,IF(OR(Pita!I288&gt;0,'Green Pepper'!I288&gt;0,'House Salad'!I288&gt;0,Mushrooms!I288&gt;0,Lemon!I288&gt;0,Tzatziki!I288&gt;0,'Monterey Jack'!I288&gt;0,Onions!I288&gt;0,'Garlic Butter Sauce'!I288&gt;0,Flour!I288&gt;0,Cheddar!I288&gt;0),50,200))),0)</f>
        <v>0</v>
      </c>
      <c r="J288" s="2">
        <f ca="1">IF(D288&lt;$E$18,"N/A",IF(D288=$E$18,IF($E$7-SUM(OFFSET(F288,-$E$18,0):F288)&gt;0,$E$7-SUM(OFFSET(F288,-$E$18,0):F288),0),IF(OFFSET(G288,-$E$18,0)-SUM(OFFSET(F288,-$E$18,0):F288)&gt;0,OFFSET(G288,-$E$18,0)-SUM(OFFSET(F288,-$E$18,0):F288),0)))</f>
        <v>0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371</v>
      </c>
      <c r="F289" s="15">
        <f t="shared" si="28"/>
        <v>15</v>
      </c>
      <c r="G289" s="15">
        <f t="shared" ca="1" si="29"/>
        <v>0</v>
      </c>
      <c r="H289" s="13">
        <f t="shared" ca="1" si="25"/>
        <v>0.4065753424657535</v>
      </c>
      <c r="I289" s="29">
        <f ca="1">IF(G289&lt;&gt;0,IF(E289&lt;0,0,IF(OR('Marinated Chicken'!I289&gt;0,Squid!I289&gt;0,Spanakopita!I289&gt;0,'Filet Mignon'!I289&gt;0,'Pork Loin Skewers'!I289&gt;0),0,IF(OR(Pita!I289&gt;0,'Green Pepper'!I289&gt;0,'House Salad'!I289&gt;0,Mushrooms!I289&gt;0,Lemon!I289&gt;0,Tzatziki!I289&gt;0,'Monterey Jack'!I289&gt;0,Onions!I289&gt;0,'Garlic Butter Sauce'!I289&gt;0,Flour!I289&gt;0,Cheddar!I289&gt;0),50,200))),0)</f>
        <v>0</v>
      </c>
      <c r="J289" s="2">
        <f ca="1">IF(D289&lt;$E$18,"N/A",IF(D289=$E$18,IF($E$7-SUM(OFFSET(F289,-$E$18,0):F289)&gt;0,$E$7-SUM(OFFSET(F289,-$E$18,0):F289),0),IF(OFFSET(G289,-$E$18,0)-SUM(OFFSET(F289,-$E$18,0):F289)&gt;0,OFFSET(G289,-$E$18,0)-SUM(OFFSET(F289,-$E$18,0):F289),0)))</f>
        <v>0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356</v>
      </c>
      <c r="F290" s="15">
        <f t="shared" si="28"/>
        <v>15</v>
      </c>
      <c r="G290" s="15">
        <f t="shared" ca="1" si="29"/>
        <v>0</v>
      </c>
      <c r="H290" s="13">
        <f t="shared" ca="1" si="25"/>
        <v>0.39013698630136989</v>
      </c>
      <c r="I290" s="29">
        <f ca="1">IF(G290&lt;&gt;0,IF(E290&lt;0,0,IF(OR('Marinated Chicken'!I290&gt;0,Squid!I290&gt;0,Spanakopita!I290&gt;0,'Filet Mignon'!I290&gt;0,'Pork Loin Skewers'!I290&gt;0),0,IF(OR(Pita!I290&gt;0,'Green Pepper'!I290&gt;0,'House Salad'!I290&gt;0,Mushrooms!I290&gt;0,Lemon!I290&gt;0,Tzatziki!I290&gt;0,'Monterey Jack'!I290&gt;0,Onions!I290&gt;0,'Garlic Butter Sauce'!I290&gt;0,Flour!I290&gt;0,Cheddar!I290&gt;0),50,200))),0)</f>
        <v>0</v>
      </c>
      <c r="J290" s="2">
        <f ca="1">IF(D290&lt;$E$18,"N/A",IF(D290=$E$18,IF($E$7-SUM(OFFSET(F290,-$E$18,0):F290)&gt;0,$E$7-SUM(OFFSET(F290,-$E$18,0):F290),0),IF(OFFSET(G290,-$E$18,0)-SUM(OFFSET(F290,-$E$18,0):F290)&gt;0,OFFSET(G290,-$E$18,0)-SUM(OFFSET(F290,-$E$18,0):F290),0)))</f>
        <v>0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341</v>
      </c>
      <c r="F291" s="15">
        <f t="shared" si="28"/>
        <v>15</v>
      </c>
      <c r="G291" s="15">
        <f t="shared" ca="1" si="29"/>
        <v>0</v>
      </c>
      <c r="H291" s="13">
        <f t="shared" ca="1" si="25"/>
        <v>0.37369863013698634</v>
      </c>
      <c r="I291" s="29">
        <f ca="1">IF(G291&lt;&gt;0,IF(E291&lt;0,0,IF(OR('Marinated Chicken'!I291&gt;0,Squid!I291&gt;0,Spanakopita!I291&gt;0,'Filet Mignon'!I291&gt;0,'Pork Loin Skewers'!I291&gt;0),0,IF(OR(Pita!I291&gt;0,'Green Pepper'!I291&gt;0,'House Salad'!I291&gt;0,Mushrooms!I291&gt;0,Lemon!I291&gt;0,Tzatziki!I291&gt;0,'Monterey Jack'!I291&gt;0,Onions!I291&gt;0,'Garlic Butter Sauce'!I291&gt;0,Flour!I291&gt;0,Cheddar!I291&gt;0),50,200))),0)</f>
        <v>0</v>
      </c>
      <c r="J291" s="2">
        <f ca="1">IF(D291&lt;$E$18,"N/A",IF(D291=$E$18,IF($E$7-SUM(OFFSET(F291,-$E$18,0):F291)&gt;0,$E$7-SUM(OFFSET(F291,-$E$18,0):F291),0),IF(OFFSET(G291,-$E$18,0)-SUM(OFFSET(F291,-$E$18,0):F291)&gt;0,OFFSET(G291,-$E$18,0)-SUM(OFFSET(F291,-$E$18,0):F291),0)))</f>
        <v>0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326</v>
      </c>
      <c r="F292" s="15">
        <f t="shared" si="28"/>
        <v>15</v>
      </c>
      <c r="G292" s="15">
        <f t="shared" ca="1" si="29"/>
        <v>0</v>
      </c>
      <c r="H292" s="13">
        <f t="shared" ca="1" si="25"/>
        <v>0.35726027397260279</v>
      </c>
      <c r="I292" s="29">
        <f ca="1">IF(G292&lt;&gt;0,IF(E292&lt;0,0,IF(OR('Marinated Chicken'!I292&gt;0,Squid!I292&gt;0,Spanakopita!I292&gt;0,'Filet Mignon'!I292&gt;0,'Pork Loin Skewers'!I292&gt;0),0,IF(OR(Pita!I292&gt;0,'Green Pepper'!I292&gt;0,'House Salad'!I292&gt;0,Mushrooms!I292&gt;0,Lemon!I292&gt;0,Tzatziki!I292&gt;0,'Monterey Jack'!I292&gt;0,Onions!I292&gt;0,'Garlic Butter Sauce'!I292&gt;0,Flour!I292&gt;0,Cheddar!I292&gt;0),50,200))),0)</f>
        <v>0</v>
      </c>
      <c r="J292" s="2">
        <f ca="1">IF(D292&lt;$E$18,"N/A",IF(D292=$E$18,IF($E$7-SUM(OFFSET(F292,-$E$18,0):F292)&gt;0,$E$7-SUM(OFFSET(F292,-$E$18,0):F292),0),IF(OFFSET(G292,-$E$18,0)-SUM(OFFSET(F292,-$E$18,0):F292)&gt;0,OFFSET(G292,-$E$18,0)-SUM(OFFSET(F292,-$E$18,0):F292),0)))</f>
        <v>0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311</v>
      </c>
      <c r="F293" s="15">
        <f t="shared" si="28"/>
        <v>15</v>
      </c>
      <c r="G293" s="15">
        <f t="shared" ca="1" si="29"/>
        <v>0</v>
      </c>
      <c r="H293" s="13">
        <f t="shared" ca="1" si="25"/>
        <v>0.34082191780821924</v>
      </c>
      <c r="I293" s="29">
        <f ca="1">IF(G293&lt;&gt;0,IF(E293&lt;0,0,IF(OR('Marinated Chicken'!I293&gt;0,Squid!I293&gt;0,Spanakopita!I293&gt;0,'Filet Mignon'!I293&gt;0,'Pork Loin Skewers'!I293&gt;0),0,IF(OR(Pita!I293&gt;0,'Green Pepper'!I293&gt;0,'House Salad'!I293&gt;0,Mushrooms!I293&gt;0,Lemon!I293&gt;0,Tzatziki!I293&gt;0,'Monterey Jack'!I293&gt;0,Onions!I293&gt;0,'Garlic Butter Sauce'!I293&gt;0,Flour!I293&gt;0,Cheddar!I293&gt;0),50,200))),0)</f>
        <v>0</v>
      </c>
      <c r="J293" s="2">
        <f ca="1">IF(D293&lt;$E$18,"N/A",IF(D293=$E$18,IF($E$7-SUM(OFFSET(F293,-$E$18,0):F293)&gt;0,$E$7-SUM(OFFSET(F293,-$E$18,0):F293),0),IF(OFFSET(G293,-$E$18,0)-SUM(OFFSET(F293,-$E$18,0):F293)&gt;0,OFFSET(G293,-$E$18,0)-SUM(OFFSET(F293,-$E$18,0):F293),0)))</f>
        <v>0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296</v>
      </c>
      <c r="F294" s="15">
        <f t="shared" si="28"/>
        <v>15</v>
      </c>
      <c r="G294" s="15">
        <f t="shared" ca="1" si="29"/>
        <v>0</v>
      </c>
      <c r="H294" s="13">
        <f t="shared" ca="1" si="25"/>
        <v>0.32438356164383564</v>
      </c>
      <c r="I294" s="29">
        <f ca="1">IF(G294&lt;&gt;0,IF(E294&lt;0,0,IF(OR('Marinated Chicken'!I294&gt;0,Squid!I294&gt;0,Spanakopita!I294&gt;0,'Filet Mignon'!I294&gt;0,'Pork Loin Skewers'!I294&gt;0),0,IF(OR(Pita!I294&gt;0,'Green Pepper'!I294&gt;0,'House Salad'!I294&gt;0,Mushrooms!I294&gt;0,Lemon!I294&gt;0,Tzatziki!I294&gt;0,'Monterey Jack'!I294&gt;0,Onions!I294&gt;0,'Garlic Butter Sauce'!I294&gt;0,Flour!I294&gt;0,Cheddar!I294&gt;0),50,200))),0)</f>
        <v>0</v>
      </c>
      <c r="J294" s="2">
        <f ca="1">IF(D294&lt;$E$18,"N/A",IF(D294=$E$18,IF($E$7-SUM(OFFSET(F294,-$E$18,0):F294)&gt;0,$E$7-SUM(OFFSET(F294,-$E$18,0):F294),0),IF(OFFSET(G294,-$E$18,0)-SUM(OFFSET(F294,-$E$18,0):F294)&gt;0,OFFSET(G294,-$E$18,0)-SUM(OFFSET(F294,-$E$18,0):F294),0)))</f>
        <v>0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281</v>
      </c>
      <c r="F295" s="15">
        <f t="shared" si="28"/>
        <v>15</v>
      </c>
      <c r="G295" s="15">
        <f t="shared" ca="1" si="29"/>
        <v>0</v>
      </c>
      <c r="H295" s="13">
        <f t="shared" ca="1" si="25"/>
        <v>0.30794520547945209</v>
      </c>
      <c r="I295" s="29">
        <f ca="1">IF(G295&lt;&gt;0,IF(E295&lt;0,0,IF(OR('Marinated Chicken'!I295&gt;0,Squid!I295&gt;0,Spanakopita!I295&gt;0,'Filet Mignon'!I295&gt;0,'Pork Loin Skewers'!I295&gt;0),0,IF(OR(Pita!I295&gt;0,'Green Pepper'!I295&gt;0,'House Salad'!I295&gt;0,Mushrooms!I295&gt;0,Lemon!I295&gt;0,Tzatziki!I295&gt;0,'Monterey Jack'!I295&gt;0,Onions!I295&gt;0,'Garlic Butter Sauce'!I295&gt;0,Flour!I295&gt;0,Cheddar!I295&gt;0),50,200))),0)</f>
        <v>0</v>
      </c>
      <c r="J295" s="2">
        <f ca="1">IF(D295&lt;$E$18,"N/A",IF(D295=$E$18,IF($E$7-SUM(OFFSET(F295,-$E$18,0):F295)&gt;0,$E$7-SUM(OFFSET(F295,-$E$18,0):F295),0),IF(OFFSET(G295,-$E$18,0)-SUM(OFFSET(F295,-$E$18,0):F295)&gt;0,OFFSET(G295,-$E$18,0)-SUM(OFFSET(F295,-$E$18,0):F295),0)))</f>
        <v>0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266</v>
      </c>
      <c r="F296" s="15">
        <f t="shared" si="28"/>
        <v>15</v>
      </c>
      <c r="G296" s="15">
        <f t="shared" ca="1" si="29"/>
        <v>0</v>
      </c>
      <c r="H296" s="13">
        <f t="shared" ca="1" si="25"/>
        <v>0.29150684931506854</v>
      </c>
      <c r="I296" s="29">
        <f ca="1">IF(G296&lt;&gt;0,IF(E296&lt;0,0,IF(OR('Marinated Chicken'!I296&gt;0,Squid!I296&gt;0,Spanakopita!I296&gt;0,'Filet Mignon'!I296&gt;0,'Pork Loin Skewers'!I296&gt;0),0,IF(OR(Pita!I296&gt;0,'Green Pepper'!I296&gt;0,'House Salad'!I296&gt;0,Mushrooms!I296&gt;0,Lemon!I296&gt;0,Tzatziki!I296&gt;0,'Monterey Jack'!I296&gt;0,Onions!I296&gt;0,'Garlic Butter Sauce'!I296&gt;0,Flour!I296&gt;0,Cheddar!I296&gt;0),50,200))),0)</f>
        <v>0</v>
      </c>
      <c r="J296" s="2">
        <f ca="1">IF(D296&lt;$E$18,"N/A",IF(D296=$E$18,IF($E$7-SUM(OFFSET(F296,-$E$18,0):F296)&gt;0,$E$7-SUM(OFFSET(F296,-$E$18,0):F296),0),IF(OFFSET(G296,-$E$18,0)-SUM(OFFSET(F296,-$E$18,0):F296)&gt;0,OFFSET(G296,-$E$18,0)-SUM(OFFSET(F296,-$E$18,0):F296),0)))</f>
        <v>0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251</v>
      </c>
      <c r="F297" s="15">
        <f t="shared" si="28"/>
        <v>15</v>
      </c>
      <c r="G297" s="15">
        <f t="shared" ca="1" si="29"/>
        <v>0</v>
      </c>
      <c r="H297" s="13">
        <f t="shared" ca="1" si="25"/>
        <v>0.27506849315068499</v>
      </c>
      <c r="I297" s="29">
        <f ca="1">IF(G297&lt;&gt;0,IF(E297&lt;0,0,IF(OR('Marinated Chicken'!I297&gt;0,Squid!I297&gt;0,Spanakopita!I297&gt;0,'Filet Mignon'!I297&gt;0,'Pork Loin Skewers'!I297&gt;0),0,IF(OR(Pita!I297&gt;0,'Green Pepper'!I297&gt;0,'House Salad'!I297&gt;0,Mushrooms!I297&gt;0,Lemon!I297&gt;0,Tzatziki!I297&gt;0,'Monterey Jack'!I297&gt;0,Onions!I297&gt;0,'Garlic Butter Sauce'!I297&gt;0,Flour!I297&gt;0,Cheddar!I297&gt;0),50,200))),0)</f>
        <v>0</v>
      </c>
      <c r="J297" s="2">
        <f ca="1">IF(D297&lt;$E$18,"N/A",IF(D297=$E$18,IF($E$7-SUM(OFFSET(F297,-$E$18,0):F297)&gt;0,$E$7-SUM(OFFSET(F297,-$E$18,0):F297),0),IF(OFFSET(G297,-$E$18,0)-SUM(OFFSET(F297,-$E$18,0):F297)&gt;0,OFFSET(G297,-$E$18,0)-SUM(OFFSET(F297,-$E$18,0):F297),0)))</f>
        <v>0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236</v>
      </c>
      <c r="F298" s="15">
        <f t="shared" si="28"/>
        <v>15</v>
      </c>
      <c r="G298" s="15">
        <f t="shared" ca="1" si="29"/>
        <v>0</v>
      </c>
      <c r="H298" s="13">
        <f t="shared" ca="1" si="25"/>
        <v>0.25863013698630138</v>
      </c>
      <c r="I298" s="29">
        <f ca="1">IF(G298&lt;&gt;0,IF(E298&lt;0,0,IF(OR('Marinated Chicken'!I298&gt;0,Squid!I298&gt;0,Spanakopita!I298&gt;0,'Filet Mignon'!I298&gt;0,'Pork Loin Skewers'!I298&gt;0),0,IF(OR(Pita!I298&gt;0,'Green Pepper'!I298&gt;0,'House Salad'!I298&gt;0,Mushrooms!I298&gt;0,Lemon!I298&gt;0,Tzatziki!I298&gt;0,'Monterey Jack'!I298&gt;0,Onions!I298&gt;0,'Garlic Butter Sauce'!I298&gt;0,Flour!I298&gt;0,Cheddar!I298&gt;0),50,200))),0)</f>
        <v>0</v>
      </c>
      <c r="J298" s="2">
        <f ca="1">IF(D298&lt;$E$18,"N/A",IF(D298=$E$18,IF($E$7-SUM(OFFSET(F298,-$E$18,0):F298)&gt;0,$E$7-SUM(OFFSET(F298,-$E$18,0):F298),0),IF(OFFSET(G298,-$E$18,0)-SUM(OFFSET(F298,-$E$18,0):F298)&gt;0,OFFSET(G298,-$E$18,0)-SUM(OFFSET(F298,-$E$18,0):F298),0)))</f>
        <v>0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221</v>
      </c>
      <c r="F299" s="15">
        <f t="shared" si="28"/>
        <v>15</v>
      </c>
      <c r="G299" s="15">
        <f t="shared" ca="1" si="29"/>
        <v>0</v>
      </c>
      <c r="H299" s="13">
        <f t="shared" ca="1" si="25"/>
        <v>0.24219178082191783</v>
      </c>
      <c r="I299" s="29">
        <f ca="1">IF(G299&lt;&gt;0,IF(E299&lt;0,0,IF(OR('Marinated Chicken'!I299&gt;0,Squid!I299&gt;0,Spanakopita!I299&gt;0,'Filet Mignon'!I299&gt;0,'Pork Loin Skewers'!I299&gt;0),0,IF(OR(Pita!I299&gt;0,'Green Pepper'!I299&gt;0,'House Salad'!I299&gt;0,Mushrooms!I299&gt;0,Lemon!I299&gt;0,Tzatziki!I299&gt;0,'Monterey Jack'!I299&gt;0,Onions!I299&gt;0,'Garlic Butter Sauce'!I299&gt;0,Flour!I299&gt;0,Cheddar!I299&gt;0),50,200))),0)</f>
        <v>0</v>
      </c>
      <c r="J299" s="2">
        <f ca="1">IF(D299&lt;$E$18,"N/A",IF(D299=$E$18,IF($E$7-SUM(OFFSET(F299,-$E$18,0):F299)&gt;0,$E$7-SUM(OFFSET(F299,-$E$18,0):F299),0),IF(OFFSET(G299,-$E$18,0)-SUM(OFFSET(F299,-$E$18,0):F299)&gt;0,OFFSET(G299,-$E$18,0)-SUM(OFFSET(F299,-$E$18,0):F299),0)))</f>
        <v>0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206</v>
      </c>
      <c r="F300" s="15">
        <f t="shared" si="28"/>
        <v>15</v>
      </c>
      <c r="G300" s="15">
        <f t="shared" ca="1" si="29"/>
        <v>525</v>
      </c>
      <c r="H300" s="13">
        <f t="shared" ca="1" si="25"/>
        <v>0.22575342465753429</v>
      </c>
      <c r="I300" s="29">
        <f ca="1">IF(G300&lt;&gt;0,IF(E300&lt;0,0,IF(OR('Marinated Chicken'!I300&gt;0,Squid!I300&gt;0,Spanakopita!I300&gt;0,'Filet Mignon'!I300&gt;0,'Pork Loin Skewers'!I300&gt;0),0,IF(OR(Pita!I300&gt;0,'Green Pepper'!I300&gt;0,'House Salad'!I300&gt;0,Mushrooms!I300&gt;0,Lemon!I300&gt;0,Tzatziki!I300&gt;0,'Monterey Jack'!I300&gt;0,Onions!I300&gt;0,'Garlic Butter Sauce'!I300&gt;0,Flour!I300&gt;0,Cheddar!I300&gt;0),50,200))),0)</f>
        <v>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716</v>
      </c>
      <c r="F301" s="15">
        <f t="shared" si="28"/>
        <v>15</v>
      </c>
      <c r="G301" s="15">
        <f t="shared" ca="1" si="29"/>
        <v>0</v>
      </c>
      <c r="H301" s="13">
        <f t="shared" ca="1" si="25"/>
        <v>0.78465753424657547</v>
      </c>
      <c r="I301" s="29">
        <f ca="1">IF(G301&lt;&gt;0,IF(E301&lt;0,0,IF(OR('Marinated Chicken'!I301&gt;0,Squid!I301&gt;0,Spanakopita!I301&gt;0,'Filet Mignon'!I301&gt;0,'Pork Loin Skewers'!I301&gt;0),0,IF(OR(Pita!I301&gt;0,'Green Pepper'!I301&gt;0,'House Salad'!I301&gt;0,Mushrooms!I301&gt;0,Lemon!I301&gt;0,Tzatziki!I301&gt;0,'Monterey Jack'!I301&gt;0,Onions!I301&gt;0,'Garlic Butter Sauce'!I301&gt;0,Flour!I301&gt;0,Cheddar!I301&gt;0),50,200))),0)</f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701</v>
      </c>
      <c r="F302" s="15">
        <f t="shared" si="28"/>
        <v>15</v>
      </c>
      <c r="G302" s="15">
        <f t="shared" ca="1" si="29"/>
        <v>0</v>
      </c>
      <c r="H302" s="13">
        <f t="shared" ca="1" si="25"/>
        <v>0.76821917808219187</v>
      </c>
      <c r="I302" s="29">
        <f ca="1">IF(G302&lt;&gt;0,IF(E302&lt;0,0,IF(OR('Marinated Chicken'!I302&gt;0,Squid!I302&gt;0,Spanakopita!I302&gt;0,'Filet Mignon'!I302&gt;0,'Pork Loin Skewers'!I302&gt;0),0,IF(OR(Pita!I302&gt;0,'Green Pepper'!I302&gt;0,'House Salad'!I302&gt;0,Mushrooms!I302&gt;0,Lemon!I302&gt;0,Tzatziki!I302&gt;0,'Monterey Jack'!I302&gt;0,Onions!I302&gt;0,'Garlic Butter Sauce'!I302&gt;0,Flour!I302&gt;0,Cheddar!I302&gt;0),50,200))),0)</f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686</v>
      </c>
      <c r="F303" s="15">
        <f t="shared" si="28"/>
        <v>15</v>
      </c>
      <c r="G303" s="15">
        <f t="shared" ca="1" si="29"/>
        <v>0</v>
      </c>
      <c r="H303" s="13">
        <f t="shared" ca="1" si="25"/>
        <v>0.75178082191780826</v>
      </c>
      <c r="I303" s="29">
        <f ca="1">IF(G303&lt;&gt;0,IF(E303&lt;0,0,IF(OR('Marinated Chicken'!I303&gt;0,Squid!I303&gt;0,Spanakopita!I303&gt;0,'Filet Mignon'!I303&gt;0,'Pork Loin Skewers'!I303&gt;0),0,IF(OR(Pita!I303&gt;0,'Green Pepper'!I303&gt;0,'House Salad'!I303&gt;0,Mushrooms!I303&gt;0,Lemon!I303&gt;0,Tzatziki!I303&gt;0,'Monterey Jack'!I303&gt;0,Onions!I303&gt;0,'Garlic Butter Sauce'!I303&gt;0,Flour!I303&gt;0,Cheddar!I303&gt;0),50,200))),0)</f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671</v>
      </c>
      <c r="F304" s="15">
        <f t="shared" si="28"/>
        <v>15</v>
      </c>
      <c r="G304" s="15">
        <f t="shared" ca="1" si="29"/>
        <v>0</v>
      </c>
      <c r="H304" s="13">
        <f t="shared" ca="1" si="25"/>
        <v>0.73534246575342477</v>
      </c>
      <c r="I304" s="29">
        <f ca="1">IF(G304&lt;&gt;0,IF(E304&lt;0,0,IF(OR('Marinated Chicken'!I304&gt;0,Squid!I304&gt;0,Spanakopita!I304&gt;0,'Filet Mignon'!I304&gt;0,'Pork Loin Skewers'!I304&gt;0),0,IF(OR(Pita!I304&gt;0,'Green Pepper'!I304&gt;0,'House Salad'!I304&gt;0,Mushrooms!I304&gt;0,Lemon!I304&gt;0,Tzatziki!I304&gt;0,'Monterey Jack'!I304&gt;0,Onions!I304&gt;0,'Garlic Butter Sauce'!I304&gt;0,Flour!I304&gt;0,Cheddar!I304&gt;0),50,200))),0)</f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656</v>
      </c>
      <c r="F305" s="15">
        <f t="shared" si="28"/>
        <v>15</v>
      </c>
      <c r="G305" s="15">
        <f t="shared" ca="1" si="29"/>
        <v>0</v>
      </c>
      <c r="H305" s="13">
        <f t="shared" ca="1" si="25"/>
        <v>0.71890410958904116</v>
      </c>
      <c r="I305" s="29">
        <f ca="1">IF(G305&lt;&gt;0,IF(E305&lt;0,0,IF(OR('Marinated Chicken'!I305&gt;0,Squid!I305&gt;0,Spanakopita!I305&gt;0,'Filet Mignon'!I305&gt;0,'Pork Loin Skewers'!I305&gt;0),0,IF(OR(Pita!I305&gt;0,'Green Pepper'!I305&gt;0,'House Salad'!I305&gt;0,Mushrooms!I305&gt;0,Lemon!I305&gt;0,Tzatziki!I305&gt;0,'Monterey Jack'!I305&gt;0,Onions!I305&gt;0,'Garlic Butter Sauce'!I305&gt;0,Flour!I305&gt;0,Cheddar!I305&gt;0),50,200))),0)</f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641</v>
      </c>
      <c r="F306" s="15">
        <f t="shared" si="28"/>
        <v>15</v>
      </c>
      <c r="G306" s="15">
        <f t="shared" ca="1" si="29"/>
        <v>0</v>
      </c>
      <c r="H306" s="13">
        <f t="shared" ca="1" si="25"/>
        <v>0.70246575342465767</v>
      </c>
      <c r="I306" s="29">
        <f ca="1">IF(G306&lt;&gt;0,IF(E306&lt;0,0,IF(OR('Marinated Chicken'!I306&gt;0,Squid!I306&gt;0,Spanakopita!I306&gt;0,'Filet Mignon'!I306&gt;0,'Pork Loin Skewers'!I306&gt;0),0,IF(OR(Pita!I306&gt;0,'Green Pepper'!I306&gt;0,'House Salad'!I306&gt;0,Mushrooms!I306&gt;0,Lemon!I306&gt;0,Tzatziki!I306&gt;0,'Monterey Jack'!I306&gt;0,Onions!I306&gt;0,'Garlic Butter Sauce'!I306&gt;0,Flour!I306&gt;0,Cheddar!I306&gt;0),50,200))),0)</f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626</v>
      </c>
      <c r="F307" s="15">
        <f t="shared" si="28"/>
        <v>15</v>
      </c>
      <c r="G307" s="15">
        <f t="shared" ca="1" si="29"/>
        <v>0</v>
      </c>
      <c r="H307" s="13">
        <f t="shared" ca="1" si="25"/>
        <v>0.68602739726027406</v>
      </c>
      <c r="I307" s="29">
        <f ca="1">IF(G307&lt;&gt;0,IF(E307&lt;0,0,IF(OR('Marinated Chicken'!I307&gt;0,Squid!I307&gt;0,Spanakopita!I307&gt;0,'Filet Mignon'!I307&gt;0,'Pork Loin Skewers'!I307&gt;0),0,IF(OR(Pita!I307&gt;0,'Green Pepper'!I307&gt;0,'House Salad'!I307&gt;0,Mushrooms!I307&gt;0,Lemon!I307&gt;0,Tzatziki!I307&gt;0,'Monterey Jack'!I307&gt;0,Onions!I307&gt;0,'Garlic Butter Sauce'!I307&gt;0,Flour!I307&gt;0,Cheddar!I307&gt;0),50,200))),0)</f>
        <v>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611</v>
      </c>
      <c r="F308" s="15">
        <f t="shared" si="28"/>
        <v>15</v>
      </c>
      <c r="G308" s="15">
        <f t="shared" ca="1" si="29"/>
        <v>0</v>
      </c>
      <c r="H308" s="13">
        <f t="shared" ca="1" si="25"/>
        <v>0.66958904109589046</v>
      </c>
      <c r="I308" s="29">
        <f ca="1">IF(G308&lt;&gt;0,IF(E308&lt;0,0,IF(OR('Marinated Chicken'!I308&gt;0,Squid!I308&gt;0,Spanakopita!I308&gt;0,'Filet Mignon'!I308&gt;0,'Pork Loin Skewers'!I308&gt;0),0,IF(OR(Pita!I308&gt;0,'Green Pepper'!I308&gt;0,'House Salad'!I308&gt;0,Mushrooms!I308&gt;0,Lemon!I308&gt;0,Tzatziki!I308&gt;0,'Monterey Jack'!I308&gt;0,Onions!I308&gt;0,'Garlic Butter Sauce'!I308&gt;0,Flour!I308&gt;0,Cheddar!I308&gt;0),50,200))),0)</f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596</v>
      </c>
      <c r="F309" s="15">
        <f t="shared" si="28"/>
        <v>15</v>
      </c>
      <c r="G309" s="15">
        <f t="shared" ca="1" si="29"/>
        <v>0</v>
      </c>
      <c r="H309" s="13">
        <f t="shared" ca="1" si="25"/>
        <v>0.65315068493150696</v>
      </c>
      <c r="I309" s="29">
        <f ca="1">IF(G309&lt;&gt;0,IF(E309&lt;0,0,IF(OR('Marinated Chicken'!I309&gt;0,Squid!I309&gt;0,Spanakopita!I309&gt;0,'Filet Mignon'!I309&gt;0,'Pork Loin Skewers'!I309&gt;0),0,IF(OR(Pita!I309&gt;0,'Green Pepper'!I309&gt;0,'House Salad'!I309&gt;0,Mushrooms!I309&gt;0,Lemon!I309&gt;0,Tzatziki!I309&gt;0,'Monterey Jack'!I309&gt;0,Onions!I309&gt;0,'Garlic Butter Sauce'!I309&gt;0,Flour!I309&gt;0,Cheddar!I309&gt;0),50,200))),0)</f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581</v>
      </c>
      <c r="F310" s="15">
        <f t="shared" si="28"/>
        <v>15</v>
      </c>
      <c r="G310" s="15">
        <f t="shared" ca="1" si="29"/>
        <v>0</v>
      </c>
      <c r="H310" s="13">
        <f t="shared" ca="1" si="25"/>
        <v>0.63671232876712336</v>
      </c>
      <c r="I310" s="29">
        <f ca="1">IF(G310&lt;&gt;0,IF(E310&lt;0,0,IF(OR('Marinated Chicken'!I310&gt;0,Squid!I310&gt;0,Spanakopita!I310&gt;0,'Filet Mignon'!I310&gt;0,'Pork Loin Skewers'!I310&gt;0),0,IF(OR(Pita!I310&gt;0,'Green Pepper'!I310&gt;0,'House Salad'!I310&gt;0,Mushrooms!I310&gt;0,Lemon!I310&gt;0,Tzatziki!I310&gt;0,'Monterey Jack'!I310&gt;0,Onions!I310&gt;0,'Garlic Butter Sauce'!I310&gt;0,Flour!I310&gt;0,Cheddar!I310&gt;0),50,200))),0)</f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566</v>
      </c>
      <c r="F311" s="15">
        <f t="shared" si="28"/>
        <v>15</v>
      </c>
      <c r="G311" s="15">
        <f t="shared" ca="1" si="29"/>
        <v>0</v>
      </c>
      <c r="H311" s="13">
        <f t="shared" ca="1" si="25"/>
        <v>0.62027397260273975</v>
      </c>
      <c r="I311" s="29">
        <f ca="1">IF(G311&lt;&gt;0,IF(E311&lt;0,0,IF(OR('Marinated Chicken'!I311&gt;0,Squid!I311&gt;0,Spanakopita!I311&gt;0,'Filet Mignon'!I311&gt;0,'Pork Loin Skewers'!I311&gt;0),0,IF(OR(Pita!I311&gt;0,'Green Pepper'!I311&gt;0,'House Salad'!I311&gt;0,Mushrooms!I311&gt;0,Lemon!I311&gt;0,Tzatziki!I311&gt;0,'Monterey Jack'!I311&gt;0,Onions!I311&gt;0,'Garlic Butter Sauce'!I311&gt;0,Flour!I311&gt;0,Cheddar!I311&gt;0),50,200))),0)</f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551</v>
      </c>
      <c r="F312" s="15">
        <f t="shared" si="28"/>
        <v>15</v>
      </c>
      <c r="G312" s="15">
        <f t="shared" ca="1" si="29"/>
        <v>0</v>
      </c>
      <c r="H312" s="13">
        <f t="shared" ca="1" si="25"/>
        <v>0.60383561643835626</v>
      </c>
      <c r="I312" s="29">
        <f ca="1">IF(G312&lt;&gt;0,IF(E312&lt;0,0,IF(OR('Marinated Chicken'!I312&gt;0,Squid!I312&gt;0,Spanakopita!I312&gt;0,'Filet Mignon'!I312&gt;0,'Pork Loin Skewers'!I312&gt;0),0,IF(OR(Pita!I312&gt;0,'Green Pepper'!I312&gt;0,'House Salad'!I312&gt;0,Mushrooms!I312&gt;0,Lemon!I312&gt;0,Tzatziki!I312&gt;0,'Monterey Jack'!I312&gt;0,Onions!I312&gt;0,'Garlic Butter Sauce'!I312&gt;0,Flour!I312&gt;0,Cheddar!I312&gt;0),50,200))),0)</f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536</v>
      </c>
      <c r="F313" s="15">
        <f t="shared" si="28"/>
        <v>15</v>
      </c>
      <c r="G313" s="15">
        <f t="shared" ca="1" si="29"/>
        <v>0</v>
      </c>
      <c r="H313" s="13">
        <f t="shared" ca="1" si="25"/>
        <v>0.58739726027397265</v>
      </c>
      <c r="I313" s="29">
        <f ca="1">IF(G313&lt;&gt;0,IF(E313&lt;0,0,IF(OR('Marinated Chicken'!I313&gt;0,Squid!I313&gt;0,Spanakopita!I313&gt;0,'Filet Mignon'!I313&gt;0,'Pork Loin Skewers'!I313&gt;0),0,IF(OR(Pita!I313&gt;0,'Green Pepper'!I313&gt;0,'House Salad'!I313&gt;0,Mushrooms!I313&gt;0,Lemon!I313&gt;0,Tzatziki!I313&gt;0,'Monterey Jack'!I313&gt;0,Onions!I313&gt;0,'Garlic Butter Sauce'!I313&gt;0,Flour!I313&gt;0,Cheddar!I313&gt;0),50,200))),0)</f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521</v>
      </c>
      <c r="F314" s="15">
        <f t="shared" si="28"/>
        <v>15</v>
      </c>
      <c r="G314" s="15">
        <f t="shared" ca="1" si="29"/>
        <v>0</v>
      </c>
      <c r="H314" s="13">
        <f t="shared" ca="1" si="25"/>
        <v>0.57095890410958916</v>
      </c>
      <c r="I314" s="29">
        <f ca="1">IF(G314&lt;&gt;0,IF(E314&lt;0,0,IF(OR('Marinated Chicken'!I314&gt;0,Squid!I314&gt;0,Spanakopita!I314&gt;0,'Filet Mignon'!I314&gt;0,'Pork Loin Skewers'!I314&gt;0),0,IF(OR(Pita!I314&gt;0,'Green Pepper'!I314&gt;0,'House Salad'!I314&gt;0,Mushrooms!I314&gt;0,Lemon!I314&gt;0,Tzatziki!I314&gt;0,'Monterey Jack'!I314&gt;0,Onions!I314&gt;0,'Garlic Butter Sauce'!I314&gt;0,Flour!I314&gt;0,Cheddar!I314&gt;0),50,200))),0)</f>
        <v>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506</v>
      </c>
      <c r="F315" s="15">
        <f t="shared" si="28"/>
        <v>15</v>
      </c>
      <c r="G315" s="15">
        <f t="shared" ca="1" si="29"/>
        <v>0</v>
      </c>
      <c r="H315" s="13">
        <f t="shared" ca="1" si="25"/>
        <v>0.55452054794520556</v>
      </c>
      <c r="I315" s="29">
        <f ca="1">IF(G315&lt;&gt;0,IF(E315&lt;0,0,IF(OR('Marinated Chicken'!I315&gt;0,Squid!I315&gt;0,Spanakopita!I315&gt;0,'Filet Mignon'!I315&gt;0,'Pork Loin Skewers'!I315&gt;0),0,IF(OR(Pita!I315&gt;0,'Green Pepper'!I315&gt;0,'House Salad'!I315&gt;0,Mushrooms!I315&gt;0,Lemon!I315&gt;0,Tzatziki!I315&gt;0,'Monterey Jack'!I315&gt;0,Onions!I315&gt;0,'Garlic Butter Sauce'!I315&gt;0,Flour!I315&gt;0,Cheddar!I315&gt;0),50,200))),0)</f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491</v>
      </c>
      <c r="F316" s="15">
        <f t="shared" si="28"/>
        <v>15</v>
      </c>
      <c r="G316" s="15">
        <f t="shared" ca="1" si="29"/>
        <v>0</v>
      </c>
      <c r="H316" s="13">
        <f t="shared" ca="1" si="25"/>
        <v>0.53808219178082195</v>
      </c>
      <c r="I316" s="29">
        <f ca="1">IF(G316&lt;&gt;0,IF(E316&lt;0,0,IF(OR('Marinated Chicken'!I316&gt;0,Squid!I316&gt;0,Spanakopita!I316&gt;0,'Filet Mignon'!I316&gt;0,'Pork Loin Skewers'!I316&gt;0),0,IF(OR(Pita!I316&gt;0,'Green Pepper'!I316&gt;0,'House Salad'!I316&gt;0,Mushrooms!I316&gt;0,Lemon!I316&gt;0,Tzatziki!I316&gt;0,'Monterey Jack'!I316&gt;0,Onions!I316&gt;0,'Garlic Butter Sauce'!I316&gt;0,Flour!I316&gt;0,Cheddar!I316&gt;0),50,200))),0)</f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476</v>
      </c>
      <c r="F317" s="15">
        <f t="shared" si="28"/>
        <v>15</v>
      </c>
      <c r="G317" s="15">
        <f t="shared" ca="1" si="29"/>
        <v>0</v>
      </c>
      <c r="H317" s="13">
        <f t="shared" ca="1" si="25"/>
        <v>0.52164383561643846</v>
      </c>
      <c r="I317" s="29">
        <f ca="1">IF(G317&lt;&gt;0,IF(E317&lt;0,0,IF(OR('Marinated Chicken'!I317&gt;0,Squid!I317&gt;0,Spanakopita!I317&gt;0,'Filet Mignon'!I317&gt;0,'Pork Loin Skewers'!I317&gt;0),0,IF(OR(Pita!I317&gt;0,'Green Pepper'!I317&gt;0,'House Salad'!I317&gt;0,Mushrooms!I317&gt;0,Lemon!I317&gt;0,Tzatziki!I317&gt;0,'Monterey Jack'!I317&gt;0,Onions!I317&gt;0,'Garlic Butter Sauce'!I317&gt;0,Flour!I317&gt;0,Cheddar!I317&gt;0),50,200))),0)</f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461</v>
      </c>
      <c r="F318" s="15">
        <f t="shared" si="28"/>
        <v>15</v>
      </c>
      <c r="G318" s="15">
        <f t="shared" ca="1" si="29"/>
        <v>0</v>
      </c>
      <c r="H318" s="13">
        <f t="shared" ca="1" si="25"/>
        <v>0.50520547945205485</v>
      </c>
      <c r="I318" s="29">
        <f ca="1">IF(G318&lt;&gt;0,IF(E318&lt;0,0,IF(OR('Marinated Chicken'!I318&gt;0,Squid!I318&gt;0,Spanakopita!I318&gt;0,'Filet Mignon'!I318&gt;0,'Pork Loin Skewers'!I318&gt;0),0,IF(OR(Pita!I318&gt;0,'Green Pepper'!I318&gt;0,'House Salad'!I318&gt;0,Mushrooms!I318&gt;0,Lemon!I318&gt;0,Tzatziki!I318&gt;0,'Monterey Jack'!I318&gt;0,Onions!I318&gt;0,'Garlic Butter Sauce'!I318&gt;0,Flour!I318&gt;0,Cheddar!I318&gt;0),50,200))),0)</f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446</v>
      </c>
      <c r="F319" s="15">
        <f t="shared" si="28"/>
        <v>15</v>
      </c>
      <c r="G319" s="15">
        <f t="shared" ca="1" si="29"/>
        <v>0</v>
      </c>
      <c r="H319" s="13">
        <f t="shared" ca="1" si="25"/>
        <v>0.4887671232876713</v>
      </c>
      <c r="I319" s="29">
        <f ca="1">IF(G319&lt;&gt;0,IF(E319&lt;0,0,IF(OR('Marinated Chicken'!I319&gt;0,Squid!I319&gt;0,Spanakopita!I319&gt;0,'Filet Mignon'!I319&gt;0,'Pork Loin Skewers'!I319&gt;0),0,IF(OR(Pita!I319&gt;0,'Green Pepper'!I319&gt;0,'House Salad'!I319&gt;0,Mushrooms!I319&gt;0,Lemon!I319&gt;0,Tzatziki!I319&gt;0,'Monterey Jack'!I319&gt;0,Onions!I319&gt;0,'Garlic Butter Sauce'!I319&gt;0,Flour!I319&gt;0,Cheddar!I319&gt;0),50,200))),0)</f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431</v>
      </c>
      <c r="F320" s="15">
        <f t="shared" si="28"/>
        <v>15</v>
      </c>
      <c r="G320" s="15">
        <f t="shared" ca="1" si="29"/>
        <v>0</v>
      </c>
      <c r="H320" s="13">
        <f t="shared" ca="1" si="25"/>
        <v>0.47232876712328775</v>
      </c>
      <c r="I320" s="29">
        <f ca="1">IF(G320&lt;&gt;0,IF(E320&lt;0,0,IF(OR('Marinated Chicken'!I320&gt;0,Squid!I320&gt;0,Spanakopita!I320&gt;0,'Filet Mignon'!I320&gt;0,'Pork Loin Skewers'!I320&gt;0),0,IF(OR(Pita!I320&gt;0,'Green Pepper'!I320&gt;0,'House Salad'!I320&gt;0,Mushrooms!I320&gt;0,Lemon!I320&gt;0,Tzatziki!I320&gt;0,'Monterey Jack'!I320&gt;0,Onions!I320&gt;0,'Garlic Butter Sauce'!I320&gt;0,Flour!I320&gt;0,Cheddar!I320&gt;0),50,200))),0)</f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416</v>
      </c>
      <c r="F321" s="15">
        <f t="shared" si="28"/>
        <v>15</v>
      </c>
      <c r="G321" s="15">
        <f t="shared" ca="1" si="29"/>
        <v>0</v>
      </c>
      <c r="H321" s="13">
        <f t="shared" ca="1" si="25"/>
        <v>0.45589041095890415</v>
      </c>
      <c r="I321" s="29">
        <f ca="1">IF(G321&lt;&gt;0,IF(E321&lt;0,0,IF(OR('Marinated Chicken'!I321&gt;0,Squid!I321&gt;0,Spanakopita!I321&gt;0,'Filet Mignon'!I321&gt;0,'Pork Loin Skewers'!I321&gt;0),0,IF(OR(Pita!I321&gt;0,'Green Pepper'!I321&gt;0,'House Salad'!I321&gt;0,Mushrooms!I321&gt;0,Lemon!I321&gt;0,Tzatziki!I321&gt;0,'Monterey Jack'!I321&gt;0,Onions!I321&gt;0,'Garlic Butter Sauce'!I321&gt;0,Flour!I321&gt;0,Cheddar!I321&gt;0),50,200))),0)</f>
        <v>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401</v>
      </c>
      <c r="F322" s="15">
        <f t="shared" si="28"/>
        <v>15</v>
      </c>
      <c r="G322" s="15">
        <f t="shared" ca="1" si="29"/>
        <v>0</v>
      </c>
      <c r="H322" s="13">
        <f t="shared" ca="1" si="25"/>
        <v>0.4394520547945206</v>
      </c>
      <c r="I322" s="29">
        <f ca="1">IF(G322&lt;&gt;0,IF(E322&lt;0,0,IF(OR('Marinated Chicken'!I322&gt;0,Squid!I322&gt;0,Spanakopita!I322&gt;0,'Filet Mignon'!I322&gt;0,'Pork Loin Skewers'!I322&gt;0),0,IF(OR(Pita!I322&gt;0,'Green Pepper'!I322&gt;0,'House Salad'!I322&gt;0,Mushrooms!I322&gt;0,Lemon!I322&gt;0,Tzatziki!I322&gt;0,'Monterey Jack'!I322&gt;0,Onions!I322&gt;0,'Garlic Butter Sauce'!I322&gt;0,Flour!I322&gt;0,Cheddar!I322&gt;0),50,200))),0)</f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386</v>
      </c>
      <c r="F323" s="15">
        <f t="shared" si="28"/>
        <v>15</v>
      </c>
      <c r="G323" s="15">
        <f t="shared" ca="1" si="29"/>
        <v>0</v>
      </c>
      <c r="H323" s="13">
        <f t="shared" ca="1" si="25"/>
        <v>0.42301369863013705</v>
      </c>
      <c r="I323" s="29">
        <f ca="1">IF(G323&lt;&gt;0,IF(E323&lt;0,0,IF(OR('Marinated Chicken'!I323&gt;0,Squid!I323&gt;0,Spanakopita!I323&gt;0,'Filet Mignon'!I323&gt;0,'Pork Loin Skewers'!I323&gt;0),0,IF(OR(Pita!I323&gt;0,'Green Pepper'!I323&gt;0,'House Salad'!I323&gt;0,Mushrooms!I323&gt;0,Lemon!I323&gt;0,Tzatziki!I323&gt;0,'Monterey Jack'!I323&gt;0,Onions!I323&gt;0,'Garlic Butter Sauce'!I323&gt;0,Flour!I323&gt;0,Cheddar!I323&gt;0),50,200))),0)</f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371</v>
      </c>
      <c r="F324" s="15">
        <f t="shared" si="28"/>
        <v>15</v>
      </c>
      <c r="G324" s="15">
        <f t="shared" ca="1" si="29"/>
        <v>0</v>
      </c>
      <c r="H324" s="13">
        <f t="shared" ca="1" si="25"/>
        <v>0.4065753424657535</v>
      </c>
      <c r="I324" s="29">
        <f ca="1">IF(G324&lt;&gt;0,IF(E324&lt;0,0,IF(OR('Marinated Chicken'!I324&gt;0,Squid!I324&gt;0,Spanakopita!I324&gt;0,'Filet Mignon'!I324&gt;0,'Pork Loin Skewers'!I324&gt;0),0,IF(OR(Pita!I324&gt;0,'Green Pepper'!I324&gt;0,'House Salad'!I324&gt;0,Mushrooms!I324&gt;0,Lemon!I324&gt;0,Tzatziki!I324&gt;0,'Monterey Jack'!I324&gt;0,Onions!I324&gt;0,'Garlic Butter Sauce'!I324&gt;0,Flour!I324&gt;0,Cheddar!I324&gt;0),50,200))),0)</f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356</v>
      </c>
      <c r="F325" s="15">
        <f t="shared" si="28"/>
        <v>15</v>
      </c>
      <c r="G325" s="15">
        <f t="shared" ca="1" si="29"/>
        <v>0</v>
      </c>
      <c r="H325" s="13">
        <f t="shared" ca="1" si="25"/>
        <v>0.39013698630136989</v>
      </c>
      <c r="I325" s="29">
        <f ca="1">IF(G325&lt;&gt;0,IF(E325&lt;0,0,IF(OR('Marinated Chicken'!I325&gt;0,Squid!I325&gt;0,Spanakopita!I325&gt;0,'Filet Mignon'!I325&gt;0,'Pork Loin Skewers'!I325&gt;0),0,IF(OR(Pita!I325&gt;0,'Green Pepper'!I325&gt;0,'House Salad'!I325&gt;0,Mushrooms!I325&gt;0,Lemon!I325&gt;0,Tzatziki!I325&gt;0,'Monterey Jack'!I325&gt;0,Onions!I325&gt;0,'Garlic Butter Sauce'!I325&gt;0,Flour!I325&gt;0,Cheddar!I325&gt;0),50,200))),0)</f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341</v>
      </c>
      <c r="F326" s="15">
        <f t="shared" si="28"/>
        <v>15</v>
      </c>
      <c r="G326" s="15">
        <f t="shared" ca="1" si="29"/>
        <v>0</v>
      </c>
      <c r="H326" s="13">
        <f t="shared" ca="1" si="25"/>
        <v>0.37369863013698634</v>
      </c>
      <c r="I326" s="29">
        <f ca="1">IF(G326&lt;&gt;0,IF(E326&lt;0,0,IF(OR('Marinated Chicken'!I326&gt;0,Squid!I326&gt;0,Spanakopita!I326&gt;0,'Filet Mignon'!I326&gt;0,'Pork Loin Skewers'!I326&gt;0),0,IF(OR(Pita!I326&gt;0,'Green Pepper'!I326&gt;0,'House Salad'!I326&gt;0,Mushrooms!I326&gt;0,Lemon!I326&gt;0,Tzatziki!I326&gt;0,'Monterey Jack'!I326&gt;0,Onions!I326&gt;0,'Garlic Butter Sauce'!I326&gt;0,Flour!I326&gt;0,Cheddar!I326&gt;0),50,200))),0)</f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326</v>
      </c>
      <c r="F327" s="15">
        <f t="shared" si="28"/>
        <v>15</v>
      </c>
      <c r="G327" s="15">
        <f t="shared" ca="1" si="29"/>
        <v>0</v>
      </c>
      <c r="H327" s="13">
        <f t="shared" ca="1" si="25"/>
        <v>0.35726027397260279</v>
      </c>
      <c r="I327" s="29">
        <f ca="1">IF(G327&lt;&gt;0,IF(E327&lt;0,0,IF(OR('Marinated Chicken'!I327&gt;0,Squid!I327&gt;0,Spanakopita!I327&gt;0,'Filet Mignon'!I327&gt;0,'Pork Loin Skewers'!I327&gt;0),0,IF(OR(Pita!I327&gt;0,'Green Pepper'!I327&gt;0,'House Salad'!I327&gt;0,Mushrooms!I327&gt;0,Lemon!I327&gt;0,Tzatziki!I327&gt;0,'Monterey Jack'!I327&gt;0,Onions!I327&gt;0,'Garlic Butter Sauce'!I327&gt;0,Flour!I327&gt;0,Cheddar!I327&gt;0),50,200))),0)</f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311</v>
      </c>
      <c r="F328" s="15">
        <f t="shared" si="28"/>
        <v>15</v>
      </c>
      <c r="G328" s="15">
        <f t="shared" ca="1" si="29"/>
        <v>0</v>
      </c>
      <c r="H328" s="13">
        <f t="shared" ca="1" si="25"/>
        <v>0.34082191780821924</v>
      </c>
      <c r="I328" s="29">
        <f ca="1">IF(G328&lt;&gt;0,IF(E328&lt;0,0,IF(OR('Marinated Chicken'!I328&gt;0,Squid!I328&gt;0,Spanakopita!I328&gt;0,'Filet Mignon'!I328&gt;0,'Pork Loin Skewers'!I328&gt;0),0,IF(OR(Pita!I328&gt;0,'Green Pepper'!I328&gt;0,'House Salad'!I328&gt;0,Mushrooms!I328&gt;0,Lemon!I328&gt;0,Tzatziki!I328&gt;0,'Monterey Jack'!I328&gt;0,Onions!I328&gt;0,'Garlic Butter Sauce'!I328&gt;0,Flour!I328&gt;0,Cheddar!I328&gt;0),50,200))),0)</f>
        <v>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296</v>
      </c>
      <c r="F329" s="15">
        <f t="shared" si="28"/>
        <v>15</v>
      </c>
      <c r="G329" s="15">
        <f t="shared" ca="1" si="29"/>
        <v>0</v>
      </c>
      <c r="H329" s="13">
        <f t="shared" ca="1" si="25"/>
        <v>0.32438356164383564</v>
      </c>
      <c r="I329" s="29">
        <f ca="1">IF(G329&lt;&gt;0,IF(E329&lt;0,0,IF(OR('Marinated Chicken'!I329&gt;0,Squid!I329&gt;0,Spanakopita!I329&gt;0,'Filet Mignon'!I329&gt;0,'Pork Loin Skewers'!I329&gt;0),0,IF(OR(Pita!I329&gt;0,'Green Pepper'!I329&gt;0,'House Salad'!I329&gt;0,Mushrooms!I329&gt;0,Lemon!I329&gt;0,Tzatziki!I329&gt;0,'Monterey Jack'!I329&gt;0,Onions!I329&gt;0,'Garlic Butter Sauce'!I329&gt;0,Flour!I329&gt;0,Cheddar!I329&gt;0),50,200))),0)</f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281</v>
      </c>
      <c r="F330" s="15">
        <f t="shared" si="28"/>
        <v>15</v>
      </c>
      <c r="G330" s="15">
        <f t="shared" ca="1" si="29"/>
        <v>0</v>
      </c>
      <c r="H330" s="13">
        <f t="shared" ca="1" si="25"/>
        <v>0.30794520547945209</v>
      </c>
      <c r="I330" s="29">
        <f ca="1">IF(G330&lt;&gt;0,IF(E330&lt;0,0,IF(OR('Marinated Chicken'!I330&gt;0,Squid!I330&gt;0,Spanakopita!I330&gt;0,'Filet Mignon'!I330&gt;0,'Pork Loin Skewers'!I330&gt;0),0,IF(OR(Pita!I330&gt;0,'Green Pepper'!I330&gt;0,'House Salad'!I330&gt;0,Mushrooms!I330&gt;0,Lemon!I330&gt;0,Tzatziki!I330&gt;0,'Monterey Jack'!I330&gt;0,Onions!I330&gt;0,'Garlic Butter Sauce'!I330&gt;0,Flour!I330&gt;0,Cheddar!I330&gt;0),50,200))),0)</f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266</v>
      </c>
      <c r="F331" s="15">
        <f t="shared" si="28"/>
        <v>15</v>
      </c>
      <c r="G331" s="15">
        <f t="shared" ca="1" si="29"/>
        <v>0</v>
      </c>
      <c r="H331" s="13">
        <f t="shared" ca="1" si="25"/>
        <v>0.29150684931506854</v>
      </c>
      <c r="I331" s="29">
        <f ca="1">IF(G331&lt;&gt;0,IF(E331&lt;0,0,IF(OR('Marinated Chicken'!I331&gt;0,Squid!I331&gt;0,Spanakopita!I331&gt;0,'Filet Mignon'!I331&gt;0,'Pork Loin Skewers'!I331&gt;0),0,IF(OR(Pita!I331&gt;0,'Green Pepper'!I331&gt;0,'House Salad'!I331&gt;0,Mushrooms!I331&gt;0,Lemon!I331&gt;0,Tzatziki!I331&gt;0,'Monterey Jack'!I331&gt;0,Onions!I331&gt;0,'Garlic Butter Sauce'!I331&gt;0,Flour!I331&gt;0,Cheddar!I331&gt;0),50,200))),0)</f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251</v>
      </c>
      <c r="F332" s="15">
        <f t="shared" si="28"/>
        <v>15</v>
      </c>
      <c r="G332" s="15">
        <f t="shared" ca="1" si="29"/>
        <v>0</v>
      </c>
      <c r="H332" s="13">
        <f t="shared" ca="1" si="25"/>
        <v>0.27506849315068499</v>
      </c>
      <c r="I332" s="29">
        <f ca="1">IF(G332&lt;&gt;0,IF(E332&lt;0,0,IF(OR('Marinated Chicken'!I332&gt;0,Squid!I332&gt;0,Spanakopita!I332&gt;0,'Filet Mignon'!I332&gt;0,'Pork Loin Skewers'!I332&gt;0),0,IF(OR(Pita!I332&gt;0,'Green Pepper'!I332&gt;0,'House Salad'!I332&gt;0,Mushrooms!I332&gt;0,Lemon!I332&gt;0,Tzatziki!I332&gt;0,'Monterey Jack'!I332&gt;0,Onions!I332&gt;0,'Garlic Butter Sauce'!I332&gt;0,Flour!I332&gt;0,Cheddar!I332&gt;0),50,200))),0)</f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236</v>
      </c>
      <c r="F333" s="15">
        <f t="shared" si="28"/>
        <v>15</v>
      </c>
      <c r="G333" s="15">
        <f t="shared" ca="1" si="29"/>
        <v>0</v>
      </c>
      <c r="H333" s="13">
        <f t="shared" ca="1" si="25"/>
        <v>0.25863013698630138</v>
      </c>
      <c r="I333" s="29">
        <f ca="1">IF(G333&lt;&gt;0,IF(E333&lt;0,0,IF(OR('Marinated Chicken'!I333&gt;0,Squid!I333&gt;0,Spanakopita!I333&gt;0,'Filet Mignon'!I333&gt;0,'Pork Loin Skewers'!I333&gt;0),0,IF(OR(Pita!I333&gt;0,'Green Pepper'!I333&gt;0,'House Salad'!I333&gt;0,Mushrooms!I333&gt;0,Lemon!I333&gt;0,Tzatziki!I333&gt;0,'Monterey Jack'!I333&gt;0,Onions!I333&gt;0,'Garlic Butter Sauce'!I333&gt;0,Flour!I333&gt;0,Cheddar!I333&gt;0),50,200))),0)</f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221</v>
      </c>
      <c r="F334" s="15">
        <f t="shared" si="28"/>
        <v>15</v>
      </c>
      <c r="G334" s="15">
        <f t="shared" ca="1" si="29"/>
        <v>0</v>
      </c>
      <c r="H334" s="13">
        <f t="shared" ca="1" si="25"/>
        <v>0.24219178082191783</v>
      </c>
      <c r="I334" s="29">
        <f ca="1">IF(G334&lt;&gt;0,IF(E334&lt;0,0,IF(OR('Marinated Chicken'!I334&gt;0,Squid!I334&gt;0,Spanakopita!I334&gt;0,'Filet Mignon'!I334&gt;0,'Pork Loin Skewers'!I334&gt;0),0,IF(OR(Pita!I334&gt;0,'Green Pepper'!I334&gt;0,'House Salad'!I334&gt;0,Mushrooms!I334&gt;0,Lemon!I334&gt;0,Tzatziki!I334&gt;0,'Monterey Jack'!I334&gt;0,Onions!I334&gt;0,'Garlic Butter Sauce'!I334&gt;0,Flour!I334&gt;0,Cheddar!I334&gt;0),50,200))),0)</f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206</v>
      </c>
      <c r="F335" s="15">
        <f t="shared" si="28"/>
        <v>15</v>
      </c>
      <c r="G335" s="15">
        <f t="shared" ca="1" si="29"/>
        <v>525</v>
      </c>
      <c r="H335" s="13">
        <f t="shared" ca="1" si="25"/>
        <v>0.22575342465753429</v>
      </c>
      <c r="I335" s="29">
        <f ca="1">IF(G335&lt;&gt;0,IF(E335&lt;0,0,IF(OR('Marinated Chicken'!I335&gt;0,Squid!I335&gt;0,Spanakopita!I335&gt;0,'Filet Mignon'!I335&gt;0,'Pork Loin Skewers'!I335&gt;0),0,IF(OR(Pita!I335&gt;0,'Green Pepper'!I335&gt;0,'House Salad'!I335&gt;0,Mushrooms!I335&gt;0,Lemon!I335&gt;0,Tzatziki!I335&gt;0,'Monterey Jack'!I335&gt;0,Onions!I335&gt;0,'Garlic Butter Sauce'!I335&gt;0,Flour!I335&gt;0,Cheddar!I335&gt;0),50,200))),0)</f>
        <v>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716</v>
      </c>
      <c r="F336" s="15">
        <f t="shared" si="28"/>
        <v>15</v>
      </c>
      <c r="G336" s="15">
        <f t="shared" ca="1" si="29"/>
        <v>0</v>
      </c>
      <c r="H336" s="13">
        <f t="shared" ca="1" si="25"/>
        <v>0.78465753424657547</v>
      </c>
      <c r="I336" s="29">
        <f ca="1">IF(G336&lt;&gt;0,IF(E336&lt;0,0,IF(OR('Marinated Chicken'!I336&gt;0,Squid!I336&gt;0,Spanakopita!I336&gt;0,'Filet Mignon'!I336&gt;0,'Pork Loin Skewers'!I336&gt;0),0,IF(OR(Pita!I336&gt;0,'Green Pepper'!I336&gt;0,'House Salad'!I336&gt;0,Mushrooms!I336&gt;0,Lemon!I336&gt;0,Tzatziki!I336&gt;0,'Monterey Jack'!I336&gt;0,Onions!I336&gt;0,'Garlic Butter Sauce'!I336&gt;0,Flour!I336&gt;0,Cheddar!I336&gt;0),50,200))),0)</f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701</v>
      </c>
      <c r="F337" s="15">
        <f t="shared" si="28"/>
        <v>15</v>
      </c>
      <c r="G337" s="15">
        <f t="shared" ca="1" si="29"/>
        <v>0</v>
      </c>
      <c r="H337" s="13">
        <f t="shared" ca="1" si="25"/>
        <v>0.76821917808219187</v>
      </c>
      <c r="I337" s="29">
        <f ca="1">IF(G337&lt;&gt;0,IF(E337&lt;0,0,IF(OR('Marinated Chicken'!I337&gt;0,Squid!I337&gt;0,Spanakopita!I337&gt;0,'Filet Mignon'!I337&gt;0,'Pork Loin Skewers'!I337&gt;0),0,IF(OR(Pita!I337&gt;0,'Green Pepper'!I337&gt;0,'House Salad'!I337&gt;0,Mushrooms!I337&gt;0,Lemon!I337&gt;0,Tzatziki!I337&gt;0,'Monterey Jack'!I337&gt;0,Onions!I337&gt;0,'Garlic Butter Sauce'!I337&gt;0,Flour!I337&gt;0,Cheddar!I337&gt;0),50,200))),0)</f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686</v>
      </c>
      <c r="F338" s="15">
        <f t="shared" si="28"/>
        <v>15</v>
      </c>
      <c r="G338" s="15">
        <f t="shared" ca="1" si="29"/>
        <v>0</v>
      </c>
      <c r="H338" s="13">
        <f t="shared" ca="1" si="25"/>
        <v>0.75178082191780826</v>
      </c>
      <c r="I338" s="29">
        <f ca="1">IF(G338&lt;&gt;0,IF(E338&lt;0,0,IF(OR('Marinated Chicken'!I338&gt;0,Squid!I338&gt;0,Spanakopita!I338&gt;0,'Filet Mignon'!I338&gt;0,'Pork Loin Skewers'!I338&gt;0),0,IF(OR(Pita!I338&gt;0,'Green Pepper'!I338&gt;0,'House Salad'!I338&gt;0,Mushrooms!I338&gt;0,Lemon!I338&gt;0,Tzatziki!I338&gt;0,'Monterey Jack'!I338&gt;0,Onions!I338&gt;0,'Garlic Butter Sauce'!I338&gt;0,Flour!I338&gt;0,Cheddar!I338&gt;0),50,200))),0)</f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671</v>
      </c>
      <c r="F339" s="15">
        <f t="shared" si="28"/>
        <v>15</v>
      </c>
      <c r="G339" s="15">
        <f t="shared" ca="1" si="29"/>
        <v>0</v>
      </c>
      <c r="H339" s="13">
        <f t="shared" ca="1" si="25"/>
        <v>0.73534246575342477</v>
      </c>
      <c r="I339" s="29">
        <f ca="1">IF(G339&lt;&gt;0,IF(E339&lt;0,0,IF(OR('Marinated Chicken'!I339&gt;0,Squid!I339&gt;0,Spanakopita!I339&gt;0,'Filet Mignon'!I339&gt;0,'Pork Loin Skewers'!I339&gt;0),0,IF(OR(Pita!I339&gt;0,'Green Pepper'!I339&gt;0,'House Salad'!I339&gt;0,Mushrooms!I339&gt;0,Lemon!I339&gt;0,Tzatziki!I339&gt;0,'Monterey Jack'!I339&gt;0,Onions!I339&gt;0,'Garlic Butter Sauce'!I339&gt;0,Flour!I339&gt;0,Cheddar!I339&gt;0),50,200))),0)</f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656</v>
      </c>
      <c r="F340" s="15">
        <f t="shared" si="28"/>
        <v>15</v>
      </c>
      <c r="G340" s="15">
        <f t="shared" ca="1" si="29"/>
        <v>0</v>
      </c>
      <c r="H340" s="13">
        <f t="shared" ca="1" si="25"/>
        <v>0.71890410958904116</v>
      </c>
      <c r="I340" s="29">
        <f ca="1">IF(G340&lt;&gt;0,IF(E340&lt;0,0,IF(OR('Marinated Chicken'!I340&gt;0,Squid!I340&gt;0,Spanakopita!I340&gt;0,'Filet Mignon'!I340&gt;0,'Pork Loin Skewers'!I340&gt;0),0,IF(OR(Pita!I340&gt;0,'Green Pepper'!I340&gt;0,'House Salad'!I340&gt;0,Mushrooms!I340&gt;0,Lemon!I340&gt;0,Tzatziki!I340&gt;0,'Monterey Jack'!I340&gt;0,Onions!I340&gt;0,'Garlic Butter Sauce'!I340&gt;0,Flour!I340&gt;0,Cheddar!I340&gt;0),50,200))),0)</f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641</v>
      </c>
      <c r="F341" s="15">
        <f t="shared" si="28"/>
        <v>15</v>
      </c>
      <c r="G341" s="15">
        <f t="shared" ca="1" si="29"/>
        <v>0</v>
      </c>
      <c r="H341" s="13">
        <f t="shared" ref="H341:H385" ca="1" si="31">IF(E341&gt;0,E341*($E$12/365),0)</f>
        <v>0.70246575342465767</v>
      </c>
      <c r="I341" s="29">
        <f ca="1">IF(G341&lt;&gt;0,IF(E341&lt;0,0,IF(OR('Marinated Chicken'!I341&gt;0,Squid!I341&gt;0,Spanakopita!I341&gt;0,'Filet Mignon'!I341&gt;0,'Pork Loin Skewers'!I341&gt;0),0,IF(OR(Pita!I341&gt;0,'Green Pepper'!I341&gt;0,'House Salad'!I341&gt;0,Mushrooms!I341&gt;0,Lemon!I341&gt;0,Tzatziki!I341&gt;0,'Monterey Jack'!I341&gt;0,Onions!I341&gt;0,'Garlic Butter Sauce'!I341&gt;0,Flour!I341&gt;0,Cheddar!I341&gt;0),50,200))),0)</f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626</v>
      </c>
      <c r="F342" s="15">
        <f t="shared" ref="F342:F386" si="34">ROUND($E$15/7,0)</f>
        <v>15</v>
      </c>
      <c r="G342" s="15">
        <f t="shared" ref="G342:G385" ca="1" si="35">IF(D342=1,$E$4,IF(E342&lt;0,$E$4-E342,IF(MOD(D342,$E$5)=0,$E$4-E342,0)))</f>
        <v>0</v>
      </c>
      <c r="H342" s="13">
        <f t="shared" ca="1" si="31"/>
        <v>0.68602739726027406</v>
      </c>
      <c r="I342" s="29">
        <f ca="1">IF(G342&lt;&gt;0,IF(E342&lt;0,0,IF(OR('Marinated Chicken'!I342&gt;0,Squid!I342&gt;0,Spanakopita!I342&gt;0,'Filet Mignon'!I342&gt;0,'Pork Loin Skewers'!I342&gt;0),0,IF(OR(Pita!I342&gt;0,'Green Pepper'!I342&gt;0,'House Salad'!I342&gt;0,Mushrooms!I342&gt;0,Lemon!I342&gt;0,Tzatziki!I342&gt;0,'Monterey Jack'!I342&gt;0,Onions!I342&gt;0,'Garlic Butter Sauce'!I342&gt;0,Flour!I342&gt;0,Cheddar!I342&gt;0),50,200))),0)</f>
        <v>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611</v>
      </c>
      <c r="F343" s="15">
        <f t="shared" si="34"/>
        <v>15</v>
      </c>
      <c r="G343" s="15">
        <f t="shared" ca="1" si="35"/>
        <v>0</v>
      </c>
      <c r="H343" s="13">
        <f t="shared" ca="1" si="31"/>
        <v>0.66958904109589046</v>
      </c>
      <c r="I343" s="29">
        <f ca="1">IF(G343&lt;&gt;0,IF(E343&lt;0,0,IF(OR('Marinated Chicken'!I343&gt;0,Squid!I343&gt;0,Spanakopita!I343&gt;0,'Filet Mignon'!I343&gt;0,'Pork Loin Skewers'!I343&gt;0),0,IF(OR(Pita!I343&gt;0,'Green Pepper'!I343&gt;0,'House Salad'!I343&gt;0,Mushrooms!I343&gt;0,Lemon!I343&gt;0,Tzatziki!I343&gt;0,'Monterey Jack'!I343&gt;0,Onions!I343&gt;0,'Garlic Butter Sauce'!I343&gt;0,Flour!I343&gt;0,Cheddar!I343&gt;0),50,200))),0)</f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596</v>
      </c>
      <c r="F344" s="15">
        <f t="shared" si="34"/>
        <v>15</v>
      </c>
      <c r="G344" s="15">
        <f t="shared" ca="1" si="35"/>
        <v>0</v>
      </c>
      <c r="H344" s="13">
        <f t="shared" ca="1" si="31"/>
        <v>0.65315068493150696</v>
      </c>
      <c r="I344" s="29">
        <f ca="1">IF(G344&lt;&gt;0,IF(E344&lt;0,0,IF(OR('Marinated Chicken'!I344&gt;0,Squid!I344&gt;0,Spanakopita!I344&gt;0,'Filet Mignon'!I344&gt;0,'Pork Loin Skewers'!I344&gt;0),0,IF(OR(Pita!I344&gt;0,'Green Pepper'!I344&gt;0,'House Salad'!I344&gt;0,Mushrooms!I344&gt;0,Lemon!I344&gt;0,Tzatziki!I344&gt;0,'Monterey Jack'!I344&gt;0,Onions!I344&gt;0,'Garlic Butter Sauce'!I344&gt;0,Flour!I344&gt;0,Cheddar!I344&gt;0),50,200))),0)</f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581</v>
      </c>
      <c r="F345" s="15">
        <f t="shared" si="34"/>
        <v>15</v>
      </c>
      <c r="G345" s="15">
        <f t="shared" ca="1" si="35"/>
        <v>0</v>
      </c>
      <c r="H345" s="13">
        <f t="shared" ca="1" si="31"/>
        <v>0.63671232876712336</v>
      </c>
      <c r="I345" s="29">
        <f ca="1">IF(G345&lt;&gt;0,IF(E345&lt;0,0,IF(OR('Marinated Chicken'!I345&gt;0,Squid!I345&gt;0,Spanakopita!I345&gt;0,'Filet Mignon'!I345&gt;0,'Pork Loin Skewers'!I345&gt;0),0,IF(OR(Pita!I345&gt;0,'Green Pepper'!I345&gt;0,'House Salad'!I345&gt;0,Mushrooms!I345&gt;0,Lemon!I345&gt;0,Tzatziki!I345&gt;0,'Monterey Jack'!I345&gt;0,Onions!I345&gt;0,'Garlic Butter Sauce'!I345&gt;0,Flour!I345&gt;0,Cheddar!I345&gt;0),50,200))),0)</f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566</v>
      </c>
      <c r="F346" s="15">
        <f t="shared" si="34"/>
        <v>15</v>
      </c>
      <c r="G346" s="15">
        <f t="shared" ca="1" si="35"/>
        <v>0</v>
      </c>
      <c r="H346" s="13">
        <f t="shared" ca="1" si="31"/>
        <v>0.62027397260273975</v>
      </c>
      <c r="I346" s="29">
        <f ca="1">IF(G346&lt;&gt;0,IF(E346&lt;0,0,IF(OR('Marinated Chicken'!I346&gt;0,Squid!I346&gt;0,Spanakopita!I346&gt;0,'Filet Mignon'!I346&gt;0,'Pork Loin Skewers'!I346&gt;0),0,IF(OR(Pita!I346&gt;0,'Green Pepper'!I346&gt;0,'House Salad'!I346&gt;0,Mushrooms!I346&gt;0,Lemon!I346&gt;0,Tzatziki!I346&gt;0,'Monterey Jack'!I346&gt;0,Onions!I346&gt;0,'Garlic Butter Sauce'!I346&gt;0,Flour!I346&gt;0,Cheddar!I346&gt;0),50,200))),0)</f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551</v>
      </c>
      <c r="F347" s="15">
        <f t="shared" si="34"/>
        <v>15</v>
      </c>
      <c r="G347" s="15">
        <f t="shared" ca="1" si="35"/>
        <v>0</v>
      </c>
      <c r="H347" s="13">
        <f t="shared" ca="1" si="31"/>
        <v>0.60383561643835626</v>
      </c>
      <c r="I347" s="29">
        <f ca="1">IF(G347&lt;&gt;0,IF(E347&lt;0,0,IF(OR('Marinated Chicken'!I347&gt;0,Squid!I347&gt;0,Spanakopita!I347&gt;0,'Filet Mignon'!I347&gt;0,'Pork Loin Skewers'!I347&gt;0),0,IF(OR(Pita!I347&gt;0,'Green Pepper'!I347&gt;0,'House Salad'!I347&gt;0,Mushrooms!I347&gt;0,Lemon!I347&gt;0,Tzatziki!I347&gt;0,'Monterey Jack'!I347&gt;0,Onions!I347&gt;0,'Garlic Butter Sauce'!I347&gt;0,Flour!I347&gt;0,Cheddar!I347&gt;0),50,200))),0)</f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536</v>
      </c>
      <c r="F348" s="15">
        <f t="shared" si="34"/>
        <v>15</v>
      </c>
      <c r="G348" s="15">
        <f t="shared" ca="1" si="35"/>
        <v>0</v>
      </c>
      <c r="H348" s="13">
        <f t="shared" ca="1" si="31"/>
        <v>0.58739726027397265</v>
      </c>
      <c r="I348" s="29">
        <f ca="1">IF(G348&lt;&gt;0,IF(E348&lt;0,0,IF(OR('Marinated Chicken'!I348&gt;0,Squid!I348&gt;0,Spanakopita!I348&gt;0,'Filet Mignon'!I348&gt;0,'Pork Loin Skewers'!I348&gt;0),0,IF(OR(Pita!I348&gt;0,'Green Pepper'!I348&gt;0,'House Salad'!I348&gt;0,Mushrooms!I348&gt;0,Lemon!I348&gt;0,Tzatziki!I348&gt;0,'Monterey Jack'!I348&gt;0,Onions!I348&gt;0,'Garlic Butter Sauce'!I348&gt;0,Flour!I348&gt;0,Cheddar!I348&gt;0),50,200))),0)</f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521</v>
      </c>
      <c r="F349" s="15">
        <f t="shared" si="34"/>
        <v>15</v>
      </c>
      <c r="G349" s="15">
        <f t="shared" ca="1" si="35"/>
        <v>0</v>
      </c>
      <c r="H349" s="13">
        <f t="shared" ca="1" si="31"/>
        <v>0.57095890410958916</v>
      </c>
      <c r="I349" s="29">
        <f ca="1">IF(G349&lt;&gt;0,IF(E349&lt;0,0,IF(OR('Marinated Chicken'!I349&gt;0,Squid!I349&gt;0,Spanakopita!I349&gt;0,'Filet Mignon'!I349&gt;0,'Pork Loin Skewers'!I349&gt;0),0,IF(OR(Pita!I349&gt;0,'Green Pepper'!I349&gt;0,'House Salad'!I349&gt;0,Mushrooms!I349&gt;0,Lemon!I349&gt;0,Tzatziki!I349&gt;0,'Monterey Jack'!I349&gt;0,Onions!I349&gt;0,'Garlic Butter Sauce'!I349&gt;0,Flour!I349&gt;0,Cheddar!I349&gt;0),50,200))),0)</f>
        <v>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506</v>
      </c>
      <c r="F350" s="15">
        <f t="shared" si="34"/>
        <v>15</v>
      </c>
      <c r="G350" s="15">
        <f t="shared" ca="1" si="35"/>
        <v>0</v>
      </c>
      <c r="H350" s="13">
        <f t="shared" ca="1" si="31"/>
        <v>0.55452054794520556</v>
      </c>
      <c r="I350" s="29">
        <f ca="1">IF(G350&lt;&gt;0,IF(E350&lt;0,0,IF(OR('Marinated Chicken'!I350&gt;0,Squid!I350&gt;0,Spanakopita!I350&gt;0,'Filet Mignon'!I350&gt;0,'Pork Loin Skewers'!I350&gt;0),0,IF(OR(Pita!I350&gt;0,'Green Pepper'!I350&gt;0,'House Salad'!I350&gt;0,Mushrooms!I350&gt;0,Lemon!I350&gt;0,Tzatziki!I350&gt;0,'Monterey Jack'!I350&gt;0,Onions!I350&gt;0,'Garlic Butter Sauce'!I350&gt;0,Flour!I350&gt;0,Cheddar!I350&gt;0),50,200))),0)</f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491</v>
      </c>
      <c r="F351" s="15">
        <f t="shared" si="34"/>
        <v>15</v>
      </c>
      <c r="G351" s="15">
        <f t="shared" ca="1" si="35"/>
        <v>0</v>
      </c>
      <c r="H351" s="13">
        <f t="shared" ca="1" si="31"/>
        <v>0.53808219178082195</v>
      </c>
      <c r="I351" s="29">
        <f ca="1">IF(G351&lt;&gt;0,IF(E351&lt;0,0,IF(OR('Marinated Chicken'!I351&gt;0,Squid!I351&gt;0,Spanakopita!I351&gt;0,'Filet Mignon'!I351&gt;0,'Pork Loin Skewers'!I351&gt;0),0,IF(OR(Pita!I351&gt;0,'Green Pepper'!I351&gt;0,'House Salad'!I351&gt;0,Mushrooms!I351&gt;0,Lemon!I351&gt;0,Tzatziki!I351&gt;0,'Monterey Jack'!I351&gt;0,Onions!I351&gt;0,'Garlic Butter Sauce'!I351&gt;0,Flour!I351&gt;0,Cheddar!I351&gt;0),50,200))),0)</f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476</v>
      </c>
      <c r="F352" s="15">
        <f t="shared" si="34"/>
        <v>15</v>
      </c>
      <c r="G352" s="15">
        <f t="shared" ca="1" si="35"/>
        <v>0</v>
      </c>
      <c r="H352" s="13">
        <f t="shared" ca="1" si="31"/>
        <v>0.52164383561643846</v>
      </c>
      <c r="I352" s="29">
        <f ca="1">IF(G352&lt;&gt;0,IF(E352&lt;0,0,IF(OR('Marinated Chicken'!I352&gt;0,Squid!I352&gt;0,Spanakopita!I352&gt;0,'Filet Mignon'!I352&gt;0,'Pork Loin Skewers'!I352&gt;0),0,IF(OR(Pita!I352&gt;0,'Green Pepper'!I352&gt;0,'House Salad'!I352&gt;0,Mushrooms!I352&gt;0,Lemon!I352&gt;0,Tzatziki!I352&gt;0,'Monterey Jack'!I352&gt;0,Onions!I352&gt;0,'Garlic Butter Sauce'!I352&gt;0,Flour!I352&gt;0,Cheddar!I352&gt;0),50,200))),0)</f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461</v>
      </c>
      <c r="F353" s="15">
        <f t="shared" si="34"/>
        <v>15</v>
      </c>
      <c r="G353" s="15">
        <f t="shared" ca="1" si="35"/>
        <v>0</v>
      </c>
      <c r="H353" s="13">
        <f t="shared" ca="1" si="31"/>
        <v>0.50520547945205485</v>
      </c>
      <c r="I353" s="29">
        <f ca="1">IF(G353&lt;&gt;0,IF(E353&lt;0,0,IF(OR('Marinated Chicken'!I353&gt;0,Squid!I353&gt;0,Spanakopita!I353&gt;0,'Filet Mignon'!I353&gt;0,'Pork Loin Skewers'!I353&gt;0),0,IF(OR(Pita!I353&gt;0,'Green Pepper'!I353&gt;0,'House Salad'!I353&gt;0,Mushrooms!I353&gt;0,Lemon!I353&gt;0,Tzatziki!I353&gt;0,'Monterey Jack'!I353&gt;0,Onions!I353&gt;0,'Garlic Butter Sauce'!I353&gt;0,Flour!I353&gt;0,Cheddar!I353&gt;0),50,200))),0)</f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446</v>
      </c>
      <c r="F354" s="15">
        <f t="shared" si="34"/>
        <v>15</v>
      </c>
      <c r="G354" s="15">
        <f t="shared" ca="1" si="35"/>
        <v>0</v>
      </c>
      <c r="H354" s="13">
        <f t="shared" ca="1" si="31"/>
        <v>0.4887671232876713</v>
      </c>
      <c r="I354" s="29">
        <f ca="1">IF(G354&lt;&gt;0,IF(E354&lt;0,0,IF(OR('Marinated Chicken'!I354&gt;0,Squid!I354&gt;0,Spanakopita!I354&gt;0,'Filet Mignon'!I354&gt;0,'Pork Loin Skewers'!I354&gt;0),0,IF(OR(Pita!I354&gt;0,'Green Pepper'!I354&gt;0,'House Salad'!I354&gt;0,Mushrooms!I354&gt;0,Lemon!I354&gt;0,Tzatziki!I354&gt;0,'Monterey Jack'!I354&gt;0,Onions!I354&gt;0,'Garlic Butter Sauce'!I354&gt;0,Flour!I354&gt;0,Cheddar!I354&gt;0),50,200))),0)</f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431</v>
      </c>
      <c r="F355" s="15">
        <f t="shared" si="34"/>
        <v>15</v>
      </c>
      <c r="G355" s="15">
        <f t="shared" ca="1" si="35"/>
        <v>0</v>
      </c>
      <c r="H355" s="13">
        <f t="shared" ca="1" si="31"/>
        <v>0.47232876712328775</v>
      </c>
      <c r="I355" s="29">
        <f ca="1">IF(G355&lt;&gt;0,IF(E355&lt;0,0,IF(OR('Marinated Chicken'!I355&gt;0,Squid!I355&gt;0,Spanakopita!I355&gt;0,'Filet Mignon'!I355&gt;0,'Pork Loin Skewers'!I355&gt;0),0,IF(OR(Pita!I355&gt;0,'Green Pepper'!I355&gt;0,'House Salad'!I355&gt;0,Mushrooms!I355&gt;0,Lemon!I355&gt;0,Tzatziki!I355&gt;0,'Monterey Jack'!I355&gt;0,Onions!I355&gt;0,'Garlic Butter Sauce'!I355&gt;0,Flour!I355&gt;0,Cheddar!I355&gt;0),50,200))),0)</f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416</v>
      </c>
      <c r="F356" s="15">
        <f t="shared" si="34"/>
        <v>15</v>
      </c>
      <c r="G356" s="15">
        <f t="shared" ca="1" si="35"/>
        <v>0</v>
      </c>
      <c r="H356" s="13">
        <f t="shared" ca="1" si="31"/>
        <v>0.45589041095890415</v>
      </c>
      <c r="I356" s="29">
        <f ca="1">IF(G356&lt;&gt;0,IF(E356&lt;0,0,IF(OR('Marinated Chicken'!I356&gt;0,Squid!I356&gt;0,Spanakopita!I356&gt;0,'Filet Mignon'!I356&gt;0,'Pork Loin Skewers'!I356&gt;0),0,IF(OR(Pita!I356&gt;0,'Green Pepper'!I356&gt;0,'House Salad'!I356&gt;0,Mushrooms!I356&gt;0,Lemon!I356&gt;0,Tzatziki!I356&gt;0,'Monterey Jack'!I356&gt;0,Onions!I356&gt;0,'Garlic Butter Sauce'!I356&gt;0,Flour!I356&gt;0,Cheddar!I356&gt;0),50,200))),0)</f>
        <v>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401</v>
      </c>
      <c r="F357" s="15">
        <f t="shared" si="34"/>
        <v>15</v>
      </c>
      <c r="G357" s="15">
        <f t="shared" ca="1" si="35"/>
        <v>0</v>
      </c>
      <c r="H357" s="13">
        <f t="shared" ca="1" si="31"/>
        <v>0.4394520547945206</v>
      </c>
      <c r="I357" s="29">
        <f ca="1">IF(G357&lt;&gt;0,IF(E357&lt;0,0,IF(OR('Marinated Chicken'!I357&gt;0,Squid!I357&gt;0,Spanakopita!I357&gt;0,'Filet Mignon'!I357&gt;0,'Pork Loin Skewers'!I357&gt;0),0,IF(OR(Pita!I357&gt;0,'Green Pepper'!I357&gt;0,'House Salad'!I357&gt;0,Mushrooms!I357&gt;0,Lemon!I357&gt;0,Tzatziki!I357&gt;0,'Monterey Jack'!I357&gt;0,Onions!I357&gt;0,'Garlic Butter Sauce'!I357&gt;0,Flour!I357&gt;0,Cheddar!I357&gt;0),50,200))),0)</f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386</v>
      </c>
      <c r="F358" s="15">
        <f t="shared" si="34"/>
        <v>15</v>
      </c>
      <c r="G358" s="15">
        <f t="shared" ca="1" si="35"/>
        <v>0</v>
      </c>
      <c r="H358" s="13">
        <f t="shared" ca="1" si="31"/>
        <v>0.42301369863013705</v>
      </c>
      <c r="I358" s="29">
        <f ca="1">IF(G358&lt;&gt;0,IF(E358&lt;0,0,IF(OR('Marinated Chicken'!I358&gt;0,Squid!I358&gt;0,Spanakopita!I358&gt;0,'Filet Mignon'!I358&gt;0,'Pork Loin Skewers'!I358&gt;0),0,IF(OR(Pita!I358&gt;0,'Green Pepper'!I358&gt;0,'House Salad'!I358&gt;0,Mushrooms!I358&gt;0,Lemon!I358&gt;0,Tzatziki!I358&gt;0,'Monterey Jack'!I358&gt;0,Onions!I358&gt;0,'Garlic Butter Sauce'!I358&gt;0,Flour!I358&gt;0,Cheddar!I358&gt;0),50,200))),0)</f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371</v>
      </c>
      <c r="F359" s="15">
        <f t="shared" si="34"/>
        <v>15</v>
      </c>
      <c r="G359" s="15">
        <f t="shared" ca="1" si="35"/>
        <v>0</v>
      </c>
      <c r="H359" s="13">
        <f t="shared" ca="1" si="31"/>
        <v>0.4065753424657535</v>
      </c>
      <c r="I359" s="29">
        <f ca="1">IF(G359&lt;&gt;0,IF(E359&lt;0,0,IF(OR('Marinated Chicken'!I359&gt;0,Squid!I359&gt;0,Spanakopita!I359&gt;0,'Filet Mignon'!I359&gt;0,'Pork Loin Skewers'!I359&gt;0),0,IF(OR(Pita!I359&gt;0,'Green Pepper'!I359&gt;0,'House Salad'!I359&gt;0,Mushrooms!I359&gt;0,Lemon!I359&gt;0,Tzatziki!I359&gt;0,'Monterey Jack'!I359&gt;0,Onions!I359&gt;0,'Garlic Butter Sauce'!I359&gt;0,Flour!I359&gt;0,Cheddar!I359&gt;0),50,200))),0)</f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356</v>
      </c>
      <c r="F360" s="15">
        <f t="shared" si="34"/>
        <v>15</v>
      </c>
      <c r="G360" s="15">
        <f t="shared" ca="1" si="35"/>
        <v>0</v>
      </c>
      <c r="H360" s="13">
        <f t="shared" ca="1" si="31"/>
        <v>0.39013698630136989</v>
      </c>
      <c r="I360" s="29">
        <f ca="1">IF(G360&lt;&gt;0,IF(E360&lt;0,0,IF(OR('Marinated Chicken'!I360&gt;0,Squid!I360&gt;0,Spanakopita!I360&gt;0,'Filet Mignon'!I360&gt;0,'Pork Loin Skewers'!I360&gt;0),0,IF(OR(Pita!I360&gt;0,'Green Pepper'!I360&gt;0,'House Salad'!I360&gt;0,Mushrooms!I360&gt;0,Lemon!I360&gt;0,Tzatziki!I360&gt;0,'Monterey Jack'!I360&gt;0,Onions!I360&gt;0,'Garlic Butter Sauce'!I360&gt;0,Flour!I360&gt;0,Cheddar!I360&gt;0),50,200))),0)</f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341</v>
      </c>
      <c r="F361" s="15">
        <f t="shared" si="34"/>
        <v>15</v>
      </c>
      <c r="G361" s="15">
        <f t="shared" ca="1" si="35"/>
        <v>0</v>
      </c>
      <c r="H361" s="13">
        <f t="shared" ca="1" si="31"/>
        <v>0.37369863013698634</v>
      </c>
      <c r="I361" s="29">
        <f ca="1">IF(G361&lt;&gt;0,IF(E361&lt;0,0,IF(OR('Marinated Chicken'!I361&gt;0,Squid!I361&gt;0,Spanakopita!I361&gt;0,'Filet Mignon'!I361&gt;0,'Pork Loin Skewers'!I361&gt;0),0,IF(OR(Pita!I361&gt;0,'Green Pepper'!I361&gt;0,'House Salad'!I361&gt;0,Mushrooms!I361&gt;0,Lemon!I361&gt;0,Tzatziki!I361&gt;0,'Monterey Jack'!I361&gt;0,Onions!I361&gt;0,'Garlic Butter Sauce'!I361&gt;0,Flour!I361&gt;0,Cheddar!I361&gt;0),50,200))),0)</f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326</v>
      </c>
      <c r="F362" s="15">
        <f t="shared" si="34"/>
        <v>15</v>
      </c>
      <c r="G362" s="15">
        <f t="shared" ca="1" si="35"/>
        <v>0</v>
      </c>
      <c r="H362" s="13">
        <f t="shared" ca="1" si="31"/>
        <v>0.35726027397260279</v>
      </c>
      <c r="I362" s="29">
        <f ca="1">IF(G362&lt;&gt;0,IF(E362&lt;0,0,IF(OR('Marinated Chicken'!I362&gt;0,Squid!I362&gt;0,Spanakopita!I362&gt;0,'Filet Mignon'!I362&gt;0,'Pork Loin Skewers'!I362&gt;0),0,IF(OR(Pita!I362&gt;0,'Green Pepper'!I362&gt;0,'House Salad'!I362&gt;0,Mushrooms!I362&gt;0,Lemon!I362&gt;0,Tzatziki!I362&gt;0,'Monterey Jack'!I362&gt;0,Onions!I362&gt;0,'Garlic Butter Sauce'!I362&gt;0,Flour!I362&gt;0,Cheddar!I362&gt;0),50,200))),0)</f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311</v>
      </c>
      <c r="F363" s="15">
        <f t="shared" si="34"/>
        <v>15</v>
      </c>
      <c r="G363" s="15">
        <f t="shared" ca="1" si="35"/>
        <v>0</v>
      </c>
      <c r="H363" s="13">
        <f t="shared" ca="1" si="31"/>
        <v>0.34082191780821924</v>
      </c>
      <c r="I363" s="29">
        <f ca="1">IF(G363&lt;&gt;0,IF(E363&lt;0,0,IF(OR('Marinated Chicken'!I363&gt;0,Squid!I363&gt;0,Spanakopita!I363&gt;0,'Filet Mignon'!I363&gt;0,'Pork Loin Skewers'!I363&gt;0),0,IF(OR(Pita!I363&gt;0,'Green Pepper'!I363&gt;0,'House Salad'!I363&gt;0,Mushrooms!I363&gt;0,Lemon!I363&gt;0,Tzatziki!I363&gt;0,'Monterey Jack'!I363&gt;0,Onions!I363&gt;0,'Garlic Butter Sauce'!I363&gt;0,Flour!I363&gt;0,Cheddar!I363&gt;0),50,200))),0)</f>
        <v>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296</v>
      </c>
      <c r="F364" s="15">
        <f t="shared" si="34"/>
        <v>15</v>
      </c>
      <c r="G364" s="15">
        <f t="shared" ca="1" si="35"/>
        <v>0</v>
      </c>
      <c r="H364" s="13">
        <f t="shared" ca="1" si="31"/>
        <v>0.32438356164383564</v>
      </c>
      <c r="I364" s="29">
        <f ca="1">IF(G364&lt;&gt;0,IF(E364&lt;0,0,IF(OR('Marinated Chicken'!I364&gt;0,Squid!I364&gt;0,Spanakopita!I364&gt;0,'Filet Mignon'!I364&gt;0,'Pork Loin Skewers'!I364&gt;0),0,IF(OR(Pita!I364&gt;0,'Green Pepper'!I364&gt;0,'House Salad'!I364&gt;0,Mushrooms!I364&gt;0,Lemon!I364&gt;0,Tzatziki!I364&gt;0,'Monterey Jack'!I364&gt;0,Onions!I364&gt;0,'Garlic Butter Sauce'!I364&gt;0,Flour!I364&gt;0,Cheddar!I364&gt;0),50,200))),0)</f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281</v>
      </c>
      <c r="F365" s="15">
        <f t="shared" si="34"/>
        <v>15</v>
      </c>
      <c r="G365" s="15">
        <f t="shared" ca="1" si="35"/>
        <v>0</v>
      </c>
      <c r="H365" s="13">
        <f t="shared" ca="1" si="31"/>
        <v>0.30794520547945209</v>
      </c>
      <c r="I365" s="29">
        <f ca="1">IF(G365&lt;&gt;0,IF(E365&lt;0,0,IF(OR('Marinated Chicken'!I365&gt;0,Squid!I365&gt;0,Spanakopita!I365&gt;0,'Filet Mignon'!I365&gt;0,'Pork Loin Skewers'!I365&gt;0),0,IF(OR(Pita!I365&gt;0,'Green Pepper'!I365&gt;0,'House Salad'!I365&gt;0,Mushrooms!I365&gt;0,Lemon!I365&gt;0,Tzatziki!I365&gt;0,'Monterey Jack'!I365&gt;0,Onions!I365&gt;0,'Garlic Butter Sauce'!I365&gt;0,Flour!I365&gt;0,Cheddar!I365&gt;0),50,200))),0)</f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266</v>
      </c>
      <c r="F366" s="15">
        <f t="shared" si="34"/>
        <v>15</v>
      </c>
      <c r="G366" s="15">
        <f t="shared" ca="1" si="35"/>
        <v>0</v>
      </c>
      <c r="H366" s="13">
        <f t="shared" ca="1" si="31"/>
        <v>0.29150684931506854</v>
      </c>
      <c r="I366" s="29">
        <f ca="1">IF(G366&lt;&gt;0,IF(E366&lt;0,0,IF(OR('Marinated Chicken'!I366&gt;0,Squid!I366&gt;0,Spanakopita!I366&gt;0,'Filet Mignon'!I366&gt;0,'Pork Loin Skewers'!I366&gt;0),0,IF(OR(Pita!I366&gt;0,'Green Pepper'!I366&gt;0,'House Salad'!I366&gt;0,Mushrooms!I366&gt;0,Lemon!I366&gt;0,Tzatziki!I366&gt;0,'Monterey Jack'!I366&gt;0,Onions!I366&gt;0,'Garlic Butter Sauce'!I366&gt;0,Flour!I366&gt;0,Cheddar!I366&gt;0),50,200))),0)</f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251</v>
      </c>
      <c r="F367" s="15">
        <f t="shared" si="34"/>
        <v>15</v>
      </c>
      <c r="G367" s="15">
        <f t="shared" ca="1" si="35"/>
        <v>0</v>
      </c>
      <c r="H367" s="13">
        <f t="shared" ca="1" si="31"/>
        <v>0.27506849315068499</v>
      </c>
      <c r="I367" s="29">
        <f ca="1">IF(G367&lt;&gt;0,IF(E367&lt;0,0,IF(OR('Marinated Chicken'!I367&gt;0,Squid!I367&gt;0,Spanakopita!I367&gt;0,'Filet Mignon'!I367&gt;0,'Pork Loin Skewers'!I367&gt;0),0,IF(OR(Pita!I367&gt;0,'Green Pepper'!I367&gt;0,'House Salad'!I367&gt;0,Mushrooms!I367&gt;0,Lemon!I367&gt;0,Tzatziki!I367&gt;0,'Monterey Jack'!I367&gt;0,Onions!I367&gt;0,'Garlic Butter Sauce'!I367&gt;0,Flour!I367&gt;0,Cheddar!I367&gt;0),50,200))),0)</f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236</v>
      </c>
      <c r="F368" s="15">
        <f t="shared" si="34"/>
        <v>15</v>
      </c>
      <c r="G368" s="15">
        <f t="shared" ca="1" si="35"/>
        <v>0</v>
      </c>
      <c r="H368" s="13">
        <f t="shared" ca="1" si="31"/>
        <v>0.25863013698630138</v>
      </c>
      <c r="I368" s="29">
        <f ca="1">IF(G368&lt;&gt;0,IF(E368&lt;0,0,IF(OR('Marinated Chicken'!I368&gt;0,Squid!I368&gt;0,Spanakopita!I368&gt;0,'Filet Mignon'!I368&gt;0,'Pork Loin Skewers'!I368&gt;0),0,IF(OR(Pita!I368&gt;0,'Green Pepper'!I368&gt;0,'House Salad'!I368&gt;0,Mushrooms!I368&gt;0,Lemon!I368&gt;0,Tzatziki!I368&gt;0,'Monterey Jack'!I368&gt;0,Onions!I368&gt;0,'Garlic Butter Sauce'!I368&gt;0,Flour!I368&gt;0,Cheddar!I368&gt;0),50,200))),0)</f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221</v>
      </c>
      <c r="F369" s="15">
        <f t="shared" si="34"/>
        <v>15</v>
      </c>
      <c r="G369" s="15">
        <f t="shared" ca="1" si="35"/>
        <v>0</v>
      </c>
      <c r="H369" s="13">
        <f t="shared" ca="1" si="31"/>
        <v>0.24219178082191783</v>
      </c>
      <c r="I369" s="29">
        <f ca="1">IF(G369&lt;&gt;0,IF(E369&lt;0,0,IF(OR('Marinated Chicken'!I369&gt;0,Squid!I369&gt;0,Spanakopita!I369&gt;0,'Filet Mignon'!I369&gt;0,'Pork Loin Skewers'!I369&gt;0),0,IF(OR(Pita!I369&gt;0,'Green Pepper'!I369&gt;0,'House Salad'!I369&gt;0,Mushrooms!I369&gt;0,Lemon!I369&gt;0,Tzatziki!I369&gt;0,'Monterey Jack'!I369&gt;0,Onions!I369&gt;0,'Garlic Butter Sauce'!I369&gt;0,Flour!I369&gt;0,Cheddar!I369&gt;0),50,200))),0)</f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206</v>
      </c>
      <c r="F370" s="15">
        <f t="shared" si="34"/>
        <v>15</v>
      </c>
      <c r="G370" s="15">
        <f t="shared" ca="1" si="35"/>
        <v>525</v>
      </c>
      <c r="H370" s="13">
        <f t="shared" ca="1" si="31"/>
        <v>0.22575342465753429</v>
      </c>
      <c r="I370" s="29">
        <f ca="1">IF(G370&lt;&gt;0,IF(E370&lt;0,0,IF(OR('Marinated Chicken'!I370&gt;0,Squid!I370&gt;0,Spanakopita!I370&gt;0,'Filet Mignon'!I370&gt;0,'Pork Loin Skewers'!I370&gt;0),0,IF(OR(Pita!I370&gt;0,'Green Pepper'!I370&gt;0,'House Salad'!I370&gt;0,Mushrooms!I370&gt;0,Lemon!I370&gt;0,Tzatziki!I370&gt;0,'Monterey Jack'!I370&gt;0,Onions!I370&gt;0,'Garlic Butter Sauce'!I370&gt;0,Flour!I370&gt;0,Cheddar!I370&gt;0),50,200))),0)</f>
        <v>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716</v>
      </c>
      <c r="F371" s="15">
        <f t="shared" si="34"/>
        <v>15</v>
      </c>
      <c r="G371" s="15">
        <f t="shared" ca="1" si="35"/>
        <v>0</v>
      </c>
      <c r="H371" s="13">
        <f t="shared" ca="1" si="31"/>
        <v>0.78465753424657547</v>
      </c>
      <c r="I371" s="29">
        <f ca="1">IF(G371&lt;&gt;0,IF(E371&lt;0,0,IF(OR('Marinated Chicken'!I371&gt;0,Squid!I371&gt;0,Spanakopita!I371&gt;0,'Filet Mignon'!I371&gt;0,'Pork Loin Skewers'!I371&gt;0),0,IF(OR(Pita!I371&gt;0,'Green Pepper'!I371&gt;0,'House Salad'!I371&gt;0,Mushrooms!I371&gt;0,Lemon!I371&gt;0,Tzatziki!I371&gt;0,'Monterey Jack'!I371&gt;0,Onions!I371&gt;0,'Garlic Butter Sauce'!I371&gt;0,Flour!I371&gt;0,Cheddar!I371&gt;0),50,200))),0)</f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701</v>
      </c>
      <c r="F372" s="15">
        <f t="shared" si="34"/>
        <v>15</v>
      </c>
      <c r="G372" s="15">
        <f t="shared" ca="1" si="35"/>
        <v>0</v>
      </c>
      <c r="H372" s="13">
        <f t="shared" ca="1" si="31"/>
        <v>0.76821917808219187</v>
      </c>
      <c r="I372" s="29">
        <f ca="1">IF(G372&lt;&gt;0,IF(E372&lt;0,0,IF(OR('Marinated Chicken'!I372&gt;0,Squid!I372&gt;0,Spanakopita!I372&gt;0,'Filet Mignon'!I372&gt;0,'Pork Loin Skewers'!I372&gt;0),0,IF(OR(Pita!I372&gt;0,'Green Pepper'!I372&gt;0,'House Salad'!I372&gt;0,Mushrooms!I372&gt;0,Lemon!I372&gt;0,Tzatziki!I372&gt;0,'Monterey Jack'!I372&gt;0,Onions!I372&gt;0,'Garlic Butter Sauce'!I372&gt;0,Flour!I372&gt;0,Cheddar!I372&gt;0),50,200))),0)</f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686</v>
      </c>
      <c r="F373" s="15">
        <f t="shared" si="34"/>
        <v>15</v>
      </c>
      <c r="G373" s="15">
        <f t="shared" ca="1" si="35"/>
        <v>0</v>
      </c>
      <c r="H373" s="13">
        <f t="shared" ca="1" si="31"/>
        <v>0.75178082191780826</v>
      </c>
      <c r="I373" s="29">
        <f ca="1">IF(G373&lt;&gt;0,IF(E373&lt;0,0,IF(OR('Marinated Chicken'!I373&gt;0,Squid!I373&gt;0,Spanakopita!I373&gt;0,'Filet Mignon'!I373&gt;0,'Pork Loin Skewers'!I373&gt;0),0,IF(OR(Pita!I373&gt;0,'Green Pepper'!I373&gt;0,'House Salad'!I373&gt;0,Mushrooms!I373&gt;0,Lemon!I373&gt;0,Tzatziki!I373&gt;0,'Monterey Jack'!I373&gt;0,Onions!I373&gt;0,'Garlic Butter Sauce'!I373&gt;0,Flour!I373&gt;0,Cheddar!I373&gt;0),50,200))),0)</f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671</v>
      </c>
      <c r="F374" s="15">
        <f t="shared" si="34"/>
        <v>15</v>
      </c>
      <c r="G374" s="15">
        <f t="shared" ca="1" si="35"/>
        <v>0</v>
      </c>
      <c r="H374" s="13">
        <f t="shared" ca="1" si="31"/>
        <v>0.73534246575342477</v>
      </c>
      <c r="I374" s="29">
        <f ca="1">IF(G374&lt;&gt;0,IF(E374&lt;0,0,IF(OR('Marinated Chicken'!I374&gt;0,Squid!I374&gt;0,Spanakopita!I374&gt;0,'Filet Mignon'!I374&gt;0,'Pork Loin Skewers'!I374&gt;0),0,IF(OR(Pita!I374&gt;0,'Green Pepper'!I374&gt;0,'House Salad'!I374&gt;0,Mushrooms!I374&gt;0,Lemon!I374&gt;0,Tzatziki!I374&gt;0,'Monterey Jack'!I374&gt;0,Onions!I374&gt;0,'Garlic Butter Sauce'!I374&gt;0,Flour!I374&gt;0,Cheddar!I374&gt;0),50,200))),0)</f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656</v>
      </c>
      <c r="F375" s="15">
        <f t="shared" si="34"/>
        <v>15</v>
      </c>
      <c r="G375" s="15">
        <f t="shared" ca="1" si="35"/>
        <v>0</v>
      </c>
      <c r="H375" s="13">
        <f t="shared" ca="1" si="31"/>
        <v>0.71890410958904116</v>
      </c>
      <c r="I375" s="29">
        <f ca="1">IF(G375&lt;&gt;0,IF(E375&lt;0,0,IF(OR('Marinated Chicken'!I375&gt;0,Squid!I375&gt;0,Spanakopita!I375&gt;0,'Filet Mignon'!I375&gt;0,'Pork Loin Skewers'!I375&gt;0),0,IF(OR(Pita!I375&gt;0,'Green Pepper'!I375&gt;0,'House Salad'!I375&gt;0,Mushrooms!I375&gt;0,Lemon!I375&gt;0,Tzatziki!I375&gt;0,'Monterey Jack'!I375&gt;0,Onions!I375&gt;0,'Garlic Butter Sauce'!I375&gt;0,Flour!I375&gt;0,Cheddar!I375&gt;0),50,200))),0)</f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641</v>
      </c>
      <c r="F376" s="15">
        <f t="shared" si="34"/>
        <v>15</v>
      </c>
      <c r="G376" s="15">
        <f t="shared" ca="1" si="35"/>
        <v>0</v>
      </c>
      <c r="H376" s="13">
        <f t="shared" ca="1" si="31"/>
        <v>0.70246575342465767</v>
      </c>
      <c r="I376" s="29">
        <f ca="1">IF(G376&lt;&gt;0,IF(E376&lt;0,0,IF(OR('Marinated Chicken'!I376&gt;0,Squid!I376&gt;0,Spanakopita!I376&gt;0,'Filet Mignon'!I376&gt;0,'Pork Loin Skewers'!I376&gt;0),0,IF(OR(Pita!I376&gt;0,'Green Pepper'!I376&gt;0,'House Salad'!I376&gt;0,Mushrooms!I376&gt;0,Lemon!I376&gt;0,Tzatziki!I376&gt;0,'Monterey Jack'!I376&gt;0,Onions!I376&gt;0,'Garlic Butter Sauce'!I376&gt;0,Flour!I376&gt;0,Cheddar!I376&gt;0),50,200))),0)</f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626</v>
      </c>
      <c r="F377" s="15">
        <f t="shared" si="34"/>
        <v>15</v>
      </c>
      <c r="G377" s="15">
        <f t="shared" ca="1" si="35"/>
        <v>0</v>
      </c>
      <c r="H377" s="13">
        <f t="shared" ca="1" si="31"/>
        <v>0.68602739726027406</v>
      </c>
      <c r="I377" s="29">
        <f ca="1">IF(G377&lt;&gt;0,IF(E377&lt;0,0,IF(OR('Marinated Chicken'!I377&gt;0,Squid!I377&gt;0,Spanakopita!I377&gt;0,'Filet Mignon'!I377&gt;0,'Pork Loin Skewers'!I377&gt;0),0,IF(OR(Pita!I377&gt;0,'Green Pepper'!I377&gt;0,'House Salad'!I377&gt;0,Mushrooms!I377&gt;0,Lemon!I377&gt;0,Tzatziki!I377&gt;0,'Monterey Jack'!I377&gt;0,Onions!I377&gt;0,'Garlic Butter Sauce'!I377&gt;0,Flour!I377&gt;0,Cheddar!I377&gt;0),50,200))),0)</f>
        <v>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611</v>
      </c>
      <c r="F378" s="15">
        <f t="shared" si="34"/>
        <v>15</v>
      </c>
      <c r="G378" s="15">
        <f t="shared" ca="1" si="35"/>
        <v>0</v>
      </c>
      <c r="H378" s="13">
        <f t="shared" ca="1" si="31"/>
        <v>0.66958904109589046</v>
      </c>
      <c r="I378" s="29">
        <f ca="1">IF(G378&lt;&gt;0,IF(E378&lt;0,0,IF(OR('Marinated Chicken'!I378&gt;0,Squid!I378&gt;0,Spanakopita!I378&gt;0,'Filet Mignon'!I378&gt;0,'Pork Loin Skewers'!I378&gt;0),0,IF(OR(Pita!I378&gt;0,'Green Pepper'!I378&gt;0,'House Salad'!I378&gt;0,Mushrooms!I378&gt;0,Lemon!I378&gt;0,Tzatziki!I378&gt;0,'Monterey Jack'!I378&gt;0,Onions!I378&gt;0,'Garlic Butter Sauce'!I378&gt;0,Flour!I378&gt;0,Cheddar!I378&gt;0),50,200))),0)</f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596</v>
      </c>
      <c r="F379" s="15">
        <f t="shared" si="34"/>
        <v>15</v>
      </c>
      <c r="G379" s="15">
        <f t="shared" ca="1" si="35"/>
        <v>0</v>
      </c>
      <c r="H379" s="13">
        <f t="shared" ca="1" si="31"/>
        <v>0.65315068493150696</v>
      </c>
      <c r="I379" s="29">
        <f ca="1">IF(G379&lt;&gt;0,IF(E379&lt;0,0,IF(OR('Marinated Chicken'!I379&gt;0,Squid!I379&gt;0,Spanakopita!I379&gt;0,'Filet Mignon'!I379&gt;0,'Pork Loin Skewers'!I379&gt;0),0,IF(OR(Pita!I379&gt;0,'Green Pepper'!I379&gt;0,'House Salad'!I379&gt;0,Mushrooms!I379&gt;0,Lemon!I379&gt;0,Tzatziki!I379&gt;0,'Monterey Jack'!I379&gt;0,Onions!I379&gt;0,'Garlic Butter Sauce'!I379&gt;0,Flour!I379&gt;0,Cheddar!I379&gt;0),50,200))),0)</f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581</v>
      </c>
      <c r="F380" s="15">
        <f t="shared" si="34"/>
        <v>15</v>
      </c>
      <c r="G380" s="15">
        <f t="shared" ca="1" si="35"/>
        <v>0</v>
      </c>
      <c r="H380" s="13">
        <f t="shared" ca="1" si="31"/>
        <v>0.63671232876712336</v>
      </c>
      <c r="I380" s="29">
        <f ca="1">IF(G380&lt;&gt;0,IF(E380&lt;0,0,IF(OR('Marinated Chicken'!I380&gt;0,Squid!I380&gt;0,Spanakopita!I380&gt;0,'Filet Mignon'!I380&gt;0,'Pork Loin Skewers'!I380&gt;0),0,IF(OR(Pita!I380&gt;0,'Green Pepper'!I380&gt;0,'House Salad'!I380&gt;0,Mushrooms!I380&gt;0,Lemon!I380&gt;0,Tzatziki!I380&gt;0,'Monterey Jack'!I380&gt;0,Onions!I380&gt;0,'Garlic Butter Sauce'!I380&gt;0,Flour!I380&gt;0,Cheddar!I380&gt;0),50,200))),0)</f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566</v>
      </c>
      <c r="F381" s="15">
        <f t="shared" si="34"/>
        <v>15</v>
      </c>
      <c r="G381" s="15">
        <f t="shared" ca="1" si="35"/>
        <v>0</v>
      </c>
      <c r="H381" s="13">
        <f t="shared" ca="1" si="31"/>
        <v>0.62027397260273975</v>
      </c>
      <c r="I381" s="29">
        <f ca="1">IF(G381&lt;&gt;0,IF(E381&lt;0,0,IF(OR('Marinated Chicken'!I381&gt;0,Squid!I381&gt;0,Spanakopita!I381&gt;0,'Filet Mignon'!I381&gt;0,'Pork Loin Skewers'!I381&gt;0),0,IF(OR(Pita!I381&gt;0,'Green Pepper'!I381&gt;0,'House Salad'!I381&gt;0,Mushrooms!I381&gt;0,Lemon!I381&gt;0,Tzatziki!I381&gt;0,'Monterey Jack'!I381&gt;0,Onions!I381&gt;0,'Garlic Butter Sauce'!I381&gt;0,Flour!I381&gt;0,Cheddar!I381&gt;0),50,200))),0)</f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551</v>
      </c>
      <c r="F382" s="15">
        <f t="shared" si="34"/>
        <v>15</v>
      </c>
      <c r="G382" s="15">
        <f t="shared" ca="1" si="35"/>
        <v>0</v>
      </c>
      <c r="H382" s="13">
        <f t="shared" ca="1" si="31"/>
        <v>0.60383561643835626</v>
      </c>
      <c r="I382" s="29">
        <f ca="1">IF(G382&lt;&gt;0,IF(E382&lt;0,0,IF(OR('Marinated Chicken'!I382&gt;0,Squid!I382&gt;0,Spanakopita!I382&gt;0,'Filet Mignon'!I382&gt;0,'Pork Loin Skewers'!I382&gt;0),0,IF(OR(Pita!I382&gt;0,'Green Pepper'!I382&gt;0,'House Salad'!I382&gt;0,Mushrooms!I382&gt;0,Lemon!I382&gt;0,Tzatziki!I382&gt;0,'Monterey Jack'!I382&gt;0,Onions!I382&gt;0,'Garlic Butter Sauce'!I382&gt;0,Flour!I382&gt;0,Cheddar!I382&gt;0),50,200))),0)</f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536</v>
      </c>
      <c r="F383" s="15">
        <f t="shared" si="34"/>
        <v>15</v>
      </c>
      <c r="G383" s="15">
        <f t="shared" ca="1" si="35"/>
        <v>0</v>
      </c>
      <c r="H383" s="13">
        <f t="shared" ca="1" si="31"/>
        <v>0.58739726027397265</v>
      </c>
      <c r="I383" s="29">
        <f ca="1">IF(G383&lt;&gt;0,IF(E383&lt;0,0,IF(OR('Marinated Chicken'!I383&gt;0,Squid!I383&gt;0,Spanakopita!I383&gt;0,'Filet Mignon'!I383&gt;0,'Pork Loin Skewers'!I383&gt;0),0,IF(OR(Pita!I383&gt;0,'Green Pepper'!I383&gt;0,'House Salad'!I383&gt;0,Mushrooms!I383&gt;0,Lemon!I383&gt;0,Tzatziki!I383&gt;0,'Monterey Jack'!I383&gt;0,Onions!I383&gt;0,'Garlic Butter Sauce'!I383&gt;0,Flour!I383&gt;0,Cheddar!I383&gt;0),50,200))),0)</f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521</v>
      </c>
      <c r="F384" s="15">
        <f t="shared" si="34"/>
        <v>15</v>
      </c>
      <c r="G384" s="15">
        <f t="shared" ca="1" si="35"/>
        <v>0</v>
      </c>
      <c r="H384" s="13">
        <f t="shared" ca="1" si="31"/>
        <v>0.57095890410958916</v>
      </c>
      <c r="I384" s="29">
        <f ca="1">IF(G384&lt;&gt;0,IF(E384&lt;0,0,IF(OR('Marinated Chicken'!I384&gt;0,Squid!I384&gt;0,Spanakopita!I384&gt;0,'Filet Mignon'!I384&gt;0,'Pork Loin Skewers'!I384&gt;0),0,IF(OR(Pita!I384&gt;0,'Green Pepper'!I384&gt;0,'House Salad'!I384&gt;0,Mushrooms!I384&gt;0,Lemon!I384&gt;0,Tzatziki!I384&gt;0,'Monterey Jack'!I384&gt;0,Onions!I384&gt;0,'Garlic Butter Sauce'!I384&gt;0,Flour!I384&gt;0,Cheddar!I384&gt;0),50,200))),0)</f>
        <v>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25">
        <v>365</v>
      </c>
      <c r="E385" s="2">
        <f t="shared" ca="1" si="36"/>
        <v>506</v>
      </c>
      <c r="F385" s="15">
        <f t="shared" si="34"/>
        <v>15</v>
      </c>
      <c r="G385" s="15">
        <f t="shared" ca="1" si="35"/>
        <v>0</v>
      </c>
      <c r="H385" s="13">
        <f t="shared" ca="1" si="31"/>
        <v>0.55452054794520556</v>
      </c>
      <c r="I385" s="29">
        <f ca="1">IF(G385&lt;&gt;0,IF(E385&lt;0,0,IF(OR('Marinated Chicken'!I385&gt;0,Squid!I385&gt;0,Spanakopita!I385&gt;0,'Filet Mignon'!I385&gt;0,'Pork Loin Skewers'!I385&gt;0),0,IF(OR(Pita!I385&gt;0,'Green Pepper'!I385&gt;0,'House Salad'!I385&gt;0,Mushrooms!I385&gt;0,Lemon!I385&gt;0,Tzatziki!I385&gt;0,'Monterey Jack'!I385&gt;0,Onions!I385&gt;0,'Garlic Butter Sauce'!I385&gt;0,Flour!I385&gt;0,Cheddar!I385&gt;0),50,200))),0)</f>
        <v>0</v>
      </c>
      <c r="J385" s="2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13">
        <f t="shared" ca="1" si="32"/>
        <v>0</v>
      </c>
      <c r="L385" s="26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465.16164383561642</v>
      </c>
      <c r="F386" s="15">
        <f t="shared" si="34"/>
        <v>15</v>
      </c>
      <c r="G386" s="53">
        <f ca="1">AVERAGEIF(G21:G385,"&lt;&gt;0")</f>
        <v>543.72727272727275</v>
      </c>
      <c r="H386" s="51">
        <f ca="1">SUM(H21:H385)</f>
        <v>186.08109589041101</v>
      </c>
      <c r="I386" s="51">
        <f ca="1">SUM(I21:I385)</f>
        <v>0</v>
      </c>
      <c r="J386" s="54">
        <f t="shared" ref="J386:L386" ca="1" si="37">SUM(J21:J385)</f>
        <v>0</v>
      </c>
      <c r="K386" s="51">
        <f t="shared" ca="1" si="37"/>
        <v>0</v>
      </c>
      <c r="L386" s="52">
        <f t="shared" ca="1" si="37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8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9094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5</xdr:row>
                <xdr:rowOff>175260</xdr:rowOff>
              </to>
            </anchor>
          </controlPr>
        </control>
      </mc:Choice>
      <mc:Fallback>
        <control shapeId="89094" r:id="rId4" name="CommandButton1"/>
      </mc:Fallback>
    </mc:AlternateContent>
    <mc:AlternateContent xmlns:mc="http://schemas.openxmlformats.org/markup-compatibility/2006">
      <mc:Choice Requires="x14">
        <control shapeId="89093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60960</xdr:rowOff>
              </to>
            </anchor>
          </controlPr>
        </control>
      </mc:Choice>
      <mc:Fallback>
        <control shapeId="89093" r:id="rId6" name="CommandButton2"/>
      </mc:Fallback>
    </mc:AlternateContent>
    <mc:AlternateContent xmlns:mc="http://schemas.openxmlformats.org/markup-compatibility/2006">
      <mc:Choice Requires="x14">
        <control shapeId="89092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89092" r:id="rId8" name="CommandButton3"/>
      </mc:Fallback>
    </mc:AlternateContent>
    <mc:AlternateContent xmlns:mc="http://schemas.openxmlformats.org/markup-compatibility/2006">
      <mc:Choice Requires="x14">
        <control shapeId="89091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89091" r:id="rId10" name="CommandButton4"/>
      </mc:Fallback>
    </mc:AlternateContent>
    <mc:AlternateContent xmlns:mc="http://schemas.openxmlformats.org/markup-compatibility/2006">
      <mc:Choice Requires="x14">
        <control shapeId="89090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89090" r:id="rId12" name="CommandButton5"/>
      </mc:Fallback>
    </mc:AlternateContent>
    <mc:AlternateContent xmlns:mc="http://schemas.openxmlformats.org/markup-compatibility/2006">
      <mc:Choice Requires="x14">
        <control shapeId="89089" r:id="rId14" name="CommandButton6">
          <controlPr defaultSize="0" autoLine="0" autoPict="0" r:id="rId15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213360</xdr:colOff>
                <xdr:row>39</xdr:row>
                <xdr:rowOff>99060</xdr:rowOff>
              </to>
            </anchor>
          </controlPr>
        </control>
      </mc:Choice>
      <mc:Fallback>
        <control shapeId="89089" r:id="rId14" name="CommandButton6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537C-098C-4297-B3E0-709F5643EE1F}">
  <sheetPr codeName="Sheet21">
    <tabColor rgb="FF7030A0"/>
  </sheetPr>
  <dimension ref="D1:L388"/>
  <sheetViews>
    <sheetView showGridLines="0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20.77734375" style="2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8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754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35</v>
      </c>
      <c r="F5" s="17"/>
      <c r="G5"/>
      <c r="H5"/>
      <c r="I5"/>
      <c r="J5"/>
      <c r="K5" s="1"/>
      <c r="L5" s="1"/>
    </row>
    <row r="6" spans="4:12" ht="14.55" customHeight="1" x14ac:dyDescent="0.3">
      <c r="D6" s="23" t="s">
        <v>99</v>
      </c>
      <c r="E6" s="33" t="str" cm="1">
        <f t="array" ref="E6">_xlfn.ARRAYTOTEXT(_xlfn._xlws.FILTER(Table2!A:A,Table2!D:D=E2),0)</f>
        <v>Surf n' Turf, Butterfly Shrimp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376.44273972602747</v>
      </c>
      <c r="F8" s="57"/>
      <c r="G8"/>
      <c r="H8"/>
      <c r="I8"/>
      <c r="J8"/>
      <c r="K8" s="1"/>
      <c r="L8" s="1"/>
    </row>
    <row r="9" spans="4:12" x14ac:dyDescent="0.3">
      <c r="D9" s="23" t="s">
        <v>108</v>
      </c>
      <c r="E9" s="33" t="str" cm="1">
        <f t="array" aca="1" ref="E9" ca="1">_xlfn.ARRAYTOTEXT(_xlfn._xlws.FILTER(OFFSET(D20,E18,0):D385,OFFSET(J20,E18,0):J385&gt;0,"0"))</f>
        <v>0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3.3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115.72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108.57710186845944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8.7479829764093768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280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0.99968358770083066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-16</v>
      </c>
      <c r="F21" s="15">
        <f>ROUND($E$15/7,0)</f>
        <v>16</v>
      </c>
      <c r="G21" s="15">
        <f>IF(D21=1,$E$4,IF(E21&lt;0,$E$4-E21,IF(MOD(D21,$E$5)=0,$E$4-E21,0)))</f>
        <v>754</v>
      </c>
      <c r="H21" s="29">
        <f t="shared" ref="H21:H84" si="0">IF(E21&gt;0,E21*($E$12/365),0)</f>
        <v>0</v>
      </c>
      <c r="I21" s="29">
        <f>IF(G21&lt;&gt;0,IF(E21&lt;0,0,IF(OR('Marinated Chicken'!I21&gt;0,Squid!I21&gt;0,Spanakopita!I21&gt;0,'Filet Mignon'!I21&gt;0,'Pork Loin Skewers'!I21&gt;0,Bacon!I21&gt;0,'Chicken Breast'!I21&gt;0),0,IF(OR(Pita!I21&gt;0,'Green Pepper'!I21&gt;0,'House Salad'!I21&gt;0,Mushrooms!I21&gt;0,Lemon!I21&gt;0,Tzatziki!I21&gt;0,'Monterey Jack'!I21&gt;0,Onions!I21&gt;0,'Garlic Butter Sauce'!I21&gt;0,Flour!I21&gt;0,Cheddar!I21&gt;0),50,200))),0)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722</v>
      </c>
      <c r="F22" s="15">
        <f t="shared" ref="F22:F85" si="4">ROUND($E$15/7,0)</f>
        <v>16</v>
      </c>
      <c r="G22" s="15">
        <f t="shared" ref="G22:G85" ca="1" si="5">IF(D22=1,$E$4,IF(E22&lt;0,$E$4-E22,IF(MOD(D22,$E$5)=0,$E$4-E22,0)))</f>
        <v>0</v>
      </c>
      <c r="H22" s="13">
        <f t="shared" ca="1" si="0"/>
        <v>0.79123287671232889</v>
      </c>
      <c r="I22" s="29">
        <f ca="1">IF(G22&lt;&gt;0,IF(E22&lt;0,0,IF(OR('Marinated Chicken'!I22&gt;0,Squid!I22&gt;0,Spanakopita!I22&gt;0,'Filet Mignon'!I22&gt;0,'Pork Loin Skewers'!I22&gt;0,Bacon!I22&gt;0,'Chicken Breast'!I22&gt;0),0,IF(OR(Pita!I22&gt;0,'Green Pepper'!I22&gt;0,'House Salad'!I22&gt;0,Mushrooms!I22&gt;0,Lemon!I22&gt;0,Tzatziki!I22&gt;0,'Monterey Jack'!I22&gt;0,Onions!I22&gt;0,'Garlic Butter Sauce'!I22&gt;0,Flour!I22&gt;0,Cheddar!I22&gt;0),50,200))),0)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706</v>
      </c>
      <c r="F23" s="15">
        <f t="shared" si="4"/>
        <v>16</v>
      </c>
      <c r="G23" s="15">
        <f t="shared" ca="1" si="5"/>
        <v>0</v>
      </c>
      <c r="H23" s="13">
        <f t="shared" ca="1" si="0"/>
        <v>0.77369863013698637</v>
      </c>
      <c r="I23" s="29">
        <f ca="1">IF(G23&lt;&gt;0,IF(E23&lt;0,0,IF(OR('Marinated Chicken'!I23&gt;0,Squid!I23&gt;0,Spanakopita!I23&gt;0,'Filet Mignon'!I23&gt;0,'Pork Loin Skewers'!I23&gt;0,Bacon!I23&gt;0,'Chicken Breast'!I23&gt;0),0,IF(OR(Pita!I23&gt;0,'Green Pepper'!I23&gt;0,'House Salad'!I23&gt;0,Mushrooms!I23&gt;0,Lemon!I23&gt;0,Tzatziki!I23&gt;0,'Monterey Jack'!I23&gt;0,Onions!I23&gt;0,'Garlic Butter Sauce'!I23&gt;0,Flour!I23&gt;0,Cheddar!I23&gt;0),50,200))),0)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690</v>
      </c>
      <c r="F24" s="15">
        <f t="shared" si="4"/>
        <v>16</v>
      </c>
      <c r="G24" s="15">
        <f t="shared" ca="1" si="5"/>
        <v>0</v>
      </c>
      <c r="H24" s="13">
        <f t="shared" ca="1" si="0"/>
        <v>0.75616438356164395</v>
      </c>
      <c r="I24" s="29">
        <f ca="1">IF(G24&lt;&gt;0,IF(E24&lt;0,0,IF(OR('Marinated Chicken'!I24&gt;0,Squid!I24&gt;0,Spanakopita!I24&gt;0,'Filet Mignon'!I24&gt;0,'Pork Loin Skewers'!I24&gt;0,Bacon!I24&gt;0,'Chicken Breast'!I24&gt;0),0,IF(OR(Pita!I24&gt;0,'Green Pepper'!I24&gt;0,'House Salad'!I24&gt;0,Mushrooms!I24&gt;0,Lemon!I24&gt;0,Tzatziki!I24&gt;0,'Monterey Jack'!I24&gt;0,Onions!I24&gt;0,'Garlic Butter Sauce'!I24&gt;0,Flour!I24&gt;0,Cheddar!I24&gt;0),50,200))),0)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674</v>
      </c>
      <c r="F25" s="15">
        <f t="shared" si="4"/>
        <v>16</v>
      </c>
      <c r="G25" s="15">
        <f t="shared" ca="1" si="5"/>
        <v>0</v>
      </c>
      <c r="H25" s="13">
        <f t="shared" ca="1" si="0"/>
        <v>0.73863013698630142</v>
      </c>
      <c r="I25" s="29">
        <f ca="1">IF(G25&lt;&gt;0,IF(E25&lt;0,0,IF(OR('Marinated Chicken'!I25&gt;0,Squid!I25&gt;0,Spanakopita!I25&gt;0,'Filet Mignon'!I25&gt;0,'Pork Loin Skewers'!I25&gt;0,Bacon!I25&gt;0,'Chicken Breast'!I25&gt;0),0,IF(OR(Pita!I25&gt;0,'Green Pepper'!I25&gt;0,'House Salad'!I25&gt;0,Mushrooms!I25&gt;0,Lemon!I25&gt;0,Tzatziki!I25&gt;0,'Monterey Jack'!I25&gt;0,Onions!I25&gt;0,'Garlic Butter Sauce'!I25&gt;0,Flour!I25&gt;0,Cheddar!I25&gt;0),50,200))),0)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658</v>
      </c>
      <c r="F26" s="15">
        <f t="shared" si="4"/>
        <v>16</v>
      </c>
      <c r="G26" s="15">
        <f t="shared" ca="1" si="5"/>
        <v>0</v>
      </c>
      <c r="H26" s="13">
        <f t="shared" ca="1" si="0"/>
        <v>0.72109589041095901</v>
      </c>
      <c r="I26" s="29">
        <f ca="1">IF(G26&lt;&gt;0,IF(E26&lt;0,0,IF(OR('Marinated Chicken'!I26&gt;0,Squid!I26&gt;0,Spanakopita!I26&gt;0,'Filet Mignon'!I26&gt;0,'Pork Loin Skewers'!I26&gt;0,Bacon!I26&gt;0,'Chicken Breast'!I26&gt;0),0,IF(OR(Pita!I26&gt;0,'Green Pepper'!I26&gt;0,'House Salad'!I26&gt;0,Mushrooms!I26&gt;0,Lemon!I26&gt;0,Tzatziki!I26&gt;0,'Monterey Jack'!I26&gt;0,Onions!I26&gt;0,'Garlic Butter Sauce'!I26&gt;0,Flour!I26&gt;0,Cheddar!I26&gt;0),50,200))),0)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642</v>
      </c>
      <c r="F27" s="15">
        <f t="shared" si="4"/>
        <v>16</v>
      </c>
      <c r="G27" s="15">
        <f t="shared" ca="1" si="5"/>
        <v>0</v>
      </c>
      <c r="H27" s="13">
        <f t="shared" ca="1" si="0"/>
        <v>0.70356164383561648</v>
      </c>
      <c r="I27" s="29">
        <f ca="1">IF(G27&lt;&gt;0,IF(E27&lt;0,0,IF(OR('Marinated Chicken'!I27&gt;0,Squid!I27&gt;0,Spanakopita!I27&gt;0,'Filet Mignon'!I27&gt;0,'Pork Loin Skewers'!I27&gt;0,Bacon!I27&gt;0,'Chicken Breast'!I27&gt;0),0,IF(OR(Pita!I27&gt;0,'Green Pepper'!I27&gt;0,'House Salad'!I27&gt;0,Mushrooms!I27&gt;0,Lemon!I27&gt;0,Tzatziki!I27&gt;0,'Monterey Jack'!I27&gt;0,Onions!I27&gt;0,'Garlic Butter Sauce'!I27&gt;0,Flour!I27&gt;0,Cheddar!I27&gt;0),50,200))),0)</f>
        <v>0</v>
      </c>
      <c r="J27" s="2" t="str">
        <f ca="1">IF(D27&lt;$E$18,"N/A",IF(D27=$E$18,IF($E$7-SUM(OFFSET(F27,-$E$18,0):F27)&gt;0,$E$7-SUM(OFFSET(F27,-$E$18,0):F27),0),IF(OFFSET(G27,-$E$18,0)-SUM(OFFSET(F27,-$E$18,0):F27)&gt;0,OFFSET(G27,-$E$18,0)-SUM(OFFSET(F27,-$E$18,0):F27),0)))</f>
        <v>N/A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626</v>
      </c>
      <c r="F28" s="15">
        <f t="shared" si="4"/>
        <v>16</v>
      </c>
      <c r="G28" s="15">
        <f t="shared" ca="1" si="5"/>
        <v>0</v>
      </c>
      <c r="H28" s="13">
        <f t="shared" ca="1" si="0"/>
        <v>0.68602739726027406</v>
      </c>
      <c r="I28" s="29">
        <f ca="1">IF(G28&lt;&gt;0,IF(E28&lt;0,0,IF(OR('Marinated Chicken'!I28&gt;0,Squid!I28&gt;0,Spanakopita!I28&gt;0,'Filet Mignon'!I28&gt;0,'Pork Loin Skewers'!I28&gt;0,Bacon!I28&gt;0,'Chicken Breast'!I28&gt;0),0,IF(OR(Pita!I28&gt;0,'Green Pepper'!I28&gt;0,'House Salad'!I28&gt;0,Mushrooms!I28&gt;0,Lemon!I28&gt;0,Tzatziki!I28&gt;0,'Monterey Jack'!I28&gt;0,Onions!I28&gt;0,'Garlic Butter Sauce'!I28&gt;0,Flour!I28&gt;0,Cheddar!I28&gt;0),50,200))),0)</f>
        <v>0</v>
      </c>
      <c r="J28" s="2" t="str">
        <f ca="1">IF(D28&lt;$E$18,"N/A",IF(D28=$E$18,IF($E$7-SUM(OFFSET(F28,-$E$18,0):F28)&gt;0,$E$7-SUM(OFFSET(F28,-$E$18,0):F28),0),IF(OFFSET(G28,-$E$18,0)-SUM(OFFSET(F28,-$E$18,0):F28)&gt;0,OFFSET(G28,-$E$18,0)-SUM(OFFSET(F28,-$E$18,0):F28),0)))</f>
        <v>N/A</v>
      </c>
      <c r="K28" s="13">
        <f t="shared" ca="1" si="1"/>
        <v>0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610</v>
      </c>
      <c r="F29" s="15">
        <f t="shared" si="4"/>
        <v>16</v>
      </c>
      <c r="G29" s="15">
        <f t="shared" ca="1" si="5"/>
        <v>0</v>
      </c>
      <c r="H29" s="13">
        <f t="shared" ca="1" si="0"/>
        <v>0.66849315068493154</v>
      </c>
      <c r="I29" s="29">
        <f ca="1">IF(G29&lt;&gt;0,IF(E29&lt;0,0,IF(OR('Marinated Chicken'!I29&gt;0,Squid!I29&gt;0,Spanakopita!I29&gt;0,'Filet Mignon'!I29&gt;0,'Pork Loin Skewers'!I29&gt;0,Bacon!I29&gt;0,'Chicken Breast'!I29&gt;0),0,IF(OR(Pita!I29&gt;0,'Green Pepper'!I29&gt;0,'House Salad'!I29&gt;0,Mushrooms!I29&gt;0,Lemon!I29&gt;0,Tzatziki!I29&gt;0,'Monterey Jack'!I29&gt;0,Onions!I29&gt;0,'Garlic Butter Sauce'!I29&gt;0,Flour!I29&gt;0,Cheddar!I29&gt;0),50,200))),0)</f>
        <v>0</v>
      </c>
      <c r="J29" s="2" t="str">
        <f ca="1">IF(D29&lt;$E$18,"N/A",IF(D29=$E$18,IF($E$7-SUM(OFFSET(F29,-$E$18,0):F29)&gt;0,$E$7-SUM(OFFSET(F29,-$E$18,0):F29),0),IF(OFFSET(G29,-$E$18,0)-SUM(OFFSET(F29,-$E$18,0):F29)&gt;0,OFFSET(G29,-$E$18,0)-SUM(OFFSET(F29,-$E$18,0):F29),0)))</f>
        <v>N/A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594</v>
      </c>
      <c r="F30" s="15">
        <f t="shared" si="4"/>
        <v>16</v>
      </c>
      <c r="G30" s="15">
        <f t="shared" ca="1" si="5"/>
        <v>0</v>
      </c>
      <c r="H30" s="13">
        <f t="shared" ca="1" si="0"/>
        <v>0.65095890410958912</v>
      </c>
      <c r="I30" s="29">
        <f ca="1">IF(G30&lt;&gt;0,IF(E30&lt;0,0,IF(OR('Marinated Chicken'!I30&gt;0,Squid!I30&gt;0,Spanakopita!I30&gt;0,'Filet Mignon'!I30&gt;0,'Pork Loin Skewers'!I30&gt;0,Bacon!I30&gt;0,'Chicken Breast'!I30&gt;0),0,IF(OR(Pita!I30&gt;0,'Green Pepper'!I30&gt;0,'House Salad'!I30&gt;0,Mushrooms!I30&gt;0,Lemon!I30&gt;0,Tzatziki!I30&gt;0,'Monterey Jack'!I30&gt;0,Onions!I30&gt;0,'Garlic Butter Sauce'!I30&gt;0,Flour!I30&gt;0,Cheddar!I30&gt;0),50,200))),0)</f>
        <v>0</v>
      </c>
      <c r="J30" s="2" t="str">
        <f ca="1">IF(D30&lt;$E$18,"N/A",IF(D30=$E$18,IF($E$7-SUM(OFFSET(F30,-$E$18,0):F30)&gt;0,$E$7-SUM(OFFSET(F30,-$E$18,0):F30),0),IF(OFFSET(G30,-$E$18,0)-SUM(OFFSET(F30,-$E$18,0):F30)&gt;0,OFFSET(G30,-$E$18,0)-SUM(OFFSET(F30,-$E$18,0):F30),0)))</f>
        <v>N/A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578</v>
      </c>
      <c r="F31" s="15">
        <f t="shared" si="4"/>
        <v>16</v>
      </c>
      <c r="G31" s="15">
        <f t="shared" ca="1" si="5"/>
        <v>0</v>
      </c>
      <c r="H31" s="13">
        <f t="shared" ca="1" si="0"/>
        <v>0.6334246575342467</v>
      </c>
      <c r="I31" s="29">
        <f ca="1">IF(G31&lt;&gt;0,IF(E31&lt;0,0,IF(OR('Marinated Chicken'!I31&gt;0,Squid!I31&gt;0,Spanakopita!I31&gt;0,'Filet Mignon'!I31&gt;0,'Pork Loin Skewers'!I31&gt;0,Bacon!I31&gt;0,'Chicken Breast'!I31&gt;0),0,IF(OR(Pita!I31&gt;0,'Green Pepper'!I31&gt;0,'House Salad'!I31&gt;0,Mushrooms!I31&gt;0,Lemon!I31&gt;0,Tzatziki!I31&gt;0,'Monterey Jack'!I31&gt;0,Onions!I31&gt;0,'Garlic Butter Sauce'!I31&gt;0,Flour!I31&gt;0,Cheddar!I31&gt;0),50,200))),0)</f>
        <v>0</v>
      </c>
      <c r="J31" s="2" t="str">
        <f ca="1">IF(D31&lt;$E$18,"N/A",IF(D31=$E$18,IF($E$7-SUM(OFFSET(F31,-$E$18,0):F31)&gt;0,$E$7-SUM(OFFSET(F31,-$E$18,0):F31),0),IF(OFFSET(G31,-$E$18,0)-SUM(OFFSET(F31,-$E$18,0):F31)&gt;0,OFFSET(G31,-$E$18,0)-SUM(OFFSET(F31,-$E$18,0):F31),0)))</f>
        <v>N/A</v>
      </c>
      <c r="K31" s="13">
        <f t="shared" ca="1" si="1"/>
        <v>0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562</v>
      </c>
      <c r="F32" s="15">
        <f t="shared" si="4"/>
        <v>16</v>
      </c>
      <c r="G32" s="15">
        <f t="shared" ca="1" si="5"/>
        <v>0</v>
      </c>
      <c r="H32" s="13">
        <f t="shared" ca="1" si="0"/>
        <v>0.61589041095890418</v>
      </c>
      <c r="I32" s="29">
        <f ca="1">IF(G32&lt;&gt;0,IF(E32&lt;0,0,IF(OR('Marinated Chicken'!I32&gt;0,Squid!I32&gt;0,Spanakopita!I32&gt;0,'Filet Mignon'!I32&gt;0,'Pork Loin Skewers'!I32&gt;0,Bacon!I32&gt;0,'Chicken Breast'!I32&gt;0),0,IF(OR(Pita!I32&gt;0,'Green Pepper'!I32&gt;0,'House Salad'!I32&gt;0,Mushrooms!I32&gt;0,Lemon!I32&gt;0,Tzatziki!I32&gt;0,'Monterey Jack'!I32&gt;0,Onions!I32&gt;0,'Garlic Butter Sauce'!I32&gt;0,Flour!I32&gt;0,Cheddar!I32&gt;0),50,200))),0)</f>
        <v>0</v>
      </c>
      <c r="J32" s="2" t="str">
        <f ca="1">IF(D32&lt;$E$18,"N/A",IF(D32=$E$18,IF($E$7-SUM(OFFSET(F32,-$E$18,0):F32)&gt;0,$E$7-SUM(OFFSET(F32,-$E$18,0):F32),0),IF(OFFSET(G32,-$E$18,0)-SUM(OFFSET(F32,-$E$18,0):F32)&gt;0,OFFSET(G32,-$E$18,0)-SUM(OFFSET(F32,-$E$18,0):F32),0)))</f>
        <v>N/A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546</v>
      </c>
      <c r="F33" s="15">
        <f t="shared" si="4"/>
        <v>16</v>
      </c>
      <c r="G33" s="15">
        <f t="shared" ca="1" si="5"/>
        <v>0</v>
      </c>
      <c r="H33" s="13">
        <f t="shared" ca="1" si="0"/>
        <v>0.59835616438356176</v>
      </c>
      <c r="I33" s="29">
        <f ca="1">IF(G33&lt;&gt;0,IF(E33&lt;0,0,IF(OR('Marinated Chicken'!I33&gt;0,Squid!I33&gt;0,Spanakopita!I33&gt;0,'Filet Mignon'!I33&gt;0,'Pork Loin Skewers'!I33&gt;0,Bacon!I33&gt;0,'Chicken Breast'!I33&gt;0),0,IF(OR(Pita!I33&gt;0,'Green Pepper'!I33&gt;0,'House Salad'!I33&gt;0,Mushrooms!I33&gt;0,Lemon!I33&gt;0,Tzatziki!I33&gt;0,'Monterey Jack'!I33&gt;0,Onions!I33&gt;0,'Garlic Butter Sauce'!I33&gt;0,Flour!I33&gt;0,Cheddar!I33&gt;0),50,200))),0)</f>
        <v>0</v>
      </c>
      <c r="J33" s="2" t="str">
        <f ca="1">IF(D33&lt;$E$18,"N/A",IF(D33=$E$18,IF($E$7-SUM(OFFSET(F33,-$E$18,0):F33)&gt;0,$E$7-SUM(OFFSET(F33,-$E$18,0):F33),0),IF(OFFSET(G33,-$E$18,0)-SUM(OFFSET(F33,-$E$18,0):F33)&gt;0,OFFSET(G33,-$E$18,0)-SUM(OFFSET(F33,-$E$18,0):F33),0)))</f>
        <v>N/A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530</v>
      </c>
      <c r="F34" s="15">
        <f t="shared" si="4"/>
        <v>16</v>
      </c>
      <c r="G34" s="15">
        <f t="shared" ca="1" si="5"/>
        <v>0</v>
      </c>
      <c r="H34" s="13">
        <f t="shared" ca="1" si="0"/>
        <v>0.58082191780821923</v>
      </c>
      <c r="I34" s="29">
        <f ca="1">IF(G34&lt;&gt;0,IF(E34&lt;0,0,IF(OR('Marinated Chicken'!I34&gt;0,Squid!I34&gt;0,Spanakopita!I34&gt;0,'Filet Mignon'!I34&gt;0,'Pork Loin Skewers'!I34&gt;0,Bacon!I34&gt;0,'Chicken Breast'!I34&gt;0),0,IF(OR(Pita!I34&gt;0,'Green Pepper'!I34&gt;0,'House Salad'!I34&gt;0,Mushrooms!I34&gt;0,Lemon!I34&gt;0,Tzatziki!I34&gt;0,'Monterey Jack'!I34&gt;0,Onions!I34&gt;0,'Garlic Butter Sauce'!I34&gt;0,Flour!I34&gt;0,Cheddar!I34&gt;0),50,200))),0)</f>
        <v>0</v>
      </c>
      <c r="J34" s="2" t="str">
        <f ca="1">IF(D34&lt;$E$18,"N/A",IF(D34=$E$18,IF($E$7-SUM(OFFSET(F34,-$E$18,0):F34)&gt;0,$E$7-SUM(OFFSET(F34,-$E$18,0):F34),0),IF(OFFSET(G34,-$E$18,0)-SUM(OFFSET(F34,-$E$18,0):F34)&gt;0,OFFSET(G34,-$E$18,0)-SUM(OFFSET(F34,-$E$18,0):F34),0)))</f>
        <v>N/A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514</v>
      </c>
      <c r="F35" s="15">
        <f t="shared" si="4"/>
        <v>16</v>
      </c>
      <c r="G35" s="15">
        <f t="shared" ca="1" si="5"/>
        <v>0</v>
      </c>
      <c r="H35" s="13">
        <f t="shared" ca="1" si="0"/>
        <v>0.56328767123287682</v>
      </c>
      <c r="I35" s="29">
        <f ca="1">IF(G35&lt;&gt;0,IF(E35&lt;0,0,IF(OR('Marinated Chicken'!I35&gt;0,Squid!I35&gt;0,Spanakopita!I35&gt;0,'Filet Mignon'!I35&gt;0,'Pork Loin Skewers'!I35&gt;0,Bacon!I35&gt;0,'Chicken Breast'!I35&gt;0),0,IF(OR(Pita!I35&gt;0,'Green Pepper'!I35&gt;0,'House Salad'!I35&gt;0,Mushrooms!I35&gt;0,Lemon!I35&gt;0,Tzatziki!I35&gt;0,'Monterey Jack'!I35&gt;0,Onions!I35&gt;0,'Garlic Butter Sauce'!I35&gt;0,Flour!I35&gt;0,Cheddar!I35&gt;0),50,200))),0)</f>
        <v>0</v>
      </c>
      <c r="J35" s="2" t="str">
        <f ca="1">IF(D35&lt;$E$18,"N/A",IF(D35=$E$18,IF($E$7-SUM(OFFSET(F35,-$E$18,0):F35)&gt;0,$E$7-SUM(OFFSET(F35,-$E$18,0):F35),0),IF(OFFSET(G35,-$E$18,0)-SUM(OFFSET(F35,-$E$18,0):F35)&gt;0,OFFSET(G35,-$E$18,0)-SUM(OFFSET(F35,-$E$18,0):F35),0)))</f>
        <v>N/A</v>
      </c>
      <c r="K35" s="13">
        <f t="shared" ca="1" si="1"/>
        <v>0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498</v>
      </c>
      <c r="F36" s="15">
        <f t="shared" si="4"/>
        <v>16</v>
      </c>
      <c r="G36" s="15">
        <f t="shared" ca="1" si="5"/>
        <v>0</v>
      </c>
      <c r="H36" s="13">
        <f t="shared" ca="1" si="0"/>
        <v>0.54575342465753429</v>
      </c>
      <c r="I36" s="29">
        <f ca="1">IF(G36&lt;&gt;0,IF(E36&lt;0,0,IF(OR('Marinated Chicken'!I36&gt;0,Squid!I36&gt;0,Spanakopita!I36&gt;0,'Filet Mignon'!I36&gt;0,'Pork Loin Skewers'!I36&gt;0,Bacon!I36&gt;0,'Chicken Breast'!I36&gt;0),0,IF(OR(Pita!I36&gt;0,'Green Pepper'!I36&gt;0,'House Salad'!I36&gt;0,Mushrooms!I36&gt;0,Lemon!I36&gt;0,Tzatziki!I36&gt;0,'Monterey Jack'!I36&gt;0,Onions!I36&gt;0,'Garlic Butter Sauce'!I36&gt;0,Flour!I36&gt;0,Cheddar!I36&gt;0),50,200))),0)</f>
        <v>0</v>
      </c>
      <c r="J36" s="2" t="str">
        <f ca="1">IF(D36&lt;$E$18,"N/A",IF(D36=$E$18,IF($E$7-SUM(OFFSET(F36,-$E$18,0):F36)&gt;0,$E$7-SUM(OFFSET(F36,-$E$18,0):F36),0),IF(OFFSET(G36,-$E$18,0)-SUM(OFFSET(F36,-$E$18,0):F36)&gt;0,OFFSET(G36,-$E$18,0)-SUM(OFFSET(F36,-$E$18,0):F36),0)))</f>
        <v>N/A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482</v>
      </c>
      <c r="F37" s="15">
        <f t="shared" si="4"/>
        <v>16</v>
      </c>
      <c r="G37" s="15">
        <f t="shared" ca="1" si="5"/>
        <v>0</v>
      </c>
      <c r="H37" s="13">
        <f t="shared" ca="1" si="0"/>
        <v>0.52821917808219188</v>
      </c>
      <c r="I37" s="29">
        <f ca="1">IF(G37&lt;&gt;0,IF(E37&lt;0,0,IF(OR('Marinated Chicken'!I37&gt;0,Squid!I37&gt;0,Spanakopita!I37&gt;0,'Filet Mignon'!I37&gt;0,'Pork Loin Skewers'!I37&gt;0,Bacon!I37&gt;0,'Chicken Breast'!I37&gt;0),0,IF(OR(Pita!I37&gt;0,'Green Pepper'!I37&gt;0,'House Salad'!I37&gt;0,Mushrooms!I37&gt;0,Lemon!I37&gt;0,Tzatziki!I37&gt;0,'Monterey Jack'!I37&gt;0,Onions!I37&gt;0,'Garlic Butter Sauce'!I37&gt;0,Flour!I37&gt;0,Cheddar!I37&gt;0),50,200))),0)</f>
        <v>0</v>
      </c>
      <c r="J37" s="2" t="str">
        <f ca="1">IF(D37&lt;$E$18,"N/A",IF(D37=$E$18,IF($E$7-SUM(OFFSET(F37,-$E$18,0):F37)&gt;0,$E$7-SUM(OFFSET(F37,-$E$18,0):F37),0),IF(OFFSET(G37,-$E$18,0)-SUM(OFFSET(F37,-$E$18,0):F37)&gt;0,OFFSET(G37,-$E$18,0)-SUM(OFFSET(F37,-$E$18,0):F37),0)))</f>
        <v>N/A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466</v>
      </c>
      <c r="F38" s="15">
        <f t="shared" si="4"/>
        <v>16</v>
      </c>
      <c r="G38" s="15">
        <f t="shared" ca="1" si="5"/>
        <v>0</v>
      </c>
      <c r="H38" s="13">
        <f t="shared" ca="1" si="0"/>
        <v>0.51068493150684935</v>
      </c>
      <c r="I38" s="29">
        <f ca="1">IF(G38&lt;&gt;0,IF(E38&lt;0,0,IF(OR('Marinated Chicken'!I38&gt;0,Squid!I38&gt;0,Spanakopita!I38&gt;0,'Filet Mignon'!I38&gt;0,'Pork Loin Skewers'!I38&gt;0,Bacon!I38&gt;0,'Chicken Breast'!I38&gt;0),0,IF(OR(Pita!I38&gt;0,'Green Pepper'!I38&gt;0,'House Salad'!I38&gt;0,Mushrooms!I38&gt;0,Lemon!I38&gt;0,Tzatziki!I38&gt;0,'Monterey Jack'!I38&gt;0,Onions!I38&gt;0,'Garlic Butter Sauce'!I38&gt;0,Flour!I38&gt;0,Cheddar!I38&gt;0),50,200))),0)</f>
        <v>0</v>
      </c>
      <c r="J38" s="2" t="str">
        <f ca="1">IF(D38&lt;$E$18,"N/A",IF(D38=$E$18,IF($E$7-SUM(OFFSET(F38,-$E$18,0):F38)&gt;0,$E$7-SUM(OFFSET(F38,-$E$18,0):F38),0),IF(OFFSET(G38,-$E$18,0)-SUM(OFFSET(F38,-$E$18,0):F38)&gt;0,OFFSET(G38,-$E$18,0)-SUM(OFFSET(F38,-$E$18,0):F38),0)))</f>
        <v>N/A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450</v>
      </c>
      <c r="F39" s="15">
        <f t="shared" si="4"/>
        <v>16</v>
      </c>
      <c r="G39" s="15">
        <f t="shared" ca="1" si="5"/>
        <v>0</v>
      </c>
      <c r="H39" s="13">
        <f t="shared" ca="1" si="0"/>
        <v>0.49315068493150693</v>
      </c>
      <c r="I39" s="29">
        <f ca="1">IF(G39&lt;&gt;0,IF(E39&lt;0,0,IF(OR('Marinated Chicken'!I39&gt;0,Squid!I39&gt;0,Spanakopita!I39&gt;0,'Filet Mignon'!I39&gt;0,'Pork Loin Skewers'!I39&gt;0,Bacon!I39&gt;0,'Chicken Breast'!I39&gt;0),0,IF(OR(Pita!I39&gt;0,'Green Pepper'!I39&gt;0,'House Salad'!I39&gt;0,Mushrooms!I39&gt;0,Lemon!I39&gt;0,Tzatziki!I39&gt;0,'Monterey Jack'!I39&gt;0,Onions!I39&gt;0,'Garlic Butter Sauce'!I39&gt;0,Flour!I39&gt;0,Cheddar!I39&gt;0),50,200))),0)</f>
        <v>0</v>
      </c>
      <c r="J39" s="2" t="str">
        <f ca="1">IF(D39&lt;$E$18,"N/A",IF(D39=$E$18,IF($E$7-SUM(OFFSET(F39,-$E$18,0):F39)&gt;0,$E$7-SUM(OFFSET(F39,-$E$18,0):F39),0),IF(OFFSET(G39,-$E$18,0)-SUM(OFFSET(F39,-$E$18,0):F39)&gt;0,OFFSET(G39,-$E$18,0)-SUM(OFFSET(F39,-$E$18,0):F39),0)))</f>
        <v>N/A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434</v>
      </c>
      <c r="F40" s="15">
        <f t="shared" si="4"/>
        <v>16</v>
      </c>
      <c r="G40" s="15">
        <f t="shared" ca="1" si="5"/>
        <v>0</v>
      </c>
      <c r="H40" s="13">
        <f t="shared" ca="1" si="0"/>
        <v>0.47561643835616446</v>
      </c>
      <c r="I40" s="29">
        <f ca="1">IF(G40&lt;&gt;0,IF(E40&lt;0,0,IF(OR('Marinated Chicken'!I40&gt;0,Squid!I40&gt;0,Spanakopita!I40&gt;0,'Filet Mignon'!I40&gt;0,'Pork Loin Skewers'!I40&gt;0,Bacon!I40&gt;0,'Chicken Breast'!I40&gt;0),0,IF(OR(Pita!I40&gt;0,'Green Pepper'!I40&gt;0,'House Salad'!I40&gt;0,Mushrooms!I40&gt;0,Lemon!I40&gt;0,Tzatziki!I40&gt;0,'Monterey Jack'!I40&gt;0,Onions!I40&gt;0,'Garlic Butter Sauce'!I40&gt;0,Flour!I40&gt;0,Cheddar!I40&gt;0),50,200))),0)</f>
        <v>0</v>
      </c>
      <c r="J40" s="2" t="str">
        <f ca="1">IF(D40&lt;$E$18,"N/A",IF(D40=$E$18,IF($E$7-SUM(OFFSET(F40,-$E$18,0):F40)&gt;0,$E$7-SUM(OFFSET(F40,-$E$18,0):F40),0),IF(OFFSET(G40,-$E$18,0)-SUM(OFFSET(F40,-$E$18,0):F40)&gt;0,OFFSET(G40,-$E$18,0)-SUM(OFFSET(F40,-$E$18,0):F40),0)))</f>
        <v>N/A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418</v>
      </c>
      <c r="F41" s="15">
        <f t="shared" si="4"/>
        <v>16</v>
      </c>
      <c r="G41" s="15">
        <f t="shared" ca="1" si="5"/>
        <v>0</v>
      </c>
      <c r="H41" s="13">
        <f t="shared" ca="1" si="0"/>
        <v>0.45808219178082199</v>
      </c>
      <c r="I41" s="29">
        <f ca="1">IF(G41&lt;&gt;0,IF(E41&lt;0,0,IF(OR('Marinated Chicken'!I41&gt;0,Squid!I41&gt;0,Spanakopita!I41&gt;0,'Filet Mignon'!I41&gt;0,'Pork Loin Skewers'!I41&gt;0,Bacon!I41&gt;0,'Chicken Breast'!I41&gt;0),0,IF(OR(Pita!I41&gt;0,'Green Pepper'!I41&gt;0,'House Salad'!I41&gt;0,Mushrooms!I41&gt;0,Lemon!I41&gt;0,Tzatziki!I41&gt;0,'Monterey Jack'!I41&gt;0,Onions!I41&gt;0,'Garlic Butter Sauce'!I41&gt;0,Flour!I41&gt;0,Cheddar!I41&gt;0),50,200))),0)</f>
        <v>0</v>
      </c>
      <c r="J41" s="2" t="str">
        <f ca="1">IF(D41&lt;$E$18,"N/A",IF(D41=$E$18,IF($E$7-SUM(OFFSET(F41,-$E$18,0):F41)&gt;0,$E$7-SUM(OFFSET(F41,-$E$18,0):F41),0),IF(OFFSET(G41,-$E$18,0)-SUM(OFFSET(F41,-$E$18,0):F41)&gt;0,OFFSET(G41,-$E$18,0)-SUM(OFFSET(F41,-$E$18,0):F41),0)))</f>
        <v>N/A</v>
      </c>
      <c r="K41" s="13">
        <f t="shared" ca="1" si="1"/>
        <v>0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402</v>
      </c>
      <c r="F42" s="15">
        <f t="shared" si="4"/>
        <v>16</v>
      </c>
      <c r="G42" s="15">
        <f t="shared" ca="1" si="5"/>
        <v>0</v>
      </c>
      <c r="H42" s="13">
        <f t="shared" ca="1" si="0"/>
        <v>0.44054794520547952</v>
      </c>
      <c r="I42" s="29">
        <f ca="1">IF(G42&lt;&gt;0,IF(E42&lt;0,0,IF(OR('Marinated Chicken'!I42&gt;0,Squid!I42&gt;0,Spanakopita!I42&gt;0,'Filet Mignon'!I42&gt;0,'Pork Loin Skewers'!I42&gt;0,Bacon!I42&gt;0,'Chicken Breast'!I42&gt;0),0,IF(OR(Pita!I42&gt;0,'Green Pepper'!I42&gt;0,'House Salad'!I42&gt;0,Mushrooms!I42&gt;0,Lemon!I42&gt;0,Tzatziki!I42&gt;0,'Monterey Jack'!I42&gt;0,Onions!I42&gt;0,'Garlic Butter Sauce'!I42&gt;0,Flour!I42&gt;0,Cheddar!I42&gt;0),50,200))),0)</f>
        <v>0</v>
      </c>
      <c r="J42" s="2" t="str">
        <f ca="1">IF(D42&lt;$E$18,"N/A",IF(D42=$E$18,IF($E$7-SUM(OFFSET(F42,-$E$18,0):F42)&gt;0,$E$7-SUM(OFFSET(F42,-$E$18,0):F42),0),IF(OFFSET(G42,-$E$18,0)-SUM(OFFSET(F42,-$E$18,0):F42)&gt;0,OFFSET(G42,-$E$18,0)-SUM(OFFSET(F42,-$E$18,0):F42),0)))</f>
        <v>N/A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386</v>
      </c>
      <c r="F43" s="15">
        <f t="shared" si="4"/>
        <v>16</v>
      </c>
      <c r="G43" s="15">
        <f t="shared" ca="1" si="5"/>
        <v>0</v>
      </c>
      <c r="H43" s="13">
        <f t="shared" ca="1" si="0"/>
        <v>0.42301369863013705</v>
      </c>
      <c r="I43" s="29">
        <f ca="1">IF(G43&lt;&gt;0,IF(E43&lt;0,0,IF(OR('Marinated Chicken'!I43&gt;0,Squid!I43&gt;0,Spanakopita!I43&gt;0,'Filet Mignon'!I43&gt;0,'Pork Loin Skewers'!I43&gt;0,Bacon!I43&gt;0,'Chicken Breast'!I43&gt;0),0,IF(OR(Pita!I43&gt;0,'Green Pepper'!I43&gt;0,'House Salad'!I43&gt;0,Mushrooms!I43&gt;0,Lemon!I43&gt;0,Tzatziki!I43&gt;0,'Monterey Jack'!I43&gt;0,Onions!I43&gt;0,'Garlic Butter Sauce'!I43&gt;0,Flour!I43&gt;0,Cheddar!I43&gt;0),50,200))),0)</f>
        <v>0</v>
      </c>
      <c r="J43" s="2" t="str">
        <f ca="1">IF(D43&lt;$E$18,"N/A",IF(D43=$E$18,IF($E$7-SUM(OFFSET(F43,-$E$18,0):F43)&gt;0,$E$7-SUM(OFFSET(F43,-$E$18,0):F43),0),IF(OFFSET(G43,-$E$18,0)-SUM(OFFSET(F43,-$E$18,0):F43)&gt;0,OFFSET(G43,-$E$18,0)-SUM(OFFSET(F43,-$E$18,0):F43),0)))</f>
        <v>N/A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370</v>
      </c>
      <c r="F44" s="15">
        <f t="shared" si="4"/>
        <v>16</v>
      </c>
      <c r="G44" s="15">
        <f t="shared" ca="1" si="5"/>
        <v>0</v>
      </c>
      <c r="H44" s="13">
        <f t="shared" ca="1" si="0"/>
        <v>0.40547945205479458</v>
      </c>
      <c r="I44" s="29">
        <f ca="1">IF(G44&lt;&gt;0,IF(E44&lt;0,0,IF(OR('Marinated Chicken'!I44&gt;0,Squid!I44&gt;0,Spanakopita!I44&gt;0,'Filet Mignon'!I44&gt;0,'Pork Loin Skewers'!I44&gt;0,Bacon!I44&gt;0,'Chicken Breast'!I44&gt;0),0,IF(OR(Pita!I44&gt;0,'Green Pepper'!I44&gt;0,'House Salad'!I44&gt;0,Mushrooms!I44&gt;0,Lemon!I44&gt;0,Tzatziki!I44&gt;0,'Monterey Jack'!I44&gt;0,Onions!I44&gt;0,'Garlic Butter Sauce'!I44&gt;0,Flour!I44&gt;0,Cheddar!I44&gt;0),50,200))),0)</f>
        <v>0</v>
      </c>
      <c r="J44" s="2" t="str">
        <f ca="1">IF(D44&lt;$E$18,"N/A",IF(D44=$E$18,IF($E$7-SUM(OFFSET(F44,-$E$18,0):F44)&gt;0,$E$7-SUM(OFFSET(F44,-$E$18,0):F44),0),IF(OFFSET(G44,-$E$18,0)-SUM(OFFSET(F44,-$E$18,0):F44)&gt;0,OFFSET(G44,-$E$18,0)-SUM(OFFSET(F44,-$E$18,0):F44),0)))</f>
        <v>N/A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354</v>
      </c>
      <c r="F45" s="15">
        <f t="shared" si="4"/>
        <v>16</v>
      </c>
      <c r="G45" s="15">
        <f t="shared" ca="1" si="5"/>
        <v>0</v>
      </c>
      <c r="H45" s="13">
        <f t="shared" ca="1" si="0"/>
        <v>0.3879452054794521</v>
      </c>
      <c r="I45" s="29">
        <f ca="1">IF(G45&lt;&gt;0,IF(E45&lt;0,0,IF(OR('Marinated Chicken'!I45&gt;0,Squid!I45&gt;0,Spanakopita!I45&gt;0,'Filet Mignon'!I45&gt;0,'Pork Loin Skewers'!I45&gt;0,Bacon!I45&gt;0,'Chicken Breast'!I45&gt;0),0,IF(OR(Pita!I45&gt;0,'Green Pepper'!I45&gt;0,'House Salad'!I45&gt;0,Mushrooms!I45&gt;0,Lemon!I45&gt;0,Tzatziki!I45&gt;0,'Monterey Jack'!I45&gt;0,Onions!I45&gt;0,'Garlic Butter Sauce'!I45&gt;0,Flour!I45&gt;0,Cheddar!I45&gt;0),50,200))),0)</f>
        <v>0</v>
      </c>
      <c r="J45" s="2" t="str">
        <f ca="1">IF(D45&lt;$E$18,"N/A",IF(D45=$E$18,IF($E$7-SUM(OFFSET(F45,-$E$18,0):F45)&gt;0,$E$7-SUM(OFFSET(F45,-$E$18,0):F45),0),IF(OFFSET(G45,-$E$18,0)-SUM(OFFSET(F45,-$E$18,0):F45)&gt;0,OFFSET(G45,-$E$18,0)-SUM(OFFSET(F45,-$E$18,0):F45),0)))</f>
        <v>N/A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338</v>
      </c>
      <c r="F46" s="15">
        <f t="shared" si="4"/>
        <v>16</v>
      </c>
      <c r="G46" s="15">
        <f t="shared" ca="1" si="5"/>
        <v>0</v>
      </c>
      <c r="H46" s="13">
        <f t="shared" ca="1" si="0"/>
        <v>0.37041095890410963</v>
      </c>
      <c r="I46" s="29">
        <f ca="1">IF(G46&lt;&gt;0,IF(E46&lt;0,0,IF(OR('Marinated Chicken'!I46&gt;0,Squid!I46&gt;0,Spanakopita!I46&gt;0,'Filet Mignon'!I46&gt;0,'Pork Loin Skewers'!I46&gt;0,Bacon!I46&gt;0,'Chicken Breast'!I46&gt;0),0,IF(OR(Pita!I46&gt;0,'Green Pepper'!I46&gt;0,'House Salad'!I46&gt;0,Mushrooms!I46&gt;0,Lemon!I46&gt;0,Tzatziki!I46&gt;0,'Monterey Jack'!I46&gt;0,Onions!I46&gt;0,'Garlic Butter Sauce'!I46&gt;0,Flour!I46&gt;0,Cheddar!I46&gt;0),50,200))),0)</f>
        <v>0</v>
      </c>
      <c r="J46" s="2" t="str">
        <f ca="1">IF(D46&lt;$E$18,"N/A",IF(D46=$E$18,IF($E$7-SUM(OFFSET(F46,-$E$18,0):F46)&gt;0,$E$7-SUM(OFFSET(F46,-$E$18,0):F46),0),IF(OFFSET(G46,-$E$18,0)-SUM(OFFSET(F46,-$E$18,0):F46)&gt;0,OFFSET(G46,-$E$18,0)-SUM(OFFSET(F46,-$E$18,0):F46),0)))</f>
        <v>N/A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322</v>
      </c>
      <c r="F47" s="15">
        <f t="shared" si="4"/>
        <v>16</v>
      </c>
      <c r="G47" s="15">
        <f t="shared" ca="1" si="5"/>
        <v>0</v>
      </c>
      <c r="H47" s="13">
        <f t="shared" ca="1" si="0"/>
        <v>0.35287671232876716</v>
      </c>
      <c r="I47" s="29">
        <f ca="1">IF(G47&lt;&gt;0,IF(E47&lt;0,0,IF(OR('Marinated Chicken'!I47&gt;0,Squid!I47&gt;0,Spanakopita!I47&gt;0,'Filet Mignon'!I47&gt;0,'Pork Loin Skewers'!I47&gt;0,Bacon!I47&gt;0,'Chicken Breast'!I47&gt;0),0,IF(OR(Pita!I47&gt;0,'Green Pepper'!I47&gt;0,'House Salad'!I47&gt;0,Mushrooms!I47&gt;0,Lemon!I47&gt;0,Tzatziki!I47&gt;0,'Monterey Jack'!I47&gt;0,Onions!I47&gt;0,'Garlic Butter Sauce'!I47&gt;0,Flour!I47&gt;0,Cheddar!I47&gt;0),50,200))),0)</f>
        <v>0</v>
      </c>
      <c r="J47" s="2" t="str">
        <f ca="1">IF(D47&lt;$E$18,"N/A",IF(D47=$E$18,IF($E$7-SUM(OFFSET(F47,-$E$18,0):F47)&gt;0,$E$7-SUM(OFFSET(F47,-$E$18,0):F47),0),IF(OFFSET(G47,-$E$18,0)-SUM(OFFSET(F47,-$E$18,0):F47)&gt;0,OFFSET(G47,-$E$18,0)-SUM(OFFSET(F47,-$E$18,0):F47),0)))</f>
        <v>N/A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306</v>
      </c>
      <c r="F48" s="15">
        <f t="shared" si="4"/>
        <v>16</v>
      </c>
      <c r="G48" s="15">
        <f t="shared" ca="1" si="5"/>
        <v>0</v>
      </c>
      <c r="H48" s="13">
        <f t="shared" ca="1" si="0"/>
        <v>0.33534246575342469</v>
      </c>
      <c r="I48" s="29">
        <f ca="1">IF(G48&lt;&gt;0,IF(E48&lt;0,0,IF(OR('Marinated Chicken'!I48&gt;0,Squid!I48&gt;0,Spanakopita!I48&gt;0,'Filet Mignon'!I48&gt;0,'Pork Loin Skewers'!I48&gt;0,Bacon!I48&gt;0,'Chicken Breast'!I48&gt;0),0,IF(OR(Pita!I48&gt;0,'Green Pepper'!I48&gt;0,'House Salad'!I48&gt;0,Mushrooms!I48&gt;0,Lemon!I48&gt;0,Tzatziki!I48&gt;0,'Monterey Jack'!I48&gt;0,Onions!I48&gt;0,'Garlic Butter Sauce'!I48&gt;0,Flour!I48&gt;0,Cheddar!I48&gt;0),50,200))),0)</f>
        <v>0</v>
      </c>
      <c r="J48" s="2" t="str">
        <f ca="1">IF(D48&lt;$E$18,"N/A",IF(D48=$E$18,IF($E$7-SUM(OFFSET(F48,-$E$18,0):F48)&gt;0,$E$7-SUM(OFFSET(F48,-$E$18,0):F48),0),IF(OFFSET(G48,-$E$18,0)-SUM(OFFSET(F48,-$E$18,0):F48)&gt;0,OFFSET(G48,-$E$18,0)-SUM(OFFSET(F48,-$E$18,0):F48),0)))</f>
        <v>N/A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290</v>
      </c>
      <c r="F49" s="15">
        <f t="shared" si="4"/>
        <v>16</v>
      </c>
      <c r="G49" s="15">
        <f t="shared" ca="1" si="5"/>
        <v>0</v>
      </c>
      <c r="H49" s="13">
        <f t="shared" ca="1" si="0"/>
        <v>0.31780821917808222</v>
      </c>
      <c r="I49" s="29">
        <f ca="1">IF(G49&lt;&gt;0,IF(E49&lt;0,0,IF(OR('Marinated Chicken'!I49&gt;0,Squid!I49&gt;0,Spanakopita!I49&gt;0,'Filet Mignon'!I49&gt;0,'Pork Loin Skewers'!I49&gt;0,Bacon!I49&gt;0,'Chicken Breast'!I49&gt;0),0,IF(OR(Pita!I49&gt;0,'Green Pepper'!I49&gt;0,'House Salad'!I49&gt;0,Mushrooms!I49&gt;0,Lemon!I49&gt;0,Tzatziki!I49&gt;0,'Monterey Jack'!I49&gt;0,Onions!I49&gt;0,'Garlic Butter Sauce'!I49&gt;0,Flour!I49&gt;0,Cheddar!I49&gt;0),50,200))),0)</f>
        <v>0</v>
      </c>
      <c r="J49" s="2" t="str">
        <f ca="1">IF(D49&lt;$E$18,"N/A",IF(D49=$E$18,IF($E$7-SUM(OFFSET(F49,-$E$18,0):F49)&gt;0,$E$7-SUM(OFFSET(F49,-$E$18,0):F49),0),IF(OFFSET(G49,-$E$18,0)-SUM(OFFSET(F49,-$E$18,0):F49)&gt;0,OFFSET(G49,-$E$18,0)-SUM(OFFSET(F49,-$E$18,0):F49),0)))</f>
        <v>N/A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274</v>
      </c>
      <c r="F50" s="15">
        <f t="shared" si="4"/>
        <v>16</v>
      </c>
      <c r="G50" s="15">
        <f t="shared" ca="1" si="5"/>
        <v>0</v>
      </c>
      <c r="H50" s="13">
        <f t="shared" ca="1" si="0"/>
        <v>0.30027397260273975</v>
      </c>
      <c r="I50" s="29">
        <f ca="1">IF(G50&lt;&gt;0,IF(E50&lt;0,0,IF(OR('Marinated Chicken'!I50&gt;0,Squid!I50&gt;0,Spanakopita!I50&gt;0,'Filet Mignon'!I50&gt;0,'Pork Loin Skewers'!I50&gt;0,Bacon!I50&gt;0,'Chicken Breast'!I50&gt;0),0,IF(OR(Pita!I50&gt;0,'Green Pepper'!I50&gt;0,'House Salad'!I50&gt;0,Mushrooms!I50&gt;0,Lemon!I50&gt;0,Tzatziki!I50&gt;0,'Monterey Jack'!I50&gt;0,Onions!I50&gt;0,'Garlic Butter Sauce'!I50&gt;0,Flour!I50&gt;0,Cheddar!I50&gt;0),50,200))),0)</f>
        <v>0</v>
      </c>
      <c r="J50" s="2" t="str">
        <f ca="1">IF(D50&lt;$E$18,"N/A",IF(D50=$E$18,IF($E$7-SUM(OFFSET(F50,-$E$18,0):F50)&gt;0,$E$7-SUM(OFFSET(F50,-$E$18,0):F50),0),IF(OFFSET(G50,-$E$18,0)-SUM(OFFSET(F50,-$E$18,0):F50)&gt;0,OFFSET(G50,-$E$18,0)-SUM(OFFSET(F50,-$E$18,0):F50),0)))</f>
        <v>N/A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258</v>
      </c>
      <c r="F51" s="15">
        <f t="shared" si="4"/>
        <v>16</v>
      </c>
      <c r="G51" s="15">
        <f t="shared" ca="1" si="5"/>
        <v>0</v>
      </c>
      <c r="H51" s="13">
        <f t="shared" ca="1" si="0"/>
        <v>0.28273972602739728</v>
      </c>
      <c r="I51" s="29">
        <f ca="1">IF(G51&lt;&gt;0,IF(E51&lt;0,0,IF(OR('Marinated Chicken'!I51&gt;0,Squid!I51&gt;0,Spanakopita!I51&gt;0,'Filet Mignon'!I51&gt;0,'Pork Loin Skewers'!I51&gt;0,Bacon!I51&gt;0,'Chicken Breast'!I51&gt;0),0,IF(OR(Pita!I51&gt;0,'Green Pepper'!I51&gt;0,'House Salad'!I51&gt;0,Mushrooms!I51&gt;0,Lemon!I51&gt;0,Tzatziki!I51&gt;0,'Monterey Jack'!I51&gt;0,Onions!I51&gt;0,'Garlic Butter Sauce'!I51&gt;0,Flour!I51&gt;0,Cheddar!I51&gt;0),50,200))),0)</f>
        <v>0</v>
      </c>
      <c r="J51" s="2" t="str">
        <f ca="1">IF(D51&lt;$E$18,"N/A",IF(D51=$E$18,IF($E$7-SUM(OFFSET(F51,-$E$18,0):F51)&gt;0,$E$7-SUM(OFFSET(F51,-$E$18,0):F51),0),IF(OFFSET(G51,-$E$18,0)-SUM(OFFSET(F51,-$E$18,0):F51)&gt;0,OFFSET(G51,-$E$18,0)-SUM(OFFSET(F51,-$E$18,0):F51),0)))</f>
        <v>N/A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242</v>
      </c>
      <c r="F52" s="15">
        <f t="shared" si="4"/>
        <v>16</v>
      </c>
      <c r="G52" s="15">
        <f t="shared" ca="1" si="5"/>
        <v>0</v>
      </c>
      <c r="H52" s="13">
        <f t="shared" ca="1" si="0"/>
        <v>0.2652054794520548</v>
      </c>
      <c r="I52" s="29">
        <f ca="1">IF(G52&lt;&gt;0,IF(E52&lt;0,0,IF(OR('Marinated Chicken'!I52&gt;0,Squid!I52&gt;0,Spanakopita!I52&gt;0,'Filet Mignon'!I52&gt;0,'Pork Loin Skewers'!I52&gt;0,Bacon!I52&gt;0,'Chicken Breast'!I52&gt;0),0,IF(OR(Pita!I52&gt;0,'Green Pepper'!I52&gt;0,'House Salad'!I52&gt;0,Mushrooms!I52&gt;0,Lemon!I52&gt;0,Tzatziki!I52&gt;0,'Monterey Jack'!I52&gt;0,Onions!I52&gt;0,'Garlic Butter Sauce'!I52&gt;0,Flour!I52&gt;0,Cheddar!I52&gt;0),50,200))),0)</f>
        <v>0</v>
      </c>
      <c r="J52" s="2" t="str">
        <f ca="1">IF(D52&lt;$E$18,"N/A",IF(D52=$E$18,IF($E$7-SUM(OFFSET(F52,-$E$18,0):F52)&gt;0,$E$7-SUM(OFFSET(F52,-$E$18,0):F52),0),IF(OFFSET(G52,-$E$18,0)-SUM(OFFSET(F52,-$E$18,0):F52)&gt;0,OFFSET(G52,-$E$18,0)-SUM(OFFSET(F52,-$E$18,0):F52),0)))</f>
        <v>N/A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226</v>
      </c>
      <c r="F53" s="15">
        <f t="shared" si="4"/>
        <v>16</v>
      </c>
      <c r="G53" s="15">
        <f t="shared" ca="1" si="5"/>
        <v>0</v>
      </c>
      <c r="H53" s="13">
        <f t="shared" ca="1" si="0"/>
        <v>0.24767123287671236</v>
      </c>
      <c r="I53" s="29">
        <f ca="1">IF(G53&lt;&gt;0,IF(E53&lt;0,0,IF(OR('Marinated Chicken'!I53&gt;0,Squid!I53&gt;0,Spanakopita!I53&gt;0,'Filet Mignon'!I53&gt;0,'Pork Loin Skewers'!I53&gt;0,Bacon!I53&gt;0,'Chicken Breast'!I53&gt;0),0,IF(OR(Pita!I53&gt;0,'Green Pepper'!I53&gt;0,'House Salad'!I53&gt;0,Mushrooms!I53&gt;0,Lemon!I53&gt;0,Tzatziki!I53&gt;0,'Monterey Jack'!I53&gt;0,Onions!I53&gt;0,'Garlic Butter Sauce'!I53&gt;0,Flour!I53&gt;0,Cheddar!I53&gt;0),50,200))),0)</f>
        <v>0</v>
      </c>
      <c r="J53" s="2" t="str">
        <f ca="1">IF(D53&lt;$E$18,"N/A",IF(D53=$E$18,IF($E$7-SUM(OFFSET(F53,-$E$18,0):F53)&gt;0,$E$7-SUM(OFFSET(F53,-$E$18,0):F53),0),IF(OFFSET(G53,-$E$18,0)-SUM(OFFSET(F53,-$E$18,0):F53)&gt;0,OFFSET(G53,-$E$18,0)-SUM(OFFSET(F53,-$E$18,0):F53),0)))</f>
        <v>N/A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210</v>
      </c>
      <c r="F54" s="15">
        <f t="shared" si="4"/>
        <v>16</v>
      </c>
      <c r="G54" s="15">
        <f t="shared" ca="1" si="5"/>
        <v>0</v>
      </c>
      <c r="H54" s="13">
        <f t="shared" ca="1" si="0"/>
        <v>0.23013698630136989</v>
      </c>
      <c r="I54" s="29">
        <f ca="1">IF(G54&lt;&gt;0,IF(E54&lt;0,0,IF(OR('Marinated Chicken'!I54&gt;0,Squid!I54&gt;0,Spanakopita!I54&gt;0,'Filet Mignon'!I54&gt;0,'Pork Loin Skewers'!I54&gt;0,Bacon!I54&gt;0,'Chicken Breast'!I54&gt;0),0,IF(OR(Pita!I54&gt;0,'Green Pepper'!I54&gt;0,'House Salad'!I54&gt;0,Mushrooms!I54&gt;0,Lemon!I54&gt;0,Tzatziki!I54&gt;0,'Monterey Jack'!I54&gt;0,Onions!I54&gt;0,'Garlic Butter Sauce'!I54&gt;0,Flour!I54&gt;0,Cheddar!I54&gt;0),50,200))),0)</f>
        <v>0</v>
      </c>
      <c r="J54" s="2" t="str">
        <f ca="1">IF(D54&lt;$E$18,"N/A",IF(D54=$E$18,IF($E$7-SUM(OFFSET(F54,-$E$18,0):F54)&gt;0,$E$7-SUM(OFFSET(F54,-$E$18,0):F54),0),IF(OFFSET(G54,-$E$18,0)-SUM(OFFSET(F54,-$E$18,0):F54)&gt;0,OFFSET(G54,-$E$18,0)-SUM(OFFSET(F54,-$E$18,0):F54),0)))</f>
        <v>N/A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194</v>
      </c>
      <c r="F55" s="15">
        <f t="shared" si="4"/>
        <v>16</v>
      </c>
      <c r="G55" s="15">
        <f t="shared" ca="1" si="5"/>
        <v>560</v>
      </c>
      <c r="H55" s="13">
        <f t="shared" ca="1" si="0"/>
        <v>0.21260273972602742</v>
      </c>
      <c r="I55" s="29">
        <f ca="1">IF(G55&lt;&gt;0,IF(E55&lt;0,0,IF(OR('Marinated Chicken'!I55&gt;0,Squid!I55&gt;0,Spanakopita!I55&gt;0,'Filet Mignon'!I55&gt;0,'Pork Loin Skewers'!I55&gt;0,Bacon!I55&gt;0,'Chicken Breast'!I55&gt;0),0,IF(OR(Pita!I55&gt;0,'Green Pepper'!I55&gt;0,'House Salad'!I55&gt;0,Mushrooms!I55&gt;0,Lemon!I55&gt;0,Tzatziki!I55&gt;0,'Monterey Jack'!I55&gt;0,Onions!I55&gt;0,'Garlic Butter Sauce'!I55&gt;0,Flour!I55&gt;0,Cheddar!I55&gt;0),50,200))),0)</f>
        <v>0</v>
      </c>
      <c r="J55" s="2" t="str">
        <f ca="1">IF(D55&lt;$E$18,"N/A",IF(D55=$E$18,IF($E$7-SUM(OFFSET(F55,-$E$18,0):F55)&gt;0,$E$7-SUM(OFFSET(F55,-$E$18,0):F55),0),IF(OFFSET(G55,-$E$18,0)-SUM(OFFSET(F55,-$E$18,0):F55)&gt;0,OFFSET(G55,-$E$18,0)-SUM(OFFSET(F55,-$E$18,0):F55),0)))</f>
        <v>N/A</v>
      </c>
      <c r="K55" s="13">
        <f t="shared" ca="1" si="1"/>
        <v>0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738</v>
      </c>
      <c r="F56" s="15">
        <f t="shared" si="4"/>
        <v>16</v>
      </c>
      <c r="G56" s="15">
        <f t="shared" ca="1" si="5"/>
        <v>0</v>
      </c>
      <c r="H56" s="13">
        <f t="shared" ca="1" si="0"/>
        <v>0.80876712328767131</v>
      </c>
      <c r="I56" s="29">
        <f ca="1">IF(G56&lt;&gt;0,IF(E56&lt;0,0,IF(OR('Marinated Chicken'!I56&gt;0,Squid!I56&gt;0,Spanakopita!I56&gt;0,'Filet Mignon'!I56&gt;0,'Pork Loin Skewers'!I56&gt;0,Bacon!I56&gt;0,'Chicken Breast'!I56&gt;0),0,IF(OR(Pita!I56&gt;0,'Green Pepper'!I56&gt;0,'House Salad'!I56&gt;0,Mushrooms!I56&gt;0,Lemon!I56&gt;0,Tzatziki!I56&gt;0,'Monterey Jack'!I56&gt;0,Onions!I56&gt;0,'Garlic Butter Sauce'!I56&gt;0,Flour!I56&gt;0,Cheddar!I56&gt;0),50,200))),0)</f>
        <v>0</v>
      </c>
      <c r="J56" s="2" t="str">
        <f ca="1">IF(D56&lt;$E$18,"N/A",IF(D56=$E$18,IF($E$7-SUM(OFFSET(F56,-$E$18,0):F56)&gt;0,$E$7-SUM(OFFSET(F56,-$E$18,0):F56),0),IF(OFFSET(G56,-$E$18,0)-SUM(OFFSET(F56,-$E$18,0):F56)&gt;0,OFFSET(G56,-$E$18,0)-SUM(OFFSET(F56,-$E$18,0):F56),0)))</f>
        <v>N/A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722</v>
      </c>
      <c r="F57" s="15">
        <f t="shared" si="4"/>
        <v>16</v>
      </c>
      <c r="G57" s="15">
        <f t="shared" ca="1" si="5"/>
        <v>0</v>
      </c>
      <c r="H57" s="13">
        <f t="shared" ca="1" si="0"/>
        <v>0.79123287671232889</v>
      </c>
      <c r="I57" s="29">
        <f ca="1">IF(G57&lt;&gt;0,IF(E57&lt;0,0,IF(OR('Marinated Chicken'!I57&gt;0,Squid!I57&gt;0,Spanakopita!I57&gt;0,'Filet Mignon'!I57&gt;0,'Pork Loin Skewers'!I57&gt;0,Bacon!I57&gt;0,'Chicken Breast'!I57&gt;0),0,IF(OR(Pita!I57&gt;0,'Green Pepper'!I57&gt;0,'House Salad'!I57&gt;0,Mushrooms!I57&gt;0,Lemon!I57&gt;0,Tzatziki!I57&gt;0,'Monterey Jack'!I57&gt;0,Onions!I57&gt;0,'Garlic Butter Sauce'!I57&gt;0,Flour!I57&gt;0,Cheddar!I57&gt;0),50,200))),0)</f>
        <v>0</v>
      </c>
      <c r="J57" s="2" t="str">
        <f ca="1">IF(D57&lt;$E$18,"N/A",IF(D57=$E$18,IF($E$7-SUM(OFFSET(F57,-$E$18,0):F57)&gt;0,$E$7-SUM(OFFSET(F57,-$E$18,0):F57),0),IF(OFFSET(G57,-$E$18,0)-SUM(OFFSET(F57,-$E$18,0):F57)&gt;0,OFFSET(G57,-$E$18,0)-SUM(OFFSET(F57,-$E$18,0):F57),0)))</f>
        <v>N/A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706</v>
      </c>
      <c r="F58" s="15">
        <f t="shared" si="4"/>
        <v>16</v>
      </c>
      <c r="G58" s="15">
        <f t="shared" ca="1" si="5"/>
        <v>0</v>
      </c>
      <c r="H58" s="13">
        <f t="shared" ca="1" si="0"/>
        <v>0.77369863013698637</v>
      </c>
      <c r="I58" s="29">
        <f ca="1">IF(G58&lt;&gt;0,IF(E58&lt;0,0,IF(OR('Marinated Chicken'!I58&gt;0,Squid!I58&gt;0,Spanakopita!I58&gt;0,'Filet Mignon'!I58&gt;0,'Pork Loin Skewers'!I58&gt;0,Bacon!I58&gt;0,'Chicken Breast'!I58&gt;0),0,IF(OR(Pita!I58&gt;0,'Green Pepper'!I58&gt;0,'House Salad'!I58&gt;0,Mushrooms!I58&gt;0,Lemon!I58&gt;0,Tzatziki!I58&gt;0,'Monterey Jack'!I58&gt;0,Onions!I58&gt;0,'Garlic Butter Sauce'!I58&gt;0,Flour!I58&gt;0,Cheddar!I58&gt;0),50,200))),0)</f>
        <v>0</v>
      </c>
      <c r="J58" s="2" t="str">
        <f ca="1">IF(D58&lt;$E$18,"N/A",IF(D58=$E$18,IF($E$7-SUM(OFFSET(F58,-$E$18,0):F58)&gt;0,$E$7-SUM(OFFSET(F58,-$E$18,0):F58),0),IF(OFFSET(G58,-$E$18,0)-SUM(OFFSET(F58,-$E$18,0):F58)&gt;0,OFFSET(G58,-$E$18,0)-SUM(OFFSET(F58,-$E$18,0):F58),0)))</f>
        <v>N/A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690</v>
      </c>
      <c r="F59" s="15">
        <f t="shared" si="4"/>
        <v>16</v>
      </c>
      <c r="G59" s="15">
        <f t="shared" ca="1" si="5"/>
        <v>0</v>
      </c>
      <c r="H59" s="13">
        <f t="shared" ca="1" si="0"/>
        <v>0.75616438356164395</v>
      </c>
      <c r="I59" s="29">
        <f ca="1">IF(G59&lt;&gt;0,IF(E59&lt;0,0,IF(OR('Marinated Chicken'!I59&gt;0,Squid!I59&gt;0,Spanakopita!I59&gt;0,'Filet Mignon'!I59&gt;0,'Pork Loin Skewers'!I59&gt;0,Bacon!I59&gt;0,'Chicken Breast'!I59&gt;0),0,IF(OR(Pita!I59&gt;0,'Green Pepper'!I59&gt;0,'House Salad'!I59&gt;0,Mushrooms!I59&gt;0,Lemon!I59&gt;0,Tzatziki!I59&gt;0,'Monterey Jack'!I59&gt;0,Onions!I59&gt;0,'Garlic Butter Sauce'!I59&gt;0,Flour!I59&gt;0,Cheddar!I59&gt;0),50,200))),0)</f>
        <v>0</v>
      </c>
      <c r="J59" s="2" t="str">
        <f ca="1">IF(D59&lt;$E$18,"N/A",IF(D59=$E$18,IF($E$7-SUM(OFFSET(F59,-$E$18,0):F59)&gt;0,$E$7-SUM(OFFSET(F59,-$E$18,0):F59),0),IF(OFFSET(G59,-$E$18,0)-SUM(OFFSET(F59,-$E$18,0):F59)&gt;0,OFFSET(G59,-$E$18,0)-SUM(OFFSET(F59,-$E$18,0):F59),0)))</f>
        <v>N/A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674</v>
      </c>
      <c r="F60" s="15">
        <f t="shared" si="4"/>
        <v>16</v>
      </c>
      <c r="G60" s="15">
        <f t="shared" ca="1" si="5"/>
        <v>0</v>
      </c>
      <c r="H60" s="13">
        <f t="shared" ca="1" si="0"/>
        <v>0.73863013698630142</v>
      </c>
      <c r="I60" s="29">
        <f ca="1">IF(G60&lt;&gt;0,IF(E60&lt;0,0,IF(OR('Marinated Chicken'!I60&gt;0,Squid!I60&gt;0,Spanakopita!I60&gt;0,'Filet Mignon'!I60&gt;0,'Pork Loin Skewers'!I60&gt;0,Bacon!I60&gt;0,'Chicken Breast'!I60&gt;0),0,IF(OR(Pita!I60&gt;0,'Green Pepper'!I60&gt;0,'House Salad'!I60&gt;0,Mushrooms!I60&gt;0,Lemon!I60&gt;0,Tzatziki!I60&gt;0,'Monterey Jack'!I60&gt;0,Onions!I60&gt;0,'Garlic Butter Sauce'!I60&gt;0,Flour!I60&gt;0,Cheddar!I60&gt;0),50,200))),0)</f>
        <v>0</v>
      </c>
      <c r="J60" s="2" t="str">
        <f ca="1">IF(D60&lt;$E$18,"N/A",IF(D60=$E$18,IF($E$7-SUM(OFFSET(F60,-$E$18,0):F60)&gt;0,$E$7-SUM(OFFSET(F60,-$E$18,0):F60),0),IF(OFFSET(G60,-$E$18,0)-SUM(OFFSET(F60,-$E$18,0):F60)&gt;0,OFFSET(G60,-$E$18,0)-SUM(OFFSET(F60,-$E$18,0):F60),0)))</f>
        <v>N/A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658</v>
      </c>
      <c r="F61" s="15">
        <f t="shared" si="4"/>
        <v>16</v>
      </c>
      <c r="G61" s="15">
        <f t="shared" ca="1" si="5"/>
        <v>0</v>
      </c>
      <c r="H61" s="13">
        <f t="shared" ca="1" si="0"/>
        <v>0.72109589041095901</v>
      </c>
      <c r="I61" s="29">
        <f ca="1">IF(G61&lt;&gt;0,IF(E61&lt;0,0,IF(OR('Marinated Chicken'!I61&gt;0,Squid!I61&gt;0,Spanakopita!I61&gt;0,'Filet Mignon'!I61&gt;0,'Pork Loin Skewers'!I61&gt;0,Bacon!I61&gt;0,'Chicken Breast'!I61&gt;0),0,IF(OR(Pita!I61&gt;0,'Green Pepper'!I61&gt;0,'House Salad'!I61&gt;0,Mushrooms!I61&gt;0,Lemon!I61&gt;0,Tzatziki!I61&gt;0,'Monterey Jack'!I61&gt;0,Onions!I61&gt;0,'Garlic Butter Sauce'!I61&gt;0,Flour!I61&gt;0,Cheddar!I61&gt;0),50,200))),0)</f>
        <v>0</v>
      </c>
      <c r="J61" s="2" t="str">
        <f ca="1">IF(D61&lt;$E$18,"N/A",IF(D61=$E$18,IF($E$7-SUM(OFFSET(F61,-$E$18,0):F61)&gt;0,$E$7-SUM(OFFSET(F61,-$E$18,0):F61),0),IF(OFFSET(G61,-$E$18,0)-SUM(OFFSET(F61,-$E$18,0):F61)&gt;0,OFFSET(G61,-$E$18,0)-SUM(OFFSET(F61,-$E$18,0):F61),0)))</f>
        <v>N/A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642</v>
      </c>
      <c r="F62" s="15">
        <f t="shared" si="4"/>
        <v>16</v>
      </c>
      <c r="G62" s="15">
        <f t="shared" ca="1" si="5"/>
        <v>0</v>
      </c>
      <c r="H62" s="13">
        <f t="shared" ca="1" si="0"/>
        <v>0.70356164383561648</v>
      </c>
      <c r="I62" s="29">
        <f ca="1">IF(G62&lt;&gt;0,IF(E62&lt;0,0,IF(OR('Marinated Chicken'!I62&gt;0,Squid!I62&gt;0,Spanakopita!I62&gt;0,'Filet Mignon'!I62&gt;0,'Pork Loin Skewers'!I62&gt;0,Bacon!I62&gt;0,'Chicken Breast'!I62&gt;0),0,IF(OR(Pita!I62&gt;0,'Green Pepper'!I62&gt;0,'House Salad'!I62&gt;0,Mushrooms!I62&gt;0,Lemon!I62&gt;0,Tzatziki!I62&gt;0,'Monterey Jack'!I62&gt;0,Onions!I62&gt;0,'Garlic Butter Sauce'!I62&gt;0,Flour!I62&gt;0,Cheddar!I62&gt;0),50,200))),0)</f>
        <v>0</v>
      </c>
      <c r="J62" s="2" t="str">
        <f ca="1">IF(D62&lt;$E$18,"N/A",IF(D62=$E$18,IF($E$7-SUM(OFFSET(F62,-$E$18,0):F62)&gt;0,$E$7-SUM(OFFSET(F62,-$E$18,0):F62),0),IF(OFFSET(G62,-$E$18,0)-SUM(OFFSET(F62,-$E$18,0):F62)&gt;0,OFFSET(G62,-$E$18,0)-SUM(OFFSET(F62,-$E$18,0):F62),0)))</f>
        <v>N/A</v>
      </c>
      <c r="K62" s="13">
        <f t="shared" ca="1" si="1"/>
        <v>0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626</v>
      </c>
      <c r="F63" s="15">
        <f t="shared" si="4"/>
        <v>16</v>
      </c>
      <c r="G63" s="15">
        <f t="shared" ca="1" si="5"/>
        <v>0</v>
      </c>
      <c r="H63" s="13">
        <f t="shared" ca="1" si="0"/>
        <v>0.68602739726027406</v>
      </c>
      <c r="I63" s="29">
        <f ca="1">IF(G63&lt;&gt;0,IF(E63&lt;0,0,IF(OR('Marinated Chicken'!I63&gt;0,Squid!I63&gt;0,Spanakopita!I63&gt;0,'Filet Mignon'!I63&gt;0,'Pork Loin Skewers'!I63&gt;0,Bacon!I63&gt;0,'Chicken Breast'!I63&gt;0),0,IF(OR(Pita!I63&gt;0,'Green Pepper'!I63&gt;0,'House Salad'!I63&gt;0,Mushrooms!I63&gt;0,Lemon!I63&gt;0,Tzatziki!I63&gt;0,'Monterey Jack'!I63&gt;0,Onions!I63&gt;0,'Garlic Butter Sauce'!I63&gt;0,Flour!I63&gt;0,Cheddar!I63&gt;0),50,200))),0)</f>
        <v>0</v>
      </c>
      <c r="J63" s="2" t="str">
        <f ca="1">IF(D63&lt;$E$18,"N/A",IF(D63=$E$18,IF($E$7-SUM(OFFSET(F63,-$E$18,0):F63)&gt;0,$E$7-SUM(OFFSET(F63,-$E$18,0):F63),0),IF(OFFSET(G63,-$E$18,0)-SUM(OFFSET(F63,-$E$18,0):F63)&gt;0,OFFSET(G63,-$E$18,0)-SUM(OFFSET(F63,-$E$18,0):F63),0)))</f>
        <v>N/A</v>
      </c>
      <c r="K63" s="13">
        <f t="shared" ca="1" si="1"/>
        <v>0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610</v>
      </c>
      <c r="F64" s="15">
        <f t="shared" si="4"/>
        <v>16</v>
      </c>
      <c r="G64" s="15">
        <f t="shared" ca="1" si="5"/>
        <v>0</v>
      </c>
      <c r="H64" s="13">
        <f t="shared" ca="1" si="0"/>
        <v>0.66849315068493154</v>
      </c>
      <c r="I64" s="29">
        <f ca="1">IF(G64&lt;&gt;0,IF(E64&lt;0,0,IF(OR('Marinated Chicken'!I64&gt;0,Squid!I64&gt;0,Spanakopita!I64&gt;0,'Filet Mignon'!I64&gt;0,'Pork Loin Skewers'!I64&gt;0,Bacon!I64&gt;0,'Chicken Breast'!I64&gt;0),0,IF(OR(Pita!I64&gt;0,'Green Pepper'!I64&gt;0,'House Salad'!I64&gt;0,Mushrooms!I64&gt;0,Lemon!I64&gt;0,Tzatziki!I64&gt;0,'Monterey Jack'!I64&gt;0,Onions!I64&gt;0,'Garlic Butter Sauce'!I64&gt;0,Flour!I64&gt;0,Cheddar!I64&gt;0),50,200))),0)</f>
        <v>0</v>
      </c>
      <c r="J64" s="2" t="str">
        <f ca="1">IF(D64&lt;$E$18,"N/A",IF(D64=$E$18,IF($E$7-SUM(OFFSET(F64,-$E$18,0):F64)&gt;0,$E$7-SUM(OFFSET(F64,-$E$18,0):F64),0),IF(OFFSET(G64,-$E$18,0)-SUM(OFFSET(F64,-$E$18,0):F64)&gt;0,OFFSET(G64,-$E$18,0)-SUM(OFFSET(F64,-$E$18,0):F64),0)))</f>
        <v>N/A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594</v>
      </c>
      <c r="F65" s="15">
        <f t="shared" si="4"/>
        <v>16</v>
      </c>
      <c r="G65" s="15">
        <f t="shared" ca="1" si="5"/>
        <v>0</v>
      </c>
      <c r="H65" s="13">
        <f t="shared" ca="1" si="0"/>
        <v>0.65095890410958912</v>
      </c>
      <c r="I65" s="29">
        <f ca="1">IF(G65&lt;&gt;0,IF(E65&lt;0,0,IF(OR('Marinated Chicken'!I65&gt;0,Squid!I65&gt;0,Spanakopita!I65&gt;0,'Filet Mignon'!I65&gt;0,'Pork Loin Skewers'!I65&gt;0,Bacon!I65&gt;0,'Chicken Breast'!I65&gt;0),0,IF(OR(Pita!I65&gt;0,'Green Pepper'!I65&gt;0,'House Salad'!I65&gt;0,Mushrooms!I65&gt;0,Lemon!I65&gt;0,Tzatziki!I65&gt;0,'Monterey Jack'!I65&gt;0,Onions!I65&gt;0,'Garlic Butter Sauce'!I65&gt;0,Flour!I65&gt;0,Cheddar!I65&gt;0),50,200))),0)</f>
        <v>0</v>
      </c>
      <c r="J65" s="2" t="str">
        <f ca="1">IF(D65&lt;$E$18,"N/A",IF(D65=$E$18,IF($E$7-SUM(OFFSET(F65,-$E$18,0):F65)&gt;0,$E$7-SUM(OFFSET(F65,-$E$18,0):F65),0),IF(OFFSET(G65,-$E$18,0)-SUM(OFFSET(F65,-$E$18,0):F65)&gt;0,OFFSET(G65,-$E$18,0)-SUM(OFFSET(F65,-$E$18,0):F65),0)))</f>
        <v>N/A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578</v>
      </c>
      <c r="F66" s="15">
        <f t="shared" si="4"/>
        <v>16</v>
      </c>
      <c r="G66" s="15">
        <f t="shared" ca="1" si="5"/>
        <v>0</v>
      </c>
      <c r="H66" s="13">
        <f t="shared" ca="1" si="0"/>
        <v>0.6334246575342467</v>
      </c>
      <c r="I66" s="29">
        <f ca="1">IF(G66&lt;&gt;0,IF(E66&lt;0,0,IF(OR('Marinated Chicken'!I66&gt;0,Squid!I66&gt;0,Spanakopita!I66&gt;0,'Filet Mignon'!I66&gt;0,'Pork Loin Skewers'!I66&gt;0,Bacon!I66&gt;0,'Chicken Breast'!I66&gt;0),0,IF(OR(Pita!I66&gt;0,'Green Pepper'!I66&gt;0,'House Salad'!I66&gt;0,Mushrooms!I66&gt;0,Lemon!I66&gt;0,Tzatziki!I66&gt;0,'Monterey Jack'!I66&gt;0,Onions!I66&gt;0,'Garlic Butter Sauce'!I66&gt;0,Flour!I66&gt;0,Cheddar!I66&gt;0),50,200))),0)</f>
        <v>0</v>
      </c>
      <c r="J66" s="2" t="str">
        <f ca="1">IF(D66&lt;$E$18,"N/A",IF(D66=$E$18,IF($E$7-SUM(OFFSET(F66,-$E$18,0):F66)&gt;0,$E$7-SUM(OFFSET(F66,-$E$18,0):F66),0),IF(OFFSET(G66,-$E$18,0)-SUM(OFFSET(F66,-$E$18,0):F66)&gt;0,OFFSET(G66,-$E$18,0)-SUM(OFFSET(F66,-$E$18,0):F66),0)))</f>
        <v>N/A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562</v>
      </c>
      <c r="F67" s="15">
        <f t="shared" si="4"/>
        <v>16</v>
      </c>
      <c r="G67" s="15">
        <f t="shared" ca="1" si="5"/>
        <v>0</v>
      </c>
      <c r="H67" s="13">
        <f t="shared" ca="1" si="0"/>
        <v>0.61589041095890418</v>
      </c>
      <c r="I67" s="29">
        <f ca="1">IF(G67&lt;&gt;0,IF(E67&lt;0,0,IF(OR('Marinated Chicken'!I67&gt;0,Squid!I67&gt;0,Spanakopita!I67&gt;0,'Filet Mignon'!I67&gt;0,'Pork Loin Skewers'!I67&gt;0,Bacon!I67&gt;0,'Chicken Breast'!I67&gt;0),0,IF(OR(Pita!I67&gt;0,'Green Pepper'!I67&gt;0,'House Salad'!I67&gt;0,Mushrooms!I67&gt;0,Lemon!I67&gt;0,Tzatziki!I67&gt;0,'Monterey Jack'!I67&gt;0,Onions!I67&gt;0,'Garlic Butter Sauce'!I67&gt;0,Flour!I67&gt;0,Cheddar!I67&gt;0),50,200))),0)</f>
        <v>0</v>
      </c>
      <c r="J67" s="2" t="str">
        <f ca="1">IF(D67&lt;$E$18,"N/A",IF(D67=$E$18,IF($E$7-SUM(OFFSET(F67,-$E$18,0):F67)&gt;0,$E$7-SUM(OFFSET(F67,-$E$18,0):F67),0),IF(OFFSET(G67,-$E$18,0)-SUM(OFFSET(F67,-$E$18,0):F67)&gt;0,OFFSET(G67,-$E$18,0)-SUM(OFFSET(F67,-$E$18,0):F67),0)))</f>
        <v>N/A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546</v>
      </c>
      <c r="F68" s="15">
        <f t="shared" si="4"/>
        <v>16</v>
      </c>
      <c r="G68" s="15">
        <f t="shared" ca="1" si="5"/>
        <v>0</v>
      </c>
      <c r="H68" s="13">
        <f t="shared" ca="1" si="0"/>
        <v>0.59835616438356176</v>
      </c>
      <c r="I68" s="29">
        <f ca="1">IF(G68&lt;&gt;0,IF(E68&lt;0,0,IF(OR('Marinated Chicken'!I68&gt;0,Squid!I68&gt;0,Spanakopita!I68&gt;0,'Filet Mignon'!I68&gt;0,'Pork Loin Skewers'!I68&gt;0,Bacon!I68&gt;0,'Chicken Breast'!I68&gt;0),0,IF(OR(Pita!I68&gt;0,'Green Pepper'!I68&gt;0,'House Salad'!I68&gt;0,Mushrooms!I68&gt;0,Lemon!I68&gt;0,Tzatziki!I68&gt;0,'Monterey Jack'!I68&gt;0,Onions!I68&gt;0,'Garlic Butter Sauce'!I68&gt;0,Flour!I68&gt;0,Cheddar!I68&gt;0),50,200))),0)</f>
        <v>0</v>
      </c>
      <c r="J68" s="2" t="str">
        <f ca="1">IF(D68&lt;$E$18,"N/A",IF(D68=$E$18,IF($E$7-SUM(OFFSET(F68,-$E$18,0):F68)&gt;0,$E$7-SUM(OFFSET(F68,-$E$18,0):F68),0),IF(OFFSET(G68,-$E$18,0)-SUM(OFFSET(F68,-$E$18,0):F68)&gt;0,OFFSET(G68,-$E$18,0)-SUM(OFFSET(F68,-$E$18,0):F68),0)))</f>
        <v>N/A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530</v>
      </c>
      <c r="F69" s="15">
        <f t="shared" si="4"/>
        <v>16</v>
      </c>
      <c r="G69" s="15">
        <f t="shared" ca="1" si="5"/>
        <v>0</v>
      </c>
      <c r="H69" s="13">
        <f t="shared" ca="1" si="0"/>
        <v>0.58082191780821923</v>
      </c>
      <c r="I69" s="29">
        <f ca="1">IF(G69&lt;&gt;0,IF(E69&lt;0,0,IF(OR('Marinated Chicken'!I69&gt;0,Squid!I69&gt;0,Spanakopita!I69&gt;0,'Filet Mignon'!I69&gt;0,'Pork Loin Skewers'!I69&gt;0,Bacon!I69&gt;0,'Chicken Breast'!I69&gt;0),0,IF(OR(Pita!I69&gt;0,'Green Pepper'!I69&gt;0,'House Salad'!I69&gt;0,Mushrooms!I69&gt;0,Lemon!I69&gt;0,Tzatziki!I69&gt;0,'Monterey Jack'!I69&gt;0,Onions!I69&gt;0,'Garlic Butter Sauce'!I69&gt;0,Flour!I69&gt;0,Cheddar!I69&gt;0),50,200))),0)</f>
        <v>0</v>
      </c>
      <c r="J69" s="2" t="str">
        <f ca="1">IF(D69&lt;$E$18,"N/A",IF(D69=$E$18,IF($E$7-SUM(OFFSET(F69,-$E$18,0):F69)&gt;0,$E$7-SUM(OFFSET(F69,-$E$18,0):F69),0),IF(OFFSET(G69,-$E$18,0)-SUM(OFFSET(F69,-$E$18,0):F69)&gt;0,OFFSET(G69,-$E$18,0)-SUM(OFFSET(F69,-$E$18,0):F69),0)))</f>
        <v>N/A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514</v>
      </c>
      <c r="F70" s="15">
        <f t="shared" si="4"/>
        <v>16</v>
      </c>
      <c r="G70" s="15">
        <f t="shared" ca="1" si="5"/>
        <v>0</v>
      </c>
      <c r="H70" s="13">
        <f t="shared" ca="1" si="0"/>
        <v>0.56328767123287682</v>
      </c>
      <c r="I70" s="29">
        <f ca="1">IF(G70&lt;&gt;0,IF(E70&lt;0,0,IF(OR('Marinated Chicken'!I70&gt;0,Squid!I70&gt;0,Spanakopita!I70&gt;0,'Filet Mignon'!I70&gt;0,'Pork Loin Skewers'!I70&gt;0,Bacon!I70&gt;0,'Chicken Breast'!I70&gt;0),0,IF(OR(Pita!I70&gt;0,'Green Pepper'!I70&gt;0,'House Salad'!I70&gt;0,Mushrooms!I70&gt;0,Lemon!I70&gt;0,Tzatziki!I70&gt;0,'Monterey Jack'!I70&gt;0,Onions!I70&gt;0,'Garlic Butter Sauce'!I70&gt;0,Flour!I70&gt;0,Cheddar!I70&gt;0),50,200))),0)</f>
        <v>0</v>
      </c>
      <c r="J70" s="2" t="str">
        <f ca="1">IF(D70&lt;$E$18,"N/A",IF(D70=$E$18,IF($E$7-SUM(OFFSET(F70,-$E$18,0):F70)&gt;0,$E$7-SUM(OFFSET(F70,-$E$18,0):F70),0),IF(OFFSET(G70,-$E$18,0)-SUM(OFFSET(F70,-$E$18,0):F70)&gt;0,OFFSET(G70,-$E$18,0)-SUM(OFFSET(F70,-$E$18,0):F70),0)))</f>
        <v>N/A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498</v>
      </c>
      <c r="F71" s="15">
        <f t="shared" si="4"/>
        <v>16</v>
      </c>
      <c r="G71" s="15">
        <f t="shared" ca="1" si="5"/>
        <v>0</v>
      </c>
      <c r="H71" s="13">
        <f t="shared" ca="1" si="0"/>
        <v>0.54575342465753429</v>
      </c>
      <c r="I71" s="29">
        <f ca="1">IF(G71&lt;&gt;0,IF(E71&lt;0,0,IF(OR('Marinated Chicken'!I71&gt;0,Squid!I71&gt;0,Spanakopita!I71&gt;0,'Filet Mignon'!I71&gt;0,'Pork Loin Skewers'!I71&gt;0,Bacon!I71&gt;0,'Chicken Breast'!I71&gt;0),0,IF(OR(Pita!I71&gt;0,'Green Pepper'!I71&gt;0,'House Salad'!I71&gt;0,Mushrooms!I71&gt;0,Lemon!I71&gt;0,Tzatziki!I71&gt;0,'Monterey Jack'!I71&gt;0,Onions!I71&gt;0,'Garlic Butter Sauce'!I71&gt;0,Flour!I71&gt;0,Cheddar!I71&gt;0),50,200))),0)</f>
        <v>0</v>
      </c>
      <c r="J71" s="2" t="str">
        <f ca="1">IF(D71&lt;$E$18,"N/A",IF(D71=$E$18,IF($E$7-SUM(OFFSET(F71,-$E$18,0):F71)&gt;0,$E$7-SUM(OFFSET(F71,-$E$18,0):F71),0),IF(OFFSET(G71,-$E$18,0)-SUM(OFFSET(F71,-$E$18,0):F71)&gt;0,OFFSET(G71,-$E$18,0)-SUM(OFFSET(F71,-$E$18,0):F71),0)))</f>
        <v>N/A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482</v>
      </c>
      <c r="F72" s="15">
        <f t="shared" si="4"/>
        <v>16</v>
      </c>
      <c r="G72" s="15">
        <f t="shared" ca="1" si="5"/>
        <v>0</v>
      </c>
      <c r="H72" s="13">
        <f t="shared" ca="1" si="0"/>
        <v>0.52821917808219188</v>
      </c>
      <c r="I72" s="29">
        <f ca="1">IF(G72&lt;&gt;0,IF(E72&lt;0,0,IF(OR('Marinated Chicken'!I72&gt;0,Squid!I72&gt;0,Spanakopita!I72&gt;0,'Filet Mignon'!I72&gt;0,'Pork Loin Skewers'!I72&gt;0,Bacon!I72&gt;0,'Chicken Breast'!I72&gt;0),0,IF(OR(Pita!I72&gt;0,'Green Pepper'!I72&gt;0,'House Salad'!I72&gt;0,Mushrooms!I72&gt;0,Lemon!I72&gt;0,Tzatziki!I72&gt;0,'Monterey Jack'!I72&gt;0,Onions!I72&gt;0,'Garlic Butter Sauce'!I72&gt;0,Flour!I72&gt;0,Cheddar!I72&gt;0),50,200))),0)</f>
        <v>0</v>
      </c>
      <c r="J72" s="2" t="str">
        <f ca="1">IF(D72&lt;$E$18,"N/A",IF(D72=$E$18,IF($E$7-SUM(OFFSET(F72,-$E$18,0):F72)&gt;0,$E$7-SUM(OFFSET(F72,-$E$18,0):F72),0),IF(OFFSET(G72,-$E$18,0)-SUM(OFFSET(F72,-$E$18,0):F72)&gt;0,OFFSET(G72,-$E$18,0)-SUM(OFFSET(F72,-$E$18,0):F72),0)))</f>
        <v>N/A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466</v>
      </c>
      <c r="F73" s="15">
        <f t="shared" si="4"/>
        <v>16</v>
      </c>
      <c r="G73" s="15">
        <f t="shared" ca="1" si="5"/>
        <v>0</v>
      </c>
      <c r="H73" s="13">
        <f t="shared" ca="1" si="0"/>
        <v>0.51068493150684935</v>
      </c>
      <c r="I73" s="29">
        <f ca="1">IF(G73&lt;&gt;0,IF(E73&lt;0,0,IF(OR('Marinated Chicken'!I73&gt;0,Squid!I73&gt;0,Spanakopita!I73&gt;0,'Filet Mignon'!I73&gt;0,'Pork Loin Skewers'!I73&gt;0,Bacon!I73&gt;0,'Chicken Breast'!I73&gt;0),0,IF(OR(Pita!I73&gt;0,'Green Pepper'!I73&gt;0,'House Salad'!I73&gt;0,Mushrooms!I73&gt;0,Lemon!I73&gt;0,Tzatziki!I73&gt;0,'Monterey Jack'!I73&gt;0,Onions!I73&gt;0,'Garlic Butter Sauce'!I73&gt;0,Flour!I73&gt;0,Cheddar!I73&gt;0),50,200))),0)</f>
        <v>0</v>
      </c>
      <c r="J73" s="2" t="str">
        <f ca="1">IF(D73&lt;$E$18,"N/A",IF(D73=$E$18,IF($E$7-SUM(OFFSET(F73,-$E$18,0):F73)&gt;0,$E$7-SUM(OFFSET(F73,-$E$18,0):F73),0),IF(OFFSET(G73,-$E$18,0)-SUM(OFFSET(F73,-$E$18,0):F73)&gt;0,OFFSET(G73,-$E$18,0)-SUM(OFFSET(F73,-$E$18,0):F73),0)))</f>
        <v>N/A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450</v>
      </c>
      <c r="F74" s="15">
        <f t="shared" si="4"/>
        <v>16</v>
      </c>
      <c r="G74" s="15">
        <f t="shared" ca="1" si="5"/>
        <v>0</v>
      </c>
      <c r="H74" s="13">
        <f t="shared" ca="1" si="0"/>
        <v>0.49315068493150693</v>
      </c>
      <c r="I74" s="29">
        <f ca="1">IF(G74&lt;&gt;0,IF(E74&lt;0,0,IF(OR('Marinated Chicken'!I74&gt;0,Squid!I74&gt;0,Spanakopita!I74&gt;0,'Filet Mignon'!I74&gt;0,'Pork Loin Skewers'!I74&gt;0,Bacon!I74&gt;0,'Chicken Breast'!I74&gt;0),0,IF(OR(Pita!I74&gt;0,'Green Pepper'!I74&gt;0,'House Salad'!I74&gt;0,Mushrooms!I74&gt;0,Lemon!I74&gt;0,Tzatziki!I74&gt;0,'Monterey Jack'!I74&gt;0,Onions!I74&gt;0,'Garlic Butter Sauce'!I74&gt;0,Flour!I74&gt;0,Cheddar!I74&gt;0),50,200))),0)</f>
        <v>0</v>
      </c>
      <c r="J74" s="2" t="str">
        <f ca="1">IF(D74&lt;$E$18,"N/A",IF(D74=$E$18,IF($E$7-SUM(OFFSET(F74,-$E$18,0):F74)&gt;0,$E$7-SUM(OFFSET(F74,-$E$18,0):F74),0),IF(OFFSET(G74,-$E$18,0)-SUM(OFFSET(F74,-$E$18,0):F74)&gt;0,OFFSET(G74,-$E$18,0)-SUM(OFFSET(F74,-$E$18,0):F74),0)))</f>
        <v>N/A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434</v>
      </c>
      <c r="F75" s="15">
        <f t="shared" si="4"/>
        <v>16</v>
      </c>
      <c r="G75" s="15">
        <f t="shared" ca="1" si="5"/>
        <v>0</v>
      </c>
      <c r="H75" s="13">
        <f t="shared" ca="1" si="0"/>
        <v>0.47561643835616446</v>
      </c>
      <c r="I75" s="29">
        <f ca="1">IF(G75&lt;&gt;0,IF(E75&lt;0,0,IF(OR('Marinated Chicken'!I75&gt;0,Squid!I75&gt;0,Spanakopita!I75&gt;0,'Filet Mignon'!I75&gt;0,'Pork Loin Skewers'!I75&gt;0,Bacon!I75&gt;0,'Chicken Breast'!I75&gt;0),0,IF(OR(Pita!I75&gt;0,'Green Pepper'!I75&gt;0,'House Salad'!I75&gt;0,Mushrooms!I75&gt;0,Lemon!I75&gt;0,Tzatziki!I75&gt;0,'Monterey Jack'!I75&gt;0,Onions!I75&gt;0,'Garlic Butter Sauce'!I75&gt;0,Flour!I75&gt;0,Cheddar!I75&gt;0),50,200))),0)</f>
        <v>0</v>
      </c>
      <c r="J75" s="2" t="str">
        <f ca="1">IF(D75&lt;$E$18,"N/A",IF(D75=$E$18,IF($E$7-SUM(OFFSET(F75,-$E$18,0):F75)&gt;0,$E$7-SUM(OFFSET(F75,-$E$18,0):F75),0),IF(OFFSET(G75,-$E$18,0)-SUM(OFFSET(F75,-$E$18,0):F75)&gt;0,OFFSET(G75,-$E$18,0)-SUM(OFFSET(F75,-$E$18,0):F75),0)))</f>
        <v>N/A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418</v>
      </c>
      <c r="F76" s="15">
        <f t="shared" si="4"/>
        <v>16</v>
      </c>
      <c r="G76" s="15">
        <f t="shared" ca="1" si="5"/>
        <v>0</v>
      </c>
      <c r="H76" s="13">
        <f t="shared" ca="1" si="0"/>
        <v>0.45808219178082199</v>
      </c>
      <c r="I76" s="29">
        <f ca="1">IF(G76&lt;&gt;0,IF(E76&lt;0,0,IF(OR('Marinated Chicken'!I76&gt;0,Squid!I76&gt;0,Spanakopita!I76&gt;0,'Filet Mignon'!I76&gt;0,'Pork Loin Skewers'!I76&gt;0,Bacon!I76&gt;0,'Chicken Breast'!I76&gt;0),0,IF(OR(Pita!I76&gt;0,'Green Pepper'!I76&gt;0,'House Salad'!I76&gt;0,Mushrooms!I76&gt;0,Lemon!I76&gt;0,Tzatziki!I76&gt;0,'Monterey Jack'!I76&gt;0,Onions!I76&gt;0,'Garlic Butter Sauce'!I76&gt;0,Flour!I76&gt;0,Cheddar!I76&gt;0),50,200))),0)</f>
        <v>0</v>
      </c>
      <c r="J76" s="2" t="str">
        <f ca="1">IF(D76&lt;$E$18,"N/A",IF(D76=$E$18,IF($E$7-SUM(OFFSET(F76,-$E$18,0):F76)&gt;0,$E$7-SUM(OFFSET(F76,-$E$18,0):F76),0),IF(OFFSET(G76,-$E$18,0)-SUM(OFFSET(F76,-$E$18,0):F76)&gt;0,OFFSET(G76,-$E$18,0)-SUM(OFFSET(F76,-$E$18,0):F76),0)))</f>
        <v>N/A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402</v>
      </c>
      <c r="F77" s="15">
        <f t="shared" si="4"/>
        <v>16</v>
      </c>
      <c r="G77" s="15">
        <f t="shared" ca="1" si="5"/>
        <v>0</v>
      </c>
      <c r="H77" s="13">
        <f t="shared" ca="1" si="0"/>
        <v>0.44054794520547952</v>
      </c>
      <c r="I77" s="29">
        <f ca="1">IF(G77&lt;&gt;0,IF(E77&lt;0,0,IF(OR('Marinated Chicken'!I77&gt;0,Squid!I77&gt;0,Spanakopita!I77&gt;0,'Filet Mignon'!I77&gt;0,'Pork Loin Skewers'!I77&gt;0,Bacon!I77&gt;0,'Chicken Breast'!I77&gt;0),0,IF(OR(Pita!I77&gt;0,'Green Pepper'!I77&gt;0,'House Salad'!I77&gt;0,Mushrooms!I77&gt;0,Lemon!I77&gt;0,Tzatziki!I77&gt;0,'Monterey Jack'!I77&gt;0,Onions!I77&gt;0,'Garlic Butter Sauce'!I77&gt;0,Flour!I77&gt;0,Cheddar!I77&gt;0),50,200))),0)</f>
        <v>0</v>
      </c>
      <c r="J77" s="2" t="str">
        <f ca="1">IF(D77&lt;$E$18,"N/A",IF(D77=$E$18,IF($E$7-SUM(OFFSET(F77,-$E$18,0):F77)&gt;0,$E$7-SUM(OFFSET(F77,-$E$18,0):F77),0),IF(OFFSET(G77,-$E$18,0)-SUM(OFFSET(F77,-$E$18,0):F77)&gt;0,OFFSET(G77,-$E$18,0)-SUM(OFFSET(F77,-$E$18,0):F77),0)))</f>
        <v>N/A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386</v>
      </c>
      <c r="F78" s="15">
        <f t="shared" si="4"/>
        <v>16</v>
      </c>
      <c r="G78" s="15">
        <f t="shared" ca="1" si="5"/>
        <v>0</v>
      </c>
      <c r="H78" s="13">
        <f t="shared" ca="1" si="0"/>
        <v>0.42301369863013705</v>
      </c>
      <c r="I78" s="29">
        <f ca="1">IF(G78&lt;&gt;0,IF(E78&lt;0,0,IF(OR('Marinated Chicken'!I78&gt;0,Squid!I78&gt;0,Spanakopita!I78&gt;0,'Filet Mignon'!I78&gt;0,'Pork Loin Skewers'!I78&gt;0,Bacon!I78&gt;0,'Chicken Breast'!I78&gt;0),0,IF(OR(Pita!I78&gt;0,'Green Pepper'!I78&gt;0,'House Salad'!I78&gt;0,Mushrooms!I78&gt;0,Lemon!I78&gt;0,Tzatziki!I78&gt;0,'Monterey Jack'!I78&gt;0,Onions!I78&gt;0,'Garlic Butter Sauce'!I78&gt;0,Flour!I78&gt;0,Cheddar!I78&gt;0),50,200))),0)</f>
        <v>0</v>
      </c>
      <c r="J78" s="2" t="str">
        <f ca="1">IF(D78&lt;$E$18,"N/A",IF(D78=$E$18,IF($E$7-SUM(OFFSET(F78,-$E$18,0):F78)&gt;0,$E$7-SUM(OFFSET(F78,-$E$18,0):F78),0),IF(OFFSET(G78,-$E$18,0)-SUM(OFFSET(F78,-$E$18,0):F78)&gt;0,OFFSET(G78,-$E$18,0)-SUM(OFFSET(F78,-$E$18,0):F78),0)))</f>
        <v>N/A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370</v>
      </c>
      <c r="F79" s="15">
        <f t="shared" si="4"/>
        <v>16</v>
      </c>
      <c r="G79" s="15">
        <f t="shared" ca="1" si="5"/>
        <v>0</v>
      </c>
      <c r="H79" s="13">
        <f t="shared" ca="1" si="0"/>
        <v>0.40547945205479458</v>
      </c>
      <c r="I79" s="29">
        <f ca="1">IF(G79&lt;&gt;0,IF(E79&lt;0,0,IF(OR('Marinated Chicken'!I79&gt;0,Squid!I79&gt;0,Spanakopita!I79&gt;0,'Filet Mignon'!I79&gt;0,'Pork Loin Skewers'!I79&gt;0,Bacon!I79&gt;0,'Chicken Breast'!I79&gt;0),0,IF(OR(Pita!I79&gt;0,'Green Pepper'!I79&gt;0,'House Salad'!I79&gt;0,Mushrooms!I79&gt;0,Lemon!I79&gt;0,Tzatziki!I79&gt;0,'Monterey Jack'!I79&gt;0,Onions!I79&gt;0,'Garlic Butter Sauce'!I79&gt;0,Flour!I79&gt;0,Cheddar!I79&gt;0),50,200))),0)</f>
        <v>0</v>
      </c>
      <c r="J79" s="2" t="str">
        <f ca="1">IF(D79&lt;$E$18,"N/A",IF(D79=$E$18,IF($E$7-SUM(OFFSET(F79,-$E$18,0):F79)&gt;0,$E$7-SUM(OFFSET(F79,-$E$18,0):F79),0),IF(OFFSET(G79,-$E$18,0)-SUM(OFFSET(F79,-$E$18,0):F79)&gt;0,OFFSET(G79,-$E$18,0)-SUM(OFFSET(F79,-$E$18,0):F79),0)))</f>
        <v>N/A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354</v>
      </c>
      <c r="F80" s="15">
        <f t="shared" si="4"/>
        <v>16</v>
      </c>
      <c r="G80" s="15">
        <f t="shared" ca="1" si="5"/>
        <v>0</v>
      </c>
      <c r="H80" s="13">
        <f t="shared" ca="1" si="0"/>
        <v>0.3879452054794521</v>
      </c>
      <c r="I80" s="29">
        <f ca="1">IF(G80&lt;&gt;0,IF(E80&lt;0,0,IF(OR('Marinated Chicken'!I80&gt;0,Squid!I80&gt;0,Spanakopita!I80&gt;0,'Filet Mignon'!I80&gt;0,'Pork Loin Skewers'!I80&gt;0,Bacon!I80&gt;0,'Chicken Breast'!I80&gt;0),0,IF(OR(Pita!I80&gt;0,'Green Pepper'!I80&gt;0,'House Salad'!I80&gt;0,Mushrooms!I80&gt;0,Lemon!I80&gt;0,Tzatziki!I80&gt;0,'Monterey Jack'!I80&gt;0,Onions!I80&gt;0,'Garlic Butter Sauce'!I80&gt;0,Flour!I80&gt;0,Cheddar!I80&gt;0),50,200))),0)</f>
        <v>0</v>
      </c>
      <c r="J80" s="2" t="str">
        <f ca="1">IF(D80&lt;$E$18,"N/A",IF(D80=$E$18,IF($E$7-SUM(OFFSET(F80,-$E$18,0):F80)&gt;0,$E$7-SUM(OFFSET(F80,-$E$18,0):F80),0),IF(OFFSET(G80,-$E$18,0)-SUM(OFFSET(F80,-$E$18,0):F80)&gt;0,OFFSET(G80,-$E$18,0)-SUM(OFFSET(F80,-$E$18,0):F80),0)))</f>
        <v>N/A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338</v>
      </c>
      <c r="F81" s="15">
        <f t="shared" si="4"/>
        <v>16</v>
      </c>
      <c r="G81" s="15">
        <f t="shared" ca="1" si="5"/>
        <v>0</v>
      </c>
      <c r="H81" s="13">
        <f t="shared" ca="1" si="0"/>
        <v>0.37041095890410963</v>
      </c>
      <c r="I81" s="29">
        <f ca="1">IF(G81&lt;&gt;0,IF(E81&lt;0,0,IF(OR('Marinated Chicken'!I81&gt;0,Squid!I81&gt;0,Spanakopita!I81&gt;0,'Filet Mignon'!I81&gt;0,'Pork Loin Skewers'!I81&gt;0,Bacon!I81&gt;0,'Chicken Breast'!I81&gt;0),0,IF(OR(Pita!I81&gt;0,'Green Pepper'!I81&gt;0,'House Salad'!I81&gt;0,Mushrooms!I81&gt;0,Lemon!I81&gt;0,Tzatziki!I81&gt;0,'Monterey Jack'!I81&gt;0,Onions!I81&gt;0,'Garlic Butter Sauce'!I81&gt;0,Flour!I81&gt;0,Cheddar!I81&gt;0),50,200))),0)</f>
        <v>0</v>
      </c>
      <c r="J81" s="2" t="str">
        <f ca="1">IF(D81&lt;$E$18,"N/A",IF(D81=$E$18,IF($E$7-SUM(OFFSET(F81,-$E$18,0):F81)&gt;0,$E$7-SUM(OFFSET(F81,-$E$18,0):F81),0),IF(OFFSET(G81,-$E$18,0)-SUM(OFFSET(F81,-$E$18,0):F81)&gt;0,OFFSET(G81,-$E$18,0)-SUM(OFFSET(F81,-$E$18,0):F81),0)))</f>
        <v>N/A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322</v>
      </c>
      <c r="F82" s="15">
        <f t="shared" si="4"/>
        <v>16</v>
      </c>
      <c r="G82" s="15">
        <f t="shared" ca="1" si="5"/>
        <v>0</v>
      </c>
      <c r="H82" s="13">
        <f t="shared" ca="1" si="0"/>
        <v>0.35287671232876716</v>
      </c>
      <c r="I82" s="29">
        <f ca="1">IF(G82&lt;&gt;0,IF(E82&lt;0,0,IF(OR('Marinated Chicken'!I82&gt;0,Squid!I82&gt;0,Spanakopita!I82&gt;0,'Filet Mignon'!I82&gt;0,'Pork Loin Skewers'!I82&gt;0,Bacon!I82&gt;0,'Chicken Breast'!I82&gt;0),0,IF(OR(Pita!I82&gt;0,'Green Pepper'!I82&gt;0,'House Salad'!I82&gt;0,Mushrooms!I82&gt;0,Lemon!I82&gt;0,Tzatziki!I82&gt;0,'Monterey Jack'!I82&gt;0,Onions!I82&gt;0,'Garlic Butter Sauce'!I82&gt;0,Flour!I82&gt;0,Cheddar!I82&gt;0),50,200))),0)</f>
        <v>0</v>
      </c>
      <c r="J82" s="2" t="str">
        <f ca="1">IF(D82&lt;$E$18,"N/A",IF(D82=$E$18,IF($E$7-SUM(OFFSET(F82,-$E$18,0):F82)&gt;0,$E$7-SUM(OFFSET(F82,-$E$18,0):F82),0),IF(OFFSET(G82,-$E$18,0)-SUM(OFFSET(F82,-$E$18,0):F82)&gt;0,OFFSET(G82,-$E$18,0)-SUM(OFFSET(F82,-$E$18,0):F82),0)))</f>
        <v>N/A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306</v>
      </c>
      <c r="F83" s="15">
        <f t="shared" si="4"/>
        <v>16</v>
      </c>
      <c r="G83" s="15">
        <f t="shared" ca="1" si="5"/>
        <v>0</v>
      </c>
      <c r="H83" s="13">
        <f t="shared" ca="1" si="0"/>
        <v>0.33534246575342469</v>
      </c>
      <c r="I83" s="29">
        <f ca="1">IF(G83&lt;&gt;0,IF(E83&lt;0,0,IF(OR('Marinated Chicken'!I83&gt;0,Squid!I83&gt;0,Spanakopita!I83&gt;0,'Filet Mignon'!I83&gt;0,'Pork Loin Skewers'!I83&gt;0,Bacon!I83&gt;0,'Chicken Breast'!I83&gt;0),0,IF(OR(Pita!I83&gt;0,'Green Pepper'!I83&gt;0,'House Salad'!I83&gt;0,Mushrooms!I83&gt;0,Lemon!I83&gt;0,Tzatziki!I83&gt;0,'Monterey Jack'!I83&gt;0,Onions!I83&gt;0,'Garlic Butter Sauce'!I83&gt;0,Flour!I83&gt;0,Cheddar!I83&gt;0),50,200))),0)</f>
        <v>0</v>
      </c>
      <c r="J83" s="2" t="str">
        <f ca="1">IF(D83&lt;$E$18,"N/A",IF(D83=$E$18,IF($E$7-SUM(OFFSET(F83,-$E$18,0):F83)&gt;0,$E$7-SUM(OFFSET(F83,-$E$18,0):F83),0),IF(OFFSET(G83,-$E$18,0)-SUM(OFFSET(F83,-$E$18,0):F83)&gt;0,OFFSET(G83,-$E$18,0)-SUM(OFFSET(F83,-$E$18,0):F83),0)))</f>
        <v>N/A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290</v>
      </c>
      <c r="F84" s="15">
        <f t="shared" si="4"/>
        <v>16</v>
      </c>
      <c r="G84" s="15">
        <f t="shared" ca="1" si="5"/>
        <v>0</v>
      </c>
      <c r="H84" s="13">
        <f t="shared" ca="1" si="0"/>
        <v>0.31780821917808222</v>
      </c>
      <c r="I84" s="29">
        <f ca="1">IF(G84&lt;&gt;0,IF(E84&lt;0,0,IF(OR('Marinated Chicken'!I84&gt;0,Squid!I84&gt;0,Spanakopita!I84&gt;0,'Filet Mignon'!I84&gt;0,'Pork Loin Skewers'!I84&gt;0,Bacon!I84&gt;0,'Chicken Breast'!I84&gt;0),0,IF(OR(Pita!I84&gt;0,'Green Pepper'!I84&gt;0,'House Salad'!I84&gt;0,Mushrooms!I84&gt;0,Lemon!I84&gt;0,Tzatziki!I84&gt;0,'Monterey Jack'!I84&gt;0,Onions!I84&gt;0,'Garlic Butter Sauce'!I84&gt;0,Flour!I84&gt;0,Cheddar!I84&gt;0),50,200))),0)</f>
        <v>0</v>
      </c>
      <c r="J84" s="2" t="str">
        <f ca="1">IF(D84&lt;$E$18,"N/A",IF(D84=$E$18,IF($E$7-SUM(OFFSET(F84,-$E$18,0):F84)&gt;0,$E$7-SUM(OFFSET(F84,-$E$18,0):F84),0),IF(OFFSET(G84,-$E$18,0)-SUM(OFFSET(F84,-$E$18,0):F84)&gt;0,OFFSET(G84,-$E$18,0)-SUM(OFFSET(F84,-$E$18,0):F84),0)))</f>
        <v>N/A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274</v>
      </c>
      <c r="F85" s="15">
        <f t="shared" si="4"/>
        <v>16</v>
      </c>
      <c r="G85" s="15">
        <f t="shared" ca="1" si="5"/>
        <v>0</v>
      </c>
      <c r="H85" s="13">
        <f t="shared" ref="H85:H148" ca="1" si="7">IF(E85&gt;0,E85*($E$12/365),0)</f>
        <v>0.30027397260273975</v>
      </c>
      <c r="I85" s="29">
        <f ca="1">IF(G85&lt;&gt;0,IF(E85&lt;0,0,IF(OR('Marinated Chicken'!I85&gt;0,Squid!I85&gt;0,Spanakopita!I85&gt;0,'Filet Mignon'!I85&gt;0,'Pork Loin Skewers'!I85&gt;0,Bacon!I85&gt;0,'Chicken Breast'!I85&gt;0),0,IF(OR(Pita!I85&gt;0,'Green Pepper'!I85&gt;0,'House Salad'!I85&gt;0,Mushrooms!I85&gt;0,Lemon!I85&gt;0,Tzatziki!I85&gt;0,'Monterey Jack'!I85&gt;0,Onions!I85&gt;0,'Garlic Butter Sauce'!I85&gt;0,Flour!I85&gt;0,Cheddar!I85&gt;0),50,200))),0)</f>
        <v>0</v>
      </c>
      <c r="J85" s="2" t="str">
        <f ca="1">IF(D85&lt;$E$18,"N/A",IF(D85=$E$18,IF($E$7-SUM(OFFSET(F85,-$E$18,0):F85)&gt;0,$E$7-SUM(OFFSET(F85,-$E$18,0):F85),0),IF(OFFSET(G85,-$E$18,0)-SUM(OFFSET(F85,-$E$18,0):F85)&gt;0,OFFSET(G85,-$E$18,0)-SUM(OFFSET(F85,-$E$18,0):F85),0)))</f>
        <v>N/A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258</v>
      </c>
      <c r="F86" s="15">
        <f t="shared" ref="F86:F149" si="10">ROUND($E$15/7,0)</f>
        <v>16</v>
      </c>
      <c r="G86" s="15">
        <f t="shared" ref="G86:G149" ca="1" si="11">IF(D86=1,$E$4,IF(E86&lt;0,$E$4-E86,IF(MOD(D86,$E$5)=0,$E$4-E86,0)))</f>
        <v>0</v>
      </c>
      <c r="H86" s="13">
        <f t="shared" ca="1" si="7"/>
        <v>0.28273972602739728</v>
      </c>
      <c r="I86" s="29">
        <f ca="1">IF(G86&lt;&gt;0,IF(E86&lt;0,0,IF(OR('Marinated Chicken'!I86&gt;0,Squid!I86&gt;0,Spanakopita!I86&gt;0,'Filet Mignon'!I86&gt;0,'Pork Loin Skewers'!I86&gt;0,Bacon!I86&gt;0,'Chicken Breast'!I86&gt;0),0,IF(OR(Pita!I86&gt;0,'Green Pepper'!I86&gt;0,'House Salad'!I86&gt;0,Mushrooms!I86&gt;0,Lemon!I86&gt;0,Tzatziki!I86&gt;0,'Monterey Jack'!I86&gt;0,Onions!I86&gt;0,'Garlic Butter Sauce'!I86&gt;0,Flour!I86&gt;0,Cheddar!I86&gt;0),50,200))),0)</f>
        <v>0</v>
      </c>
      <c r="J86" s="2" t="str">
        <f ca="1">IF(D86&lt;$E$18,"N/A",IF(D86=$E$18,IF($E$7-SUM(OFFSET(F86,-$E$18,0):F86)&gt;0,$E$7-SUM(OFFSET(F86,-$E$18,0):F86),0),IF(OFFSET(G86,-$E$18,0)-SUM(OFFSET(F86,-$E$18,0):F86)&gt;0,OFFSET(G86,-$E$18,0)-SUM(OFFSET(F86,-$E$18,0):F86),0)))</f>
        <v>N/A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242</v>
      </c>
      <c r="F87" s="15">
        <f t="shared" si="10"/>
        <v>16</v>
      </c>
      <c r="G87" s="15">
        <f t="shared" ca="1" si="11"/>
        <v>0</v>
      </c>
      <c r="H87" s="13">
        <f t="shared" ca="1" si="7"/>
        <v>0.2652054794520548</v>
      </c>
      <c r="I87" s="29">
        <f ca="1">IF(G87&lt;&gt;0,IF(E87&lt;0,0,IF(OR('Marinated Chicken'!I87&gt;0,Squid!I87&gt;0,Spanakopita!I87&gt;0,'Filet Mignon'!I87&gt;0,'Pork Loin Skewers'!I87&gt;0,Bacon!I87&gt;0,'Chicken Breast'!I87&gt;0),0,IF(OR(Pita!I87&gt;0,'Green Pepper'!I87&gt;0,'House Salad'!I87&gt;0,Mushrooms!I87&gt;0,Lemon!I87&gt;0,Tzatziki!I87&gt;0,'Monterey Jack'!I87&gt;0,Onions!I87&gt;0,'Garlic Butter Sauce'!I87&gt;0,Flour!I87&gt;0,Cheddar!I87&gt;0),50,200))),0)</f>
        <v>0</v>
      </c>
      <c r="J87" s="2" t="str">
        <f ca="1">IF(D87&lt;$E$18,"N/A",IF(D87=$E$18,IF($E$7-SUM(OFFSET(F87,-$E$18,0):F87)&gt;0,$E$7-SUM(OFFSET(F87,-$E$18,0):F87),0),IF(OFFSET(G87,-$E$18,0)-SUM(OFFSET(F87,-$E$18,0):F87)&gt;0,OFFSET(G87,-$E$18,0)-SUM(OFFSET(F87,-$E$18,0):F87),0)))</f>
        <v>N/A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226</v>
      </c>
      <c r="F88" s="15">
        <f t="shared" si="10"/>
        <v>16</v>
      </c>
      <c r="G88" s="15">
        <f t="shared" ca="1" si="11"/>
        <v>0</v>
      </c>
      <c r="H88" s="13">
        <f t="shared" ca="1" si="7"/>
        <v>0.24767123287671236</v>
      </c>
      <c r="I88" s="29">
        <f ca="1">IF(G88&lt;&gt;0,IF(E88&lt;0,0,IF(OR('Marinated Chicken'!I88&gt;0,Squid!I88&gt;0,Spanakopita!I88&gt;0,'Filet Mignon'!I88&gt;0,'Pork Loin Skewers'!I88&gt;0,Bacon!I88&gt;0,'Chicken Breast'!I88&gt;0),0,IF(OR(Pita!I88&gt;0,'Green Pepper'!I88&gt;0,'House Salad'!I88&gt;0,Mushrooms!I88&gt;0,Lemon!I88&gt;0,Tzatziki!I88&gt;0,'Monterey Jack'!I88&gt;0,Onions!I88&gt;0,'Garlic Butter Sauce'!I88&gt;0,Flour!I88&gt;0,Cheddar!I88&gt;0),50,200))),0)</f>
        <v>0</v>
      </c>
      <c r="J88" s="2" t="str">
        <f ca="1">IF(D88&lt;$E$18,"N/A",IF(D88=$E$18,IF($E$7-SUM(OFFSET(F88,-$E$18,0):F88)&gt;0,$E$7-SUM(OFFSET(F88,-$E$18,0):F88),0),IF(OFFSET(G88,-$E$18,0)-SUM(OFFSET(F88,-$E$18,0):F88)&gt;0,OFFSET(G88,-$E$18,0)-SUM(OFFSET(F88,-$E$18,0):F88),0)))</f>
        <v>N/A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210</v>
      </c>
      <c r="F89" s="15">
        <f t="shared" si="10"/>
        <v>16</v>
      </c>
      <c r="G89" s="15">
        <f t="shared" ca="1" si="11"/>
        <v>0</v>
      </c>
      <c r="H89" s="13">
        <f t="shared" ca="1" si="7"/>
        <v>0.23013698630136989</v>
      </c>
      <c r="I89" s="29">
        <f ca="1">IF(G89&lt;&gt;0,IF(E89&lt;0,0,IF(OR('Marinated Chicken'!I89&gt;0,Squid!I89&gt;0,Spanakopita!I89&gt;0,'Filet Mignon'!I89&gt;0,'Pork Loin Skewers'!I89&gt;0,Bacon!I89&gt;0,'Chicken Breast'!I89&gt;0),0,IF(OR(Pita!I89&gt;0,'Green Pepper'!I89&gt;0,'House Salad'!I89&gt;0,Mushrooms!I89&gt;0,Lemon!I89&gt;0,Tzatziki!I89&gt;0,'Monterey Jack'!I89&gt;0,Onions!I89&gt;0,'Garlic Butter Sauce'!I89&gt;0,Flour!I89&gt;0,Cheddar!I89&gt;0),50,200))),0)</f>
        <v>0</v>
      </c>
      <c r="J89" s="2" t="str">
        <f ca="1">IF(D89&lt;$E$18,"N/A",IF(D89=$E$18,IF($E$7-SUM(OFFSET(F89,-$E$18,0):F89)&gt;0,$E$7-SUM(OFFSET(F89,-$E$18,0):F89),0),IF(OFFSET(G89,-$E$18,0)-SUM(OFFSET(F89,-$E$18,0):F89)&gt;0,OFFSET(G89,-$E$18,0)-SUM(OFFSET(F89,-$E$18,0):F89),0)))</f>
        <v>N/A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194</v>
      </c>
      <c r="F90" s="15">
        <f t="shared" si="10"/>
        <v>16</v>
      </c>
      <c r="G90" s="15">
        <f t="shared" ca="1" si="11"/>
        <v>560</v>
      </c>
      <c r="H90" s="13">
        <f t="shared" ca="1" si="7"/>
        <v>0.21260273972602742</v>
      </c>
      <c r="I90" s="29">
        <f ca="1">IF(G90&lt;&gt;0,IF(E90&lt;0,0,IF(OR('Marinated Chicken'!I90&gt;0,Squid!I90&gt;0,Spanakopita!I90&gt;0,'Filet Mignon'!I90&gt;0,'Pork Loin Skewers'!I90&gt;0,Bacon!I90&gt;0,'Chicken Breast'!I90&gt;0),0,IF(OR(Pita!I90&gt;0,'Green Pepper'!I90&gt;0,'House Salad'!I90&gt;0,Mushrooms!I90&gt;0,Lemon!I90&gt;0,Tzatziki!I90&gt;0,'Monterey Jack'!I90&gt;0,Onions!I90&gt;0,'Garlic Butter Sauce'!I90&gt;0,Flour!I90&gt;0,Cheddar!I90&gt;0),50,200))),0)</f>
        <v>0</v>
      </c>
      <c r="J90" s="2" t="str">
        <f ca="1">IF(D90&lt;$E$18,"N/A",IF(D90=$E$18,IF($E$7-SUM(OFFSET(F90,-$E$18,0):F90)&gt;0,$E$7-SUM(OFFSET(F90,-$E$18,0):F90),0),IF(OFFSET(G90,-$E$18,0)-SUM(OFFSET(F90,-$E$18,0):F90)&gt;0,OFFSET(G90,-$E$18,0)-SUM(OFFSET(F90,-$E$18,0):F90),0)))</f>
        <v>N/A</v>
      </c>
      <c r="K90" s="13">
        <f t="shared" ca="1" si="8"/>
        <v>0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738</v>
      </c>
      <c r="F91" s="15">
        <f t="shared" si="10"/>
        <v>16</v>
      </c>
      <c r="G91" s="15">
        <f t="shared" ca="1" si="11"/>
        <v>0</v>
      </c>
      <c r="H91" s="13">
        <f t="shared" ca="1" si="7"/>
        <v>0.80876712328767131</v>
      </c>
      <c r="I91" s="29">
        <f ca="1">IF(G91&lt;&gt;0,IF(E91&lt;0,0,IF(OR('Marinated Chicken'!I91&gt;0,Squid!I91&gt;0,Spanakopita!I91&gt;0,'Filet Mignon'!I91&gt;0,'Pork Loin Skewers'!I91&gt;0,Bacon!I91&gt;0,'Chicken Breast'!I91&gt;0),0,IF(OR(Pita!I91&gt;0,'Green Pepper'!I91&gt;0,'House Salad'!I91&gt;0,Mushrooms!I91&gt;0,Lemon!I91&gt;0,Tzatziki!I91&gt;0,'Monterey Jack'!I91&gt;0,Onions!I91&gt;0,'Garlic Butter Sauce'!I91&gt;0,Flour!I91&gt;0,Cheddar!I91&gt;0),50,200))),0)</f>
        <v>0</v>
      </c>
      <c r="J91" s="2" t="str">
        <f ca="1">IF(D91&lt;$E$18,"N/A",IF(D91=$E$18,IF($E$7-SUM(OFFSET(F91,-$E$18,0):F91)&gt;0,$E$7-SUM(OFFSET(F91,-$E$18,0):F91),0),IF(OFFSET(G91,-$E$18,0)-SUM(OFFSET(F91,-$E$18,0):F91)&gt;0,OFFSET(G91,-$E$18,0)-SUM(OFFSET(F91,-$E$18,0):F91),0)))</f>
        <v>N/A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722</v>
      </c>
      <c r="F92" s="15">
        <f t="shared" si="10"/>
        <v>16</v>
      </c>
      <c r="G92" s="15">
        <f t="shared" ca="1" si="11"/>
        <v>0</v>
      </c>
      <c r="H92" s="13">
        <f t="shared" ca="1" si="7"/>
        <v>0.79123287671232889</v>
      </c>
      <c r="I92" s="29">
        <f ca="1">IF(G92&lt;&gt;0,IF(E92&lt;0,0,IF(OR('Marinated Chicken'!I92&gt;0,Squid!I92&gt;0,Spanakopita!I92&gt;0,'Filet Mignon'!I92&gt;0,'Pork Loin Skewers'!I92&gt;0,Bacon!I92&gt;0,'Chicken Breast'!I92&gt;0),0,IF(OR(Pita!I92&gt;0,'Green Pepper'!I92&gt;0,'House Salad'!I92&gt;0,Mushrooms!I92&gt;0,Lemon!I92&gt;0,Tzatziki!I92&gt;0,'Monterey Jack'!I92&gt;0,Onions!I92&gt;0,'Garlic Butter Sauce'!I92&gt;0,Flour!I92&gt;0,Cheddar!I92&gt;0),50,200))),0)</f>
        <v>0</v>
      </c>
      <c r="J92" s="2" t="str">
        <f ca="1">IF(D92&lt;$E$18,"N/A",IF(D92=$E$18,IF($E$7-SUM(OFFSET(F92,-$E$18,0):F92)&gt;0,$E$7-SUM(OFFSET(F92,-$E$18,0):F92),0),IF(OFFSET(G92,-$E$18,0)-SUM(OFFSET(F92,-$E$18,0):F92)&gt;0,OFFSET(G92,-$E$18,0)-SUM(OFFSET(F92,-$E$18,0):F92),0)))</f>
        <v>N/A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706</v>
      </c>
      <c r="F93" s="15">
        <f t="shared" si="10"/>
        <v>16</v>
      </c>
      <c r="G93" s="15">
        <f t="shared" ca="1" si="11"/>
        <v>0</v>
      </c>
      <c r="H93" s="13">
        <f t="shared" ca="1" si="7"/>
        <v>0.77369863013698637</v>
      </c>
      <c r="I93" s="29">
        <f ca="1">IF(G93&lt;&gt;0,IF(E93&lt;0,0,IF(OR('Marinated Chicken'!I93&gt;0,Squid!I93&gt;0,Spanakopita!I93&gt;0,'Filet Mignon'!I93&gt;0,'Pork Loin Skewers'!I93&gt;0,Bacon!I93&gt;0,'Chicken Breast'!I93&gt;0),0,IF(OR(Pita!I93&gt;0,'Green Pepper'!I93&gt;0,'House Salad'!I93&gt;0,Mushrooms!I93&gt;0,Lemon!I93&gt;0,Tzatziki!I93&gt;0,'Monterey Jack'!I93&gt;0,Onions!I93&gt;0,'Garlic Butter Sauce'!I93&gt;0,Flour!I93&gt;0,Cheddar!I93&gt;0),50,200))),0)</f>
        <v>0</v>
      </c>
      <c r="J93" s="2" t="str">
        <f ca="1">IF(D93&lt;$E$18,"N/A",IF(D93=$E$18,IF($E$7-SUM(OFFSET(F93,-$E$18,0):F93)&gt;0,$E$7-SUM(OFFSET(F93,-$E$18,0):F93),0),IF(OFFSET(G93,-$E$18,0)-SUM(OFFSET(F93,-$E$18,0):F93)&gt;0,OFFSET(G93,-$E$18,0)-SUM(OFFSET(F93,-$E$18,0):F93),0)))</f>
        <v>N/A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690</v>
      </c>
      <c r="F94" s="15">
        <f t="shared" si="10"/>
        <v>16</v>
      </c>
      <c r="G94" s="15">
        <f t="shared" ca="1" si="11"/>
        <v>0</v>
      </c>
      <c r="H94" s="13">
        <f t="shared" ca="1" si="7"/>
        <v>0.75616438356164395</v>
      </c>
      <c r="I94" s="29">
        <f ca="1">IF(G94&lt;&gt;0,IF(E94&lt;0,0,IF(OR('Marinated Chicken'!I94&gt;0,Squid!I94&gt;0,Spanakopita!I94&gt;0,'Filet Mignon'!I94&gt;0,'Pork Loin Skewers'!I94&gt;0,Bacon!I94&gt;0,'Chicken Breast'!I94&gt;0),0,IF(OR(Pita!I94&gt;0,'Green Pepper'!I94&gt;0,'House Salad'!I94&gt;0,Mushrooms!I94&gt;0,Lemon!I94&gt;0,Tzatziki!I94&gt;0,'Monterey Jack'!I94&gt;0,Onions!I94&gt;0,'Garlic Butter Sauce'!I94&gt;0,Flour!I94&gt;0,Cheddar!I94&gt;0),50,200))),0)</f>
        <v>0</v>
      </c>
      <c r="J94" s="2" t="str">
        <f ca="1">IF(D94&lt;$E$18,"N/A",IF(D94=$E$18,IF($E$7-SUM(OFFSET(F94,-$E$18,0):F94)&gt;0,$E$7-SUM(OFFSET(F94,-$E$18,0):F94),0),IF(OFFSET(G94,-$E$18,0)-SUM(OFFSET(F94,-$E$18,0):F94)&gt;0,OFFSET(G94,-$E$18,0)-SUM(OFFSET(F94,-$E$18,0):F94),0)))</f>
        <v>N/A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674</v>
      </c>
      <c r="F95" s="15">
        <f t="shared" si="10"/>
        <v>16</v>
      </c>
      <c r="G95" s="15">
        <f t="shared" ca="1" si="11"/>
        <v>0</v>
      </c>
      <c r="H95" s="13">
        <f t="shared" ca="1" si="7"/>
        <v>0.73863013698630142</v>
      </c>
      <c r="I95" s="29">
        <f ca="1">IF(G95&lt;&gt;0,IF(E95&lt;0,0,IF(OR('Marinated Chicken'!I95&gt;0,Squid!I95&gt;0,Spanakopita!I95&gt;0,'Filet Mignon'!I95&gt;0,'Pork Loin Skewers'!I95&gt;0,Bacon!I95&gt;0,'Chicken Breast'!I95&gt;0),0,IF(OR(Pita!I95&gt;0,'Green Pepper'!I95&gt;0,'House Salad'!I95&gt;0,Mushrooms!I95&gt;0,Lemon!I95&gt;0,Tzatziki!I95&gt;0,'Monterey Jack'!I95&gt;0,Onions!I95&gt;0,'Garlic Butter Sauce'!I95&gt;0,Flour!I95&gt;0,Cheddar!I95&gt;0),50,200))),0)</f>
        <v>0</v>
      </c>
      <c r="J95" s="2" t="str">
        <f ca="1">IF(D95&lt;$E$18,"N/A",IF(D95=$E$18,IF($E$7-SUM(OFFSET(F95,-$E$18,0):F95)&gt;0,$E$7-SUM(OFFSET(F95,-$E$18,0):F95),0),IF(OFFSET(G95,-$E$18,0)-SUM(OFFSET(F95,-$E$18,0):F95)&gt;0,OFFSET(G95,-$E$18,0)-SUM(OFFSET(F95,-$E$18,0):F95),0)))</f>
        <v>N/A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658</v>
      </c>
      <c r="F96" s="15">
        <f t="shared" si="10"/>
        <v>16</v>
      </c>
      <c r="G96" s="15">
        <f t="shared" ca="1" si="11"/>
        <v>0</v>
      </c>
      <c r="H96" s="13">
        <f t="shared" ca="1" si="7"/>
        <v>0.72109589041095901</v>
      </c>
      <c r="I96" s="29">
        <f ca="1">IF(G96&lt;&gt;0,IF(E96&lt;0,0,IF(OR('Marinated Chicken'!I96&gt;0,Squid!I96&gt;0,Spanakopita!I96&gt;0,'Filet Mignon'!I96&gt;0,'Pork Loin Skewers'!I96&gt;0,Bacon!I96&gt;0,'Chicken Breast'!I96&gt;0),0,IF(OR(Pita!I96&gt;0,'Green Pepper'!I96&gt;0,'House Salad'!I96&gt;0,Mushrooms!I96&gt;0,Lemon!I96&gt;0,Tzatziki!I96&gt;0,'Monterey Jack'!I96&gt;0,Onions!I96&gt;0,'Garlic Butter Sauce'!I96&gt;0,Flour!I96&gt;0,Cheddar!I96&gt;0),50,200))),0)</f>
        <v>0</v>
      </c>
      <c r="J96" s="2" t="str">
        <f ca="1">IF(D96&lt;$E$18,"N/A",IF(D96=$E$18,IF($E$7-SUM(OFFSET(F96,-$E$18,0):F96)&gt;0,$E$7-SUM(OFFSET(F96,-$E$18,0):F96),0),IF(OFFSET(G96,-$E$18,0)-SUM(OFFSET(F96,-$E$18,0):F96)&gt;0,OFFSET(G96,-$E$18,0)-SUM(OFFSET(F96,-$E$18,0):F96),0)))</f>
        <v>N/A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642</v>
      </c>
      <c r="F97" s="15">
        <f t="shared" si="10"/>
        <v>16</v>
      </c>
      <c r="G97" s="15">
        <f t="shared" ca="1" si="11"/>
        <v>0</v>
      </c>
      <c r="H97" s="13">
        <f t="shared" ca="1" si="7"/>
        <v>0.70356164383561648</v>
      </c>
      <c r="I97" s="29">
        <f ca="1">IF(G97&lt;&gt;0,IF(E97&lt;0,0,IF(OR('Marinated Chicken'!I97&gt;0,Squid!I97&gt;0,Spanakopita!I97&gt;0,'Filet Mignon'!I97&gt;0,'Pork Loin Skewers'!I97&gt;0,Bacon!I97&gt;0,'Chicken Breast'!I97&gt;0),0,IF(OR(Pita!I97&gt;0,'Green Pepper'!I97&gt;0,'House Salad'!I97&gt;0,Mushrooms!I97&gt;0,Lemon!I97&gt;0,Tzatziki!I97&gt;0,'Monterey Jack'!I97&gt;0,Onions!I97&gt;0,'Garlic Butter Sauce'!I97&gt;0,Flour!I97&gt;0,Cheddar!I97&gt;0),50,200))),0)</f>
        <v>0</v>
      </c>
      <c r="J97" s="2" t="str">
        <f ca="1">IF(D97&lt;$E$18,"N/A",IF(D97=$E$18,IF($E$7-SUM(OFFSET(F97,-$E$18,0):F97)&gt;0,$E$7-SUM(OFFSET(F97,-$E$18,0):F97),0),IF(OFFSET(G97,-$E$18,0)-SUM(OFFSET(F97,-$E$18,0):F97)&gt;0,OFFSET(G97,-$E$18,0)-SUM(OFFSET(F97,-$E$18,0):F97),0)))</f>
        <v>N/A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626</v>
      </c>
      <c r="F98" s="15">
        <f t="shared" si="10"/>
        <v>16</v>
      </c>
      <c r="G98" s="15">
        <f t="shared" ca="1" si="11"/>
        <v>0</v>
      </c>
      <c r="H98" s="13">
        <f t="shared" ca="1" si="7"/>
        <v>0.68602739726027406</v>
      </c>
      <c r="I98" s="29">
        <f ca="1">IF(G98&lt;&gt;0,IF(E98&lt;0,0,IF(OR('Marinated Chicken'!I98&gt;0,Squid!I98&gt;0,Spanakopita!I98&gt;0,'Filet Mignon'!I98&gt;0,'Pork Loin Skewers'!I98&gt;0,Bacon!I98&gt;0,'Chicken Breast'!I98&gt;0),0,IF(OR(Pita!I98&gt;0,'Green Pepper'!I98&gt;0,'House Salad'!I98&gt;0,Mushrooms!I98&gt;0,Lemon!I98&gt;0,Tzatziki!I98&gt;0,'Monterey Jack'!I98&gt;0,Onions!I98&gt;0,'Garlic Butter Sauce'!I98&gt;0,Flour!I98&gt;0,Cheddar!I98&gt;0),50,200))),0)</f>
        <v>0</v>
      </c>
      <c r="J98" s="2" t="str">
        <f ca="1">IF(D98&lt;$E$18,"N/A",IF(D98=$E$18,IF($E$7-SUM(OFFSET(F98,-$E$18,0):F98)&gt;0,$E$7-SUM(OFFSET(F98,-$E$18,0):F98),0),IF(OFFSET(G98,-$E$18,0)-SUM(OFFSET(F98,-$E$18,0):F98)&gt;0,OFFSET(G98,-$E$18,0)-SUM(OFFSET(F98,-$E$18,0):F98),0)))</f>
        <v>N/A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610</v>
      </c>
      <c r="F99" s="15">
        <f t="shared" si="10"/>
        <v>16</v>
      </c>
      <c r="G99" s="15">
        <f t="shared" ca="1" si="11"/>
        <v>0</v>
      </c>
      <c r="H99" s="13">
        <f t="shared" ca="1" si="7"/>
        <v>0.66849315068493154</v>
      </c>
      <c r="I99" s="29">
        <f ca="1">IF(G99&lt;&gt;0,IF(E99&lt;0,0,IF(OR('Marinated Chicken'!I99&gt;0,Squid!I99&gt;0,Spanakopita!I99&gt;0,'Filet Mignon'!I99&gt;0,'Pork Loin Skewers'!I99&gt;0,Bacon!I99&gt;0,'Chicken Breast'!I99&gt;0),0,IF(OR(Pita!I99&gt;0,'Green Pepper'!I99&gt;0,'House Salad'!I99&gt;0,Mushrooms!I99&gt;0,Lemon!I99&gt;0,Tzatziki!I99&gt;0,'Monterey Jack'!I99&gt;0,Onions!I99&gt;0,'Garlic Butter Sauce'!I99&gt;0,Flour!I99&gt;0,Cheddar!I99&gt;0),50,200))),0)</f>
        <v>0</v>
      </c>
      <c r="J99" s="2" t="str">
        <f ca="1">IF(D99&lt;$E$18,"N/A",IF(D99=$E$18,IF($E$7-SUM(OFFSET(F99,-$E$18,0):F99)&gt;0,$E$7-SUM(OFFSET(F99,-$E$18,0):F99),0),IF(OFFSET(G99,-$E$18,0)-SUM(OFFSET(F99,-$E$18,0):F99)&gt;0,OFFSET(G99,-$E$18,0)-SUM(OFFSET(F99,-$E$18,0):F99),0)))</f>
        <v>N/A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594</v>
      </c>
      <c r="F100" s="15">
        <f t="shared" si="10"/>
        <v>16</v>
      </c>
      <c r="G100" s="15">
        <f t="shared" ca="1" si="11"/>
        <v>0</v>
      </c>
      <c r="H100" s="13">
        <f t="shared" ca="1" si="7"/>
        <v>0.65095890410958912</v>
      </c>
      <c r="I100" s="29">
        <f ca="1">IF(G100&lt;&gt;0,IF(E100&lt;0,0,IF(OR('Marinated Chicken'!I100&gt;0,Squid!I100&gt;0,Spanakopita!I100&gt;0,'Filet Mignon'!I100&gt;0,'Pork Loin Skewers'!I100&gt;0,Bacon!I100&gt;0,'Chicken Breast'!I100&gt;0),0,IF(OR(Pita!I100&gt;0,'Green Pepper'!I100&gt;0,'House Salad'!I100&gt;0,Mushrooms!I100&gt;0,Lemon!I100&gt;0,Tzatziki!I100&gt;0,'Monterey Jack'!I100&gt;0,Onions!I100&gt;0,'Garlic Butter Sauce'!I100&gt;0,Flour!I100&gt;0,Cheddar!I100&gt;0),50,200))),0)</f>
        <v>0</v>
      </c>
      <c r="J100" s="2" t="str">
        <f ca="1">IF(D100&lt;$E$18,"N/A",IF(D100=$E$18,IF($E$7-SUM(OFFSET(F100,-$E$18,0):F100)&gt;0,$E$7-SUM(OFFSET(F100,-$E$18,0):F100),0),IF(OFFSET(G100,-$E$18,0)-SUM(OFFSET(F100,-$E$18,0):F100)&gt;0,OFFSET(G100,-$E$18,0)-SUM(OFFSET(F100,-$E$18,0):F100),0)))</f>
        <v>N/A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578</v>
      </c>
      <c r="F101" s="15">
        <f t="shared" si="10"/>
        <v>16</v>
      </c>
      <c r="G101" s="15">
        <f t="shared" ca="1" si="11"/>
        <v>0</v>
      </c>
      <c r="H101" s="13">
        <f t="shared" ca="1" si="7"/>
        <v>0.6334246575342467</v>
      </c>
      <c r="I101" s="29">
        <f ca="1">IF(G101&lt;&gt;0,IF(E101&lt;0,0,IF(OR('Marinated Chicken'!I101&gt;0,Squid!I101&gt;0,Spanakopita!I101&gt;0,'Filet Mignon'!I101&gt;0,'Pork Loin Skewers'!I101&gt;0,Bacon!I101&gt;0,'Chicken Breast'!I101&gt;0),0,IF(OR(Pita!I101&gt;0,'Green Pepper'!I101&gt;0,'House Salad'!I101&gt;0,Mushrooms!I101&gt;0,Lemon!I101&gt;0,Tzatziki!I101&gt;0,'Monterey Jack'!I101&gt;0,Onions!I101&gt;0,'Garlic Butter Sauce'!I101&gt;0,Flour!I101&gt;0,Cheddar!I101&gt;0),50,200))),0)</f>
        <v>0</v>
      </c>
      <c r="J101" s="2" t="str">
        <f ca="1">IF(D101&lt;$E$18,"N/A",IF(D101=$E$18,IF($E$7-SUM(OFFSET(F101,-$E$18,0):F101)&gt;0,$E$7-SUM(OFFSET(F101,-$E$18,0):F101),0),IF(OFFSET(G101,-$E$18,0)-SUM(OFFSET(F101,-$E$18,0):F101)&gt;0,OFFSET(G101,-$E$18,0)-SUM(OFFSET(F101,-$E$18,0):F101),0)))</f>
        <v>N/A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562</v>
      </c>
      <c r="F102" s="15">
        <f t="shared" si="10"/>
        <v>16</v>
      </c>
      <c r="G102" s="15">
        <f t="shared" ca="1" si="11"/>
        <v>0</v>
      </c>
      <c r="H102" s="13">
        <f t="shared" ca="1" si="7"/>
        <v>0.61589041095890418</v>
      </c>
      <c r="I102" s="29">
        <f ca="1">IF(G102&lt;&gt;0,IF(E102&lt;0,0,IF(OR('Marinated Chicken'!I102&gt;0,Squid!I102&gt;0,Spanakopita!I102&gt;0,'Filet Mignon'!I102&gt;0,'Pork Loin Skewers'!I102&gt;0,Bacon!I102&gt;0,'Chicken Breast'!I102&gt;0),0,IF(OR(Pita!I102&gt;0,'Green Pepper'!I102&gt;0,'House Salad'!I102&gt;0,Mushrooms!I102&gt;0,Lemon!I102&gt;0,Tzatziki!I102&gt;0,'Monterey Jack'!I102&gt;0,Onions!I102&gt;0,'Garlic Butter Sauce'!I102&gt;0,Flour!I102&gt;0,Cheddar!I102&gt;0),50,200))),0)</f>
        <v>0</v>
      </c>
      <c r="J102" s="2" t="str">
        <f ca="1">IF(D102&lt;$E$18,"N/A",IF(D102=$E$18,IF($E$7-SUM(OFFSET(F102,-$E$18,0):F102)&gt;0,$E$7-SUM(OFFSET(F102,-$E$18,0):F102),0),IF(OFFSET(G102,-$E$18,0)-SUM(OFFSET(F102,-$E$18,0):F102)&gt;0,OFFSET(G102,-$E$18,0)-SUM(OFFSET(F102,-$E$18,0):F102),0)))</f>
        <v>N/A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546</v>
      </c>
      <c r="F103" s="15">
        <f t="shared" si="10"/>
        <v>16</v>
      </c>
      <c r="G103" s="15">
        <f t="shared" ca="1" si="11"/>
        <v>0</v>
      </c>
      <c r="H103" s="13">
        <f t="shared" ca="1" si="7"/>
        <v>0.59835616438356176</v>
      </c>
      <c r="I103" s="29">
        <f ca="1">IF(G103&lt;&gt;0,IF(E103&lt;0,0,IF(OR('Marinated Chicken'!I103&gt;0,Squid!I103&gt;0,Spanakopita!I103&gt;0,'Filet Mignon'!I103&gt;0,'Pork Loin Skewers'!I103&gt;0,Bacon!I103&gt;0,'Chicken Breast'!I103&gt;0),0,IF(OR(Pita!I103&gt;0,'Green Pepper'!I103&gt;0,'House Salad'!I103&gt;0,Mushrooms!I103&gt;0,Lemon!I103&gt;0,Tzatziki!I103&gt;0,'Monterey Jack'!I103&gt;0,Onions!I103&gt;0,'Garlic Butter Sauce'!I103&gt;0,Flour!I103&gt;0,Cheddar!I103&gt;0),50,200))),0)</f>
        <v>0</v>
      </c>
      <c r="J103" s="2" t="str">
        <f ca="1">IF(D103&lt;$E$18,"N/A",IF(D103=$E$18,IF($E$7-SUM(OFFSET(F103,-$E$18,0):F103)&gt;0,$E$7-SUM(OFFSET(F103,-$E$18,0):F103),0),IF(OFFSET(G103,-$E$18,0)-SUM(OFFSET(F103,-$E$18,0):F103)&gt;0,OFFSET(G103,-$E$18,0)-SUM(OFFSET(F103,-$E$18,0):F103),0)))</f>
        <v>N/A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530</v>
      </c>
      <c r="F104" s="15">
        <f t="shared" si="10"/>
        <v>16</v>
      </c>
      <c r="G104" s="15">
        <f t="shared" ca="1" si="11"/>
        <v>0</v>
      </c>
      <c r="H104" s="13">
        <f t="shared" ca="1" si="7"/>
        <v>0.58082191780821923</v>
      </c>
      <c r="I104" s="29">
        <f ca="1">IF(G104&lt;&gt;0,IF(E104&lt;0,0,IF(OR('Marinated Chicken'!I104&gt;0,Squid!I104&gt;0,Spanakopita!I104&gt;0,'Filet Mignon'!I104&gt;0,'Pork Loin Skewers'!I104&gt;0,Bacon!I104&gt;0,'Chicken Breast'!I104&gt;0),0,IF(OR(Pita!I104&gt;0,'Green Pepper'!I104&gt;0,'House Salad'!I104&gt;0,Mushrooms!I104&gt;0,Lemon!I104&gt;0,Tzatziki!I104&gt;0,'Monterey Jack'!I104&gt;0,Onions!I104&gt;0,'Garlic Butter Sauce'!I104&gt;0,Flour!I104&gt;0,Cheddar!I104&gt;0),50,200))),0)</f>
        <v>0</v>
      </c>
      <c r="J104" s="2" t="str">
        <f ca="1">IF(D104&lt;$E$18,"N/A",IF(D104=$E$18,IF($E$7-SUM(OFFSET(F104,-$E$18,0):F104)&gt;0,$E$7-SUM(OFFSET(F104,-$E$18,0):F104),0),IF(OFFSET(G104,-$E$18,0)-SUM(OFFSET(F104,-$E$18,0):F104)&gt;0,OFFSET(G104,-$E$18,0)-SUM(OFFSET(F104,-$E$18,0):F104),0)))</f>
        <v>N/A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514</v>
      </c>
      <c r="F105" s="15">
        <f t="shared" si="10"/>
        <v>16</v>
      </c>
      <c r="G105" s="15">
        <f t="shared" ca="1" si="11"/>
        <v>0</v>
      </c>
      <c r="H105" s="13">
        <f t="shared" ca="1" si="7"/>
        <v>0.56328767123287682</v>
      </c>
      <c r="I105" s="29">
        <f ca="1">IF(G105&lt;&gt;0,IF(E105&lt;0,0,IF(OR('Marinated Chicken'!I105&gt;0,Squid!I105&gt;0,Spanakopita!I105&gt;0,'Filet Mignon'!I105&gt;0,'Pork Loin Skewers'!I105&gt;0,Bacon!I105&gt;0,'Chicken Breast'!I105&gt;0),0,IF(OR(Pita!I105&gt;0,'Green Pepper'!I105&gt;0,'House Salad'!I105&gt;0,Mushrooms!I105&gt;0,Lemon!I105&gt;0,Tzatziki!I105&gt;0,'Monterey Jack'!I105&gt;0,Onions!I105&gt;0,'Garlic Butter Sauce'!I105&gt;0,Flour!I105&gt;0,Cheddar!I105&gt;0),50,200))),0)</f>
        <v>0</v>
      </c>
      <c r="J105" s="2" t="str">
        <f ca="1">IF(D105&lt;$E$18,"N/A",IF(D105=$E$18,IF($E$7-SUM(OFFSET(F105,-$E$18,0):F105)&gt;0,$E$7-SUM(OFFSET(F105,-$E$18,0):F105),0),IF(OFFSET(G105,-$E$18,0)-SUM(OFFSET(F105,-$E$18,0):F105)&gt;0,OFFSET(G105,-$E$18,0)-SUM(OFFSET(F105,-$E$18,0):F105),0)))</f>
        <v>N/A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498</v>
      </c>
      <c r="F106" s="15">
        <f t="shared" si="10"/>
        <v>16</v>
      </c>
      <c r="G106" s="15">
        <f t="shared" ca="1" si="11"/>
        <v>0</v>
      </c>
      <c r="H106" s="13">
        <f t="shared" ca="1" si="7"/>
        <v>0.54575342465753429</v>
      </c>
      <c r="I106" s="29">
        <f ca="1">IF(G106&lt;&gt;0,IF(E106&lt;0,0,IF(OR('Marinated Chicken'!I106&gt;0,Squid!I106&gt;0,Spanakopita!I106&gt;0,'Filet Mignon'!I106&gt;0,'Pork Loin Skewers'!I106&gt;0,Bacon!I106&gt;0,'Chicken Breast'!I106&gt;0),0,IF(OR(Pita!I106&gt;0,'Green Pepper'!I106&gt;0,'House Salad'!I106&gt;0,Mushrooms!I106&gt;0,Lemon!I106&gt;0,Tzatziki!I106&gt;0,'Monterey Jack'!I106&gt;0,Onions!I106&gt;0,'Garlic Butter Sauce'!I106&gt;0,Flour!I106&gt;0,Cheddar!I106&gt;0),50,200))),0)</f>
        <v>0</v>
      </c>
      <c r="J106" s="2" t="str">
        <f ca="1">IF(D106&lt;$E$18,"N/A",IF(D106=$E$18,IF($E$7-SUM(OFFSET(F106,-$E$18,0):F106)&gt;0,$E$7-SUM(OFFSET(F106,-$E$18,0):F106),0),IF(OFFSET(G106,-$E$18,0)-SUM(OFFSET(F106,-$E$18,0):F106)&gt;0,OFFSET(G106,-$E$18,0)-SUM(OFFSET(F106,-$E$18,0):F106),0)))</f>
        <v>N/A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482</v>
      </c>
      <c r="F107" s="15">
        <f t="shared" si="10"/>
        <v>16</v>
      </c>
      <c r="G107" s="15">
        <f t="shared" ca="1" si="11"/>
        <v>0</v>
      </c>
      <c r="H107" s="13">
        <f t="shared" ca="1" si="7"/>
        <v>0.52821917808219188</v>
      </c>
      <c r="I107" s="29">
        <f ca="1">IF(G107&lt;&gt;0,IF(E107&lt;0,0,IF(OR('Marinated Chicken'!I107&gt;0,Squid!I107&gt;0,Spanakopita!I107&gt;0,'Filet Mignon'!I107&gt;0,'Pork Loin Skewers'!I107&gt;0,Bacon!I107&gt;0,'Chicken Breast'!I107&gt;0),0,IF(OR(Pita!I107&gt;0,'Green Pepper'!I107&gt;0,'House Salad'!I107&gt;0,Mushrooms!I107&gt;0,Lemon!I107&gt;0,Tzatziki!I107&gt;0,'Monterey Jack'!I107&gt;0,Onions!I107&gt;0,'Garlic Butter Sauce'!I107&gt;0,Flour!I107&gt;0,Cheddar!I107&gt;0),50,200))),0)</f>
        <v>0</v>
      </c>
      <c r="J107" s="2" t="str">
        <f ca="1">IF(D107&lt;$E$18,"N/A",IF(D107=$E$18,IF($E$7-SUM(OFFSET(F107,-$E$18,0):F107)&gt;0,$E$7-SUM(OFFSET(F107,-$E$18,0):F107),0),IF(OFFSET(G107,-$E$18,0)-SUM(OFFSET(F107,-$E$18,0):F107)&gt;0,OFFSET(G107,-$E$18,0)-SUM(OFFSET(F107,-$E$18,0):F107),0)))</f>
        <v>N/A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466</v>
      </c>
      <c r="F108" s="15">
        <f t="shared" si="10"/>
        <v>16</v>
      </c>
      <c r="G108" s="15">
        <f t="shared" ca="1" si="11"/>
        <v>0</v>
      </c>
      <c r="H108" s="13">
        <f t="shared" ca="1" si="7"/>
        <v>0.51068493150684935</v>
      </c>
      <c r="I108" s="29">
        <f ca="1">IF(G108&lt;&gt;0,IF(E108&lt;0,0,IF(OR('Marinated Chicken'!I108&gt;0,Squid!I108&gt;0,Spanakopita!I108&gt;0,'Filet Mignon'!I108&gt;0,'Pork Loin Skewers'!I108&gt;0,Bacon!I108&gt;0,'Chicken Breast'!I108&gt;0),0,IF(OR(Pita!I108&gt;0,'Green Pepper'!I108&gt;0,'House Salad'!I108&gt;0,Mushrooms!I108&gt;0,Lemon!I108&gt;0,Tzatziki!I108&gt;0,'Monterey Jack'!I108&gt;0,Onions!I108&gt;0,'Garlic Butter Sauce'!I108&gt;0,Flour!I108&gt;0,Cheddar!I108&gt;0),50,200))),0)</f>
        <v>0</v>
      </c>
      <c r="J108" s="2" t="str">
        <f ca="1">IF(D108&lt;$E$18,"N/A",IF(D108=$E$18,IF($E$7-SUM(OFFSET(F108,-$E$18,0):F108)&gt;0,$E$7-SUM(OFFSET(F108,-$E$18,0):F108),0),IF(OFFSET(G108,-$E$18,0)-SUM(OFFSET(F108,-$E$18,0):F108)&gt;0,OFFSET(G108,-$E$18,0)-SUM(OFFSET(F108,-$E$18,0):F108),0)))</f>
        <v>N/A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450</v>
      </c>
      <c r="F109" s="15">
        <f t="shared" si="10"/>
        <v>16</v>
      </c>
      <c r="G109" s="15">
        <f t="shared" ca="1" si="11"/>
        <v>0</v>
      </c>
      <c r="H109" s="13">
        <f t="shared" ca="1" si="7"/>
        <v>0.49315068493150693</v>
      </c>
      <c r="I109" s="29">
        <f ca="1">IF(G109&lt;&gt;0,IF(E109&lt;0,0,IF(OR('Marinated Chicken'!I109&gt;0,Squid!I109&gt;0,Spanakopita!I109&gt;0,'Filet Mignon'!I109&gt;0,'Pork Loin Skewers'!I109&gt;0,Bacon!I109&gt;0,'Chicken Breast'!I109&gt;0),0,IF(OR(Pita!I109&gt;0,'Green Pepper'!I109&gt;0,'House Salad'!I109&gt;0,Mushrooms!I109&gt;0,Lemon!I109&gt;0,Tzatziki!I109&gt;0,'Monterey Jack'!I109&gt;0,Onions!I109&gt;0,'Garlic Butter Sauce'!I109&gt;0,Flour!I109&gt;0,Cheddar!I109&gt;0),50,200))),0)</f>
        <v>0</v>
      </c>
      <c r="J109" s="2" t="str">
        <f ca="1">IF(D109&lt;$E$18,"N/A",IF(D109=$E$18,IF($E$7-SUM(OFFSET(F109,-$E$18,0):F109)&gt;0,$E$7-SUM(OFFSET(F109,-$E$18,0):F109),0),IF(OFFSET(G109,-$E$18,0)-SUM(OFFSET(F109,-$E$18,0):F109)&gt;0,OFFSET(G109,-$E$18,0)-SUM(OFFSET(F109,-$E$18,0):F109),0)))</f>
        <v>N/A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434</v>
      </c>
      <c r="F110" s="15">
        <f t="shared" si="10"/>
        <v>16</v>
      </c>
      <c r="G110" s="15">
        <f t="shared" ca="1" si="11"/>
        <v>0</v>
      </c>
      <c r="H110" s="13">
        <f t="shared" ca="1" si="7"/>
        <v>0.47561643835616446</v>
      </c>
      <c r="I110" s="29">
        <f ca="1">IF(G110&lt;&gt;0,IF(E110&lt;0,0,IF(OR('Marinated Chicken'!I110&gt;0,Squid!I110&gt;0,Spanakopita!I110&gt;0,'Filet Mignon'!I110&gt;0,'Pork Loin Skewers'!I110&gt;0,Bacon!I110&gt;0,'Chicken Breast'!I110&gt;0),0,IF(OR(Pita!I110&gt;0,'Green Pepper'!I110&gt;0,'House Salad'!I110&gt;0,Mushrooms!I110&gt;0,Lemon!I110&gt;0,Tzatziki!I110&gt;0,'Monterey Jack'!I110&gt;0,Onions!I110&gt;0,'Garlic Butter Sauce'!I110&gt;0,Flour!I110&gt;0,Cheddar!I110&gt;0),50,200))),0)</f>
        <v>0</v>
      </c>
      <c r="J110" s="2" t="str">
        <f ca="1">IF(D110&lt;$E$18,"N/A",IF(D110=$E$18,IF($E$7-SUM(OFFSET(F110,-$E$18,0):F110)&gt;0,$E$7-SUM(OFFSET(F110,-$E$18,0):F110),0),IF(OFFSET(G110,-$E$18,0)-SUM(OFFSET(F110,-$E$18,0):F110)&gt;0,OFFSET(G110,-$E$18,0)-SUM(OFFSET(F110,-$E$18,0):F110),0)))</f>
        <v>N/A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418</v>
      </c>
      <c r="F111" s="15">
        <f t="shared" si="10"/>
        <v>16</v>
      </c>
      <c r="G111" s="15">
        <f t="shared" ca="1" si="11"/>
        <v>0</v>
      </c>
      <c r="H111" s="13">
        <f t="shared" ca="1" si="7"/>
        <v>0.45808219178082199</v>
      </c>
      <c r="I111" s="29">
        <f ca="1">IF(G111&lt;&gt;0,IF(E111&lt;0,0,IF(OR('Marinated Chicken'!I111&gt;0,Squid!I111&gt;0,Spanakopita!I111&gt;0,'Filet Mignon'!I111&gt;0,'Pork Loin Skewers'!I111&gt;0,Bacon!I111&gt;0,'Chicken Breast'!I111&gt;0),0,IF(OR(Pita!I111&gt;0,'Green Pepper'!I111&gt;0,'House Salad'!I111&gt;0,Mushrooms!I111&gt;0,Lemon!I111&gt;0,Tzatziki!I111&gt;0,'Monterey Jack'!I111&gt;0,Onions!I111&gt;0,'Garlic Butter Sauce'!I111&gt;0,Flour!I111&gt;0,Cheddar!I111&gt;0),50,200))),0)</f>
        <v>0</v>
      </c>
      <c r="J111" s="2" t="str">
        <f ca="1">IF(D111&lt;$E$18,"N/A",IF(D111=$E$18,IF($E$7-SUM(OFFSET(F111,-$E$18,0):F111)&gt;0,$E$7-SUM(OFFSET(F111,-$E$18,0):F111),0),IF(OFFSET(G111,-$E$18,0)-SUM(OFFSET(F111,-$E$18,0):F111)&gt;0,OFFSET(G111,-$E$18,0)-SUM(OFFSET(F111,-$E$18,0):F111),0)))</f>
        <v>N/A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402</v>
      </c>
      <c r="F112" s="15">
        <f t="shared" si="10"/>
        <v>16</v>
      </c>
      <c r="G112" s="15">
        <f t="shared" ca="1" si="11"/>
        <v>0</v>
      </c>
      <c r="H112" s="13">
        <f t="shared" ca="1" si="7"/>
        <v>0.44054794520547952</v>
      </c>
      <c r="I112" s="29">
        <f ca="1">IF(G112&lt;&gt;0,IF(E112&lt;0,0,IF(OR('Marinated Chicken'!I112&gt;0,Squid!I112&gt;0,Spanakopita!I112&gt;0,'Filet Mignon'!I112&gt;0,'Pork Loin Skewers'!I112&gt;0,Bacon!I112&gt;0,'Chicken Breast'!I112&gt;0),0,IF(OR(Pita!I112&gt;0,'Green Pepper'!I112&gt;0,'House Salad'!I112&gt;0,Mushrooms!I112&gt;0,Lemon!I112&gt;0,Tzatziki!I112&gt;0,'Monterey Jack'!I112&gt;0,Onions!I112&gt;0,'Garlic Butter Sauce'!I112&gt;0,Flour!I112&gt;0,Cheddar!I112&gt;0),50,200))),0)</f>
        <v>0</v>
      </c>
      <c r="J112" s="2" t="str">
        <f ca="1">IF(D112&lt;$E$18,"N/A",IF(D112=$E$18,IF($E$7-SUM(OFFSET(F112,-$E$18,0):F112)&gt;0,$E$7-SUM(OFFSET(F112,-$E$18,0):F112),0),IF(OFFSET(G112,-$E$18,0)-SUM(OFFSET(F112,-$E$18,0):F112)&gt;0,OFFSET(G112,-$E$18,0)-SUM(OFFSET(F112,-$E$18,0):F112),0)))</f>
        <v>N/A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386</v>
      </c>
      <c r="F113" s="15">
        <f t="shared" si="10"/>
        <v>16</v>
      </c>
      <c r="G113" s="15">
        <f t="shared" ca="1" si="11"/>
        <v>0</v>
      </c>
      <c r="H113" s="13">
        <f t="shared" ca="1" si="7"/>
        <v>0.42301369863013705</v>
      </c>
      <c r="I113" s="29">
        <f ca="1">IF(G113&lt;&gt;0,IF(E113&lt;0,0,IF(OR('Marinated Chicken'!I113&gt;0,Squid!I113&gt;0,Spanakopita!I113&gt;0,'Filet Mignon'!I113&gt;0,'Pork Loin Skewers'!I113&gt;0,Bacon!I113&gt;0,'Chicken Breast'!I113&gt;0),0,IF(OR(Pita!I113&gt;0,'Green Pepper'!I113&gt;0,'House Salad'!I113&gt;0,Mushrooms!I113&gt;0,Lemon!I113&gt;0,Tzatziki!I113&gt;0,'Monterey Jack'!I113&gt;0,Onions!I113&gt;0,'Garlic Butter Sauce'!I113&gt;0,Flour!I113&gt;0,Cheddar!I113&gt;0),50,200))),0)</f>
        <v>0</v>
      </c>
      <c r="J113" s="2" t="str">
        <f ca="1">IF(D113&lt;$E$18,"N/A",IF(D113=$E$18,IF($E$7-SUM(OFFSET(F113,-$E$18,0):F113)&gt;0,$E$7-SUM(OFFSET(F113,-$E$18,0):F113),0),IF(OFFSET(G113,-$E$18,0)-SUM(OFFSET(F113,-$E$18,0):F113)&gt;0,OFFSET(G113,-$E$18,0)-SUM(OFFSET(F113,-$E$18,0):F113),0)))</f>
        <v>N/A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370</v>
      </c>
      <c r="F114" s="15">
        <f t="shared" si="10"/>
        <v>16</v>
      </c>
      <c r="G114" s="15">
        <f t="shared" ca="1" si="11"/>
        <v>0</v>
      </c>
      <c r="H114" s="13">
        <f t="shared" ca="1" si="7"/>
        <v>0.40547945205479458</v>
      </c>
      <c r="I114" s="29">
        <f ca="1">IF(G114&lt;&gt;0,IF(E114&lt;0,0,IF(OR('Marinated Chicken'!I114&gt;0,Squid!I114&gt;0,Spanakopita!I114&gt;0,'Filet Mignon'!I114&gt;0,'Pork Loin Skewers'!I114&gt;0,Bacon!I114&gt;0,'Chicken Breast'!I114&gt;0),0,IF(OR(Pita!I114&gt;0,'Green Pepper'!I114&gt;0,'House Salad'!I114&gt;0,Mushrooms!I114&gt;0,Lemon!I114&gt;0,Tzatziki!I114&gt;0,'Monterey Jack'!I114&gt;0,Onions!I114&gt;0,'Garlic Butter Sauce'!I114&gt;0,Flour!I114&gt;0,Cheddar!I114&gt;0),50,200))),0)</f>
        <v>0</v>
      </c>
      <c r="J114" s="2" t="str">
        <f ca="1">IF(D114&lt;$E$18,"N/A",IF(D114=$E$18,IF($E$7-SUM(OFFSET(F114,-$E$18,0):F114)&gt;0,$E$7-SUM(OFFSET(F114,-$E$18,0):F114),0),IF(OFFSET(G114,-$E$18,0)-SUM(OFFSET(F114,-$E$18,0):F114)&gt;0,OFFSET(G114,-$E$18,0)-SUM(OFFSET(F114,-$E$18,0):F114),0)))</f>
        <v>N/A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354</v>
      </c>
      <c r="F115" s="15">
        <f t="shared" si="10"/>
        <v>16</v>
      </c>
      <c r="G115" s="15">
        <f t="shared" ca="1" si="11"/>
        <v>0</v>
      </c>
      <c r="H115" s="13">
        <f t="shared" ca="1" si="7"/>
        <v>0.3879452054794521</v>
      </c>
      <c r="I115" s="29">
        <f ca="1">IF(G115&lt;&gt;0,IF(E115&lt;0,0,IF(OR('Marinated Chicken'!I115&gt;0,Squid!I115&gt;0,Spanakopita!I115&gt;0,'Filet Mignon'!I115&gt;0,'Pork Loin Skewers'!I115&gt;0,Bacon!I115&gt;0,'Chicken Breast'!I115&gt;0),0,IF(OR(Pita!I115&gt;0,'Green Pepper'!I115&gt;0,'House Salad'!I115&gt;0,Mushrooms!I115&gt;0,Lemon!I115&gt;0,Tzatziki!I115&gt;0,'Monterey Jack'!I115&gt;0,Onions!I115&gt;0,'Garlic Butter Sauce'!I115&gt;0,Flour!I115&gt;0,Cheddar!I115&gt;0),50,200))),0)</f>
        <v>0</v>
      </c>
      <c r="J115" s="2" t="str">
        <f ca="1">IF(D115&lt;$E$18,"N/A",IF(D115=$E$18,IF($E$7-SUM(OFFSET(F115,-$E$18,0):F115)&gt;0,$E$7-SUM(OFFSET(F115,-$E$18,0):F115),0),IF(OFFSET(G115,-$E$18,0)-SUM(OFFSET(F115,-$E$18,0):F115)&gt;0,OFFSET(G115,-$E$18,0)-SUM(OFFSET(F115,-$E$18,0):F115),0)))</f>
        <v>N/A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338</v>
      </c>
      <c r="F116" s="15">
        <f t="shared" si="10"/>
        <v>16</v>
      </c>
      <c r="G116" s="15">
        <f t="shared" ca="1" si="11"/>
        <v>0</v>
      </c>
      <c r="H116" s="13">
        <f t="shared" ca="1" si="7"/>
        <v>0.37041095890410963</v>
      </c>
      <c r="I116" s="29">
        <f ca="1">IF(G116&lt;&gt;0,IF(E116&lt;0,0,IF(OR('Marinated Chicken'!I116&gt;0,Squid!I116&gt;0,Spanakopita!I116&gt;0,'Filet Mignon'!I116&gt;0,'Pork Loin Skewers'!I116&gt;0,Bacon!I116&gt;0,'Chicken Breast'!I116&gt;0),0,IF(OR(Pita!I116&gt;0,'Green Pepper'!I116&gt;0,'House Salad'!I116&gt;0,Mushrooms!I116&gt;0,Lemon!I116&gt;0,Tzatziki!I116&gt;0,'Monterey Jack'!I116&gt;0,Onions!I116&gt;0,'Garlic Butter Sauce'!I116&gt;0,Flour!I116&gt;0,Cheddar!I116&gt;0),50,200))),0)</f>
        <v>0</v>
      </c>
      <c r="J116" s="2" t="str">
        <f ca="1">IF(D116&lt;$E$18,"N/A",IF(D116=$E$18,IF($E$7-SUM(OFFSET(F116,-$E$18,0):F116)&gt;0,$E$7-SUM(OFFSET(F116,-$E$18,0):F116),0),IF(OFFSET(G116,-$E$18,0)-SUM(OFFSET(F116,-$E$18,0):F116)&gt;0,OFFSET(G116,-$E$18,0)-SUM(OFFSET(F116,-$E$18,0):F116),0)))</f>
        <v>N/A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322</v>
      </c>
      <c r="F117" s="15">
        <f t="shared" si="10"/>
        <v>16</v>
      </c>
      <c r="G117" s="15">
        <f t="shared" ca="1" si="11"/>
        <v>0</v>
      </c>
      <c r="H117" s="13">
        <f t="shared" ca="1" si="7"/>
        <v>0.35287671232876716</v>
      </c>
      <c r="I117" s="29">
        <f ca="1">IF(G117&lt;&gt;0,IF(E117&lt;0,0,IF(OR('Marinated Chicken'!I117&gt;0,Squid!I117&gt;0,Spanakopita!I117&gt;0,'Filet Mignon'!I117&gt;0,'Pork Loin Skewers'!I117&gt;0,Bacon!I117&gt;0,'Chicken Breast'!I117&gt;0),0,IF(OR(Pita!I117&gt;0,'Green Pepper'!I117&gt;0,'House Salad'!I117&gt;0,Mushrooms!I117&gt;0,Lemon!I117&gt;0,Tzatziki!I117&gt;0,'Monterey Jack'!I117&gt;0,Onions!I117&gt;0,'Garlic Butter Sauce'!I117&gt;0,Flour!I117&gt;0,Cheddar!I117&gt;0),50,200))),0)</f>
        <v>0</v>
      </c>
      <c r="J117" s="2" t="str">
        <f ca="1">IF(D117&lt;$E$18,"N/A",IF(D117=$E$18,IF($E$7-SUM(OFFSET(F117,-$E$18,0):F117)&gt;0,$E$7-SUM(OFFSET(F117,-$E$18,0):F117),0),IF(OFFSET(G117,-$E$18,0)-SUM(OFFSET(F117,-$E$18,0):F117)&gt;0,OFFSET(G117,-$E$18,0)-SUM(OFFSET(F117,-$E$18,0):F117),0)))</f>
        <v>N/A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306</v>
      </c>
      <c r="F118" s="15">
        <f t="shared" si="10"/>
        <v>16</v>
      </c>
      <c r="G118" s="15">
        <f t="shared" ca="1" si="11"/>
        <v>0</v>
      </c>
      <c r="H118" s="13">
        <f t="shared" ca="1" si="7"/>
        <v>0.33534246575342469</v>
      </c>
      <c r="I118" s="29">
        <f ca="1">IF(G118&lt;&gt;0,IF(E118&lt;0,0,IF(OR('Marinated Chicken'!I118&gt;0,Squid!I118&gt;0,Spanakopita!I118&gt;0,'Filet Mignon'!I118&gt;0,'Pork Loin Skewers'!I118&gt;0,Bacon!I118&gt;0,'Chicken Breast'!I118&gt;0),0,IF(OR(Pita!I118&gt;0,'Green Pepper'!I118&gt;0,'House Salad'!I118&gt;0,Mushrooms!I118&gt;0,Lemon!I118&gt;0,Tzatziki!I118&gt;0,'Monterey Jack'!I118&gt;0,Onions!I118&gt;0,'Garlic Butter Sauce'!I118&gt;0,Flour!I118&gt;0,Cheddar!I118&gt;0),50,200))),0)</f>
        <v>0</v>
      </c>
      <c r="J118" s="2" t="str">
        <f ca="1">IF(D118&lt;$E$18,"N/A",IF(D118=$E$18,IF($E$7-SUM(OFFSET(F118,-$E$18,0):F118)&gt;0,$E$7-SUM(OFFSET(F118,-$E$18,0):F118),0),IF(OFFSET(G118,-$E$18,0)-SUM(OFFSET(F118,-$E$18,0):F118)&gt;0,OFFSET(G118,-$E$18,0)-SUM(OFFSET(F118,-$E$18,0):F118),0)))</f>
        <v>N/A</v>
      </c>
      <c r="K118" s="13">
        <f t="shared" ca="1" si="8"/>
        <v>0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290</v>
      </c>
      <c r="F119" s="15">
        <f t="shared" si="10"/>
        <v>16</v>
      </c>
      <c r="G119" s="15">
        <f t="shared" ca="1" si="11"/>
        <v>0</v>
      </c>
      <c r="H119" s="13">
        <f t="shared" ca="1" si="7"/>
        <v>0.31780821917808222</v>
      </c>
      <c r="I119" s="29">
        <f ca="1">IF(G119&lt;&gt;0,IF(E119&lt;0,0,IF(OR('Marinated Chicken'!I119&gt;0,Squid!I119&gt;0,Spanakopita!I119&gt;0,'Filet Mignon'!I119&gt;0,'Pork Loin Skewers'!I119&gt;0,Bacon!I119&gt;0,'Chicken Breast'!I119&gt;0),0,IF(OR(Pita!I119&gt;0,'Green Pepper'!I119&gt;0,'House Salad'!I119&gt;0,Mushrooms!I119&gt;0,Lemon!I119&gt;0,Tzatziki!I119&gt;0,'Monterey Jack'!I119&gt;0,Onions!I119&gt;0,'Garlic Butter Sauce'!I119&gt;0,Flour!I119&gt;0,Cheddar!I119&gt;0),50,200))),0)</f>
        <v>0</v>
      </c>
      <c r="J119" s="2" t="str">
        <f ca="1">IF(D119&lt;$E$18,"N/A",IF(D119=$E$18,IF($E$7-SUM(OFFSET(F119,-$E$18,0):F119)&gt;0,$E$7-SUM(OFFSET(F119,-$E$18,0):F119),0),IF(OFFSET(G119,-$E$18,0)-SUM(OFFSET(F119,-$E$18,0):F119)&gt;0,OFFSET(G119,-$E$18,0)-SUM(OFFSET(F119,-$E$18,0):F119),0)))</f>
        <v>N/A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274</v>
      </c>
      <c r="F120" s="15">
        <f t="shared" si="10"/>
        <v>16</v>
      </c>
      <c r="G120" s="15">
        <f t="shared" ca="1" si="11"/>
        <v>0</v>
      </c>
      <c r="H120" s="13">
        <f t="shared" ca="1" si="7"/>
        <v>0.30027397260273975</v>
      </c>
      <c r="I120" s="29">
        <f ca="1">IF(G120&lt;&gt;0,IF(E120&lt;0,0,IF(OR('Marinated Chicken'!I120&gt;0,Squid!I120&gt;0,Spanakopita!I120&gt;0,'Filet Mignon'!I120&gt;0,'Pork Loin Skewers'!I120&gt;0,Bacon!I120&gt;0,'Chicken Breast'!I120&gt;0),0,IF(OR(Pita!I120&gt;0,'Green Pepper'!I120&gt;0,'House Salad'!I120&gt;0,Mushrooms!I120&gt;0,Lemon!I120&gt;0,Tzatziki!I120&gt;0,'Monterey Jack'!I120&gt;0,Onions!I120&gt;0,'Garlic Butter Sauce'!I120&gt;0,Flour!I120&gt;0,Cheddar!I120&gt;0),50,200))),0)</f>
        <v>0</v>
      </c>
      <c r="J120" s="2" t="str">
        <f ca="1">IF(D120&lt;$E$18,"N/A",IF(D120=$E$18,IF($E$7-SUM(OFFSET(F120,-$E$18,0):F120)&gt;0,$E$7-SUM(OFFSET(F120,-$E$18,0):F120),0),IF(OFFSET(G120,-$E$18,0)-SUM(OFFSET(F120,-$E$18,0):F120)&gt;0,OFFSET(G120,-$E$18,0)-SUM(OFFSET(F120,-$E$18,0):F120),0)))</f>
        <v>N/A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258</v>
      </c>
      <c r="F121" s="15">
        <f t="shared" si="10"/>
        <v>16</v>
      </c>
      <c r="G121" s="15">
        <f t="shared" ca="1" si="11"/>
        <v>0</v>
      </c>
      <c r="H121" s="13">
        <f t="shared" ca="1" si="7"/>
        <v>0.28273972602739728</v>
      </c>
      <c r="I121" s="29">
        <f ca="1">IF(G121&lt;&gt;0,IF(E121&lt;0,0,IF(OR('Marinated Chicken'!I121&gt;0,Squid!I121&gt;0,Spanakopita!I121&gt;0,'Filet Mignon'!I121&gt;0,'Pork Loin Skewers'!I121&gt;0,Bacon!I121&gt;0,'Chicken Breast'!I121&gt;0),0,IF(OR(Pita!I121&gt;0,'Green Pepper'!I121&gt;0,'House Salad'!I121&gt;0,Mushrooms!I121&gt;0,Lemon!I121&gt;0,Tzatziki!I121&gt;0,'Monterey Jack'!I121&gt;0,Onions!I121&gt;0,'Garlic Butter Sauce'!I121&gt;0,Flour!I121&gt;0,Cheddar!I121&gt;0),50,200))),0)</f>
        <v>0</v>
      </c>
      <c r="J121" s="2" t="str">
        <f ca="1">IF(D121&lt;$E$18,"N/A",IF(D121=$E$18,IF($E$7-SUM(OFFSET(F121,-$E$18,0):F121)&gt;0,$E$7-SUM(OFFSET(F121,-$E$18,0):F121),0),IF(OFFSET(G121,-$E$18,0)-SUM(OFFSET(F121,-$E$18,0):F121)&gt;0,OFFSET(G121,-$E$18,0)-SUM(OFFSET(F121,-$E$18,0):F121),0)))</f>
        <v>N/A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242</v>
      </c>
      <c r="F122" s="15">
        <f t="shared" si="10"/>
        <v>16</v>
      </c>
      <c r="G122" s="15">
        <f t="shared" ca="1" si="11"/>
        <v>0</v>
      </c>
      <c r="H122" s="13">
        <f t="shared" ca="1" si="7"/>
        <v>0.2652054794520548</v>
      </c>
      <c r="I122" s="29">
        <f ca="1">IF(G122&lt;&gt;0,IF(E122&lt;0,0,IF(OR('Marinated Chicken'!I122&gt;0,Squid!I122&gt;0,Spanakopita!I122&gt;0,'Filet Mignon'!I122&gt;0,'Pork Loin Skewers'!I122&gt;0,Bacon!I122&gt;0,'Chicken Breast'!I122&gt;0),0,IF(OR(Pita!I122&gt;0,'Green Pepper'!I122&gt;0,'House Salad'!I122&gt;0,Mushrooms!I122&gt;0,Lemon!I122&gt;0,Tzatziki!I122&gt;0,'Monterey Jack'!I122&gt;0,Onions!I122&gt;0,'Garlic Butter Sauce'!I122&gt;0,Flour!I122&gt;0,Cheddar!I122&gt;0),50,200))),0)</f>
        <v>0</v>
      </c>
      <c r="J122" s="2" t="str">
        <f ca="1">IF(D122&lt;$E$18,"N/A",IF(D122=$E$18,IF($E$7-SUM(OFFSET(F122,-$E$18,0):F122)&gt;0,$E$7-SUM(OFFSET(F122,-$E$18,0):F122),0),IF(OFFSET(G122,-$E$18,0)-SUM(OFFSET(F122,-$E$18,0):F122)&gt;0,OFFSET(G122,-$E$18,0)-SUM(OFFSET(F122,-$E$18,0):F122),0)))</f>
        <v>N/A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226</v>
      </c>
      <c r="F123" s="15">
        <f t="shared" si="10"/>
        <v>16</v>
      </c>
      <c r="G123" s="15">
        <f t="shared" ca="1" si="11"/>
        <v>0</v>
      </c>
      <c r="H123" s="13">
        <f t="shared" ca="1" si="7"/>
        <v>0.24767123287671236</v>
      </c>
      <c r="I123" s="29">
        <f ca="1">IF(G123&lt;&gt;0,IF(E123&lt;0,0,IF(OR('Marinated Chicken'!I123&gt;0,Squid!I123&gt;0,Spanakopita!I123&gt;0,'Filet Mignon'!I123&gt;0,'Pork Loin Skewers'!I123&gt;0,Bacon!I123&gt;0,'Chicken Breast'!I123&gt;0),0,IF(OR(Pita!I123&gt;0,'Green Pepper'!I123&gt;0,'House Salad'!I123&gt;0,Mushrooms!I123&gt;0,Lemon!I123&gt;0,Tzatziki!I123&gt;0,'Monterey Jack'!I123&gt;0,Onions!I123&gt;0,'Garlic Butter Sauce'!I123&gt;0,Flour!I123&gt;0,Cheddar!I123&gt;0),50,200))),0)</f>
        <v>0</v>
      </c>
      <c r="J123" s="2" t="str">
        <f ca="1">IF(D123&lt;$E$18,"N/A",IF(D123=$E$18,IF($E$7-SUM(OFFSET(F123,-$E$18,0):F123)&gt;0,$E$7-SUM(OFFSET(F123,-$E$18,0):F123),0),IF(OFFSET(G123,-$E$18,0)-SUM(OFFSET(F123,-$E$18,0):F123)&gt;0,OFFSET(G123,-$E$18,0)-SUM(OFFSET(F123,-$E$18,0):F123),0)))</f>
        <v>N/A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210</v>
      </c>
      <c r="F124" s="15">
        <f t="shared" si="10"/>
        <v>16</v>
      </c>
      <c r="G124" s="15">
        <f t="shared" ca="1" si="11"/>
        <v>0</v>
      </c>
      <c r="H124" s="13">
        <f t="shared" ca="1" si="7"/>
        <v>0.23013698630136989</v>
      </c>
      <c r="I124" s="29">
        <f ca="1">IF(G124&lt;&gt;0,IF(E124&lt;0,0,IF(OR('Marinated Chicken'!I124&gt;0,Squid!I124&gt;0,Spanakopita!I124&gt;0,'Filet Mignon'!I124&gt;0,'Pork Loin Skewers'!I124&gt;0,Bacon!I124&gt;0,'Chicken Breast'!I124&gt;0),0,IF(OR(Pita!I124&gt;0,'Green Pepper'!I124&gt;0,'House Salad'!I124&gt;0,Mushrooms!I124&gt;0,Lemon!I124&gt;0,Tzatziki!I124&gt;0,'Monterey Jack'!I124&gt;0,Onions!I124&gt;0,'Garlic Butter Sauce'!I124&gt;0,Flour!I124&gt;0,Cheddar!I124&gt;0),50,200))),0)</f>
        <v>0</v>
      </c>
      <c r="J124" s="2" t="str">
        <f ca="1">IF(D124&lt;$E$18,"N/A",IF(D124=$E$18,IF($E$7-SUM(OFFSET(F124,-$E$18,0):F124)&gt;0,$E$7-SUM(OFFSET(F124,-$E$18,0):F124),0),IF(OFFSET(G124,-$E$18,0)-SUM(OFFSET(F124,-$E$18,0):F124)&gt;0,OFFSET(G124,-$E$18,0)-SUM(OFFSET(F124,-$E$18,0):F124),0)))</f>
        <v>N/A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194</v>
      </c>
      <c r="F125" s="15">
        <f t="shared" si="10"/>
        <v>16</v>
      </c>
      <c r="G125" s="15">
        <f t="shared" ca="1" si="11"/>
        <v>560</v>
      </c>
      <c r="H125" s="13">
        <f t="shared" ca="1" si="7"/>
        <v>0.21260273972602742</v>
      </c>
      <c r="I125" s="29">
        <f ca="1">IF(G125&lt;&gt;0,IF(E125&lt;0,0,IF(OR('Marinated Chicken'!I125&gt;0,Squid!I125&gt;0,Spanakopita!I125&gt;0,'Filet Mignon'!I125&gt;0,'Pork Loin Skewers'!I125&gt;0,Bacon!I125&gt;0,'Chicken Breast'!I125&gt;0),0,IF(OR(Pita!I125&gt;0,'Green Pepper'!I125&gt;0,'House Salad'!I125&gt;0,Mushrooms!I125&gt;0,Lemon!I125&gt;0,Tzatziki!I125&gt;0,'Monterey Jack'!I125&gt;0,Onions!I125&gt;0,'Garlic Butter Sauce'!I125&gt;0,Flour!I125&gt;0,Cheddar!I125&gt;0),50,200))),0)</f>
        <v>0</v>
      </c>
      <c r="J125" s="2" t="str">
        <f ca="1">IF(D125&lt;$E$18,"N/A",IF(D125=$E$18,IF($E$7-SUM(OFFSET(F125,-$E$18,0):F125)&gt;0,$E$7-SUM(OFFSET(F125,-$E$18,0):F125),0),IF(OFFSET(G125,-$E$18,0)-SUM(OFFSET(F125,-$E$18,0):F125)&gt;0,OFFSET(G125,-$E$18,0)-SUM(OFFSET(F125,-$E$18,0):F125),0)))</f>
        <v>N/A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738</v>
      </c>
      <c r="F126" s="15">
        <f t="shared" si="10"/>
        <v>16</v>
      </c>
      <c r="G126" s="15">
        <f t="shared" ca="1" si="11"/>
        <v>0</v>
      </c>
      <c r="H126" s="13">
        <f t="shared" ca="1" si="7"/>
        <v>0.80876712328767131</v>
      </c>
      <c r="I126" s="29">
        <f ca="1">IF(G126&lt;&gt;0,IF(E126&lt;0,0,IF(OR('Marinated Chicken'!I126&gt;0,Squid!I126&gt;0,Spanakopita!I126&gt;0,'Filet Mignon'!I126&gt;0,'Pork Loin Skewers'!I126&gt;0,Bacon!I126&gt;0,'Chicken Breast'!I126&gt;0),0,IF(OR(Pita!I126&gt;0,'Green Pepper'!I126&gt;0,'House Salad'!I126&gt;0,Mushrooms!I126&gt;0,Lemon!I126&gt;0,Tzatziki!I126&gt;0,'Monterey Jack'!I126&gt;0,Onions!I126&gt;0,'Garlic Butter Sauce'!I126&gt;0,Flour!I126&gt;0,Cheddar!I126&gt;0),50,200))),0)</f>
        <v>0</v>
      </c>
      <c r="J126" s="2" t="str">
        <f ca="1">IF(D126&lt;$E$18,"N/A",IF(D126=$E$18,IF($E$7-SUM(OFFSET(F126,-$E$18,0):F126)&gt;0,$E$7-SUM(OFFSET(F126,-$E$18,0):F126),0),IF(OFFSET(G126,-$E$18,0)-SUM(OFFSET(F126,-$E$18,0):F126)&gt;0,OFFSET(G126,-$E$18,0)-SUM(OFFSET(F126,-$E$18,0):F126),0)))</f>
        <v>N/A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722</v>
      </c>
      <c r="F127" s="15">
        <f t="shared" si="10"/>
        <v>16</v>
      </c>
      <c r="G127" s="15">
        <f t="shared" ca="1" si="11"/>
        <v>0</v>
      </c>
      <c r="H127" s="13">
        <f t="shared" ca="1" si="7"/>
        <v>0.79123287671232889</v>
      </c>
      <c r="I127" s="29">
        <f ca="1">IF(G127&lt;&gt;0,IF(E127&lt;0,0,IF(OR('Marinated Chicken'!I127&gt;0,Squid!I127&gt;0,Spanakopita!I127&gt;0,'Filet Mignon'!I127&gt;0,'Pork Loin Skewers'!I127&gt;0,Bacon!I127&gt;0,'Chicken Breast'!I127&gt;0),0,IF(OR(Pita!I127&gt;0,'Green Pepper'!I127&gt;0,'House Salad'!I127&gt;0,Mushrooms!I127&gt;0,Lemon!I127&gt;0,Tzatziki!I127&gt;0,'Monterey Jack'!I127&gt;0,Onions!I127&gt;0,'Garlic Butter Sauce'!I127&gt;0,Flour!I127&gt;0,Cheddar!I127&gt;0),50,200))),0)</f>
        <v>0</v>
      </c>
      <c r="J127" s="2" t="str">
        <f ca="1">IF(D127&lt;$E$18,"N/A",IF(D127=$E$18,IF($E$7-SUM(OFFSET(F127,-$E$18,0):F127)&gt;0,$E$7-SUM(OFFSET(F127,-$E$18,0):F127),0),IF(OFFSET(G127,-$E$18,0)-SUM(OFFSET(F127,-$E$18,0):F127)&gt;0,OFFSET(G127,-$E$18,0)-SUM(OFFSET(F127,-$E$18,0):F127),0)))</f>
        <v>N/A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706</v>
      </c>
      <c r="F128" s="15">
        <f t="shared" si="10"/>
        <v>16</v>
      </c>
      <c r="G128" s="15">
        <f t="shared" ca="1" si="11"/>
        <v>0</v>
      </c>
      <c r="H128" s="13">
        <f t="shared" ca="1" si="7"/>
        <v>0.77369863013698637</v>
      </c>
      <c r="I128" s="29">
        <f ca="1">IF(G128&lt;&gt;0,IF(E128&lt;0,0,IF(OR('Marinated Chicken'!I128&gt;0,Squid!I128&gt;0,Spanakopita!I128&gt;0,'Filet Mignon'!I128&gt;0,'Pork Loin Skewers'!I128&gt;0,Bacon!I128&gt;0,'Chicken Breast'!I128&gt;0),0,IF(OR(Pita!I128&gt;0,'Green Pepper'!I128&gt;0,'House Salad'!I128&gt;0,Mushrooms!I128&gt;0,Lemon!I128&gt;0,Tzatziki!I128&gt;0,'Monterey Jack'!I128&gt;0,Onions!I128&gt;0,'Garlic Butter Sauce'!I128&gt;0,Flour!I128&gt;0,Cheddar!I128&gt;0),50,200))),0)</f>
        <v>0</v>
      </c>
      <c r="J128" s="2" t="str">
        <f ca="1">IF(D128&lt;$E$18,"N/A",IF(D128=$E$18,IF($E$7-SUM(OFFSET(F128,-$E$18,0):F128)&gt;0,$E$7-SUM(OFFSET(F128,-$E$18,0):F128),0),IF(OFFSET(G128,-$E$18,0)-SUM(OFFSET(F128,-$E$18,0):F128)&gt;0,OFFSET(G128,-$E$18,0)-SUM(OFFSET(F128,-$E$18,0):F128),0)))</f>
        <v>N/A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690</v>
      </c>
      <c r="F129" s="15">
        <f t="shared" si="10"/>
        <v>16</v>
      </c>
      <c r="G129" s="15">
        <f t="shared" ca="1" si="11"/>
        <v>0</v>
      </c>
      <c r="H129" s="13">
        <f t="shared" ca="1" si="7"/>
        <v>0.75616438356164395</v>
      </c>
      <c r="I129" s="29">
        <f ca="1">IF(G129&lt;&gt;0,IF(E129&lt;0,0,IF(OR('Marinated Chicken'!I129&gt;0,Squid!I129&gt;0,Spanakopita!I129&gt;0,'Filet Mignon'!I129&gt;0,'Pork Loin Skewers'!I129&gt;0,Bacon!I129&gt;0,'Chicken Breast'!I129&gt;0),0,IF(OR(Pita!I129&gt;0,'Green Pepper'!I129&gt;0,'House Salad'!I129&gt;0,Mushrooms!I129&gt;0,Lemon!I129&gt;0,Tzatziki!I129&gt;0,'Monterey Jack'!I129&gt;0,Onions!I129&gt;0,'Garlic Butter Sauce'!I129&gt;0,Flour!I129&gt;0,Cheddar!I129&gt;0),50,200))),0)</f>
        <v>0</v>
      </c>
      <c r="J129" s="2" t="str">
        <f ca="1">IF(D129&lt;$E$18,"N/A",IF(D129=$E$18,IF($E$7-SUM(OFFSET(F129,-$E$18,0):F129)&gt;0,$E$7-SUM(OFFSET(F129,-$E$18,0):F129),0),IF(OFFSET(G129,-$E$18,0)-SUM(OFFSET(F129,-$E$18,0):F129)&gt;0,OFFSET(G129,-$E$18,0)-SUM(OFFSET(F129,-$E$18,0):F129),0)))</f>
        <v>N/A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674</v>
      </c>
      <c r="F130" s="15">
        <f t="shared" si="10"/>
        <v>16</v>
      </c>
      <c r="G130" s="15">
        <f t="shared" ca="1" si="11"/>
        <v>0</v>
      </c>
      <c r="H130" s="13">
        <f t="shared" ca="1" si="7"/>
        <v>0.73863013698630142</v>
      </c>
      <c r="I130" s="29">
        <f ca="1">IF(G130&lt;&gt;0,IF(E130&lt;0,0,IF(OR('Marinated Chicken'!I130&gt;0,Squid!I130&gt;0,Spanakopita!I130&gt;0,'Filet Mignon'!I130&gt;0,'Pork Loin Skewers'!I130&gt;0,Bacon!I130&gt;0,'Chicken Breast'!I130&gt;0),0,IF(OR(Pita!I130&gt;0,'Green Pepper'!I130&gt;0,'House Salad'!I130&gt;0,Mushrooms!I130&gt;0,Lemon!I130&gt;0,Tzatziki!I130&gt;0,'Monterey Jack'!I130&gt;0,Onions!I130&gt;0,'Garlic Butter Sauce'!I130&gt;0,Flour!I130&gt;0,Cheddar!I130&gt;0),50,200))),0)</f>
        <v>0</v>
      </c>
      <c r="J130" s="2" t="str">
        <f ca="1">IF(D130&lt;$E$18,"N/A",IF(D130=$E$18,IF($E$7-SUM(OFFSET(F130,-$E$18,0):F130)&gt;0,$E$7-SUM(OFFSET(F130,-$E$18,0):F130),0),IF(OFFSET(G130,-$E$18,0)-SUM(OFFSET(F130,-$E$18,0):F130)&gt;0,OFFSET(G130,-$E$18,0)-SUM(OFFSET(F130,-$E$18,0):F130),0)))</f>
        <v>N/A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658</v>
      </c>
      <c r="F131" s="15">
        <f t="shared" si="10"/>
        <v>16</v>
      </c>
      <c r="G131" s="15">
        <f t="shared" ca="1" si="11"/>
        <v>0</v>
      </c>
      <c r="H131" s="13">
        <f t="shared" ca="1" si="7"/>
        <v>0.72109589041095901</v>
      </c>
      <c r="I131" s="29">
        <f ca="1">IF(G131&lt;&gt;0,IF(E131&lt;0,0,IF(OR('Marinated Chicken'!I131&gt;0,Squid!I131&gt;0,Spanakopita!I131&gt;0,'Filet Mignon'!I131&gt;0,'Pork Loin Skewers'!I131&gt;0,Bacon!I131&gt;0,'Chicken Breast'!I131&gt;0),0,IF(OR(Pita!I131&gt;0,'Green Pepper'!I131&gt;0,'House Salad'!I131&gt;0,Mushrooms!I131&gt;0,Lemon!I131&gt;0,Tzatziki!I131&gt;0,'Monterey Jack'!I131&gt;0,Onions!I131&gt;0,'Garlic Butter Sauce'!I131&gt;0,Flour!I131&gt;0,Cheddar!I131&gt;0),50,200))),0)</f>
        <v>0</v>
      </c>
      <c r="J131" s="2" t="str">
        <f ca="1">IF(D131&lt;$E$18,"N/A",IF(D131=$E$18,IF($E$7-SUM(OFFSET(F131,-$E$18,0):F131)&gt;0,$E$7-SUM(OFFSET(F131,-$E$18,0):F131),0),IF(OFFSET(G131,-$E$18,0)-SUM(OFFSET(F131,-$E$18,0):F131)&gt;0,OFFSET(G131,-$E$18,0)-SUM(OFFSET(F131,-$E$18,0):F131),0)))</f>
        <v>N/A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642</v>
      </c>
      <c r="F132" s="15">
        <f t="shared" si="10"/>
        <v>16</v>
      </c>
      <c r="G132" s="15">
        <f t="shared" ca="1" si="11"/>
        <v>0</v>
      </c>
      <c r="H132" s="13">
        <f t="shared" ca="1" si="7"/>
        <v>0.70356164383561648</v>
      </c>
      <c r="I132" s="29">
        <f ca="1">IF(G132&lt;&gt;0,IF(E132&lt;0,0,IF(OR('Marinated Chicken'!I132&gt;0,Squid!I132&gt;0,Spanakopita!I132&gt;0,'Filet Mignon'!I132&gt;0,'Pork Loin Skewers'!I132&gt;0,Bacon!I132&gt;0,'Chicken Breast'!I132&gt;0),0,IF(OR(Pita!I132&gt;0,'Green Pepper'!I132&gt;0,'House Salad'!I132&gt;0,Mushrooms!I132&gt;0,Lemon!I132&gt;0,Tzatziki!I132&gt;0,'Monterey Jack'!I132&gt;0,Onions!I132&gt;0,'Garlic Butter Sauce'!I132&gt;0,Flour!I132&gt;0,Cheddar!I132&gt;0),50,200))),0)</f>
        <v>0</v>
      </c>
      <c r="J132" s="2" t="str">
        <f ca="1">IF(D132&lt;$E$18,"N/A",IF(D132=$E$18,IF($E$7-SUM(OFFSET(F132,-$E$18,0):F132)&gt;0,$E$7-SUM(OFFSET(F132,-$E$18,0):F132),0),IF(OFFSET(G132,-$E$18,0)-SUM(OFFSET(F132,-$E$18,0):F132)&gt;0,OFFSET(G132,-$E$18,0)-SUM(OFFSET(F132,-$E$18,0):F132),0)))</f>
        <v>N/A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626</v>
      </c>
      <c r="F133" s="15">
        <f t="shared" si="10"/>
        <v>16</v>
      </c>
      <c r="G133" s="15">
        <f t="shared" ca="1" si="11"/>
        <v>0</v>
      </c>
      <c r="H133" s="13">
        <f t="shared" ca="1" si="7"/>
        <v>0.68602739726027406</v>
      </c>
      <c r="I133" s="29">
        <f ca="1">IF(G133&lt;&gt;0,IF(E133&lt;0,0,IF(OR('Marinated Chicken'!I133&gt;0,Squid!I133&gt;0,Spanakopita!I133&gt;0,'Filet Mignon'!I133&gt;0,'Pork Loin Skewers'!I133&gt;0,Bacon!I133&gt;0,'Chicken Breast'!I133&gt;0),0,IF(OR(Pita!I133&gt;0,'Green Pepper'!I133&gt;0,'House Salad'!I133&gt;0,Mushrooms!I133&gt;0,Lemon!I133&gt;0,Tzatziki!I133&gt;0,'Monterey Jack'!I133&gt;0,Onions!I133&gt;0,'Garlic Butter Sauce'!I133&gt;0,Flour!I133&gt;0,Cheddar!I133&gt;0),50,200))),0)</f>
        <v>0</v>
      </c>
      <c r="J133" s="2" t="str">
        <f ca="1">IF(D133&lt;$E$18,"N/A",IF(D133=$E$18,IF($E$7-SUM(OFFSET(F133,-$E$18,0):F133)&gt;0,$E$7-SUM(OFFSET(F133,-$E$18,0):F133),0),IF(OFFSET(G133,-$E$18,0)-SUM(OFFSET(F133,-$E$18,0):F133)&gt;0,OFFSET(G133,-$E$18,0)-SUM(OFFSET(F133,-$E$18,0):F133),0)))</f>
        <v>N/A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610</v>
      </c>
      <c r="F134" s="15">
        <f t="shared" si="10"/>
        <v>16</v>
      </c>
      <c r="G134" s="15">
        <f t="shared" ca="1" si="11"/>
        <v>0</v>
      </c>
      <c r="H134" s="13">
        <f t="shared" ca="1" si="7"/>
        <v>0.66849315068493154</v>
      </c>
      <c r="I134" s="29">
        <f ca="1">IF(G134&lt;&gt;0,IF(E134&lt;0,0,IF(OR('Marinated Chicken'!I134&gt;0,Squid!I134&gt;0,Spanakopita!I134&gt;0,'Filet Mignon'!I134&gt;0,'Pork Loin Skewers'!I134&gt;0,Bacon!I134&gt;0,'Chicken Breast'!I134&gt;0),0,IF(OR(Pita!I134&gt;0,'Green Pepper'!I134&gt;0,'House Salad'!I134&gt;0,Mushrooms!I134&gt;0,Lemon!I134&gt;0,Tzatziki!I134&gt;0,'Monterey Jack'!I134&gt;0,Onions!I134&gt;0,'Garlic Butter Sauce'!I134&gt;0,Flour!I134&gt;0,Cheddar!I134&gt;0),50,200))),0)</f>
        <v>0</v>
      </c>
      <c r="J134" s="2" t="str">
        <f ca="1">IF(D134&lt;$E$18,"N/A",IF(D134=$E$18,IF($E$7-SUM(OFFSET(F134,-$E$18,0):F134)&gt;0,$E$7-SUM(OFFSET(F134,-$E$18,0):F134),0),IF(OFFSET(G134,-$E$18,0)-SUM(OFFSET(F134,-$E$18,0):F134)&gt;0,OFFSET(G134,-$E$18,0)-SUM(OFFSET(F134,-$E$18,0):F134),0)))</f>
        <v>N/A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594</v>
      </c>
      <c r="F135" s="15">
        <f t="shared" si="10"/>
        <v>16</v>
      </c>
      <c r="G135" s="15">
        <f t="shared" ca="1" si="11"/>
        <v>0</v>
      </c>
      <c r="H135" s="13">
        <f t="shared" ca="1" si="7"/>
        <v>0.65095890410958912</v>
      </c>
      <c r="I135" s="29">
        <f ca="1">IF(G135&lt;&gt;0,IF(E135&lt;0,0,IF(OR('Marinated Chicken'!I135&gt;0,Squid!I135&gt;0,Spanakopita!I135&gt;0,'Filet Mignon'!I135&gt;0,'Pork Loin Skewers'!I135&gt;0,Bacon!I135&gt;0,'Chicken Breast'!I135&gt;0),0,IF(OR(Pita!I135&gt;0,'Green Pepper'!I135&gt;0,'House Salad'!I135&gt;0,Mushrooms!I135&gt;0,Lemon!I135&gt;0,Tzatziki!I135&gt;0,'Monterey Jack'!I135&gt;0,Onions!I135&gt;0,'Garlic Butter Sauce'!I135&gt;0,Flour!I135&gt;0,Cheddar!I135&gt;0),50,200))),0)</f>
        <v>0</v>
      </c>
      <c r="J135" s="2" t="str">
        <f ca="1">IF(D135&lt;$E$18,"N/A",IF(D135=$E$18,IF($E$7-SUM(OFFSET(F135,-$E$18,0):F135)&gt;0,$E$7-SUM(OFFSET(F135,-$E$18,0):F135),0),IF(OFFSET(G135,-$E$18,0)-SUM(OFFSET(F135,-$E$18,0):F135)&gt;0,OFFSET(G135,-$E$18,0)-SUM(OFFSET(F135,-$E$18,0):F135),0)))</f>
        <v>N/A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578</v>
      </c>
      <c r="F136" s="15">
        <f t="shared" si="10"/>
        <v>16</v>
      </c>
      <c r="G136" s="15">
        <f t="shared" ca="1" si="11"/>
        <v>0</v>
      </c>
      <c r="H136" s="13">
        <f t="shared" ca="1" si="7"/>
        <v>0.6334246575342467</v>
      </c>
      <c r="I136" s="29">
        <f ca="1">IF(G136&lt;&gt;0,IF(E136&lt;0,0,IF(OR('Marinated Chicken'!I136&gt;0,Squid!I136&gt;0,Spanakopita!I136&gt;0,'Filet Mignon'!I136&gt;0,'Pork Loin Skewers'!I136&gt;0,Bacon!I136&gt;0,'Chicken Breast'!I136&gt;0),0,IF(OR(Pita!I136&gt;0,'Green Pepper'!I136&gt;0,'House Salad'!I136&gt;0,Mushrooms!I136&gt;0,Lemon!I136&gt;0,Tzatziki!I136&gt;0,'Monterey Jack'!I136&gt;0,Onions!I136&gt;0,'Garlic Butter Sauce'!I136&gt;0,Flour!I136&gt;0,Cheddar!I136&gt;0),50,200))),0)</f>
        <v>0</v>
      </c>
      <c r="J136" s="2" t="str">
        <f ca="1">IF(D136&lt;$E$18,"N/A",IF(D136=$E$18,IF($E$7-SUM(OFFSET(F136,-$E$18,0):F136)&gt;0,$E$7-SUM(OFFSET(F136,-$E$18,0):F136),0),IF(OFFSET(G136,-$E$18,0)-SUM(OFFSET(F136,-$E$18,0):F136)&gt;0,OFFSET(G136,-$E$18,0)-SUM(OFFSET(F136,-$E$18,0):F136),0)))</f>
        <v>N/A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562</v>
      </c>
      <c r="F137" s="15">
        <f t="shared" si="10"/>
        <v>16</v>
      </c>
      <c r="G137" s="15">
        <f t="shared" ca="1" si="11"/>
        <v>0</v>
      </c>
      <c r="H137" s="13">
        <f t="shared" ca="1" si="7"/>
        <v>0.61589041095890418</v>
      </c>
      <c r="I137" s="29">
        <f ca="1">IF(G137&lt;&gt;0,IF(E137&lt;0,0,IF(OR('Marinated Chicken'!I137&gt;0,Squid!I137&gt;0,Spanakopita!I137&gt;0,'Filet Mignon'!I137&gt;0,'Pork Loin Skewers'!I137&gt;0,Bacon!I137&gt;0,'Chicken Breast'!I137&gt;0),0,IF(OR(Pita!I137&gt;0,'Green Pepper'!I137&gt;0,'House Salad'!I137&gt;0,Mushrooms!I137&gt;0,Lemon!I137&gt;0,Tzatziki!I137&gt;0,'Monterey Jack'!I137&gt;0,Onions!I137&gt;0,'Garlic Butter Sauce'!I137&gt;0,Flour!I137&gt;0,Cheddar!I137&gt;0),50,200))),0)</f>
        <v>0</v>
      </c>
      <c r="J137" s="2" t="str">
        <f ca="1">IF(D137&lt;$E$18,"N/A",IF(D137=$E$18,IF($E$7-SUM(OFFSET(F137,-$E$18,0):F137)&gt;0,$E$7-SUM(OFFSET(F137,-$E$18,0):F137),0),IF(OFFSET(G137,-$E$18,0)-SUM(OFFSET(F137,-$E$18,0):F137)&gt;0,OFFSET(G137,-$E$18,0)-SUM(OFFSET(F137,-$E$18,0):F137),0)))</f>
        <v>N/A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546</v>
      </c>
      <c r="F138" s="15">
        <f t="shared" si="10"/>
        <v>16</v>
      </c>
      <c r="G138" s="15">
        <f t="shared" ca="1" si="11"/>
        <v>0</v>
      </c>
      <c r="H138" s="13">
        <f t="shared" ca="1" si="7"/>
        <v>0.59835616438356176</v>
      </c>
      <c r="I138" s="29">
        <f ca="1">IF(G138&lt;&gt;0,IF(E138&lt;0,0,IF(OR('Marinated Chicken'!I138&gt;0,Squid!I138&gt;0,Spanakopita!I138&gt;0,'Filet Mignon'!I138&gt;0,'Pork Loin Skewers'!I138&gt;0,Bacon!I138&gt;0,'Chicken Breast'!I138&gt;0),0,IF(OR(Pita!I138&gt;0,'Green Pepper'!I138&gt;0,'House Salad'!I138&gt;0,Mushrooms!I138&gt;0,Lemon!I138&gt;0,Tzatziki!I138&gt;0,'Monterey Jack'!I138&gt;0,Onions!I138&gt;0,'Garlic Butter Sauce'!I138&gt;0,Flour!I138&gt;0,Cheddar!I138&gt;0),50,200))),0)</f>
        <v>0</v>
      </c>
      <c r="J138" s="2" t="str">
        <f ca="1">IF(D138&lt;$E$18,"N/A",IF(D138=$E$18,IF($E$7-SUM(OFFSET(F138,-$E$18,0):F138)&gt;0,$E$7-SUM(OFFSET(F138,-$E$18,0):F138),0),IF(OFFSET(G138,-$E$18,0)-SUM(OFFSET(F138,-$E$18,0):F138)&gt;0,OFFSET(G138,-$E$18,0)-SUM(OFFSET(F138,-$E$18,0):F138),0)))</f>
        <v>N/A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530</v>
      </c>
      <c r="F139" s="15">
        <f t="shared" si="10"/>
        <v>16</v>
      </c>
      <c r="G139" s="15">
        <f t="shared" ca="1" si="11"/>
        <v>0</v>
      </c>
      <c r="H139" s="13">
        <f t="shared" ca="1" si="7"/>
        <v>0.58082191780821923</v>
      </c>
      <c r="I139" s="29">
        <f ca="1">IF(G139&lt;&gt;0,IF(E139&lt;0,0,IF(OR('Marinated Chicken'!I139&gt;0,Squid!I139&gt;0,Spanakopita!I139&gt;0,'Filet Mignon'!I139&gt;0,'Pork Loin Skewers'!I139&gt;0,Bacon!I139&gt;0,'Chicken Breast'!I139&gt;0),0,IF(OR(Pita!I139&gt;0,'Green Pepper'!I139&gt;0,'House Salad'!I139&gt;0,Mushrooms!I139&gt;0,Lemon!I139&gt;0,Tzatziki!I139&gt;0,'Monterey Jack'!I139&gt;0,Onions!I139&gt;0,'Garlic Butter Sauce'!I139&gt;0,Flour!I139&gt;0,Cheddar!I139&gt;0),50,200))),0)</f>
        <v>0</v>
      </c>
      <c r="J139" s="2" t="str">
        <f ca="1">IF(D139&lt;$E$18,"N/A",IF(D139=$E$18,IF($E$7-SUM(OFFSET(F139,-$E$18,0):F139)&gt;0,$E$7-SUM(OFFSET(F139,-$E$18,0):F139),0),IF(OFFSET(G139,-$E$18,0)-SUM(OFFSET(F139,-$E$18,0):F139)&gt;0,OFFSET(G139,-$E$18,0)-SUM(OFFSET(F139,-$E$18,0):F139),0)))</f>
        <v>N/A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514</v>
      </c>
      <c r="F140" s="15">
        <f t="shared" si="10"/>
        <v>16</v>
      </c>
      <c r="G140" s="15">
        <f t="shared" ca="1" si="11"/>
        <v>0</v>
      </c>
      <c r="H140" s="13">
        <f t="shared" ca="1" si="7"/>
        <v>0.56328767123287682</v>
      </c>
      <c r="I140" s="29">
        <f ca="1">IF(G140&lt;&gt;0,IF(E140&lt;0,0,IF(OR('Marinated Chicken'!I140&gt;0,Squid!I140&gt;0,Spanakopita!I140&gt;0,'Filet Mignon'!I140&gt;0,'Pork Loin Skewers'!I140&gt;0,Bacon!I140&gt;0,'Chicken Breast'!I140&gt;0),0,IF(OR(Pita!I140&gt;0,'Green Pepper'!I140&gt;0,'House Salad'!I140&gt;0,Mushrooms!I140&gt;0,Lemon!I140&gt;0,Tzatziki!I140&gt;0,'Monterey Jack'!I140&gt;0,Onions!I140&gt;0,'Garlic Butter Sauce'!I140&gt;0,Flour!I140&gt;0,Cheddar!I140&gt;0),50,200))),0)</f>
        <v>0</v>
      </c>
      <c r="J140" s="2" t="str">
        <f ca="1">IF(D140&lt;$E$18,"N/A",IF(D140=$E$18,IF($E$7-SUM(OFFSET(F140,-$E$18,0):F140)&gt;0,$E$7-SUM(OFFSET(F140,-$E$18,0):F140),0),IF(OFFSET(G140,-$E$18,0)-SUM(OFFSET(F140,-$E$18,0):F140)&gt;0,OFFSET(G140,-$E$18,0)-SUM(OFFSET(F140,-$E$18,0):F140),0)))</f>
        <v>N/A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498</v>
      </c>
      <c r="F141" s="15">
        <f t="shared" si="10"/>
        <v>16</v>
      </c>
      <c r="G141" s="15">
        <f t="shared" ca="1" si="11"/>
        <v>0</v>
      </c>
      <c r="H141" s="13">
        <f t="shared" ca="1" si="7"/>
        <v>0.54575342465753429</v>
      </c>
      <c r="I141" s="29">
        <f ca="1">IF(G141&lt;&gt;0,IF(E141&lt;0,0,IF(OR('Marinated Chicken'!I141&gt;0,Squid!I141&gt;0,Spanakopita!I141&gt;0,'Filet Mignon'!I141&gt;0,'Pork Loin Skewers'!I141&gt;0,Bacon!I141&gt;0,'Chicken Breast'!I141&gt;0),0,IF(OR(Pita!I141&gt;0,'Green Pepper'!I141&gt;0,'House Salad'!I141&gt;0,Mushrooms!I141&gt;0,Lemon!I141&gt;0,Tzatziki!I141&gt;0,'Monterey Jack'!I141&gt;0,Onions!I141&gt;0,'Garlic Butter Sauce'!I141&gt;0,Flour!I141&gt;0,Cheddar!I141&gt;0),50,200))),0)</f>
        <v>0</v>
      </c>
      <c r="J141" s="2" t="str">
        <f ca="1">IF(D141&lt;$E$18,"N/A",IF(D141=$E$18,IF($E$7-SUM(OFFSET(F141,-$E$18,0):F141)&gt;0,$E$7-SUM(OFFSET(F141,-$E$18,0):F141),0),IF(OFFSET(G141,-$E$18,0)-SUM(OFFSET(F141,-$E$18,0):F141)&gt;0,OFFSET(G141,-$E$18,0)-SUM(OFFSET(F141,-$E$18,0):F141),0)))</f>
        <v>N/A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482</v>
      </c>
      <c r="F142" s="15">
        <f t="shared" si="10"/>
        <v>16</v>
      </c>
      <c r="G142" s="15">
        <f t="shared" ca="1" si="11"/>
        <v>0</v>
      </c>
      <c r="H142" s="13">
        <f t="shared" ca="1" si="7"/>
        <v>0.52821917808219188</v>
      </c>
      <c r="I142" s="29">
        <f ca="1">IF(G142&lt;&gt;0,IF(E142&lt;0,0,IF(OR('Marinated Chicken'!I142&gt;0,Squid!I142&gt;0,Spanakopita!I142&gt;0,'Filet Mignon'!I142&gt;0,'Pork Loin Skewers'!I142&gt;0,Bacon!I142&gt;0,'Chicken Breast'!I142&gt;0),0,IF(OR(Pita!I142&gt;0,'Green Pepper'!I142&gt;0,'House Salad'!I142&gt;0,Mushrooms!I142&gt;0,Lemon!I142&gt;0,Tzatziki!I142&gt;0,'Monterey Jack'!I142&gt;0,Onions!I142&gt;0,'Garlic Butter Sauce'!I142&gt;0,Flour!I142&gt;0,Cheddar!I142&gt;0),50,200))),0)</f>
        <v>0</v>
      </c>
      <c r="J142" s="2" t="str">
        <f ca="1">IF(D142&lt;$E$18,"N/A",IF(D142=$E$18,IF($E$7-SUM(OFFSET(F142,-$E$18,0):F142)&gt;0,$E$7-SUM(OFFSET(F142,-$E$18,0):F142),0),IF(OFFSET(G142,-$E$18,0)-SUM(OFFSET(F142,-$E$18,0):F142)&gt;0,OFFSET(G142,-$E$18,0)-SUM(OFFSET(F142,-$E$18,0):F142),0)))</f>
        <v>N/A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466</v>
      </c>
      <c r="F143" s="15">
        <f t="shared" si="10"/>
        <v>16</v>
      </c>
      <c r="G143" s="15">
        <f t="shared" ca="1" si="11"/>
        <v>0</v>
      </c>
      <c r="H143" s="13">
        <f t="shared" ca="1" si="7"/>
        <v>0.51068493150684935</v>
      </c>
      <c r="I143" s="29">
        <f ca="1">IF(G143&lt;&gt;0,IF(E143&lt;0,0,IF(OR('Marinated Chicken'!I143&gt;0,Squid!I143&gt;0,Spanakopita!I143&gt;0,'Filet Mignon'!I143&gt;0,'Pork Loin Skewers'!I143&gt;0,Bacon!I143&gt;0,'Chicken Breast'!I143&gt;0),0,IF(OR(Pita!I143&gt;0,'Green Pepper'!I143&gt;0,'House Salad'!I143&gt;0,Mushrooms!I143&gt;0,Lemon!I143&gt;0,Tzatziki!I143&gt;0,'Monterey Jack'!I143&gt;0,Onions!I143&gt;0,'Garlic Butter Sauce'!I143&gt;0,Flour!I143&gt;0,Cheddar!I143&gt;0),50,200))),0)</f>
        <v>0</v>
      </c>
      <c r="J143" s="2" t="str">
        <f ca="1">IF(D143&lt;$E$18,"N/A",IF(D143=$E$18,IF($E$7-SUM(OFFSET(F143,-$E$18,0):F143)&gt;0,$E$7-SUM(OFFSET(F143,-$E$18,0):F143),0),IF(OFFSET(G143,-$E$18,0)-SUM(OFFSET(F143,-$E$18,0):F143)&gt;0,OFFSET(G143,-$E$18,0)-SUM(OFFSET(F143,-$E$18,0):F143),0)))</f>
        <v>N/A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450</v>
      </c>
      <c r="F144" s="15">
        <f t="shared" si="10"/>
        <v>16</v>
      </c>
      <c r="G144" s="15">
        <f t="shared" ca="1" si="11"/>
        <v>0</v>
      </c>
      <c r="H144" s="13">
        <f t="shared" ca="1" si="7"/>
        <v>0.49315068493150693</v>
      </c>
      <c r="I144" s="29">
        <f ca="1">IF(G144&lt;&gt;0,IF(E144&lt;0,0,IF(OR('Marinated Chicken'!I144&gt;0,Squid!I144&gt;0,Spanakopita!I144&gt;0,'Filet Mignon'!I144&gt;0,'Pork Loin Skewers'!I144&gt;0,Bacon!I144&gt;0,'Chicken Breast'!I144&gt;0),0,IF(OR(Pita!I144&gt;0,'Green Pepper'!I144&gt;0,'House Salad'!I144&gt;0,Mushrooms!I144&gt;0,Lemon!I144&gt;0,Tzatziki!I144&gt;0,'Monterey Jack'!I144&gt;0,Onions!I144&gt;0,'Garlic Butter Sauce'!I144&gt;0,Flour!I144&gt;0,Cheddar!I144&gt;0),50,200))),0)</f>
        <v>0</v>
      </c>
      <c r="J144" s="2" t="str">
        <f ca="1">IF(D144&lt;$E$18,"N/A",IF(D144=$E$18,IF($E$7-SUM(OFFSET(F144,-$E$18,0):F144)&gt;0,$E$7-SUM(OFFSET(F144,-$E$18,0):F144),0),IF(OFFSET(G144,-$E$18,0)-SUM(OFFSET(F144,-$E$18,0):F144)&gt;0,OFFSET(G144,-$E$18,0)-SUM(OFFSET(F144,-$E$18,0):F144),0)))</f>
        <v>N/A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434</v>
      </c>
      <c r="F145" s="15">
        <f t="shared" si="10"/>
        <v>16</v>
      </c>
      <c r="G145" s="15">
        <f t="shared" ca="1" si="11"/>
        <v>0</v>
      </c>
      <c r="H145" s="13">
        <f t="shared" ca="1" si="7"/>
        <v>0.47561643835616446</v>
      </c>
      <c r="I145" s="29">
        <f ca="1">IF(G145&lt;&gt;0,IF(E145&lt;0,0,IF(OR('Marinated Chicken'!I145&gt;0,Squid!I145&gt;0,Spanakopita!I145&gt;0,'Filet Mignon'!I145&gt;0,'Pork Loin Skewers'!I145&gt;0,Bacon!I145&gt;0,'Chicken Breast'!I145&gt;0),0,IF(OR(Pita!I145&gt;0,'Green Pepper'!I145&gt;0,'House Salad'!I145&gt;0,Mushrooms!I145&gt;0,Lemon!I145&gt;0,Tzatziki!I145&gt;0,'Monterey Jack'!I145&gt;0,Onions!I145&gt;0,'Garlic Butter Sauce'!I145&gt;0,Flour!I145&gt;0,Cheddar!I145&gt;0),50,200))),0)</f>
        <v>0</v>
      </c>
      <c r="J145" s="2" t="str">
        <f ca="1">IF(D145&lt;$E$18,"N/A",IF(D145=$E$18,IF($E$7-SUM(OFFSET(F145,-$E$18,0):F145)&gt;0,$E$7-SUM(OFFSET(F145,-$E$18,0):F145),0),IF(OFFSET(G145,-$E$18,0)-SUM(OFFSET(F145,-$E$18,0):F145)&gt;0,OFFSET(G145,-$E$18,0)-SUM(OFFSET(F145,-$E$18,0):F145),0)))</f>
        <v>N/A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418</v>
      </c>
      <c r="F146" s="15">
        <f t="shared" si="10"/>
        <v>16</v>
      </c>
      <c r="G146" s="15">
        <f t="shared" ca="1" si="11"/>
        <v>0</v>
      </c>
      <c r="H146" s="13">
        <f t="shared" ca="1" si="7"/>
        <v>0.45808219178082199</v>
      </c>
      <c r="I146" s="29">
        <f ca="1">IF(G146&lt;&gt;0,IF(E146&lt;0,0,IF(OR('Marinated Chicken'!I146&gt;0,Squid!I146&gt;0,Spanakopita!I146&gt;0,'Filet Mignon'!I146&gt;0,'Pork Loin Skewers'!I146&gt;0,Bacon!I146&gt;0,'Chicken Breast'!I146&gt;0),0,IF(OR(Pita!I146&gt;0,'Green Pepper'!I146&gt;0,'House Salad'!I146&gt;0,Mushrooms!I146&gt;0,Lemon!I146&gt;0,Tzatziki!I146&gt;0,'Monterey Jack'!I146&gt;0,Onions!I146&gt;0,'Garlic Butter Sauce'!I146&gt;0,Flour!I146&gt;0,Cheddar!I146&gt;0),50,200))),0)</f>
        <v>0</v>
      </c>
      <c r="J146" s="2" t="str">
        <f ca="1">IF(D146&lt;$E$18,"N/A",IF(D146=$E$18,IF($E$7-SUM(OFFSET(F146,-$E$18,0):F146)&gt;0,$E$7-SUM(OFFSET(F146,-$E$18,0):F146),0),IF(OFFSET(G146,-$E$18,0)-SUM(OFFSET(F146,-$E$18,0):F146)&gt;0,OFFSET(G146,-$E$18,0)-SUM(OFFSET(F146,-$E$18,0):F146),0)))</f>
        <v>N/A</v>
      </c>
      <c r="K146" s="13">
        <f t="shared" ca="1" si="8"/>
        <v>0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402</v>
      </c>
      <c r="F147" s="15">
        <f t="shared" si="10"/>
        <v>16</v>
      </c>
      <c r="G147" s="15">
        <f t="shared" ca="1" si="11"/>
        <v>0</v>
      </c>
      <c r="H147" s="13">
        <f t="shared" ca="1" si="7"/>
        <v>0.44054794520547952</v>
      </c>
      <c r="I147" s="29">
        <f ca="1">IF(G147&lt;&gt;0,IF(E147&lt;0,0,IF(OR('Marinated Chicken'!I147&gt;0,Squid!I147&gt;0,Spanakopita!I147&gt;0,'Filet Mignon'!I147&gt;0,'Pork Loin Skewers'!I147&gt;0,Bacon!I147&gt;0,'Chicken Breast'!I147&gt;0),0,IF(OR(Pita!I147&gt;0,'Green Pepper'!I147&gt;0,'House Salad'!I147&gt;0,Mushrooms!I147&gt;0,Lemon!I147&gt;0,Tzatziki!I147&gt;0,'Monterey Jack'!I147&gt;0,Onions!I147&gt;0,'Garlic Butter Sauce'!I147&gt;0,Flour!I147&gt;0,Cheddar!I147&gt;0),50,200))),0)</f>
        <v>0</v>
      </c>
      <c r="J147" s="2" t="str">
        <f ca="1">IF(D147&lt;$E$18,"N/A",IF(D147=$E$18,IF($E$7-SUM(OFFSET(F147,-$E$18,0):F147)&gt;0,$E$7-SUM(OFFSET(F147,-$E$18,0):F147),0),IF(OFFSET(G147,-$E$18,0)-SUM(OFFSET(F147,-$E$18,0):F147)&gt;0,OFFSET(G147,-$E$18,0)-SUM(OFFSET(F147,-$E$18,0):F147),0)))</f>
        <v>N/A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386</v>
      </c>
      <c r="F148" s="15">
        <f t="shared" si="10"/>
        <v>16</v>
      </c>
      <c r="G148" s="15">
        <f t="shared" ca="1" si="11"/>
        <v>0</v>
      </c>
      <c r="H148" s="13">
        <f t="shared" ca="1" si="7"/>
        <v>0.42301369863013705</v>
      </c>
      <c r="I148" s="29">
        <f ca="1">IF(G148&lt;&gt;0,IF(E148&lt;0,0,IF(OR('Marinated Chicken'!I148&gt;0,Squid!I148&gt;0,Spanakopita!I148&gt;0,'Filet Mignon'!I148&gt;0,'Pork Loin Skewers'!I148&gt;0,Bacon!I148&gt;0,'Chicken Breast'!I148&gt;0),0,IF(OR(Pita!I148&gt;0,'Green Pepper'!I148&gt;0,'House Salad'!I148&gt;0,Mushrooms!I148&gt;0,Lemon!I148&gt;0,Tzatziki!I148&gt;0,'Monterey Jack'!I148&gt;0,Onions!I148&gt;0,'Garlic Butter Sauce'!I148&gt;0,Flour!I148&gt;0,Cheddar!I148&gt;0),50,200))),0)</f>
        <v>0</v>
      </c>
      <c r="J148" s="2" t="str">
        <f ca="1">IF(D148&lt;$E$18,"N/A",IF(D148=$E$18,IF($E$7-SUM(OFFSET(F148,-$E$18,0):F148)&gt;0,$E$7-SUM(OFFSET(F148,-$E$18,0):F148),0),IF(OFFSET(G148,-$E$18,0)-SUM(OFFSET(F148,-$E$18,0):F148)&gt;0,OFFSET(G148,-$E$18,0)-SUM(OFFSET(F148,-$E$18,0):F148),0)))</f>
        <v>N/A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370</v>
      </c>
      <c r="F149" s="15">
        <f t="shared" si="10"/>
        <v>16</v>
      </c>
      <c r="G149" s="15">
        <f t="shared" ca="1" si="11"/>
        <v>0</v>
      </c>
      <c r="H149" s="13">
        <f t="shared" ref="H149:H212" ca="1" si="13">IF(E149&gt;0,E149*($E$12/365),0)</f>
        <v>0.40547945205479458</v>
      </c>
      <c r="I149" s="29">
        <f ca="1">IF(G149&lt;&gt;0,IF(E149&lt;0,0,IF(OR('Marinated Chicken'!I149&gt;0,Squid!I149&gt;0,Spanakopita!I149&gt;0,'Filet Mignon'!I149&gt;0,'Pork Loin Skewers'!I149&gt;0,Bacon!I149&gt;0,'Chicken Breast'!I149&gt;0),0,IF(OR(Pita!I149&gt;0,'Green Pepper'!I149&gt;0,'House Salad'!I149&gt;0,Mushrooms!I149&gt;0,Lemon!I149&gt;0,Tzatziki!I149&gt;0,'Monterey Jack'!I149&gt;0,Onions!I149&gt;0,'Garlic Butter Sauce'!I149&gt;0,Flour!I149&gt;0,Cheddar!I149&gt;0),50,200))),0)</f>
        <v>0</v>
      </c>
      <c r="J149" s="2" t="str">
        <f ca="1">IF(D149&lt;$E$18,"N/A",IF(D149=$E$18,IF($E$7-SUM(OFFSET(F149,-$E$18,0):F149)&gt;0,$E$7-SUM(OFFSET(F149,-$E$18,0):F149),0),IF(OFFSET(G149,-$E$18,0)-SUM(OFFSET(F149,-$E$18,0):F149)&gt;0,OFFSET(G149,-$E$18,0)-SUM(OFFSET(F149,-$E$18,0):F149),0)))</f>
        <v>N/A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354</v>
      </c>
      <c r="F150" s="15">
        <f t="shared" ref="F150:F213" si="16">ROUND($E$15/7,0)</f>
        <v>16</v>
      </c>
      <c r="G150" s="15">
        <f t="shared" ref="G150:G213" ca="1" si="17">IF(D150=1,$E$4,IF(E150&lt;0,$E$4-E150,IF(MOD(D150,$E$5)=0,$E$4-E150,0)))</f>
        <v>0</v>
      </c>
      <c r="H150" s="13">
        <f t="shared" ca="1" si="13"/>
        <v>0.3879452054794521</v>
      </c>
      <c r="I150" s="29">
        <f ca="1">IF(G150&lt;&gt;0,IF(E150&lt;0,0,IF(OR('Marinated Chicken'!I150&gt;0,Squid!I150&gt;0,Spanakopita!I150&gt;0,'Filet Mignon'!I150&gt;0,'Pork Loin Skewers'!I150&gt;0,Bacon!I150&gt;0,'Chicken Breast'!I150&gt;0),0,IF(OR(Pita!I150&gt;0,'Green Pepper'!I150&gt;0,'House Salad'!I150&gt;0,Mushrooms!I150&gt;0,Lemon!I150&gt;0,Tzatziki!I150&gt;0,'Monterey Jack'!I150&gt;0,Onions!I150&gt;0,'Garlic Butter Sauce'!I150&gt;0,Flour!I150&gt;0,Cheddar!I150&gt;0),50,200))),0)</f>
        <v>0</v>
      </c>
      <c r="J150" s="2" t="str">
        <f ca="1">IF(D150&lt;$E$18,"N/A",IF(D150=$E$18,IF($E$7-SUM(OFFSET(F150,-$E$18,0):F150)&gt;0,$E$7-SUM(OFFSET(F150,-$E$18,0):F150),0),IF(OFFSET(G150,-$E$18,0)-SUM(OFFSET(F150,-$E$18,0):F150)&gt;0,OFFSET(G150,-$E$18,0)-SUM(OFFSET(F150,-$E$18,0):F150),0)))</f>
        <v>N/A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338</v>
      </c>
      <c r="F151" s="15">
        <f t="shared" si="16"/>
        <v>16</v>
      </c>
      <c r="G151" s="15">
        <f t="shared" ca="1" si="17"/>
        <v>0</v>
      </c>
      <c r="H151" s="13">
        <f t="shared" ca="1" si="13"/>
        <v>0.37041095890410963</v>
      </c>
      <c r="I151" s="29">
        <f ca="1">IF(G151&lt;&gt;0,IF(E151&lt;0,0,IF(OR('Marinated Chicken'!I151&gt;0,Squid!I151&gt;0,Spanakopita!I151&gt;0,'Filet Mignon'!I151&gt;0,'Pork Loin Skewers'!I151&gt;0,Bacon!I151&gt;0,'Chicken Breast'!I151&gt;0),0,IF(OR(Pita!I151&gt;0,'Green Pepper'!I151&gt;0,'House Salad'!I151&gt;0,Mushrooms!I151&gt;0,Lemon!I151&gt;0,Tzatziki!I151&gt;0,'Monterey Jack'!I151&gt;0,Onions!I151&gt;0,'Garlic Butter Sauce'!I151&gt;0,Flour!I151&gt;0,Cheddar!I151&gt;0),50,200))),0)</f>
        <v>0</v>
      </c>
      <c r="J151" s="2" t="str">
        <f ca="1">IF(D151&lt;$E$18,"N/A",IF(D151=$E$18,IF($E$7-SUM(OFFSET(F151,-$E$18,0):F151)&gt;0,$E$7-SUM(OFFSET(F151,-$E$18,0):F151),0),IF(OFFSET(G151,-$E$18,0)-SUM(OFFSET(F151,-$E$18,0):F151)&gt;0,OFFSET(G151,-$E$18,0)-SUM(OFFSET(F151,-$E$18,0):F151),0)))</f>
        <v>N/A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322</v>
      </c>
      <c r="F152" s="15">
        <f t="shared" si="16"/>
        <v>16</v>
      </c>
      <c r="G152" s="15">
        <f t="shared" ca="1" si="17"/>
        <v>0</v>
      </c>
      <c r="H152" s="13">
        <f t="shared" ca="1" si="13"/>
        <v>0.35287671232876716</v>
      </c>
      <c r="I152" s="29">
        <f ca="1">IF(G152&lt;&gt;0,IF(E152&lt;0,0,IF(OR('Marinated Chicken'!I152&gt;0,Squid!I152&gt;0,Spanakopita!I152&gt;0,'Filet Mignon'!I152&gt;0,'Pork Loin Skewers'!I152&gt;0,Bacon!I152&gt;0,'Chicken Breast'!I152&gt;0),0,IF(OR(Pita!I152&gt;0,'Green Pepper'!I152&gt;0,'House Salad'!I152&gt;0,Mushrooms!I152&gt;0,Lemon!I152&gt;0,Tzatziki!I152&gt;0,'Monterey Jack'!I152&gt;0,Onions!I152&gt;0,'Garlic Butter Sauce'!I152&gt;0,Flour!I152&gt;0,Cheddar!I152&gt;0),50,200))),0)</f>
        <v>0</v>
      </c>
      <c r="J152" s="2" t="str">
        <f ca="1">IF(D152&lt;$E$18,"N/A",IF(D152=$E$18,IF($E$7-SUM(OFFSET(F152,-$E$18,0):F152)&gt;0,$E$7-SUM(OFFSET(F152,-$E$18,0):F152),0),IF(OFFSET(G152,-$E$18,0)-SUM(OFFSET(F152,-$E$18,0):F152)&gt;0,OFFSET(G152,-$E$18,0)-SUM(OFFSET(F152,-$E$18,0):F152),0)))</f>
        <v>N/A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306</v>
      </c>
      <c r="F153" s="15">
        <f t="shared" si="16"/>
        <v>16</v>
      </c>
      <c r="G153" s="15">
        <f t="shared" ca="1" si="17"/>
        <v>0</v>
      </c>
      <c r="H153" s="13">
        <f t="shared" ca="1" si="13"/>
        <v>0.33534246575342469</v>
      </c>
      <c r="I153" s="29">
        <f ca="1">IF(G153&lt;&gt;0,IF(E153&lt;0,0,IF(OR('Marinated Chicken'!I153&gt;0,Squid!I153&gt;0,Spanakopita!I153&gt;0,'Filet Mignon'!I153&gt;0,'Pork Loin Skewers'!I153&gt;0,Bacon!I153&gt;0,'Chicken Breast'!I153&gt;0),0,IF(OR(Pita!I153&gt;0,'Green Pepper'!I153&gt;0,'House Salad'!I153&gt;0,Mushrooms!I153&gt;0,Lemon!I153&gt;0,Tzatziki!I153&gt;0,'Monterey Jack'!I153&gt;0,Onions!I153&gt;0,'Garlic Butter Sauce'!I153&gt;0,Flour!I153&gt;0,Cheddar!I153&gt;0),50,200))),0)</f>
        <v>0</v>
      </c>
      <c r="J153" s="2" t="str">
        <f ca="1">IF(D153&lt;$E$18,"N/A",IF(D153=$E$18,IF($E$7-SUM(OFFSET(F153,-$E$18,0):F153)&gt;0,$E$7-SUM(OFFSET(F153,-$E$18,0):F153),0),IF(OFFSET(G153,-$E$18,0)-SUM(OFFSET(F153,-$E$18,0):F153)&gt;0,OFFSET(G153,-$E$18,0)-SUM(OFFSET(F153,-$E$18,0):F153),0)))</f>
        <v>N/A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290</v>
      </c>
      <c r="F154" s="15">
        <f t="shared" si="16"/>
        <v>16</v>
      </c>
      <c r="G154" s="15">
        <f t="shared" ca="1" si="17"/>
        <v>0</v>
      </c>
      <c r="H154" s="13">
        <f t="shared" ca="1" si="13"/>
        <v>0.31780821917808222</v>
      </c>
      <c r="I154" s="29">
        <f ca="1">IF(G154&lt;&gt;0,IF(E154&lt;0,0,IF(OR('Marinated Chicken'!I154&gt;0,Squid!I154&gt;0,Spanakopita!I154&gt;0,'Filet Mignon'!I154&gt;0,'Pork Loin Skewers'!I154&gt;0,Bacon!I154&gt;0,'Chicken Breast'!I154&gt;0),0,IF(OR(Pita!I154&gt;0,'Green Pepper'!I154&gt;0,'House Salad'!I154&gt;0,Mushrooms!I154&gt;0,Lemon!I154&gt;0,Tzatziki!I154&gt;0,'Monterey Jack'!I154&gt;0,Onions!I154&gt;0,'Garlic Butter Sauce'!I154&gt;0,Flour!I154&gt;0,Cheddar!I154&gt;0),50,200))),0)</f>
        <v>0</v>
      </c>
      <c r="J154" s="2" t="str">
        <f ca="1">IF(D154&lt;$E$18,"N/A",IF(D154=$E$18,IF($E$7-SUM(OFFSET(F154,-$E$18,0):F154)&gt;0,$E$7-SUM(OFFSET(F154,-$E$18,0):F154),0),IF(OFFSET(G154,-$E$18,0)-SUM(OFFSET(F154,-$E$18,0):F154)&gt;0,OFFSET(G154,-$E$18,0)-SUM(OFFSET(F154,-$E$18,0):F154),0)))</f>
        <v>N/A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274</v>
      </c>
      <c r="F155" s="15">
        <f t="shared" si="16"/>
        <v>16</v>
      </c>
      <c r="G155" s="15">
        <f t="shared" ca="1" si="17"/>
        <v>0</v>
      </c>
      <c r="H155" s="13">
        <f t="shared" ca="1" si="13"/>
        <v>0.30027397260273975</v>
      </c>
      <c r="I155" s="29">
        <f ca="1">IF(G155&lt;&gt;0,IF(E155&lt;0,0,IF(OR('Marinated Chicken'!I155&gt;0,Squid!I155&gt;0,Spanakopita!I155&gt;0,'Filet Mignon'!I155&gt;0,'Pork Loin Skewers'!I155&gt;0,Bacon!I155&gt;0,'Chicken Breast'!I155&gt;0),0,IF(OR(Pita!I155&gt;0,'Green Pepper'!I155&gt;0,'House Salad'!I155&gt;0,Mushrooms!I155&gt;0,Lemon!I155&gt;0,Tzatziki!I155&gt;0,'Monterey Jack'!I155&gt;0,Onions!I155&gt;0,'Garlic Butter Sauce'!I155&gt;0,Flour!I155&gt;0,Cheddar!I155&gt;0),50,200))),0)</f>
        <v>0</v>
      </c>
      <c r="J155" s="2" t="str">
        <f ca="1">IF(D155&lt;$E$18,"N/A",IF(D155=$E$18,IF($E$7-SUM(OFFSET(F155,-$E$18,0):F155)&gt;0,$E$7-SUM(OFFSET(F155,-$E$18,0):F155),0),IF(OFFSET(G155,-$E$18,0)-SUM(OFFSET(F155,-$E$18,0):F155)&gt;0,OFFSET(G155,-$E$18,0)-SUM(OFFSET(F155,-$E$18,0):F155),0)))</f>
        <v>N/A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258</v>
      </c>
      <c r="F156" s="15">
        <f t="shared" si="16"/>
        <v>16</v>
      </c>
      <c r="G156" s="15">
        <f t="shared" ca="1" si="17"/>
        <v>0</v>
      </c>
      <c r="H156" s="13">
        <f t="shared" ca="1" si="13"/>
        <v>0.28273972602739728</v>
      </c>
      <c r="I156" s="29">
        <f ca="1">IF(G156&lt;&gt;0,IF(E156&lt;0,0,IF(OR('Marinated Chicken'!I156&gt;0,Squid!I156&gt;0,Spanakopita!I156&gt;0,'Filet Mignon'!I156&gt;0,'Pork Loin Skewers'!I156&gt;0,Bacon!I156&gt;0,'Chicken Breast'!I156&gt;0),0,IF(OR(Pita!I156&gt;0,'Green Pepper'!I156&gt;0,'House Salad'!I156&gt;0,Mushrooms!I156&gt;0,Lemon!I156&gt;0,Tzatziki!I156&gt;0,'Monterey Jack'!I156&gt;0,Onions!I156&gt;0,'Garlic Butter Sauce'!I156&gt;0,Flour!I156&gt;0,Cheddar!I156&gt;0),50,200))),0)</f>
        <v>0</v>
      </c>
      <c r="J156" s="2" t="str">
        <f ca="1">IF(D156&lt;$E$18,"N/A",IF(D156=$E$18,IF($E$7-SUM(OFFSET(F156,-$E$18,0):F156)&gt;0,$E$7-SUM(OFFSET(F156,-$E$18,0):F156),0),IF(OFFSET(G156,-$E$18,0)-SUM(OFFSET(F156,-$E$18,0):F156)&gt;0,OFFSET(G156,-$E$18,0)-SUM(OFFSET(F156,-$E$18,0):F156),0)))</f>
        <v>N/A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242</v>
      </c>
      <c r="F157" s="15">
        <f t="shared" si="16"/>
        <v>16</v>
      </c>
      <c r="G157" s="15">
        <f t="shared" ca="1" si="17"/>
        <v>0</v>
      </c>
      <c r="H157" s="13">
        <f t="shared" ca="1" si="13"/>
        <v>0.2652054794520548</v>
      </c>
      <c r="I157" s="29">
        <f ca="1">IF(G157&lt;&gt;0,IF(E157&lt;0,0,IF(OR('Marinated Chicken'!I157&gt;0,Squid!I157&gt;0,Spanakopita!I157&gt;0,'Filet Mignon'!I157&gt;0,'Pork Loin Skewers'!I157&gt;0,Bacon!I157&gt;0,'Chicken Breast'!I157&gt;0),0,IF(OR(Pita!I157&gt;0,'Green Pepper'!I157&gt;0,'House Salad'!I157&gt;0,Mushrooms!I157&gt;0,Lemon!I157&gt;0,Tzatziki!I157&gt;0,'Monterey Jack'!I157&gt;0,Onions!I157&gt;0,'Garlic Butter Sauce'!I157&gt;0,Flour!I157&gt;0,Cheddar!I157&gt;0),50,200))),0)</f>
        <v>0</v>
      </c>
      <c r="J157" s="2" t="str">
        <f ca="1">IF(D157&lt;$E$18,"N/A",IF(D157=$E$18,IF($E$7-SUM(OFFSET(F157,-$E$18,0):F157)&gt;0,$E$7-SUM(OFFSET(F157,-$E$18,0):F157),0),IF(OFFSET(G157,-$E$18,0)-SUM(OFFSET(F157,-$E$18,0):F157)&gt;0,OFFSET(G157,-$E$18,0)-SUM(OFFSET(F157,-$E$18,0):F157),0)))</f>
        <v>N/A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226</v>
      </c>
      <c r="F158" s="15">
        <f t="shared" si="16"/>
        <v>16</v>
      </c>
      <c r="G158" s="15">
        <f t="shared" ca="1" si="17"/>
        <v>0</v>
      </c>
      <c r="H158" s="13">
        <f t="shared" ca="1" si="13"/>
        <v>0.24767123287671236</v>
      </c>
      <c r="I158" s="29">
        <f ca="1">IF(G158&lt;&gt;0,IF(E158&lt;0,0,IF(OR('Marinated Chicken'!I158&gt;0,Squid!I158&gt;0,Spanakopita!I158&gt;0,'Filet Mignon'!I158&gt;0,'Pork Loin Skewers'!I158&gt;0,Bacon!I158&gt;0,'Chicken Breast'!I158&gt;0),0,IF(OR(Pita!I158&gt;0,'Green Pepper'!I158&gt;0,'House Salad'!I158&gt;0,Mushrooms!I158&gt;0,Lemon!I158&gt;0,Tzatziki!I158&gt;0,'Monterey Jack'!I158&gt;0,Onions!I158&gt;0,'Garlic Butter Sauce'!I158&gt;0,Flour!I158&gt;0,Cheddar!I158&gt;0),50,200))),0)</f>
        <v>0</v>
      </c>
      <c r="J158" s="2" t="str">
        <f ca="1">IF(D158&lt;$E$18,"N/A",IF(D158=$E$18,IF($E$7-SUM(OFFSET(F158,-$E$18,0):F158)&gt;0,$E$7-SUM(OFFSET(F158,-$E$18,0):F158),0),IF(OFFSET(G158,-$E$18,0)-SUM(OFFSET(F158,-$E$18,0):F158)&gt;0,OFFSET(G158,-$E$18,0)-SUM(OFFSET(F158,-$E$18,0):F158),0)))</f>
        <v>N/A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210</v>
      </c>
      <c r="F159" s="15">
        <f t="shared" si="16"/>
        <v>16</v>
      </c>
      <c r="G159" s="15">
        <f t="shared" ca="1" si="17"/>
        <v>0</v>
      </c>
      <c r="H159" s="13">
        <f t="shared" ca="1" si="13"/>
        <v>0.23013698630136989</v>
      </c>
      <c r="I159" s="29">
        <f ca="1">IF(G159&lt;&gt;0,IF(E159&lt;0,0,IF(OR('Marinated Chicken'!I159&gt;0,Squid!I159&gt;0,Spanakopita!I159&gt;0,'Filet Mignon'!I159&gt;0,'Pork Loin Skewers'!I159&gt;0,Bacon!I159&gt;0,'Chicken Breast'!I159&gt;0),0,IF(OR(Pita!I159&gt;0,'Green Pepper'!I159&gt;0,'House Salad'!I159&gt;0,Mushrooms!I159&gt;0,Lemon!I159&gt;0,Tzatziki!I159&gt;0,'Monterey Jack'!I159&gt;0,Onions!I159&gt;0,'Garlic Butter Sauce'!I159&gt;0,Flour!I159&gt;0,Cheddar!I159&gt;0),50,200))),0)</f>
        <v>0</v>
      </c>
      <c r="J159" s="2" t="str">
        <f ca="1">IF(D159&lt;$E$18,"N/A",IF(D159=$E$18,IF($E$7-SUM(OFFSET(F159,-$E$18,0):F159)&gt;0,$E$7-SUM(OFFSET(F159,-$E$18,0):F159),0),IF(OFFSET(G159,-$E$18,0)-SUM(OFFSET(F159,-$E$18,0):F159)&gt;0,OFFSET(G159,-$E$18,0)-SUM(OFFSET(F159,-$E$18,0):F159),0)))</f>
        <v>N/A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194</v>
      </c>
      <c r="F160" s="15">
        <f t="shared" si="16"/>
        <v>16</v>
      </c>
      <c r="G160" s="15">
        <f t="shared" ca="1" si="17"/>
        <v>560</v>
      </c>
      <c r="H160" s="13">
        <f t="shared" ca="1" si="13"/>
        <v>0.21260273972602742</v>
      </c>
      <c r="I160" s="29">
        <f ca="1">IF(G160&lt;&gt;0,IF(E160&lt;0,0,IF(OR('Marinated Chicken'!I160&gt;0,Squid!I160&gt;0,Spanakopita!I160&gt;0,'Filet Mignon'!I160&gt;0,'Pork Loin Skewers'!I160&gt;0,Bacon!I160&gt;0,'Chicken Breast'!I160&gt;0),0,IF(OR(Pita!I160&gt;0,'Green Pepper'!I160&gt;0,'House Salad'!I160&gt;0,Mushrooms!I160&gt;0,Lemon!I160&gt;0,Tzatziki!I160&gt;0,'Monterey Jack'!I160&gt;0,Onions!I160&gt;0,'Garlic Butter Sauce'!I160&gt;0,Flour!I160&gt;0,Cheddar!I160&gt;0),50,200))),0)</f>
        <v>0</v>
      </c>
      <c r="J160" s="2" t="str">
        <f ca="1">IF(D160&lt;$E$18,"N/A",IF(D160=$E$18,IF($E$7-SUM(OFFSET(F160,-$E$18,0):F160)&gt;0,$E$7-SUM(OFFSET(F160,-$E$18,0):F160),0),IF(OFFSET(G160,-$E$18,0)-SUM(OFFSET(F160,-$E$18,0):F160)&gt;0,OFFSET(G160,-$E$18,0)-SUM(OFFSET(F160,-$E$18,0):F160),0)))</f>
        <v>N/A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738</v>
      </c>
      <c r="F161" s="15">
        <f t="shared" si="16"/>
        <v>16</v>
      </c>
      <c r="G161" s="15">
        <f t="shared" ca="1" si="17"/>
        <v>0</v>
      </c>
      <c r="H161" s="13">
        <f t="shared" ca="1" si="13"/>
        <v>0.80876712328767131</v>
      </c>
      <c r="I161" s="29">
        <f ca="1">IF(G161&lt;&gt;0,IF(E161&lt;0,0,IF(OR('Marinated Chicken'!I161&gt;0,Squid!I161&gt;0,Spanakopita!I161&gt;0,'Filet Mignon'!I161&gt;0,'Pork Loin Skewers'!I161&gt;0,Bacon!I161&gt;0,'Chicken Breast'!I161&gt;0),0,IF(OR(Pita!I161&gt;0,'Green Pepper'!I161&gt;0,'House Salad'!I161&gt;0,Mushrooms!I161&gt;0,Lemon!I161&gt;0,Tzatziki!I161&gt;0,'Monterey Jack'!I161&gt;0,Onions!I161&gt;0,'Garlic Butter Sauce'!I161&gt;0,Flour!I161&gt;0,Cheddar!I161&gt;0),50,200))),0)</f>
        <v>0</v>
      </c>
      <c r="J161" s="2" t="str">
        <f ca="1">IF(D161&lt;$E$18,"N/A",IF(D161=$E$18,IF($E$7-SUM(OFFSET(F161,-$E$18,0):F161)&gt;0,$E$7-SUM(OFFSET(F161,-$E$18,0):F161),0),IF(OFFSET(G161,-$E$18,0)-SUM(OFFSET(F161,-$E$18,0):F161)&gt;0,OFFSET(G161,-$E$18,0)-SUM(OFFSET(F161,-$E$18,0):F161),0)))</f>
        <v>N/A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722</v>
      </c>
      <c r="F162" s="15">
        <f t="shared" si="16"/>
        <v>16</v>
      </c>
      <c r="G162" s="15">
        <f t="shared" ca="1" si="17"/>
        <v>0</v>
      </c>
      <c r="H162" s="13">
        <f t="shared" ca="1" si="13"/>
        <v>0.79123287671232889</v>
      </c>
      <c r="I162" s="29">
        <f ca="1">IF(G162&lt;&gt;0,IF(E162&lt;0,0,IF(OR('Marinated Chicken'!I162&gt;0,Squid!I162&gt;0,Spanakopita!I162&gt;0,'Filet Mignon'!I162&gt;0,'Pork Loin Skewers'!I162&gt;0,Bacon!I162&gt;0,'Chicken Breast'!I162&gt;0),0,IF(OR(Pita!I162&gt;0,'Green Pepper'!I162&gt;0,'House Salad'!I162&gt;0,Mushrooms!I162&gt;0,Lemon!I162&gt;0,Tzatziki!I162&gt;0,'Monterey Jack'!I162&gt;0,Onions!I162&gt;0,'Garlic Butter Sauce'!I162&gt;0,Flour!I162&gt;0,Cheddar!I162&gt;0),50,200))),0)</f>
        <v>0</v>
      </c>
      <c r="J162" s="2" t="str">
        <f ca="1">IF(D162&lt;$E$18,"N/A",IF(D162=$E$18,IF($E$7-SUM(OFFSET(F162,-$E$18,0):F162)&gt;0,$E$7-SUM(OFFSET(F162,-$E$18,0):F162),0),IF(OFFSET(G162,-$E$18,0)-SUM(OFFSET(F162,-$E$18,0):F162)&gt;0,OFFSET(G162,-$E$18,0)-SUM(OFFSET(F162,-$E$18,0):F162),0)))</f>
        <v>N/A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706</v>
      </c>
      <c r="F163" s="15">
        <f t="shared" si="16"/>
        <v>16</v>
      </c>
      <c r="G163" s="15">
        <f t="shared" ca="1" si="17"/>
        <v>0</v>
      </c>
      <c r="H163" s="13">
        <f t="shared" ca="1" si="13"/>
        <v>0.77369863013698637</v>
      </c>
      <c r="I163" s="29">
        <f ca="1">IF(G163&lt;&gt;0,IF(E163&lt;0,0,IF(OR('Marinated Chicken'!I163&gt;0,Squid!I163&gt;0,Spanakopita!I163&gt;0,'Filet Mignon'!I163&gt;0,'Pork Loin Skewers'!I163&gt;0,Bacon!I163&gt;0,'Chicken Breast'!I163&gt;0),0,IF(OR(Pita!I163&gt;0,'Green Pepper'!I163&gt;0,'House Salad'!I163&gt;0,Mushrooms!I163&gt;0,Lemon!I163&gt;0,Tzatziki!I163&gt;0,'Monterey Jack'!I163&gt;0,Onions!I163&gt;0,'Garlic Butter Sauce'!I163&gt;0,Flour!I163&gt;0,Cheddar!I163&gt;0),50,200))),0)</f>
        <v>0</v>
      </c>
      <c r="J163" s="2" t="str">
        <f ca="1">IF(D163&lt;$E$18,"N/A",IF(D163=$E$18,IF($E$7-SUM(OFFSET(F163,-$E$18,0):F163)&gt;0,$E$7-SUM(OFFSET(F163,-$E$18,0):F163),0),IF(OFFSET(G163,-$E$18,0)-SUM(OFFSET(F163,-$E$18,0):F163)&gt;0,OFFSET(G163,-$E$18,0)-SUM(OFFSET(F163,-$E$18,0):F163),0)))</f>
        <v>N/A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690</v>
      </c>
      <c r="F164" s="15">
        <f t="shared" si="16"/>
        <v>16</v>
      </c>
      <c r="G164" s="15">
        <f t="shared" ca="1" si="17"/>
        <v>0</v>
      </c>
      <c r="H164" s="13">
        <f t="shared" ca="1" si="13"/>
        <v>0.75616438356164395</v>
      </c>
      <c r="I164" s="29">
        <f ca="1">IF(G164&lt;&gt;0,IF(E164&lt;0,0,IF(OR('Marinated Chicken'!I164&gt;0,Squid!I164&gt;0,Spanakopita!I164&gt;0,'Filet Mignon'!I164&gt;0,'Pork Loin Skewers'!I164&gt;0,Bacon!I164&gt;0,'Chicken Breast'!I164&gt;0),0,IF(OR(Pita!I164&gt;0,'Green Pepper'!I164&gt;0,'House Salad'!I164&gt;0,Mushrooms!I164&gt;0,Lemon!I164&gt;0,Tzatziki!I164&gt;0,'Monterey Jack'!I164&gt;0,Onions!I164&gt;0,'Garlic Butter Sauce'!I164&gt;0,Flour!I164&gt;0,Cheddar!I164&gt;0),50,200))),0)</f>
        <v>0</v>
      </c>
      <c r="J164" s="2" t="str">
        <f ca="1">IF(D164&lt;$E$18,"N/A",IF(D164=$E$18,IF($E$7-SUM(OFFSET(F164,-$E$18,0):F164)&gt;0,$E$7-SUM(OFFSET(F164,-$E$18,0):F164),0),IF(OFFSET(G164,-$E$18,0)-SUM(OFFSET(F164,-$E$18,0):F164)&gt;0,OFFSET(G164,-$E$18,0)-SUM(OFFSET(F164,-$E$18,0):F164),0)))</f>
        <v>N/A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674</v>
      </c>
      <c r="F165" s="15">
        <f t="shared" si="16"/>
        <v>16</v>
      </c>
      <c r="G165" s="15">
        <f t="shared" ca="1" si="17"/>
        <v>0</v>
      </c>
      <c r="H165" s="13">
        <f t="shared" ca="1" si="13"/>
        <v>0.73863013698630142</v>
      </c>
      <c r="I165" s="29">
        <f ca="1">IF(G165&lt;&gt;0,IF(E165&lt;0,0,IF(OR('Marinated Chicken'!I165&gt;0,Squid!I165&gt;0,Spanakopita!I165&gt;0,'Filet Mignon'!I165&gt;0,'Pork Loin Skewers'!I165&gt;0,Bacon!I165&gt;0,'Chicken Breast'!I165&gt;0),0,IF(OR(Pita!I165&gt;0,'Green Pepper'!I165&gt;0,'House Salad'!I165&gt;0,Mushrooms!I165&gt;0,Lemon!I165&gt;0,Tzatziki!I165&gt;0,'Monterey Jack'!I165&gt;0,Onions!I165&gt;0,'Garlic Butter Sauce'!I165&gt;0,Flour!I165&gt;0,Cheddar!I165&gt;0),50,200))),0)</f>
        <v>0</v>
      </c>
      <c r="J165" s="2" t="str">
        <f ca="1">IF(D165&lt;$E$18,"N/A",IF(D165=$E$18,IF($E$7-SUM(OFFSET(F165,-$E$18,0):F165)&gt;0,$E$7-SUM(OFFSET(F165,-$E$18,0):F165),0),IF(OFFSET(G165,-$E$18,0)-SUM(OFFSET(F165,-$E$18,0):F165)&gt;0,OFFSET(G165,-$E$18,0)-SUM(OFFSET(F165,-$E$18,0):F165),0)))</f>
        <v>N/A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658</v>
      </c>
      <c r="F166" s="15">
        <f t="shared" si="16"/>
        <v>16</v>
      </c>
      <c r="G166" s="15">
        <f t="shared" ca="1" si="17"/>
        <v>0</v>
      </c>
      <c r="H166" s="13">
        <f t="shared" ca="1" si="13"/>
        <v>0.72109589041095901</v>
      </c>
      <c r="I166" s="29">
        <f ca="1">IF(G166&lt;&gt;0,IF(E166&lt;0,0,IF(OR('Marinated Chicken'!I166&gt;0,Squid!I166&gt;0,Spanakopita!I166&gt;0,'Filet Mignon'!I166&gt;0,'Pork Loin Skewers'!I166&gt;0,Bacon!I166&gt;0,'Chicken Breast'!I166&gt;0),0,IF(OR(Pita!I166&gt;0,'Green Pepper'!I166&gt;0,'House Salad'!I166&gt;0,Mushrooms!I166&gt;0,Lemon!I166&gt;0,Tzatziki!I166&gt;0,'Monterey Jack'!I166&gt;0,Onions!I166&gt;0,'Garlic Butter Sauce'!I166&gt;0,Flour!I166&gt;0,Cheddar!I166&gt;0),50,200))),0)</f>
        <v>0</v>
      </c>
      <c r="J166" s="2" t="str">
        <f ca="1">IF(D166&lt;$E$18,"N/A",IF(D166=$E$18,IF($E$7-SUM(OFFSET(F166,-$E$18,0):F166)&gt;0,$E$7-SUM(OFFSET(F166,-$E$18,0):F166),0),IF(OFFSET(G166,-$E$18,0)-SUM(OFFSET(F166,-$E$18,0):F166)&gt;0,OFFSET(G166,-$E$18,0)-SUM(OFFSET(F166,-$E$18,0):F166),0)))</f>
        <v>N/A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642</v>
      </c>
      <c r="F167" s="15">
        <f t="shared" si="16"/>
        <v>16</v>
      </c>
      <c r="G167" s="15">
        <f t="shared" ca="1" si="17"/>
        <v>0</v>
      </c>
      <c r="H167" s="13">
        <f t="shared" ca="1" si="13"/>
        <v>0.70356164383561648</v>
      </c>
      <c r="I167" s="29">
        <f ca="1">IF(G167&lt;&gt;0,IF(E167&lt;0,0,IF(OR('Marinated Chicken'!I167&gt;0,Squid!I167&gt;0,Spanakopita!I167&gt;0,'Filet Mignon'!I167&gt;0,'Pork Loin Skewers'!I167&gt;0,Bacon!I167&gt;0,'Chicken Breast'!I167&gt;0),0,IF(OR(Pita!I167&gt;0,'Green Pepper'!I167&gt;0,'House Salad'!I167&gt;0,Mushrooms!I167&gt;0,Lemon!I167&gt;0,Tzatziki!I167&gt;0,'Monterey Jack'!I167&gt;0,Onions!I167&gt;0,'Garlic Butter Sauce'!I167&gt;0,Flour!I167&gt;0,Cheddar!I167&gt;0),50,200))),0)</f>
        <v>0</v>
      </c>
      <c r="J167" s="2" t="str">
        <f ca="1">IF(D167&lt;$E$18,"N/A",IF(D167=$E$18,IF($E$7-SUM(OFFSET(F167,-$E$18,0):F167)&gt;0,$E$7-SUM(OFFSET(F167,-$E$18,0):F167),0),IF(OFFSET(G167,-$E$18,0)-SUM(OFFSET(F167,-$E$18,0):F167)&gt;0,OFFSET(G167,-$E$18,0)-SUM(OFFSET(F167,-$E$18,0):F167),0)))</f>
        <v>N/A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626</v>
      </c>
      <c r="F168" s="15">
        <f t="shared" si="16"/>
        <v>16</v>
      </c>
      <c r="G168" s="15">
        <f t="shared" ca="1" si="17"/>
        <v>0</v>
      </c>
      <c r="H168" s="13">
        <f t="shared" ca="1" si="13"/>
        <v>0.68602739726027406</v>
      </c>
      <c r="I168" s="29">
        <f ca="1">IF(G168&lt;&gt;0,IF(E168&lt;0,0,IF(OR('Marinated Chicken'!I168&gt;0,Squid!I168&gt;0,Spanakopita!I168&gt;0,'Filet Mignon'!I168&gt;0,'Pork Loin Skewers'!I168&gt;0,Bacon!I168&gt;0,'Chicken Breast'!I168&gt;0),0,IF(OR(Pita!I168&gt;0,'Green Pepper'!I168&gt;0,'House Salad'!I168&gt;0,Mushrooms!I168&gt;0,Lemon!I168&gt;0,Tzatziki!I168&gt;0,'Monterey Jack'!I168&gt;0,Onions!I168&gt;0,'Garlic Butter Sauce'!I168&gt;0,Flour!I168&gt;0,Cheddar!I168&gt;0),50,200))),0)</f>
        <v>0</v>
      </c>
      <c r="J168" s="2" t="str">
        <f ca="1">IF(D168&lt;$E$18,"N/A",IF(D168=$E$18,IF($E$7-SUM(OFFSET(F168,-$E$18,0):F168)&gt;0,$E$7-SUM(OFFSET(F168,-$E$18,0):F168),0),IF(OFFSET(G168,-$E$18,0)-SUM(OFFSET(F168,-$E$18,0):F168)&gt;0,OFFSET(G168,-$E$18,0)-SUM(OFFSET(F168,-$E$18,0):F168),0)))</f>
        <v>N/A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610</v>
      </c>
      <c r="F169" s="15">
        <f t="shared" si="16"/>
        <v>16</v>
      </c>
      <c r="G169" s="15">
        <f t="shared" ca="1" si="17"/>
        <v>0</v>
      </c>
      <c r="H169" s="13">
        <f t="shared" ca="1" si="13"/>
        <v>0.66849315068493154</v>
      </c>
      <c r="I169" s="29">
        <f ca="1">IF(G169&lt;&gt;0,IF(E169&lt;0,0,IF(OR('Marinated Chicken'!I169&gt;0,Squid!I169&gt;0,Spanakopita!I169&gt;0,'Filet Mignon'!I169&gt;0,'Pork Loin Skewers'!I169&gt;0,Bacon!I169&gt;0,'Chicken Breast'!I169&gt;0),0,IF(OR(Pita!I169&gt;0,'Green Pepper'!I169&gt;0,'House Salad'!I169&gt;0,Mushrooms!I169&gt;0,Lemon!I169&gt;0,Tzatziki!I169&gt;0,'Monterey Jack'!I169&gt;0,Onions!I169&gt;0,'Garlic Butter Sauce'!I169&gt;0,Flour!I169&gt;0,Cheddar!I169&gt;0),50,200))),0)</f>
        <v>0</v>
      </c>
      <c r="J169" s="2" t="str">
        <f ca="1">IF(D169&lt;$E$18,"N/A",IF(D169=$E$18,IF($E$7-SUM(OFFSET(F169,-$E$18,0):F169)&gt;0,$E$7-SUM(OFFSET(F169,-$E$18,0):F169),0),IF(OFFSET(G169,-$E$18,0)-SUM(OFFSET(F169,-$E$18,0):F169)&gt;0,OFFSET(G169,-$E$18,0)-SUM(OFFSET(F169,-$E$18,0):F169),0)))</f>
        <v>N/A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594</v>
      </c>
      <c r="F170" s="15">
        <f t="shared" si="16"/>
        <v>16</v>
      </c>
      <c r="G170" s="15">
        <f t="shared" ca="1" si="17"/>
        <v>0</v>
      </c>
      <c r="H170" s="13">
        <f t="shared" ca="1" si="13"/>
        <v>0.65095890410958912</v>
      </c>
      <c r="I170" s="29">
        <f ca="1">IF(G170&lt;&gt;0,IF(E170&lt;0,0,IF(OR('Marinated Chicken'!I170&gt;0,Squid!I170&gt;0,Spanakopita!I170&gt;0,'Filet Mignon'!I170&gt;0,'Pork Loin Skewers'!I170&gt;0,Bacon!I170&gt;0,'Chicken Breast'!I170&gt;0),0,IF(OR(Pita!I170&gt;0,'Green Pepper'!I170&gt;0,'House Salad'!I170&gt;0,Mushrooms!I170&gt;0,Lemon!I170&gt;0,Tzatziki!I170&gt;0,'Monterey Jack'!I170&gt;0,Onions!I170&gt;0,'Garlic Butter Sauce'!I170&gt;0,Flour!I170&gt;0,Cheddar!I170&gt;0),50,200))),0)</f>
        <v>0</v>
      </c>
      <c r="J170" s="2" t="str">
        <f ca="1">IF(D170&lt;$E$18,"N/A",IF(D170=$E$18,IF($E$7-SUM(OFFSET(F170,-$E$18,0):F170)&gt;0,$E$7-SUM(OFFSET(F170,-$E$18,0):F170),0),IF(OFFSET(G170,-$E$18,0)-SUM(OFFSET(F170,-$E$18,0):F170)&gt;0,OFFSET(G170,-$E$18,0)-SUM(OFFSET(F170,-$E$18,0):F170),0)))</f>
        <v>N/A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578</v>
      </c>
      <c r="F171" s="15">
        <f t="shared" si="16"/>
        <v>16</v>
      </c>
      <c r="G171" s="15">
        <f t="shared" ca="1" si="17"/>
        <v>0</v>
      </c>
      <c r="H171" s="13">
        <f t="shared" ca="1" si="13"/>
        <v>0.6334246575342467</v>
      </c>
      <c r="I171" s="29">
        <f ca="1">IF(G171&lt;&gt;0,IF(E171&lt;0,0,IF(OR('Marinated Chicken'!I171&gt;0,Squid!I171&gt;0,Spanakopita!I171&gt;0,'Filet Mignon'!I171&gt;0,'Pork Loin Skewers'!I171&gt;0,Bacon!I171&gt;0,'Chicken Breast'!I171&gt;0),0,IF(OR(Pita!I171&gt;0,'Green Pepper'!I171&gt;0,'House Salad'!I171&gt;0,Mushrooms!I171&gt;0,Lemon!I171&gt;0,Tzatziki!I171&gt;0,'Monterey Jack'!I171&gt;0,Onions!I171&gt;0,'Garlic Butter Sauce'!I171&gt;0,Flour!I171&gt;0,Cheddar!I171&gt;0),50,200))),0)</f>
        <v>0</v>
      </c>
      <c r="J171" s="2" t="str">
        <f ca="1">IF(D171&lt;$E$18,"N/A",IF(D171=$E$18,IF($E$7-SUM(OFFSET(F171,-$E$18,0):F171)&gt;0,$E$7-SUM(OFFSET(F171,-$E$18,0):F171),0),IF(OFFSET(G171,-$E$18,0)-SUM(OFFSET(F171,-$E$18,0):F171)&gt;0,OFFSET(G171,-$E$18,0)-SUM(OFFSET(F171,-$E$18,0):F171),0)))</f>
        <v>N/A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562</v>
      </c>
      <c r="F172" s="15">
        <f t="shared" si="16"/>
        <v>16</v>
      </c>
      <c r="G172" s="15">
        <f t="shared" ca="1" si="17"/>
        <v>0</v>
      </c>
      <c r="H172" s="13">
        <f t="shared" ca="1" si="13"/>
        <v>0.61589041095890418</v>
      </c>
      <c r="I172" s="29">
        <f ca="1">IF(G172&lt;&gt;0,IF(E172&lt;0,0,IF(OR('Marinated Chicken'!I172&gt;0,Squid!I172&gt;0,Spanakopita!I172&gt;0,'Filet Mignon'!I172&gt;0,'Pork Loin Skewers'!I172&gt;0,Bacon!I172&gt;0,'Chicken Breast'!I172&gt;0),0,IF(OR(Pita!I172&gt;0,'Green Pepper'!I172&gt;0,'House Salad'!I172&gt;0,Mushrooms!I172&gt;0,Lemon!I172&gt;0,Tzatziki!I172&gt;0,'Monterey Jack'!I172&gt;0,Onions!I172&gt;0,'Garlic Butter Sauce'!I172&gt;0,Flour!I172&gt;0,Cheddar!I172&gt;0),50,200))),0)</f>
        <v>0</v>
      </c>
      <c r="J172" s="2" t="str">
        <f ca="1">IF(D172&lt;$E$18,"N/A",IF(D172=$E$18,IF($E$7-SUM(OFFSET(F172,-$E$18,0):F172)&gt;0,$E$7-SUM(OFFSET(F172,-$E$18,0):F172),0),IF(OFFSET(G172,-$E$18,0)-SUM(OFFSET(F172,-$E$18,0):F172)&gt;0,OFFSET(G172,-$E$18,0)-SUM(OFFSET(F172,-$E$18,0):F172),0)))</f>
        <v>N/A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546</v>
      </c>
      <c r="F173" s="15">
        <f t="shared" si="16"/>
        <v>16</v>
      </c>
      <c r="G173" s="15">
        <f t="shared" ca="1" si="17"/>
        <v>0</v>
      </c>
      <c r="H173" s="13">
        <f t="shared" ca="1" si="13"/>
        <v>0.59835616438356176</v>
      </c>
      <c r="I173" s="29">
        <f ca="1">IF(G173&lt;&gt;0,IF(E173&lt;0,0,IF(OR('Marinated Chicken'!I173&gt;0,Squid!I173&gt;0,Spanakopita!I173&gt;0,'Filet Mignon'!I173&gt;0,'Pork Loin Skewers'!I173&gt;0,Bacon!I173&gt;0,'Chicken Breast'!I173&gt;0),0,IF(OR(Pita!I173&gt;0,'Green Pepper'!I173&gt;0,'House Salad'!I173&gt;0,Mushrooms!I173&gt;0,Lemon!I173&gt;0,Tzatziki!I173&gt;0,'Monterey Jack'!I173&gt;0,Onions!I173&gt;0,'Garlic Butter Sauce'!I173&gt;0,Flour!I173&gt;0,Cheddar!I173&gt;0),50,200))),0)</f>
        <v>0</v>
      </c>
      <c r="J173" s="2" t="str">
        <f ca="1">IF(D173&lt;$E$18,"N/A",IF(D173=$E$18,IF($E$7-SUM(OFFSET(F173,-$E$18,0):F173)&gt;0,$E$7-SUM(OFFSET(F173,-$E$18,0):F173),0),IF(OFFSET(G173,-$E$18,0)-SUM(OFFSET(F173,-$E$18,0):F173)&gt;0,OFFSET(G173,-$E$18,0)-SUM(OFFSET(F173,-$E$18,0):F173),0)))</f>
        <v>N/A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530</v>
      </c>
      <c r="F174" s="15">
        <f t="shared" si="16"/>
        <v>16</v>
      </c>
      <c r="G174" s="15">
        <f t="shared" ca="1" si="17"/>
        <v>0</v>
      </c>
      <c r="H174" s="13">
        <f t="shared" ca="1" si="13"/>
        <v>0.58082191780821923</v>
      </c>
      <c r="I174" s="29">
        <f ca="1">IF(G174&lt;&gt;0,IF(E174&lt;0,0,IF(OR('Marinated Chicken'!I174&gt;0,Squid!I174&gt;0,Spanakopita!I174&gt;0,'Filet Mignon'!I174&gt;0,'Pork Loin Skewers'!I174&gt;0,Bacon!I174&gt;0,'Chicken Breast'!I174&gt;0),0,IF(OR(Pita!I174&gt;0,'Green Pepper'!I174&gt;0,'House Salad'!I174&gt;0,Mushrooms!I174&gt;0,Lemon!I174&gt;0,Tzatziki!I174&gt;0,'Monterey Jack'!I174&gt;0,Onions!I174&gt;0,'Garlic Butter Sauce'!I174&gt;0,Flour!I174&gt;0,Cheddar!I174&gt;0),50,200))),0)</f>
        <v>0</v>
      </c>
      <c r="J174" s="2" t="str">
        <f ca="1">IF(D174&lt;$E$18,"N/A",IF(D174=$E$18,IF($E$7-SUM(OFFSET(F174,-$E$18,0):F174)&gt;0,$E$7-SUM(OFFSET(F174,-$E$18,0):F174),0),IF(OFFSET(G174,-$E$18,0)-SUM(OFFSET(F174,-$E$18,0):F174)&gt;0,OFFSET(G174,-$E$18,0)-SUM(OFFSET(F174,-$E$18,0):F174),0)))</f>
        <v>N/A</v>
      </c>
      <c r="K174" s="13">
        <f t="shared" ca="1" si="14"/>
        <v>0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514</v>
      </c>
      <c r="F175" s="15">
        <f t="shared" si="16"/>
        <v>16</v>
      </c>
      <c r="G175" s="15">
        <f t="shared" ca="1" si="17"/>
        <v>0</v>
      </c>
      <c r="H175" s="13">
        <f t="shared" ca="1" si="13"/>
        <v>0.56328767123287682</v>
      </c>
      <c r="I175" s="29">
        <f ca="1">IF(G175&lt;&gt;0,IF(E175&lt;0,0,IF(OR('Marinated Chicken'!I175&gt;0,Squid!I175&gt;0,Spanakopita!I175&gt;0,'Filet Mignon'!I175&gt;0,'Pork Loin Skewers'!I175&gt;0,Bacon!I175&gt;0,'Chicken Breast'!I175&gt;0),0,IF(OR(Pita!I175&gt;0,'Green Pepper'!I175&gt;0,'House Salad'!I175&gt;0,Mushrooms!I175&gt;0,Lemon!I175&gt;0,Tzatziki!I175&gt;0,'Monterey Jack'!I175&gt;0,Onions!I175&gt;0,'Garlic Butter Sauce'!I175&gt;0,Flour!I175&gt;0,Cheddar!I175&gt;0),50,200))),0)</f>
        <v>0</v>
      </c>
      <c r="J175" s="2" t="str">
        <f ca="1">IF(D175&lt;$E$18,"N/A",IF(D175=$E$18,IF($E$7-SUM(OFFSET(F175,-$E$18,0):F175)&gt;0,$E$7-SUM(OFFSET(F175,-$E$18,0):F175),0),IF(OFFSET(G175,-$E$18,0)-SUM(OFFSET(F175,-$E$18,0):F175)&gt;0,OFFSET(G175,-$E$18,0)-SUM(OFFSET(F175,-$E$18,0):F175),0)))</f>
        <v>N/A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498</v>
      </c>
      <c r="F176" s="15">
        <f t="shared" si="16"/>
        <v>16</v>
      </c>
      <c r="G176" s="15">
        <f t="shared" ca="1" si="17"/>
        <v>0</v>
      </c>
      <c r="H176" s="13">
        <f t="shared" ca="1" si="13"/>
        <v>0.54575342465753429</v>
      </c>
      <c r="I176" s="29">
        <f ca="1">IF(G176&lt;&gt;0,IF(E176&lt;0,0,IF(OR('Marinated Chicken'!I176&gt;0,Squid!I176&gt;0,Spanakopita!I176&gt;0,'Filet Mignon'!I176&gt;0,'Pork Loin Skewers'!I176&gt;0,Bacon!I176&gt;0,'Chicken Breast'!I176&gt;0),0,IF(OR(Pita!I176&gt;0,'Green Pepper'!I176&gt;0,'House Salad'!I176&gt;0,Mushrooms!I176&gt;0,Lemon!I176&gt;0,Tzatziki!I176&gt;0,'Monterey Jack'!I176&gt;0,Onions!I176&gt;0,'Garlic Butter Sauce'!I176&gt;0,Flour!I176&gt;0,Cheddar!I176&gt;0),50,200))),0)</f>
        <v>0</v>
      </c>
      <c r="J176" s="2" t="str">
        <f ca="1">IF(D176&lt;$E$18,"N/A",IF(D176=$E$18,IF($E$7-SUM(OFFSET(F176,-$E$18,0):F176)&gt;0,$E$7-SUM(OFFSET(F176,-$E$18,0):F176),0),IF(OFFSET(G176,-$E$18,0)-SUM(OFFSET(F176,-$E$18,0):F176)&gt;0,OFFSET(G176,-$E$18,0)-SUM(OFFSET(F176,-$E$18,0):F176),0)))</f>
        <v>N/A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482</v>
      </c>
      <c r="F177" s="15">
        <f t="shared" si="16"/>
        <v>16</v>
      </c>
      <c r="G177" s="15">
        <f t="shared" ca="1" si="17"/>
        <v>0</v>
      </c>
      <c r="H177" s="13">
        <f t="shared" ca="1" si="13"/>
        <v>0.52821917808219188</v>
      </c>
      <c r="I177" s="29">
        <f ca="1">IF(G177&lt;&gt;0,IF(E177&lt;0,0,IF(OR('Marinated Chicken'!I177&gt;0,Squid!I177&gt;0,Spanakopita!I177&gt;0,'Filet Mignon'!I177&gt;0,'Pork Loin Skewers'!I177&gt;0,Bacon!I177&gt;0,'Chicken Breast'!I177&gt;0),0,IF(OR(Pita!I177&gt;0,'Green Pepper'!I177&gt;0,'House Salad'!I177&gt;0,Mushrooms!I177&gt;0,Lemon!I177&gt;0,Tzatziki!I177&gt;0,'Monterey Jack'!I177&gt;0,Onions!I177&gt;0,'Garlic Butter Sauce'!I177&gt;0,Flour!I177&gt;0,Cheddar!I177&gt;0),50,200))),0)</f>
        <v>0</v>
      </c>
      <c r="J177" s="2" t="str">
        <f ca="1">IF(D177&lt;$E$18,"N/A",IF(D177=$E$18,IF($E$7-SUM(OFFSET(F177,-$E$18,0):F177)&gt;0,$E$7-SUM(OFFSET(F177,-$E$18,0):F177),0),IF(OFFSET(G177,-$E$18,0)-SUM(OFFSET(F177,-$E$18,0):F177)&gt;0,OFFSET(G177,-$E$18,0)-SUM(OFFSET(F177,-$E$18,0):F177),0)))</f>
        <v>N/A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466</v>
      </c>
      <c r="F178" s="15">
        <f t="shared" si="16"/>
        <v>16</v>
      </c>
      <c r="G178" s="15">
        <f t="shared" ca="1" si="17"/>
        <v>0</v>
      </c>
      <c r="H178" s="13">
        <f t="shared" ca="1" si="13"/>
        <v>0.51068493150684935</v>
      </c>
      <c r="I178" s="29">
        <f ca="1">IF(G178&lt;&gt;0,IF(E178&lt;0,0,IF(OR('Marinated Chicken'!I178&gt;0,Squid!I178&gt;0,Spanakopita!I178&gt;0,'Filet Mignon'!I178&gt;0,'Pork Loin Skewers'!I178&gt;0,Bacon!I178&gt;0,'Chicken Breast'!I178&gt;0),0,IF(OR(Pita!I178&gt;0,'Green Pepper'!I178&gt;0,'House Salad'!I178&gt;0,Mushrooms!I178&gt;0,Lemon!I178&gt;0,Tzatziki!I178&gt;0,'Monterey Jack'!I178&gt;0,Onions!I178&gt;0,'Garlic Butter Sauce'!I178&gt;0,Flour!I178&gt;0,Cheddar!I178&gt;0),50,200))),0)</f>
        <v>0</v>
      </c>
      <c r="J178" s="2" t="str">
        <f ca="1">IF(D178&lt;$E$18,"N/A",IF(D178=$E$18,IF($E$7-SUM(OFFSET(F178,-$E$18,0):F178)&gt;0,$E$7-SUM(OFFSET(F178,-$E$18,0):F178),0),IF(OFFSET(G178,-$E$18,0)-SUM(OFFSET(F178,-$E$18,0):F178)&gt;0,OFFSET(G178,-$E$18,0)-SUM(OFFSET(F178,-$E$18,0):F178),0)))</f>
        <v>N/A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450</v>
      </c>
      <c r="F179" s="15">
        <f t="shared" si="16"/>
        <v>16</v>
      </c>
      <c r="G179" s="15">
        <f t="shared" ca="1" si="17"/>
        <v>0</v>
      </c>
      <c r="H179" s="13">
        <f t="shared" ca="1" si="13"/>
        <v>0.49315068493150693</v>
      </c>
      <c r="I179" s="29">
        <f ca="1">IF(G179&lt;&gt;0,IF(E179&lt;0,0,IF(OR('Marinated Chicken'!I179&gt;0,Squid!I179&gt;0,Spanakopita!I179&gt;0,'Filet Mignon'!I179&gt;0,'Pork Loin Skewers'!I179&gt;0,Bacon!I179&gt;0,'Chicken Breast'!I179&gt;0),0,IF(OR(Pita!I179&gt;0,'Green Pepper'!I179&gt;0,'House Salad'!I179&gt;0,Mushrooms!I179&gt;0,Lemon!I179&gt;0,Tzatziki!I179&gt;0,'Monterey Jack'!I179&gt;0,Onions!I179&gt;0,'Garlic Butter Sauce'!I179&gt;0,Flour!I179&gt;0,Cheddar!I179&gt;0),50,200))),0)</f>
        <v>0</v>
      </c>
      <c r="J179" s="2" t="str">
        <f ca="1">IF(D179&lt;$E$18,"N/A",IF(D179=$E$18,IF($E$7-SUM(OFFSET(F179,-$E$18,0):F179)&gt;0,$E$7-SUM(OFFSET(F179,-$E$18,0):F179),0),IF(OFFSET(G179,-$E$18,0)-SUM(OFFSET(F179,-$E$18,0):F179)&gt;0,OFFSET(G179,-$E$18,0)-SUM(OFFSET(F179,-$E$18,0):F179),0)))</f>
        <v>N/A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434</v>
      </c>
      <c r="F180" s="15">
        <f t="shared" si="16"/>
        <v>16</v>
      </c>
      <c r="G180" s="15">
        <f t="shared" ca="1" si="17"/>
        <v>0</v>
      </c>
      <c r="H180" s="13">
        <f t="shared" ca="1" si="13"/>
        <v>0.47561643835616446</v>
      </c>
      <c r="I180" s="29">
        <f ca="1">IF(G180&lt;&gt;0,IF(E180&lt;0,0,IF(OR('Marinated Chicken'!I180&gt;0,Squid!I180&gt;0,Spanakopita!I180&gt;0,'Filet Mignon'!I180&gt;0,'Pork Loin Skewers'!I180&gt;0,Bacon!I180&gt;0,'Chicken Breast'!I180&gt;0),0,IF(OR(Pita!I180&gt;0,'Green Pepper'!I180&gt;0,'House Salad'!I180&gt;0,Mushrooms!I180&gt;0,Lemon!I180&gt;0,Tzatziki!I180&gt;0,'Monterey Jack'!I180&gt;0,Onions!I180&gt;0,'Garlic Butter Sauce'!I180&gt;0,Flour!I180&gt;0,Cheddar!I180&gt;0),50,200))),0)</f>
        <v>0</v>
      </c>
      <c r="J180" s="2" t="str">
        <f ca="1">IF(D180&lt;$E$18,"N/A",IF(D180=$E$18,IF($E$7-SUM(OFFSET(F180,-$E$18,0):F180)&gt;0,$E$7-SUM(OFFSET(F180,-$E$18,0):F180),0),IF(OFFSET(G180,-$E$18,0)-SUM(OFFSET(F180,-$E$18,0):F180)&gt;0,OFFSET(G180,-$E$18,0)-SUM(OFFSET(F180,-$E$18,0):F180),0)))</f>
        <v>N/A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418</v>
      </c>
      <c r="F181" s="15">
        <f t="shared" si="16"/>
        <v>16</v>
      </c>
      <c r="G181" s="15">
        <f t="shared" ca="1" si="17"/>
        <v>0</v>
      </c>
      <c r="H181" s="13">
        <f t="shared" ca="1" si="13"/>
        <v>0.45808219178082199</v>
      </c>
      <c r="I181" s="29">
        <f ca="1">IF(G181&lt;&gt;0,IF(E181&lt;0,0,IF(OR('Marinated Chicken'!I181&gt;0,Squid!I181&gt;0,Spanakopita!I181&gt;0,'Filet Mignon'!I181&gt;0,'Pork Loin Skewers'!I181&gt;0,Bacon!I181&gt;0,'Chicken Breast'!I181&gt;0),0,IF(OR(Pita!I181&gt;0,'Green Pepper'!I181&gt;0,'House Salad'!I181&gt;0,Mushrooms!I181&gt;0,Lemon!I181&gt;0,Tzatziki!I181&gt;0,'Monterey Jack'!I181&gt;0,Onions!I181&gt;0,'Garlic Butter Sauce'!I181&gt;0,Flour!I181&gt;0,Cheddar!I181&gt;0),50,200))),0)</f>
        <v>0</v>
      </c>
      <c r="J181" s="2" t="str">
        <f ca="1">IF(D181&lt;$E$18,"N/A",IF(D181=$E$18,IF($E$7-SUM(OFFSET(F181,-$E$18,0):F181)&gt;0,$E$7-SUM(OFFSET(F181,-$E$18,0):F181),0),IF(OFFSET(G181,-$E$18,0)-SUM(OFFSET(F181,-$E$18,0):F181)&gt;0,OFFSET(G181,-$E$18,0)-SUM(OFFSET(F181,-$E$18,0):F181),0)))</f>
        <v>N/A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402</v>
      </c>
      <c r="F182" s="15">
        <f t="shared" si="16"/>
        <v>16</v>
      </c>
      <c r="G182" s="15">
        <f t="shared" ca="1" si="17"/>
        <v>0</v>
      </c>
      <c r="H182" s="13">
        <f t="shared" ca="1" si="13"/>
        <v>0.44054794520547952</v>
      </c>
      <c r="I182" s="29">
        <f ca="1">IF(G182&lt;&gt;0,IF(E182&lt;0,0,IF(OR('Marinated Chicken'!I182&gt;0,Squid!I182&gt;0,Spanakopita!I182&gt;0,'Filet Mignon'!I182&gt;0,'Pork Loin Skewers'!I182&gt;0,Bacon!I182&gt;0,'Chicken Breast'!I182&gt;0),0,IF(OR(Pita!I182&gt;0,'Green Pepper'!I182&gt;0,'House Salad'!I182&gt;0,Mushrooms!I182&gt;0,Lemon!I182&gt;0,Tzatziki!I182&gt;0,'Monterey Jack'!I182&gt;0,Onions!I182&gt;0,'Garlic Butter Sauce'!I182&gt;0,Flour!I182&gt;0,Cheddar!I182&gt;0),50,200))),0)</f>
        <v>0</v>
      </c>
      <c r="J182" s="2" t="str">
        <f ca="1">IF(D182&lt;$E$18,"N/A",IF(D182=$E$18,IF($E$7-SUM(OFFSET(F182,-$E$18,0):F182)&gt;0,$E$7-SUM(OFFSET(F182,-$E$18,0):F182),0),IF(OFFSET(G182,-$E$18,0)-SUM(OFFSET(F182,-$E$18,0):F182)&gt;0,OFFSET(G182,-$E$18,0)-SUM(OFFSET(F182,-$E$18,0):F182),0)))</f>
        <v>N/A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386</v>
      </c>
      <c r="F183" s="15">
        <f t="shared" si="16"/>
        <v>16</v>
      </c>
      <c r="G183" s="15">
        <f t="shared" ca="1" si="17"/>
        <v>0</v>
      </c>
      <c r="H183" s="13">
        <f t="shared" ca="1" si="13"/>
        <v>0.42301369863013705</v>
      </c>
      <c r="I183" s="29">
        <f ca="1">IF(G183&lt;&gt;0,IF(E183&lt;0,0,IF(OR('Marinated Chicken'!I183&gt;0,Squid!I183&gt;0,Spanakopita!I183&gt;0,'Filet Mignon'!I183&gt;0,'Pork Loin Skewers'!I183&gt;0,Bacon!I183&gt;0,'Chicken Breast'!I183&gt;0),0,IF(OR(Pita!I183&gt;0,'Green Pepper'!I183&gt;0,'House Salad'!I183&gt;0,Mushrooms!I183&gt;0,Lemon!I183&gt;0,Tzatziki!I183&gt;0,'Monterey Jack'!I183&gt;0,Onions!I183&gt;0,'Garlic Butter Sauce'!I183&gt;0,Flour!I183&gt;0,Cheddar!I183&gt;0),50,200))),0)</f>
        <v>0</v>
      </c>
      <c r="J183" s="2" t="str">
        <f ca="1">IF(D183&lt;$E$18,"N/A",IF(D183=$E$18,IF($E$7-SUM(OFFSET(F183,-$E$18,0):F183)&gt;0,$E$7-SUM(OFFSET(F183,-$E$18,0):F183),0),IF(OFFSET(G183,-$E$18,0)-SUM(OFFSET(F183,-$E$18,0):F183)&gt;0,OFFSET(G183,-$E$18,0)-SUM(OFFSET(F183,-$E$18,0):F183),0)))</f>
        <v>N/A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370</v>
      </c>
      <c r="F184" s="15">
        <f t="shared" si="16"/>
        <v>16</v>
      </c>
      <c r="G184" s="15">
        <f t="shared" ca="1" si="17"/>
        <v>0</v>
      </c>
      <c r="H184" s="13">
        <f t="shared" ca="1" si="13"/>
        <v>0.40547945205479458</v>
      </c>
      <c r="I184" s="29">
        <f ca="1">IF(G184&lt;&gt;0,IF(E184&lt;0,0,IF(OR('Marinated Chicken'!I184&gt;0,Squid!I184&gt;0,Spanakopita!I184&gt;0,'Filet Mignon'!I184&gt;0,'Pork Loin Skewers'!I184&gt;0,Bacon!I184&gt;0,'Chicken Breast'!I184&gt;0),0,IF(OR(Pita!I184&gt;0,'Green Pepper'!I184&gt;0,'House Salad'!I184&gt;0,Mushrooms!I184&gt;0,Lemon!I184&gt;0,Tzatziki!I184&gt;0,'Monterey Jack'!I184&gt;0,Onions!I184&gt;0,'Garlic Butter Sauce'!I184&gt;0,Flour!I184&gt;0,Cheddar!I184&gt;0),50,200))),0)</f>
        <v>0</v>
      </c>
      <c r="J184" s="2" t="str">
        <f ca="1">IF(D184&lt;$E$18,"N/A",IF(D184=$E$18,IF($E$7-SUM(OFFSET(F184,-$E$18,0):F184)&gt;0,$E$7-SUM(OFFSET(F184,-$E$18,0):F184),0),IF(OFFSET(G184,-$E$18,0)-SUM(OFFSET(F184,-$E$18,0):F184)&gt;0,OFFSET(G184,-$E$18,0)-SUM(OFFSET(F184,-$E$18,0):F184),0)))</f>
        <v>N/A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354</v>
      </c>
      <c r="F185" s="15">
        <f t="shared" si="16"/>
        <v>16</v>
      </c>
      <c r="G185" s="15">
        <f t="shared" ca="1" si="17"/>
        <v>0</v>
      </c>
      <c r="H185" s="13">
        <f t="shared" ca="1" si="13"/>
        <v>0.3879452054794521</v>
      </c>
      <c r="I185" s="29">
        <f ca="1">IF(G185&lt;&gt;0,IF(E185&lt;0,0,IF(OR('Marinated Chicken'!I185&gt;0,Squid!I185&gt;0,Spanakopita!I185&gt;0,'Filet Mignon'!I185&gt;0,'Pork Loin Skewers'!I185&gt;0,Bacon!I185&gt;0,'Chicken Breast'!I185&gt;0),0,IF(OR(Pita!I185&gt;0,'Green Pepper'!I185&gt;0,'House Salad'!I185&gt;0,Mushrooms!I185&gt;0,Lemon!I185&gt;0,Tzatziki!I185&gt;0,'Monterey Jack'!I185&gt;0,Onions!I185&gt;0,'Garlic Butter Sauce'!I185&gt;0,Flour!I185&gt;0,Cheddar!I185&gt;0),50,200))),0)</f>
        <v>0</v>
      </c>
      <c r="J185" s="2" t="str">
        <f ca="1">IF(D185&lt;$E$18,"N/A",IF(D185=$E$18,IF($E$7-SUM(OFFSET(F185,-$E$18,0):F185)&gt;0,$E$7-SUM(OFFSET(F185,-$E$18,0):F185),0),IF(OFFSET(G185,-$E$18,0)-SUM(OFFSET(F185,-$E$18,0):F185)&gt;0,OFFSET(G185,-$E$18,0)-SUM(OFFSET(F185,-$E$18,0):F185),0)))</f>
        <v>N/A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338</v>
      </c>
      <c r="F186" s="15">
        <f t="shared" si="16"/>
        <v>16</v>
      </c>
      <c r="G186" s="15">
        <f t="shared" ca="1" si="17"/>
        <v>0</v>
      </c>
      <c r="H186" s="13">
        <f t="shared" ca="1" si="13"/>
        <v>0.37041095890410963</v>
      </c>
      <c r="I186" s="29">
        <f ca="1">IF(G186&lt;&gt;0,IF(E186&lt;0,0,IF(OR('Marinated Chicken'!I186&gt;0,Squid!I186&gt;0,Spanakopita!I186&gt;0,'Filet Mignon'!I186&gt;0,'Pork Loin Skewers'!I186&gt;0,Bacon!I186&gt;0,'Chicken Breast'!I186&gt;0),0,IF(OR(Pita!I186&gt;0,'Green Pepper'!I186&gt;0,'House Salad'!I186&gt;0,Mushrooms!I186&gt;0,Lemon!I186&gt;0,Tzatziki!I186&gt;0,'Monterey Jack'!I186&gt;0,Onions!I186&gt;0,'Garlic Butter Sauce'!I186&gt;0,Flour!I186&gt;0,Cheddar!I186&gt;0),50,200))),0)</f>
        <v>0</v>
      </c>
      <c r="J186" s="2" t="str">
        <f ca="1">IF(D186&lt;$E$18,"N/A",IF(D186=$E$18,IF($E$7-SUM(OFFSET(F186,-$E$18,0):F186)&gt;0,$E$7-SUM(OFFSET(F186,-$E$18,0):F186),0),IF(OFFSET(G186,-$E$18,0)-SUM(OFFSET(F186,-$E$18,0):F186)&gt;0,OFFSET(G186,-$E$18,0)-SUM(OFFSET(F186,-$E$18,0):F186),0)))</f>
        <v>N/A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322</v>
      </c>
      <c r="F187" s="15">
        <f t="shared" si="16"/>
        <v>16</v>
      </c>
      <c r="G187" s="15">
        <f t="shared" ca="1" si="17"/>
        <v>0</v>
      </c>
      <c r="H187" s="13">
        <f t="shared" ca="1" si="13"/>
        <v>0.35287671232876716</v>
      </c>
      <c r="I187" s="29">
        <f ca="1">IF(G187&lt;&gt;0,IF(E187&lt;0,0,IF(OR('Marinated Chicken'!I187&gt;0,Squid!I187&gt;0,Spanakopita!I187&gt;0,'Filet Mignon'!I187&gt;0,'Pork Loin Skewers'!I187&gt;0,Bacon!I187&gt;0,'Chicken Breast'!I187&gt;0),0,IF(OR(Pita!I187&gt;0,'Green Pepper'!I187&gt;0,'House Salad'!I187&gt;0,Mushrooms!I187&gt;0,Lemon!I187&gt;0,Tzatziki!I187&gt;0,'Monterey Jack'!I187&gt;0,Onions!I187&gt;0,'Garlic Butter Sauce'!I187&gt;0,Flour!I187&gt;0,Cheddar!I187&gt;0),50,200))),0)</f>
        <v>0</v>
      </c>
      <c r="J187" s="2" t="str">
        <f ca="1">IF(D187&lt;$E$18,"N/A",IF(D187=$E$18,IF($E$7-SUM(OFFSET(F187,-$E$18,0):F187)&gt;0,$E$7-SUM(OFFSET(F187,-$E$18,0):F187),0),IF(OFFSET(G187,-$E$18,0)-SUM(OFFSET(F187,-$E$18,0):F187)&gt;0,OFFSET(G187,-$E$18,0)-SUM(OFFSET(F187,-$E$18,0):F187),0)))</f>
        <v>N/A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306</v>
      </c>
      <c r="F188" s="15">
        <f t="shared" si="16"/>
        <v>16</v>
      </c>
      <c r="G188" s="15">
        <f t="shared" ca="1" si="17"/>
        <v>0</v>
      </c>
      <c r="H188" s="13">
        <f t="shared" ca="1" si="13"/>
        <v>0.33534246575342469</v>
      </c>
      <c r="I188" s="29">
        <f ca="1">IF(G188&lt;&gt;0,IF(E188&lt;0,0,IF(OR('Marinated Chicken'!I188&gt;0,Squid!I188&gt;0,Spanakopita!I188&gt;0,'Filet Mignon'!I188&gt;0,'Pork Loin Skewers'!I188&gt;0,Bacon!I188&gt;0,'Chicken Breast'!I188&gt;0),0,IF(OR(Pita!I188&gt;0,'Green Pepper'!I188&gt;0,'House Salad'!I188&gt;0,Mushrooms!I188&gt;0,Lemon!I188&gt;0,Tzatziki!I188&gt;0,'Monterey Jack'!I188&gt;0,Onions!I188&gt;0,'Garlic Butter Sauce'!I188&gt;0,Flour!I188&gt;0,Cheddar!I188&gt;0),50,200))),0)</f>
        <v>0</v>
      </c>
      <c r="J188" s="2" t="str">
        <f ca="1">IF(D188&lt;$E$18,"N/A",IF(D188=$E$18,IF($E$7-SUM(OFFSET(F188,-$E$18,0):F188)&gt;0,$E$7-SUM(OFFSET(F188,-$E$18,0):F188),0),IF(OFFSET(G188,-$E$18,0)-SUM(OFFSET(F188,-$E$18,0):F188)&gt;0,OFFSET(G188,-$E$18,0)-SUM(OFFSET(F188,-$E$18,0):F188),0)))</f>
        <v>N/A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290</v>
      </c>
      <c r="F189" s="15">
        <f t="shared" si="16"/>
        <v>16</v>
      </c>
      <c r="G189" s="15">
        <f t="shared" ca="1" si="17"/>
        <v>0</v>
      </c>
      <c r="H189" s="13">
        <f t="shared" ca="1" si="13"/>
        <v>0.31780821917808222</v>
      </c>
      <c r="I189" s="29">
        <f ca="1">IF(G189&lt;&gt;0,IF(E189&lt;0,0,IF(OR('Marinated Chicken'!I189&gt;0,Squid!I189&gt;0,Spanakopita!I189&gt;0,'Filet Mignon'!I189&gt;0,'Pork Loin Skewers'!I189&gt;0,Bacon!I189&gt;0,'Chicken Breast'!I189&gt;0),0,IF(OR(Pita!I189&gt;0,'Green Pepper'!I189&gt;0,'House Salad'!I189&gt;0,Mushrooms!I189&gt;0,Lemon!I189&gt;0,Tzatziki!I189&gt;0,'Monterey Jack'!I189&gt;0,Onions!I189&gt;0,'Garlic Butter Sauce'!I189&gt;0,Flour!I189&gt;0,Cheddar!I189&gt;0),50,200))),0)</f>
        <v>0</v>
      </c>
      <c r="J189" s="2" t="str">
        <f ca="1">IF(D189&lt;$E$18,"N/A",IF(D189=$E$18,IF($E$7-SUM(OFFSET(F189,-$E$18,0):F189)&gt;0,$E$7-SUM(OFFSET(F189,-$E$18,0):F189),0),IF(OFFSET(G189,-$E$18,0)-SUM(OFFSET(F189,-$E$18,0):F189)&gt;0,OFFSET(G189,-$E$18,0)-SUM(OFFSET(F189,-$E$18,0):F189),0)))</f>
        <v>N/A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274</v>
      </c>
      <c r="F190" s="15">
        <f t="shared" si="16"/>
        <v>16</v>
      </c>
      <c r="G190" s="15">
        <f t="shared" ca="1" si="17"/>
        <v>0</v>
      </c>
      <c r="H190" s="13">
        <f t="shared" ca="1" si="13"/>
        <v>0.30027397260273975</v>
      </c>
      <c r="I190" s="29">
        <f ca="1">IF(G190&lt;&gt;0,IF(E190&lt;0,0,IF(OR('Marinated Chicken'!I190&gt;0,Squid!I190&gt;0,Spanakopita!I190&gt;0,'Filet Mignon'!I190&gt;0,'Pork Loin Skewers'!I190&gt;0,Bacon!I190&gt;0,'Chicken Breast'!I190&gt;0),0,IF(OR(Pita!I190&gt;0,'Green Pepper'!I190&gt;0,'House Salad'!I190&gt;0,Mushrooms!I190&gt;0,Lemon!I190&gt;0,Tzatziki!I190&gt;0,'Monterey Jack'!I190&gt;0,Onions!I190&gt;0,'Garlic Butter Sauce'!I190&gt;0,Flour!I190&gt;0,Cheddar!I190&gt;0),50,200))),0)</f>
        <v>0</v>
      </c>
      <c r="J190" s="2" t="str">
        <f ca="1">IF(D190&lt;$E$18,"N/A",IF(D190=$E$18,IF($E$7-SUM(OFFSET(F190,-$E$18,0):F190)&gt;0,$E$7-SUM(OFFSET(F190,-$E$18,0):F190),0),IF(OFFSET(G190,-$E$18,0)-SUM(OFFSET(F190,-$E$18,0):F190)&gt;0,OFFSET(G190,-$E$18,0)-SUM(OFFSET(F190,-$E$18,0):F190),0)))</f>
        <v>N/A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258</v>
      </c>
      <c r="F191" s="15">
        <f t="shared" si="16"/>
        <v>16</v>
      </c>
      <c r="G191" s="15">
        <f t="shared" ca="1" si="17"/>
        <v>0</v>
      </c>
      <c r="H191" s="13">
        <f t="shared" ca="1" si="13"/>
        <v>0.28273972602739728</v>
      </c>
      <c r="I191" s="29">
        <f ca="1">IF(G191&lt;&gt;0,IF(E191&lt;0,0,IF(OR('Marinated Chicken'!I191&gt;0,Squid!I191&gt;0,Spanakopita!I191&gt;0,'Filet Mignon'!I191&gt;0,'Pork Loin Skewers'!I191&gt;0,Bacon!I191&gt;0,'Chicken Breast'!I191&gt;0),0,IF(OR(Pita!I191&gt;0,'Green Pepper'!I191&gt;0,'House Salad'!I191&gt;0,Mushrooms!I191&gt;0,Lemon!I191&gt;0,Tzatziki!I191&gt;0,'Monterey Jack'!I191&gt;0,Onions!I191&gt;0,'Garlic Butter Sauce'!I191&gt;0,Flour!I191&gt;0,Cheddar!I191&gt;0),50,200))),0)</f>
        <v>0</v>
      </c>
      <c r="J191" s="2" t="str">
        <f ca="1">IF(D191&lt;$E$18,"N/A",IF(D191=$E$18,IF($E$7-SUM(OFFSET(F191,-$E$18,0):F191)&gt;0,$E$7-SUM(OFFSET(F191,-$E$18,0):F191),0),IF(OFFSET(G191,-$E$18,0)-SUM(OFFSET(F191,-$E$18,0):F191)&gt;0,OFFSET(G191,-$E$18,0)-SUM(OFFSET(F191,-$E$18,0):F191),0)))</f>
        <v>N/A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242</v>
      </c>
      <c r="F192" s="15">
        <f t="shared" si="16"/>
        <v>16</v>
      </c>
      <c r="G192" s="15">
        <f t="shared" ca="1" si="17"/>
        <v>0</v>
      </c>
      <c r="H192" s="13">
        <f t="shared" ca="1" si="13"/>
        <v>0.2652054794520548</v>
      </c>
      <c r="I192" s="29">
        <f ca="1">IF(G192&lt;&gt;0,IF(E192&lt;0,0,IF(OR('Marinated Chicken'!I192&gt;0,Squid!I192&gt;0,Spanakopita!I192&gt;0,'Filet Mignon'!I192&gt;0,'Pork Loin Skewers'!I192&gt;0,Bacon!I192&gt;0,'Chicken Breast'!I192&gt;0),0,IF(OR(Pita!I192&gt;0,'Green Pepper'!I192&gt;0,'House Salad'!I192&gt;0,Mushrooms!I192&gt;0,Lemon!I192&gt;0,Tzatziki!I192&gt;0,'Monterey Jack'!I192&gt;0,Onions!I192&gt;0,'Garlic Butter Sauce'!I192&gt;0,Flour!I192&gt;0,Cheddar!I192&gt;0),50,200))),0)</f>
        <v>0</v>
      </c>
      <c r="J192" s="2" t="str">
        <f ca="1">IF(D192&lt;$E$18,"N/A",IF(D192=$E$18,IF($E$7-SUM(OFFSET(F192,-$E$18,0):F192)&gt;0,$E$7-SUM(OFFSET(F192,-$E$18,0):F192),0),IF(OFFSET(G192,-$E$18,0)-SUM(OFFSET(F192,-$E$18,0):F192)&gt;0,OFFSET(G192,-$E$18,0)-SUM(OFFSET(F192,-$E$18,0):F192),0)))</f>
        <v>N/A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226</v>
      </c>
      <c r="F193" s="15">
        <f t="shared" si="16"/>
        <v>16</v>
      </c>
      <c r="G193" s="15">
        <f t="shared" ca="1" si="17"/>
        <v>0</v>
      </c>
      <c r="H193" s="13">
        <f t="shared" ca="1" si="13"/>
        <v>0.24767123287671236</v>
      </c>
      <c r="I193" s="29">
        <f ca="1">IF(G193&lt;&gt;0,IF(E193&lt;0,0,IF(OR('Marinated Chicken'!I193&gt;0,Squid!I193&gt;0,Spanakopita!I193&gt;0,'Filet Mignon'!I193&gt;0,'Pork Loin Skewers'!I193&gt;0,Bacon!I193&gt;0,'Chicken Breast'!I193&gt;0),0,IF(OR(Pita!I193&gt;0,'Green Pepper'!I193&gt;0,'House Salad'!I193&gt;0,Mushrooms!I193&gt;0,Lemon!I193&gt;0,Tzatziki!I193&gt;0,'Monterey Jack'!I193&gt;0,Onions!I193&gt;0,'Garlic Butter Sauce'!I193&gt;0,Flour!I193&gt;0,Cheddar!I193&gt;0),50,200))),0)</f>
        <v>0</v>
      </c>
      <c r="J193" s="2" t="str">
        <f ca="1">IF(D193&lt;$E$18,"N/A",IF(D193=$E$18,IF($E$7-SUM(OFFSET(F193,-$E$18,0):F193)&gt;0,$E$7-SUM(OFFSET(F193,-$E$18,0):F193),0),IF(OFFSET(G193,-$E$18,0)-SUM(OFFSET(F193,-$E$18,0):F193)&gt;0,OFFSET(G193,-$E$18,0)-SUM(OFFSET(F193,-$E$18,0):F193),0)))</f>
        <v>N/A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210</v>
      </c>
      <c r="F194" s="15">
        <f t="shared" si="16"/>
        <v>16</v>
      </c>
      <c r="G194" s="15">
        <f t="shared" ca="1" si="17"/>
        <v>0</v>
      </c>
      <c r="H194" s="13">
        <f t="shared" ca="1" si="13"/>
        <v>0.23013698630136989</v>
      </c>
      <c r="I194" s="29">
        <f ca="1">IF(G194&lt;&gt;0,IF(E194&lt;0,0,IF(OR('Marinated Chicken'!I194&gt;0,Squid!I194&gt;0,Spanakopita!I194&gt;0,'Filet Mignon'!I194&gt;0,'Pork Loin Skewers'!I194&gt;0,Bacon!I194&gt;0,'Chicken Breast'!I194&gt;0),0,IF(OR(Pita!I194&gt;0,'Green Pepper'!I194&gt;0,'House Salad'!I194&gt;0,Mushrooms!I194&gt;0,Lemon!I194&gt;0,Tzatziki!I194&gt;0,'Monterey Jack'!I194&gt;0,Onions!I194&gt;0,'Garlic Butter Sauce'!I194&gt;0,Flour!I194&gt;0,Cheddar!I194&gt;0),50,200))),0)</f>
        <v>0</v>
      </c>
      <c r="J194" s="2" t="str">
        <f ca="1">IF(D194&lt;$E$18,"N/A",IF(D194=$E$18,IF($E$7-SUM(OFFSET(F194,-$E$18,0):F194)&gt;0,$E$7-SUM(OFFSET(F194,-$E$18,0):F194),0),IF(OFFSET(G194,-$E$18,0)-SUM(OFFSET(F194,-$E$18,0):F194)&gt;0,OFFSET(G194,-$E$18,0)-SUM(OFFSET(F194,-$E$18,0):F194),0)))</f>
        <v>N/A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194</v>
      </c>
      <c r="F195" s="15">
        <f t="shared" si="16"/>
        <v>16</v>
      </c>
      <c r="G195" s="15">
        <f t="shared" ca="1" si="17"/>
        <v>560</v>
      </c>
      <c r="H195" s="13">
        <f t="shared" ca="1" si="13"/>
        <v>0.21260273972602742</v>
      </c>
      <c r="I195" s="29">
        <f ca="1">IF(G195&lt;&gt;0,IF(E195&lt;0,0,IF(OR('Marinated Chicken'!I195&gt;0,Squid!I195&gt;0,Spanakopita!I195&gt;0,'Filet Mignon'!I195&gt;0,'Pork Loin Skewers'!I195&gt;0,Bacon!I195&gt;0,'Chicken Breast'!I195&gt;0),0,IF(OR(Pita!I195&gt;0,'Green Pepper'!I195&gt;0,'House Salad'!I195&gt;0,Mushrooms!I195&gt;0,Lemon!I195&gt;0,Tzatziki!I195&gt;0,'Monterey Jack'!I195&gt;0,Onions!I195&gt;0,'Garlic Butter Sauce'!I195&gt;0,Flour!I195&gt;0,Cheddar!I195&gt;0),50,200))),0)</f>
        <v>0</v>
      </c>
      <c r="J195" s="2" t="str">
        <f ca="1">IF(D195&lt;$E$18,"N/A",IF(D195=$E$18,IF($E$7-SUM(OFFSET(F195,-$E$18,0):F195)&gt;0,$E$7-SUM(OFFSET(F195,-$E$18,0):F195),0),IF(OFFSET(G195,-$E$18,0)-SUM(OFFSET(F195,-$E$18,0):F195)&gt;0,OFFSET(G195,-$E$18,0)-SUM(OFFSET(F195,-$E$18,0):F195),0)))</f>
        <v>N/A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738</v>
      </c>
      <c r="F196" s="15">
        <f t="shared" si="16"/>
        <v>16</v>
      </c>
      <c r="G196" s="15">
        <f t="shared" ca="1" si="17"/>
        <v>0</v>
      </c>
      <c r="H196" s="13">
        <f t="shared" ca="1" si="13"/>
        <v>0.80876712328767131</v>
      </c>
      <c r="I196" s="29">
        <f ca="1">IF(G196&lt;&gt;0,IF(E196&lt;0,0,IF(OR('Marinated Chicken'!I196&gt;0,Squid!I196&gt;0,Spanakopita!I196&gt;0,'Filet Mignon'!I196&gt;0,'Pork Loin Skewers'!I196&gt;0,Bacon!I196&gt;0,'Chicken Breast'!I196&gt;0),0,IF(OR(Pita!I196&gt;0,'Green Pepper'!I196&gt;0,'House Salad'!I196&gt;0,Mushrooms!I196&gt;0,Lemon!I196&gt;0,Tzatziki!I196&gt;0,'Monterey Jack'!I196&gt;0,Onions!I196&gt;0,'Garlic Butter Sauce'!I196&gt;0,Flour!I196&gt;0,Cheddar!I196&gt;0),50,200))),0)</f>
        <v>0</v>
      </c>
      <c r="J196" s="2" t="str">
        <f ca="1">IF(D196&lt;$E$18,"N/A",IF(D196=$E$18,IF($E$7-SUM(OFFSET(F196,-$E$18,0):F196)&gt;0,$E$7-SUM(OFFSET(F196,-$E$18,0):F196),0),IF(OFFSET(G196,-$E$18,0)-SUM(OFFSET(F196,-$E$18,0):F196)&gt;0,OFFSET(G196,-$E$18,0)-SUM(OFFSET(F196,-$E$18,0):F196),0)))</f>
        <v>N/A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722</v>
      </c>
      <c r="F197" s="15">
        <f t="shared" si="16"/>
        <v>16</v>
      </c>
      <c r="G197" s="15">
        <f t="shared" ca="1" si="17"/>
        <v>0</v>
      </c>
      <c r="H197" s="13">
        <f t="shared" ca="1" si="13"/>
        <v>0.79123287671232889</v>
      </c>
      <c r="I197" s="29">
        <f ca="1">IF(G197&lt;&gt;0,IF(E197&lt;0,0,IF(OR('Marinated Chicken'!I197&gt;0,Squid!I197&gt;0,Spanakopita!I197&gt;0,'Filet Mignon'!I197&gt;0,'Pork Loin Skewers'!I197&gt;0,Bacon!I197&gt;0,'Chicken Breast'!I197&gt;0),0,IF(OR(Pita!I197&gt;0,'Green Pepper'!I197&gt;0,'House Salad'!I197&gt;0,Mushrooms!I197&gt;0,Lemon!I197&gt;0,Tzatziki!I197&gt;0,'Monterey Jack'!I197&gt;0,Onions!I197&gt;0,'Garlic Butter Sauce'!I197&gt;0,Flour!I197&gt;0,Cheddar!I197&gt;0),50,200))),0)</f>
        <v>0</v>
      </c>
      <c r="J197" s="2" t="str">
        <f ca="1">IF(D197&lt;$E$18,"N/A",IF(D197=$E$18,IF($E$7-SUM(OFFSET(F197,-$E$18,0):F197)&gt;0,$E$7-SUM(OFFSET(F197,-$E$18,0):F197),0),IF(OFFSET(G197,-$E$18,0)-SUM(OFFSET(F197,-$E$18,0):F197)&gt;0,OFFSET(G197,-$E$18,0)-SUM(OFFSET(F197,-$E$18,0):F197),0)))</f>
        <v>N/A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706</v>
      </c>
      <c r="F198" s="15">
        <f t="shared" si="16"/>
        <v>16</v>
      </c>
      <c r="G198" s="15">
        <f t="shared" ca="1" si="17"/>
        <v>0</v>
      </c>
      <c r="H198" s="13">
        <f t="shared" ca="1" si="13"/>
        <v>0.77369863013698637</v>
      </c>
      <c r="I198" s="29">
        <f ca="1">IF(G198&lt;&gt;0,IF(E198&lt;0,0,IF(OR('Marinated Chicken'!I198&gt;0,Squid!I198&gt;0,Spanakopita!I198&gt;0,'Filet Mignon'!I198&gt;0,'Pork Loin Skewers'!I198&gt;0,Bacon!I198&gt;0,'Chicken Breast'!I198&gt;0),0,IF(OR(Pita!I198&gt;0,'Green Pepper'!I198&gt;0,'House Salad'!I198&gt;0,Mushrooms!I198&gt;0,Lemon!I198&gt;0,Tzatziki!I198&gt;0,'Monterey Jack'!I198&gt;0,Onions!I198&gt;0,'Garlic Butter Sauce'!I198&gt;0,Flour!I198&gt;0,Cheddar!I198&gt;0),50,200))),0)</f>
        <v>0</v>
      </c>
      <c r="J198" s="2" t="str">
        <f ca="1">IF(D198&lt;$E$18,"N/A",IF(D198=$E$18,IF($E$7-SUM(OFFSET(F198,-$E$18,0):F198)&gt;0,$E$7-SUM(OFFSET(F198,-$E$18,0):F198),0),IF(OFFSET(G198,-$E$18,0)-SUM(OFFSET(F198,-$E$18,0):F198)&gt;0,OFFSET(G198,-$E$18,0)-SUM(OFFSET(F198,-$E$18,0):F198),0)))</f>
        <v>N/A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690</v>
      </c>
      <c r="F199" s="15">
        <f t="shared" si="16"/>
        <v>16</v>
      </c>
      <c r="G199" s="15">
        <f t="shared" ca="1" si="17"/>
        <v>0</v>
      </c>
      <c r="H199" s="13">
        <f t="shared" ca="1" si="13"/>
        <v>0.75616438356164395</v>
      </c>
      <c r="I199" s="29">
        <f ca="1">IF(G199&lt;&gt;0,IF(E199&lt;0,0,IF(OR('Marinated Chicken'!I199&gt;0,Squid!I199&gt;0,Spanakopita!I199&gt;0,'Filet Mignon'!I199&gt;0,'Pork Loin Skewers'!I199&gt;0,Bacon!I199&gt;0,'Chicken Breast'!I199&gt;0),0,IF(OR(Pita!I199&gt;0,'Green Pepper'!I199&gt;0,'House Salad'!I199&gt;0,Mushrooms!I199&gt;0,Lemon!I199&gt;0,Tzatziki!I199&gt;0,'Monterey Jack'!I199&gt;0,Onions!I199&gt;0,'Garlic Butter Sauce'!I199&gt;0,Flour!I199&gt;0,Cheddar!I199&gt;0),50,200))),0)</f>
        <v>0</v>
      </c>
      <c r="J199" s="2" t="str">
        <f ca="1">IF(D199&lt;$E$18,"N/A",IF(D199=$E$18,IF($E$7-SUM(OFFSET(F199,-$E$18,0):F199)&gt;0,$E$7-SUM(OFFSET(F199,-$E$18,0):F199),0),IF(OFFSET(G199,-$E$18,0)-SUM(OFFSET(F199,-$E$18,0):F199)&gt;0,OFFSET(G199,-$E$18,0)-SUM(OFFSET(F199,-$E$18,0):F199),0)))</f>
        <v>N/A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674</v>
      </c>
      <c r="F200" s="15">
        <f t="shared" si="16"/>
        <v>16</v>
      </c>
      <c r="G200" s="15">
        <f t="shared" ca="1" si="17"/>
        <v>0</v>
      </c>
      <c r="H200" s="13">
        <f t="shared" ca="1" si="13"/>
        <v>0.73863013698630142</v>
      </c>
      <c r="I200" s="29">
        <f ca="1">IF(G200&lt;&gt;0,IF(E200&lt;0,0,IF(OR('Marinated Chicken'!I200&gt;0,Squid!I200&gt;0,Spanakopita!I200&gt;0,'Filet Mignon'!I200&gt;0,'Pork Loin Skewers'!I200&gt;0,Bacon!I200&gt;0,'Chicken Breast'!I200&gt;0),0,IF(OR(Pita!I200&gt;0,'Green Pepper'!I200&gt;0,'House Salad'!I200&gt;0,Mushrooms!I200&gt;0,Lemon!I200&gt;0,Tzatziki!I200&gt;0,'Monterey Jack'!I200&gt;0,Onions!I200&gt;0,'Garlic Butter Sauce'!I200&gt;0,Flour!I200&gt;0,Cheddar!I200&gt;0),50,200))),0)</f>
        <v>0</v>
      </c>
      <c r="J200" s="2" t="str">
        <f ca="1">IF(D200&lt;$E$18,"N/A",IF(D200=$E$18,IF($E$7-SUM(OFFSET(F200,-$E$18,0):F200)&gt;0,$E$7-SUM(OFFSET(F200,-$E$18,0):F200),0),IF(OFFSET(G200,-$E$18,0)-SUM(OFFSET(F200,-$E$18,0):F200)&gt;0,OFFSET(G200,-$E$18,0)-SUM(OFFSET(F200,-$E$18,0):F200),0)))</f>
        <v>N/A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658</v>
      </c>
      <c r="F201" s="15">
        <f t="shared" si="16"/>
        <v>16</v>
      </c>
      <c r="G201" s="15">
        <f t="shared" ca="1" si="17"/>
        <v>0</v>
      </c>
      <c r="H201" s="13">
        <f t="shared" ca="1" si="13"/>
        <v>0.72109589041095901</v>
      </c>
      <c r="I201" s="29">
        <f ca="1">IF(G201&lt;&gt;0,IF(E201&lt;0,0,IF(OR('Marinated Chicken'!I201&gt;0,Squid!I201&gt;0,Spanakopita!I201&gt;0,'Filet Mignon'!I201&gt;0,'Pork Loin Skewers'!I201&gt;0,Bacon!I201&gt;0,'Chicken Breast'!I201&gt;0),0,IF(OR(Pita!I201&gt;0,'Green Pepper'!I201&gt;0,'House Salad'!I201&gt;0,Mushrooms!I201&gt;0,Lemon!I201&gt;0,Tzatziki!I201&gt;0,'Monterey Jack'!I201&gt;0,Onions!I201&gt;0,'Garlic Butter Sauce'!I201&gt;0,Flour!I201&gt;0,Cheddar!I201&gt;0),50,200))),0)</f>
        <v>0</v>
      </c>
      <c r="J201" s="2" t="str">
        <f ca="1">IF(D201&lt;$E$18,"N/A",IF(D201=$E$18,IF($E$7-SUM(OFFSET(F201,-$E$18,0):F201)&gt;0,$E$7-SUM(OFFSET(F201,-$E$18,0):F201),0),IF(OFFSET(G201,-$E$18,0)-SUM(OFFSET(F201,-$E$18,0):F201)&gt;0,OFFSET(G201,-$E$18,0)-SUM(OFFSET(F201,-$E$18,0):F201),0)))</f>
        <v>N/A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642</v>
      </c>
      <c r="F202" s="15">
        <f t="shared" si="16"/>
        <v>16</v>
      </c>
      <c r="G202" s="15">
        <f t="shared" ca="1" si="17"/>
        <v>0</v>
      </c>
      <c r="H202" s="13">
        <f t="shared" ca="1" si="13"/>
        <v>0.70356164383561648</v>
      </c>
      <c r="I202" s="29">
        <f ca="1">IF(G202&lt;&gt;0,IF(E202&lt;0,0,IF(OR('Marinated Chicken'!I202&gt;0,Squid!I202&gt;0,Spanakopita!I202&gt;0,'Filet Mignon'!I202&gt;0,'Pork Loin Skewers'!I202&gt;0,Bacon!I202&gt;0,'Chicken Breast'!I202&gt;0),0,IF(OR(Pita!I202&gt;0,'Green Pepper'!I202&gt;0,'House Salad'!I202&gt;0,Mushrooms!I202&gt;0,Lemon!I202&gt;0,Tzatziki!I202&gt;0,'Monterey Jack'!I202&gt;0,Onions!I202&gt;0,'Garlic Butter Sauce'!I202&gt;0,Flour!I202&gt;0,Cheddar!I202&gt;0),50,200))),0)</f>
        <v>0</v>
      </c>
      <c r="J202" s="2" t="str">
        <f ca="1">IF(D202&lt;$E$18,"N/A",IF(D202=$E$18,IF($E$7-SUM(OFFSET(F202,-$E$18,0):F202)&gt;0,$E$7-SUM(OFFSET(F202,-$E$18,0):F202),0),IF(OFFSET(G202,-$E$18,0)-SUM(OFFSET(F202,-$E$18,0):F202)&gt;0,OFFSET(G202,-$E$18,0)-SUM(OFFSET(F202,-$E$18,0):F202),0)))</f>
        <v>N/A</v>
      </c>
      <c r="K202" s="13">
        <f t="shared" ca="1" si="14"/>
        <v>0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626</v>
      </c>
      <c r="F203" s="15">
        <f t="shared" si="16"/>
        <v>16</v>
      </c>
      <c r="G203" s="15">
        <f t="shared" ca="1" si="17"/>
        <v>0</v>
      </c>
      <c r="H203" s="13">
        <f t="shared" ca="1" si="13"/>
        <v>0.68602739726027406</v>
      </c>
      <c r="I203" s="29">
        <f ca="1">IF(G203&lt;&gt;0,IF(E203&lt;0,0,IF(OR('Marinated Chicken'!I203&gt;0,Squid!I203&gt;0,Spanakopita!I203&gt;0,'Filet Mignon'!I203&gt;0,'Pork Loin Skewers'!I203&gt;0,Bacon!I203&gt;0,'Chicken Breast'!I203&gt;0),0,IF(OR(Pita!I203&gt;0,'Green Pepper'!I203&gt;0,'House Salad'!I203&gt;0,Mushrooms!I203&gt;0,Lemon!I203&gt;0,Tzatziki!I203&gt;0,'Monterey Jack'!I203&gt;0,Onions!I203&gt;0,'Garlic Butter Sauce'!I203&gt;0,Flour!I203&gt;0,Cheddar!I203&gt;0),50,200))),0)</f>
        <v>0</v>
      </c>
      <c r="J203" s="2" t="str">
        <f ca="1">IF(D203&lt;$E$18,"N/A",IF(D203=$E$18,IF($E$7-SUM(OFFSET(F203,-$E$18,0):F203)&gt;0,$E$7-SUM(OFFSET(F203,-$E$18,0):F203),0),IF(OFFSET(G203,-$E$18,0)-SUM(OFFSET(F203,-$E$18,0):F203)&gt;0,OFFSET(G203,-$E$18,0)-SUM(OFFSET(F203,-$E$18,0):F203),0)))</f>
        <v>N/A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610</v>
      </c>
      <c r="F204" s="15">
        <f t="shared" si="16"/>
        <v>16</v>
      </c>
      <c r="G204" s="15">
        <f t="shared" ca="1" si="17"/>
        <v>0</v>
      </c>
      <c r="H204" s="13">
        <f t="shared" ca="1" si="13"/>
        <v>0.66849315068493154</v>
      </c>
      <c r="I204" s="29">
        <f ca="1">IF(G204&lt;&gt;0,IF(E204&lt;0,0,IF(OR('Marinated Chicken'!I204&gt;0,Squid!I204&gt;0,Spanakopita!I204&gt;0,'Filet Mignon'!I204&gt;0,'Pork Loin Skewers'!I204&gt;0,Bacon!I204&gt;0,'Chicken Breast'!I204&gt;0),0,IF(OR(Pita!I204&gt;0,'Green Pepper'!I204&gt;0,'House Salad'!I204&gt;0,Mushrooms!I204&gt;0,Lemon!I204&gt;0,Tzatziki!I204&gt;0,'Monterey Jack'!I204&gt;0,Onions!I204&gt;0,'Garlic Butter Sauce'!I204&gt;0,Flour!I204&gt;0,Cheddar!I204&gt;0),50,200))),0)</f>
        <v>0</v>
      </c>
      <c r="J204" s="2" t="str">
        <f ca="1">IF(D204&lt;$E$18,"N/A",IF(D204=$E$18,IF($E$7-SUM(OFFSET(F204,-$E$18,0):F204)&gt;0,$E$7-SUM(OFFSET(F204,-$E$18,0):F204),0),IF(OFFSET(G204,-$E$18,0)-SUM(OFFSET(F204,-$E$18,0):F204)&gt;0,OFFSET(G204,-$E$18,0)-SUM(OFFSET(F204,-$E$18,0):F204),0)))</f>
        <v>N/A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594</v>
      </c>
      <c r="F205" s="15">
        <f t="shared" si="16"/>
        <v>16</v>
      </c>
      <c r="G205" s="15">
        <f t="shared" ca="1" si="17"/>
        <v>0</v>
      </c>
      <c r="H205" s="13">
        <f t="shared" ca="1" si="13"/>
        <v>0.65095890410958912</v>
      </c>
      <c r="I205" s="29">
        <f ca="1">IF(G205&lt;&gt;0,IF(E205&lt;0,0,IF(OR('Marinated Chicken'!I205&gt;0,Squid!I205&gt;0,Spanakopita!I205&gt;0,'Filet Mignon'!I205&gt;0,'Pork Loin Skewers'!I205&gt;0,Bacon!I205&gt;0,'Chicken Breast'!I205&gt;0),0,IF(OR(Pita!I205&gt;0,'Green Pepper'!I205&gt;0,'House Salad'!I205&gt;0,Mushrooms!I205&gt;0,Lemon!I205&gt;0,Tzatziki!I205&gt;0,'Monterey Jack'!I205&gt;0,Onions!I205&gt;0,'Garlic Butter Sauce'!I205&gt;0,Flour!I205&gt;0,Cheddar!I205&gt;0),50,200))),0)</f>
        <v>0</v>
      </c>
      <c r="J205" s="2" t="str">
        <f ca="1">IF(D205&lt;$E$18,"N/A",IF(D205=$E$18,IF($E$7-SUM(OFFSET(F205,-$E$18,0):F205)&gt;0,$E$7-SUM(OFFSET(F205,-$E$18,0):F205),0),IF(OFFSET(G205,-$E$18,0)-SUM(OFFSET(F205,-$E$18,0):F205)&gt;0,OFFSET(G205,-$E$18,0)-SUM(OFFSET(F205,-$E$18,0):F205),0)))</f>
        <v>N/A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578</v>
      </c>
      <c r="F206" s="15">
        <f t="shared" si="16"/>
        <v>16</v>
      </c>
      <c r="G206" s="15">
        <f t="shared" ca="1" si="17"/>
        <v>0</v>
      </c>
      <c r="H206" s="13">
        <f t="shared" ca="1" si="13"/>
        <v>0.6334246575342467</v>
      </c>
      <c r="I206" s="29">
        <f ca="1">IF(G206&lt;&gt;0,IF(E206&lt;0,0,IF(OR('Marinated Chicken'!I206&gt;0,Squid!I206&gt;0,Spanakopita!I206&gt;0,'Filet Mignon'!I206&gt;0,'Pork Loin Skewers'!I206&gt;0,Bacon!I206&gt;0,'Chicken Breast'!I206&gt;0),0,IF(OR(Pita!I206&gt;0,'Green Pepper'!I206&gt;0,'House Salad'!I206&gt;0,Mushrooms!I206&gt;0,Lemon!I206&gt;0,Tzatziki!I206&gt;0,'Monterey Jack'!I206&gt;0,Onions!I206&gt;0,'Garlic Butter Sauce'!I206&gt;0,Flour!I206&gt;0,Cheddar!I206&gt;0),50,200))),0)</f>
        <v>0</v>
      </c>
      <c r="J206" s="2" t="str">
        <f ca="1">IF(D206&lt;$E$18,"N/A",IF(D206=$E$18,IF($E$7-SUM(OFFSET(F206,-$E$18,0):F206)&gt;0,$E$7-SUM(OFFSET(F206,-$E$18,0):F206),0),IF(OFFSET(G206,-$E$18,0)-SUM(OFFSET(F206,-$E$18,0):F206)&gt;0,OFFSET(G206,-$E$18,0)-SUM(OFFSET(F206,-$E$18,0):F206),0)))</f>
        <v>N/A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562</v>
      </c>
      <c r="F207" s="15">
        <f t="shared" si="16"/>
        <v>16</v>
      </c>
      <c r="G207" s="15">
        <f t="shared" ca="1" si="17"/>
        <v>0</v>
      </c>
      <c r="H207" s="13">
        <f t="shared" ca="1" si="13"/>
        <v>0.61589041095890418</v>
      </c>
      <c r="I207" s="29">
        <f ca="1">IF(G207&lt;&gt;0,IF(E207&lt;0,0,IF(OR('Marinated Chicken'!I207&gt;0,Squid!I207&gt;0,Spanakopita!I207&gt;0,'Filet Mignon'!I207&gt;0,'Pork Loin Skewers'!I207&gt;0,Bacon!I207&gt;0,'Chicken Breast'!I207&gt;0),0,IF(OR(Pita!I207&gt;0,'Green Pepper'!I207&gt;0,'House Salad'!I207&gt;0,Mushrooms!I207&gt;0,Lemon!I207&gt;0,Tzatziki!I207&gt;0,'Monterey Jack'!I207&gt;0,Onions!I207&gt;0,'Garlic Butter Sauce'!I207&gt;0,Flour!I207&gt;0,Cheddar!I207&gt;0),50,200))),0)</f>
        <v>0</v>
      </c>
      <c r="J207" s="2" t="str">
        <f ca="1">IF(D207&lt;$E$18,"N/A",IF(D207=$E$18,IF($E$7-SUM(OFFSET(F207,-$E$18,0):F207)&gt;0,$E$7-SUM(OFFSET(F207,-$E$18,0):F207),0),IF(OFFSET(G207,-$E$18,0)-SUM(OFFSET(F207,-$E$18,0):F207)&gt;0,OFFSET(G207,-$E$18,0)-SUM(OFFSET(F207,-$E$18,0):F207),0)))</f>
        <v>N/A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546</v>
      </c>
      <c r="F208" s="15">
        <f t="shared" si="16"/>
        <v>16</v>
      </c>
      <c r="G208" s="15">
        <f t="shared" ca="1" si="17"/>
        <v>0</v>
      </c>
      <c r="H208" s="13">
        <f t="shared" ca="1" si="13"/>
        <v>0.59835616438356176</v>
      </c>
      <c r="I208" s="29">
        <f ca="1">IF(G208&lt;&gt;0,IF(E208&lt;0,0,IF(OR('Marinated Chicken'!I208&gt;0,Squid!I208&gt;0,Spanakopita!I208&gt;0,'Filet Mignon'!I208&gt;0,'Pork Loin Skewers'!I208&gt;0,Bacon!I208&gt;0,'Chicken Breast'!I208&gt;0),0,IF(OR(Pita!I208&gt;0,'Green Pepper'!I208&gt;0,'House Salad'!I208&gt;0,Mushrooms!I208&gt;0,Lemon!I208&gt;0,Tzatziki!I208&gt;0,'Monterey Jack'!I208&gt;0,Onions!I208&gt;0,'Garlic Butter Sauce'!I208&gt;0,Flour!I208&gt;0,Cheddar!I208&gt;0),50,200))),0)</f>
        <v>0</v>
      </c>
      <c r="J208" s="2" t="str">
        <f ca="1">IF(D208&lt;$E$18,"N/A",IF(D208=$E$18,IF($E$7-SUM(OFFSET(F208,-$E$18,0):F208)&gt;0,$E$7-SUM(OFFSET(F208,-$E$18,0):F208),0),IF(OFFSET(G208,-$E$18,0)-SUM(OFFSET(F208,-$E$18,0):F208)&gt;0,OFFSET(G208,-$E$18,0)-SUM(OFFSET(F208,-$E$18,0):F208),0)))</f>
        <v>N/A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530</v>
      </c>
      <c r="F209" s="15">
        <f t="shared" si="16"/>
        <v>16</v>
      </c>
      <c r="G209" s="15">
        <f t="shared" ca="1" si="17"/>
        <v>0</v>
      </c>
      <c r="H209" s="13">
        <f t="shared" ca="1" si="13"/>
        <v>0.58082191780821923</v>
      </c>
      <c r="I209" s="29">
        <f ca="1">IF(G209&lt;&gt;0,IF(E209&lt;0,0,IF(OR('Marinated Chicken'!I209&gt;0,Squid!I209&gt;0,Spanakopita!I209&gt;0,'Filet Mignon'!I209&gt;0,'Pork Loin Skewers'!I209&gt;0,Bacon!I209&gt;0,'Chicken Breast'!I209&gt;0),0,IF(OR(Pita!I209&gt;0,'Green Pepper'!I209&gt;0,'House Salad'!I209&gt;0,Mushrooms!I209&gt;0,Lemon!I209&gt;0,Tzatziki!I209&gt;0,'Monterey Jack'!I209&gt;0,Onions!I209&gt;0,'Garlic Butter Sauce'!I209&gt;0,Flour!I209&gt;0,Cheddar!I209&gt;0),50,200))),0)</f>
        <v>0</v>
      </c>
      <c r="J209" s="2" t="str">
        <f ca="1">IF(D209&lt;$E$18,"N/A",IF(D209=$E$18,IF($E$7-SUM(OFFSET(F209,-$E$18,0):F209)&gt;0,$E$7-SUM(OFFSET(F209,-$E$18,0):F209),0),IF(OFFSET(G209,-$E$18,0)-SUM(OFFSET(F209,-$E$18,0):F209)&gt;0,OFFSET(G209,-$E$18,0)-SUM(OFFSET(F209,-$E$18,0):F209),0)))</f>
        <v>N/A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514</v>
      </c>
      <c r="F210" s="15">
        <f t="shared" si="16"/>
        <v>16</v>
      </c>
      <c r="G210" s="15">
        <f t="shared" ca="1" si="17"/>
        <v>0</v>
      </c>
      <c r="H210" s="13">
        <f t="shared" ca="1" si="13"/>
        <v>0.56328767123287682</v>
      </c>
      <c r="I210" s="29">
        <f ca="1">IF(G210&lt;&gt;0,IF(E210&lt;0,0,IF(OR('Marinated Chicken'!I210&gt;0,Squid!I210&gt;0,Spanakopita!I210&gt;0,'Filet Mignon'!I210&gt;0,'Pork Loin Skewers'!I210&gt;0,Bacon!I210&gt;0,'Chicken Breast'!I210&gt;0),0,IF(OR(Pita!I210&gt;0,'Green Pepper'!I210&gt;0,'House Salad'!I210&gt;0,Mushrooms!I210&gt;0,Lemon!I210&gt;0,Tzatziki!I210&gt;0,'Monterey Jack'!I210&gt;0,Onions!I210&gt;0,'Garlic Butter Sauce'!I210&gt;0,Flour!I210&gt;0,Cheddar!I210&gt;0),50,200))),0)</f>
        <v>0</v>
      </c>
      <c r="J210" s="2" t="str">
        <f ca="1">IF(D210&lt;$E$18,"N/A",IF(D210=$E$18,IF($E$7-SUM(OFFSET(F210,-$E$18,0):F210)&gt;0,$E$7-SUM(OFFSET(F210,-$E$18,0):F210),0),IF(OFFSET(G210,-$E$18,0)-SUM(OFFSET(F210,-$E$18,0):F210)&gt;0,OFFSET(G210,-$E$18,0)-SUM(OFFSET(F210,-$E$18,0):F210),0)))</f>
        <v>N/A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498</v>
      </c>
      <c r="F211" s="15">
        <f t="shared" si="16"/>
        <v>16</v>
      </c>
      <c r="G211" s="15">
        <f t="shared" ca="1" si="17"/>
        <v>0</v>
      </c>
      <c r="H211" s="13">
        <f t="shared" ca="1" si="13"/>
        <v>0.54575342465753429</v>
      </c>
      <c r="I211" s="29">
        <f ca="1">IF(G211&lt;&gt;0,IF(E211&lt;0,0,IF(OR('Marinated Chicken'!I211&gt;0,Squid!I211&gt;0,Spanakopita!I211&gt;0,'Filet Mignon'!I211&gt;0,'Pork Loin Skewers'!I211&gt;0,Bacon!I211&gt;0,'Chicken Breast'!I211&gt;0),0,IF(OR(Pita!I211&gt;0,'Green Pepper'!I211&gt;0,'House Salad'!I211&gt;0,Mushrooms!I211&gt;0,Lemon!I211&gt;0,Tzatziki!I211&gt;0,'Monterey Jack'!I211&gt;0,Onions!I211&gt;0,'Garlic Butter Sauce'!I211&gt;0,Flour!I211&gt;0,Cheddar!I211&gt;0),50,200))),0)</f>
        <v>0</v>
      </c>
      <c r="J211" s="2" t="str">
        <f ca="1">IF(D211&lt;$E$18,"N/A",IF(D211=$E$18,IF($E$7-SUM(OFFSET(F211,-$E$18,0):F211)&gt;0,$E$7-SUM(OFFSET(F211,-$E$18,0):F211),0),IF(OFFSET(G211,-$E$18,0)-SUM(OFFSET(F211,-$E$18,0):F211)&gt;0,OFFSET(G211,-$E$18,0)-SUM(OFFSET(F211,-$E$18,0):F211),0)))</f>
        <v>N/A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482</v>
      </c>
      <c r="F212" s="15">
        <f t="shared" si="16"/>
        <v>16</v>
      </c>
      <c r="G212" s="15">
        <f t="shared" ca="1" si="17"/>
        <v>0</v>
      </c>
      <c r="H212" s="13">
        <f t="shared" ca="1" si="13"/>
        <v>0.52821917808219188</v>
      </c>
      <c r="I212" s="29">
        <f ca="1">IF(G212&lt;&gt;0,IF(E212&lt;0,0,IF(OR('Marinated Chicken'!I212&gt;0,Squid!I212&gt;0,Spanakopita!I212&gt;0,'Filet Mignon'!I212&gt;0,'Pork Loin Skewers'!I212&gt;0,Bacon!I212&gt;0,'Chicken Breast'!I212&gt;0),0,IF(OR(Pita!I212&gt;0,'Green Pepper'!I212&gt;0,'House Salad'!I212&gt;0,Mushrooms!I212&gt;0,Lemon!I212&gt;0,Tzatziki!I212&gt;0,'Monterey Jack'!I212&gt;0,Onions!I212&gt;0,'Garlic Butter Sauce'!I212&gt;0,Flour!I212&gt;0,Cheddar!I212&gt;0),50,200))),0)</f>
        <v>0</v>
      </c>
      <c r="J212" s="2" t="str">
        <f ca="1">IF(D212&lt;$E$18,"N/A",IF(D212=$E$18,IF($E$7-SUM(OFFSET(F212,-$E$18,0):F212)&gt;0,$E$7-SUM(OFFSET(F212,-$E$18,0):F212),0),IF(OFFSET(G212,-$E$18,0)-SUM(OFFSET(F212,-$E$18,0):F212)&gt;0,OFFSET(G212,-$E$18,0)-SUM(OFFSET(F212,-$E$18,0):F212),0)))</f>
        <v>N/A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466</v>
      </c>
      <c r="F213" s="15">
        <f t="shared" si="16"/>
        <v>16</v>
      </c>
      <c r="G213" s="15">
        <f t="shared" ca="1" si="17"/>
        <v>0</v>
      </c>
      <c r="H213" s="13">
        <f t="shared" ref="H213:H276" ca="1" si="19">IF(E213&gt;0,E213*($E$12/365),0)</f>
        <v>0.51068493150684935</v>
      </c>
      <c r="I213" s="29">
        <f ca="1">IF(G213&lt;&gt;0,IF(E213&lt;0,0,IF(OR('Marinated Chicken'!I213&gt;0,Squid!I213&gt;0,Spanakopita!I213&gt;0,'Filet Mignon'!I213&gt;0,'Pork Loin Skewers'!I213&gt;0,Bacon!I213&gt;0,'Chicken Breast'!I213&gt;0),0,IF(OR(Pita!I213&gt;0,'Green Pepper'!I213&gt;0,'House Salad'!I213&gt;0,Mushrooms!I213&gt;0,Lemon!I213&gt;0,Tzatziki!I213&gt;0,'Monterey Jack'!I213&gt;0,Onions!I213&gt;0,'Garlic Butter Sauce'!I213&gt;0,Flour!I213&gt;0,Cheddar!I213&gt;0),50,200))),0)</f>
        <v>0</v>
      </c>
      <c r="J213" s="2" t="str">
        <f ca="1">IF(D213&lt;$E$18,"N/A",IF(D213=$E$18,IF($E$7-SUM(OFFSET(F213,-$E$18,0):F213)&gt;0,$E$7-SUM(OFFSET(F213,-$E$18,0):F213),0),IF(OFFSET(G213,-$E$18,0)-SUM(OFFSET(F213,-$E$18,0):F213)&gt;0,OFFSET(G213,-$E$18,0)-SUM(OFFSET(F213,-$E$18,0):F213),0)))</f>
        <v>N/A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450</v>
      </c>
      <c r="F214" s="15">
        <f t="shared" ref="F214:F277" si="22">ROUND($E$15/7,0)</f>
        <v>16</v>
      </c>
      <c r="G214" s="15">
        <f t="shared" ref="G214:G277" ca="1" si="23">IF(D214=1,$E$4,IF(E214&lt;0,$E$4-E214,IF(MOD(D214,$E$5)=0,$E$4-E214,0)))</f>
        <v>0</v>
      </c>
      <c r="H214" s="13">
        <f t="shared" ca="1" si="19"/>
        <v>0.49315068493150693</v>
      </c>
      <c r="I214" s="29">
        <f ca="1">IF(G214&lt;&gt;0,IF(E214&lt;0,0,IF(OR('Marinated Chicken'!I214&gt;0,Squid!I214&gt;0,Spanakopita!I214&gt;0,'Filet Mignon'!I214&gt;0,'Pork Loin Skewers'!I214&gt;0,Bacon!I214&gt;0,'Chicken Breast'!I214&gt;0),0,IF(OR(Pita!I214&gt;0,'Green Pepper'!I214&gt;0,'House Salad'!I214&gt;0,Mushrooms!I214&gt;0,Lemon!I214&gt;0,Tzatziki!I214&gt;0,'Monterey Jack'!I214&gt;0,Onions!I214&gt;0,'Garlic Butter Sauce'!I214&gt;0,Flour!I214&gt;0,Cheddar!I214&gt;0),50,200))),0)</f>
        <v>0</v>
      </c>
      <c r="J214" s="2" t="str">
        <f ca="1">IF(D214&lt;$E$18,"N/A",IF(D214=$E$18,IF($E$7-SUM(OFFSET(F214,-$E$18,0):F214)&gt;0,$E$7-SUM(OFFSET(F214,-$E$18,0):F214),0),IF(OFFSET(G214,-$E$18,0)-SUM(OFFSET(F214,-$E$18,0):F214)&gt;0,OFFSET(G214,-$E$18,0)-SUM(OFFSET(F214,-$E$18,0):F214),0)))</f>
        <v>N/A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434</v>
      </c>
      <c r="F215" s="15">
        <f t="shared" si="22"/>
        <v>16</v>
      </c>
      <c r="G215" s="15">
        <f t="shared" ca="1" si="23"/>
        <v>0</v>
      </c>
      <c r="H215" s="13">
        <f t="shared" ca="1" si="19"/>
        <v>0.47561643835616446</v>
      </c>
      <c r="I215" s="29">
        <f ca="1">IF(G215&lt;&gt;0,IF(E215&lt;0,0,IF(OR('Marinated Chicken'!I215&gt;0,Squid!I215&gt;0,Spanakopita!I215&gt;0,'Filet Mignon'!I215&gt;0,'Pork Loin Skewers'!I215&gt;0,Bacon!I215&gt;0,'Chicken Breast'!I215&gt;0),0,IF(OR(Pita!I215&gt;0,'Green Pepper'!I215&gt;0,'House Salad'!I215&gt;0,Mushrooms!I215&gt;0,Lemon!I215&gt;0,Tzatziki!I215&gt;0,'Monterey Jack'!I215&gt;0,Onions!I215&gt;0,'Garlic Butter Sauce'!I215&gt;0,Flour!I215&gt;0,Cheddar!I215&gt;0),50,200))),0)</f>
        <v>0</v>
      </c>
      <c r="J215" s="2" t="str">
        <f ca="1">IF(D215&lt;$E$18,"N/A",IF(D215=$E$18,IF($E$7-SUM(OFFSET(F215,-$E$18,0):F215)&gt;0,$E$7-SUM(OFFSET(F215,-$E$18,0):F215),0),IF(OFFSET(G215,-$E$18,0)-SUM(OFFSET(F215,-$E$18,0):F215)&gt;0,OFFSET(G215,-$E$18,0)-SUM(OFFSET(F215,-$E$18,0):F215),0)))</f>
        <v>N/A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418</v>
      </c>
      <c r="F216" s="15">
        <f t="shared" si="22"/>
        <v>16</v>
      </c>
      <c r="G216" s="15">
        <f t="shared" ca="1" si="23"/>
        <v>0</v>
      </c>
      <c r="H216" s="13">
        <f t="shared" ca="1" si="19"/>
        <v>0.45808219178082199</v>
      </c>
      <c r="I216" s="29">
        <f ca="1">IF(G216&lt;&gt;0,IF(E216&lt;0,0,IF(OR('Marinated Chicken'!I216&gt;0,Squid!I216&gt;0,Spanakopita!I216&gt;0,'Filet Mignon'!I216&gt;0,'Pork Loin Skewers'!I216&gt;0,Bacon!I216&gt;0,'Chicken Breast'!I216&gt;0),0,IF(OR(Pita!I216&gt;0,'Green Pepper'!I216&gt;0,'House Salad'!I216&gt;0,Mushrooms!I216&gt;0,Lemon!I216&gt;0,Tzatziki!I216&gt;0,'Monterey Jack'!I216&gt;0,Onions!I216&gt;0,'Garlic Butter Sauce'!I216&gt;0,Flour!I216&gt;0,Cheddar!I216&gt;0),50,200))),0)</f>
        <v>0</v>
      </c>
      <c r="J216" s="2" t="str">
        <f ca="1">IF(D216&lt;$E$18,"N/A",IF(D216=$E$18,IF($E$7-SUM(OFFSET(F216,-$E$18,0):F216)&gt;0,$E$7-SUM(OFFSET(F216,-$E$18,0):F216),0),IF(OFFSET(G216,-$E$18,0)-SUM(OFFSET(F216,-$E$18,0):F216)&gt;0,OFFSET(G216,-$E$18,0)-SUM(OFFSET(F216,-$E$18,0):F216),0)))</f>
        <v>N/A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402</v>
      </c>
      <c r="F217" s="15">
        <f t="shared" si="22"/>
        <v>16</v>
      </c>
      <c r="G217" s="15">
        <f t="shared" ca="1" si="23"/>
        <v>0</v>
      </c>
      <c r="H217" s="13">
        <f t="shared" ca="1" si="19"/>
        <v>0.44054794520547952</v>
      </c>
      <c r="I217" s="29">
        <f ca="1">IF(G217&lt;&gt;0,IF(E217&lt;0,0,IF(OR('Marinated Chicken'!I217&gt;0,Squid!I217&gt;0,Spanakopita!I217&gt;0,'Filet Mignon'!I217&gt;0,'Pork Loin Skewers'!I217&gt;0,Bacon!I217&gt;0,'Chicken Breast'!I217&gt;0),0,IF(OR(Pita!I217&gt;0,'Green Pepper'!I217&gt;0,'House Salad'!I217&gt;0,Mushrooms!I217&gt;0,Lemon!I217&gt;0,Tzatziki!I217&gt;0,'Monterey Jack'!I217&gt;0,Onions!I217&gt;0,'Garlic Butter Sauce'!I217&gt;0,Flour!I217&gt;0,Cheddar!I217&gt;0),50,200))),0)</f>
        <v>0</v>
      </c>
      <c r="J217" s="2" t="str">
        <f ca="1">IF(D217&lt;$E$18,"N/A",IF(D217=$E$18,IF($E$7-SUM(OFFSET(F217,-$E$18,0):F217)&gt;0,$E$7-SUM(OFFSET(F217,-$E$18,0):F217),0),IF(OFFSET(G217,-$E$18,0)-SUM(OFFSET(F217,-$E$18,0):F217)&gt;0,OFFSET(G217,-$E$18,0)-SUM(OFFSET(F217,-$E$18,0):F217),0)))</f>
        <v>N/A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386</v>
      </c>
      <c r="F218" s="15">
        <f t="shared" si="22"/>
        <v>16</v>
      </c>
      <c r="G218" s="15">
        <f t="shared" ca="1" si="23"/>
        <v>0</v>
      </c>
      <c r="H218" s="13">
        <f t="shared" ca="1" si="19"/>
        <v>0.42301369863013705</v>
      </c>
      <c r="I218" s="29">
        <f ca="1">IF(G218&lt;&gt;0,IF(E218&lt;0,0,IF(OR('Marinated Chicken'!I218&gt;0,Squid!I218&gt;0,Spanakopita!I218&gt;0,'Filet Mignon'!I218&gt;0,'Pork Loin Skewers'!I218&gt;0,Bacon!I218&gt;0,'Chicken Breast'!I218&gt;0),0,IF(OR(Pita!I218&gt;0,'Green Pepper'!I218&gt;0,'House Salad'!I218&gt;0,Mushrooms!I218&gt;0,Lemon!I218&gt;0,Tzatziki!I218&gt;0,'Monterey Jack'!I218&gt;0,Onions!I218&gt;0,'Garlic Butter Sauce'!I218&gt;0,Flour!I218&gt;0,Cheddar!I218&gt;0),50,200))),0)</f>
        <v>0</v>
      </c>
      <c r="J218" s="2" t="str">
        <f ca="1">IF(D218&lt;$E$18,"N/A",IF(D218=$E$18,IF($E$7-SUM(OFFSET(F218,-$E$18,0):F218)&gt;0,$E$7-SUM(OFFSET(F218,-$E$18,0):F218),0),IF(OFFSET(G218,-$E$18,0)-SUM(OFFSET(F218,-$E$18,0):F218)&gt;0,OFFSET(G218,-$E$18,0)-SUM(OFFSET(F218,-$E$18,0):F218),0)))</f>
        <v>N/A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370</v>
      </c>
      <c r="F219" s="15">
        <f t="shared" si="22"/>
        <v>16</v>
      </c>
      <c r="G219" s="15">
        <f t="shared" ca="1" si="23"/>
        <v>0</v>
      </c>
      <c r="H219" s="13">
        <f t="shared" ca="1" si="19"/>
        <v>0.40547945205479458</v>
      </c>
      <c r="I219" s="29">
        <f ca="1">IF(G219&lt;&gt;0,IF(E219&lt;0,0,IF(OR('Marinated Chicken'!I219&gt;0,Squid!I219&gt;0,Spanakopita!I219&gt;0,'Filet Mignon'!I219&gt;0,'Pork Loin Skewers'!I219&gt;0,Bacon!I219&gt;0,'Chicken Breast'!I219&gt;0),0,IF(OR(Pita!I219&gt;0,'Green Pepper'!I219&gt;0,'House Salad'!I219&gt;0,Mushrooms!I219&gt;0,Lemon!I219&gt;0,Tzatziki!I219&gt;0,'Monterey Jack'!I219&gt;0,Onions!I219&gt;0,'Garlic Butter Sauce'!I219&gt;0,Flour!I219&gt;0,Cheddar!I219&gt;0),50,200))),0)</f>
        <v>0</v>
      </c>
      <c r="J219" s="2" t="str">
        <f ca="1">IF(D219&lt;$E$18,"N/A",IF(D219=$E$18,IF($E$7-SUM(OFFSET(F219,-$E$18,0):F219)&gt;0,$E$7-SUM(OFFSET(F219,-$E$18,0):F219),0),IF(OFFSET(G219,-$E$18,0)-SUM(OFFSET(F219,-$E$18,0):F219)&gt;0,OFFSET(G219,-$E$18,0)-SUM(OFFSET(F219,-$E$18,0):F219),0)))</f>
        <v>N/A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354</v>
      </c>
      <c r="F220" s="15">
        <f t="shared" si="22"/>
        <v>16</v>
      </c>
      <c r="G220" s="15">
        <f t="shared" ca="1" si="23"/>
        <v>0</v>
      </c>
      <c r="H220" s="13">
        <f t="shared" ca="1" si="19"/>
        <v>0.3879452054794521</v>
      </c>
      <c r="I220" s="29">
        <f ca="1">IF(G220&lt;&gt;0,IF(E220&lt;0,0,IF(OR('Marinated Chicken'!I220&gt;0,Squid!I220&gt;0,Spanakopita!I220&gt;0,'Filet Mignon'!I220&gt;0,'Pork Loin Skewers'!I220&gt;0,Bacon!I220&gt;0,'Chicken Breast'!I220&gt;0),0,IF(OR(Pita!I220&gt;0,'Green Pepper'!I220&gt;0,'House Salad'!I220&gt;0,Mushrooms!I220&gt;0,Lemon!I220&gt;0,Tzatziki!I220&gt;0,'Monterey Jack'!I220&gt;0,Onions!I220&gt;0,'Garlic Butter Sauce'!I220&gt;0,Flour!I220&gt;0,Cheddar!I220&gt;0),50,200))),0)</f>
        <v>0</v>
      </c>
      <c r="J220" s="2" t="str">
        <f ca="1">IF(D220&lt;$E$18,"N/A",IF(D220=$E$18,IF($E$7-SUM(OFFSET(F220,-$E$18,0):F220)&gt;0,$E$7-SUM(OFFSET(F220,-$E$18,0):F220),0),IF(OFFSET(G220,-$E$18,0)-SUM(OFFSET(F220,-$E$18,0):F220)&gt;0,OFFSET(G220,-$E$18,0)-SUM(OFFSET(F220,-$E$18,0):F220),0)))</f>
        <v>N/A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338</v>
      </c>
      <c r="F221" s="15">
        <f t="shared" si="22"/>
        <v>16</v>
      </c>
      <c r="G221" s="15">
        <f t="shared" ca="1" si="23"/>
        <v>0</v>
      </c>
      <c r="H221" s="13">
        <f t="shared" ca="1" si="19"/>
        <v>0.37041095890410963</v>
      </c>
      <c r="I221" s="29">
        <f ca="1">IF(G221&lt;&gt;0,IF(E221&lt;0,0,IF(OR('Marinated Chicken'!I221&gt;0,Squid!I221&gt;0,Spanakopita!I221&gt;0,'Filet Mignon'!I221&gt;0,'Pork Loin Skewers'!I221&gt;0,Bacon!I221&gt;0,'Chicken Breast'!I221&gt;0),0,IF(OR(Pita!I221&gt;0,'Green Pepper'!I221&gt;0,'House Salad'!I221&gt;0,Mushrooms!I221&gt;0,Lemon!I221&gt;0,Tzatziki!I221&gt;0,'Monterey Jack'!I221&gt;0,Onions!I221&gt;0,'Garlic Butter Sauce'!I221&gt;0,Flour!I221&gt;0,Cheddar!I221&gt;0),50,200))),0)</f>
        <v>0</v>
      </c>
      <c r="J221" s="2" t="str">
        <f ca="1">IF(D221&lt;$E$18,"N/A",IF(D221=$E$18,IF($E$7-SUM(OFFSET(F221,-$E$18,0):F221)&gt;0,$E$7-SUM(OFFSET(F221,-$E$18,0):F221),0),IF(OFFSET(G221,-$E$18,0)-SUM(OFFSET(F221,-$E$18,0):F221)&gt;0,OFFSET(G221,-$E$18,0)-SUM(OFFSET(F221,-$E$18,0):F221),0)))</f>
        <v>N/A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322</v>
      </c>
      <c r="F222" s="15">
        <f t="shared" si="22"/>
        <v>16</v>
      </c>
      <c r="G222" s="15">
        <f t="shared" ca="1" si="23"/>
        <v>0</v>
      </c>
      <c r="H222" s="13">
        <f t="shared" ca="1" si="19"/>
        <v>0.35287671232876716</v>
      </c>
      <c r="I222" s="29">
        <f ca="1">IF(G222&lt;&gt;0,IF(E222&lt;0,0,IF(OR('Marinated Chicken'!I222&gt;0,Squid!I222&gt;0,Spanakopita!I222&gt;0,'Filet Mignon'!I222&gt;0,'Pork Loin Skewers'!I222&gt;0,Bacon!I222&gt;0,'Chicken Breast'!I222&gt;0),0,IF(OR(Pita!I222&gt;0,'Green Pepper'!I222&gt;0,'House Salad'!I222&gt;0,Mushrooms!I222&gt;0,Lemon!I222&gt;0,Tzatziki!I222&gt;0,'Monterey Jack'!I222&gt;0,Onions!I222&gt;0,'Garlic Butter Sauce'!I222&gt;0,Flour!I222&gt;0,Cheddar!I222&gt;0),50,200))),0)</f>
        <v>0</v>
      </c>
      <c r="J222" s="2" t="str">
        <f ca="1">IF(D222&lt;$E$18,"N/A",IF(D222=$E$18,IF($E$7-SUM(OFFSET(F222,-$E$18,0):F222)&gt;0,$E$7-SUM(OFFSET(F222,-$E$18,0):F222),0),IF(OFFSET(G222,-$E$18,0)-SUM(OFFSET(F222,-$E$18,0):F222)&gt;0,OFFSET(G222,-$E$18,0)-SUM(OFFSET(F222,-$E$18,0):F222),0)))</f>
        <v>N/A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306</v>
      </c>
      <c r="F223" s="15">
        <f t="shared" si="22"/>
        <v>16</v>
      </c>
      <c r="G223" s="15">
        <f t="shared" ca="1" si="23"/>
        <v>0</v>
      </c>
      <c r="H223" s="13">
        <f t="shared" ca="1" si="19"/>
        <v>0.33534246575342469</v>
      </c>
      <c r="I223" s="29">
        <f ca="1">IF(G223&lt;&gt;0,IF(E223&lt;0,0,IF(OR('Marinated Chicken'!I223&gt;0,Squid!I223&gt;0,Spanakopita!I223&gt;0,'Filet Mignon'!I223&gt;0,'Pork Loin Skewers'!I223&gt;0,Bacon!I223&gt;0,'Chicken Breast'!I223&gt;0),0,IF(OR(Pita!I223&gt;0,'Green Pepper'!I223&gt;0,'House Salad'!I223&gt;0,Mushrooms!I223&gt;0,Lemon!I223&gt;0,Tzatziki!I223&gt;0,'Monterey Jack'!I223&gt;0,Onions!I223&gt;0,'Garlic Butter Sauce'!I223&gt;0,Flour!I223&gt;0,Cheddar!I223&gt;0),50,200))),0)</f>
        <v>0</v>
      </c>
      <c r="J223" s="2" t="str">
        <f ca="1">IF(D223&lt;$E$18,"N/A",IF(D223=$E$18,IF($E$7-SUM(OFFSET(F223,-$E$18,0):F223)&gt;0,$E$7-SUM(OFFSET(F223,-$E$18,0):F223),0),IF(OFFSET(G223,-$E$18,0)-SUM(OFFSET(F223,-$E$18,0):F223)&gt;0,OFFSET(G223,-$E$18,0)-SUM(OFFSET(F223,-$E$18,0):F223),0)))</f>
        <v>N/A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290</v>
      </c>
      <c r="F224" s="15">
        <f t="shared" si="22"/>
        <v>16</v>
      </c>
      <c r="G224" s="15">
        <f t="shared" ca="1" si="23"/>
        <v>0</v>
      </c>
      <c r="H224" s="13">
        <f t="shared" ca="1" si="19"/>
        <v>0.31780821917808222</v>
      </c>
      <c r="I224" s="29">
        <f ca="1">IF(G224&lt;&gt;0,IF(E224&lt;0,0,IF(OR('Marinated Chicken'!I224&gt;0,Squid!I224&gt;0,Spanakopita!I224&gt;0,'Filet Mignon'!I224&gt;0,'Pork Loin Skewers'!I224&gt;0,Bacon!I224&gt;0,'Chicken Breast'!I224&gt;0),0,IF(OR(Pita!I224&gt;0,'Green Pepper'!I224&gt;0,'House Salad'!I224&gt;0,Mushrooms!I224&gt;0,Lemon!I224&gt;0,Tzatziki!I224&gt;0,'Monterey Jack'!I224&gt;0,Onions!I224&gt;0,'Garlic Butter Sauce'!I224&gt;0,Flour!I224&gt;0,Cheddar!I224&gt;0),50,200))),0)</f>
        <v>0</v>
      </c>
      <c r="J224" s="2" t="str">
        <f ca="1">IF(D224&lt;$E$18,"N/A",IF(D224=$E$18,IF($E$7-SUM(OFFSET(F224,-$E$18,0):F224)&gt;0,$E$7-SUM(OFFSET(F224,-$E$18,0):F224),0),IF(OFFSET(G224,-$E$18,0)-SUM(OFFSET(F224,-$E$18,0):F224)&gt;0,OFFSET(G224,-$E$18,0)-SUM(OFFSET(F224,-$E$18,0):F224),0)))</f>
        <v>N/A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274</v>
      </c>
      <c r="F225" s="15">
        <f t="shared" si="22"/>
        <v>16</v>
      </c>
      <c r="G225" s="15">
        <f t="shared" ca="1" si="23"/>
        <v>0</v>
      </c>
      <c r="H225" s="13">
        <f t="shared" ca="1" si="19"/>
        <v>0.30027397260273975</v>
      </c>
      <c r="I225" s="29">
        <f ca="1">IF(G225&lt;&gt;0,IF(E225&lt;0,0,IF(OR('Marinated Chicken'!I225&gt;0,Squid!I225&gt;0,Spanakopita!I225&gt;0,'Filet Mignon'!I225&gt;0,'Pork Loin Skewers'!I225&gt;0,Bacon!I225&gt;0,'Chicken Breast'!I225&gt;0),0,IF(OR(Pita!I225&gt;0,'Green Pepper'!I225&gt;0,'House Salad'!I225&gt;0,Mushrooms!I225&gt;0,Lemon!I225&gt;0,Tzatziki!I225&gt;0,'Monterey Jack'!I225&gt;0,Onions!I225&gt;0,'Garlic Butter Sauce'!I225&gt;0,Flour!I225&gt;0,Cheddar!I225&gt;0),50,200))),0)</f>
        <v>0</v>
      </c>
      <c r="J225" s="2" t="str">
        <f ca="1">IF(D225&lt;$E$18,"N/A",IF(D225=$E$18,IF($E$7-SUM(OFFSET(F225,-$E$18,0):F225)&gt;0,$E$7-SUM(OFFSET(F225,-$E$18,0):F225),0),IF(OFFSET(G225,-$E$18,0)-SUM(OFFSET(F225,-$E$18,0):F225)&gt;0,OFFSET(G225,-$E$18,0)-SUM(OFFSET(F225,-$E$18,0):F225),0)))</f>
        <v>N/A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258</v>
      </c>
      <c r="F226" s="15">
        <f t="shared" si="22"/>
        <v>16</v>
      </c>
      <c r="G226" s="15">
        <f t="shared" ca="1" si="23"/>
        <v>0</v>
      </c>
      <c r="H226" s="13">
        <f t="shared" ca="1" si="19"/>
        <v>0.28273972602739728</v>
      </c>
      <c r="I226" s="29">
        <f ca="1">IF(G226&lt;&gt;0,IF(E226&lt;0,0,IF(OR('Marinated Chicken'!I226&gt;0,Squid!I226&gt;0,Spanakopita!I226&gt;0,'Filet Mignon'!I226&gt;0,'Pork Loin Skewers'!I226&gt;0,Bacon!I226&gt;0,'Chicken Breast'!I226&gt;0),0,IF(OR(Pita!I226&gt;0,'Green Pepper'!I226&gt;0,'House Salad'!I226&gt;0,Mushrooms!I226&gt;0,Lemon!I226&gt;0,Tzatziki!I226&gt;0,'Monterey Jack'!I226&gt;0,Onions!I226&gt;0,'Garlic Butter Sauce'!I226&gt;0,Flour!I226&gt;0,Cheddar!I226&gt;0),50,200))),0)</f>
        <v>0</v>
      </c>
      <c r="J226" s="2" t="str">
        <f ca="1">IF(D226&lt;$E$18,"N/A",IF(D226=$E$18,IF($E$7-SUM(OFFSET(F226,-$E$18,0):F226)&gt;0,$E$7-SUM(OFFSET(F226,-$E$18,0):F226),0),IF(OFFSET(G226,-$E$18,0)-SUM(OFFSET(F226,-$E$18,0):F226)&gt;0,OFFSET(G226,-$E$18,0)-SUM(OFFSET(F226,-$E$18,0):F226),0)))</f>
        <v>N/A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242</v>
      </c>
      <c r="F227" s="15">
        <f t="shared" si="22"/>
        <v>16</v>
      </c>
      <c r="G227" s="15">
        <f t="shared" ca="1" si="23"/>
        <v>0</v>
      </c>
      <c r="H227" s="13">
        <f t="shared" ca="1" si="19"/>
        <v>0.2652054794520548</v>
      </c>
      <c r="I227" s="29">
        <f ca="1">IF(G227&lt;&gt;0,IF(E227&lt;0,0,IF(OR('Marinated Chicken'!I227&gt;0,Squid!I227&gt;0,Spanakopita!I227&gt;0,'Filet Mignon'!I227&gt;0,'Pork Loin Skewers'!I227&gt;0,Bacon!I227&gt;0,'Chicken Breast'!I227&gt;0),0,IF(OR(Pita!I227&gt;0,'Green Pepper'!I227&gt;0,'House Salad'!I227&gt;0,Mushrooms!I227&gt;0,Lemon!I227&gt;0,Tzatziki!I227&gt;0,'Monterey Jack'!I227&gt;0,Onions!I227&gt;0,'Garlic Butter Sauce'!I227&gt;0,Flour!I227&gt;0,Cheddar!I227&gt;0),50,200))),0)</f>
        <v>0</v>
      </c>
      <c r="J227" s="2" t="str">
        <f ca="1">IF(D227&lt;$E$18,"N/A",IF(D227=$E$18,IF($E$7-SUM(OFFSET(F227,-$E$18,0):F227)&gt;0,$E$7-SUM(OFFSET(F227,-$E$18,0):F227),0),IF(OFFSET(G227,-$E$18,0)-SUM(OFFSET(F227,-$E$18,0):F227)&gt;0,OFFSET(G227,-$E$18,0)-SUM(OFFSET(F227,-$E$18,0):F227),0)))</f>
        <v>N/A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226</v>
      </c>
      <c r="F228" s="15">
        <f t="shared" si="22"/>
        <v>16</v>
      </c>
      <c r="G228" s="15">
        <f t="shared" ca="1" si="23"/>
        <v>0</v>
      </c>
      <c r="H228" s="13">
        <f t="shared" ca="1" si="19"/>
        <v>0.24767123287671236</v>
      </c>
      <c r="I228" s="29">
        <f ca="1">IF(G228&lt;&gt;0,IF(E228&lt;0,0,IF(OR('Marinated Chicken'!I228&gt;0,Squid!I228&gt;0,Spanakopita!I228&gt;0,'Filet Mignon'!I228&gt;0,'Pork Loin Skewers'!I228&gt;0,Bacon!I228&gt;0,'Chicken Breast'!I228&gt;0),0,IF(OR(Pita!I228&gt;0,'Green Pepper'!I228&gt;0,'House Salad'!I228&gt;0,Mushrooms!I228&gt;0,Lemon!I228&gt;0,Tzatziki!I228&gt;0,'Monterey Jack'!I228&gt;0,Onions!I228&gt;0,'Garlic Butter Sauce'!I228&gt;0,Flour!I228&gt;0,Cheddar!I228&gt;0),50,200))),0)</f>
        <v>0</v>
      </c>
      <c r="J228" s="2" t="str">
        <f ca="1">IF(D228&lt;$E$18,"N/A",IF(D228=$E$18,IF($E$7-SUM(OFFSET(F228,-$E$18,0):F228)&gt;0,$E$7-SUM(OFFSET(F228,-$E$18,0):F228),0),IF(OFFSET(G228,-$E$18,0)-SUM(OFFSET(F228,-$E$18,0):F228)&gt;0,OFFSET(G228,-$E$18,0)-SUM(OFFSET(F228,-$E$18,0):F228),0)))</f>
        <v>N/A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210</v>
      </c>
      <c r="F229" s="15">
        <f t="shared" si="22"/>
        <v>16</v>
      </c>
      <c r="G229" s="15">
        <f t="shared" ca="1" si="23"/>
        <v>0</v>
      </c>
      <c r="H229" s="13">
        <f t="shared" ca="1" si="19"/>
        <v>0.23013698630136989</v>
      </c>
      <c r="I229" s="29">
        <f ca="1">IF(G229&lt;&gt;0,IF(E229&lt;0,0,IF(OR('Marinated Chicken'!I229&gt;0,Squid!I229&gt;0,Spanakopita!I229&gt;0,'Filet Mignon'!I229&gt;0,'Pork Loin Skewers'!I229&gt;0,Bacon!I229&gt;0,'Chicken Breast'!I229&gt;0),0,IF(OR(Pita!I229&gt;0,'Green Pepper'!I229&gt;0,'House Salad'!I229&gt;0,Mushrooms!I229&gt;0,Lemon!I229&gt;0,Tzatziki!I229&gt;0,'Monterey Jack'!I229&gt;0,Onions!I229&gt;0,'Garlic Butter Sauce'!I229&gt;0,Flour!I229&gt;0,Cheddar!I229&gt;0),50,200))),0)</f>
        <v>0</v>
      </c>
      <c r="J229" s="2" t="str">
        <f ca="1">IF(D229&lt;$E$18,"N/A",IF(D229=$E$18,IF($E$7-SUM(OFFSET(F229,-$E$18,0):F229)&gt;0,$E$7-SUM(OFFSET(F229,-$E$18,0):F229),0),IF(OFFSET(G229,-$E$18,0)-SUM(OFFSET(F229,-$E$18,0):F229)&gt;0,OFFSET(G229,-$E$18,0)-SUM(OFFSET(F229,-$E$18,0):F229),0)))</f>
        <v>N/A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194</v>
      </c>
      <c r="F230" s="15">
        <f t="shared" si="22"/>
        <v>16</v>
      </c>
      <c r="G230" s="15">
        <f t="shared" ca="1" si="23"/>
        <v>560</v>
      </c>
      <c r="H230" s="13">
        <f t="shared" ca="1" si="19"/>
        <v>0.21260273972602742</v>
      </c>
      <c r="I230" s="29">
        <f ca="1">IF(G230&lt;&gt;0,IF(E230&lt;0,0,IF(OR('Marinated Chicken'!I230&gt;0,Squid!I230&gt;0,Spanakopita!I230&gt;0,'Filet Mignon'!I230&gt;0,'Pork Loin Skewers'!I230&gt;0,Bacon!I230&gt;0,'Chicken Breast'!I230&gt;0),0,IF(OR(Pita!I230&gt;0,'Green Pepper'!I230&gt;0,'House Salad'!I230&gt;0,Mushrooms!I230&gt;0,Lemon!I230&gt;0,Tzatziki!I230&gt;0,'Monterey Jack'!I230&gt;0,Onions!I230&gt;0,'Garlic Butter Sauce'!I230&gt;0,Flour!I230&gt;0,Cheddar!I230&gt;0),50,200))),0)</f>
        <v>0</v>
      </c>
      <c r="J230" s="2" t="str">
        <f ca="1">IF(D230&lt;$E$18,"N/A",IF(D230=$E$18,IF($E$7-SUM(OFFSET(F230,-$E$18,0):F230)&gt;0,$E$7-SUM(OFFSET(F230,-$E$18,0):F230),0),IF(OFFSET(G230,-$E$18,0)-SUM(OFFSET(F230,-$E$18,0):F230)&gt;0,OFFSET(G230,-$E$18,0)-SUM(OFFSET(F230,-$E$18,0):F230),0)))</f>
        <v>N/A</v>
      </c>
      <c r="K230" s="13">
        <f t="shared" ca="1" si="20"/>
        <v>0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738</v>
      </c>
      <c r="F231" s="15">
        <f t="shared" si="22"/>
        <v>16</v>
      </c>
      <c r="G231" s="15">
        <f t="shared" ca="1" si="23"/>
        <v>0</v>
      </c>
      <c r="H231" s="13">
        <f t="shared" ca="1" si="19"/>
        <v>0.80876712328767131</v>
      </c>
      <c r="I231" s="29">
        <f ca="1">IF(G231&lt;&gt;0,IF(E231&lt;0,0,IF(OR('Marinated Chicken'!I231&gt;0,Squid!I231&gt;0,Spanakopita!I231&gt;0,'Filet Mignon'!I231&gt;0,'Pork Loin Skewers'!I231&gt;0,Bacon!I231&gt;0,'Chicken Breast'!I231&gt;0),0,IF(OR(Pita!I231&gt;0,'Green Pepper'!I231&gt;0,'House Salad'!I231&gt;0,Mushrooms!I231&gt;0,Lemon!I231&gt;0,Tzatziki!I231&gt;0,'Monterey Jack'!I231&gt;0,Onions!I231&gt;0,'Garlic Butter Sauce'!I231&gt;0,Flour!I231&gt;0,Cheddar!I231&gt;0),50,200))),0)</f>
        <v>0</v>
      </c>
      <c r="J231" s="2" t="str">
        <f ca="1">IF(D231&lt;$E$18,"N/A",IF(D231=$E$18,IF($E$7-SUM(OFFSET(F231,-$E$18,0):F231)&gt;0,$E$7-SUM(OFFSET(F231,-$E$18,0):F231),0),IF(OFFSET(G231,-$E$18,0)-SUM(OFFSET(F231,-$E$18,0):F231)&gt;0,OFFSET(G231,-$E$18,0)-SUM(OFFSET(F231,-$E$18,0):F231),0)))</f>
        <v>N/A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722</v>
      </c>
      <c r="F232" s="15">
        <f t="shared" si="22"/>
        <v>16</v>
      </c>
      <c r="G232" s="15">
        <f t="shared" ca="1" si="23"/>
        <v>0</v>
      </c>
      <c r="H232" s="13">
        <f t="shared" ca="1" si="19"/>
        <v>0.79123287671232889</v>
      </c>
      <c r="I232" s="29">
        <f ca="1">IF(G232&lt;&gt;0,IF(E232&lt;0,0,IF(OR('Marinated Chicken'!I232&gt;0,Squid!I232&gt;0,Spanakopita!I232&gt;0,'Filet Mignon'!I232&gt;0,'Pork Loin Skewers'!I232&gt;0,Bacon!I232&gt;0,'Chicken Breast'!I232&gt;0),0,IF(OR(Pita!I232&gt;0,'Green Pepper'!I232&gt;0,'House Salad'!I232&gt;0,Mushrooms!I232&gt;0,Lemon!I232&gt;0,Tzatziki!I232&gt;0,'Monterey Jack'!I232&gt;0,Onions!I232&gt;0,'Garlic Butter Sauce'!I232&gt;0,Flour!I232&gt;0,Cheddar!I232&gt;0),50,200))),0)</f>
        <v>0</v>
      </c>
      <c r="J232" s="2" t="str">
        <f ca="1">IF(D232&lt;$E$18,"N/A",IF(D232=$E$18,IF($E$7-SUM(OFFSET(F232,-$E$18,0):F232)&gt;0,$E$7-SUM(OFFSET(F232,-$E$18,0):F232),0),IF(OFFSET(G232,-$E$18,0)-SUM(OFFSET(F232,-$E$18,0):F232)&gt;0,OFFSET(G232,-$E$18,0)-SUM(OFFSET(F232,-$E$18,0):F232),0)))</f>
        <v>N/A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706</v>
      </c>
      <c r="F233" s="15">
        <f t="shared" si="22"/>
        <v>16</v>
      </c>
      <c r="G233" s="15">
        <f t="shared" ca="1" si="23"/>
        <v>0</v>
      </c>
      <c r="H233" s="13">
        <f t="shared" ca="1" si="19"/>
        <v>0.77369863013698637</v>
      </c>
      <c r="I233" s="29">
        <f ca="1">IF(G233&lt;&gt;0,IF(E233&lt;0,0,IF(OR('Marinated Chicken'!I233&gt;0,Squid!I233&gt;0,Spanakopita!I233&gt;0,'Filet Mignon'!I233&gt;0,'Pork Loin Skewers'!I233&gt;0,Bacon!I233&gt;0,'Chicken Breast'!I233&gt;0),0,IF(OR(Pita!I233&gt;0,'Green Pepper'!I233&gt;0,'House Salad'!I233&gt;0,Mushrooms!I233&gt;0,Lemon!I233&gt;0,Tzatziki!I233&gt;0,'Monterey Jack'!I233&gt;0,Onions!I233&gt;0,'Garlic Butter Sauce'!I233&gt;0,Flour!I233&gt;0,Cheddar!I233&gt;0),50,200))),0)</f>
        <v>0</v>
      </c>
      <c r="J233" s="2" t="str">
        <f ca="1">IF(D233&lt;$E$18,"N/A",IF(D233=$E$18,IF($E$7-SUM(OFFSET(F233,-$E$18,0):F233)&gt;0,$E$7-SUM(OFFSET(F233,-$E$18,0):F233),0),IF(OFFSET(G233,-$E$18,0)-SUM(OFFSET(F233,-$E$18,0):F233)&gt;0,OFFSET(G233,-$E$18,0)-SUM(OFFSET(F233,-$E$18,0):F233),0)))</f>
        <v>N/A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690</v>
      </c>
      <c r="F234" s="15">
        <f t="shared" si="22"/>
        <v>16</v>
      </c>
      <c r="G234" s="15">
        <f t="shared" ca="1" si="23"/>
        <v>0</v>
      </c>
      <c r="H234" s="13">
        <f t="shared" ca="1" si="19"/>
        <v>0.75616438356164395</v>
      </c>
      <c r="I234" s="29">
        <f ca="1">IF(G234&lt;&gt;0,IF(E234&lt;0,0,IF(OR('Marinated Chicken'!I234&gt;0,Squid!I234&gt;0,Spanakopita!I234&gt;0,'Filet Mignon'!I234&gt;0,'Pork Loin Skewers'!I234&gt;0,Bacon!I234&gt;0,'Chicken Breast'!I234&gt;0),0,IF(OR(Pita!I234&gt;0,'Green Pepper'!I234&gt;0,'House Salad'!I234&gt;0,Mushrooms!I234&gt;0,Lemon!I234&gt;0,Tzatziki!I234&gt;0,'Monterey Jack'!I234&gt;0,Onions!I234&gt;0,'Garlic Butter Sauce'!I234&gt;0,Flour!I234&gt;0,Cheddar!I234&gt;0),50,200))),0)</f>
        <v>0</v>
      </c>
      <c r="J234" s="2" t="str">
        <f ca="1">IF(D234&lt;$E$18,"N/A",IF(D234=$E$18,IF($E$7-SUM(OFFSET(F234,-$E$18,0):F234)&gt;0,$E$7-SUM(OFFSET(F234,-$E$18,0):F234),0),IF(OFFSET(G234,-$E$18,0)-SUM(OFFSET(F234,-$E$18,0):F234)&gt;0,OFFSET(G234,-$E$18,0)-SUM(OFFSET(F234,-$E$18,0):F234),0)))</f>
        <v>N/A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674</v>
      </c>
      <c r="F235" s="15">
        <f t="shared" si="22"/>
        <v>16</v>
      </c>
      <c r="G235" s="15">
        <f t="shared" ca="1" si="23"/>
        <v>0</v>
      </c>
      <c r="H235" s="13">
        <f t="shared" ca="1" si="19"/>
        <v>0.73863013698630142</v>
      </c>
      <c r="I235" s="29">
        <f ca="1">IF(G235&lt;&gt;0,IF(E235&lt;0,0,IF(OR('Marinated Chicken'!I235&gt;0,Squid!I235&gt;0,Spanakopita!I235&gt;0,'Filet Mignon'!I235&gt;0,'Pork Loin Skewers'!I235&gt;0,Bacon!I235&gt;0,'Chicken Breast'!I235&gt;0),0,IF(OR(Pita!I235&gt;0,'Green Pepper'!I235&gt;0,'House Salad'!I235&gt;0,Mushrooms!I235&gt;0,Lemon!I235&gt;0,Tzatziki!I235&gt;0,'Monterey Jack'!I235&gt;0,Onions!I235&gt;0,'Garlic Butter Sauce'!I235&gt;0,Flour!I235&gt;0,Cheddar!I235&gt;0),50,200))),0)</f>
        <v>0</v>
      </c>
      <c r="J235" s="2" t="str">
        <f ca="1">IF(D235&lt;$E$18,"N/A",IF(D235=$E$18,IF($E$7-SUM(OFFSET(F235,-$E$18,0):F235)&gt;0,$E$7-SUM(OFFSET(F235,-$E$18,0):F235),0),IF(OFFSET(G235,-$E$18,0)-SUM(OFFSET(F235,-$E$18,0):F235)&gt;0,OFFSET(G235,-$E$18,0)-SUM(OFFSET(F235,-$E$18,0):F235),0)))</f>
        <v>N/A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658</v>
      </c>
      <c r="F236" s="15">
        <f t="shared" si="22"/>
        <v>16</v>
      </c>
      <c r="G236" s="15">
        <f t="shared" ca="1" si="23"/>
        <v>0</v>
      </c>
      <c r="H236" s="13">
        <f t="shared" ca="1" si="19"/>
        <v>0.72109589041095901</v>
      </c>
      <c r="I236" s="29">
        <f ca="1">IF(G236&lt;&gt;0,IF(E236&lt;0,0,IF(OR('Marinated Chicken'!I236&gt;0,Squid!I236&gt;0,Spanakopita!I236&gt;0,'Filet Mignon'!I236&gt;0,'Pork Loin Skewers'!I236&gt;0,Bacon!I236&gt;0,'Chicken Breast'!I236&gt;0),0,IF(OR(Pita!I236&gt;0,'Green Pepper'!I236&gt;0,'House Salad'!I236&gt;0,Mushrooms!I236&gt;0,Lemon!I236&gt;0,Tzatziki!I236&gt;0,'Monterey Jack'!I236&gt;0,Onions!I236&gt;0,'Garlic Butter Sauce'!I236&gt;0,Flour!I236&gt;0,Cheddar!I236&gt;0),50,200))),0)</f>
        <v>0</v>
      </c>
      <c r="J236" s="2" t="str">
        <f ca="1">IF(D236&lt;$E$18,"N/A",IF(D236=$E$18,IF($E$7-SUM(OFFSET(F236,-$E$18,0):F236)&gt;0,$E$7-SUM(OFFSET(F236,-$E$18,0):F236),0),IF(OFFSET(G236,-$E$18,0)-SUM(OFFSET(F236,-$E$18,0):F236)&gt;0,OFFSET(G236,-$E$18,0)-SUM(OFFSET(F236,-$E$18,0):F236),0)))</f>
        <v>N/A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642</v>
      </c>
      <c r="F237" s="15">
        <f t="shared" si="22"/>
        <v>16</v>
      </c>
      <c r="G237" s="15">
        <f t="shared" ca="1" si="23"/>
        <v>0</v>
      </c>
      <c r="H237" s="13">
        <f t="shared" ca="1" si="19"/>
        <v>0.70356164383561648</v>
      </c>
      <c r="I237" s="29">
        <f ca="1">IF(G237&lt;&gt;0,IF(E237&lt;0,0,IF(OR('Marinated Chicken'!I237&gt;0,Squid!I237&gt;0,Spanakopita!I237&gt;0,'Filet Mignon'!I237&gt;0,'Pork Loin Skewers'!I237&gt;0,Bacon!I237&gt;0,'Chicken Breast'!I237&gt;0),0,IF(OR(Pita!I237&gt;0,'Green Pepper'!I237&gt;0,'House Salad'!I237&gt;0,Mushrooms!I237&gt;0,Lemon!I237&gt;0,Tzatziki!I237&gt;0,'Monterey Jack'!I237&gt;0,Onions!I237&gt;0,'Garlic Butter Sauce'!I237&gt;0,Flour!I237&gt;0,Cheddar!I237&gt;0),50,200))),0)</f>
        <v>0</v>
      </c>
      <c r="J237" s="2" t="str">
        <f ca="1">IF(D237&lt;$E$18,"N/A",IF(D237=$E$18,IF($E$7-SUM(OFFSET(F237,-$E$18,0):F237)&gt;0,$E$7-SUM(OFFSET(F237,-$E$18,0):F237),0),IF(OFFSET(G237,-$E$18,0)-SUM(OFFSET(F237,-$E$18,0):F237)&gt;0,OFFSET(G237,-$E$18,0)-SUM(OFFSET(F237,-$E$18,0):F237),0)))</f>
        <v>N/A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626</v>
      </c>
      <c r="F238" s="15">
        <f t="shared" si="22"/>
        <v>16</v>
      </c>
      <c r="G238" s="15">
        <f t="shared" ca="1" si="23"/>
        <v>0</v>
      </c>
      <c r="H238" s="13">
        <f t="shared" ca="1" si="19"/>
        <v>0.68602739726027406</v>
      </c>
      <c r="I238" s="29">
        <f ca="1">IF(G238&lt;&gt;0,IF(E238&lt;0,0,IF(OR('Marinated Chicken'!I238&gt;0,Squid!I238&gt;0,Spanakopita!I238&gt;0,'Filet Mignon'!I238&gt;0,'Pork Loin Skewers'!I238&gt;0,Bacon!I238&gt;0,'Chicken Breast'!I238&gt;0),0,IF(OR(Pita!I238&gt;0,'Green Pepper'!I238&gt;0,'House Salad'!I238&gt;0,Mushrooms!I238&gt;0,Lemon!I238&gt;0,Tzatziki!I238&gt;0,'Monterey Jack'!I238&gt;0,Onions!I238&gt;0,'Garlic Butter Sauce'!I238&gt;0,Flour!I238&gt;0,Cheddar!I238&gt;0),50,200))),0)</f>
        <v>0</v>
      </c>
      <c r="J238" s="2" t="str">
        <f ca="1">IF(D238&lt;$E$18,"N/A",IF(D238=$E$18,IF($E$7-SUM(OFFSET(F238,-$E$18,0):F238)&gt;0,$E$7-SUM(OFFSET(F238,-$E$18,0):F238),0),IF(OFFSET(G238,-$E$18,0)-SUM(OFFSET(F238,-$E$18,0):F238)&gt;0,OFFSET(G238,-$E$18,0)-SUM(OFFSET(F238,-$E$18,0):F238),0)))</f>
        <v>N/A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610</v>
      </c>
      <c r="F239" s="15">
        <f t="shared" si="22"/>
        <v>16</v>
      </c>
      <c r="G239" s="15">
        <f t="shared" ca="1" si="23"/>
        <v>0</v>
      </c>
      <c r="H239" s="13">
        <f t="shared" ca="1" si="19"/>
        <v>0.66849315068493154</v>
      </c>
      <c r="I239" s="29">
        <f ca="1">IF(G239&lt;&gt;0,IF(E239&lt;0,0,IF(OR('Marinated Chicken'!I239&gt;0,Squid!I239&gt;0,Spanakopita!I239&gt;0,'Filet Mignon'!I239&gt;0,'Pork Loin Skewers'!I239&gt;0,Bacon!I239&gt;0,'Chicken Breast'!I239&gt;0),0,IF(OR(Pita!I239&gt;0,'Green Pepper'!I239&gt;0,'House Salad'!I239&gt;0,Mushrooms!I239&gt;0,Lemon!I239&gt;0,Tzatziki!I239&gt;0,'Monterey Jack'!I239&gt;0,Onions!I239&gt;0,'Garlic Butter Sauce'!I239&gt;0,Flour!I239&gt;0,Cheddar!I239&gt;0),50,200))),0)</f>
        <v>0</v>
      </c>
      <c r="J239" s="2" t="str">
        <f ca="1">IF(D239&lt;$E$18,"N/A",IF(D239=$E$18,IF($E$7-SUM(OFFSET(F239,-$E$18,0):F239)&gt;0,$E$7-SUM(OFFSET(F239,-$E$18,0):F239),0),IF(OFFSET(G239,-$E$18,0)-SUM(OFFSET(F239,-$E$18,0):F239)&gt;0,OFFSET(G239,-$E$18,0)-SUM(OFFSET(F239,-$E$18,0):F239),0)))</f>
        <v>N/A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594</v>
      </c>
      <c r="F240" s="15">
        <f t="shared" si="22"/>
        <v>16</v>
      </c>
      <c r="G240" s="15">
        <f t="shared" ca="1" si="23"/>
        <v>0</v>
      </c>
      <c r="H240" s="13">
        <f t="shared" ca="1" si="19"/>
        <v>0.65095890410958912</v>
      </c>
      <c r="I240" s="29">
        <f ca="1">IF(G240&lt;&gt;0,IF(E240&lt;0,0,IF(OR('Marinated Chicken'!I240&gt;0,Squid!I240&gt;0,Spanakopita!I240&gt;0,'Filet Mignon'!I240&gt;0,'Pork Loin Skewers'!I240&gt;0,Bacon!I240&gt;0,'Chicken Breast'!I240&gt;0),0,IF(OR(Pita!I240&gt;0,'Green Pepper'!I240&gt;0,'House Salad'!I240&gt;0,Mushrooms!I240&gt;0,Lemon!I240&gt;0,Tzatziki!I240&gt;0,'Monterey Jack'!I240&gt;0,Onions!I240&gt;0,'Garlic Butter Sauce'!I240&gt;0,Flour!I240&gt;0,Cheddar!I240&gt;0),50,200))),0)</f>
        <v>0</v>
      </c>
      <c r="J240" s="2" t="str">
        <f ca="1">IF(D240&lt;$E$18,"N/A",IF(D240=$E$18,IF($E$7-SUM(OFFSET(F240,-$E$18,0):F240)&gt;0,$E$7-SUM(OFFSET(F240,-$E$18,0):F240),0),IF(OFFSET(G240,-$E$18,0)-SUM(OFFSET(F240,-$E$18,0):F240)&gt;0,OFFSET(G240,-$E$18,0)-SUM(OFFSET(F240,-$E$18,0):F240),0)))</f>
        <v>N/A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578</v>
      </c>
      <c r="F241" s="15">
        <f t="shared" si="22"/>
        <v>16</v>
      </c>
      <c r="G241" s="15">
        <f t="shared" ca="1" si="23"/>
        <v>0</v>
      </c>
      <c r="H241" s="13">
        <f t="shared" ca="1" si="19"/>
        <v>0.6334246575342467</v>
      </c>
      <c r="I241" s="29">
        <f ca="1">IF(G241&lt;&gt;0,IF(E241&lt;0,0,IF(OR('Marinated Chicken'!I241&gt;0,Squid!I241&gt;0,Spanakopita!I241&gt;0,'Filet Mignon'!I241&gt;0,'Pork Loin Skewers'!I241&gt;0,Bacon!I241&gt;0,'Chicken Breast'!I241&gt;0),0,IF(OR(Pita!I241&gt;0,'Green Pepper'!I241&gt;0,'House Salad'!I241&gt;0,Mushrooms!I241&gt;0,Lemon!I241&gt;0,Tzatziki!I241&gt;0,'Monterey Jack'!I241&gt;0,Onions!I241&gt;0,'Garlic Butter Sauce'!I241&gt;0,Flour!I241&gt;0,Cheddar!I241&gt;0),50,200))),0)</f>
        <v>0</v>
      </c>
      <c r="J241" s="2" t="str">
        <f ca="1">IF(D241&lt;$E$18,"N/A",IF(D241=$E$18,IF($E$7-SUM(OFFSET(F241,-$E$18,0):F241)&gt;0,$E$7-SUM(OFFSET(F241,-$E$18,0):F241),0),IF(OFFSET(G241,-$E$18,0)-SUM(OFFSET(F241,-$E$18,0):F241)&gt;0,OFFSET(G241,-$E$18,0)-SUM(OFFSET(F241,-$E$18,0):F241),0)))</f>
        <v>N/A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562</v>
      </c>
      <c r="F242" s="15">
        <f t="shared" si="22"/>
        <v>16</v>
      </c>
      <c r="G242" s="15">
        <f t="shared" ca="1" si="23"/>
        <v>0</v>
      </c>
      <c r="H242" s="13">
        <f t="shared" ca="1" si="19"/>
        <v>0.61589041095890418</v>
      </c>
      <c r="I242" s="29">
        <f ca="1">IF(G242&lt;&gt;0,IF(E242&lt;0,0,IF(OR('Marinated Chicken'!I242&gt;0,Squid!I242&gt;0,Spanakopita!I242&gt;0,'Filet Mignon'!I242&gt;0,'Pork Loin Skewers'!I242&gt;0,Bacon!I242&gt;0,'Chicken Breast'!I242&gt;0),0,IF(OR(Pita!I242&gt;0,'Green Pepper'!I242&gt;0,'House Salad'!I242&gt;0,Mushrooms!I242&gt;0,Lemon!I242&gt;0,Tzatziki!I242&gt;0,'Monterey Jack'!I242&gt;0,Onions!I242&gt;0,'Garlic Butter Sauce'!I242&gt;0,Flour!I242&gt;0,Cheddar!I242&gt;0),50,200))),0)</f>
        <v>0</v>
      </c>
      <c r="J242" s="2" t="str">
        <f ca="1">IF(D242&lt;$E$18,"N/A",IF(D242=$E$18,IF($E$7-SUM(OFFSET(F242,-$E$18,0):F242)&gt;0,$E$7-SUM(OFFSET(F242,-$E$18,0):F242),0),IF(OFFSET(G242,-$E$18,0)-SUM(OFFSET(F242,-$E$18,0):F242)&gt;0,OFFSET(G242,-$E$18,0)-SUM(OFFSET(F242,-$E$18,0):F242),0)))</f>
        <v>N/A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546</v>
      </c>
      <c r="F243" s="15">
        <f t="shared" si="22"/>
        <v>16</v>
      </c>
      <c r="G243" s="15">
        <f t="shared" ca="1" si="23"/>
        <v>0</v>
      </c>
      <c r="H243" s="13">
        <f t="shared" ca="1" si="19"/>
        <v>0.59835616438356176</v>
      </c>
      <c r="I243" s="29">
        <f ca="1">IF(G243&lt;&gt;0,IF(E243&lt;0,0,IF(OR('Marinated Chicken'!I243&gt;0,Squid!I243&gt;0,Spanakopita!I243&gt;0,'Filet Mignon'!I243&gt;0,'Pork Loin Skewers'!I243&gt;0,Bacon!I243&gt;0,'Chicken Breast'!I243&gt;0),0,IF(OR(Pita!I243&gt;0,'Green Pepper'!I243&gt;0,'House Salad'!I243&gt;0,Mushrooms!I243&gt;0,Lemon!I243&gt;0,Tzatziki!I243&gt;0,'Monterey Jack'!I243&gt;0,Onions!I243&gt;0,'Garlic Butter Sauce'!I243&gt;0,Flour!I243&gt;0,Cheddar!I243&gt;0),50,200))),0)</f>
        <v>0</v>
      </c>
      <c r="J243" s="2" t="str">
        <f ca="1">IF(D243&lt;$E$18,"N/A",IF(D243=$E$18,IF($E$7-SUM(OFFSET(F243,-$E$18,0):F243)&gt;0,$E$7-SUM(OFFSET(F243,-$E$18,0):F243),0),IF(OFFSET(G243,-$E$18,0)-SUM(OFFSET(F243,-$E$18,0):F243)&gt;0,OFFSET(G243,-$E$18,0)-SUM(OFFSET(F243,-$E$18,0):F243),0)))</f>
        <v>N/A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530</v>
      </c>
      <c r="F244" s="15">
        <f t="shared" si="22"/>
        <v>16</v>
      </c>
      <c r="G244" s="15">
        <f t="shared" ca="1" si="23"/>
        <v>0</v>
      </c>
      <c r="H244" s="13">
        <f t="shared" ca="1" si="19"/>
        <v>0.58082191780821923</v>
      </c>
      <c r="I244" s="29">
        <f ca="1">IF(G244&lt;&gt;0,IF(E244&lt;0,0,IF(OR('Marinated Chicken'!I244&gt;0,Squid!I244&gt;0,Spanakopita!I244&gt;0,'Filet Mignon'!I244&gt;0,'Pork Loin Skewers'!I244&gt;0,Bacon!I244&gt;0,'Chicken Breast'!I244&gt;0),0,IF(OR(Pita!I244&gt;0,'Green Pepper'!I244&gt;0,'House Salad'!I244&gt;0,Mushrooms!I244&gt;0,Lemon!I244&gt;0,Tzatziki!I244&gt;0,'Monterey Jack'!I244&gt;0,Onions!I244&gt;0,'Garlic Butter Sauce'!I244&gt;0,Flour!I244&gt;0,Cheddar!I244&gt;0),50,200))),0)</f>
        <v>0</v>
      </c>
      <c r="J244" s="2" t="str">
        <f ca="1">IF(D244&lt;$E$18,"N/A",IF(D244=$E$18,IF($E$7-SUM(OFFSET(F244,-$E$18,0):F244)&gt;0,$E$7-SUM(OFFSET(F244,-$E$18,0):F244),0),IF(OFFSET(G244,-$E$18,0)-SUM(OFFSET(F244,-$E$18,0):F244)&gt;0,OFFSET(G244,-$E$18,0)-SUM(OFFSET(F244,-$E$18,0):F244),0)))</f>
        <v>N/A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514</v>
      </c>
      <c r="F245" s="15">
        <f t="shared" si="22"/>
        <v>16</v>
      </c>
      <c r="G245" s="15">
        <f t="shared" ca="1" si="23"/>
        <v>0</v>
      </c>
      <c r="H245" s="13">
        <f t="shared" ca="1" si="19"/>
        <v>0.56328767123287682</v>
      </c>
      <c r="I245" s="29">
        <f ca="1">IF(G245&lt;&gt;0,IF(E245&lt;0,0,IF(OR('Marinated Chicken'!I245&gt;0,Squid!I245&gt;0,Spanakopita!I245&gt;0,'Filet Mignon'!I245&gt;0,'Pork Loin Skewers'!I245&gt;0,Bacon!I245&gt;0,'Chicken Breast'!I245&gt;0),0,IF(OR(Pita!I245&gt;0,'Green Pepper'!I245&gt;0,'House Salad'!I245&gt;0,Mushrooms!I245&gt;0,Lemon!I245&gt;0,Tzatziki!I245&gt;0,'Monterey Jack'!I245&gt;0,Onions!I245&gt;0,'Garlic Butter Sauce'!I245&gt;0,Flour!I245&gt;0,Cheddar!I245&gt;0),50,200))),0)</f>
        <v>0</v>
      </c>
      <c r="J245" s="2" t="str">
        <f ca="1">IF(D245&lt;$E$18,"N/A",IF(D245=$E$18,IF($E$7-SUM(OFFSET(F245,-$E$18,0):F245)&gt;0,$E$7-SUM(OFFSET(F245,-$E$18,0):F245),0),IF(OFFSET(G245,-$E$18,0)-SUM(OFFSET(F245,-$E$18,0):F245)&gt;0,OFFSET(G245,-$E$18,0)-SUM(OFFSET(F245,-$E$18,0):F245),0)))</f>
        <v>N/A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498</v>
      </c>
      <c r="F246" s="15">
        <f t="shared" si="22"/>
        <v>16</v>
      </c>
      <c r="G246" s="15">
        <f t="shared" ca="1" si="23"/>
        <v>0</v>
      </c>
      <c r="H246" s="13">
        <f t="shared" ca="1" si="19"/>
        <v>0.54575342465753429</v>
      </c>
      <c r="I246" s="29">
        <f ca="1">IF(G246&lt;&gt;0,IF(E246&lt;0,0,IF(OR('Marinated Chicken'!I246&gt;0,Squid!I246&gt;0,Spanakopita!I246&gt;0,'Filet Mignon'!I246&gt;0,'Pork Loin Skewers'!I246&gt;0,Bacon!I246&gt;0,'Chicken Breast'!I246&gt;0),0,IF(OR(Pita!I246&gt;0,'Green Pepper'!I246&gt;0,'House Salad'!I246&gt;0,Mushrooms!I246&gt;0,Lemon!I246&gt;0,Tzatziki!I246&gt;0,'Monterey Jack'!I246&gt;0,Onions!I246&gt;0,'Garlic Butter Sauce'!I246&gt;0,Flour!I246&gt;0,Cheddar!I246&gt;0),50,200))),0)</f>
        <v>0</v>
      </c>
      <c r="J246" s="2" t="str">
        <f ca="1">IF(D246&lt;$E$18,"N/A",IF(D246=$E$18,IF($E$7-SUM(OFFSET(F246,-$E$18,0):F246)&gt;0,$E$7-SUM(OFFSET(F246,-$E$18,0):F246),0),IF(OFFSET(G246,-$E$18,0)-SUM(OFFSET(F246,-$E$18,0):F246)&gt;0,OFFSET(G246,-$E$18,0)-SUM(OFFSET(F246,-$E$18,0):F246),0)))</f>
        <v>N/A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482</v>
      </c>
      <c r="F247" s="15">
        <f t="shared" si="22"/>
        <v>16</v>
      </c>
      <c r="G247" s="15">
        <f t="shared" ca="1" si="23"/>
        <v>0</v>
      </c>
      <c r="H247" s="13">
        <f t="shared" ca="1" si="19"/>
        <v>0.52821917808219188</v>
      </c>
      <c r="I247" s="29">
        <f ca="1">IF(G247&lt;&gt;0,IF(E247&lt;0,0,IF(OR('Marinated Chicken'!I247&gt;0,Squid!I247&gt;0,Spanakopita!I247&gt;0,'Filet Mignon'!I247&gt;0,'Pork Loin Skewers'!I247&gt;0,Bacon!I247&gt;0,'Chicken Breast'!I247&gt;0),0,IF(OR(Pita!I247&gt;0,'Green Pepper'!I247&gt;0,'House Salad'!I247&gt;0,Mushrooms!I247&gt;0,Lemon!I247&gt;0,Tzatziki!I247&gt;0,'Monterey Jack'!I247&gt;0,Onions!I247&gt;0,'Garlic Butter Sauce'!I247&gt;0,Flour!I247&gt;0,Cheddar!I247&gt;0),50,200))),0)</f>
        <v>0</v>
      </c>
      <c r="J247" s="2" t="str">
        <f ca="1">IF(D247&lt;$E$18,"N/A",IF(D247=$E$18,IF($E$7-SUM(OFFSET(F247,-$E$18,0):F247)&gt;0,$E$7-SUM(OFFSET(F247,-$E$18,0):F247),0),IF(OFFSET(G247,-$E$18,0)-SUM(OFFSET(F247,-$E$18,0):F247)&gt;0,OFFSET(G247,-$E$18,0)-SUM(OFFSET(F247,-$E$18,0):F247),0)))</f>
        <v>N/A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466</v>
      </c>
      <c r="F248" s="15">
        <f t="shared" si="22"/>
        <v>16</v>
      </c>
      <c r="G248" s="15">
        <f t="shared" ca="1" si="23"/>
        <v>0</v>
      </c>
      <c r="H248" s="13">
        <f t="shared" ca="1" si="19"/>
        <v>0.51068493150684935</v>
      </c>
      <c r="I248" s="29">
        <f ca="1">IF(G248&lt;&gt;0,IF(E248&lt;0,0,IF(OR('Marinated Chicken'!I248&gt;0,Squid!I248&gt;0,Spanakopita!I248&gt;0,'Filet Mignon'!I248&gt;0,'Pork Loin Skewers'!I248&gt;0,Bacon!I248&gt;0,'Chicken Breast'!I248&gt;0),0,IF(OR(Pita!I248&gt;0,'Green Pepper'!I248&gt;0,'House Salad'!I248&gt;0,Mushrooms!I248&gt;0,Lemon!I248&gt;0,Tzatziki!I248&gt;0,'Monterey Jack'!I248&gt;0,Onions!I248&gt;0,'Garlic Butter Sauce'!I248&gt;0,Flour!I248&gt;0,Cheddar!I248&gt;0),50,200))),0)</f>
        <v>0</v>
      </c>
      <c r="J248" s="2" t="str">
        <f ca="1">IF(D248&lt;$E$18,"N/A",IF(D248=$E$18,IF($E$7-SUM(OFFSET(F248,-$E$18,0):F248)&gt;0,$E$7-SUM(OFFSET(F248,-$E$18,0):F248),0),IF(OFFSET(G248,-$E$18,0)-SUM(OFFSET(F248,-$E$18,0):F248)&gt;0,OFFSET(G248,-$E$18,0)-SUM(OFFSET(F248,-$E$18,0):F248),0)))</f>
        <v>N/A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450</v>
      </c>
      <c r="F249" s="15">
        <f t="shared" si="22"/>
        <v>16</v>
      </c>
      <c r="G249" s="15">
        <f t="shared" ca="1" si="23"/>
        <v>0</v>
      </c>
      <c r="H249" s="13">
        <f t="shared" ca="1" si="19"/>
        <v>0.49315068493150693</v>
      </c>
      <c r="I249" s="29">
        <f ca="1">IF(G249&lt;&gt;0,IF(E249&lt;0,0,IF(OR('Marinated Chicken'!I249&gt;0,Squid!I249&gt;0,Spanakopita!I249&gt;0,'Filet Mignon'!I249&gt;0,'Pork Loin Skewers'!I249&gt;0,Bacon!I249&gt;0,'Chicken Breast'!I249&gt;0),0,IF(OR(Pita!I249&gt;0,'Green Pepper'!I249&gt;0,'House Salad'!I249&gt;0,Mushrooms!I249&gt;0,Lemon!I249&gt;0,Tzatziki!I249&gt;0,'Monterey Jack'!I249&gt;0,Onions!I249&gt;0,'Garlic Butter Sauce'!I249&gt;0,Flour!I249&gt;0,Cheddar!I249&gt;0),50,200))),0)</f>
        <v>0</v>
      </c>
      <c r="J249" s="2" t="str">
        <f ca="1">IF(D249&lt;$E$18,"N/A",IF(D249=$E$18,IF($E$7-SUM(OFFSET(F249,-$E$18,0):F249)&gt;0,$E$7-SUM(OFFSET(F249,-$E$18,0):F249),0),IF(OFFSET(G249,-$E$18,0)-SUM(OFFSET(F249,-$E$18,0):F249)&gt;0,OFFSET(G249,-$E$18,0)-SUM(OFFSET(F249,-$E$18,0):F249),0)))</f>
        <v>N/A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434</v>
      </c>
      <c r="F250" s="15">
        <f t="shared" si="22"/>
        <v>16</v>
      </c>
      <c r="G250" s="15">
        <f t="shared" ca="1" si="23"/>
        <v>0</v>
      </c>
      <c r="H250" s="13">
        <f t="shared" ca="1" si="19"/>
        <v>0.47561643835616446</v>
      </c>
      <c r="I250" s="29">
        <f ca="1">IF(G250&lt;&gt;0,IF(E250&lt;0,0,IF(OR('Marinated Chicken'!I250&gt;0,Squid!I250&gt;0,Spanakopita!I250&gt;0,'Filet Mignon'!I250&gt;0,'Pork Loin Skewers'!I250&gt;0,Bacon!I250&gt;0,'Chicken Breast'!I250&gt;0),0,IF(OR(Pita!I250&gt;0,'Green Pepper'!I250&gt;0,'House Salad'!I250&gt;0,Mushrooms!I250&gt;0,Lemon!I250&gt;0,Tzatziki!I250&gt;0,'Monterey Jack'!I250&gt;0,Onions!I250&gt;0,'Garlic Butter Sauce'!I250&gt;0,Flour!I250&gt;0,Cheddar!I250&gt;0),50,200))),0)</f>
        <v>0</v>
      </c>
      <c r="J250" s="2" t="str">
        <f ca="1">IF(D250&lt;$E$18,"N/A",IF(D250=$E$18,IF($E$7-SUM(OFFSET(F250,-$E$18,0):F250)&gt;0,$E$7-SUM(OFFSET(F250,-$E$18,0):F250),0),IF(OFFSET(G250,-$E$18,0)-SUM(OFFSET(F250,-$E$18,0):F250)&gt;0,OFFSET(G250,-$E$18,0)-SUM(OFFSET(F250,-$E$18,0):F250),0)))</f>
        <v>N/A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418</v>
      </c>
      <c r="F251" s="15">
        <f t="shared" si="22"/>
        <v>16</v>
      </c>
      <c r="G251" s="15">
        <f t="shared" ca="1" si="23"/>
        <v>0</v>
      </c>
      <c r="H251" s="13">
        <f t="shared" ca="1" si="19"/>
        <v>0.45808219178082199</v>
      </c>
      <c r="I251" s="29">
        <f ca="1">IF(G251&lt;&gt;0,IF(E251&lt;0,0,IF(OR('Marinated Chicken'!I251&gt;0,Squid!I251&gt;0,Spanakopita!I251&gt;0,'Filet Mignon'!I251&gt;0,'Pork Loin Skewers'!I251&gt;0,Bacon!I251&gt;0,'Chicken Breast'!I251&gt;0),0,IF(OR(Pita!I251&gt;0,'Green Pepper'!I251&gt;0,'House Salad'!I251&gt;0,Mushrooms!I251&gt;0,Lemon!I251&gt;0,Tzatziki!I251&gt;0,'Monterey Jack'!I251&gt;0,Onions!I251&gt;0,'Garlic Butter Sauce'!I251&gt;0,Flour!I251&gt;0,Cheddar!I251&gt;0),50,200))),0)</f>
        <v>0</v>
      </c>
      <c r="J251" s="2" t="str">
        <f ca="1">IF(D251&lt;$E$18,"N/A",IF(D251=$E$18,IF($E$7-SUM(OFFSET(F251,-$E$18,0):F251)&gt;0,$E$7-SUM(OFFSET(F251,-$E$18,0):F251),0),IF(OFFSET(G251,-$E$18,0)-SUM(OFFSET(F251,-$E$18,0):F251)&gt;0,OFFSET(G251,-$E$18,0)-SUM(OFFSET(F251,-$E$18,0):F251),0)))</f>
        <v>N/A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402</v>
      </c>
      <c r="F252" s="15">
        <f t="shared" si="22"/>
        <v>16</v>
      </c>
      <c r="G252" s="15">
        <f t="shared" ca="1" si="23"/>
        <v>0</v>
      </c>
      <c r="H252" s="13">
        <f t="shared" ca="1" si="19"/>
        <v>0.44054794520547952</v>
      </c>
      <c r="I252" s="29">
        <f ca="1">IF(G252&lt;&gt;0,IF(E252&lt;0,0,IF(OR('Marinated Chicken'!I252&gt;0,Squid!I252&gt;0,Spanakopita!I252&gt;0,'Filet Mignon'!I252&gt;0,'Pork Loin Skewers'!I252&gt;0,Bacon!I252&gt;0,'Chicken Breast'!I252&gt;0),0,IF(OR(Pita!I252&gt;0,'Green Pepper'!I252&gt;0,'House Salad'!I252&gt;0,Mushrooms!I252&gt;0,Lemon!I252&gt;0,Tzatziki!I252&gt;0,'Monterey Jack'!I252&gt;0,Onions!I252&gt;0,'Garlic Butter Sauce'!I252&gt;0,Flour!I252&gt;0,Cheddar!I252&gt;0),50,200))),0)</f>
        <v>0</v>
      </c>
      <c r="J252" s="2" t="str">
        <f ca="1">IF(D252&lt;$E$18,"N/A",IF(D252=$E$18,IF($E$7-SUM(OFFSET(F252,-$E$18,0):F252)&gt;0,$E$7-SUM(OFFSET(F252,-$E$18,0):F252),0),IF(OFFSET(G252,-$E$18,0)-SUM(OFFSET(F252,-$E$18,0):F252)&gt;0,OFFSET(G252,-$E$18,0)-SUM(OFFSET(F252,-$E$18,0):F252),0)))</f>
        <v>N/A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386</v>
      </c>
      <c r="F253" s="15">
        <f t="shared" si="22"/>
        <v>16</v>
      </c>
      <c r="G253" s="15">
        <f t="shared" ca="1" si="23"/>
        <v>0</v>
      </c>
      <c r="H253" s="13">
        <f t="shared" ca="1" si="19"/>
        <v>0.42301369863013705</v>
      </c>
      <c r="I253" s="29">
        <f ca="1">IF(G253&lt;&gt;0,IF(E253&lt;0,0,IF(OR('Marinated Chicken'!I253&gt;0,Squid!I253&gt;0,Spanakopita!I253&gt;0,'Filet Mignon'!I253&gt;0,'Pork Loin Skewers'!I253&gt;0,Bacon!I253&gt;0,'Chicken Breast'!I253&gt;0),0,IF(OR(Pita!I253&gt;0,'Green Pepper'!I253&gt;0,'House Salad'!I253&gt;0,Mushrooms!I253&gt;0,Lemon!I253&gt;0,Tzatziki!I253&gt;0,'Monterey Jack'!I253&gt;0,Onions!I253&gt;0,'Garlic Butter Sauce'!I253&gt;0,Flour!I253&gt;0,Cheddar!I253&gt;0),50,200))),0)</f>
        <v>0</v>
      </c>
      <c r="J253" s="2" t="str">
        <f ca="1">IF(D253&lt;$E$18,"N/A",IF(D253=$E$18,IF($E$7-SUM(OFFSET(F253,-$E$18,0):F253)&gt;0,$E$7-SUM(OFFSET(F253,-$E$18,0):F253),0),IF(OFFSET(G253,-$E$18,0)-SUM(OFFSET(F253,-$E$18,0):F253)&gt;0,OFFSET(G253,-$E$18,0)-SUM(OFFSET(F253,-$E$18,0):F253),0)))</f>
        <v>N/A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370</v>
      </c>
      <c r="F254" s="15">
        <f t="shared" si="22"/>
        <v>16</v>
      </c>
      <c r="G254" s="15">
        <f t="shared" ca="1" si="23"/>
        <v>0</v>
      </c>
      <c r="H254" s="13">
        <f t="shared" ca="1" si="19"/>
        <v>0.40547945205479458</v>
      </c>
      <c r="I254" s="29">
        <f ca="1">IF(G254&lt;&gt;0,IF(E254&lt;0,0,IF(OR('Marinated Chicken'!I254&gt;0,Squid!I254&gt;0,Spanakopita!I254&gt;0,'Filet Mignon'!I254&gt;0,'Pork Loin Skewers'!I254&gt;0,Bacon!I254&gt;0,'Chicken Breast'!I254&gt;0),0,IF(OR(Pita!I254&gt;0,'Green Pepper'!I254&gt;0,'House Salad'!I254&gt;0,Mushrooms!I254&gt;0,Lemon!I254&gt;0,Tzatziki!I254&gt;0,'Monterey Jack'!I254&gt;0,Onions!I254&gt;0,'Garlic Butter Sauce'!I254&gt;0,Flour!I254&gt;0,Cheddar!I254&gt;0),50,200))),0)</f>
        <v>0</v>
      </c>
      <c r="J254" s="2" t="str">
        <f ca="1">IF(D254&lt;$E$18,"N/A",IF(D254=$E$18,IF($E$7-SUM(OFFSET(F254,-$E$18,0):F254)&gt;0,$E$7-SUM(OFFSET(F254,-$E$18,0):F254),0),IF(OFFSET(G254,-$E$18,0)-SUM(OFFSET(F254,-$E$18,0):F254)&gt;0,OFFSET(G254,-$E$18,0)-SUM(OFFSET(F254,-$E$18,0):F254),0)))</f>
        <v>N/A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354</v>
      </c>
      <c r="F255" s="15">
        <f t="shared" si="22"/>
        <v>16</v>
      </c>
      <c r="G255" s="15">
        <f t="shared" ca="1" si="23"/>
        <v>0</v>
      </c>
      <c r="H255" s="13">
        <f t="shared" ca="1" si="19"/>
        <v>0.3879452054794521</v>
      </c>
      <c r="I255" s="29">
        <f ca="1">IF(G255&lt;&gt;0,IF(E255&lt;0,0,IF(OR('Marinated Chicken'!I255&gt;0,Squid!I255&gt;0,Spanakopita!I255&gt;0,'Filet Mignon'!I255&gt;0,'Pork Loin Skewers'!I255&gt;0,Bacon!I255&gt;0,'Chicken Breast'!I255&gt;0),0,IF(OR(Pita!I255&gt;0,'Green Pepper'!I255&gt;0,'House Salad'!I255&gt;0,Mushrooms!I255&gt;0,Lemon!I255&gt;0,Tzatziki!I255&gt;0,'Monterey Jack'!I255&gt;0,Onions!I255&gt;0,'Garlic Butter Sauce'!I255&gt;0,Flour!I255&gt;0,Cheddar!I255&gt;0),50,200))),0)</f>
        <v>0</v>
      </c>
      <c r="J255" s="2" t="str">
        <f ca="1">IF(D255&lt;$E$18,"N/A",IF(D255=$E$18,IF($E$7-SUM(OFFSET(F255,-$E$18,0):F255)&gt;0,$E$7-SUM(OFFSET(F255,-$E$18,0):F255),0),IF(OFFSET(G255,-$E$18,0)-SUM(OFFSET(F255,-$E$18,0):F255)&gt;0,OFFSET(G255,-$E$18,0)-SUM(OFFSET(F255,-$E$18,0):F255),0)))</f>
        <v>N/A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338</v>
      </c>
      <c r="F256" s="15">
        <f t="shared" si="22"/>
        <v>16</v>
      </c>
      <c r="G256" s="15">
        <f t="shared" ca="1" si="23"/>
        <v>0</v>
      </c>
      <c r="H256" s="13">
        <f t="shared" ca="1" si="19"/>
        <v>0.37041095890410963</v>
      </c>
      <c r="I256" s="29">
        <f ca="1">IF(G256&lt;&gt;0,IF(E256&lt;0,0,IF(OR('Marinated Chicken'!I256&gt;0,Squid!I256&gt;0,Spanakopita!I256&gt;0,'Filet Mignon'!I256&gt;0,'Pork Loin Skewers'!I256&gt;0,Bacon!I256&gt;0,'Chicken Breast'!I256&gt;0),0,IF(OR(Pita!I256&gt;0,'Green Pepper'!I256&gt;0,'House Salad'!I256&gt;0,Mushrooms!I256&gt;0,Lemon!I256&gt;0,Tzatziki!I256&gt;0,'Monterey Jack'!I256&gt;0,Onions!I256&gt;0,'Garlic Butter Sauce'!I256&gt;0,Flour!I256&gt;0,Cheddar!I256&gt;0),50,200))),0)</f>
        <v>0</v>
      </c>
      <c r="J256" s="2" t="str">
        <f ca="1">IF(D256&lt;$E$18,"N/A",IF(D256=$E$18,IF($E$7-SUM(OFFSET(F256,-$E$18,0):F256)&gt;0,$E$7-SUM(OFFSET(F256,-$E$18,0):F256),0),IF(OFFSET(G256,-$E$18,0)-SUM(OFFSET(F256,-$E$18,0):F256)&gt;0,OFFSET(G256,-$E$18,0)-SUM(OFFSET(F256,-$E$18,0):F256),0)))</f>
        <v>N/A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322</v>
      </c>
      <c r="F257" s="15">
        <f t="shared" si="22"/>
        <v>16</v>
      </c>
      <c r="G257" s="15">
        <f t="shared" ca="1" si="23"/>
        <v>0</v>
      </c>
      <c r="H257" s="13">
        <f t="shared" ca="1" si="19"/>
        <v>0.35287671232876716</v>
      </c>
      <c r="I257" s="29">
        <f ca="1">IF(G257&lt;&gt;0,IF(E257&lt;0,0,IF(OR('Marinated Chicken'!I257&gt;0,Squid!I257&gt;0,Spanakopita!I257&gt;0,'Filet Mignon'!I257&gt;0,'Pork Loin Skewers'!I257&gt;0,Bacon!I257&gt;0,'Chicken Breast'!I257&gt;0),0,IF(OR(Pita!I257&gt;0,'Green Pepper'!I257&gt;0,'House Salad'!I257&gt;0,Mushrooms!I257&gt;0,Lemon!I257&gt;0,Tzatziki!I257&gt;0,'Monterey Jack'!I257&gt;0,Onions!I257&gt;0,'Garlic Butter Sauce'!I257&gt;0,Flour!I257&gt;0,Cheddar!I257&gt;0),50,200))),0)</f>
        <v>0</v>
      </c>
      <c r="J257" s="2" t="str">
        <f ca="1">IF(D257&lt;$E$18,"N/A",IF(D257=$E$18,IF($E$7-SUM(OFFSET(F257,-$E$18,0):F257)&gt;0,$E$7-SUM(OFFSET(F257,-$E$18,0):F257),0),IF(OFFSET(G257,-$E$18,0)-SUM(OFFSET(F257,-$E$18,0):F257)&gt;0,OFFSET(G257,-$E$18,0)-SUM(OFFSET(F257,-$E$18,0):F257),0)))</f>
        <v>N/A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306</v>
      </c>
      <c r="F258" s="15">
        <f t="shared" si="22"/>
        <v>16</v>
      </c>
      <c r="G258" s="15">
        <f t="shared" ca="1" si="23"/>
        <v>0</v>
      </c>
      <c r="H258" s="13">
        <f t="shared" ca="1" si="19"/>
        <v>0.33534246575342469</v>
      </c>
      <c r="I258" s="29">
        <f ca="1">IF(G258&lt;&gt;0,IF(E258&lt;0,0,IF(OR('Marinated Chicken'!I258&gt;0,Squid!I258&gt;0,Spanakopita!I258&gt;0,'Filet Mignon'!I258&gt;0,'Pork Loin Skewers'!I258&gt;0,Bacon!I258&gt;0,'Chicken Breast'!I258&gt;0),0,IF(OR(Pita!I258&gt;0,'Green Pepper'!I258&gt;0,'House Salad'!I258&gt;0,Mushrooms!I258&gt;0,Lemon!I258&gt;0,Tzatziki!I258&gt;0,'Monterey Jack'!I258&gt;0,Onions!I258&gt;0,'Garlic Butter Sauce'!I258&gt;0,Flour!I258&gt;0,Cheddar!I258&gt;0),50,200))),0)</f>
        <v>0</v>
      </c>
      <c r="J258" s="2" t="str">
        <f ca="1">IF(D258&lt;$E$18,"N/A",IF(D258=$E$18,IF($E$7-SUM(OFFSET(F258,-$E$18,0):F258)&gt;0,$E$7-SUM(OFFSET(F258,-$E$18,0):F258),0),IF(OFFSET(G258,-$E$18,0)-SUM(OFFSET(F258,-$E$18,0):F258)&gt;0,OFFSET(G258,-$E$18,0)-SUM(OFFSET(F258,-$E$18,0):F258),0)))</f>
        <v>N/A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290</v>
      </c>
      <c r="F259" s="15">
        <f t="shared" si="22"/>
        <v>16</v>
      </c>
      <c r="G259" s="15">
        <f t="shared" ca="1" si="23"/>
        <v>0</v>
      </c>
      <c r="H259" s="13">
        <f t="shared" ca="1" si="19"/>
        <v>0.31780821917808222</v>
      </c>
      <c r="I259" s="29">
        <f ca="1">IF(G259&lt;&gt;0,IF(E259&lt;0,0,IF(OR('Marinated Chicken'!I259&gt;0,Squid!I259&gt;0,Spanakopita!I259&gt;0,'Filet Mignon'!I259&gt;0,'Pork Loin Skewers'!I259&gt;0,Bacon!I259&gt;0,'Chicken Breast'!I259&gt;0),0,IF(OR(Pita!I259&gt;0,'Green Pepper'!I259&gt;0,'House Salad'!I259&gt;0,Mushrooms!I259&gt;0,Lemon!I259&gt;0,Tzatziki!I259&gt;0,'Monterey Jack'!I259&gt;0,Onions!I259&gt;0,'Garlic Butter Sauce'!I259&gt;0,Flour!I259&gt;0,Cheddar!I259&gt;0),50,200))),0)</f>
        <v>0</v>
      </c>
      <c r="J259" s="2" t="str">
        <f ca="1">IF(D259&lt;$E$18,"N/A",IF(D259=$E$18,IF($E$7-SUM(OFFSET(F259,-$E$18,0):F259)&gt;0,$E$7-SUM(OFFSET(F259,-$E$18,0):F259),0),IF(OFFSET(G259,-$E$18,0)-SUM(OFFSET(F259,-$E$18,0):F259)&gt;0,OFFSET(G259,-$E$18,0)-SUM(OFFSET(F259,-$E$18,0):F259),0)))</f>
        <v>N/A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274</v>
      </c>
      <c r="F260" s="15">
        <f t="shared" si="22"/>
        <v>16</v>
      </c>
      <c r="G260" s="15">
        <f t="shared" ca="1" si="23"/>
        <v>0</v>
      </c>
      <c r="H260" s="13">
        <f t="shared" ca="1" si="19"/>
        <v>0.30027397260273975</v>
      </c>
      <c r="I260" s="29">
        <f ca="1">IF(G260&lt;&gt;0,IF(E260&lt;0,0,IF(OR('Marinated Chicken'!I260&gt;0,Squid!I260&gt;0,Spanakopita!I260&gt;0,'Filet Mignon'!I260&gt;0,'Pork Loin Skewers'!I260&gt;0,Bacon!I260&gt;0,'Chicken Breast'!I260&gt;0),0,IF(OR(Pita!I260&gt;0,'Green Pepper'!I260&gt;0,'House Salad'!I260&gt;0,Mushrooms!I260&gt;0,Lemon!I260&gt;0,Tzatziki!I260&gt;0,'Monterey Jack'!I260&gt;0,Onions!I260&gt;0,'Garlic Butter Sauce'!I260&gt;0,Flour!I260&gt;0,Cheddar!I260&gt;0),50,200))),0)</f>
        <v>0</v>
      </c>
      <c r="J260" s="2" t="str">
        <f ca="1">IF(D260&lt;$E$18,"N/A",IF(D260=$E$18,IF($E$7-SUM(OFFSET(F260,-$E$18,0):F260)&gt;0,$E$7-SUM(OFFSET(F260,-$E$18,0):F260),0),IF(OFFSET(G260,-$E$18,0)-SUM(OFFSET(F260,-$E$18,0):F260)&gt;0,OFFSET(G260,-$E$18,0)-SUM(OFFSET(F260,-$E$18,0):F260),0)))</f>
        <v>N/A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258</v>
      </c>
      <c r="F261" s="15">
        <f t="shared" si="22"/>
        <v>16</v>
      </c>
      <c r="G261" s="15">
        <f t="shared" ca="1" si="23"/>
        <v>0</v>
      </c>
      <c r="H261" s="13">
        <f t="shared" ca="1" si="19"/>
        <v>0.28273972602739728</v>
      </c>
      <c r="I261" s="29">
        <f ca="1">IF(G261&lt;&gt;0,IF(E261&lt;0,0,IF(OR('Marinated Chicken'!I261&gt;0,Squid!I261&gt;0,Spanakopita!I261&gt;0,'Filet Mignon'!I261&gt;0,'Pork Loin Skewers'!I261&gt;0,Bacon!I261&gt;0,'Chicken Breast'!I261&gt;0),0,IF(OR(Pita!I261&gt;0,'Green Pepper'!I261&gt;0,'House Salad'!I261&gt;0,Mushrooms!I261&gt;0,Lemon!I261&gt;0,Tzatziki!I261&gt;0,'Monterey Jack'!I261&gt;0,Onions!I261&gt;0,'Garlic Butter Sauce'!I261&gt;0,Flour!I261&gt;0,Cheddar!I261&gt;0),50,200))),0)</f>
        <v>0</v>
      </c>
      <c r="J261" s="2" t="str">
        <f ca="1">IF(D261&lt;$E$18,"N/A",IF(D261=$E$18,IF($E$7-SUM(OFFSET(F261,-$E$18,0):F261)&gt;0,$E$7-SUM(OFFSET(F261,-$E$18,0):F261),0),IF(OFFSET(G261,-$E$18,0)-SUM(OFFSET(F261,-$E$18,0):F261)&gt;0,OFFSET(G261,-$E$18,0)-SUM(OFFSET(F261,-$E$18,0):F261),0)))</f>
        <v>N/A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242</v>
      </c>
      <c r="F262" s="15">
        <f t="shared" si="22"/>
        <v>16</v>
      </c>
      <c r="G262" s="15">
        <f t="shared" ca="1" si="23"/>
        <v>0</v>
      </c>
      <c r="H262" s="13">
        <f t="shared" ca="1" si="19"/>
        <v>0.2652054794520548</v>
      </c>
      <c r="I262" s="29">
        <f ca="1">IF(G262&lt;&gt;0,IF(E262&lt;0,0,IF(OR('Marinated Chicken'!I262&gt;0,Squid!I262&gt;0,Spanakopita!I262&gt;0,'Filet Mignon'!I262&gt;0,'Pork Loin Skewers'!I262&gt;0,Bacon!I262&gt;0,'Chicken Breast'!I262&gt;0),0,IF(OR(Pita!I262&gt;0,'Green Pepper'!I262&gt;0,'House Salad'!I262&gt;0,Mushrooms!I262&gt;0,Lemon!I262&gt;0,Tzatziki!I262&gt;0,'Monterey Jack'!I262&gt;0,Onions!I262&gt;0,'Garlic Butter Sauce'!I262&gt;0,Flour!I262&gt;0,Cheddar!I262&gt;0),50,200))),0)</f>
        <v>0</v>
      </c>
      <c r="J262" s="2" t="str">
        <f ca="1">IF(D262&lt;$E$18,"N/A",IF(D262=$E$18,IF($E$7-SUM(OFFSET(F262,-$E$18,0):F262)&gt;0,$E$7-SUM(OFFSET(F262,-$E$18,0):F262),0),IF(OFFSET(G262,-$E$18,0)-SUM(OFFSET(F262,-$E$18,0):F262)&gt;0,OFFSET(G262,-$E$18,0)-SUM(OFFSET(F262,-$E$18,0):F262),0)))</f>
        <v>N/A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226</v>
      </c>
      <c r="F263" s="15">
        <f t="shared" si="22"/>
        <v>16</v>
      </c>
      <c r="G263" s="15">
        <f t="shared" ca="1" si="23"/>
        <v>0</v>
      </c>
      <c r="H263" s="13">
        <f t="shared" ca="1" si="19"/>
        <v>0.24767123287671236</v>
      </c>
      <c r="I263" s="29">
        <f ca="1">IF(G263&lt;&gt;0,IF(E263&lt;0,0,IF(OR('Marinated Chicken'!I263&gt;0,Squid!I263&gt;0,Spanakopita!I263&gt;0,'Filet Mignon'!I263&gt;0,'Pork Loin Skewers'!I263&gt;0,Bacon!I263&gt;0,'Chicken Breast'!I263&gt;0),0,IF(OR(Pita!I263&gt;0,'Green Pepper'!I263&gt;0,'House Salad'!I263&gt;0,Mushrooms!I263&gt;0,Lemon!I263&gt;0,Tzatziki!I263&gt;0,'Monterey Jack'!I263&gt;0,Onions!I263&gt;0,'Garlic Butter Sauce'!I263&gt;0,Flour!I263&gt;0,Cheddar!I263&gt;0),50,200))),0)</f>
        <v>0</v>
      </c>
      <c r="J263" s="2" t="str">
        <f ca="1">IF(D263&lt;$E$18,"N/A",IF(D263=$E$18,IF($E$7-SUM(OFFSET(F263,-$E$18,0):F263)&gt;0,$E$7-SUM(OFFSET(F263,-$E$18,0):F263),0),IF(OFFSET(G263,-$E$18,0)-SUM(OFFSET(F263,-$E$18,0):F263)&gt;0,OFFSET(G263,-$E$18,0)-SUM(OFFSET(F263,-$E$18,0):F263),0)))</f>
        <v>N/A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210</v>
      </c>
      <c r="F264" s="15">
        <f t="shared" si="22"/>
        <v>16</v>
      </c>
      <c r="G264" s="15">
        <f t="shared" ca="1" si="23"/>
        <v>0</v>
      </c>
      <c r="H264" s="13">
        <f t="shared" ca="1" si="19"/>
        <v>0.23013698630136989</v>
      </c>
      <c r="I264" s="29">
        <f ca="1">IF(G264&lt;&gt;0,IF(E264&lt;0,0,IF(OR('Marinated Chicken'!I264&gt;0,Squid!I264&gt;0,Spanakopita!I264&gt;0,'Filet Mignon'!I264&gt;0,'Pork Loin Skewers'!I264&gt;0,Bacon!I264&gt;0,'Chicken Breast'!I264&gt;0),0,IF(OR(Pita!I264&gt;0,'Green Pepper'!I264&gt;0,'House Salad'!I264&gt;0,Mushrooms!I264&gt;0,Lemon!I264&gt;0,Tzatziki!I264&gt;0,'Monterey Jack'!I264&gt;0,Onions!I264&gt;0,'Garlic Butter Sauce'!I264&gt;0,Flour!I264&gt;0,Cheddar!I264&gt;0),50,200))),0)</f>
        <v>0</v>
      </c>
      <c r="J264" s="2" t="str">
        <f ca="1">IF(D264&lt;$E$18,"N/A",IF(D264=$E$18,IF($E$7-SUM(OFFSET(F264,-$E$18,0):F264)&gt;0,$E$7-SUM(OFFSET(F264,-$E$18,0):F264),0),IF(OFFSET(G264,-$E$18,0)-SUM(OFFSET(F264,-$E$18,0):F264)&gt;0,OFFSET(G264,-$E$18,0)-SUM(OFFSET(F264,-$E$18,0):F264),0)))</f>
        <v>N/A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194</v>
      </c>
      <c r="F265" s="15">
        <f t="shared" si="22"/>
        <v>16</v>
      </c>
      <c r="G265" s="15">
        <f t="shared" ca="1" si="23"/>
        <v>560</v>
      </c>
      <c r="H265" s="13">
        <f t="shared" ca="1" si="19"/>
        <v>0.21260273972602742</v>
      </c>
      <c r="I265" s="29">
        <f ca="1">IF(G265&lt;&gt;0,IF(E265&lt;0,0,IF(OR('Marinated Chicken'!I265&gt;0,Squid!I265&gt;0,Spanakopita!I265&gt;0,'Filet Mignon'!I265&gt;0,'Pork Loin Skewers'!I265&gt;0,Bacon!I265&gt;0,'Chicken Breast'!I265&gt;0),0,IF(OR(Pita!I265&gt;0,'Green Pepper'!I265&gt;0,'House Salad'!I265&gt;0,Mushrooms!I265&gt;0,Lemon!I265&gt;0,Tzatziki!I265&gt;0,'Monterey Jack'!I265&gt;0,Onions!I265&gt;0,'Garlic Butter Sauce'!I265&gt;0,Flour!I265&gt;0,Cheddar!I265&gt;0),50,200))),0)</f>
        <v>0</v>
      </c>
      <c r="J265" s="2" t="str">
        <f ca="1">IF(D265&lt;$E$18,"N/A",IF(D265=$E$18,IF($E$7-SUM(OFFSET(F265,-$E$18,0):F265)&gt;0,$E$7-SUM(OFFSET(F265,-$E$18,0):F265),0),IF(OFFSET(G265,-$E$18,0)-SUM(OFFSET(F265,-$E$18,0):F265)&gt;0,OFFSET(G265,-$E$18,0)-SUM(OFFSET(F265,-$E$18,0):F265),0)))</f>
        <v>N/A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738</v>
      </c>
      <c r="F266" s="15">
        <f t="shared" si="22"/>
        <v>16</v>
      </c>
      <c r="G266" s="15">
        <f t="shared" ca="1" si="23"/>
        <v>0</v>
      </c>
      <c r="H266" s="13">
        <f t="shared" ca="1" si="19"/>
        <v>0.80876712328767131</v>
      </c>
      <c r="I266" s="29">
        <f ca="1">IF(G266&lt;&gt;0,IF(E266&lt;0,0,IF(OR('Marinated Chicken'!I266&gt;0,Squid!I266&gt;0,Spanakopita!I266&gt;0,'Filet Mignon'!I266&gt;0,'Pork Loin Skewers'!I266&gt;0,Bacon!I266&gt;0,'Chicken Breast'!I266&gt;0),0,IF(OR(Pita!I266&gt;0,'Green Pepper'!I266&gt;0,'House Salad'!I266&gt;0,Mushrooms!I266&gt;0,Lemon!I266&gt;0,Tzatziki!I266&gt;0,'Monterey Jack'!I266&gt;0,Onions!I266&gt;0,'Garlic Butter Sauce'!I266&gt;0,Flour!I266&gt;0,Cheddar!I266&gt;0),50,200))),0)</f>
        <v>0</v>
      </c>
      <c r="J266" s="2" t="str">
        <f ca="1">IF(D266&lt;$E$18,"N/A",IF(D266=$E$18,IF($E$7-SUM(OFFSET(F266,-$E$18,0):F266)&gt;0,$E$7-SUM(OFFSET(F266,-$E$18,0):F266),0),IF(OFFSET(G266,-$E$18,0)-SUM(OFFSET(F266,-$E$18,0):F266)&gt;0,OFFSET(G266,-$E$18,0)-SUM(OFFSET(F266,-$E$18,0):F266),0)))</f>
        <v>N/A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722</v>
      </c>
      <c r="F267" s="15">
        <f t="shared" si="22"/>
        <v>16</v>
      </c>
      <c r="G267" s="15">
        <f t="shared" ca="1" si="23"/>
        <v>0</v>
      </c>
      <c r="H267" s="13">
        <f t="shared" ca="1" si="19"/>
        <v>0.79123287671232889</v>
      </c>
      <c r="I267" s="29">
        <f ca="1">IF(G267&lt;&gt;0,IF(E267&lt;0,0,IF(OR('Marinated Chicken'!I267&gt;0,Squid!I267&gt;0,Spanakopita!I267&gt;0,'Filet Mignon'!I267&gt;0,'Pork Loin Skewers'!I267&gt;0,Bacon!I267&gt;0,'Chicken Breast'!I267&gt;0),0,IF(OR(Pita!I267&gt;0,'Green Pepper'!I267&gt;0,'House Salad'!I267&gt;0,Mushrooms!I267&gt;0,Lemon!I267&gt;0,Tzatziki!I267&gt;0,'Monterey Jack'!I267&gt;0,Onions!I267&gt;0,'Garlic Butter Sauce'!I267&gt;0,Flour!I267&gt;0,Cheddar!I267&gt;0),50,200))),0)</f>
        <v>0</v>
      </c>
      <c r="J267" s="2" t="str">
        <f ca="1">IF(D267&lt;$E$18,"N/A",IF(D267=$E$18,IF($E$7-SUM(OFFSET(F267,-$E$18,0):F267)&gt;0,$E$7-SUM(OFFSET(F267,-$E$18,0):F267),0),IF(OFFSET(G267,-$E$18,0)-SUM(OFFSET(F267,-$E$18,0):F267)&gt;0,OFFSET(G267,-$E$18,0)-SUM(OFFSET(F267,-$E$18,0):F267),0)))</f>
        <v>N/A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706</v>
      </c>
      <c r="F268" s="15">
        <f t="shared" si="22"/>
        <v>16</v>
      </c>
      <c r="G268" s="15">
        <f t="shared" ca="1" si="23"/>
        <v>0</v>
      </c>
      <c r="H268" s="13">
        <f t="shared" ca="1" si="19"/>
        <v>0.77369863013698637</v>
      </c>
      <c r="I268" s="29">
        <f ca="1">IF(G268&lt;&gt;0,IF(E268&lt;0,0,IF(OR('Marinated Chicken'!I268&gt;0,Squid!I268&gt;0,Spanakopita!I268&gt;0,'Filet Mignon'!I268&gt;0,'Pork Loin Skewers'!I268&gt;0,Bacon!I268&gt;0,'Chicken Breast'!I268&gt;0),0,IF(OR(Pita!I268&gt;0,'Green Pepper'!I268&gt;0,'House Salad'!I268&gt;0,Mushrooms!I268&gt;0,Lemon!I268&gt;0,Tzatziki!I268&gt;0,'Monterey Jack'!I268&gt;0,Onions!I268&gt;0,'Garlic Butter Sauce'!I268&gt;0,Flour!I268&gt;0,Cheddar!I268&gt;0),50,200))),0)</f>
        <v>0</v>
      </c>
      <c r="J268" s="2" t="str">
        <f ca="1">IF(D268&lt;$E$18,"N/A",IF(D268=$E$18,IF($E$7-SUM(OFFSET(F268,-$E$18,0):F268)&gt;0,$E$7-SUM(OFFSET(F268,-$E$18,0):F268),0),IF(OFFSET(G268,-$E$18,0)-SUM(OFFSET(F268,-$E$18,0):F268)&gt;0,OFFSET(G268,-$E$18,0)-SUM(OFFSET(F268,-$E$18,0):F268),0)))</f>
        <v>N/A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690</v>
      </c>
      <c r="F269" s="15">
        <f t="shared" si="22"/>
        <v>16</v>
      </c>
      <c r="G269" s="15">
        <f t="shared" ca="1" si="23"/>
        <v>0</v>
      </c>
      <c r="H269" s="13">
        <f t="shared" ca="1" si="19"/>
        <v>0.75616438356164395</v>
      </c>
      <c r="I269" s="29">
        <f ca="1">IF(G269&lt;&gt;0,IF(E269&lt;0,0,IF(OR('Marinated Chicken'!I269&gt;0,Squid!I269&gt;0,Spanakopita!I269&gt;0,'Filet Mignon'!I269&gt;0,'Pork Loin Skewers'!I269&gt;0,Bacon!I269&gt;0,'Chicken Breast'!I269&gt;0),0,IF(OR(Pita!I269&gt;0,'Green Pepper'!I269&gt;0,'House Salad'!I269&gt;0,Mushrooms!I269&gt;0,Lemon!I269&gt;0,Tzatziki!I269&gt;0,'Monterey Jack'!I269&gt;0,Onions!I269&gt;0,'Garlic Butter Sauce'!I269&gt;0,Flour!I269&gt;0,Cheddar!I269&gt;0),50,200))),0)</f>
        <v>0</v>
      </c>
      <c r="J269" s="2" t="str">
        <f ca="1">IF(D269&lt;$E$18,"N/A",IF(D269=$E$18,IF($E$7-SUM(OFFSET(F269,-$E$18,0):F269)&gt;0,$E$7-SUM(OFFSET(F269,-$E$18,0):F269),0),IF(OFFSET(G269,-$E$18,0)-SUM(OFFSET(F269,-$E$18,0):F269)&gt;0,OFFSET(G269,-$E$18,0)-SUM(OFFSET(F269,-$E$18,0):F269),0)))</f>
        <v>N/A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674</v>
      </c>
      <c r="F270" s="15">
        <f t="shared" si="22"/>
        <v>16</v>
      </c>
      <c r="G270" s="15">
        <f t="shared" ca="1" si="23"/>
        <v>0</v>
      </c>
      <c r="H270" s="13">
        <f t="shared" ca="1" si="19"/>
        <v>0.73863013698630142</v>
      </c>
      <c r="I270" s="29">
        <f ca="1">IF(G270&lt;&gt;0,IF(E270&lt;0,0,IF(OR('Marinated Chicken'!I270&gt;0,Squid!I270&gt;0,Spanakopita!I270&gt;0,'Filet Mignon'!I270&gt;0,'Pork Loin Skewers'!I270&gt;0,Bacon!I270&gt;0,'Chicken Breast'!I270&gt;0),0,IF(OR(Pita!I270&gt;0,'Green Pepper'!I270&gt;0,'House Salad'!I270&gt;0,Mushrooms!I270&gt;0,Lemon!I270&gt;0,Tzatziki!I270&gt;0,'Monterey Jack'!I270&gt;0,Onions!I270&gt;0,'Garlic Butter Sauce'!I270&gt;0,Flour!I270&gt;0,Cheddar!I270&gt;0),50,200))),0)</f>
        <v>0</v>
      </c>
      <c r="J270" s="2" t="str">
        <f ca="1">IF(D270&lt;$E$18,"N/A",IF(D270=$E$18,IF($E$7-SUM(OFFSET(F270,-$E$18,0):F270)&gt;0,$E$7-SUM(OFFSET(F270,-$E$18,0):F270),0),IF(OFFSET(G270,-$E$18,0)-SUM(OFFSET(F270,-$E$18,0):F270)&gt;0,OFFSET(G270,-$E$18,0)-SUM(OFFSET(F270,-$E$18,0):F270),0)))</f>
        <v>N/A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658</v>
      </c>
      <c r="F271" s="15">
        <f t="shared" si="22"/>
        <v>16</v>
      </c>
      <c r="G271" s="15">
        <f t="shared" ca="1" si="23"/>
        <v>0</v>
      </c>
      <c r="H271" s="13">
        <f t="shared" ca="1" si="19"/>
        <v>0.72109589041095901</v>
      </c>
      <c r="I271" s="29">
        <f ca="1">IF(G271&lt;&gt;0,IF(E271&lt;0,0,IF(OR('Marinated Chicken'!I271&gt;0,Squid!I271&gt;0,Spanakopita!I271&gt;0,'Filet Mignon'!I271&gt;0,'Pork Loin Skewers'!I271&gt;0,Bacon!I271&gt;0,'Chicken Breast'!I271&gt;0),0,IF(OR(Pita!I271&gt;0,'Green Pepper'!I271&gt;0,'House Salad'!I271&gt;0,Mushrooms!I271&gt;0,Lemon!I271&gt;0,Tzatziki!I271&gt;0,'Monterey Jack'!I271&gt;0,Onions!I271&gt;0,'Garlic Butter Sauce'!I271&gt;0,Flour!I271&gt;0,Cheddar!I271&gt;0),50,200))),0)</f>
        <v>0</v>
      </c>
      <c r="J271" s="2" t="str">
        <f ca="1">IF(D271&lt;$E$18,"N/A",IF(D271=$E$18,IF($E$7-SUM(OFFSET(F271,-$E$18,0):F271)&gt;0,$E$7-SUM(OFFSET(F271,-$E$18,0):F271),0),IF(OFFSET(G271,-$E$18,0)-SUM(OFFSET(F271,-$E$18,0):F271)&gt;0,OFFSET(G271,-$E$18,0)-SUM(OFFSET(F271,-$E$18,0):F271),0)))</f>
        <v>N/A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642</v>
      </c>
      <c r="F272" s="15">
        <f t="shared" si="22"/>
        <v>16</v>
      </c>
      <c r="G272" s="15">
        <f t="shared" ca="1" si="23"/>
        <v>0</v>
      </c>
      <c r="H272" s="13">
        <f t="shared" ca="1" si="19"/>
        <v>0.70356164383561648</v>
      </c>
      <c r="I272" s="29">
        <f ca="1">IF(G272&lt;&gt;0,IF(E272&lt;0,0,IF(OR('Marinated Chicken'!I272&gt;0,Squid!I272&gt;0,Spanakopita!I272&gt;0,'Filet Mignon'!I272&gt;0,'Pork Loin Skewers'!I272&gt;0,Bacon!I272&gt;0,'Chicken Breast'!I272&gt;0),0,IF(OR(Pita!I272&gt;0,'Green Pepper'!I272&gt;0,'House Salad'!I272&gt;0,Mushrooms!I272&gt;0,Lemon!I272&gt;0,Tzatziki!I272&gt;0,'Monterey Jack'!I272&gt;0,Onions!I272&gt;0,'Garlic Butter Sauce'!I272&gt;0,Flour!I272&gt;0,Cheddar!I272&gt;0),50,200))),0)</f>
        <v>0</v>
      </c>
      <c r="J272" s="2" t="str">
        <f ca="1">IF(D272&lt;$E$18,"N/A",IF(D272=$E$18,IF($E$7-SUM(OFFSET(F272,-$E$18,0):F272)&gt;0,$E$7-SUM(OFFSET(F272,-$E$18,0):F272),0),IF(OFFSET(G272,-$E$18,0)-SUM(OFFSET(F272,-$E$18,0):F272)&gt;0,OFFSET(G272,-$E$18,0)-SUM(OFFSET(F272,-$E$18,0):F272),0)))</f>
        <v>N/A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626</v>
      </c>
      <c r="F273" s="15">
        <f t="shared" si="22"/>
        <v>16</v>
      </c>
      <c r="G273" s="15">
        <f t="shared" ca="1" si="23"/>
        <v>0</v>
      </c>
      <c r="H273" s="13">
        <f t="shared" ca="1" si="19"/>
        <v>0.68602739726027406</v>
      </c>
      <c r="I273" s="29">
        <f ca="1">IF(G273&lt;&gt;0,IF(E273&lt;0,0,IF(OR('Marinated Chicken'!I273&gt;0,Squid!I273&gt;0,Spanakopita!I273&gt;0,'Filet Mignon'!I273&gt;0,'Pork Loin Skewers'!I273&gt;0,Bacon!I273&gt;0,'Chicken Breast'!I273&gt;0),0,IF(OR(Pita!I273&gt;0,'Green Pepper'!I273&gt;0,'House Salad'!I273&gt;0,Mushrooms!I273&gt;0,Lemon!I273&gt;0,Tzatziki!I273&gt;0,'Monterey Jack'!I273&gt;0,Onions!I273&gt;0,'Garlic Butter Sauce'!I273&gt;0,Flour!I273&gt;0,Cheddar!I273&gt;0),50,200))),0)</f>
        <v>0</v>
      </c>
      <c r="J273" s="2" t="str">
        <f ca="1">IF(D273&lt;$E$18,"N/A",IF(D273=$E$18,IF($E$7-SUM(OFFSET(F273,-$E$18,0):F273)&gt;0,$E$7-SUM(OFFSET(F273,-$E$18,0):F273),0),IF(OFFSET(G273,-$E$18,0)-SUM(OFFSET(F273,-$E$18,0):F273)&gt;0,OFFSET(G273,-$E$18,0)-SUM(OFFSET(F273,-$E$18,0):F273),0)))</f>
        <v>N/A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610</v>
      </c>
      <c r="F274" s="15">
        <f t="shared" si="22"/>
        <v>16</v>
      </c>
      <c r="G274" s="15">
        <f t="shared" ca="1" si="23"/>
        <v>0</v>
      </c>
      <c r="H274" s="13">
        <f t="shared" ca="1" si="19"/>
        <v>0.66849315068493154</v>
      </c>
      <c r="I274" s="29">
        <f ca="1">IF(G274&lt;&gt;0,IF(E274&lt;0,0,IF(OR('Marinated Chicken'!I274&gt;0,Squid!I274&gt;0,Spanakopita!I274&gt;0,'Filet Mignon'!I274&gt;0,'Pork Loin Skewers'!I274&gt;0,Bacon!I274&gt;0,'Chicken Breast'!I274&gt;0),0,IF(OR(Pita!I274&gt;0,'Green Pepper'!I274&gt;0,'House Salad'!I274&gt;0,Mushrooms!I274&gt;0,Lemon!I274&gt;0,Tzatziki!I274&gt;0,'Monterey Jack'!I274&gt;0,Onions!I274&gt;0,'Garlic Butter Sauce'!I274&gt;0,Flour!I274&gt;0,Cheddar!I274&gt;0),50,200))),0)</f>
        <v>0</v>
      </c>
      <c r="J274" s="2" t="str">
        <f ca="1">IF(D274&lt;$E$18,"N/A",IF(D274=$E$18,IF($E$7-SUM(OFFSET(F274,-$E$18,0):F274)&gt;0,$E$7-SUM(OFFSET(F274,-$E$18,0):F274),0),IF(OFFSET(G274,-$E$18,0)-SUM(OFFSET(F274,-$E$18,0):F274)&gt;0,OFFSET(G274,-$E$18,0)-SUM(OFFSET(F274,-$E$18,0):F274),0)))</f>
        <v>N/A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594</v>
      </c>
      <c r="F275" s="15">
        <f t="shared" si="22"/>
        <v>16</v>
      </c>
      <c r="G275" s="15">
        <f t="shared" ca="1" si="23"/>
        <v>0</v>
      </c>
      <c r="H275" s="13">
        <f t="shared" ca="1" si="19"/>
        <v>0.65095890410958912</v>
      </c>
      <c r="I275" s="29">
        <f ca="1">IF(G275&lt;&gt;0,IF(E275&lt;0,0,IF(OR('Marinated Chicken'!I275&gt;0,Squid!I275&gt;0,Spanakopita!I275&gt;0,'Filet Mignon'!I275&gt;0,'Pork Loin Skewers'!I275&gt;0,Bacon!I275&gt;0,'Chicken Breast'!I275&gt;0),0,IF(OR(Pita!I275&gt;0,'Green Pepper'!I275&gt;0,'House Salad'!I275&gt;0,Mushrooms!I275&gt;0,Lemon!I275&gt;0,Tzatziki!I275&gt;0,'Monterey Jack'!I275&gt;0,Onions!I275&gt;0,'Garlic Butter Sauce'!I275&gt;0,Flour!I275&gt;0,Cheddar!I275&gt;0),50,200))),0)</f>
        <v>0</v>
      </c>
      <c r="J275" s="2" t="str">
        <f ca="1">IF(D275&lt;$E$18,"N/A",IF(D275=$E$18,IF($E$7-SUM(OFFSET(F275,-$E$18,0):F275)&gt;0,$E$7-SUM(OFFSET(F275,-$E$18,0):F275),0),IF(OFFSET(G275,-$E$18,0)-SUM(OFFSET(F275,-$E$18,0):F275)&gt;0,OFFSET(G275,-$E$18,0)-SUM(OFFSET(F275,-$E$18,0):F275),0)))</f>
        <v>N/A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578</v>
      </c>
      <c r="F276" s="15">
        <f t="shared" si="22"/>
        <v>16</v>
      </c>
      <c r="G276" s="15">
        <f t="shared" ca="1" si="23"/>
        <v>0</v>
      </c>
      <c r="H276" s="13">
        <f t="shared" ca="1" si="19"/>
        <v>0.6334246575342467</v>
      </c>
      <c r="I276" s="29">
        <f ca="1">IF(G276&lt;&gt;0,IF(E276&lt;0,0,IF(OR('Marinated Chicken'!I276&gt;0,Squid!I276&gt;0,Spanakopita!I276&gt;0,'Filet Mignon'!I276&gt;0,'Pork Loin Skewers'!I276&gt;0,Bacon!I276&gt;0,'Chicken Breast'!I276&gt;0),0,IF(OR(Pita!I276&gt;0,'Green Pepper'!I276&gt;0,'House Salad'!I276&gt;0,Mushrooms!I276&gt;0,Lemon!I276&gt;0,Tzatziki!I276&gt;0,'Monterey Jack'!I276&gt;0,Onions!I276&gt;0,'Garlic Butter Sauce'!I276&gt;0,Flour!I276&gt;0,Cheddar!I276&gt;0),50,200))),0)</f>
        <v>0</v>
      </c>
      <c r="J276" s="2" t="str">
        <f ca="1">IF(D276&lt;$E$18,"N/A",IF(D276=$E$18,IF($E$7-SUM(OFFSET(F276,-$E$18,0):F276)&gt;0,$E$7-SUM(OFFSET(F276,-$E$18,0):F276),0),IF(OFFSET(G276,-$E$18,0)-SUM(OFFSET(F276,-$E$18,0):F276)&gt;0,OFFSET(G276,-$E$18,0)-SUM(OFFSET(F276,-$E$18,0):F276),0)))</f>
        <v>N/A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562</v>
      </c>
      <c r="F277" s="15">
        <f t="shared" si="22"/>
        <v>16</v>
      </c>
      <c r="G277" s="15">
        <f t="shared" ca="1" si="23"/>
        <v>0</v>
      </c>
      <c r="H277" s="13">
        <f t="shared" ref="H277:H340" ca="1" si="25">IF(E277&gt;0,E277*($E$12/365),0)</f>
        <v>0.61589041095890418</v>
      </c>
      <c r="I277" s="29">
        <f ca="1">IF(G277&lt;&gt;0,IF(E277&lt;0,0,IF(OR('Marinated Chicken'!I277&gt;0,Squid!I277&gt;0,Spanakopita!I277&gt;0,'Filet Mignon'!I277&gt;0,'Pork Loin Skewers'!I277&gt;0,Bacon!I277&gt;0,'Chicken Breast'!I277&gt;0),0,IF(OR(Pita!I277&gt;0,'Green Pepper'!I277&gt;0,'House Salad'!I277&gt;0,Mushrooms!I277&gt;0,Lemon!I277&gt;0,Tzatziki!I277&gt;0,'Monterey Jack'!I277&gt;0,Onions!I277&gt;0,'Garlic Butter Sauce'!I277&gt;0,Flour!I277&gt;0,Cheddar!I277&gt;0),50,200))),0)</f>
        <v>0</v>
      </c>
      <c r="J277" s="2" t="str">
        <f ca="1">IF(D277&lt;$E$18,"N/A",IF(D277=$E$18,IF($E$7-SUM(OFFSET(F277,-$E$18,0):F277)&gt;0,$E$7-SUM(OFFSET(F277,-$E$18,0):F277),0),IF(OFFSET(G277,-$E$18,0)-SUM(OFFSET(F277,-$E$18,0):F277)&gt;0,OFFSET(G277,-$E$18,0)-SUM(OFFSET(F277,-$E$18,0):F277),0)))</f>
        <v>N/A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546</v>
      </c>
      <c r="F278" s="15">
        <f t="shared" ref="F278:F341" si="28">ROUND($E$15/7,0)</f>
        <v>16</v>
      </c>
      <c r="G278" s="15">
        <f t="shared" ref="G278:G341" ca="1" si="29">IF(D278=1,$E$4,IF(E278&lt;0,$E$4-E278,IF(MOD(D278,$E$5)=0,$E$4-E278,0)))</f>
        <v>0</v>
      </c>
      <c r="H278" s="13">
        <f t="shared" ca="1" si="25"/>
        <v>0.59835616438356176</v>
      </c>
      <c r="I278" s="29">
        <f ca="1">IF(G278&lt;&gt;0,IF(E278&lt;0,0,IF(OR('Marinated Chicken'!I278&gt;0,Squid!I278&gt;0,Spanakopita!I278&gt;0,'Filet Mignon'!I278&gt;0,'Pork Loin Skewers'!I278&gt;0,Bacon!I278&gt;0,'Chicken Breast'!I278&gt;0),0,IF(OR(Pita!I278&gt;0,'Green Pepper'!I278&gt;0,'House Salad'!I278&gt;0,Mushrooms!I278&gt;0,Lemon!I278&gt;0,Tzatziki!I278&gt;0,'Monterey Jack'!I278&gt;0,Onions!I278&gt;0,'Garlic Butter Sauce'!I278&gt;0,Flour!I278&gt;0,Cheddar!I278&gt;0),50,200))),0)</f>
        <v>0</v>
      </c>
      <c r="J278" s="2" t="str">
        <f ca="1">IF(D278&lt;$E$18,"N/A",IF(D278=$E$18,IF($E$7-SUM(OFFSET(F278,-$E$18,0):F278)&gt;0,$E$7-SUM(OFFSET(F278,-$E$18,0):F278),0),IF(OFFSET(G278,-$E$18,0)-SUM(OFFSET(F278,-$E$18,0):F278)&gt;0,OFFSET(G278,-$E$18,0)-SUM(OFFSET(F278,-$E$18,0):F278),0)))</f>
        <v>N/A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530</v>
      </c>
      <c r="F279" s="15">
        <f t="shared" si="28"/>
        <v>16</v>
      </c>
      <c r="G279" s="15">
        <f t="shared" ca="1" si="29"/>
        <v>0</v>
      </c>
      <c r="H279" s="13">
        <f t="shared" ca="1" si="25"/>
        <v>0.58082191780821923</v>
      </c>
      <c r="I279" s="29">
        <f ca="1">IF(G279&lt;&gt;0,IF(E279&lt;0,0,IF(OR('Marinated Chicken'!I279&gt;0,Squid!I279&gt;0,Spanakopita!I279&gt;0,'Filet Mignon'!I279&gt;0,'Pork Loin Skewers'!I279&gt;0,Bacon!I279&gt;0,'Chicken Breast'!I279&gt;0),0,IF(OR(Pita!I279&gt;0,'Green Pepper'!I279&gt;0,'House Salad'!I279&gt;0,Mushrooms!I279&gt;0,Lemon!I279&gt;0,Tzatziki!I279&gt;0,'Monterey Jack'!I279&gt;0,Onions!I279&gt;0,'Garlic Butter Sauce'!I279&gt;0,Flour!I279&gt;0,Cheddar!I279&gt;0),50,200))),0)</f>
        <v>0</v>
      </c>
      <c r="J279" s="2" t="str">
        <f ca="1">IF(D279&lt;$E$18,"N/A",IF(D279=$E$18,IF($E$7-SUM(OFFSET(F279,-$E$18,0):F279)&gt;0,$E$7-SUM(OFFSET(F279,-$E$18,0):F279),0),IF(OFFSET(G279,-$E$18,0)-SUM(OFFSET(F279,-$E$18,0):F279)&gt;0,OFFSET(G279,-$E$18,0)-SUM(OFFSET(F279,-$E$18,0):F279),0)))</f>
        <v>N/A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514</v>
      </c>
      <c r="F280" s="15">
        <f t="shared" si="28"/>
        <v>16</v>
      </c>
      <c r="G280" s="15">
        <f t="shared" ca="1" si="29"/>
        <v>0</v>
      </c>
      <c r="H280" s="13">
        <f t="shared" ca="1" si="25"/>
        <v>0.56328767123287682</v>
      </c>
      <c r="I280" s="29">
        <f ca="1">IF(G280&lt;&gt;0,IF(E280&lt;0,0,IF(OR('Marinated Chicken'!I280&gt;0,Squid!I280&gt;0,Spanakopita!I280&gt;0,'Filet Mignon'!I280&gt;0,'Pork Loin Skewers'!I280&gt;0,Bacon!I280&gt;0,'Chicken Breast'!I280&gt;0),0,IF(OR(Pita!I280&gt;0,'Green Pepper'!I280&gt;0,'House Salad'!I280&gt;0,Mushrooms!I280&gt;0,Lemon!I280&gt;0,Tzatziki!I280&gt;0,'Monterey Jack'!I280&gt;0,Onions!I280&gt;0,'Garlic Butter Sauce'!I280&gt;0,Flour!I280&gt;0,Cheddar!I280&gt;0),50,200))),0)</f>
        <v>0</v>
      </c>
      <c r="J280" s="2" t="str">
        <f ca="1">IF(D280&lt;$E$18,"N/A",IF(D280=$E$18,IF($E$7-SUM(OFFSET(F280,-$E$18,0):F280)&gt;0,$E$7-SUM(OFFSET(F280,-$E$18,0):F280),0),IF(OFFSET(G280,-$E$18,0)-SUM(OFFSET(F280,-$E$18,0):F280)&gt;0,OFFSET(G280,-$E$18,0)-SUM(OFFSET(F280,-$E$18,0):F280),0)))</f>
        <v>N/A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498</v>
      </c>
      <c r="F281" s="15">
        <f t="shared" si="28"/>
        <v>16</v>
      </c>
      <c r="G281" s="15">
        <f t="shared" ca="1" si="29"/>
        <v>0</v>
      </c>
      <c r="H281" s="13">
        <f t="shared" ca="1" si="25"/>
        <v>0.54575342465753429</v>
      </c>
      <c r="I281" s="29">
        <f ca="1">IF(G281&lt;&gt;0,IF(E281&lt;0,0,IF(OR('Marinated Chicken'!I281&gt;0,Squid!I281&gt;0,Spanakopita!I281&gt;0,'Filet Mignon'!I281&gt;0,'Pork Loin Skewers'!I281&gt;0,Bacon!I281&gt;0,'Chicken Breast'!I281&gt;0),0,IF(OR(Pita!I281&gt;0,'Green Pepper'!I281&gt;0,'House Salad'!I281&gt;0,Mushrooms!I281&gt;0,Lemon!I281&gt;0,Tzatziki!I281&gt;0,'Monterey Jack'!I281&gt;0,Onions!I281&gt;0,'Garlic Butter Sauce'!I281&gt;0,Flour!I281&gt;0,Cheddar!I281&gt;0),50,200))),0)</f>
        <v>0</v>
      </c>
      <c r="J281" s="2" t="str">
        <f ca="1">IF(D281&lt;$E$18,"N/A",IF(D281=$E$18,IF($E$7-SUM(OFFSET(F281,-$E$18,0):F281)&gt;0,$E$7-SUM(OFFSET(F281,-$E$18,0):F281),0),IF(OFFSET(G281,-$E$18,0)-SUM(OFFSET(F281,-$E$18,0):F281)&gt;0,OFFSET(G281,-$E$18,0)-SUM(OFFSET(F281,-$E$18,0):F281),0)))</f>
        <v>N/A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482</v>
      </c>
      <c r="F282" s="15">
        <f t="shared" si="28"/>
        <v>16</v>
      </c>
      <c r="G282" s="15">
        <f t="shared" ca="1" si="29"/>
        <v>0</v>
      </c>
      <c r="H282" s="13">
        <f t="shared" ca="1" si="25"/>
        <v>0.52821917808219188</v>
      </c>
      <c r="I282" s="29">
        <f ca="1">IF(G282&lt;&gt;0,IF(E282&lt;0,0,IF(OR('Marinated Chicken'!I282&gt;0,Squid!I282&gt;0,Spanakopita!I282&gt;0,'Filet Mignon'!I282&gt;0,'Pork Loin Skewers'!I282&gt;0,Bacon!I282&gt;0,'Chicken Breast'!I282&gt;0),0,IF(OR(Pita!I282&gt;0,'Green Pepper'!I282&gt;0,'House Salad'!I282&gt;0,Mushrooms!I282&gt;0,Lemon!I282&gt;0,Tzatziki!I282&gt;0,'Monterey Jack'!I282&gt;0,Onions!I282&gt;0,'Garlic Butter Sauce'!I282&gt;0,Flour!I282&gt;0,Cheddar!I282&gt;0),50,200))),0)</f>
        <v>0</v>
      </c>
      <c r="J282" s="2" t="str">
        <f ca="1">IF(D282&lt;$E$18,"N/A",IF(D282=$E$18,IF($E$7-SUM(OFFSET(F282,-$E$18,0):F282)&gt;0,$E$7-SUM(OFFSET(F282,-$E$18,0):F282),0),IF(OFFSET(G282,-$E$18,0)-SUM(OFFSET(F282,-$E$18,0):F282)&gt;0,OFFSET(G282,-$E$18,0)-SUM(OFFSET(F282,-$E$18,0):F282),0)))</f>
        <v>N/A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466</v>
      </c>
      <c r="F283" s="15">
        <f t="shared" si="28"/>
        <v>16</v>
      </c>
      <c r="G283" s="15">
        <f t="shared" ca="1" si="29"/>
        <v>0</v>
      </c>
      <c r="H283" s="13">
        <f t="shared" ca="1" si="25"/>
        <v>0.51068493150684935</v>
      </c>
      <c r="I283" s="29">
        <f ca="1">IF(G283&lt;&gt;0,IF(E283&lt;0,0,IF(OR('Marinated Chicken'!I283&gt;0,Squid!I283&gt;0,Spanakopita!I283&gt;0,'Filet Mignon'!I283&gt;0,'Pork Loin Skewers'!I283&gt;0,Bacon!I283&gt;0,'Chicken Breast'!I283&gt;0),0,IF(OR(Pita!I283&gt;0,'Green Pepper'!I283&gt;0,'House Salad'!I283&gt;0,Mushrooms!I283&gt;0,Lemon!I283&gt;0,Tzatziki!I283&gt;0,'Monterey Jack'!I283&gt;0,Onions!I283&gt;0,'Garlic Butter Sauce'!I283&gt;0,Flour!I283&gt;0,Cheddar!I283&gt;0),50,200))),0)</f>
        <v>0</v>
      </c>
      <c r="J283" s="2" t="str">
        <f ca="1">IF(D283&lt;$E$18,"N/A",IF(D283=$E$18,IF($E$7-SUM(OFFSET(F283,-$E$18,0):F283)&gt;0,$E$7-SUM(OFFSET(F283,-$E$18,0):F283),0),IF(OFFSET(G283,-$E$18,0)-SUM(OFFSET(F283,-$E$18,0):F283)&gt;0,OFFSET(G283,-$E$18,0)-SUM(OFFSET(F283,-$E$18,0):F283),0)))</f>
        <v>N/A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450</v>
      </c>
      <c r="F284" s="15">
        <f t="shared" si="28"/>
        <v>16</v>
      </c>
      <c r="G284" s="15">
        <f t="shared" ca="1" si="29"/>
        <v>0</v>
      </c>
      <c r="H284" s="13">
        <f t="shared" ca="1" si="25"/>
        <v>0.49315068493150693</v>
      </c>
      <c r="I284" s="29">
        <f ca="1">IF(G284&lt;&gt;0,IF(E284&lt;0,0,IF(OR('Marinated Chicken'!I284&gt;0,Squid!I284&gt;0,Spanakopita!I284&gt;0,'Filet Mignon'!I284&gt;0,'Pork Loin Skewers'!I284&gt;0,Bacon!I284&gt;0,'Chicken Breast'!I284&gt;0),0,IF(OR(Pita!I284&gt;0,'Green Pepper'!I284&gt;0,'House Salad'!I284&gt;0,Mushrooms!I284&gt;0,Lemon!I284&gt;0,Tzatziki!I284&gt;0,'Monterey Jack'!I284&gt;0,Onions!I284&gt;0,'Garlic Butter Sauce'!I284&gt;0,Flour!I284&gt;0,Cheddar!I284&gt;0),50,200))),0)</f>
        <v>0</v>
      </c>
      <c r="J284" s="2" t="str">
        <f ca="1">IF(D284&lt;$E$18,"N/A",IF(D284=$E$18,IF($E$7-SUM(OFFSET(F284,-$E$18,0):F284)&gt;0,$E$7-SUM(OFFSET(F284,-$E$18,0):F284),0),IF(OFFSET(G284,-$E$18,0)-SUM(OFFSET(F284,-$E$18,0):F284)&gt;0,OFFSET(G284,-$E$18,0)-SUM(OFFSET(F284,-$E$18,0):F284),0)))</f>
        <v>N/A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434</v>
      </c>
      <c r="F285" s="15">
        <f t="shared" si="28"/>
        <v>16</v>
      </c>
      <c r="G285" s="15">
        <f t="shared" ca="1" si="29"/>
        <v>0</v>
      </c>
      <c r="H285" s="13">
        <f t="shared" ca="1" si="25"/>
        <v>0.47561643835616446</v>
      </c>
      <c r="I285" s="29">
        <f ca="1">IF(G285&lt;&gt;0,IF(E285&lt;0,0,IF(OR('Marinated Chicken'!I285&gt;0,Squid!I285&gt;0,Spanakopita!I285&gt;0,'Filet Mignon'!I285&gt;0,'Pork Loin Skewers'!I285&gt;0,Bacon!I285&gt;0,'Chicken Breast'!I285&gt;0),0,IF(OR(Pita!I285&gt;0,'Green Pepper'!I285&gt;0,'House Salad'!I285&gt;0,Mushrooms!I285&gt;0,Lemon!I285&gt;0,Tzatziki!I285&gt;0,'Monterey Jack'!I285&gt;0,Onions!I285&gt;0,'Garlic Butter Sauce'!I285&gt;0,Flour!I285&gt;0,Cheddar!I285&gt;0),50,200))),0)</f>
        <v>0</v>
      </c>
      <c r="J285" s="2" t="str">
        <f ca="1">IF(D285&lt;$E$18,"N/A",IF(D285=$E$18,IF($E$7-SUM(OFFSET(F285,-$E$18,0):F285)&gt;0,$E$7-SUM(OFFSET(F285,-$E$18,0):F285),0),IF(OFFSET(G285,-$E$18,0)-SUM(OFFSET(F285,-$E$18,0):F285)&gt;0,OFFSET(G285,-$E$18,0)-SUM(OFFSET(F285,-$E$18,0):F285),0)))</f>
        <v>N/A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418</v>
      </c>
      <c r="F286" s="15">
        <f t="shared" si="28"/>
        <v>16</v>
      </c>
      <c r="G286" s="15">
        <f t="shared" ca="1" si="29"/>
        <v>0</v>
      </c>
      <c r="H286" s="13">
        <f t="shared" ca="1" si="25"/>
        <v>0.45808219178082199</v>
      </c>
      <c r="I286" s="29">
        <f ca="1">IF(G286&lt;&gt;0,IF(E286&lt;0,0,IF(OR('Marinated Chicken'!I286&gt;0,Squid!I286&gt;0,Spanakopita!I286&gt;0,'Filet Mignon'!I286&gt;0,'Pork Loin Skewers'!I286&gt;0,Bacon!I286&gt;0,'Chicken Breast'!I286&gt;0),0,IF(OR(Pita!I286&gt;0,'Green Pepper'!I286&gt;0,'House Salad'!I286&gt;0,Mushrooms!I286&gt;0,Lemon!I286&gt;0,Tzatziki!I286&gt;0,'Monterey Jack'!I286&gt;0,Onions!I286&gt;0,'Garlic Butter Sauce'!I286&gt;0,Flour!I286&gt;0,Cheddar!I286&gt;0),50,200))),0)</f>
        <v>0</v>
      </c>
      <c r="J286" s="2" t="str">
        <f ca="1">IF(D286&lt;$E$18,"N/A",IF(D286=$E$18,IF($E$7-SUM(OFFSET(F286,-$E$18,0):F286)&gt;0,$E$7-SUM(OFFSET(F286,-$E$18,0):F286),0),IF(OFFSET(G286,-$E$18,0)-SUM(OFFSET(F286,-$E$18,0):F286)&gt;0,OFFSET(G286,-$E$18,0)-SUM(OFFSET(F286,-$E$18,0):F286),0)))</f>
        <v>N/A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402</v>
      </c>
      <c r="F287" s="15">
        <f t="shared" si="28"/>
        <v>16</v>
      </c>
      <c r="G287" s="15">
        <f t="shared" ca="1" si="29"/>
        <v>0</v>
      </c>
      <c r="H287" s="13">
        <f t="shared" ca="1" si="25"/>
        <v>0.44054794520547952</v>
      </c>
      <c r="I287" s="29">
        <f ca="1">IF(G287&lt;&gt;0,IF(E287&lt;0,0,IF(OR('Marinated Chicken'!I287&gt;0,Squid!I287&gt;0,Spanakopita!I287&gt;0,'Filet Mignon'!I287&gt;0,'Pork Loin Skewers'!I287&gt;0,Bacon!I287&gt;0,'Chicken Breast'!I287&gt;0),0,IF(OR(Pita!I287&gt;0,'Green Pepper'!I287&gt;0,'House Salad'!I287&gt;0,Mushrooms!I287&gt;0,Lemon!I287&gt;0,Tzatziki!I287&gt;0,'Monterey Jack'!I287&gt;0,Onions!I287&gt;0,'Garlic Butter Sauce'!I287&gt;0,Flour!I287&gt;0,Cheddar!I287&gt;0),50,200))),0)</f>
        <v>0</v>
      </c>
      <c r="J287" s="2" t="str">
        <f ca="1">IF(D287&lt;$E$18,"N/A",IF(D287=$E$18,IF($E$7-SUM(OFFSET(F287,-$E$18,0):F287)&gt;0,$E$7-SUM(OFFSET(F287,-$E$18,0):F287),0),IF(OFFSET(G287,-$E$18,0)-SUM(OFFSET(F287,-$E$18,0):F287)&gt;0,OFFSET(G287,-$E$18,0)-SUM(OFFSET(F287,-$E$18,0):F287),0)))</f>
        <v>N/A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386</v>
      </c>
      <c r="F288" s="15">
        <f t="shared" si="28"/>
        <v>16</v>
      </c>
      <c r="G288" s="15">
        <f t="shared" ca="1" si="29"/>
        <v>0</v>
      </c>
      <c r="H288" s="13">
        <f t="shared" ca="1" si="25"/>
        <v>0.42301369863013705</v>
      </c>
      <c r="I288" s="29">
        <f ca="1">IF(G288&lt;&gt;0,IF(E288&lt;0,0,IF(OR('Marinated Chicken'!I288&gt;0,Squid!I288&gt;0,Spanakopita!I288&gt;0,'Filet Mignon'!I288&gt;0,'Pork Loin Skewers'!I288&gt;0,Bacon!I288&gt;0,'Chicken Breast'!I288&gt;0),0,IF(OR(Pita!I288&gt;0,'Green Pepper'!I288&gt;0,'House Salad'!I288&gt;0,Mushrooms!I288&gt;0,Lemon!I288&gt;0,Tzatziki!I288&gt;0,'Monterey Jack'!I288&gt;0,Onions!I288&gt;0,'Garlic Butter Sauce'!I288&gt;0,Flour!I288&gt;0,Cheddar!I288&gt;0),50,200))),0)</f>
        <v>0</v>
      </c>
      <c r="J288" s="2" t="str">
        <f ca="1">IF(D288&lt;$E$18,"N/A",IF(D288=$E$18,IF($E$7-SUM(OFFSET(F288,-$E$18,0):F288)&gt;0,$E$7-SUM(OFFSET(F288,-$E$18,0):F288),0),IF(OFFSET(G288,-$E$18,0)-SUM(OFFSET(F288,-$E$18,0):F288)&gt;0,OFFSET(G288,-$E$18,0)-SUM(OFFSET(F288,-$E$18,0):F288),0)))</f>
        <v>N/A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370</v>
      </c>
      <c r="F289" s="15">
        <f t="shared" si="28"/>
        <v>16</v>
      </c>
      <c r="G289" s="15">
        <f t="shared" ca="1" si="29"/>
        <v>0</v>
      </c>
      <c r="H289" s="13">
        <f t="shared" ca="1" si="25"/>
        <v>0.40547945205479458</v>
      </c>
      <c r="I289" s="29">
        <f ca="1">IF(G289&lt;&gt;0,IF(E289&lt;0,0,IF(OR('Marinated Chicken'!I289&gt;0,Squid!I289&gt;0,Spanakopita!I289&gt;0,'Filet Mignon'!I289&gt;0,'Pork Loin Skewers'!I289&gt;0,Bacon!I289&gt;0,'Chicken Breast'!I289&gt;0),0,IF(OR(Pita!I289&gt;0,'Green Pepper'!I289&gt;0,'House Salad'!I289&gt;0,Mushrooms!I289&gt;0,Lemon!I289&gt;0,Tzatziki!I289&gt;0,'Monterey Jack'!I289&gt;0,Onions!I289&gt;0,'Garlic Butter Sauce'!I289&gt;0,Flour!I289&gt;0,Cheddar!I289&gt;0),50,200))),0)</f>
        <v>0</v>
      </c>
      <c r="J289" s="2" t="str">
        <f ca="1">IF(D289&lt;$E$18,"N/A",IF(D289=$E$18,IF($E$7-SUM(OFFSET(F289,-$E$18,0):F289)&gt;0,$E$7-SUM(OFFSET(F289,-$E$18,0):F289),0),IF(OFFSET(G289,-$E$18,0)-SUM(OFFSET(F289,-$E$18,0):F289)&gt;0,OFFSET(G289,-$E$18,0)-SUM(OFFSET(F289,-$E$18,0):F289),0)))</f>
        <v>N/A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354</v>
      </c>
      <c r="F290" s="15">
        <f t="shared" si="28"/>
        <v>16</v>
      </c>
      <c r="G290" s="15">
        <f t="shared" ca="1" si="29"/>
        <v>0</v>
      </c>
      <c r="H290" s="13">
        <f t="shared" ca="1" si="25"/>
        <v>0.3879452054794521</v>
      </c>
      <c r="I290" s="29">
        <f ca="1">IF(G290&lt;&gt;0,IF(E290&lt;0,0,IF(OR('Marinated Chicken'!I290&gt;0,Squid!I290&gt;0,Spanakopita!I290&gt;0,'Filet Mignon'!I290&gt;0,'Pork Loin Skewers'!I290&gt;0,Bacon!I290&gt;0,'Chicken Breast'!I290&gt;0),0,IF(OR(Pita!I290&gt;0,'Green Pepper'!I290&gt;0,'House Salad'!I290&gt;0,Mushrooms!I290&gt;0,Lemon!I290&gt;0,Tzatziki!I290&gt;0,'Monterey Jack'!I290&gt;0,Onions!I290&gt;0,'Garlic Butter Sauce'!I290&gt;0,Flour!I290&gt;0,Cheddar!I290&gt;0),50,200))),0)</f>
        <v>0</v>
      </c>
      <c r="J290" s="2" t="str">
        <f ca="1">IF(D290&lt;$E$18,"N/A",IF(D290=$E$18,IF($E$7-SUM(OFFSET(F290,-$E$18,0):F290)&gt;0,$E$7-SUM(OFFSET(F290,-$E$18,0):F290),0),IF(OFFSET(G290,-$E$18,0)-SUM(OFFSET(F290,-$E$18,0):F290)&gt;0,OFFSET(G290,-$E$18,0)-SUM(OFFSET(F290,-$E$18,0):F290),0)))</f>
        <v>N/A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338</v>
      </c>
      <c r="F291" s="15">
        <f t="shared" si="28"/>
        <v>16</v>
      </c>
      <c r="G291" s="15">
        <f t="shared" ca="1" si="29"/>
        <v>0</v>
      </c>
      <c r="H291" s="13">
        <f t="shared" ca="1" si="25"/>
        <v>0.37041095890410963</v>
      </c>
      <c r="I291" s="29">
        <f ca="1">IF(G291&lt;&gt;0,IF(E291&lt;0,0,IF(OR('Marinated Chicken'!I291&gt;0,Squid!I291&gt;0,Spanakopita!I291&gt;0,'Filet Mignon'!I291&gt;0,'Pork Loin Skewers'!I291&gt;0,Bacon!I291&gt;0,'Chicken Breast'!I291&gt;0),0,IF(OR(Pita!I291&gt;0,'Green Pepper'!I291&gt;0,'House Salad'!I291&gt;0,Mushrooms!I291&gt;0,Lemon!I291&gt;0,Tzatziki!I291&gt;0,'Monterey Jack'!I291&gt;0,Onions!I291&gt;0,'Garlic Butter Sauce'!I291&gt;0,Flour!I291&gt;0,Cheddar!I291&gt;0),50,200))),0)</f>
        <v>0</v>
      </c>
      <c r="J291" s="2" t="str">
        <f ca="1">IF(D291&lt;$E$18,"N/A",IF(D291=$E$18,IF($E$7-SUM(OFFSET(F291,-$E$18,0):F291)&gt;0,$E$7-SUM(OFFSET(F291,-$E$18,0):F291),0),IF(OFFSET(G291,-$E$18,0)-SUM(OFFSET(F291,-$E$18,0):F291)&gt;0,OFFSET(G291,-$E$18,0)-SUM(OFFSET(F291,-$E$18,0):F291),0)))</f>
        <v>N/A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322</v>
      </c>
      <c r="F292" s="15">
        <f t="shared" si="28"/>
        <v>16</v>
      </c>
      <c r="G292" s="15">
        <f t="shared" ca="1" si="29"/>
        <v>0</v>
      </c>
      <c r="H292" s="13">
        <f t="shared" ca="1" si="25"/>
        <v>0.35287671232876716</v>
      </c>
      <c r="I292" s="29">
        <f ca="1">IF(G292&lt;&gt;0,IF(E292&lt;0,0,IF(OR('Marinated Chicken'!I292&gt;0,Squid!I292&gt;0,Spanakopita!I292&gt;0,'Filet Mignon'!I292&gt;0,'Pork Loin Skewers'!I292&gt;0,Bacon!I292&gt;0,'Chicken Breast'!I292&gt;0),0,IF(OR(Pita!I292&gt;0,'Green Pepper'!I292&gt;0,'House Salad'!I292&gt;0,Mushrooms!I292&gt;0,Lemon!I292&gt;0,Tzatziki!I292&gt;0,'Monterey Jack'!I292&gt;0,Onions!I292&gt;0,'Garlic Butter Sauce'!I292&gt;0,Flour!I292&gt;0,Cheddar!I292&gt;0),50,200))),0)</f>
        <v>0</v>
      </c>
      <c r="J292" s="2" t="str">
        <f ca="1">IF(D292&lt;$E$18,"N/A",IF(D292=$E$18,IF($E$7-SUM(OFFSET(F292,-$E$18,0):F292)&gt;0,$E$7-SUM(OFFSET(F292,-$E$18,0):F292),0),IF(OFFSET(G292,-$E$18,0)-SUM(OFFSET(F292,-$E$18,0):F292)&gt;0,OFFSET(G292,-$E$18,0)-SUM(OFFSET(F292,-$E$18,0):F292),0)))</f>
        <v>N/A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306</v>
      </c>
      <c r="F293" s="15">
        <f t="shared" si="28"/>
        <v>16</v>
      </c>
      <c r="G293" s="15">
        <f t="shared" ca="1" si="29"/>
        <v>0</v>
      </c>
      <c r="H293" s="13">
        <f t="shared" ca="1" si="25"/>
        <v>0.33534246575342469</v>
      </c>
      <c r="I293" s="29">
        <f ca="1">IF(G293&lt;&gt;0,IF(E293&lt;0,0,IF(OR('Marinated Chicken'!I293&gt;0,Squid!I293&gt;0,Spanakopita!I293&gt;0,'Filet Mignon'!I293&gt;0,'Pork Loin Skewers'!I293&gt;0,Bacon!I293&gt;0,'Chicken Breast'!I293&gt;0),0,IF(OR(Pita!I293&gt;0,'Green Pepper'!I293&gt;0,'House Salad'!I293&gt;0,Mushrooms!I293&gt;0,Lemon!I293&gt;0,Tzatziki!I293&gt;0,'Monterey Jack'!I293&gt;0,Onions!I293&gt;0,'Garlic Butter Sauce'!I293&gt;0,Flour!I293&gt;0,Cheddar!I293&gt;0),50,200))),0)</f>
        <v>0</v>
      </c>
      <c r="J293" s="2" t="str">
        <f ca="1">IF(D293&lt;$E$18,"N/A",IF(D293=$E$18,IF($E$7-SUM(OFFSET(F293,-$E$18,0):F293)&gt;0,$E$7-SUM(OFFSET(F293,-$E$18,0):F293),0),IF(OFFSET(G293,-$E$18,0)-SUM(OFFSET(F293,-$E$18,0):F293)&gt;0,OFFSET(G293,-$E$18,0)-SUM(OFFSET(F293,-$E$18,0):F293),0)))</f>
        <v>N/A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290</v>
      </c>
      <c r="F294" s="15">
        <f t="shared" si="28"/>
        <v>16</v>
      </c>
      <c r="G294" s="15">
        <f t="shared" ca="1" si="29"/>
        <v>0</v>
      </c>
      <c r="H294" s="13">
        <f t="shared" ca="1" si="25"/>
        <v>0.31780821917808222</v>
      </c>
      <c r="I294" s="29">
        <f ca="1">IF(G294&lt;&gt;0,IF(E294&lt;0,0,IF(OR('Marinated Chicken'!I294&gt;0,Squid!I294&gt;0,Spanakopita!I294&gt;0,'Filet Mignon'!I294&gt;0,'Pork Loin Skewers'!I294&gt;0,Bacon!I294&gt;0,'Chicken Breast'!I294&gt;0),0,IF(OR(Pita!I294&gt;0,'Green Pepper'!I294&gt;0,'House Salad'!I294&gt;0,Mushrooms!I294&gt;0,Lemon!I294&gt;0,Tzatziki!I294&gt;0,'Monterey Jack'!I294&gt;0,Onions!I294&gt;0,'Garlic Butter Sauce'!I294&gt;0,Flour!I294&gt;0,Cheddar!I294&gt;0),50,200))),0)</f>
        <v>0</v>
      </c>
      <c r="J294" s="2" t="str">
        <f ca="1">IF(D294&lt;$E$18,"N/A",IF(D294=$E$18,IF($E$7-SUM(OFFSET(F294,-$E$18,0):F294)&gt;0,$E$7-SUM(OFFSET(F294,-$E$18,0):F294),0),IF(OFFSET(G294,-$E$18,0)-SUM(OFFSET(F294,-$E$18,0):F294)&gt;0,OFFSET(G294,-$E$18,0)-SUM(OFFSET(F294,-$E$18,0):F294),0)))</f>
        <v>N/A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274</v>
      </c>
      <c r="F295" s="15">
        <f t="shared" si="28"/>
        <v>16</v>
      </c>
      <c r="G295" s="15">
        <f t="shared" ca="1" si="29"/>
        <v>0</v>
      </c>
      <c r="H295" s="13">
        <f t="shared" ca="1" si="25"/>
        <v>0.30027397260273975</v>
      </c>
      <c r="I295" s="29">
        <f ca="1">IF(G295&lt;&gt;0,IF(E295&lt;0,0,IF(OR('Marinated Chicken'!I295&gt;0,Squid!I295&gt;0,Spanakopita!I295&gt;0,'Filet Mignon'!I295&gt;0,'Pork Loin Skewers'!I295&gt;0,Bacon!I295&gt;0,'Chicken Breast'!I295&gt;0),0,IF(OR(Pita!I295&gt;0,'Green Pepper'!I295&gt;0,'House Salad'!I295&gt;0,Mushrooms!I295&gt;0,Lemon!I295&gt;0,Tzatziki!I295&gt;0,'Monterey Jack'!I295&gt;0,Onions!I295&gt;0,'Garlic Butter Sauce'!I295&gt;0,Flour!I295&gt;0,Cheddar!I295&gt;0),50,200))),0)</f>
        <v>0</v>
      </c>
      <c r="J295" s="2" t="str">
        <f ca="1">IF(D295&lt;$E$18,"N/A",IF(D295=$E$18,IF($E$7-SUM(OFFSET(F295,-$E$18,0):F295)&gt;0,$E$7-SUM(OFFSET(F295,-$E$18,0):F295),0),IF(OFFSET(G295,-$E$18,0)-SUM(OFFSET(F295,-$E$18,0):F295)&gt;0,OFFSET(G295,-$E$18,0)-SUM(OFFSET(F295,-$E$18,0):F295),0)))</f>
        <v>N/A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258</v>
      </c>
      <c r="F296" s="15">
        <f t="shared" si="28"/>
        <v>16</v>
      </c>
      <c r="G296" s="15">
        <f t="shared" ca="1" si="29"/>
        <v>0</v>
      </c>
      <c r="H296" s="13">
        <f t="shared" ca="1" si="25"/>
        <v>0.28273972602739728</v>
      </c>
      <c r="I296" s="29">
        <f ca="1">IF(G296&lt;&gt;0,IF(E296&lt;0,0,IF(OR('Marinated Chicken'!I296&gt;0,Squid!I296&gt;0,Spanakopita!I296&gt;0,'Filet Mignon'!I296&gt;0,'Pork Loin Skewers'!I296&gt;0,Bacon!I296&gt;0,'Chicken Breast'!I296&gt;0),0,IF(OR(Pita!I296&gt;0,'Green Pepper'!I296&gt;0,'House Salad'!I296&gt;0,Mushrooms!I296&gt;0,Lemon!I296&gt;0,Tzatziki!I296&gt;0,'Monterey Jack'!I296&gt;0,Onions!I296&gt;0,'Garlic Butter Sauce'!I296&gt;0,Flour!I296&gt;0,Cheddar!I296&gt;0),50,200))),0)</f>
        <v>0</v>
      </c>
      <c r="J296" s="2" t="str">
        <f ca="1">IF(D296&lt;$E$18,"N/A",IF(D296=$E$18,IF($E$7-SUM(OFFSET(F296,-$E$18,0):F296)&gt;0,$E$7-SUM(OFFSET(F296,-$E$18,0):F296),0),IF(OFFSET(G296,-$E$18,0)-SUM(OFFSET(F296,-$E$18,0):F296)&gt;0,OFFSET(G296,-$E$18,0)-SUM(OFFSET(F296,-$E$18,0):F296),0)))</f>
        <v>N/A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242</v>
      </c>
      <c r="F297" s="15">
        <f t="shared" si="28"/>
        <v>16</v>
      </c>
      <c r="G297" s="15">
        <f t="shared" ca="1" si="29"/>
        <v>0</v>
      </c>
      <c r="H297" s="13">
        <f t="shared" ca="1" si="25"/>
        <v>0.2652054794520548</v>
      </c>
      <c r="I297" s="29">
        <f ca="1">IF(G297&lt;&gt;0,IF(E297&lt;0,0,IF(OR('Marinated Chicken'!I297&gt;0,Squid!I297&gt;0,Spanakopita!I297&gt;0,'Filet Mignon'!I297&gt;0,'Pork Loin Skewers'!I297&gt;0,Bacon!I297&gt;0,'Chicken Breast'!I297&gt;0),0,IF(OR(Pita!I297&gt;0,'Green Pepper'!I297&gt;0,'House Salad'!I297&gt;0,Mushrooms!I297&gt;0,Lemon!I297&gt;0,Tzatziki!I297&gt;0,'Monterey Jack'!I297&gt;0,Onions!I297&gt;0,'Garlic Butter Sauce'!I297&gt;0,Flour!I297&gt;0,Cheddar!I297&gt;0),50,200))),0)</f>
        <v>0</v>
      </c>
      <c r="J297" s="2" t="str">
        <f ca="1">IF(D297&lt;$E$18,"N/A",IF(D297=$E$18,IF($E$7-SUM(OFFSET(F297,-$E$18,0):F297)&gt;0,$E$7-SUM(OFFSET(F297,-$E$18,0):F297),0),IF(OFFSET(G297,-$E$18,0)-SUM(OFFSET(F297,-$E$18,0):F297)&gt;0,OFFSET(G297,-$E$18,0)-SUM(OFFSET(F297,-$E$18,0):F297),0)))</f>
        <v>N/A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226</v>
      </c>
      <c r="F298" s="15">
        <f t="shared" si="28"/>
        <v>16</v>
      </c>
      <c r="G298" s="15">
        <f t="shared" ca="1" si="29"/>
        <v>0</v>
      </c>
      <c r="H298" s="13">
        <f t="shared" ca="1" si="25"/>
        <v>0.24767123287671236</v>
      </c>
      <c r="I298" s="29">
        <f ca="1">IF(G298&lt;&gt;0,IF(E298&lt;0,0,IF(OR('Marinated Chicken'!I298&gt;0,Squid!I298&gt;0,Spanakopita!I298&gt;0,'Filet Mignon'!I298&gt;0,'Pork Loin Skewers'!I298&gt;0,Bacon!I298&gt;0,'Chicken Breast'!I298&gt;0),0,IF(OR(Pita!I298&gt;0,'Green Pepper'!I298&gt;0,'House Salad'!I298&gt;0,Mushrooms!I298&gt;0,Lemon!I298&gt;0,Tzatziki!I298&gt;0,'Monterey Jack'!I298&gt;0,Onions!I298&gt;0,'Garlic Butter Sauce'!I298&gt;0,Flour!I298&gt;0,Cheddar!I298&gt;0),50,200))),0)</f>
        <v>0</v>
      </c>
      <c r="J298" s="2" t="str">
        <f ca="1">IF(D298&lt;$E$18,"N/A",IF(D298=$E$18,IF($E$7-SUM(OFFSET(F298,-$E$18,0):F298)&gt;0,$E$7-SUM(OFFSET(F298,-$E$18,0):F298),0),IF(OFFSET(G298,-$E$18,0)-SUM(OFFSET(F298,-$E$18,0):F298)&gt;0,OFFSET(G298,-$E$18,0)-SUM(OFFSET(F298,-$E$18,0):F298),0)))</f>
        <v>N/A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210</v>
      </c>
      <c r="F299" s="15">
        <f t="shared" si="28"/>
        <v>16</v>
      </c>
      <c r="G299" s="15">
        <f t="shared" ca="1" si="29"/>
        <v>0</v>
      </c>
      <c r="H299" s="13">
        <f t="shared" ca="1" si="25"/>
        <v>0.23013698630136989</v>
      </c>
      <c r="I299" s="29">
        <f ca="1">IF(G299&lt;&gt;0,IF(E299&lt;0,0,IF(OR('Marinated Chicken'!I299&gt;0,Squid!I299&gt;0,Spanakopita!I299&gt;0,'Filet Mignon'!I299&gt;0,'Pork Loin Skewers'!I299&gt;0,Bacon!I299&gt;0,'Chicken Breast'!I299&gt;0),0,IF(OR(Pita!I299&gt;0,'Green Pepper'!I299&gt;0,'House Salad'!I299&gt;0,Mushrooms!I299&gt;0,Lemon!I299&gt;0,Tzatziki!I299&gt;0,'Monterey Jack'!I299&gt;0,Onions!I299&gt;0,'Garlic Butter Sauce'!I299&gt;0,Flour!I299&gt;0,Cheddar!I299&gt;0),50,200))),0)</f>
        <v>0</v>
      </c>
      <c r="J299" s="2" t="str">
        <f ca="1">IF(D299&lt;$E$18,"N/A",IF(D299=$E$18,IF($E$7-SUM(OFFSET(F299,-$E$18,0):F299)&gt;0,$E$7-SUM(OFFSET(F299,-$E$18,0):F299),0),IF(OFFSET(G299,-$E$18,0)-SUM(OFFSET(F299,-$E$18,0):F299)&gt;0,OFFSET(G299,-$E$18,0)-SUM(OFFSET(F299,-$E$18,0):F299),0)))</f>
        <v>N/A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194</v>
      </c>
      <c r="F300" s="15">
        <f t="shared" si="28"/>
        <v>16</v>
      </c>
      <c r="G300" s="15">
        <f t="shared" ca="1" si="29"/>
        <v>560</v>
      </c>
      <c r="H300" s="13">
        <f t="shared" ca="1" si="25"/>
        <v>0.21260273972602742</v>
      </c>
      <c r="I300" s="29">
        <f ca="1">IF(G300&lt;&gt;0,IF(E300&lt;0,0,IF(OR('Marinated Chicken'!I300&gt;0,Squid!I300&gt;0,Spanakopita!I300&gt;0,'Filet Mignon'!I300&gt;0,'Pork Loin Skewers'!I300&gt;0,Bacon!I300&gt;0,'Chicken Breast'!I300&gt;0),0,IF(OR(Pita!I300&gt;0,'Green Pepper'!I300&gt;0,'House Salad'!I300&gt;0,Mushrooms!I300&gt;0,Lemon!I300&gt;0,Tzatziki!I300&gt;0,'Monterey Jack'!I300&gt;0,Onions!I300&gt;0,'Garlic Butter Sauce'!I300&gt;0,Flour!I300&gt;0,Cheddar!I300&gt;0),50,200))),0)</f>
        <v>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738</v>
      </c>
      <c r="F301" s="15">
        <f t="shared" si="28"/>
        <v>16</v>
      </c>
      <c r="G301" s="15">
        <f t="shared" ca="1" si="29"/>
        <v>0</v>
      </c>
      <c r="H301" s="13">
        <f t="shared" ca="1" si="25"/>
        <v>0.80876712328767131</v>
      </c>
      <c r="I301" s="29">
        <f ca="1">IF(G301&lt;&gt;0,IF(E301&lt;0,0,IF(OR('Marinated Chicken'!I301&gt;0,Squid!I301&gt;0,Spanakopita!I301&gt;0,'Filet Mignon'!I301&gt;0,'Pork Loin Skewers'!I301&gt;0,Bacon!I301&gt;0,'Chicken Breast'!I301&gt;0),0,IF(OR(Pita!I301&gt;0,'Green Pepper'!I301&gt;0,'House Salad'!I301&gt;0,Mushrooms!I301&gt;0,Lemon!I301&gt;0,Tzatziki!I301&gt;0,'Monterey Jack'!I301&gt;0,Onions!I301&gt;0,'Garlic Butter Sauce'!I301&gt;0,Flour!I301&gt;0,Cheddar!I301&gt;0),50,200))),0)</f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722</v>
      </c>
      <c r="F302" s="15">
        <f t="shared" si="28"/>
        <v>16</v>
      </c>
      <c r="G302" s="15">
        <f t="shared" ca="1" si="29"/>
        <v>0</v>
      </c>
      <c r="H302" s="13">
        <f t="shared" ca="1" si="25"/>
        <v>0.79123287671232889</v>
      </c>
      <c r="I302" s="29">
        <f ca="1">IF(G302&lt;&gt;0,IF(E302&lt;0,0,IF(OR('Marinated Chicken'!I302&gt;0,Squid!I302&gt;0,Spanakopita!I302&gt;0,'Filet Mignon'!I302&gt;0,'Pork Loin Skewers'!I302&gt;0,Bacon!I302&gt;0,'Chicken Breast'!I302&gt;0),0,IF(OR(Pita!I302&gt;0,'Green Pepper'!I302&gt;0,'House Salad'!I302&gt;0,Mushrooms!I302&gt;0,Lemon!I302&gt;0,Tzatziki!I302&gt;0,'Monterey Jack'!I302&gt;0,Onions!I302&gt;0,'Garlic Butter Sauce'!I302&gt;0,Flour!I302&gt;0,Cheddar!I302&gt;0),50,200))),0)</f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706</v>
      </c>
      <c r="F303" s="15">
        <f t="shared" si="28"/>
        <v>16</v>
      </c>
      <c r="G303" s="15">
        <f t="shared" ca="1" si="29"/>
        <v>0</v>
      </c>
      <c r="H303" s="13">
        <f t="shared" ca="1" si="25"/>
        <v>0.77369863013698637</v>
      </c>
      <c r="I303" s="29">
        <f ca="1">IF(G303&lt;&gt;0,IF(E303&lt;0,0,IF(OR('Marinated Chicken'!I303&gt;0,Squid!I303&gt;0,Spanakopita!I303&gt;0,'Filet Mignon'!I303&gt;0,'Pork Loin Skewers'!I303&gt;0,Bacon!I303&gt;0,'Chicken Breast'!I303&gt;0),0,IF(OR(Pita!I303&gt;0,'Green Pepper'!I303&gt;0,'House Salad'!I303&gt;0,Mushrooms!I303&gt;0,Lemon!I303&gt;0,Tzatziki!I303&gt;0,'Monterey Jack'!I303&gt;0,Onions!I303&gt;0,'Garlic Butter Sauce'!I303&gt;0,Flour!I303&gt;0,Cheddar!I303&gt;0),50,200))),0)</f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690</v>
      </c>
      <c r="F304" s="15">
        <f t="shared" si="28"/>
        <v>16</v>
      </c>
      <c r="G304" s="15">
        <f t="shared" ca="1" si="29"/>
        <v>0</v>
      </c>
      <c r="H304" s="13">
        <f t="shared" ca="1" si="25"/>
        <v>0.75616438356164395</v>
      </c>
      <c r="I304" s="29">
        <f ca="1">IF(G304&lt;&gt;0,IF(E304&lt;0,0,IF(OR('Marinated Chicken'!I304&gt;0,Squid!I304&gt;0,Spanakopita!I304&gt;0,'Filet Mignon'!I304&gt;0,'Pork Loin Skewers'!I304&gt;0,Bacon!I304&gt;0,'Chicken Breast'!I304&gt;0),0,IF(OR(Pita!I304&gt;0,'Green Pepper'!I304&gt;0,'House Salad'!I304&gt;0,Mushrooms!I304&gt;0,Lemon!I304&gt;0,Tzatziki!I304&gt;0,'Monterey Jack'!I304&gt;0,Onions!I304&gt;0,'Garlic Butter Sauce'!I304&gt;0,Flour!I304&gt;0,Cheddar!I304&gt;0),50,200))),0)</f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674</v>
      </c>
      <c r="F305" s="15">
        <f t="shared" si="28"/>
        <v>16</v>
      </c>
      <c r="G305" s="15">
        <f t="shared" ca="1" si="29"/>
        <v>0</v>
      </c>
      <c r="H305" s="13">
        <f t="shared" ca="1" si="25"/>
        <v>0.73863013698630142</v>
      </c>
      <c r="I305" s="29">
        <f ca="1">IF(G305&lt;&gt;0,IF(E305&lt;0,0,IF(OR('Marinated Chicken'!I305&gt;0,Squid!I305&gt;0,Spanakopita!I305&gt;0,'Filet Mignon'!I305&gt;0,'Pork Loin Skewers'!I305&gt;0,Bacon!I305&gt;0,'Chicken Breast'!I305&gt;0),0,IF(OR(Pita!I305&gt;0,'Green Pepper'!I305&gt;0,'House Salad'!I305&gt;0,Mushrooms!I305&gt;0,Lemon!I305&gt;0,Tzatziki!I305&gt;0,'Monterey Jack'!I305&gt;0,Onions!I305&gt;0,'Garlic Butter Sauce'!I305&gt;0,Flour!I305&gt;0,Cheddar!I305&gt;0),50,200))),0)</f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658</v>
      </c>
      <c r="F306" s="15">
        <f t="shared" si="28"/>
        <v>16</v>
      </c>
      <c r="G306" s="15">
        <f t="shared" ca="1" si="29"/>
        <v>0</v>
      </c>
      <c r="H306" s="13">
        <f t="shared" ca="1" si="25"/>
        <v>0.72109589041095901</v>
      </c>
      <c r="I306" s="29">
        <f ca="1">IF(G306&lt;&gt;0,IF(E306&lt;0,0,IF(OR('Marinated Chicken'!I306&gt;0,Squid!I306&gt;0,Spanakopita!I306&gt;0,'Filet Mignon'!I306&gt;0,'Pork Loin Skewers'!I306&gt;0,Bacon!I306&gt;0,'Chicken Breast'!I306&gt;0),0,IF(OR(Pita!I306&gt;0,'Green Pepper'!I306&gt;0,'House Salad'!I306&gt;0,Mushrooms!I306&gt;0,Lemon!I306&gt;0,Tzatziki!I306&gt;0,'Monterey Jack'!I306&gt;0,Onions!I306&gt;0,'Garlic Butter Sauce'!I306&gt;0,Flour!I306&gt;0,Cheddar!I306&gt;0),50,200))),0)</f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642</v>
      </c>
      <c r="F307" s="15">
        <f t="shared" si="28"/>
        <v>16</v>
      </c>
      <c r="G307" s="15">
        <f t="shared" ca="1" si="29"/>
        <v>0</v>
      </c>
      <c r="H307" s="13">
        <f t="shared" ca="1" si="25"/>
        <v>0.70356164383561648</v>
      </c>
      <c r="I307" s="29">
        <f ca="1">IF(G307&lt;&gt;0,IF(E307&lt;0,0,IF(OR('Marinated Chicken'!I307&gt;0,Squid!I307&gt;0,Spanakopita!I307&gt;0,'Filet Mignon'!I307&gt;0,'Pork Loin Skewers'!I307&gt;0,Bacon!I307&gt;0,'Chicken Breast'!I307&gt;0),0,IF(OR(Pita!I307&gt;0,'Green Pepper'!I307&gt;0,'House Salad'!I307&gt;0,Mushrooms!I307&gt;0,Lemon!I307&gt;0,Tzatziki!I307&gt;0,'Monterey Jack'!I307&gt;0,Onions!I307&gt;0,'Garlic Butter Sauce'!I307&gt;0,Flour!I307&gt;0,Cheddar!I307&gt;0),50,200))),0)</f>
        <v>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626</v>
      </c>
      <c r="F308" s="15">
        <f t="shared" si="28"/>
        <v>16</v>
      </c>
      <c r="G308" s="15">
        <f t="shared" ca="1" si="29"/>
        <v>0</v>
      </c>
      <c r="H308" s="13">
        <f t="shared" ca="1" si="25"/>
        <v>0.68602739726027406</v>
      </c>
      <c r="I308" s="29">
        <f ca="1">IF(G308&lt;&gt;0,IF(E308&lt;0,0,IF(OR('Marinated Chicken'!I308&gt;0,Squid!I308&gt;0,Spanakopita!I308&gt;0,'Filet Mignon'!I308&gt;0,'Pork Loin Skewers'!I308&gt;0,Bacon!I308&gt;0,'Chicken Breast'!I308&gt;0),0,IF(OR(Pita!I308&gt;0,'Green Pepper'!I308&gt;0,'House Salad'!I308&gt;0,Mushrooms!I308&gt;0,Lemon!I308&gt;0,Tzatziki!I308&gt;0,'Monterey Jack'!I308&gt;0,Onions!I308&gt;0,'Garlic Butter Sauce'!I308&gt;0,Flour!I308&gt;0,Cheddar!I308&gt;0),50,200))),0)</f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610</v>
      </c>
      <c r="F309" s="15">
        <f t="shared" si="28"/>
        <v>16</v>
      </c>
      <c r="G309" s="15">
        <f t="shared" ca="1" si="29"/>
        <v>0</v>
      </c>
      <c r="H309" s="13">
        <f t="shared" ca="1" si="25"/>
        <v>0.66849315068493154</v>
      </c>
      <c r="I309" s="29">
        <f ca="1">IF(G309&lt;&gt;0,IF(E309&lt;0,0,IF(OR('Marinated Chicken'!I309&gt;0,Squid!I309&gt;0,Spanakopita!I309&gt;0,'Filet Mignon'!I309&gt;0,'Pork Loin Skewers'!I309&gt;0,Bacon!I309&gt;0,'Chicken Breast'!I309&gt;0),0,IF(OR(Pita!I309&gt;0,'Green Pepper'!I309&gt;0,'House Salad'!I309&gt;0,Mushrooms!I309&gt;0,Lemon!I309&gt;0,Tzatziki!I309&gt;0,'Monterey Jack'!I309&gt;0,Onions!I309&gt;0,'Garlic Butter Sauce'!I309&gt;0,Flour!I309&gt;0,Cheddar!I309&gt;0),50,200))),0)</f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594</v>
      </c>
      <c r="F310" s="15">
        <f t="shared" si="28"/>
        <v>16</v>
      </c>
      <c r="G310" s="15">
        <f t="shared" ca="1" si="29"/>
        <v>0</v>
      </c>
      <c r="H310" s="13">
        <f t="shared" ca="1" si="25"/>
        <v>0.65095890410958912</v>
      </c>
      <c r="I310" s="29">
        <f ca="1">IF(G310&lt;&gt;0,IF(E310&lt;0,0,IF(OR('Marinated Chicken'!I310&gt;0,Squid!I310&gt;0,Spanakopita!I310&gt;0,'Filet Mignon'!I310&gt;0,'Pork Loin Skewers'!I310&gt;0,Bacon!I310&gt;0,'Chicken Breast'!I310&gt;0),0,IF(OR(Pita!I310&gt;0,'Green Pepper'!I310&gt;0,'House Salad'!I310&gt;0,Mushrooms!I310&gt;0,Lemon!I310&gt;0,Tzatziki!I310&gt;0,'Monterey Jack'!I310&gt;0,Onions!I310&gt;0,'Garlic Butter Sauce'!I310&gt;0,Flour!I310&gt;0,Cheddar!I310&gt;0),50,200))),0)</f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578</v>
      </c>
      <c r="F311" s="15">
        <f t="shared" si="28"/>
        <v>16</v>
      </c>
      <c r="G311" s="15">
        <f t="shared" ca="1" si="29"/>
        <v>0</v>
      </c>
      <c r="H311" s="13">
        <f t="shared" ca="1" si="25"/>
        <v>0.6334246575342467</v>
      </c>
      <c r="I311" s="29">
        <f ca="1">IF(G311&lt;&gt;0,IF(E311&lt;0,0,IF(OR('Marinated Chicken'!I311&gt;0,Squid!I311&gt;0,Spanakopita!I311&gt;0,'Filet Mignon'!I311&gt;0,'Pork Loin Skewers'!I311&gt;0,Bacon!I311&gt;0,'Chicken Breast'!I311&gt;0),0,IF(OR(Pita!I311&gt;0,'Green Pepper'!I311&gt;0,'House Salad'!I311&gt;0,Mushrooms!I311&gt;0,Lemon!I311&gt;0,Tzatziki!I311&gt;0,'Monterey Jack'!I311&gt;0,Onions!I311&gt;0,'Garlic Butter Sauce'!I311&gt;0,Flour!I311&gt;0,Cheddar!I311&gt;0),50,200))),0)</f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562</v>
      </c>
      <c r="F312" s="15">
        <f t="shared" si="28"/>
        <v>16</v>
      </c>
      <c r="G312" s="15">
        <f t="shared" ca="1" si="29"/>
        <v>0</v>
      </c>
      <c r="H312" s="13">
        <f t="shared" ca="1" si="25"/>
        <v>0.61589041095890418</v>
      </c>
      <c r="I312" s="29">
        <f ca="1">IF(G312&lt;&gt;0,IF(E312&lt;0,0,IF(OR('Marinated Chicken'!I312&gt;0,Squid!I312&gt;0,Spanakopita!I312&gt;0,'Filet Mignon'!I312&gt;0,'Pork Loin Skewers'!I312&gt;0,Bacon!I312&gt;0,'Chicken Breast'!I312&gt;0),0,IF(OR(Pita!I312&gt;0,'Green Pepper'!I312&gt;0,'House Salad'!I312&gt;0,Mushrooms!I312&gt;0,Lemon!I312&gt;0,Tzatziki!I312&gt;0,'Monterey Jack'!I312&gt;0,Onions!I312&gt;0,'Garlic Butter Sauce'!I312&gt;0,Flour!I312&gt;0,Cheddar!I312&gt;0),50,200))),0)</f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546</v>
      </c>
      <c r="F313" s="15">
        <f t="shared" si="28"/>
        <v>16</v>
      </c>
      <c r="G313" s="15">
        <f t="shared" ca="1" si="29"/>
        <v>0</v>
      </c>
      <c r="H313" s="13">
        <f t="shared" ca="1" si="25"/>
        <v>0.59835616438356176</v>
      </c>
      <c r="I313" s="29">
        <f ca="1">IF(G313&lt;&gt;0,IF(E313&lt;0,0,IF(OR('Marinated Chicken'!I313&gt;0,Squid!I313&gt;0,Spanakopita!I313&gt;0,'Filet Mignon'!I313&gt;0,'Pork Loin Skewers'!I313&gt;0,Bacon!I313&gt;0,'Chicken Breast'!I313&gt;0),0,IF(OR(Pita!I313&gt;0,'Green Pepper'!I313&gt;0,'House Salad'!I313&gt;0,Mushrooms!I313&gt;0,Lemon!I313&gt;0,Tzatziki!I313&gt;0,'Monterey Jack'!I313&gt;0,Onions!I313&gt;0,'Garlic Butter Sauce'!I313&gt;0,Flour!I313&gt;0,Cheddar!I313&gt;0),50,200))),0)</f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530</v>
      </c>
      <c r="F314" s="15">
        <f t="shared" si="28"/>
        <v>16</v>
      </c>
      <c r="G314" s="15">
        <f t="shared" ca="1" si="29"/>
        <v>0</v>
      </c>
      <c r="H314" s="13">
        <f t="shared" ca="1" si="25"/>
        <v>0.58082191780821923</v>
      </c>
      <c r="I314" s="29">
        <f ca="1">IF(G314&lt;&gt;0,IF(E314&lt;0,0,IF(OR('Marinated Chicken'!I314&gt;0,Squid!I314&gt;0,Spanakopita!I314&gt;0,'Filet Mignon'!I314&gt;0,'Pork Loin Skewers'!I314&gt;0,Bacon!I314&gt;0,'Chicken Breast'!I314&gt;0),0,IF(OR(Pita!I314&gt;0,'Green Pepper'!I314&gt;0,'House Salad'!I314&gt;0,Mushrooms!I314&gt;0,Lemon!I314&gt;0,Tzatziki!I314&gt;0,'Monterey Jack'!I314&gt;0,Onions!I314&gt;0,'Garlic Butter Sauce'!I314&gt;0,Flour!I314&gt;0,Cheddar!I314&gt;0),50,200))),0)</f>
        <v>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514</v>
      </c>
      <c r="F315" s="15">
        <f t="shared" si="28"/>
        <v>16</v>
      </c>
      <c r="G315" s="15">
        <f t="shared" ca="1" si="29"/>
        <v>0</v>
      </c>
      <c r="H315" s="13">
        <f t="shared" ca="1" si="25"/>
        <v>0.56328767123287682</v>
      </c>
      <c r="I315" s="29">
        <f ca="1">IF(G315&lt;&gt;0,IF(E315&lt;0,0,IF(OR('Marinated Chicken'!I315&gt;0,Squid!I315&gt;0,Spanakopita!I315&gt;0,'Filet Mignon'!I315&gt;0,'Pork Loin Skewers'!I315&gt;0,Bacon!I315&gt;0,'Chicken Breast'!I315&gt;0),0,IF(OR(Pita!I315&gt;0,'Green Pepper'!I315&gt;0,'House Salad'!I315&gt;0,Mushrooms!I315&gt;0,Lemon!I315&gt;0,Tzatziki!I315&gt;0,'Monterey Jack'!I315&gt;0,Onions!I315&gt;0,'Garlic Butter Sauce'!I315&gt;0,Flour!I315&gt;0,Cheddar!I315&gt;0),50,200))),0)</f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498</v>
      </c>
      <c r="F316" s="15">
        <f t="shared" si="28"/>
        <v>16</v>
      </c>
      <c r="G316" s="15">
        <f t="shared" ca="1" si="29"/>
        <v>0</v>
      </c>
      <c r="H316" s="13">
        <f t="shared" ca="1" si="25"/>
        <v>0.54575342465753429</v>
      </c>
      <c r="I316" s="29">
        <f ca="1">IF(G316&lt;&gt;0,IF(E316&lt;0,0,IF(OR('Marinated Chicken'!I316&gt;0,Squid!I316&gt;0,Spanakopita!I316&gt;0,'Filet Mignon'!I316&gt;0,'Pork Loin Skewers'!I316&gt;0,Bacon!I316&gt;0,'Chicken Breast'!I316&gt;0),0,IF(OR(Pita!I316&gt;0,'Green Pepper'!I316&gt;0,'House Salad'!I316&gt;0,Mushrooms!I316&gt;0,Lemon!I316&gt;0,Tzatziki!I316&gt;0,'Monterey Jack'!I316&gt;0,Onions!I316&gt;0,'Garlic Butter Sauce'!I316&gt;0,Flour!I316&gt;0,Cheddar!I316&gt;0),50,200))),0)</f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482</v>
      </c>
      <c r="F317" s="15">
        <f t="shared" si="28"/>
        <v>16</v>
      </c>
      <c r="G317" s="15">
        <f t="shared" ca="1" si="29"/>
        <v>0</v>
      </c>
      <c r="H317" s="13">
        <f t="shared" ca="1" si="25"/>
        <v>0.52821917808219188</v>
      </c>
      <c r="I317" s="29">
        <f ca="1">IF(G317&lt;&gt;0,IF(E317&lt;0,0,IF(OR('Marinated Chicken'!I317&gt;0,Squid!I317&gt;0,Spanakopita!I317&gt;0,'Filet Mignon'!I317&gt;0,'Pork Loin Skewers'!I317&gt;0,Bacon!I317&gt;0,'Chicken Breast'!I317&gt;0),0,IF(OR(Pita!I317&gt;0,'Green Pepper'!I317&gt;0,'House Salad'!I317&gt;0,Mushrooms!I317&gt;0,Lemon!I317&gt;0,Tzatziki!I317&gt;0,'Monterey Jack'!I317&gt;0,Onions!I317&gt;0,'Garlic Butter Sauce'!I317&gt;0,Flour!I317&gt;0,Cheddar!I317&gt;0),50,200))),0)</f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466</v>
      </c>
      <c r="F318" s="15">
        <f t="shared" si="28"/>
        <v>16</v>
      </c>
      <c r="G318" s="15">
        <f t="shared" ca="1" si="29"/>
        <v>0</v>
      </c>
      <c r="H318" s="13">
        <f t="shared" ca="1" si="25"/>
        <v>0.51068493150684935</v>
      </c>
      <c r="I318" s="29">
        <f ca="1">IF(G318&lt;&gt;0,IF(E318&lt;0,0,IF(OR('Marinated Chicken'!I318&gt;0,Squid!I318&gt;0,Spanakopita!I318&gt;0,'Filet Mignon'!I318&gt;0,'Pork Loin Skewers'!I318&gt;0,Bacon!I318&gt;0,'Chicken Breast'!I318&gt;0),0,IF(OR(Pita!I318&gt;0,'Green Pepper'!I318&gt;0,'House Salad'!I318&gt;0,Mushrooms!I318&gt;0,Lemon!I318&gt;0,Tzatziki!I318&gt;0,'Monterey Jack'!I318&gt;0,Onions!I318&gt;0,'Garlic Butter Sauce'!I318&gt;0,Flour!I318&gt;0,Cheddar!I318&gt;0),50,200))),0)</f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450</v>
      </c>
      <c r="F319" s="15">
        <f t="shared" si="28"/>
        <v>16</v>
      </c>
      <c r="G319" s="15">
        <f t="shared" ca="1" si="29"/>
        <v>0</v>
      </c>
      <c r="H319" s="13">
        <f t="shared" ca="1" si="25"/>
        <v>0.49315068493150693</v>
      </c>
      <c r="I319" s="29">
        <f ca="1">IF(G319&lt;&gt;0,IF(E319&lt;0,0,IF(OR('Marinated Chicken'!I319&gt;0,Squid!I319&gt;0,Spanakopita!I319&gt;0,'Filet Mignon'!I319&gt;0,'Pork Loin Skewers'!I319&gt;0,Bacon!I319&gt;0,'Chicken Breast'!I319&gt;0),0,IF(OR(Pita!I319&gt;0,'Green Pepper'!I319&gt;0,'House Salad'!I319&gt;0,Mushrooms!I319&gt;0,Lemon!I319&gt;0,Tzatziki!I319&gt;0,'Monterey Jack'!I319&gt;0,Onions!I319&gt;0,'Garlic Butter Sauce'!I319&gt;0,Flour!I319&gt;0,Cheddar!I319&gt;0),50,200))),0)</f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434</v>
      </c>
      <c r="F320" s="15">
        <f t="shared" si="28"/>
        <v>16</v>
      </c>
      <c r="G320" s="15">
        <f t="shared" ca="1" si="29"/>
        <v>0</v>
      </c>
      <c r="H320" s="13">
        <f t="shared" ca="1" si="25"/>
        <v>0.47561643835616446</v>
      </c>
      <c r="I320" s="29">
        <f ca="1">IF(G320&lt;&gt;0,IF(E320&lt;0,0,IF(OR('Marinated Chicken'!I320&gt;0,Squid!I320&gt;0,Spanakopita!I320&gt;0,'Filet Mignon'!I320&gt;0,'Pork Loin Skewers'!I320&gt;0,Bacon!I320&gt;0,'Chicken Breast'!I320&gt;0),0,IF(OR(Pita!I320&gt;0,'Green Pepper'!I320&gt;0,'House Salad'!I320&gt;0,Mushrooms!I320&gt;0,Lemon!I320&gt;0,Tzatziki!I320&gt;0,'Monterey Jack'!I320&gt;0,Onions!I320&gt;0,'Garlic Butter Sauce'!I320&gt;0,Flour!I320&gt;0,Cheddar!I320&gt;0),50,200))),0)</f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418</v>
      </c>
      <c r="F321" s="15">
        <f t="shared" si="28"/>
        <v>16</v>
      </c>
      <c r="G321" s="15">
        <f t="shared" ca="1" si="29"/>
        <v>0</v>
      </c>
      <c r="H321" s="13">
        <f t="shared" ca="1" si="25"/>
        <v>0.45808219178082199</v>
      </c>
      <c r="I321" s="29">
        <f ca="1">IF(G321&lt;&gt;0,IF(E321&lt;0,0,IF(OR('Marinated Chicken'!I321&gt;0,Squid!I321&gt;0,Spanakopita!I321&gt;0,'Filet Mignon'!I321&gt;0,'Pork Loin Skewers'!I321&gt;0,Bacon!I321&gt;0,'Chicken Breast'!I321&gt;0),0,IF(OR(Pita!I321&gt;0,'Green Pepper'!I321&gt;0,'House Salad'!I321&gt;0,Mushrooms!I321&gt;0,Lemon!I321&gt;0,Tzatziki!I321&gt;0,'Monterey Jack'!I321&gt;0,Onions!I321&gt;0,'Garlic Butter Sauce'!I321&gt;0,Flour!I321&gt;0,Cheddar!I321&gt;0),50,200))),0)</f>
        <v>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402</v>
      </c>
      <c r="F322" s="15">
        <f t="shared" si="28"/>
        <v>16</v>
      </c>
      <c r="G322" s="15">
        <f t="shared" ca="1" si="29"/>
        <v>0</v>
      </c>
      <c r="H322" s="13">
        <f t="shared" ca="1" si="25"/>
        <v>0.44054794520547952</v>
      </c>
      <c r="I322" s="29">
        <f ca="1">IF(G322&lt;&gt;0,IF(E322&lt;0,0,IF(OR('Marinated Chicken'!I322&gt;0,Squid!I322&gt;0,Spanakopita!I322&gt;0,'Filet Mignon'!I322&gt;0,'Pork Loin Skewers'!I322&gt;0,Bacon!I322&gt;0,'Chicken Breast'!I322&gt;0),0,IF(OR(Pita!I322&gt;0,'Green Pepper'!I322&gt;0,'House Salad'!I322&gt;0,Mushrooms!I322&gt;0,Lemon!I322&gt;0,Tzatziki!I322&gt;0,'Monterey Jack'!I322&gt;0,Onions!I322&gt;0,'Garlic Butter Sauce'!I322&gt;0,Flour!I322&gt;0,Cheddar!I322&gt;0),50,200))),0)</f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386</v>
      </c>
      <c r="F323" s="15">
        <f t="shared" si="28"/>
        <v>16</v>
      </c>
      <c r="G323" s="15">
        <f t="shared" ca="1" si="29"/>
        <v>0</v>
      </c>
      <c r="H323" s="13">
        <f t="shared" ca="1" si="25"/>
        <v>0.42301369863013705</v>
      </c>
      <c r="I323" s="29">
        <f ca="1">IF(G323&lt;&gt;0,IF(E323&lt;0,0,IF(OR('Marinated Chicken'!I323&gt;0,Squid!I323&gt;0,Spanakopita!I323&gt;0,'Filet Mignon'!I323&gt;0,'Pork Loin Skewers'!I323&gt;0,Bacon!I323&gt;0,'Chicken Breast'!I323&gt;0),0,IF(OR(Pita!I323&gt;0,'Green Pepper'!I323&gt;0,'House Salad'!I323&gt;0,Mushrooms!I323&gt;0,Lemon!I323&gt;0,Tzatziki!I323&gt;0,'Monterey Jack'!I323&gt;0,Onions!I323&gt;0,'Garlic Butter Sauce'!I323&gt;0,Flour!I323&gt;0,Cheddar!I323&gt;0),50,200))),0)</f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370</v>
      </c>
      <c r="F324" s="15">
        <f t="shared" si="28"/>
        <v>16</v>
      </c>
      <c r="G324" s="15">
        <f t="shared" ca="1" si="29"/>
        <v>0</v>
      </c>
      <c r="H324" s="13">
        <f t="shared" ca="1" si="25"/>
        <v>0.40547945205479458</v>
      </c>
      <c r="I324" s="29">
        <f ca="1">IF(G324&lt;&gt;0,IF(E324&lt;0,0,IF(OR('Marinated Chicken'!I324&gt;0,Squid!I324&gt;0,Spanakopita!I324&gt;0,'Filet Mignon'!I324&gt;0,'Pork Loin Skewers'!I324&gt;0,Bacon!I324&gt;0,'Chicken Breast'!I324&gt;0),0,IF(OR(Pita!I324&gt;0,'Green Pepper'!I324&gt;0,'House Salad'!I324&gt;0,Mushrooms!I324&gt;0,Lemon!I324&gt;0,Tzatziki!I324&gt;0,'Monterey Jack'!I324&gt;0,Onions!I324&gt;0,'Garlic Butter Sauce'!I324&gt;0,Flour!I324&gt;0,Cheddar!I324&gt;0),50,200))),0)</f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354</v>
      </c>
      <c r="F325" s="15">
        <f t="shared" si="28"/>
        <v>16</v>
      </c>
      <c r="G325" s="15">
        <f t="shared" ca="1" si="29"/>
        <v>0</v>
      </c>
      <c r="H325" s="13">
        <f t="shared" ca="1" si="25"/>
        <v>0.3879452054794521</v>
      </c>
      <c r="I325" s="29">
        <f ca="1">IF(G325&lt;&gt;0,IF(E325&lt;0,0,IF(OR('Marinated Chicken'!I325&gt;0,Squid!I325&gt;0,Spanakopita!I325&gt;0,'Filet Mignon'!I325&gt;0,'Pork Loin Skewers'!I325&gt;0,Bacon!I325&gt;0,'Chicken Breast'!I325&gt;0),0,IF(OR(Pita!I325&gt;0,'Green Pepper'!I325&gt;0,'House Salad'!I325&gt;0,Mushrooms!I325&gt;0,Lemon!I325&gt;0,Tzatziki!I325&gt;0,'Monterey Jack'!I325&gt;0,Onions!I325&gt;0,'Garlic Butter Sauce'!I325&gt;0,Flour!I325&gt;0,Cheddar!I325&gt;0),50,200))),0)</f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338</v>
      </c>
      <c r="F326" s="15">
        <f t="shared" si="28"/>
        <v>16</v>
      </c>
      <c r="G326" s="15">
        <f t="shared" ca="1" si="29"/>
        <v>0</v>
      </c>
      <c r="H326" s="13">
        <f t="shared" ca="1" si="25"/>
        <v>0.37041095890410963</v>
      </c>
      <c r="I326" s="29">
        <f ca="1">IF(G326&lt;&gt;0,IF(E326&lt;0,0,IF(OR('Marinated Chicken'!I326&gt;0,Squid!I326&gt;0,Spanakopita!I326&gt;0,'Filet Mignon'!I326&gt;0,'Pork Loin Skewers'!I326&gt;0,Bacon!I326&gt;0,'Chicken Breast'!I326&gt;0),0,IF(OR(Pita!I326&gt;0,'Green Pepper'!I326&gt;0,'House Salad'!I326&gt;0,Mushrooms!I326&gt;0,Lemon!I326&gt;0,Tzatziki!I326&gt;0,'Monterey Jack'!I326&gt;0,Onions!I326&gt;0,'Garlic Butter Sauce'!I326&gt;0,Flour!I326&gt;0,Cheddar!I326&gt;0),50,200))),0)</f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322</v>
      </c>
      <c r="F327" s="15">
        <f t="shared" si="28"/>
        <v>16</v>
      </c>
      <c r="G327" s="15">
        <f t="shared" ca="1" si="29"/>
        <v>0</v>
      </c>
      <c r="H327" s="13">
        <f t="shared" ca="1" si="25"/>
        <v>0.35287671232876716</v>
      </c>
      <c r="I327" s="29">
        <f ca="1">IF(G327&lt;&gt;0,IF(E327&lt;0,0,IF(OR('Marinated Chicken'!I327&gt;0,Squid!I327&gt;0,Spanakopita!I327&gt;0,'Filet Mignon'!I327&gt;0,'Pork Loin Skewers'!I327&gt;0,Bacon!I327&gt;0,'Chicken Breast'!I327&gt;0),0,IF(OR(Pita!I327&gt;0,'Green Pepper'!I327&gt;0,'House Salad'!I327&gt;0,Mushrooms!I327&gt;0,Lemon!I327&gt;0,Tzatziki!I327&gt;0,'Monterey Jack'!I327&gt;0,Onions!I327&gt;0,'Garlic Butter Sauce'!I327&gt;0,Flour!I327&gt;0,Cheddar!I327&gt;0),50,200))),0)</f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306</v>
      </c>
      <c r="F328" s="15">
        <f t="shared" si="28"/>
        <v>16</v>
      </c>
      <c r="G328" s="15">
        <f t="shared" ca="1" si="29"/>
        <v>0</v>
      </c>
      <c r="H328" s="13">
        <f t="shared" ca="1" si="25"/>
        <v>0.33534246575342469</v>
      </c>
      <c r="I328" s="29">
        <f ca="1">IF(G328&lt;&gt;0,IF(E328&lt;0,0,IF(OR('Marinated Chicken'!I328&gt;0,Squid!I328&gt;0,Spanakopita!I328&gt;0,'Filet Mignon'!I328&gt;0,'Pork Loin Skewers'!I328&gt;0,Bacon!I328&gt;0,'Chicken Breast'!I328&gt;0),0,IF(OR(Pita!I328&gt;0,'Green Pepper'!I328&gt;0,'House Salad'!I328&gt;0,Mushrooms!I328&gt;0,Lemon!I328&gt;0,Tzatziki!I328&gt;0,'Monterey Jack'!I328&gt;0,Onions!I328&gt;0,'Garlic Butter Sauce'!I328&gt;0,Flour!I328&gt;0,Cheddar!I328&gt;0),50,200))),0)</f>
        <v>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290</v>
      </c>
      <c r="F329" s="15">
        <f t="shared" si="28"/>
        <v>16</v>
      </c>
      <c r="G329" s="15">
        <f t="shared" ca="1" si="29"/>
        <v>0</v>
      </c>
      <c r="H329" s="13">
        <f t="shared" ca="1" si="25"/>
        <v>0.31780821917808222</v>
      </c>
      <c r="I329" s="29">
        <f ca="1">IF(G329&lt;&gt;0,IF(E329&lt;0,0,IF(OR('Marinated Chicken'!I329&gt;0,Squid!I329&gt;0,Spanakopita!I329&gt;0,'Filet Mignon'!I329&gt;0,'Pork Loin Skewers'!I329&gt;0,Bacon!I329&gt;0,'Chicken Breast'!I329&gt;0),0,IF(OR(Pita!I329&gt;0,'Green Pepper'!I329&gt;0,'House Salad'!I329&gt;0,Mushrooms!I329&gt;0,Lemon!I329&gt;0,Tzatziki!I329&gt;0,'Monterey Jack'!I329&gt;0,Onions!I329&gt;0,'Garlic Butter Sauce'!I329&gt;0,Flour!I329&gt;0,Cheddar!I329&gt;0),50,200))),0)</f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274</v>
      </c>
      <c r="F330" s="15">
        <f t="shared" si="28"/>
        <v>16</v>
      </c>
      <c r="G330" s="15">
        <f t="shared" ca="1" si="29"/>
        <v>0</v>
      </c>
      <c r="H330" s="13">
        <f t="shared" ca="1" si="25"/>
        <v>0.30027397260273975</v>
      </c>
      <c r="I330" s="29">
        <f ca="1">IF(G330&lt;&gt;0,IF(E330&lt;0,0,IF(OR('Marinated Chicken'!I330&gt;0,Squid!I330&gt;0,Spanakopita!I330&gt;0,'Filet Mignon'!I330&gt;0,'Pork Loin Skewers'!I330&gt;0,Bacon!I330&gt;0,'Chicken Breast'!I330&gt;0),0,IF(OR(Pita!I330&gt;0,'Green Pepper'!I330&gt;0,'House Salad'!I330&gt;0,Mushrooms!I330&gt;0,Lemon!I330&gt;0,Tzatziki!I330&gt;0,'Monterey Jack'!I330&gt;0,Onions!I330&gt;0,'Garlic Butter Sauce'!I330&gt;0,Flour!I330&gt;0,Cheddar!I330&gt;0),50,200))),0)</f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258</v>
      </c>
      <c r="F331" s="15">
        <f t="shared" si="28"/>
        <v>16</v>
      </c>
      <c r="G331" s="15">
        <f t="shared" ca="1" si="29"/>
        <v>0</v>
      </c>
      <c r="H331" s="13">
        <f t="shared" ca="1" si="25"/>
        <v>0.28273972602739728</v>
      </c>
      <c r="I331" s="29">
        <f ca="1">IF(G331&lt;&gt;0,IF(E331&lt;0,0,IF(OR('Marinated Chicken'!I331&gt;0,Squid!I331&gt;0,Spanakopita!I331&gt;0,'Filet Mignon'!I331&gt;0,'Pork Loin Skewers'!I331&gt;0,Bacon!I331&gt;0,'Chicken Breast'!I331&gt;0),0,IF(OR(Pita!I331&gt;0,'Green Pepper'!I331&gt;0,'House Salad'!I331&gt;0,Mushrooms!I331&gt;0,Lemon!I331&gt;0,Tzatziki!I331&gt;0,'Monterey Jack'!I331&gt;0,Onions!I331&gt;0,'Garlic Butter Sauce'!I331&gt;0,Flour!I331&gt;0,Cheddar!I331&gt;0),50,200))),0)</f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242</v>
      </c>
      <c r="F332" s="15">
        <f t="shared" si="28"/>
        <v>16</v>
      </c>
      <c r="G332" s="15">
        <f t="shared" ca="1" si="29"/>
        <v>0</v>
      </c>
      <c r="H332" s="13">
        <f t="shared" ca="1" si="25"/>
        <v>0.2652054794520548</v>
      </c>
      <c r="I332" s="29">
        <f ca="1">IF(G332&lt;&gt;0,IF(E332&lt;0,0,IF(OR('Marinated Chicken'!I332&gt;0,Squid!I332&gt;0,Spanakopita!I332&gt;0,'Filet Mignon'!I332&gt;0,'Pork Loin Skewers'!I332&gt;0,Bacon!I332&gt;0,'Chicken Breast'!I332&gt;0),0,IF(OR(Pita!I332&gt;0,'Green Pepper'!I332&gt;0,'House Salad'!I332&gt;0,Mushrooms!I332&gt;0,Lemon!I332&gt;0,Tzatziki!I332&gt;0,'Monterey Jack'!I332&gt;0,Onions!I332&gt;0,'Garlic Butter Sauce'!I332&gt;0,Flour!I332&gt;0,Cheddar!I332&gt;0),50,200))),0)</f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226</v>
      </c>
      <c r="F333" s="15">
        <f t="shared" si="28"/>
        <v>16</v>
      </c>
      <c r="G333" s="15">
        <f t="shared" ca="1" si="29"/>
        <v>0</v>
      </c>
      <c r="H333" s="13">
        <f t="shared" ca="1" si="25"/>
        <v>0.24767123287671236</v>
      </c>
      <c r="I333" s="29">
        <f ca="1">IF(G333&lt;&gt;0,IF(E333&lt;0,0,IF(OR('Marinated Chicken'!I333&gt;0,Squid!I333&gt;0,Spanakopita!I333&gt;0,'Filet Mignon'!I333&gt;0,'Pork Loin Skewers'!I333&gt;0,Bacon!I333&gt;0,'Chicken Breast'!I333&gt;0),0,IF(OR(Pita!I333&gt;0,'Green Pepper'!I333&gt;0,'House Salad'!I333&gt;0,Mushrooms!I333&gt;0,Lemon!I333&gt;0,Tzatziki!I333&gt;0,'Monterey Jack'!I333&gt;0,Onions!I333&gt;0,'Garlic Butter Sauce'!I333&gt;0,Flour!I333&gt;0,Cheddar!I333&gt;0),50,200))),0)</f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210</v>
      </c>
      <c r="F334" s="15">
        <f t="shared" si="28"/>
        <v>16</v>
      </c>
      <c r="G334" s="15">
        <f t="shared" ca="1" si="29"/>
        <v>0</v>
      </c>
      <c r="H334" s="13">
        <f t="shared" ca="1" si="25"/>
        <v>0.23013698630136989</v>
      </c>
      <c r="I334" s="29">
        <f ca="1">IF(G334&lt;&gt;0,IF(E334&lt;0,0,IF(OR('Marinated Chicken'!I334&gt;0,Squid!I334&gt;0,Spanakopita!I334&gt;0,'Filet Mignon'!I334&gt;0,'Pork Loin Skewers'!I334&gt;0,Bacon!I334&gt;0,'Chicken Breast'!I334&gt;0),0,IF(OR(Pita!I334&gt;0,'Green Pepper'!I334&gt;0,'House Salad'!I334&gt;0,Mushrooms!I334&gt;0,Lemon!I334&gt;0,Tzatziki!I334&gt;0,'Monterey Jack'!I334&gt;0,Onions!I334&gt;0,'Garlic Butter Sauce'!I334&gt;0,Flour!I334&gt;0,Cheddar!I334&gt;0),50,200))),0)</f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194</v>
      </c>
      <c r="F335" s="15">
        <f t="shared" si="28"/>
        <v>16</v>
      </c>
      <c r="G335" s="15">
        <f t="shared" ca="1" si="29"/>
        <v>560</v>
      </c>
      <c r="H335" s="13">
        <f t="shared" ca="1" si="25"/>
        <v>0.21260273972602742</v>
      </c>
      <c r="I335" s="29">
        <f ca="1">IF(G335&lt;&gt;0,IF(E335&lt;0,0,IF(OR('Marinated Chicken'!I335&gt;0,Squid!I335&gt;0,Spanakopita!I335&gt;0,'Filet Mignon'!I335&gt;0,'Pork Loin Skewers'!I335&gt;0,Bacon!I335&gt;0,'Chicken Breast'!I335&gt;0),0,IF(OR(Pita!I335&gt;0,'Green Pepper'!I335&gt;0,'House Salad'!I335&gt;0,Mushrooms!I335&gt;0,Lemon!I335&gt;0,Tzatziki!I335&gt;0,'Monterey Jack'!I335&gt;0,Onions!I335&gt;0,'Garlic Butter Sauce'!I335&gt;0,Flour!I335&gt;0,Cheddar!I335&gt;0),50,200))),0)</f>
        <v>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738</v>
      </c>
      <c r="F336" s="15">
        <f t="shared" si="28"/>
        <v>16</v>
      </c>
      <c r="G336" s="15">
        <f t="shared" ca="1" si="29"/>
        <v>0</v>
      </c>
      <c r="H336" s="13">
        <f t="shared" ca="1" si="25"/>
        <v>0.80876712328767131</v>
      </c>
      <c r="I336" s="29">
        <f ca="1">IF(G336&lt;&gt;0,IF(E336&lt;0,0,IF(OR('Marinated Chicken'!I336&gt;0,Squid!I336&gt;0,Spanakopita!I336&gt;0,'Filet Mignon'!I336&gt;0,'Pork Loin Skewers'!I336&gt;0,Bacon!I336&gt;0,'Chicken Breast'!I336&gt;0),0,IF(OR(Pita!I336&gt;0,'Green Pepper'!I336&gt;0,'House Salad'!I336&gt;0,Mushrooms!I336&gt;0,Lemon!I336&gt;0,Tzatziki!I336&gt;0,'Monterey Jack'!I336&gt;0,Onions!I336&gt;0,'Garlic Butter Sauce'!I336&gt;0,Flour!I336&gt;0,Cheddar!I336&gt;0),50,200))),0)</f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722</v>
      </c>
      <c r="F337" s="15">
        <f t="shared" si="28"/>
        <v>16</v>
      </c>
      <c r="G337" s="15">
        <f t="shared" ca="1" si="29"/>
        <v>0</v>
      </c>
      <c r="H337" s="13">
        <f t="shared" ca="1" si="25"/>
        <v>0.79123287671232889</v>
      </c>
      <c r="I337" s="29">
        <f ca="1">IF(G337&lt;&gt;0,IF(E337&lt;0,0,IF(OR('Marinated Chicken'!I337&gt;0,Squid!I337&gt;0,Spanakopita!I337&gt;0,'Filet Mignon'!I337&gt;0,'Pork Loin Skewers'!I337&gt;0,Bacon!I337&gt;0,'Chicken Breast'!I337&gt;0),0,IF(OR(Pita!I337&gt;0,'Green Pepper'!I337&gt;0,'House Salad'!I337&gt;0,Mushrooms!I337&gt;0,Lemon!I337&gt;0,Tzatziki!I337&gt;0,'Monterey Jack'!I337&gt;0,Onions!I337&gt;0,'Garlic Butter Sauce'!I337&gt;0,Flour!I337&gt;0,Cheddar!I337&gt;0),50,200))),0)</f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706</v>
      </c>
      <c r="F338" s="15">
        <f t="shared" si="28"/>
        <v>16</v>
      </c>
      <c r="G338" s="15">
        <f t="shared" ca="1" si="29"/>
        <v>0</v>
      </c>
      <c r="H338" s="13">
        <f t="shared" ca="1" si="25"/>
        <v>0.77369863013698637</v>
      </c>
      <c r="I338" s="29">
        <f ca="1">IF(G338&lt;&gt;0,IF(E338&lt;0,0,IF(OR('Marinated Chicken'!I338&gt;0,Squid!I338&gt;0,Spanakopita!I338&gt;0,'Filet Mignon'!I338&gt;0,'Pork Loin Skewers'!I338&gt;0,Bacon!I338&gt;0,'Chicken Breast'!I338&gt;0),0,IF(OR(Pita!I338&gt;0,'Green Pepper'!I338&gt;0,'House Salad'!I338&gt;0,Mushrooms!I338&gt;0,Lemon!I338&gt;0,Tzatziki!I338&gt;0,'Monterey Jack'!I338&gt;0,Onions!I338&gt;0,'Garlic Butter Sauce'!I338&gt;0,Flour!I338&gt;0,Cheddar!I338&gt;0),50,200))),0)</f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690</v>
      </c>
      <c r="F339" s="15">
        <f t="shared" si="28"/>
        <v>16</v>
      </c>
      <c r="G339" s="15">
        <f t="shared" ca="1" si="29"/>
        <v>0</v>
      </c>
      <c r="H339" s="13">
        <f t="shared" ca="1" si="25"/>
        <v>0.75616438356164395</v>
      </c>
      <c r="I339" s="29">
        <f ca="1">IF(G339&lt;&gt;0,IF(E339&lt;0,0,IF(OR('Marinated Chicken'!I339&gt;0,Squid!I339&gt;0,Spanakopita!I339&gt;0,'Filet Mignon'!I339&gt;0,'Pork Loin Skewers'!I339&gt;0,Bacon!I339&gt;0,'Chicken Breast'!I339&gt;0),0,IF(OR(Pita!I339&gt;0,'Green Pepper'!I339&gt;0,'House Salad'!I339&gt;0,Mushrooms!I339&gt;0,Lemon!I339&gt;0,Tzatziki!I339&gt;0,'Monterey Jack'!I339&gt;0,Onions!I339&gt;0,'Garlic Butter Sauce'!I339&gt;0,Flour!I339&gt;0,Cheddar!I339&gt;0),50,200))),0)</f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674</v>
      </c>
      <c r="F340" s="15">
        <f t="shared" si="28"/>
        <v>16</v>
      </c>
      <c r="G340" s="15">
        <f t="shared" ca="1" si="29"/>
        <v>0</v>
      </c>
      <c r="H340" s="13">
        <f t="shared" ca="1" si="25"/>
        <v>0.73863013698630142</v>
      </c>
      <c r="I340" s="29">
        <f ca="1">IF(G340&lt;&gt;0,IF(E340&lt;0,0,IF(OR('Marinated Chicken'!I340&gt;0,Squid!I340&gt;0,Spanakopita!I340&gt;0,'Filet Mignon'!I340&gt;0,'Pork Loin Skewers'!I340&gt;0,Bacon!I340&gt;0,'Chicken Breast'!I340&gt;0),0,IF(OR(Pita!I340&gt;0,'Green Pepper'!I340&gt;0,'House Salad'!I340&gt;0,Mushrooms!I340&gt;0,Lemon!I340&gt;0,Tzatziki!I340&gt;0,'Monterey Jack'!I340&gt;0,Onions!I340&gt;0,'Garlic Butter Sauce'!I340&gt;0,Flour!I340&gt;0,Cheddar!I340&gt;0),50,200))),0)</f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658</v>
      </c>
      <c r="F341" s="15">
        <f t="shared" si="28"/>
        <v>16</v>
      </c>
      <c r="G341" s="15">
        <f t="shared" ca="1" si="29"/>
        <v>0</v>
      </c>
      <c r="H341" s="13">
        <f t="shared" ref="H341:H385" ca="1" si="31">IF(E341&gt;0,E341*($E$12/365),0)</f>
        <v>0.72109589041095901</v>
      </c>
      <c r="I341" s="29">
        <f ca="1">IF(G341&lt;&gt;0,IF(E341&lt;0,0,IF(OR('Marinated Chicken'!I341&gt;0,Squid!I341&gt;0,Spanakopita!I341&gt;0,'Filet Mignon'!I341&gt;0,'Pork Loin Skewers'!I341&gt;0,Bacon!I341&gt;0,'Chicken Breast'!I341&gt;0),0,IF(OR(Pita!I341&gt;0,'Green Pepper'!I341&gt;0,'House Salad'!I341&gt;0,Mushrooms!I341&gt;0,Lemon!I341&gt;0,Tzatziki!I341&gt;0,'Monterey Jack'!I341&gt;0,Onions!I341&gt;0,'Garlic Butter Sauce'!I341&gt;0,Flour!I341&gt;0,Cheddar!I341&gt;0),50,200))),0)</f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642</v>
      </c>
      <c r="F342" s="15">
        <f t="shared" ref="F342:F386" si="34">ROUND($E$15/7,0)</f>
        <v>16</v>
      </c>
      <c r="G342" s="15">
        <f t="shared" ref="G342:G385" ca="1" si="35">IF(D342=1,$E$4,IF(E342&lt;0,$E$4-E342,IF(MOD(D342,$E$5)=0,$E$4-E342,0)))</f>
        <v>0</v>
      </c>
      <c r="H342" s="13">
        <f t="shared" ca="1" si="31"/>
        <v>0.70356164383561648</v>
      </c>
      <c r="I342" s="29">
        <f ca="1">IF(G342&lt;&gt;0,IF(E342&lt;0,0,IF(OR('Marinated Chicken'!I342&gt;0,Squid!I342&gt;0,Spanakopita!I342&gt;0,'Filet Mignon'!I342&gt;0,'Pork Loin Skewers'!I342&gt;0,Bacon!I342&gt;0,'Chicken Breast'!I342&gt;0),0,IF(OR(Pita!I342&gt;0,'Green Pepper'!I342&gt;0,'House Salad'!I342&gt;0,Mushrooms!I342&gt;0,Lemon!I342&gt;0,Tzatziki!I342&gt;0,'Monterey Jack'!I342&gt;0,Onions!I342&gt;0,'Garlic Butter Sauce'!I342&gt;0,Flour!I342&gt;0,Cheddar!I342&gt;0),50,200))),0)</f>
        <v>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626</v>
      </c>
      <c r="F343" s="15">
        <f t="shared" si="34"/>
        <v>16</v>
      </c>
      <c r="G343" s="15">
        <f t="shared" ca="1" si="35"/>
        <v>0</v>
      </c>
      <c r="H343" s="13">
        <f t="shared" ca="1" si="31"/>
        <v>0.68602739726027406</v>
      </c>
      <c r="I343" s="29">
        <f ca="1">IF(G343&lt;&gt;0,IF(E343&lt;0,0,IF(OR('Marinated Chicken'!I343&gt;0,Squid!I343&gt;0,Spanakopita!I343&gt;0,'Filet Mignon'!I343&gt;0,'Pork Loin Skewers'!I343&gt;0,Bacon!I343&gt;0,'Chicken Breast'!I343&gt;0),0,IF(OR(Pita!I343&gt;0,'Green Pepper'!I343&gt;0,'House Salad'!I343&gt;0,Mushrooms!I343&gt;0,Lemon!I343&gt;0,Tzatziki!I343&gt;0,'Monterey Jack'!I343&gt;0,Onions!I343&gt;0,'Garlic Butter Sauce'!I343&gt;0,Flour!I343&gt;0,Cheddar!I343&gt;0),50,200))),0)</f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610</v>
      </c>
      <c r="F344" s="15">
        <f t="shared" si="34"/>
        <v>16</v>
      </c>
      <c r="G344" s="15">
        <f t="shared" ca="1" si="35"/>
        <v>0</v>
      </c>
      <c r="H344" s="13">
        <f t="shared" ca="1" si="31"/>
        <v>0.66849315068493154</v>
      </c>
      <c r="I344" s="29">
        <f ca="1">IF(G344&lt;&gt;0,IF(E344&lt;0,0,IF(OR('Marinated Chicken'!I344&gt;0,Squid!I344&gt;0,Spanakopita!I344&gt;0,'Filet Mignon'!I344&gt;0,'Pork Loin Skewers'!I344&gt;0,Bacon!I344&gt;0,'Chicken Breast'!I344&gt;0),0,IF(OR(Pita!I344&gt;0,'Green Pepper'!I344&gt;0,'House Salad'!I344&gt;0,Mushrooms!I344&gt;0,Lemon!I344&gt;0,Tzatziki!I344&gt;0,'Monterey Jack'!I344&gt;0,Onions!I344&gt;0,'Garlic Butter Sauce'!I344&gt;0,Flour!I344&gt;0,Cheddar!I344&gt;0),50,200))),0)</f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594</v>
      </c>
      <c r="F345" s="15">
        <f t="shared" si="34"/>
        <v>16</v>
      </c>
      <c r="G345" s="15">
        <f t="shared" ca="1" si="35"/>
        <v>0</v>
      </c>
      <c r="H345" s="13">
        <f t="shared" ca="1" si="31"/>
        <v>0.65095890410958912</v>
      </c>
      <c r="I345" s="29">
        <f ca="1">IF(G345&lt;&gt;0,IF(E345&lt;0,0,IF(OR('Marinated Chicken'!I345&gt;0,Squid!I345&gt;0,Spanakopita!I345&gt;0,'Filet Mignon'!I345&gt;0,'Pork Loin Skewers'!I345&gt;0,Bacon!I345&gt;0,'Chicken Breast'!I345&gt;0),0,IF(OR(Pita!I345&gt;0,'Green Pepper'!I345&gt;0,'House Salad'!I345&gt;0,Mushrooms!I345&gt;0,Lemon!I345&gt;0,Tzatziki!I345&gt;0,'Monterey Jack'!I345&gt;0,Onions!I345&gt;0,'Garlic Butter Sauce'!I345&gt;0,Flour!I345&gt;0,Cheddar!I345&gt;0),50,200))),0)</f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578</v>
      </c>
      <c r="F346" s="15">
        <f t="shared" si="34"/>
        <v>16</v>
      </c>
      <c r="G346" s="15">
        <f t="shared" ca="1" si="35"/>
        <v>0</v>
      </c>
      <c r="H346" s="13">
        <f t="shared" ca="1" si="31"/>
        <v>0.6334246575342467</v>
      </c>
      <c r="I346" s="29">
        <f ca="1">IF(G346&lt;&gt;0,IF(E346&lt;0,0,IF(OR('Marinated Chicken'!I346&gt;0,Squid!I346&gt;0,Spanakopita!I346&gt;0,'Filet Mignon'!I346&gt;0,'Pork Loin Skewers'!I346&gt;0,Bacon!I346&gt;0,'Chicken Breast'!I346&gt;0),0,IF(OR(Pita!I346&gt;0,'Green Pepper'!I346&gt;0,'House Salad'!I346&gt;0,Mushrooms!I346&gt;0,Lemon!I346&gt;0,Tzatziki!I346&gt;0,'Monterey Jack'!I346&gt;0,Onions!I346&gt;0,'Garlic Butter Sauce'!I346&gt;0,Flour!I346&gt;0,Cheddar!I346&gt;0),50,200))),0)</f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562</v>
      </c>
      <c r="F347" s="15">
        <f t="shared" si="34"/>
        <v>16</v>
      </c>
      <c r="G347" s="15">
        <f t="shared" ca="1" si="35"/>
        <v>0</v>
      </c>
      <c r="H347" s="13">
        <f t="shared" ca="1" si="31"/>
        <v>0.61589041095890418</v>
      </c>
      <c r="I347" s="29">
        <f ca="1">IF(G347&lt;&gt;0,IF(E347&lt;0,0,IF(OR('Marinated Chicken'!I347&gt;0,Squid!I347&gt;0,Spanakopita!I347&gt;0,'Filet Mignon'!I347&gt;0,'Pork Loin Skewers'!I347&gt;0,Bacon!I347&gt;0,'Chicken Breast'!I347&gt;0),0,IF(OR(Pita!I347&gt;0,'Green Pepper'!I347&gt;0,'House Salad'!I347&gt;0,Mushrooms!I347&gt;0,Lemon!I347&gt;0,Tzatziki!I347&gt;0,'Monterey Jack'!I347&gt;0,Onions!I347&gt;0,'Garlic Butter Sauce'!I347&gt;0,Flour!I347&gt;0,Cheddar!I347&gt;0),50,200))),0)</f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546</v>
      </c>
      <c r="F348" s="15">
        <f t="shared" si="34"/>
        <v>16</v>
      </c>
      <c r="G348" s="15">
        <f t="shared" ca="1" si="35"/>
        <v>0</v>
      </c>
      <c r="H348" s="13">
        <f t="shared" ca="1" si="31"/>
        <v>0.59835616438356176</v>
      </c>
      <c r="I348" s="29">
        <f ca="1">IF(G348&lt;&gt;0,IF(E348&lt;0,0,IF(OR('Marinated Chicken'!I348&gt;0,Squid!I348&gt;0,Spanakopita!I348&gt;0,'Filet Mignon'!I348&gt;0,'Pork Loin Skewers'!I348&gt;0,Bacon!I348&gt;0,'Chicken Breast'!I348&gt;0),0,IF(OR(Pita!I348&gt;0,'Green Pepper'!I348&gt;0,'House Salad'!I348&gt;0,Mushrooms!I348&gt;0,Lemon!I348&gt;0,Tzatziki!I348&gt;0,'Monterey Jack'!I348&gt;0,Onions!I348&gt;0,'Garlic Butter Sauce'!I348&gt;0,Flour!I348&gt;0,Cheddar!I348&gt;0),50,200))),0)</f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530</v>
      </c>
      <c r="F349" s="15">
        <f t="shared" si="34"/>
        <v>16</v>
      </c>
      <c r="G349" s="15">
        <f t="shared" ca="1" si="35"/>
        <v>0</v>
      </c>
      <c r="H349" s="13">
        <f t="shared" ca="1" si="31"/>
        <v>0.58082191780821923</v>
      </c>
      <c r="I349" s="29">
        <f ca="1">IF(G349&lt;&gt;0,IF(E349&lt;0,0,IF(OR('Marinated Chicken'!I349&gt;0,Squid!I349&gt;0,Spanakopita!I349&gt;0,'Filet Mignon'!I349&gt;0,'Pork Loin Skewers'!I349&gt;0,Bacon!I349&gt;0,'Chicken Breast'!I349&gt;0),0,IF(OR(Pita!I349&gt;0,'Green Pepper'!I349&gt;0,'House Salad'!I349&gt;0,Mushrooms!I349&gt;0,Lemon!I349&gt;0,Tzatziki!I349&gt;0,'Monterey Jack'!I349&gt;0,Onions!I349&gt;0,'Garlic Butter Sauce'!I349&gt;0,Flour!I349&gt;0,Cheddar!I349&gt;0),50,200))),0)</f>
        <v>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514</v>
      </c>
      <c r="F350" s="15">
        <f t="shared" si="34"/>
        <v>16</v>
      </c>
      <c r="G350" s="15">
        <f t="shared" ca="1" si="35"/>
        <v>0</v>
      </c>
      <c r="H350" s="13">
        <f t="shared" ca="1" si="31"/>
        <v>0.56328767123287682</v>
      </c>
      <c r="I350" s="29">
        <f ca="1">IF(G350&lt;&gt;0,IF(E350&lt;0,0,IF(OR('Marinated Chicken'!I350&gt;0,Squid!I350&gt;0,Spanakopita!I350&gt;0,'Filet Mignon'!I350&gt;0,'Pork Loin Skewers'!I350&gt;0,Bacon!I350&gt;0,'Chicken Breast'!I350&gt;0),0,IF(OR(Pita!I350&gt;0,'Green Pepper'!I350&gt;0,'House Salad'!I350&gt;0,Mushrooms!I350&gt;0,Lemon!I350&gt;0,Tzatziki!I350&gt;0,'Monterey Jack'!I350&gt;0,Onions!I350&gt;0,'Garlic Butter Sauce'!I350&gt;0,Flour!I350&gt;0,Cheddar!I350&gt;0),50,200))),0)</f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498</v>
      </c>
      <c r="F351" s="15">
        <f t="shared" si="34"/>
        <v>16</v>
      </c>
      <c r="G351" s="15">
        <f t="shared" ca="1" si="35"/>
        <v>0</v>
      </c>
      <c r="H351" s="13">
        <f t="shared" ca="1" si="31"/>
        <v>0.54575342465753429</v>
      </c>
      <c r="I351" s="29">
        <f ca="1">IF(G351&lt;&gt;0,IF(E351&lt;0,0,IF(OR('Marinated Chicken'!I351&gt;0,Squid!I351&gt;0,Spanakopita!I351&gt;0,'Filet Mignon'!I351&gt;0,'Pork Loin Skewers'!I351&gt;0,Bacon!I351&gt;0,'Chicken Breast'!I351&gt;0),0,IF(OR(Pita!I351&gt;0,'Green Pepper'!I351&gt;0,'House Salad'!I351&gt;0,Mushrooms!I351&gt;0,Lemon!I351&gt;0,Tzatziki!I351&gt;0,'Monterey Jack'!I351&gt;0,Onions!I351&gt;0,'Garlic Butter Sauce'!I351&gt;0,Flour!I351&gt;0,Cheddar!I351&gt;0),50,200))),0)</f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482</v>
      </c>
      <c r="F352" s="15">
        <f t="shared" si="34"/>
        <v>16</v>
      </c>
      <c r="G352" s="15">
        <f t="shared" ca="1" si="35"/>
        <v>0</v>
      </c>
      <c r="H352" s="13">
        <f t="shared" ca="1" si="31"/>
        <v>0.52821917808219188</v>
      </c>
      <c r="I352" s="29">
        <f ca="1">IF(G352&lt;&gt;0,IF(E352&lt;0,0,IF(OR('Marinated Chicken'!I352&gt;0,Squid!I352&gt;0,Spanakopita!I352&gt;0,'Filet Mignon'!I352&gt;0,'Pork Loin Skewers'!I352&gt;0,Bacon!I352&gt;0,'Chicken Breast'!I352&gt;0),0,IF(OR(Pita!I352&gt;0,'Green Pepper'!I352&gt;0,'House Salad'!I352&gt;0,Mushrooms!I352&gt;0,Lemon!I352&gt;0,Tzatziki!I352&gt;0,'Monterey Jack'!I352&gt;0,Onions!I352&gt;0,'Garlic Butter Sauce'!I352&gt;0,Flour!I352&gt;0,Cheddar!I352&gt;0),50,200))),0)</f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466</v>
      </c>
      <c r="F353" s="15">
        <f t="shared" si="34"/>
        <v>16</v>
      </c>
      <c r="G353" s="15">
        <f t="shared" ca="1" si="35"/>
        <v>0</v>
      </c>
      <c r="H353" s="13">
        <f t="shared" ca="1" si="31"/>
        <v>0.51068493150684935</v>
      </c>
      <c r="I353" s="29">
        <f ca="1">IF(G353&lt;&gt;0,IF(E353&lt;0,0,IF(OR('Marinated Chicken'!I353&gt;0,Squid!I353&gt;0,Spanakopita!I353&gt;0,'Filet Mignon'!I353&gt;0,'Pork Loin Skewers'!I353&gt;0,Bacon!I353&gt;0,'Chicken Breast'!I353&gt;0),0,IF(OR(Pita!I353&gt;0,'Green Pepper'!I353&gt;0,'House Salad'!I353&gt;0,Mushrooms!I353&gt;0,Lemon!I353&gt;0,Tzatziki!I353&gt;0,'Monterey Jack'!I353&gt;0,Onions!I353&gt;0,'Garlic Butter Sauce'!I353&gt;0,Flour!I353&gt;0,Cheddar!I353&gt;0),50,200))),0)</f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450</v>
      </c>
      <c r="F354" s="15">
        <f t="shared" si="34"/>
        <v>16</v>
      </c>
      <c r="G354" s="15">
        <f t="shared" ca="1" si="35"/>
        <v>0</v>
      </c>
      <c r="H354" s="13">
        <f t="shared" ca="1" si="31"/>
        <v>0.49315068493150693</v>
      </c>
      <c r="I354" s="29">
        <f ca="1">IF(G354&lt;&gt;0,IF(E354&lt;0,0,IF(OR('Marinated Chicken'!I354&gt;0,Squid!I354&gt;0,Spanakopita!I354&gt;0,'Filet Mignon'!I354&gt;0,'Pork Loin Skewers'!I354&gt;0,Bacon!I354&gt;0,'Chicken Breast'!I354&gt;0),0,IF(OR(Pita!I354&gt;0,'Green Pepper'!I354&gt;0,'House Salad'!I354&gt;0,Mushrooms!I354&gt;0,Lemon!I354&gt;0,Tzatziki!I354&gt;0,'Monterey Jack'!I354&gt;0,Onions!I354&gt;0,'Garlic Butter Sauce'!I354&gt;0,Flour!I354&gt;0,Cheddar!I354&gt;0),50,200))),0)</f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434</v>
      </c>
      <c r="F355" s="15">
        <f t="shared" si="34"/>
        <v>16</v>
      </c>
      <c r="G355" s="15">
        <f t="shared" ca="1" si="35"/>
        <v>0</v>
      </c>
      <c r="H355" s="13">
        <f t="shared" ca="1" si="31"/>
        <v>0.47561643835616446</v>
      </c>
      <c r="I355" s="29">
        <f ca="1">IF(G355&lt;&gt;0,IF(E355&lt;0,0,IF(OR('Marinated Chicken'!I355&gt;0,Squid!I355&gt;0,Spanakopita!I355&gt;0,'Filet Mignon'!I355&gt;0,'Pork Loin Skewers'!I355&gt;0,Bacon!I355&gt;0,'Chicken Breast'!I355&gt;0),0,IF(OR(Pita!I355&gt;0,'Green Pepper'!I355&gt;0,'House Salad'!I355&gt;0,Mushrooms!I355&gt;0,Lemon!I355&gt;0,Tzatziki!I355&gt;0,'Monterey Jack'!I355&gt;0,Onions!I355&gt;0,'Garlic Butter Sauce'!I355&gt;0,Flour!I355&gt;0,Cheddar!I355&gt;0),50,200))),0)</f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418</v>
      </c>
      <c r="F356" s="15">
        <f t="shared" si="34"/>
        <v>16</v>
      </c>
      <c r="G356" s="15">
        <f t="shared" ca="1" si="35"/>
        <v>0</v>
      </c>
      <c r="H356" s="13">
        <f t="shared" ca="1" si="31"/>
        <v>0.45808219178082199</v>
      </c>
      <c r="I356" s="29">
        <f ca="1">IF(G356&lt;&gt;0,IF(E356&lt;0,0,IF(OR('Marinated Chicken'!I356&gt;0,Squid!I356&gt;0,Spanakopita!I356&gt;0,'Filet Mignon'!I356&gt;0,'Pork Loin Skewers'!I356&gt;0,Bacon!I356&gt;0,'Chicken Breast'!I356&gt;0),0,IF(OR(Pita!I356&gt;0,'Green Pepper'!I356&gt;0,'House Salad'!I356&gt;0,Mushrooms!I356&gt;0,Lemon!I356&gt;0,Tzatziki!I356&gt;0,'Monterey Jack'!I356&gt;0,Onions!I356&gt;0,'Garlic Butter Sauce'!I356&gt;0,Flour!I356&gt;0,Cheddar!I356&gt;0),50,200))),0)</f>
        <v>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402</v>
      </c>
      <c r="F357" s="15">
        <f t="shared" si="34"/>
        <v>16</v>
      </c>
      <c r="G357" s="15">
        <f t="shared" ca="1" si="35"/>
        <v>0</v>
      </c>
      <c r="H357" s="13">
        <f t="shared" ca="1" si="31"/>
        <v>0.44054794520547952</v>
      </c>
      <c r="I357" s="29">
        <f ca="1">IF(G357&lt;&gt;0,IF(E357&lt;0,0,IF(OR('Marinated Chicken'!I357&gt;0,Squid!I357&gt;0,Spanakopita!I357&gt;0,'Filet Mignon'!I357&gt;0,'Pork Loin Skewers'!I357&gt;0,Bacon!I357&gt;0,'Chicken Breast'!I357&gt;0),0,IF(OR(Pita!I357&gt;0,'Green Pepper'!I357&gt;0,'House Salad'!I357&gt;0,Mushrooms!I357&gt;0,Lemon!I357&gt;0,Tzatziki!I357&gt;0,'Monterey Jack'!I357&gt;0,Onions!I357&gt;0,'Garlic Butter Sauce'!I357&gt;0,Flour!I357&gt;0,Cheddar!I357&gt;0),50,200))),0)</f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386</v>
      </c>
      <c r="F358" s="15">
        <f t="shared" si="34"/>
        <v>16</v>
      </c>
      <c r="G358" s="15">
        <f t="shared" ca="1" si="35"/>
        <v>0</v>
      </c>
      <c r="H358" s="13">
        <f t="shared" ca="1" si="31"/>
        <v>0.42301369863013705</v>
      </c>
      <c r="I358" s="29">
        <f ca="1">IF(G358&lt;&gt;0,IF(E358&lt;0,0,IF(OR('Marinated Chicken'!I358&gt;0,Squid!I358&gt;0,Spanakopita!I358&gt;0,'Filet Mignon'!I358&gt;0,'Pork Loin Skewers'!I358&gt;0,Bacon!I358&gt;0,'Chicken Breast'!I358&gt;0),0,IF(OR(Pita!I358&gt;0,'Green Pepper'!I358&gt;0,'House Salad'!I358&gt;0,Mushrooms!I358&gt;0,Lemon!I358&gt;0,Tzatziki!I358&gt;0,'Monterey Jack'!I358&gt;0,Onions!I358&gt;0,'Garlic Butter Sauce'!I358&gt;0,Flour!I358&gt;0,Cheddar!I358&gt;0),50,200))),0)</f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370</v>
      </c>
      <c r="F359" s="15">
        <f t="shared" si="34"/>
        <v>16</v>
      </c>
      <c r="G359" s="15">
        <f t="shared" ca="1" si="35"/>
        <v>0</v>
      </c>
      <c r="H359" s="13">
        <f t="shared" ca="1" si="31"/>
        <v>0.40547945205479458</v>
      </c>
      <c r="I359" s="29">
        <f ca="1">IF(G359&lt;&gt;0,IF(E359&lt;0,0,IF(OR('Marinated Chicken'!I359&gt;0,Squid!I359&gt;0,Spanakopita!I359&gt;0,'Filet Mignon'!I359&gt;0,'Pork Loin Skewers'!I359&gt;0,Bacon!I359&gt;0,'Chicken Breast'!I359&gt;0),0,IF(OR(Pita!I359&gt;0,'Green Pepper'!I359&gt;0,'House Salad'!I359&gt;0,Mushrooms!I359&gt;0,Lemon!I359&gt;0,Tzatziki!I359&gt;0,'Monterey Jack'!I359&gt;0,Onions!I359&gt;0,'Garlic Butter Sauce'!I359&gt;0,Flour!I359&gt;0,Cheddar!I359&gt;0),50,200))),0)</f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354</v>
      </c>
      <c r="F360" s="15">
        <f t="shared" si="34"/>
        <v>16</v>
      </c>
      <c r="G360" s="15">
        <f t="shared" ca="1" si="35"/>
        <v>0</v>
      </c>
      <c r="H360" s="13">
        <f t="shared" ca="1" si="31"/>
        <v>0.3879452054794521</v>
      </c>
      <c r="I360" s="29">
        <f ca="1">IF(G360&lt;&gt;0,IF(E360&lt;0,0,IF(OR('Marinated Chicken'!I360&gt;0,Squid!I360&gt;0,Spanakopita!I360&gt;0,'Filet Mignon'!I360&gt;0,'Pork Loin Skewers'!I360&gt;0,Bacon!I360&gt;0,'Chicken Breast'!I360&gt;0),0,IF(OR(Pita!I360&gt;0,'Green Pepper'!I360&gt;0,'House Salad'!I360&gt;0,Mushrooms!I360&gt;0,Lemon!I360&gt;0,Tzatziki!I360&gt;0,'Monterey Jack'!I360&gt;0,Onions!I360&gt;0,'Garlic Butter Sauce'!I360&gt;0,Flour!I360&gt;0,Cheddar!I360&gt;0),50,200))),0)</f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338</v>
      </c>
      <c r="F361" s="15">
        <f t="shared" si="34"/>
        <v>16</v>
      </c>
      <c r="G361" s="15">
        <f t="shared" ca="1" si="35"/>
        <v>0</v>
      </c>
      <c r="H361" s="13">
        <f t="shared" ca="1" si="31"/>
        <v>0.37041095890410963</v>
      </c>
      <c r="I361" s="29">
        <f ca="1">IF(G361&lt;&gt;0,IF(E361&lt;0,0,IF(OR('Marinated Chicken'!I361&gt;0,Squid!I361&gt;0,Spanakopita!I361&gt;0,'Filet Mignon'!I361&gt;0,'Pork Loin Skewers'!I361&gt;0,Bacon!I361&gt;0,'Chicken Breast'!I361&gt;0),0,IF(OR(Pita!I361&gt;0,'Green Pepper'!I361&gt;0,'House Salad'!I361&gt;0,Mushrooms!I361&gt;0,Lemon!I361&gt;0,Tzatziki!I361&gt;0,'Monterey Jack'!I361&gt;0,Onions!I361&gt;0,'Garlic Butter Sauce'!I361&gt;0,Flour!I361&gt;0,Cheddar!I361&gt;0),50,200))),0)</f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322</v>
      </c>
      <c r="F362" s="15">
        <f t="shared" si="34"/>
        <v>16</v>
      </c>
      <c r="G362" s="15">
        <f t="shared" ca="1" si="35"/>
        <v>0</v>
      </c>
      <c r="H362" s="13">
        <f t="shared" ca="1" si="31"/>
        <v>0.35287671232876716</v>
      </c>
      <c r="I362" s="29">
        <f ca="1">IF(G362&lt;&gt;0,IF(E362&lt;0,0,IF(OR('Marinated Chicken'!I362&gt;0,Squid!I362&gt;0,Spanakopita!I362&gt;0,'Filet Mignon'!I362&gt;0,'Pork Loin Skewers'!I362&gt;0,Bacon!I362&gt;0,'Chicken Breast'!I362&gt;0),0,IF(OR(Pita!I362&gt;0,'Green Pepper'!I362&gt;0,'House Salad'!I362&gt;0,Mushrooms!I362&gt;0,Lemon!I362&gt;0,Tzatziki!I362&gt;0,'Monterey Jack'!I362&gt;0,Onions!I362&gt;0,'Garlic Butter Sauce'!I362&gt;0,Flour!I362&gt;0,Cheddar!I362&gt;0),50,200))),0)</f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306</v>
      </c>
      <c r="F363" s="15">
        <f t="shared" si="34"/>
        <v>16</v>
      </c>
      <c r="G363" s="15">
        <f t="shared" ca="1" si="35"/>
        <v>0</v>
      </c>
      <c r="H363" s="13">
        <f t="shared" ca="1" si="31"/>
        <v>0.33534246575342469</v>
      </c>
      <c r="I363" s="29">
        <f ca="1">IF(G363&lt;&gt;0,IF(E363&lt;0,0,IF(OR('Marinated Chicken'!I363&gt;0,Squid!I363&gt;0,Spanakopita!I363&gt;0,'Filet Mignon'!I363&gt;0,'Pork Loin Skewers'!I363&gt;0,Bacon!I363&gt;0,'Chicken Breast'!I363&gt;0),0,IF(OR(Pita!I363&gt;0,'Green Pepper'!I363&gt;0,'House Salad'!I363&gt;0,Mushrooms!I363&gt;0,Lemon!I363&gt;0,Tzatziki!I363&gt;0,'Monterey Jack'!I363&gt;0,Onions!I363&gt;0,'Garlic Butter Sauce'!I363&gt;0,Flour!I363&gt;0,Cheddar!I363&gt;0),50,200))),0)</f>
        <v>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290</v>
      </c>
      <c r="F364" s="15">
        <f t="shared" si="34"/>
        <v>16</v>
      </c>
      <c r="G364" s="15">
        <f t="shared" ca="1" si="35"/>
        <v>0</v>
      </c>
      <c r="H364" s="13">
        <f t="shared" ca="1" si="31"/>
        <v>0.31780821917808222</v>
      </c>
      <c r="I364" s="29">
        <f ca="1">IF(G364&lt;&gt;0,IF(E364&lt;0,0,IF(OR('Marinated Chicken'!I364&gt;0,Squid!I364&gt;0,Spanakopita!I364&gt;0,'Filet Mignon'!I364&gt;0,'Pork Loin Skewers'!I364&gt;0,Bacon!I364&gt;0,'Chicken Breast'!I364&gt;0),0,IF(OR(Pita!I364&gt;0,'Green Pepper'!I364&gt;0,'House Salad'!I364&gt;0,Mushrooms!I364&gt;0,Lemon!I364&gt;0,Tzatziki!I364&gt;0,'Monterey Jack'!I364&gt;0,Onions!I364&gt;0,'Garlic Butter Sauce'!I364&gt;0,Flour!I364&gt;0,Cheddar!I364&gt;0),50,200))),0)</f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274</v>
      </c>
      <c r="F365" s="15">
        <f t="shared" si="34"/>
        <v>16</v>
      </c>
      <c r="G365" s="15">
        <f t="shared" ca="1" si="35"/>
        <v>0</v>
      </c>
      <c r="H365" s="13">
        <f t="shared" ca="1" si="31"/>
        <v>0.30027397260273975</v>
      </c>
      <c r="I365" s="29">
        <f ca="1">IF(G365&lt;&gt;0,IF(E365&lt;0,0,IF(OR('Marinated Chicken'!I365&gt;0,Squid!I365&gt;0,Spanakopita!I365&gt;0,'Filet Mignon'!I365&gt;0,'Pork Loin Skewers'!I365&gt;0,Bacon!I365&gt;0,'Chicken Breast'!I365&gt;0),0,IF(OR(Pita!I365&gt;0,'Green Pepper'!I365&gt;0,'House Salad'!I365&gt;0,Mushrooms!I365&gt;0,Lemon!I365&gt;0,Tzatziki!I365&gt;0,'Monterey Jack'!I365&gt;0,Onions!I365&gt;0,'Garlic Butter Sauce'!I365&gt;0,Flour!I365&gt;0,Cheddar!I365&gt;0),50,200))),0)</f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258</v>
      </c>
      <c r="F366" s="15">
        <f t="shared" si="34"/>
        <v>16</v>
      </c>
      <c r="G366" s="15">
        <f t="shared" ca="1" si="35"/>
        <v>0</v>
      </c>
      <c r="H366" s="13">
        <f t="shared" ca="1" si="31"/>
        <v>0.28273972602739728</v>
      </c>
      <c r="I366" s="29">
        <f ca="1">IF(G366&lt;&gt;0,IF(E366&lt;0,0,IF(OR('Marinated Chicken'!I366&gt;0,Squid!I366&gt;0,Spanakopita!I366&gt;0,'Filet Mignon'!I366&gt;0,'Pork Loin Skewers'!I366&gt;0,Bacon!I366&gt;0,'Chicken Breast'!I366&gt;0),0,IF(OR(Pita!I366&gt;0,'Green Pepper'!I366&gt;0,'House Salad'!I366&gt;0,Mushrooms!I366&gt;0,Lemon!I366&gt;0,Tzatziki!I366&gt;0,'Monterey Jack'!I366&gt;0,Onions!I366&gt;0,'Garlic Butter Sauce'!I366&gt;0,Flour!I366&gt;0,Cheddar!I366&gt;0),50,200))),0)</f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242</v>
      </c>
      <c r="F367" s="15">
        <f t="shared" si="34"/>
        <v>16</v>
      </c>
      <c r="G367" s="15">
        <f t="shared" ca="1" si="35"/>
        <v>0</v>
      </c>
      <c r="H367" s="13">
        <f t="shared" ca="1" si="31"/>
        <v>0.2652054794520548</v>
      </c>
      <c r="I367" s="29">
        <f ca="1">IF(G367&lt;&gt;0,IF(E367&lt;0,0,IF(OR('Marinated Chicken'!I367&gt;0,Squid!I367&gt;0,Spanakopita!I367&gt;0,'Filet Mignon'!I367&gt;0,'Pork Loin Skewers'!I367&gt;0,Bacon!I367&gt;0,'Chicken Breast'!I367&gt;0),0,IF(OR(Pita!I367&gt;0,'Green Pepper'!I367&gt;0,'House Salad'!I367&gt;0,Mushrooms!I367&gt;0,Lemon!I367&gt;0,Tzatziki!I367&gt;0,'Monterey Jack'!I367&gt;0,Onions!I367&gt;0,'Garlic Butter Sauce'!I367&gt;0,Flour!I367&gt;0,Cheddar!I367&gt;0),50,200))),0)</f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226</v>
      </c>
      <c r="F368" s="15">
        <f t="shared" si="34"/>
        <v>16</v>
      </c>
      <c r="G368" s="15">
        <f t="shared" ca="1" si="35"/>
        <v>0</v>
      </c>
      <c r="H368" s="13">
        <f t="shared" ca="1" si="31"/>
        <v>0.24767123287671236</v>
      </c>
      <c r="I368" s="29">
        <f ca="1">IF(G368&lt;&gt;0,IF(E368&lt;0,0,IF(OR('Marinated Chicken'!I368&gt;0,Squid!I368&gt;0,Spanakopita!I368&gt;0,'Filet Mignon'!I368&gt;0,'Pork Loin Skewers'!I368&gt;0,Bacon!I368&gt;0,'Chicken Breast'!I368&gt;0),0,IF(OR(Pita!I368&gt;0,'Green Pepper'!I368&gt;0,'House Salad'!I368&gt;0,Mushrooms!I368&gt;0,Lemon!I368&gt;0,Tzatziki!I368&gt;0,'Monterey Jack'!I368&gt;0,Onions!I368&gt;0,'Garlic Butter Sauce'!I368&gt;0,Flour!I368&gt;0,Cheddar!I368&gt;0),50,200))),0)</f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210</v>
      </c>
      <c r="F369" s="15">
        <f t="shared" si="34"/>
        <v>16</v>
      </c>
      <c r="G369" s="15">
        <f t="shared" ca="1" si="35"/>
        <v>0</v>
      </c>
      <c r="H369" s="13">
        <f t="shared" ca="1" si="31"/>
        <v>0.23013698630136989</v>
      </c>
      <c r="I369" s="29">
        <f ca="1">IF(G369&lt;&gt;0,IF(E369&lt;0,0,IF(OR('Marinated Chicken'!I369&gt;0,Squid!I369&gt;0,Spanakopita!I369&gt;0,'Filet Mignon'!I369&gt;0,'Pork Loin Skewers'!I369&gt;0,Bacon!I369&gt;0,'Chicken Breast'!I369&gt;0),0,IF(OR(Pita!I369&gt;0,'Green Pepper'!I369&gt;0,'House Salad'!I369&gt;0,Mushrooms!I369&gt;0,Lemon!I369&gt;0,Tzatziki!I369&gt;0,'Monterey Jack'!I369&gt;0,Onions!I369&gt;0,'Garlic Butter Sauce'!I369&gt;0,Flour!I369&gt;0,Cheddar!I369&gt;0),50,200))),0)</f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194</v>
      </c>
      <c r="F370" s="15">
        <f t="shared" si="34"/>
        <v>16</v>
      </c>
      <c r="G370" s="15">
        <f t="shared" ca="1" si="35"/>
        <v>560</v>
      </c>
      <c r="H370" s="13">
        <f t="shared" ca="1" si="31"/>
        <v>0.21260273972602742</v>
      </c>
      <c r="I370" s="29">
        <f ca="1">IF(G370&lt;&gt;0,IF(E370&lt;0,0,IF(OR('Marinated Chicken'!I370&gt;0,Squid!I370&gt;0,Spanakopita!I370&gt;0,'Filet Mignon'!I370&gt;0,'Pork Loin Skewers'!I370&gt;0,Bacon!I370&gt;0,'Chicken Breast'!I370&gt;0),0,IF(OR(Pita!I370&gt;0,'Green Pepper'!I370&gt;0,'House Salad'!I370&gt;0,Mushrooms!I370&gt;0,Lemon!I370&gt;0,Tzatziki!I370&gt;0,'Monterey Jack'!I370&gt;0,Onions!I370&gt;0,'Garlic Butter Sauce'!I370&gt;0,Flour!I370&gt;0,Cheddar!I370&gt;0),50,200))),0)</f>
        <v>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738</v>
      </c>
      <c r="F371" s="15">
        <f t="shared" si="34"/>
        <v>16</v>
      </c>
      <c r="G371" s="15">
        <f t="shared" ca="1" si="35"/>
        <v>0</v>
      </c>
      <c r="H371" s="13">
        <f t="shared" ca="1" si="31"/>
        <v>0.80876712328767131</v>
      </c>
      <c r="I371" s="29">
        <f ca="1">IF(G371&lt;&gt;0,IF(E371&lt;0,0,IF(OR('Marinated Chicken'!I371&gt;0,Squid!I371&gt;0,Spanakopita!I371&gt;0,'Filet Mignon'!I371&gt;0,'Pork Loin Skewers'!I371&gt;0,Bacon!I371&gt;0,'Chicken Breast'!I371&gt;0),0,IF(OR(Pita!I371&gt;0,'Green Pepper'!I371&gt;0,'House Salad'!I371&gt;0,Mushrooms!I371&gt;0,Lemon!I371&gt;0,Tzatziki!I371&gt;0,'Monterey Jack'!I371&gt;0,Onions!I371&gt;0,'Garlic Butter Sauce'!I371&gt;0,Flour!I371&gt;0,Cheddar!I371&gt;0),50,200))),0)</f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722</v>
      </c>
      <c r="F372" s="15">
        <f t="shared" si="34"/>
        <v>16</v>
      </c>
      <c r="G372" s="15">
        <f t="shared" ca="1" si="35"/>
        <v>0</v>
      </c>
      <c r="H372" s="13">
        <f t="shared" ca="1" si="31"/>
        <v>0.79123287671232889</v>
      </c>
      <c r="I372" s="29">
        <f ca="1">IF(G372&lt;&gt;0,IF(E372&lt;0,0,IF(OR('Marinated Chicken'!I372&gt;0,Squid!I372&gt;0,Spanakopita!I372&gt;0,'Filet Mignon'!I372&gt;0,'Pork Loin Skewers'!I372&gt;0,Bacon!I372&gt;0,'Chicken Breast'!I372&gt;0),0,IF(OR(Pita!I372&gt;0,'Green Pepper'!I372&gt;0,'House Salad'!I372&gt;0,Mushrooms!I372&gt;0,Lemon!I372&gt;0,Tzatziki!I372&gt;0,'Monterey Jack'!I372&gt;0,Onions!I372&gt;0,'Garlic Butter Sauce'!I372&gt;0,Flour!I372&gt;0,Cheddar!I372&gt;0),50,200))),0)</f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706</v>
      </c>
      <c r="F373" s="15">
        <f t="shared" si="34"/>
        <v>16</v>
      </c>
      <c r="G373" s="15">
        <f t="shared" ca="1" si="35"/>
        <v>0</v>
      </c>
      <c r="H373" s="13">
        <f t="shared" ca="1" si="31"/>
        <v>0.77369863013698637</v>
      </c>
      <c r="I373" s="29">
        <f ca="1">IF(G373&lt;&gt;0,IF(E373&lt;0,0,IF(OR('Marinated Chicken'!I373&gt;0,Squid!I373&gt;0,Spanakopita!I373&gt;0,'Filet Mignon'!I373&gt;0,'Pork Loin Skewers'!I373&gt;0,Bacon!I373&gt;0,'Chicken Breast'!I373&gt;0),0,IF(OR(Pita!I373&gt;0,'Green Pepper'!I373&gt;0,'House Salad'!I373&gt;0,Mushrooms!I373&gt;0,Lemon!I373&gt;0,Tzatziki!I373&gt;0,'Monterey Jack'!I373&gt;0,Onions!I373&gt;0,'Garlic Butter Sauce'!I373&gt;0,Flour!I373&gt;0,Cheddar!I373&gt;0),50,200))),0)</f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690</v>
      </c>
      <c r="F374" s="15">
        <f t="shared" si="34"/>
        <v>16</v>
      </c>
      <c r="G374" s="15">
        <f t="shared" ca="1" si="35"/>
        <v>0</v>
      </c>
      <c r="H374" s="13">
        <f t="shared" ca="1" si="31"/>
        <v>0.75616438356164395</v>
      </c>
      <c r="I374" s="29">
        <f ca="1">IF(G374&lt;&gt;0,IF(E374&lt;0,0,IF(OR('Marinated Chicken'!I374&gt;0,Squid!I374&gt;0,Spanakopita!I374&gt;0,'Filet Mignon'!I374&gt;0,'Pork Loin Skewers'!I374&gt;0,Bacon!I374&gt;0,'Chicken Breast'!I374&gt;0),0,IF(OR(Pita!I374&gt;0,'Green Pepper'!I374&gt;0,'House Salad'!I374&gt;0,Mushrooms!I374&gt;0,Lemon!I374&gt;0,Tzatziki!I374&gt;0,'Monterey Jack'!I374&gt;0,Onions!I374&gt;0,'Garlic Butter Sauce'!I374&gt;0,Flour!I374&gt;0,Cheddar!I374&gt;0),50,200))),0)</f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674</v>
      </c>
      <c r="F375" s="15">
        <f t="shared" si="34"/>
        <v>16</v>
      </c>
      <c r="G375" s="15">
        <f t="shared" ca="1" si="35"/>
        <v>0</v>
      </c>
      <c r="H375" s="13">
        <f t="shared" ca="1" si="31"/>
        <v>0.73863013698630142</v>
      </c>
      <c r="I375" s="29">
        <f ca="1">IF(G375&lt;&gt;0,IF(E375&lt;0,0,IF(OR('Marinated Chicken'!I375&gt;0,Squid!I375&gt;0,Spanakopita!I375&gt;0,'Filet Mignon'!I375&gt;0,'Pork Loin Skewers'!I375&gt;0,Bacon!I375&gt;0,'Chicken Breast'!I375&gt;0),0,IF(OR(Pita!I375&gt;0,'Green Pepper'!I375&gt;0,'House Salad'!I375&gt;0,Mushrooms!I375&gt;0,Lemon!I375&gt;0,Tzatziki!I375&gt;0,'Monterey Jack'!I375&gt;0,Onions!I375&gt;0,'Garlic Butter Sauce'!I375&gt;0,Flour!I375&gt;0,Cheddar!I375&gt;0),50,200))),0)</f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658</v>
      </c>
      <c r="F376" s="15">
        <f t="shared" si="34"/>
        <v>16</v>
      </c>
      <c r="G376" s="15">
        <f t="shared" ca="1" si="35"/>
        <v>0</v>
      </c>
      <c r="H376" s="13">
        <f t="shared" ca="1" si="31"/>
        <v>0.72109589041095901</v>
      </c>
      <c r="I376" s="29">
        <f ca="1">IF(G376&lt;&gt;0,IF(E376&lt;0,0,IF(OR('Marinated Chicken'!I376&gt;0,Squid!I376&gt;0,Spanakopita!I376&gt;0,'Filet Mignon'!I376&gt;0,'Pork Loin Skewers'!I376&gt;0,Bacon!I376&gt;0,'Chicken Breast'!I376&gt;0),0,IF(OR(Pita!I376&gt;0,'Green Pepper'!I376&gt;0,'House Salad'!I376&gt;0,Mushrooms!I376&gt;0,Lemon!I376&gt;0,Tzatziki!I376&gt;0,'Monterey Jack'!I376&gt;0,Onions!I376&gt;0,'Garlic Butter Sauce'!I376&gt;0,Flour!I376&gt;0,Cheddar!I376&gt;0),50,200))),0)</f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642</v>
      </c>
      <c r="F377" s="15">
        <f t="shared" si="34"/>
        <v>16</v>
      </c>
      <c r="G377" s="15">
        <f t="shared" ca="1" si="35"/>
        <v>0</v>
      </c>
      <c r="H377" s="13">
        <f t="shared" ca="1" si="31"/>
        <v>0.70356164383561648</v>
      </c>
      <c r="I377" s="29">
        <f ca="1">IF(G377&lt;&gt;0,IF(E377&lt;0,0,IF(OR('Marinated Chicken'!I377&gt;0,Squid!I377&gt;0,Spanakopita!I377&gt;0,'Filet Mignon'!I377&gt;0,'Pork Loin Skewers'!I377&gt;0,Bacon!I377&gt;0,'Chicken Breast'!I377&gt;0),0,IF(OR(Pita!I377&gt;0,'Green Pepper'!I377&gt;0,'House Salad'!I377&gt;0,Mushrooms!I377&gt;0,Lemon!I377&gt;0,Tzatziki!I377&gt;0,'Monterey Jack'!I377&gt;0,Onions!I377&gt;0,'Garlic Butter Sauce'!I377&gt;0,Flour!I377&gt;0,Cheddar!I377&gt;0),50,200))),0)</f>
        <v>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626</v>
      </c>
      <c r="F378" s="15">
        <f t="shared" si="34"/>
        <v>16</v>
      </c>
      <c r="G378" s="15">
        <f t="shared" ca="1" si="35"/>
        <v>0</v>
      </c>
      <c r="H378" s="13">
        <f t="shared" ca="1" si="31"/>
        <v>0.68602739726027406</v>
      </c>
      <c r="I378" s="29">
        <f ca="1">IF(G378&lt;&gt;0,IF(E378&lt;0,0,IF(OR('Marinated Chicken'!I378&gt;0,Squid!I378&gt;0,Spanakopita!I378&gt;0,'Filet Mignon'!I378&gt;0,'Pork Loin Skewers'!I378&gt;0,Bacon!I378&gt;0,'Chicken Breast'!I378&gt;0),0,IF(OR(Pita!I378&gt;0,'Green Pepper'!I378&gt;0,'House Salad'!I378&gt;0,Mushrooms!I378&gt;0,Lemon!I378&gt;0,Tzatziki!I378&gt;0,'Monterey Jack'!I378&gt;0,Onions!I378&gt;0,'Garlic Butter Sauce'!I378&gt;0,Flour!I378&gt;0,Cheddar!I378&gt;0),50,200))),0)</f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610</v>
      </c>
      <c r="F379" s="15">
        <f t="shared" si="34"/>
        <v>16</v>
      </c>
      <c r="G379" s="15">
        <f t="shared" ca="1" si="35"/>
        <v>0</v>
      </c>
      <c r="H379" s="13">
        <f t="shared" ca="1" si="31"/>
        <v>0.66849315068493154</v>
      </c>
      <c r="I379" s="29">
        <f ca="1">IF(G379&lt;&gt;0,IF(E379&lt;0,0,IF(OR('Marinated Chicken'!I379&gt;0,Squid!I379&gt;0,Spanakopita!I379&gt;0,'Filet Mignon'!I379&gt;0,'Pork Loin Skewers'!I379&gt;0,Bacon!I379&gt;0,'Chicken Breast'!I379&gt;0),0,IF(OR(Pita!I379&gt;0,'Green Pepper'!I379&gt;0,'House Salad'!I379&gt;0,Mushrooms!I379&gt;0,Lemon!I379&gt;0,Tzatziki!I379&gt;0,'Monterey Jack'!I379&gt;0,Onions!I379&gt;0,'Garlic Butter Sauce'!I379&gt;0,Flour!I379&gt;0,Cheddar!I379&gt;0),50,200))),0)</f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594</v>
      </c>
      <c r="F380" s="15">
        <f t="shared" si="34"/>
        <v>16</v>
      </c>
      <c r="G380" s="15">
        <f t="shared" ca="1" si="35"/>
        <v>0</v>
      </c>
      <c r="H380" s="13">
        <f t="shared" ca="1" si="31"/>
        <v>0.65095890410958912</v>
      </c>
      <c r="I380" s="29">
        <f ca="1">IF(G380&lt;&gt;0,IF(E380&lt;0,0,IF(OR('Marinated Chicken'!I380&gt;0,Squid!I380&gt;0,Spanakopita!I380&gt;0,'Filet Mignon'!I380&gt;0,'Pork Loin Skewers'!I380&gt;0,Bacon!I380&gt;0,'Chicken Breast'!I380&gt;0),0,IF(OR(Pita!I380&gt;0,'Green Pepper'!I380&gt;0,'House Salad'!I380&gt;0,Mushrooms!I380&gt;0,Lemon!I380&gt;0,Tzatziki!I380&gt;0,'Monterey Jack'!I380&gt;0,Onions!I380&gt;0,'Garlic Butter Sauce'!I380&gt;0,Flour!I380&gt;0,Cheddar!I380&gt;0),50,200))),0)</f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578</v>
      </c>
      <c r="F381" s="15">
        <f t="shared" si="34"/>
        <v>16</v>
      </c>
      <c r="G381" s="15">
        <f t="shared" ca="1" si="35"/>
        <v>0</v>
      </c>
      <c r="H381" s="13">
        <f t="shared" ca="1" si="31"/>
        <v>0.6334246575342467</v>
      </c>
      <c r="I381" s="29">
        <f ca="1">IF(G381&lt;&gt;0,IF(E381&lt;0,0,IF(OR('Marinated Chicken'!I381&gt;0,Squid!I381&gt;0,Spanakopita!I381&gt;0,'Filet Mignon'!I381&gt;0,'Pork Loin Skewers'!I381&gt;0,Bacon!I381&gt;0,'Chicken Breast'!I381&gt;0),0,IF(OR(Pita!I381&gt;0,'Green Pepper'!I381&gt;0,'House Salad'!I381&gt;0,Mushrooms!I381&gt;0,Lemon!I381&gt;0,Tzatziki!I381&gt;0,'Monterey Jack'!I381&gt;0,Onions!I381&gt;0,'Garlic Butter Sauce'!I381&gt;0,Flour!I381&gt;0,Cheddar!I381&gt;0),50,200))),0)</f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562</v>
      </c>
      <c r="F382" s="15">
        <f t="shared" si="34"/>
        <v>16</v>
      </c>
      <c r="G382" s="15">
        <f t="shared" ca="1" si="35"/>
        <v>0</v>
      </c>
      <c r="H382" s="13">
        <f t="shared" ca="1" si="31"/>
        <v>0.61589041095890418</v>
      </c>
      <c r="I382" s="29">
        <f ca="1">IF(G382&lt;&gt;0,IF(E382&lt;0,0,IF(OR('Marinated Chicken'!I382&gt;0,Squid!I382&gt;0,Spanakopita!I382&gt;0,'Filet Mignon'!I382&gt;0,'Pork Loin Skewers'!I382&gt;0,Bacon!I382&gt;0,'Chicken Breast'!I382&gt;0),0,IF(OR(Pita!I382&gt;0,'Green Pepper'!I382&gt;0,'House Salad'!I382&gt;0,Mushrooms!I382&gt;0,Lemon!I382&gt;0,Tzatziki!I382&gt;0,'Monterey Jack'!I382&gt;0,Onions!I382&gt;0,'Garlic Butter Sauce'!I382&gt;0,Flour!I382&gt;0,Cheddar!I382&gt;0),50,200))),0)</f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546</v>
      </c>
      <c r="F383" s="15">
        <f t="shared" si="34"/>
        <v>16</v>
      </c>
      <c r="G383" s="15">
        <f t="shared" ca="1" si="35"/>
        <v>0</v>
      </c>
      <c r="H383" s="13">
        <f t="shared" ca="1" si="31"/>
        <v>0.59835616438356176</v>
      </c>
      <c r="I383" s="29">
        <f ca="1">IF(G383&lt;&gt;0,IF(E383&lt;0,0,IF(OR('Marinated Chicken'!I383&gt;0,Squid!I383&gt;0,Spanakopita!I383&gt;0,'Filet Mignon'!I383&gt;0,'Pork Loin Skewers'!I383&gt;0,Bacon!I383&gt;0,'Chicken Breast'!I383&gt;0),0,IF(OR(Pita!I383&gt;0,'Green Pepper'!I383&gt;0,'House Salad'!I383&gt;0,Mushrooms!I383&gt;0,Lemon!I383&gt;0,Tzatziki!I383&gt;0,'Monterey Jack'!I383&gt;0,Onions!I383&gt;0,'Garlic Butter Sauce'!I383&gt;0,Flour!I383&gt;0,Cheddar!I383&gt;0),50,200))),0)</f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530</v>
      </c>
      <c r="F384" s="15">
        <f t="shared" si="34"/>
        <v>16</v>
      </c>
      <c r="G384" s="15">
        <f t="shared" ca="1" si="35"/>
        <v>0</v>
      </c>
      <c r="H384" s="13">
        <f t="shared" ca="1" si="31"/>
        <v>0.58082191780821923</v>
      </c>
      <c r="I384" s="29">
        <f ca="1">IF(G384&lt;&gt;0,IF(E384&lt;0,0,IF(OR('Marinated Chicken'!I384&gt;0,Squid!I384&gt;0,Spanakopita!I384&gt;0,'Filet Mignon'!I384&gt;0,'Pork Loin Skewers'!I384&gt;0,Bacon!I384&gt;0,'Chicken Breast'!I384&gt;0),0,IF(OR(Pita!I384&gt;0,'Green Pepper'!I384&gt;0,'House Salad'!I384&gt;0,Mushrooms!I384&gt;0,Lemon!I384&gt;0,Tzatziki!I384&gt;0,'Monterey Jack'!I384&gt;0,Onions!I384&gt;0,'Garlic Butter Sauce'!I384&gt;0,Flour!I384&gt;0,Cheddar!I384&gt;0),50,200))),0)</f>
        <v>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25">
        <v>365</v>
      </c>
      <c r="E385" s="2">
        <f t="shared" ca="1" si="36"/>
        <v>514</v>
      </c>
      <c r="F385" s="15">
        <f t="shared" si="34"/>
        <v>16</v>
      </c>
      <c r="G385" s="15">
        <f t="shared" ca="1" si="35"/>
        <v>0</v>
      </c>
      <c r="H385" s="13">
        <f t="shared" ca="1" si="31"/>
        <v>0.56328767123287682</v>
      </c>
      <c r="I385" s="29">
        <f ca="1">IF(G385&lt;&gt;0,IF(E385&lt;0,0,IF(OR('Marinated Chicken'!I385&gt;0,Squid!I385&gt;0,Spanakopita!I385&gt;0,'Filet Mignon'!I385&gt;0,'Pork Loin Skewers'!I385&gt;0,Bacon!I385&gt;0,'Chicken Breast'!I385&gt;0),0,IF(OR(Pita!I385&gt;0,'Green Pepper'!I385&gt;0,'House Salad'!I385&gt;0,Mushrooms!I385&gt;0,Lemon!I385&gt;0,Tzatziki!I385&gt;0,'Monterey Jack'!I385&gt;0,Onions!I385&gt;0,'Garlic Butter Sauce'!I385&gt;0,Flour!I385&gt;0,Cheddar!I385&gt;0),50,200))),0)</f>
        <v>0</v>
      </c>
      <c r="J385" s="2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13">
        <f t="shared" ca="1" si="32"/>
        <v>0</v>
      </c>
      <c r="L385" s="26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470.50958904109586</v>
      </c>
      <c r="F386" s="15">
        <f t="shared" si="34"/>
        <v>16</v>
      </c>
      <c r="G386" s="53">
        <f ca="1">AVERAGEIF(G21:G385,"&lt;&gt;0")</f>
        <v>577.63636363636363</v>
      </c>
      <c r="H386" s="51">
        <f ca="1">SUM(H21:H385)</f>
        <v>188.22136986301373</v>
      </c>
      <c r="I386" s="51">
        <f ca="1">SUM(I21:I385)</f>
        <v>0</v>
      </c>
      <c r="J386" s="54">
        <f t="shared" ref="J386:L386" ca="1" si="37">SUM(J21:J385)</f>
        <v>0</v>
      </c>
      <c r="K386" s="51">
        <f t="shared" ca="1" si="37"/>
        <v>0</v>
      </c>
      <c r="L386" s="52">
        <f t="shared" ca="1" si="37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7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0118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5</xdr:row>
                <xdr:rowOff>175260</xdr:rowOff>
              </to>
            </anchor>
          </controlPr>
        </control>
      </mc:Choice>
      <mc:Fallback>
        <control shapeId="90118" r:id="rId4" name="CommandButton1"/>
      </mc:Fallback>
    </mc:AlternateContent>
    <mc:AlternateContent xmlns:mc="http://schemas.openxmlformats.org/markup-compatibility/2006">
      <mc:Choice Requires="x14">
        <control shapeId="90117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60960</xdr:rowOff>
              </to>
            </anchor>
          </controlPr>
        </control>
      </mc:Choice>
      <mc:Fallback>
        <control shapeId="90117" r:id="rId6" name="CommandButton2"/>
      </mc:Fallback>
    </mc:AlternateContent>
    <mc:AlternateContent xmlns:mc="http://schemas.openxmlformats.org/markup-compatibility/2006">
      <mc:Choice Requires="x14">
        <control shapeId="90116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90116" r:id="rId8" name="CommandButton3"/>
      </mc:Fallback>
    </mc:AlternateContent>
    <mc:AlternateContent xmlns:mc="http://schemas.openxmlformats.org/markup-compatibility/2006">
      <mc:Choice Requires="x14">
        <control shapeId="90115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90115" r:id="rId10" name="CommandButton4"/>
      </mc:Fallback>
    </mc:AlternateContent>
    <mc:AlternateContent xmlns:mc="http://schemas.openxmlformats.org/markup-compatibility/2006">
      <mc:Choice Requires="x14">
        <control shapeId="90114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90114" r:id="rId12" name="CommandButton5"/>
      </mc:Fallback>
    </mc:AlternateContent>
    <mc:AlternateContent xmlns:mc="http://schemas.openxmlformats.org/markup-compatibility/2006">
      <mc:Choice Requires="x14">
        <control shapeId="90113" r:id="rId14" name="CommandButton6">
          <controlPr defaultSize="0" autoLine="0" autoPict="0" r:id="rId15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213360</xdr:colOff>
                <xdr:row>39</xdr:row>
                <xdr:rowOff>99060</xdr:rowOff>
              </to>
            </anchor>
          </controlPr>
        </control>
      </mc:Choice>
      <mc:Fallback>
        <control shapeId="90113" r:id="rId14" name="CommandButton6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00A1B-9C2A-469D-94CB-C2604A697BEC}">
  <sheetPr codeName="Sheet22">
    <tabColor rgb="FF7030A0"/>
  </sheetPr>
  <dimension ref="D1:L388"/>
  <sheetViews>
    <sheetView showGridLines="0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24" style="2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29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314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14</v>
      </c>
      <c r="F5" s="17"/>
      <c r="G5"/>
      <c r="H5"/>
      <c r="I5"/>
      <c r="J5"/>
      <c r="K5" s="1"/>
      <c r="L5" s="1"/>
    </row>
    <row r="6" spans="4:12" ht="14.55" customHeight="1" x14ac:dyDescent="0.3">
      <c r="D6" s="23" t="s">
        <v>99</v>
      </c>
      <c r="E6" s="33" t="str" cm="1">
        <f t="array" ref="E6">_xlfn.ARRAYTOTEXT(_xlfn._xlws.FILTER(Table2!A:A,Table2!D:D=E2),0)</f>
        <v>Surf n' Turf, Butterfly Shrimp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154.77479452054797</v>
      </c>
      <c r="F8" s="57"/>
      <c r="G8"/>
      <c r="H8"/>
      <c r="I8"/>
      <c r="J8"/>
      <c r="K8" s="1"/>
      <c r="L8" s="1"/>
    </row>
    <row r="9" spans="4:12" x14ac:dyDescent="0.3">
      <c r="D9" s="23" t="s">
        <v>108</v>
      </c>
      <c r="E9" s="33" t="str" cm="1">
        <f t="array" aca="1" ref="E9" ca="1">_xlfn.ARRAYTOTEXT(_xlfn._xlws.FILTER(OFFSET(D20,E18,0):D385,OFFSET(J20,E18,0):J385&gt;0,"0"))</f>
        <v>0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0.05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115.72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108.57710186845944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8.7479829764093768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84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0.99919602089485926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-16</v>
      </c>
      <c r="F21" s="15">
        <f>ROUND($E$15/7,0)</f>
        <v>16</v>
      </c>
      <c r="G21" s="15">
        <f>IF(D21=1,$E$4,IF(E21&lt;0,$E$4-E21,IF(MOD(D21,$E$5)=0,$E$4-E21,0)))</f>
        <v>314</v>
      </c>
      <c r="H21" s="29">
        <f t="shared" ref="H21:H84" si="0">IF(E21&gt;0,E21*($E$12/365),0)</f>
        <v>0</v>
      </c>
      <c r="I21" s="29">
        <f>IF(G21&lt;&gt;0,IF(E21&lt;0,0,IF(OR(Tzatziki!I21&gt;0,'Monterey Jack'!I21&gt;0),0,IF(OR(Pita!I21&gt;0,'Green Pepper'!I21&gt;0,'House Salad'!I21&gt;0,Mushrooms!I21&gt;0,Lemon!I21&gt;0,'Marinated Chicken'!I21&gt;0,Squid!I21&gt;0,Onions!I21&gt;0,Spanakopita!I21&gt;0),50,200))),0)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282</v>
      </c>
      <c r="F22" s="15">
        <f t="shared" ref="F22:F85" si="4">ROUND($E$15/7,0)</f>
        <v>16</v>
      </c>
      <c r="G22" s="15">
        <f t="shared" ref="G22:G85" ca="1" si="5">IF(D22=1,$E$4,IF(E22&lt;0,$E$4-E22,IF(MOD(D22,$E$5)=0,$E$4-E22,0)))</f>
        <v>0</v>
      </c>
      <c r="H22" s="13">
        <f t="shared" ca="1" si="0"/>
        <v>0.30904109589041101</v>
      </c>
      <c r="I22" s="29">
        <f ca="1">IF(G22&lt;&gt;0,IF(E22&lt;0,0,IF(OR(Tzatziki!I22&gt;0,'Monterey Jack'!I22&gt;0),0,IF(OR(Pita!I22&gt;0,'Green Pepper'!I22&gt;0,'House Salad'!I22&gt;0,Mushrooms!I22&gt;0,Lemon!I22&gt;0,'Marinated Chicken'!I22&gt;0,Squid!I22&gt;0,Onions!I22&gt;0,Spanakopita!I22&gt;0),50,200))),0)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266</v>
      </c>
      <c r="F23" s="15">
        <f t="shared" si="4"/>
        <v>16</v>
      </c>
      <c r="G23" s="15">
        <f t="shared" ca="1" si="5"/>
        <v>0</v>
      </c>
      <c r="H23" s="13">
        <f t="shared" ca="1" si="0"/>
        <v>0.29150684931506854</v>
      </c>
      <c r="I23" s="29">
        <f ca="1">IF(G23&lt;&gt;0,IF(E23&lt;0,0,IF(OR(Tzatziki!I23&gt;0,'Monterey Jack'!I23&gt;0),0,IF(OR(Pita!I23&gt;0,'Green Pepper'!I23&gt;0,'House Salad'!I23&gt;0,Mushrooms!I23&gt;0,Lemon!I23&gt;0,'Marinated Chicken'!I23&gt;0,Squid!I23&gt;0,Onions!I23&gt;0,Spanakopita!I23&gt;0),50,200))),0)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250</v>
      </c>
      <c r="F24" s="15">
        <f t="shared" si="4"/>
        <v>16</v>
      </c>
      <c r="G24" s="15">
        <f t="shared" ca="1" si="5"/>
        <v>0</v>
      </c>
      <c r="H24" s="13">
        <f t="shared" ca="1" si="0"/>
        <v>0.27397260273972607</v>
      </c>
      <c r="I24" s="29">
        <f ca="1">IF(G24&lt;&gt;0,IF(E24&lt;0,0,IF(OR(Tzatziki!I24&gt;0,'Monterey Jack'!I24&gt;0),0,IF(OR(Pita!I24&gt;0,'Green Pepper'!I24&gt;0,'House Salad'!I24&gt;0,Mushrooms!I24&gt;0,Lemon!I24&gt;0,'Marinated Chicken'!I24&gt;0,Squid!I24&gt;0,Onions!I24&gt;0,Spanakopita!I24&gt;0),50,200))),0)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234</v>
      </c>
      <c r="F25" s="15">
        <f t="shared" si="4"/>
        <v>16</v>
      </c>
      <c r="G25" s="15">
        <f t="shared" ca="1" si="5"/>
        <v>0</v>
      </c>
      <c r="H25" s="13">
        <f t="shared" ca="1" si="0"/>
        <v>0.2564383561643836</v>
      </c>
      <c r="I25" s="29">
        <f ca="1">IF(G25&lt;&gt;0,IF(E25&lt;0,0,IF(OR(Tzatziki!I25&gt;0,'Monterey Jack'!I25&gt;0),0,IF(OR(Pita!I25&gt;0,'Green Pepper'!I25&gt;0,'House Salad'!I25&gt;0,Mushrooms!I25&gt;0,Lemon!I25&gt;0,'Marinated Chicken'!I25&gt;0,Squid!I25&gt;0,Onions!I25&gt;0,Spanakopita!I25&gt;0),50,200))),0)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218</v>
      </c>
      <c r="F26" s="15">
        <f t="shared" si="4"/>
        <v>16</v>
      </c>
      <c r="G26" s="15">
        <f t="shared" ca="1" si="5"/>
        <v>0</v>
      </c>
      <c r="H26" s="13">
        <f t="shared" ca="1" si="0"/>
        <v>0.23890410958904112</v>
      </c>
      <c r="I26" s="29">
        <f ca="1">IF(G26&lt;&gt;0,IF(E26&lt;0,0,IF(OR(Tzatziki!I26&gt;0,'Monterey Jack'!I26&gt;0),0,IF(OR(Pita!I26&gt;0,'Green Pepper'!I26&gt;0,'House Salad'!I26&gt;0,Mushrooms!I26&gt;0,Lemon!I26&gt;0,'Marinated Chicken'!I26&gt;0,Squid!I26&gt;0,Onions!I26&gt;0,Spanakopita!I26&gt;0),50,200))),0)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202</v>
      </c>
      <c r="F27" s="15">
        <f t="shared" si="4"/>
        <v>16</v>
      </c>
      <c r="G27" s="15">
        <f t="shared" ca="1" si="5"/>
        <v>0</v>
      </c>
      <c r="H27" s="13">
        <f t="shared" ca="1" si="0"/>
        <v>0.22136986301369865</v>
      </c>
      <c r="I27" s="29">
        <f ca="1">IF(G27&lt;&gt;0,IF(E27&lt;0,0,IF(OR(Tzatziki!I27&gt;0,'Monterey Jack'!I27&gt;0),0,IF(OR(Pita!I27&gt;0,'Green Pepper'!I27&gt;0,'House Salad'!I27&gt;0,Mushrooms!I27&gt;0,Lemon!I27&gt;0,'Marinated Chicken'!I27&gt;0,Squid!I27&gt;0,Onions!I27&gt;0,Spanakopita!I27&gt;0),50,200))),0)</f>
        <v>0</v>
      </c>
      <c r="J27" s="2" t="str">
        <f ca="1">IF(D27&lt;$E$18,"N/A",IF(D27=$E$18,IF($E$7-SUM(OFFSET(F27,-$E$18,0):F27)&gt;0,$E$7-SUM(OFFSET(F27,-$E$18,0):F27),0),IF(OFFSET(G27,-$E$18,0)-SUM(OFFSET(F27,-$E$18,0):F27)&gt;0,OFFSET(G27,-$E$18,0)-SUM(OFFSET(F27,-$E$18,0):F27),0)))</f>
        <v>N/A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186</v>
      </c>
      <c r="F28" s="15">
        <f t="shared" si="4"/>
        <v>16</v>
      </c>
      <c r="G28" s="15">
        <f t="shared" ca="1" si="5"/>
        <v>0</v>
      </c>
      <c r="H28" s="13">
        <f t="shared" ca="1" si="0"/>
        <v>0.20383561643835618</v>
      </c>
      <c r="I28" s="29">
        <f ca="1">IF(G28&lt;&gt;0,IF(E28&lt;0,0,IF(OR(Tzatziki!I28&gt;0,'Monterey Jack'!I28&gt;0),0,IF(OR(Pita!I28&gt;0,'Green Pepper'!I28&gt;0,'House Salad'!I28&gt;0,Mushrooms!I28&gt;0,Lemon!I28&gt;0,'Marinated Chicken'!I28&gt;0,Squid!I28&gt;0,Onions!I28&gt;0,Spanakopita!I28&gt;0),50,200))),0)</f>
        <v>0</v>
      </c>
      <c r="J28" s="2" t="str">
        <f ca="1">IF(D28&lt;$E$18,"N/A",IF(D28=$E$18,IF($E$7-SUM(OFFSET(F28,-$E$18,0):F28)&gt;0,$E$7-SUM(OFFSET(F28,-$E$18,0):F28),0),IF(OFFSET(G28,-$E$18,0)-SUM(OFFSET(F28,-$E$18,0):F28)&gt;0,OFFSET(G28,-$E$18,0)-SUM(OFFSET(F28,-$E$18,0):F28),0)))</f>
        <v>N/A</v>
      </c>
      <c r="K28" s="13">
        <f t="shared" ca="1" si="1"/>
        <v>0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170</v>
      </c>
      <c r="F29" s="15">
        <f t="shared" si="4"/>
        <v>16</v>
      </c>
      <c r="G29" s="15">
        <f t="shared" ca="1" si="5"/>
        <v>0</v>
      </c>
      <c r="H29" s="13">
        <f t="shared" ca="1" si="0"/>
        <v>0.18630136986301371</v>
      </c>
      <c r="I29" s="29">
        <f ca="1">IF(G29&lt;&gt;0,IF(E29&lt;0,0,IF(OR(Tzatziki!I29&gt;0,'Monterey Jack'!I29&gt;0),0,IF(OR(Pita!I29&gt;0,'Green Pepper'!I29&gt;0,'House Salad'!I29&gt;0,Mushrooms!I29&gt;0,Lemon!I29&gt;0,'Marinated Chicken'!I29&gt;0,Squid!I29&gt;0,Onions!I29&gt;0,Spanakopita!I29&gt;0),50,200))),0)</f>
        <v>0</v>
      </c>
      <c r="J29" s="2" t="str">
        <f ca="1">IF(D29&lt;$E$18,"N/A",IF(D29=$E$18,IF($E$7-SUM(OFFSET(F29,-$E$18,0):F29)&gt;0,$E$7-SUM(OFFSET(F29,-$E$18,0):F29),0),IF(OFFSET(G29,-$E$18,0)-SUM(OFFSET(F29,-$E$18,0):F29)&gt;0,OFFSET(G29,-$E$18,0)-SUM(OFFSET(F29,-$E$18,0):F29),0)))</f>
        <v>N/A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154</v>
      </c>
      <c r="F30" s="15">
        <f t="shared" si="4"/>
        <v>16</v>
      </c>
      <c r="G30" s="15">
        <f t="shared" ca="1" si="5"/>
        <v>0</v>
      </c>
      <c r="H30" s="13">
        <f t="shared" ca="1" si="0"/>
        <v>0.16876712328767127</v>
      </c>
      <c r="I30" s="29">
        <f ca="1">IF(G30&lt;&gt;0,IF(E30&lt;0,0,IF(OR(Tzatziki!I30&gt;0,'Monterey Jack'!I30&gt;0),0,IF(OR(Pita!I30&gt;0,'Green Pepper'!I30&gt;0,'House Salad'!I30&gt;0,Mushrooms!I30&gt;0,Lemon!I30&gt;0,'Marinated Chicken'!I30&gt;0,Squid!I30&gt;0,Onions!I30&gt;0,Spanakopita!I30&gt;0),50,200))),0)</f>
        <v>0</v>
      </c>
      <c r="J30" s="2" t="str">
        <f ca="1">IF(D30&lt;$E$18,"N/A",IF(D30=$E$18,IF($E$7-SUM(OFFSET(F30,-$E$18,0):F30)&gt;0,$E$7-SUM(OFFSET(F30,-$E$18,0):F30),0),IF(OFFSET(G30,-$E$18,0)-SUM(OFFSET(F30,-$E$18,0):F30)&gt;0,OFFSET(G30,-$E$18,0)-SUM(OFFSET(F30,-$E$18,0):F30),0)))</f>
        <v>N/A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138</v>
      </c>
      <c r="F31" s="15">
        <f t="shared" si="4"/>
        <v>16</v>
      </c>
      <c r="G31" s="15">
        <f t="shared" ca="1" si="5"/>
        <v>0</v>
      </c>
      <c r="H31" s="13">
        <f t="shared" ca="1" si="0"/>
        <v>0.1512328767123288</v>
      </c>
      <c r="I31" s="29">
        <f ca="1">IF(G31&lt;&gt;0,IF(E31&lt;0,0,IF(OR(Tzatziki!I31&gt;0,'Monterey Jack'!I31&gt;0),0,IF(OR(Pita!I31&gt;0,'Green Pepper'!I31&gt;0,'House Salad'!I31&gt;0,Mushrooms!I31&gt;0,Lemon!I31&gt;0,'Marinated Chicken'!I31&gt;0,Squid!I31&gt;0,Onions!I31&gt;0,Spanakopita!I31&gt;0),50,200))),0)</f>
        <v>0</v>
      </c>
      <c r="J31" s="2" t="str">
        <f ca="1">IF(D31&lt;$E$18,"N/A",IF(D31=$E$18,IF($E$7-SUM(OFFSET(F31,-$E$18,0):F31)&gt;0,$E$7-SUM(OFFSET(F31,-$E$18,0):F31),0),IF(OFFSET(G31,-$E$18,0)-SUM(OFFSET(F31,-$E$18,0):F31)&gt;0,OFFSET(G31,-$E$18,0)-SUM(OFFSET(F31,-$E$18,0):F31),0)))</f>
        <v>N/A</v>
      </c>
      <c r="K31" s="13">
        <f t="shared" ca="1" si="1"/>
        <v>0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122</v>
      </c>
      <c r="F32" s="15">
        <f t="shared" si="4"/>
        <v>16</v>
      </c>
      <c r="G32" s="15">
        <f t="shared" ca="1" si="5"/>
        <v>0</v>
      </c>
      <c r="H32" s="13">
        <f t="shared" ca="1" si="0"/>
        <v>0.13369863013698632</v>
      </c>
      <c r="I32" s="29">
        <f ca="1">IF(G32&lt;&gt;0,IF(E32&lt;0,0,IF(OR(Tzatziki!I32&gt;0,'Monterey Jack'!I32&gt;0),0,IF(OR(Pita!I32&gt;0,'Green Pepper'!I32&gt;0,'House Salad'!I32&gt;0,Mushrooms!I32&gt;0,Lemon!I32&gt;0,'Marinated Chicken'!I32&gt;0,Squid!I32&gt;0,Onions!I32&gt;0,Spanakopita!I32&gt;0),50,200))),0)</f>
        <v>0</v>
      </c>
      <c r="J32" s="2" t="str">
        <f ca="1">IF(D32&lt;$E$18,"N/A",IF(D32=$E$18,IF($E$7-SUM(OFFSET(F32,-$E$18,0):F32)&gt;0,$E$7-SUM(OFFSET(F32,-$E$18,0):F32),0),IF(OFFSET(G32,-$E$18,0)-SUM(OFFSET(F32,-$E$18,0):F32)&gt;0,OFFSET(G32,-$E$18,0)-SUM(OFFSET(F32,-$E$18,0):F32),0)))</f>
        <v>N/A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106</v>
      </c>
      <c r="F33" s="15">
        <f t="shared" si="4"/>
        <v>16</v>
      </c>
      <c r="G33" s="15">
        <f t="shared" ca="1" si="5"/>
        <v>0</v>
      </c>
      <c r="H33" s="13">
        <f t="shared" ca="1" si="0"/>
        <v>0.11616438356164385</v>
      </c>
      <c r="I33" s="29">
        <f ca="1">IF(G33&lt;&gt;0,IF(E33&lt;0,0,IF(OR(Tzatziki!I33&gt;0,'Monterey Jack'!I33&gt;0),0,IF(OR(Pita!I33&gt;0,'Green Pepper'!I33&gt;0,'House Salad'!I33&gt;0,Mushrooms!I33&gt;0,Lemon!I33&gt;0,'Marinated Chicken'!I33&gt;0,Squid!I33&gt;0,Onions!I33&gt;0,Spanakopita!I33&gt;0),50,200))),0)</f>
        <v>0</v>
      </c>
      <c r="J33" s="2" t="str">
        <f ca="1">IF(D33&lt;$E$18,"N/A",IF(D33=$E$18,IF($E$7-SUM(OFFSET(F33,-$E$18,0):F33)&gt;0,$E$7-SUM(OFFSET(F33,-$E$18,0):F33),0),IF(OFFSET(G33,-$E$18,0)-SUM(OFFSET(F33,-$E$18,0):F33)&gt;0,OFFSET(G33,-$E$18,0)-SUM(OFFSET(F33,-$E$18,0):F33),0)))</f>
        <v>N/A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90</v>
      </c>
      <c r="F34" s="15">
        <f t="shared" si="4"/>
        <v>16</v>
      </c>
      <c r="G34" s="15">
        <f t="shared" ca="1" si="5"/>
        <v>224</v>
      </c>
      <c r="H34" s="13">
        <f t="shared" ca="1" si="0"/>
        <v>9.8630136986301381E-2</v>
      </c>
      <c r="I34" s="29">
        <f ca="1">IF(G34&lt;&gt;0,IF(E34&lt;0,0,IF(OR(Tzatziki!I34&gt;0,'Monterey Jack'!I34&gt;0),0,IF(OR(Pita!I34&gt;0,'Green Pepper'!I34&gt;0,'House Salad'!I34&gt;0,Mushrooms!I34&gt;0,Lemon!I34&gt;0,'Marinated Chicken'!I34&gt;0,Squid!I34&gt;0,Onions!I34&gt;0,Spanakopita!I34&gt;0),50,200))),0)</f>
        <v>0</v>
      </c>
      <c r="J34" s="2" t="str">
        <f ca="1">IF(D34&lt;$E$18,"N/A",IF(D34=$E$18,IF($E$7-SUM(OFFSET(F34,-$E$18,0):F34)&gt;0,$E$7-SUM(OFFSET(F34,-$E$18,0):F34),0),IF(OFFSET(G34,-$E$18,0)-SUM(OFFSET(F34,-$E$18,0):F34)&gt;0,OFFSET(G34,-$E$18,0)-SUM(OFFSET(F34,-$E$18,0):F34),0)))</f>
        <v>N/A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298</v>
      </c>
      <c r="F35" s="15">
        <f t="shared" si="4"/>
        <v>16</v>
      </c>
      <c r="G35" s="15">
        <f t="shared" ca="1" si="5"/>
        <v>0</v>
      </c>
      <c r="H35" s="13">
        <f t="shared" ca="1" si="0"/>
        <v>0.32657534246575348</v>
      </c>
      <c r="I35" s="29">
        <f ca="1">IF(G35&lt;&gt;0,IF(E35&lt;0,0,IF(OR(Tzatziki!I35&gt;0,'Monterey Jack'!I35&gt;0),0,IF(OR(Pita!I35&gt;0,'Green Pepper'!I35&gt;0,'House Salad'!I35&gt;0,Mushrooms!I35&gt;0,Lemon!I35&gt;0,'Marinated Chicken'!I35&gt;0,Squid!I35&gt;0,Onions!I35&gt;0,Spanakopita!I35&gt;0),50,200))),0)</f>
        <v>0</v>
      </c>
      <c r="J35" s="2" t="str">
        <f ca="1">IF(D35&lt;$E$18,"N/A",IF(D35=$E$18,IF($E$7-SUM(OFFSET(F35,-$E$18,0):F35)&gt;0,$E$7-SUM(OFFSET(F35,-$E$18,0):F35),0),IF(OFFSET(G35,-$E$18,0)-SUM(OFFSET(F35,-$E$18,0):F35)&gt;0,OFFSET(G35,-$E$18,0)-SUM(OFFSET(F35,-$E$18,0):F35),0)))</f>
        <v>N/A</v>
      </c>
      <c r="K35" s="13">
        <f t="shared" ca="1" si="1"/>
        <v>0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282</v>
      </c>
      <c r="F36" s="15">
        <f t="shared" si="4"/>
        <v>16</v>
      </c>
      <c r="G36" s="15">
        <f t="shared" ca="1" si="5"/>
        <v>0</v>
      </c>
      <c r="H36" s="13">
        <f t="shared" ca="1" si="0"/>
        <v>0.30904109589041101</v>
      </c>
      <c r="I36" s="29">
        <f ca="1">IF(G36&lt;&gt;0,IF(E36&lt;0,0,IF(OR(Tzatziki!I36&gt;0,'Monterey Jack'!I36&gt;0),0,IF(OR(Pita!I36&gt;0,'Green Pepper'!I36&gt;0,'House Salad'!I36&gt;0,Mushrooms!I36&gt;0,Lemon!I36&gt;0,'Marinated Chicken'!I36&gt;0,Squid!I36&gt;0,Onions!I36&gt;0,Spanakopita!I36&gt;0),50,200))),0)</f>
        <v>0</v>
      </c>
      <c r="J36" s="2" t="str">
        <f ca="1">IF(D36&lt;$E$18,"N/A",IF(D36=$E$18,IF($E$7-SUM(OFFSET(F36,-$E$18,0):F36)&gt;0,$E$7-SUM(OFFSET(F36,-$E$18,0):F36),0),IF(OFFSET(G36,-$E$18,0)-SUM(OFFSET(F36,-$E$18,0):F36)&gt;0,OFFSET(G36,-$E$18,0)-SUM(OFFSET(F36,-$E$18,0):F36),0)))</f>
        <v>N/A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266</v>
      </c>
      <c r="F37" s="15">
        <f t="shared" si="4"/>
        <v>16</v>
      </c>
      <c r="G37" s="15">
        <f t="shared" ca="1" si="5"/>
        <v>0</v>
      </c>
      <c r="H37" s="13">
        <f t="shared" ca="1" si="0"/>
        <v>0.29150684931506854</v>
      </c>
      <c r="I37" s="29">
        <f ca="1">IF(G37&lt;&gt;0,IF(E37&lt;0,0,IF(OR(Tzatziki!I37&gt;0,'Monterey Jack'!I37&gt;0),0,IF(OR(Pita!I37&gt;0,'Green Pepper'!I37&gt;0,'House Salad'!I37&gt;0,Mushrooms!I37&gt;0,Lemon!I37&gt;0,'Marinated Chicken'!I37&gt;0,Squid!I37&gt;0,Onions!I37&gt;0,Spanakopita!I37&gt;0),50,200))),0)</f>
        <v>0</v>
      </c>
      <c r="J37" s="2" t="str">
        <f ca="1">IF(D37&lt;$E$18,"N/A",IF(D37=$E$18,IF($E$7-SUM(OFFSET(F37,-$E$18,0):F37)&gt;0,$E$7-SUM(OFFSET(F37,-$E$18,0):F37),0),IF(OFFSET(G37,-$E$18,0)-SUM(OFFSET(F37,-$E$18,0):F37)&gt;0,OFFSET(G37,-$E$18,0)-SUM(OFFSET(F37,-$E$18,0):F37),0)))</f>
        <v>N/A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250</v>
      </c>
      <c r="F38" s="15">
        <f t="shared" si="4"/>
        <v>16</v>
      </c>
      <c r="G38" s="15">
        <f t="shared" ca="1" si="5"/>
        <v>0</v>
      </c>
      <c r="H38" s="13">
        <f t="shared" ca="1" si="0"/>
        <v>0.27397260273972607</v>
      </c>
      <c r="I38" s="29">
        <f ca="1">IF(G38&lt;&gt;0,IF(E38&lt;0,0,IF(OR(Tzatziki!I38&gt;0,'Monterey Jack'!I38&gt;0),0,IF(OR(Pita!I38&gt;0,'Green Pepper'!I38&gt;0,'House Salad'!I38&gt;0,Mushrooms!I38&gt;0,Lemon!I38&gt;0,'Marinated Chicken'!I38&gt;0,Squid!I38&gt;0,Onions!I38&gt;0,Spanakopita!I38&gt;0),50,200))),0)</f>
        <v>0</v>
      </c>
      <c r="J38" s="2" t="str">
        <f ca="1">IF(D38&lt;$E$18,"N/A",IF(D38=$E$18,IF($E$7-SUM(OFFSET(F38,-$E$18,0):F38)&gt;0,$E$7-SUM(OFFSET(F38,-$E$18,0):F38),0),IF(OFFSET(G38,-$E$18,0)-SUM(OFFSET(F38,-$E$18,0):F38)&gt;0,OFFSET(G38,-$E$18,0)-SUM(OFFSET(F38,-$E$18,0):F38),0)))</f>
        <v>N/A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234</v>
      </c>
      <c r="F39" s="15">
        <f t="shared" si="4"/>
        <v>16</v>
      </c>
      <c r="G39" s="15">
        <f t="shared" ca="1" si="5"/>
        <v>0</v>
      </c>
      <c r="H39" s="13">
        <f t="shared" ca="1" si="0"/>
        <v>0.2564383561643836</v>
      </c>
      <c r="I39" s="29">
        <f ca="1">IF(G39&lt;&gt;0,IF(E39&lt;0,0,IF(OR(Tzatziki!I39&gt;0,'Monterey Jack'!I39&gt;0),0,IF(OR(Pita!I39&gt;0,'Green Pepper'!I39&gt;0,'House Salad'!I39&gt;0,Mushrooms!I39&gt;0,Lemon!I39&gt;0,'Marinated Chicken'!I39&gt;0,Squid!I39&gt;0,Onions!I39&gt;0,Spanakopita!I39&gt;0),50,200))),0)</f>
        <v>0</v>
      </c>
      <c r="J39" s="2" t="str">
        <f ca="1">IF(D39&lt;$E$18,"N/A",IF(D39=$E$18,IF($E$7-SUM(OFFSET(F39,-$E$18,0):F39)&gt;0,$E$7-SUM(OFFSET(F39,-$E$18,0):F39),0),IF(OFFSET(G39,-$E$18,0)-SUM(OFFSET(F39,-$E$18,0):F39)&gt;0,OFFSET(G39,-$E$18,0)-SUM(OFFSET(F39,-$E$18,0):F39),0)))</f>
        <v>N/A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218</v>
      </c>
      <c r="F40" s="15">
        <f t="shared" si="4"/>
        <v>16</v>
      </c>
      <c r="G40" s="15">
        <f t="shared" ca="1" si="5"/>
        <v>0</v>
      </c>
      <c r="H40" s="13">
        <f t="shared" ca="1" si="0"/>
        <v>0.23890410958904112</v>
      </c>
      <c r="I40" s="29">
        <f ca="1">IF(G40&lt;&gt;0,IF(E40&lt;0,0,IF(OR(Tzatziki!I40&gt;0,'Monterey Jack'!I40&gt;0),0,IF(OR(Pita!I40&gt;0,'Green Pepper'!I40&gt;0,'House Salad'!I40&gt;0,Mushrooms!I40&gt;0,Lemon!I40&gt;0,'Marinated Chicken'!I40&gt;0,Squid!I40&gt;0,Onions!I40&gt;0,Spanakopita!I40&gt;0),50,200))),0)</f>
        <v>0</v>
      </c>
      <c r="J40" s="2" t="str">
        <f ca="1">IF(D40&lt;$E$18,"N/A",IF(D40=$E$18,IF($E$7-SUM(OFFSET(F40,-$E$18,0):F40)&gt;0,$E$7-SUM(OFFSET(F40,-$E$18,0):F40),0),IF(OFFSET(G40,-$E$18,0)-SUM(OFFSET(F40,-$E$18,0):F40)&gt;0,OFFSET(G40,-$E$18,0)-SUM(OFFSET(F40,-$E$18,0):F40),0)))</f>
        <v>N/A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202</v>
      </c>
      <c r="F41" s="15">
        <f t="shared" si="4"/>
        <v>16</v>
      </c>
      <c r="G41" s="15">
        <f t="shared" ca="1" si="5"/>
        <v>0</v>
      </c>
      <c r="H41" s="13">
        <f t="shared" ca="1" si="0"/>
        <v>0.22136986301369865</v>
      </c>
      <c r="I41" s="29">
        <f ca="1">IF(G41&lt;&gt;0,IF(E41&lt;0,0,IF(OR(Tzatziki!I41&gt;0,'Monterey Jack'!I41&gt;0),0,IF(OR(Pita!I41&gt;0,'Green Pepper'!I41&gt;0,'House Salad'!I41&gt;0,Mushrooms!I41&gt;0,Lemon!I41&gt;0,'Marinated Chicken'!I41&gt;0,Squid!I41&gt;0,Onions!I41&gt;0,Spanakopita!I41&gt;0),50,200))),0)</f>
        <v>0</v>
      </c>
      <c r="J41" s="2" t="str">
        <f ca="1">IF(D41&lt;$E$18,"N/A",IF(D41=$E$18,IF($E$7-SUM(OFFSET(F41,-$E$18,0):F41)&gt;0,$E$7-SUM(OFFSET(F41,-$E$18,0):F41),0),IF(OFFSET(G41,-$E$18,0)-SUM(OFFSET(F41,-$E$18,0):F41)&gt;0,OFFSET(G41,-$E$18,0)-SUM(OFFSET(F41,-$E$18,0):F41),0)))</f>
        <v>N/A</v>
      </c>
      <c r="K41" s="13">
        <f t="shared" ca="1" si="1"/>
        <v>0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186</v>
      </c>
      <c r="F42" s="15">
        <f t="shared" si="4"/>
        <v>16</v>
      </c>
      <c r="G42" s="15">
        <f t="shared" ca="1" si="5"/>
        <v>0</v>
      </c>
      <c r="H42" s="13">
        <f t="shared" ca="1" si="0"/>
        <v>0.20383561643835618</v>
      </c>
      <c r="I42" s="29">
        <f ca="1">IF(G42&lt;&gt;0,IF(E42&lt;0,0,IF(OR(Tzatziki!I42&gt;0,'Monterey Jack'!I42&gt;0),0,IF(OR(Pita!I42&gt;0,'Green Pepper'!I42&gt;0,'House Salad'!I42&gt;0,Mushrooms!I42&gt;0,Lemon!I42&gt;0,'Marinated Chicken'!I42&gt;0,Squid!I42&gt;0,Onions!I42&gt;0,Spanakopita!I42&gt;0),50,200))),0)</f>
        <v>0</v>
      </c>
      <c r="J42" s="2" t="str">
        <f ca="1">IF(D42&lt;$E$18,"N/A",IF(D42=$E$18,IF($E$7-SUM(OFFSET(F42,-$E$18,0):F42)&gt;0,$E$7-SUM(OFFSET(F42,-$E$18,0):F42),0),IF(OFFSET(G42,-$E$18,0)-SUM(OFFSET(F42,-$E$18,0):F42)&gt;0,OFFSET(G42,-$E$18,0)-SUM(OFFSET(F42,-$E$18,0):F42),0)))</f>
        <v>N/A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170</v>
      </c>
      <c r="F43" s="15">
        <f t="shared" si="4"/>
        <v>16</v>
      </c>
      <c r="G43" s="15">
        <f t="shared" ca="1" si="5"/>
        <v>0</v>
      </c>
      <c r="H43" s="13">
        <f t="shared" ca="1" si="0"/>
        <v>0.18630136986301371</v>
      </c>
      <c r="I43" s="29">
        <f ca="1">IF(G43&lt;&gt;0,IF(E43&lt;0,0,IF(OR(Tzatziki!I43&gt;0,'Monterey Jack'!I43&gt;0),0,IF(OR(Pita!I43&gt;0,'Green Pepper'!I43&gt;0,'House Salad'!I43&gt;0,Mushrooms!I43&gt;0,Lemon!I43&gt;0,'Marinated Chicken'!I43&gt;0,Squid!I43&gt;0,Onions!I43&gt;0,Spanakopita!I43&gt;0),50,200))),0)</f>
        <v>0</v>
      </c>
      <c r="J43" s="2" t="str">
        <f ca="1">IF(D43&lt;$E$18,"N/A",IF(D43=$E$18,IF($E$7-SUM(OFFSET(F43,-$E$18,0):F43)&gt;0,$E$7-SUM(OFFSET(F43,-$E$18,0):F43),0),IF(OFFSET(G43,-$E$18,0)-SUM(OFFSET(F43,-$E$18,0):F43)&gt;0,OFFSET(G43,-$E$18,0)-SUM(OFFSET(F43,-$E$18,0):F43),0)))</f>
        <v>N/A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154</v>
      </c>
      <c r="F44" s="15">
        <f t="shared" si="4"/>
        <v>16</v>
      </c>
      <c r="G44" s="15">
        <f t="shared" ca="1" si="5"/>
        <v>0</v>
      </c>
      <c r="H44" s="13">
        <f t="shared" ca="1" si="0"/>
        <v>0.16876712328767127</v>
      </c>
      <c r="I44" s="29">
        <f ca="1">IF(G44&lt;&gt;0,IF(E44&lt;0,0,IF(OR(Tzatziki!I44&gt;0,'Monterey Jack'!I44&gt;0),0,IF(OR(Pita!I44&gt;0,'Green Pepper'!I44&gt;0,'House Salad'!I44&gt;0,Mushrooms!I44&gt;0,Lemon!I44&gt;0,'Marinated Chicken'!I44&gt;0,Squid!I44&gt;0,Onions!I44&gt;0,Spanakopita!I44&gt;0),50,200))),0)</f>
        <v>0</v>
      </c>
      <c r="J44" s="2" t="str">
        <f ca="1">IF(D44&lt;$E$18,"N/A",IF(D44=$E$18,IF($E$7-SUM(OFFSET(F44,-$E$18,0):F44)&gt;0,$E$7-SUM(OFFSET(F44,-$E$18,0):F44),0),IF(OFFSET(G44,-$E$18,0)-SUM(OFFSET(F44,-$E$18,0):F44)&gt;0,OFFSET(G44,-$E$18,0)-SUM(OFFSET(F44,-$E$18,0):F44),0)))</f>
        <v>N/A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138</v>
      </c>
      <c r="F45" s="15">
        <f t="shared" si="4"/>
        <v>16</v>
      </c>
      <c r="G45" s="15">
        <f t="shared" ca="1" si="5"/>
        <v>0</v>
      </c>
      <c r="H45" s="13">
        <f t="shared" ca="1" si="0"/>
        <v>0.1512328767123288</v>
      </c>
      <c r="I45" s="29">
        <f ca="1">IF(G45&lt;&gt;0,IF(E45&lt;0,0,IF(OR(Tzatziki!I45&gt;0,'Monterey Jack'!I45&gt;0),0,IF(OR(Pita!I45&gt;0,'Green Pepper'!I45&gt;0,'House Salad'!I45&gt;0,Mushrooms!I45&gt;0,Lemon!I45&gt;0,'Marinated Chicken'!I45&gt;0,Squid!I45&gt;0,Onions!I45&gt;0,Spanakopita!I45&gt;0),50,200))),0)</f>
        <v>0</v>
      </c>
      <c r="J45" s="2" t="str">
        <f ca="1">IF(D45&lt;$E$18,"N/A",IF(D45=$E$18,IF($E$7-SUM(OFFSET(F45,-$E$18,0):F45)&gt;0,$E$7-SUM(OFFSET(F45,-$E$18,0):F45),0),IF(OFFSET(G45,-$E$18,0)-SUM(OFFSET(F45,-$E$18,0):F45)&gt;0,OFFSET(G45,-$E$18,0)-SUM(OFFSET(F45,-$E$18,0):F45),0)))</f>
        <v>N/A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122</v>
      </c>
      <c r="F46" s="15">
        <f t="shared" si="4"/>
        <v>16</v>
      </c>
      <c r="G46" s="15">
        <f t="shared" ca="1" si="5"/>
        <v>0</v>
      </c>
      <c r="H46" s="13">
        <f t="shared" ca="1" si="0"/>
        <v>0.13369863013698632</v>
      </c>
      <c r="I46" s="29">
        <f ca="1">IF(G46&lt;&gt;0,IF(E46&lt;0,0,IF(OR(Tzatziki!I46&gt;0,'Monterey Jack'!I46&gt;0),0,IF(OR(Pita!I46&gt;0,'Green Pepper'!I46&gt;0,'House Salad'!I46&gt;0,Mushrooms!I46&gt;0,Lemon!I46&gt;0,'Marinated Chicken'!I46&gt;0,Squid!I46&gt;0,Onions!I46&gt;0,Spanakopita!I46&gt;0),50,200))),0)</f>
        <v>0</v>
      </c>
      <c r="J46" s="2" t="str">
        <f ca="1">IF(D46&lt;$E$18,"N/A",IF(D46=$E$18,IF($E$7-SUM(OFFSET(F46,-$E$18,0):F46)&gt;0,$E$7-SUM(OFFSET(F46,-$E$18,0):F46),0),IF(OFFSET(G46,-$E$18,0)-SUM(OFFSET(F46,-$E$18,0):F46)&gt;0,OFFSET(G46,-$E$18,0)-SUM(OFFSET(F46,-$E$18,0):F46),0)))</f>
        <v>N/A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106</v>
      </c>
      <c r="F47" s="15">
        <f t="shared" si="4"/>
        <v>16</v>
      </c>
      <c r="G47" s="15">
        <f t="shared" ca="1" si="5"/>
        <v>0</v>
      </c>
      <c r="H47" s="13">
        <f t="shared" ca="1" si="0"/>
        <v>0.11616438356164385</v>
      </c>
      <c r="I47" s="29">
        <f ca="1">IF(G47&lt;&gt;0,IF(E47&lt;0,0,IF(OR(Tzatziki!I47&gt;0,'Monterey Jack'!I47&gt;0),0,IF(OR(Pita!I47&gt;0,'Green Pepper'!I47&gt;0,'House Salad'!I47&gt;0,Mushrooms!I47&gt;0,Lemon!I47&gt;0,'Marinated Chicken'!I47&gt;0,Squid!I47&gt;0,Onions!I47&gt;0,Spanakopita!I47&gt;0),50,200))),0)</f>
        <v>0</v>
      </c>
      <c r="J47" s="2" t="str">
        <f ca="1">IF(D47&lt;$E$18,"N/A",IF(D47=$E$18,IF($E$7-SUM(OFFSET(F47,-$E$18,0):F47)&gt;0,$E$7-SUM(OFFSET(F47,-$E$18,0):F47),0),IF(OFFSET(G47,-$E$18,0)-SUM(OFFSET(F47,-$E$18,0):F47)&gt;0,OFFSET(G47,-$E$18,0)-SUM(OFFSET(F47,-$E$18,0):F47),0)))</f>
        <v>N/A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90</v>
      </c>
      <c r="F48" s="15">
        <f t="shared" si="4"/>
        <v>16</v>
      </c>
      <c r="G48" s="15">
        <f t="shared" ca="1" si="5"/>
        <v>224</v>
      </c>
      <c r="H48" s="13">
        <f t="shared" ca="1" si="0"/>
        <v>9.8630136986301381E-2</v>
      </c>
      <c r="I48" s="29">
        <f ca="1">IF(G48&lt;&gt;0,IF(E48&lt;0,0,IF(OR(Tzatziki!I48&gt;0,'Monterey Jack'!I48&gt;0),0,IF(OR(Pita!I48&gt;0,'Green Pepper'!I48&gt;0,'House Salad'!I48&gt;0,Mushrooms!I48&gt;0,Lemon!I48&gt;0,'Marinated Chicken'!I48&gt;0,Squid!I48&gt;0,Onions!I48&gt;0,Spanakopita!I48&gt;0),50,200))),0)</f>
        <v>0</v>
      </c>
      <c r="J48" s="2" t="str">
        <f ca="1">IF(D48&lt;$E$18,"N/A",IF(D48=$E$18,IF($E$7-SUM(OFFSET(F48,-$E$18,0):F48)&gt;0,$E$7-SUM(OFFSET(F48,-$E$18,0):F48),0),IF(OFFSET(G48,-$E$18,0)-SUM(OFFSET(F48,-$E$18,0):F48)&gt;0,OFFSET(G48,-$E$18,0)-SUM(OFFSET(F48,-$E$18,0):F48),0)))</f>
        <v>N/A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298</v>
      </c>
      <c r="F49" s="15">
        <f t="shared" si="4"/>
        <v>16</v>
      </c>
      <c r="G49" s="15">
        <f t="shared" ca="1" si="5"/>
        <v>0</v>
      </c>
      <c r="H49" s="13">
        <f t="shared" ca="1" si="0"/>
        <v>0.32657534246575348</v>
      </c>
      <c r="I49" s="29">
        <f ca="1">IF(G49&lt;&gt;0,IF(E49&lt;0,0,IF(OR(Tzatziki!I49&gt;0,'Monterey Jack'!I49&gt;0),0,IF(OR(Pita!I49&gt;0,'Green Pepper'!I49&gt;0,'House Salad'!I49&gt;0,Mushrooms!I49&gt;0,Lemon!I49&gt;0,'Marinated Chicken'!I49&gt;0,Squid!I49&gt;0,Onions!I49&gt;0,Spanakopita!I49&gt;0),50,200))),0)</f>
        <v>0</v>
      </c>
      <c r="J49" s="2" t="str">
        <f ca="1">IF(D49&lt;$E$18,"N/A",IF(D49=$E$18,IF($E$7-SUM(OFFSET(F49,-$E$18,0):F49)&gt;0,$E$7-SUM(OFFSET(F49,-$E$18,0):F49),0),IF(OFFSET(G49,-$E$18,0)-SUM(OFFSET(F49,-$E$18,0):F49)&gt;0,OFFSET(G49,-$E$18,0)-SUM(OFFSET(F49,-$E$18,0):F49),0)))</f>
        <v>N/A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282</v>
      </c>
      <c r="F50" s="15">
        <f t="shared" si="4"/>
        <v>16</v>
      </c>
      <c r="G50" s="15">
        <f t="shared" ca="1" si="5"/>
        <v>0</v>
      </c>
      <c r="H50" s="13">
        <f t="shared" ca="1" si="0"/>
        <v>0.30904109589041101</v>
      </c>
      <c r="I50" s="29">
        <f ca="1">IF(G50&lt;&gt;0,IF(E50&lt;0,0,IF(OR(Tzatziki!I50&gt;0,'Monterey Jack'!I50&gt;0),0,IF(OR(Pita!I50&gt;0,'Green Pepper'!I50&gt;0,'House Salad'!I50&gt;0,Mushrooms!I50&gt;0,Lemon!I50&gt;0,'Marinated Chicken'!I50&gt;0,Squid!I50&gt;0,Onions!I50&gt;0,Spanakopita!I50&gt;0),50,200))),0)</f>
        <v>0</v>
      </c>
      <c r="J50" s="2" t="str">
        <f ca="1">IF(D50&lt;$E$18,"N/A",IF(D50=$E$18,IF($E$7-SUM(OFFSET(F50,-$E$18,0):F50)&gt;0,$E$7-SUM(OFFSET(F50,-$E$18,0):F50),0),IF(OFFSET(G50,-$E$18,0)-SUM(OFFSET(F50,-$E$18,0):F50)&gt;0,OFFSET(G50,-$E$18,0)-SUM(OFFSET(F50,-$E$18,0):F50),0)))</f>
        <v>N/A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266</v>
      </c>
      <c r="F51" s="15">
        <f t="shared" si="4"/>
        <v>16</v>
      </c>
      <c r="G51" s="15">
        <f t="shared" ca="1" si="5"/>
        <v>0</v>
      </c>
      <c r="H51" s="13">
        <f t="shared" ca="1" si="0"/>
        <v>0.29150684931506854</v>
      </c>
      <c r="I51" s="29">
        <f ca="1">IF(G51&lt;&gt;0,IF(E51&lt;0,0,IF(OR(Tzatziki!I51&gt;0,'Monterey Jack'!I51&gt;0),0,IF(OR(Pita!I51&gt;0,'Green Pepper'!I51&gt;0,'House Salad'!I51&gt;0,Mushrooms!I51&gt;0,Lemon!I51&gt;0,'Marinated Chicken'!I51&gt;0,Squid!I51&gt;0,Onions!I51&gt;0,Spanakopita!I51&gt;0),50,200))),0)</f>
        <v>0</v>
      </c>
      <c r="J51" s="2" t="str">
        <f ca="1">IF(D51&lt;$E$18,"N/A",IF(D51=$E$18,IF($E$7-SUM(OFFSET(F51,-$E$18,0):F51)&gt;0,$E$7-SUM(OFFSET(F51,-$E$18,0):F51),0),IF(OFFSET(G51,-$E$18,0)-SUM(OFFSET(F51,-$E$18,0):F51)&gt;0,OFFSET(G51,-$E$18,0)-SUM(OFFSET(F51,-$E$18,0):F51),0)))</f>
        <v>N/A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250</v>
      </c>
      <c r="F52" s="15">
        <f t="shared" si="4"/>
        <v>16</v>
      </c>
      <c r="G52" s="15">
        <f t="shared" ca="1" si="5"/>
        <v>0</v>
      </c>
      <c r="H52" s="13">
        <f t="shared" ca="1" si="0"/>
        <v>0.27397260273972607</v>
      </c>
      <c r="I52" s="29">
        <f ca="1">IF(G52&lt;&gt;0,IF(E52&lt;0,0,IF(OR(Tzatziki!I52&gt;0,'Monterey Jack'!I52&gt;0),0,IF(OR(Pita!I52&gt;0,'Green Pepper'!I52&gt;0,'House Salad'!I52&gt;0,Mushrooms!I52&gt;0,Lemon!I52&gt;0,'Marinated Chicken'!I52&gt;0,Squid!I52&gt;0,Onions!I52&gt;0,Spanakopita!I52&gt;0),50,200))),0)</f>
        <v>0</v>
      </c>
      <c r="J52" s="2" t="str">
        <f ca="1">IF(D52&lt;$E$18,"N/A",IF(D52=$E$18,IF($E$7-SUM(OFFSET(F52,-$E$18,0):F52)&gt;0,$E$7-SUM(OFFSET(F52,-$E$18,0):F52),0),IF(OFFSET(G52,-$E$18,0)-SUM(OFFSET(F52,-$E$18,0):F52)&gt;0,OFFSET(G52,-$E$18,0)-SUM(OFFSET(F52,-$E$18,0):F52),0)))</f>
        <v>N/A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234</v>
      </c>
      <c r="F53" s="15">
        <f t="shared" si="4"/>
        <v>16</v>
      </c>
      <c r="G53" s="15">
        <f t="shared" ca="1" si="5"/>
        <v>0</v>
      </c>
      <c r="H53" s="13">
        <f t="shared" ca="1" si="0"/>
        <v>0.2564383561643836</v>
      </c>
      <c r="I53" s="29">
        <f ca="1">IF(G53&lt;&gt;0,IF(E53&lt;0,0,IF(OR(Tzatziki!I53&gt;0,'Monterey Jack'!I53&gt;0),0,IF(OR(Pita!I53&gt;0,'Green Pepper'!I53&gt;0,'House Salad'!I53&gt;0,Mushrooms!I53&gt;0,Lemon!I53&gt;0,'Marinated Chicken'!I53&gt;0,Squid!I53&gt;0,Onions!I53&gt;0,Spanakopita!I53&gt;0),50,200))),0)</f>
        <v>0</v>
      </c>
      <c r="J53" s="2" t="str">
        <f ca="1">IF(D53&lt;$E$18,"N/A",IF(D53=$E$18,IF($E$7-SUM(OFFSET(F53,-$E$18,0):F53)&gt;0,$E$7-SUM(OFFSET(F53,-$E$18,0):F53),0),IF(OFFSET(G53,-$E$18,0)-SUM(OFFSET(F53,-$E$18,0):F53)&gt;0,OFFSET(G53,-$E$18,0)-SUM(OFFSET(F53,-$E$18,0):F53),0)))</f>
        <v>N/A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218</v>
      </c>
      <c r="F54" s="15">
        <f t="shared" si="4"/>
        <v>16</v>
      </c>
      <c r="G54" s="15">
        <f t="shared" ca="1" si="5"/>
        <v>0</v>
      </c>
      <c r="H54" s="13">
        <f t="shared" ca="1" si="0"/>
        <v>0.23890410958904112</v>
      </c>
      <c r="I54" s="29">
        <f ca="1">IF(G54&lt;&gt;0,IF(E54&lt;0,0,IF(OR(Tzatziki!I54&gt;0,'Monterey Jack'!I54&gt;0),0,IF(OR(Pita!I54&gt;0,'Green Pepper'!I54&gt;0,'House Salad'!I54&gt;0,Mushrooms!I54&gt;0,Lemon!I54&gt;0,'Marinated Chicken'!I54&gt;0,Squid!I54&gt;0,Onions!I54&gt;0,Spanakopita!I54&gt;0),50,200))),0)</f>
        <v>0</v>
      </c>
      <c r="J54" s="2" t="str">
        <f ca="1">IF(D54&lt;$E$18,"N/A",IF(D54=$E$18,IF($E$7-SUM(OFFSET(F54,-$E$18,0):F54)&gt;0,$E$7-SUM(OFFSET(F54,-$E$18,0):F54),0),IF(OFFSET(G54,-$E$18,0)-SUM(OFFSET(F54,-$E$18,0):F54)&gt;0,OFFSET(G54,-$E$18,0)-SUM(OFFSET(F54,-$E$18,0):F54),0)))</f>
        <v>N/A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202</v>
      </c>
      <c r="F55" s="15">
        <f t="shared" si="4"/>
        <v>16</v>
      </c>
      <c r="G55" s="15">
        <f t="shared" ca="1" si="5"/>
        <v>0</v>
      </c>
      <c r="H55" s="13">
        <f t="shared" ca="1" si="0"/>
        <v>0.22136986301369865</v>
      </c>
      <c r="I55" s="29">
        <f ca="1">IF(G55&lt;&gt;0,IF(E55&lt;0,0,IF(OR(Tzatziki!I55&gt;0,'Monterey Jack'!I55&gt;0),0,IF(OR(Pita!I55&gt;0,'Green Pepper'!I55&gt;0,'House Salad'!I55&gt;0,Mushrooms!I55&gt;0,Lemon!I55&gt;0,'Marinated Chicken'!I55&gt;0,Squid!I55&gt;0,Onions!I55&gt;0,Spanakopita!I55&gt;0),50,200))),0)</f>
        <v>0</v>
      </c>
      <c r="J55" s="2" t="str">
        <f ca="1">IF(D55&lt;$E$18,"N/A",IF(D55=$E$18,IF($E$7-SUM(OFFSET(F55,-$E$18,0):F55)&gt;0,$E$7-SUM(OFFSET(F55,-$E$18,0):F55),0),IF(OFFSET(G55,-$E$18,0)-SUM(OFFSET(F55,-$E$18,0):F55)&gt;0,OFFSET(G55,-$E$18,0)-SUM(OFFSET(F55,-$E$18,0):F55),0)))</f>
        <v>N/A</v>
      </c>
      <c r="K55" s="13">
        <f t="shared" ca="1" si="1"/>
        <v>0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186</v>
      </c>
      <c r="F56" s="15">
        <f t="shared" si="4"/>
        <v>16</v>
      </c>
      <c r="G56" s="15">
        <f t="shared" ca="1" si="5"/>
        <v>0</v>
      </c>
      <c r="H56" s="13">
        <f t="shared" ca="1" si="0"/>
        <v>0.20383561643835618</v>
      </c>
      <c r="I56" s="29">
        <f ca="1">IF(G56&lt;&gt;0,IF(E56&lt;0,0,IF(OR(Tzatziki!I56&gt;0,'Monterey Jack'!I56&gt;0),0,IF(OR(Pita!I56&gt;0,'Green Pepper'!I56&gt;0,'House Salad'!I56&gt;0,Mushrooms!I56&gt;0,Lemon!I56&gt;0,'Marinated Chicken'!I56&gt;0,Squid!I56&gt;0,Onions!I56&gt;0,Spanakopita!I56&gt;0),50,200))),0)</f>
        <v>0</v>
      </c>
      <c r="J56" s="2" t="str">
        <f ca="1">IF(D56&lt;$E$18,"N/A",IF(D56=$E$18,IF($E$7-SUM(OFFSET(F56,-$E$18,0):F56)&gt;0,$E$7-SUM(OFFSET(F56,-$E$18,0):F56),0),IF(OFFSET(G56,-$E$18,0)-SUM(OFFSET(F56,-$E$18,0):F56)&gt;0,OFFSET(G56,-$E$18,0)-SUM(OFFSET(F56,-$E$18,0):F56),0)))</f>
        <v>N/A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170</v>
      </c>
      <c r="F57" s="15">
        <f t="shared" si="4"/>
        <v>16</v>
      </c>
      <c r="G57" s="15">
        <f t="shared" ca="1" si="5"/>
        <v>0</v>
      </c>
      <c r="H57" s="13">
        <f t="shared" ca="1" si="0"/>
        <v>0.18630136986301371</v>
      </c>
      <c r="I57" s="29">
        <f ca="1">IF(G57&lt;&gt;0,IF(E57&lt;0,0,IF(OR(Tzatziki!I57&gt;0,'Monterey Jack'!I57&gt;0),0,IF(OR(Pita!I57&gt;0,'Green Pepper'!I57&gt;0,'House Salad'!I57&gt;0,Mushrooms!I57&gt;0,Lemon!I57&gt;0,'Marinated Chicken'!I57&gt;0,Squid!I57&gt;0,Onions!I57&gt;0,Spanakopita!I57&gt;0),50,200))),0)</f>
        <v>0</v>
      </c>
      <c r="J57" s="2" t="str">
        <f ca="1">IF(D57&lt;$E$18,"N/A",IF(D57=$E$18,IF($E$7-SUM(OFFSET(F57,-$E$18,0):F57)&gt;0,$E$7-SUM(OFFSET(F57,-$E$18,0):F57),0),IF(OFFSET(G57,-$E$18,0)-SUM(OFFSET(F57,-$E$18,0):F57)&gt;0,OFFSET(G57,-$E$18,0)-SUM(OFFSET(F57,-$E$18,0):F57),0)))</f>
        <v>N/A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154</v>
      </c>
      <c r="F58" s="15">
        <f t="shared" si="4"/>
        <v>16</v>
      </c>
      <c r="G58" s="15">
        <f t="shared" ca="1" si="5"/>
        <v>0</v>
      </c>
      <c r="H58" s="13">
        <f t="shared" ca="1" si="0"/>
        <v>0.16876712328767127</v>
      </c>
      <c r="I58" s="29">
        <f ca="1">IF(G58&lt;&gt;0,IF(E58&lt;0,0,IF(OR(Tzatziki!I58&gt;0,'Monterey Jack'!I58&gt;0),0,IF(OR(Pita!I58&gt;0,'Green Pepper'!I58&gt;0,'House Salad'!I58&gt;0,Mushrooms!I58&gt;0,Lemon!I58&gt;0,'Marinated Chicken'!I58&gt;0,Squid!I58&gt;0,Onions!I58&gt;0,Spanakopita!I58&gt;0),50,200))),0)</f>
        <v>0</v>
      </c>
      <c r="J58" s="2" t="str">
        <f ca="1">IF(D58&lt;$E$18,"N/A",IF(D58=$E$18,IF($E$7-SUM(OFFSET(F58,-$E$18,0):F58)&gt;0,$E$7-SUM(OFFSET(F58,-$E$18,0):F58),0),IF(OFFSET(G58,-$E$18,0)-SUM(OFFSET(F58,-$E$18,0):F58)&gt;0,OFFSET(G58,-$E$18,0)-SUM(OFFSET(F58,-$E$18,0):F58),0)))</f>
        <v>N/A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138</v>
      </c>
      <c r="F59" s="15">
        <f t="shared" si="4"/>
        <v>16</v>
      </c>
      <c r="G59" s="15">
        <f t="shared" ca="1" si="5"/>
        <v>0</v>
      </c>
      <c r="H59" s="13">
        <f t="shared" ca="1" si="0"/>
        <v>0.1512328767123288</v>
      </c>
      <c r="I59" s="29">
        <f ca="1">IF(G59&lt;&gt;0,IF(E59&lt;0,0,IF(OR(Tzatziki!I59&gt;0,'Monterey Jack'!I59&gt;0),0,IF(OR(Pita!I59&gt;0,'Green Pepper'!I59&gt;0,'House Salad'!I59&gt;0,Mushrooms!I59&gt;0,Lemon!I59&gt;0,'Marinated Chicken'!I59&gt;0,Squid!I59&gt;0,Onions!I59&gt;0,Spanakopita!I59&gt;0),50,200))),0)</f>
        <v>0</v>
      </c>
      <c r="J59" s="2" t="str">
        <f ca="1">IF(D59&lt;$E$18,"N/A",IF(D59=$E$18,IF($E$7-SUM(OFFSET(F59,-$E$18,0):F59)&gt;0,$E$7-SUM(OFFSET(F59,-$E$18,0):F59),0),IF(OFFSET(G59,-$E$18,0)-SUM(OFFSET(F59,-$E$18,0):F59)&gt;0,OFFSET(G59,-$E$18,0)-SUM(OFFSET(F59,-$E$18,0):F59),0)))</f>
        <v>N/A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122</v>
      </c>
      <c r="F60" s="15">
        <f t="shared" si="4"/>
        <v>16</v>
      </c>
      <c r="G60" s="15">
        <f t="shared" ca="1" si="5"/>
        <v>0</v>
      </c>
      <c r="H60" s="13">
        <f t="shared" ca="1" si="0"/>
        <v>0.13369863013698632</v>
      </c>
      <c r="I60" s="29">
        <f ca="1">IF(G60&lt;&gt;0,IF(E60&lt;0,0,IF(OR(Tzatziki!I60&gt;0,'Monterey Jack'!I60&gt;0),0,IF(OR(Pita!I60&gt;0,'Green Pepper'!I60&gt;0,'House Salad'!I60&gt;0,Mushrooms!I60&gt;0,Lemon!I60&gt;0,'Marinated Chicken'!I60&gt;0,Squid!I60&gt;0,Onions!I60&gt;0,Spanakopita!I60&gt;0),50,200))),0)</f>
        <v>0</v>
      </c>
      <c r="J60" s="2" t="str">
        <f ca="1">IF(D60&lt;$E$18,"N/A",IF(D60=$E$18,IF($E$7-SUM(OFFSET(F60,-$E$18,0):F60)&gt;0,$E$7-SUM(OFFSET(F60,-$E$18,0):F60),0),IF(OFFSET(G60,-$E$18,0)-SUM(OFFSET(F60,-$E$18,0):F60)&gt;0,OFFSET(G60,-$E$18,0)-SUM(OFFSET(F60,-$E$18,0):F60),0)))</f>
        <v>N/A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106</v>
      </c>
      <c r="F61" s="15">
        <f t="shared" si="4"/>
        <v>16</v>
      </c>
      <c r="G61" s="15">
        <f t="shared" ca="1" si="5"/>
        <v>0</v>
      </c>
      <c r="H61" s="13">
        <f t="shared" ca="1" si="0"/>
        <v>0.11616438356164385</v>
      </c>
      <c r="I61" s="29">
        <f ca="1">IF(G61&lt;&gt;0,IF(E61&lt;0,0,IF(OR(Tzatziki!I61&gt;0,'Monterey Jack'!I61&gt;0),0,IF(OR(Pita!I61&gt;0,'Green Pepper'!I61&gt;0,'House Salad'!I61&gt;0,Mushrooms!I61&gt;0,Lemon!I61&gt;0,'Marinated Chicken'!I61&gt;0,Squid!I61&gt;0,Onions!I61&gt;0,Spanakopita!I61&gt;0),50,200))),0)</f>
        <v>0</v>
      </c>
      <c r="J61" s="2" t="str">
        <f ca="1">IF(D61&lt;$E$18,"N/A",IF(D61=$E$18,IF($E$7-SUM(OFFSET(F61,-$E$18,0):F61)&gt;0,$E$7-SUM(OFFSET(F61,-$E$18,0):F61),0),IF(OFFSET(G61,-$E$18,0)-SUM(OFFSET(F61,-$E$18,0):F61)&gt;0,OFFSET(G61,-$E$18,0)-SUM(OFFSET(F61,-$E$18,0):F61),0)))</f>
        <v>N/A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90</v>
      </c>
      <c r="F62" s="15">
        <f t="shared" si="4"/>
        <v>16</v>
      </c>
      <c r="G62" s="15">
        <f t="shared" ca="1" si="5"/>
        <v>224</v>
      </c>
      <c r="H62" s="13">
        <f t="shared" ca="1" si="0"/>
        <v>9.8630136986301381E-2</v>
      </c>
      <c r="I62" s="29">
        <f ca="1">IF(G62&lt;&gt;0,IF(E62&lt;0,0,IF(OR(Tzatziki!I62&gt;0,'Monterey Jack'!I62&gt;0),0,IF(OR(Pita!I62&gt;0,'Green Pepper'!I62&gt;0,'House Salad'!I62&gt;0,Mushrooms!I62&gt;0,Lemon!I62&gt;0,'Marinated Chicken'!I62&gt;0,Squid!I62&gt;0,Onions!I62&gt;0,Spanakopita!I62&gt;0),50,200))),0)</f>
        <v>0</v>
      </c>
      <c r="J62" s="2" t="str">
        <f ca="1">IF(D62&lt;$E$18,"N/A",IF(D62=$E$18,IF($E$7-SUM(OFFSET(F62,-$E$18,0):F62)&gt;0,$E$7-SUM(OFFSET(F62,-$E$18,0):F62),0),IF(OFFSET(G62,-$E$18,0)-SUM(OFFSET(F62,-$E$18,0):F62)&gt;0,OFFSET(G62,-$E$18,0)-SUM(OFFSET(F62,-$E$18,0):F62),0)))</f>
        <v>N/A</v>
      </c>
      <c r="K62" s="13">
        <f t="shared" ca="1" si="1"/>
        <v>0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298</v>
      </c>
      <c r="F63" s="15">
        <f t="shared" si="4"/>
        <v>16</v>
      </c>
      <c r="G63" s="15">
        <f t="shared" ca="1" si="5"/>
        <v>0</v>
      </c>
      <c r="H63" s="13">
        <f t="shared" ca="1" si="0"/>
        <v>0.32657534246575348</v>
      </c>
      <c r="I63" s="29">
        <f ca="1">IF(G63&lt;&gt;0,IF(E63&lt;0,0,IF(OR(Tzatziki!I63&gt;0,'Monterey Jack'!I63&gt;0),0,IF(OR(Pita!I63&gt;0,'Green Pepper'!I63&gt;0,'House Salad'!I63&gt;0,Mushrooms!I63&gt;0,Lemon!I63&gt;0,'Marinated Chicken'!I63&gt;0,Squid!I63&gt;0,Onions!I63&gt;0,Spanakopita!I63&gt;0),50,200))),0)</f>
        <v>0</v>
      </c>
      <c r="J63" s="2" t="str">
        <f ca="1">IF(D63&lt;$E$18,"N/A",IF(D63=$E$18,IF($E$7-SUM(OFFSET(F63,-$E$18,0):F63)&gt;0,$E$7-SUM(OFFSET(F63,-$E$18,0):F63),0),IF(OFFSET(G63,-$E$18,0)-SUM(OFFSET(F63,-$E$18,0):F63)&gt;0,OFFSET(G63,-$E$18,0)-SUM(OFFSET(F63,-$E$18,0):F63),0)))</f>
        <v>N/A</v>
      </c>
      <c r="K63" s="13">
        <f t="shared" ca="1" si="1"/>
        <v>0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282</v>
      </c>
      <c r="F64" s="15">
        <f t="shared" si="4"/>
        <v>16</v>
      </c>
      <c r="G64" s="15">
        <f t="shared" ca="1" si="5"/>
        <v>0</v>
      </c>
      <c r="H64" s="13">
        <f t="shared" ca="1" si="0"/>
        <v>0.30904109589041101</v>
      </c>
      <c r="I64" s="29">
        <f ca="1">IF(G64&lt;&gt;0,IF(E64&lt;0,0,IF(OR(Tzatziki!I64&gt;0,'Monterey Jack'!I64&gt;0),0,IF(OR(Pita!I64&gt;0,'Green Pepper'!I64&gt;0,'House Salad'!I64&gt;0,Mushrooms!I64&gt;0,Lemon!I64&gt;0,'Marinated Chicken'!I64&gt;0,Squid!I64&gt;0,Onions!I64&gt;0,Spanakopita!I64&gt;0),50,200))),0)</f>
        <v>0</v>
      </c>
      <c r="J64" s="2" t="str">
        <f ca="1">IF(D64&lt;$E$18,"N/A",IF(D64=$E$18,IF($E$7-SUM(OFFSET(F64,-$E$18,0):F64)&gt;0,$E$7-SUM(OFFSET(F64,-$E$18,0):F64),0),IF(OFFSET(G64,-$E$18,0)-SUM(OFFSET(F64,-$E$18,0):F64)&gt;0,OFFSET(G64,-$E$18,0)-SUM(OFFSET(F64,-$E$18,0):F64),0)))</f>
        <v>N/A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266</v>
      </c>
      <c r="F65" s="15">
        <f t="shared" si="4"/>
        <v>16</v>
      </c>
      <c r="G65" s="15">
        <f t="shared" ca="1" si="5"/>
        <v>0</v>
      </c>
      <c r="H65" s="13">
        <f t="shared" ca="1" si="0"/>
        <v>0.29150684931506854</v>
      </c>
      <c r="I65" s="29">
        <f ca="1">IF(G65&lt;&gt;0,IF(E65&lt;0,0,IF(OR(Tzatziki!I65&gt;0,'Monterey Jack'!I65&gt;0),0,IF(OR(Pita!I65&gt;0,'Green Pepper'!I65&gt;0,'House Salad'!I65&gt;0,Mushrooms!I65&gt;0,Lemon!I65&gt;0,'Marinated Chicken'!I65&gt;0,Squid!I65&gt;0,Onions!I65&gt;0,Spanakopita!I65&gt;0),50,200))),0)</f>
        <v>0</v>
      </c>
      <c r="J65" s="2" t="str">
        <f ca="1">IF(D65&lt;$E$18,"N/A",IF(D65=$E$18,IF($E$7-SUM(OFFSET(F65,-$E$18,0):F65)&gt;0,$E$7-SUM(OFFSET(F65,-$E$18,0):F65),0),IF(OFFSET(G65,-$E$18,0)-SUM(OFFSET(F65,-$E$18,0):F65)&gt;0,OFFSET(G65,-$E$18,0)-SUM(OFFSET(F65,-$E$18,0):F65),0)))</f>
        <v>N/A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250</v>
      </c>
      <c r="F66" s="15">
        <f t="shared" si="4"/>
        <v>16</v>
      </c>
      <c r="G66" s="15">
        <f t="shared" ca="1" si="5"/>
        <v>0</v>
      </c>
      <c r="H66" s="13">
        <f t="shared" ca="1" si="0"/>
        <v>0.27397260273972607</v>
      </c>
      <c r="I66" s="29">
        <f ca="1">IF(G66&lt;&gt;0,IF(E66&lt;0,0,IF(OR(Tzatziki!I66&gt;0,'Monterey Jack'!I66&gt;0),0,IF(OR(Pita!I66&gt;0,'Green Pepper'!I66&gt;0,'House Salad'!I66&gt;0,Mushrooms!I66&gt;0,Lemon!I66&gt;0,'Marinated Chicken'!I66&gt;0,Squid!I66&gt;0,Onions!I66&gt;0,Spanakopita!I66&gt;0),50,200))),0)</f>
        <v>0</v>
      </c>
      <c r="J66" s="2" t="str">
        <f ca="1">IF(D66&lt;$E$18,"N/A",IF(D66=$E$18,IF($E$7-SUM(OFFSET(F66,-$E$18,0):F66)&gt;0,$E$7-SUM(OFFSET(F66,-$E$18,0):F66),0),IF(OFFSET(G66,-$E$18,0)-SUM(OFFSET(F66,-$E$18,0):F66)&gt;0,OFFSET(G66,-$E$18,0)-SUM(OFFSET(F66,-$E$18,0):F66),0)))</f>
        <v>N/A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234</v>
      </c>
      <c r="F67" s="15">
        <f t="shared" si="4"/>
        <v>16</v>
      </c>
      <c r="G67" s="15">
        <f t="shared" ca="1" si="5"/>
        <v>0</v>
      </c>
      <c r="H67" s="13">
        <f t="shared" ca="1" si="0"/>
        <v>0.2564383561643836</v>
      </c>
      <c r="I67" s="29">
        <f ca="1">IF(G67&lt;&gt;0,IF(E67&lt;0,0,IF(OR(Tzatziki!I67&gt;0,'Monterey Jack'!I67&gt;0),0,IF(OR(Pita!I67&gt;0,'Green Pepper'!I67&gt;0,'House Salad'!I67&gt;0,Mushrooms!I67&gt;0,Lemon!I67&gt;0,'Marinated Chicken'!I67&gt;0,Squid!I67&gt;0,Onions!I67&gt;0,Spanakopita!I67&gt;0),50,200))),0)</f>
        <v>0</v>
      </c>
      <c r="J67" s="2" t="str">
        <f ca="1">IF(D67&lt;$E$18,"N/A",IF(D67=$E$18,IF($E$7-SUM(OFFSET(F67,-$E$18,0):F67)&gt;0,$E$7-SUM(OFFSET(F67,-$E$18,0):F67),0),IF(OFFSET(G67,-$E$18,0)-SUM(OFFSET(F67,-$E$18,0):F67)&gt;0,OFFSET(G67,-$E$18,0)-SUM(OFFSET(F67,-$E$18,0):F67),0)))</f>
        <v>N/A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218</v>
      </c>
      <c r="F68" s="15">
        <f t="shared" si="4"/>
        <v>16</v>
      </c>
      <c r="G68" s="15">
        <f t="shared" ca="1" si="5"/>
        <v>0</v>
      </c>
      <c r="H68" s="13">
        <f t="shared" ca="1" si="0"/>
        <v>0.23890410958904112</v>
      </c>
      <c r="I68" s="29">
        <f ca="1">IF(G68&lt;&gt;0,IF(E68&lt;0,0,IF(OR(Tzatziki!I68&gt;0,'Monterey Jack'!I68&gt;0),0,IF(OR(Pita!I68&gt;0,'Green Pepper'!I68&gt;0,'House Salad'!I68&gt;0,Mushrooms!I68&gt;0,Lemon!I68&gt;0,'Marinated Chicken'!I68&gt;0,Squid!I68&gt;0,Onions!I68&gt;0,Spanakopita!I68&gt;0),50,200))),0)</f>
        <v>0</v>
      </c>
      <c r="J68" s="2" t="str">
        <f ca="1">IF(D68&lt;$E$18,"N/A",IF(D68=$E$18,IF($E$7-SUM(OFFSET(F68,-$E$18,0):F68)&gt;0,$E$7-SUM(OFFSET(F68,-$E$18,0):F68),0),IF(OFFSET(G68,-$E$18,0)-SUM(OFFSET(F68,-$E$18,0):F68)&gt;0,OFFSET(G68,-$E$18,0)-SUM(OFFSET(F68,-$E$18,0):F68),0)))</f>
        <v>N/A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202</v>
      </c>
      <c r="F69" s="15">
        <f t="shared" si="4"/>
        <v>16</v>
      </c>
      <c r="G69" s="15">
        <f t="shared" ca="1" si="5"/>
        <v>0</v>
      </c>
      <c r="H69" s="13">
        <f t="shared" ca="1" si="0"/>
        <v>0.22136986301369865</v>
      </c>
      <c r="I69" s="29">
        <f ca="1">IF(G69&lt;&gt;0,IF(E69&lt;0,0,IF(OR(Tzatziki!I69&gt;0,'Monterey Jack'!I69&gt;0),0,IF(OR(Pita!I69&gt;0,'Green Pepper'!I69&gt;0,'House Salad'!I69&gt;0,Mushrooms!I69&gt;0,Lemon!I69&gt;0,'Marinated Chicken'!I69&gt;0,Squid!I69&gt;0,Onions!I69&gt;0,Spanakopita!I69&gt;0),50,200))),0)</f>
        <v>0</v>
      </c>
      <c r="J69" s="2" t="str">
        <f ca="1">IF(D69&lt;$E$18,"N/A",IF(D69=$E$18,IF($E$7-SUM(OFFSET(F69,-$E$18,0):F69)&gt;0,$E$7-SUM(OFFSET(F69,-$E$18,0):F69),0),IF(OFFSET(G69,-$E$18,0)-SUM(OFFSET(F69,-$E$18,0):F69)&gt;0,OFFSET(G69,-$E$18,0)-SUM(OFFSET(F69,-$E$18,0):F69),0)))</f>
        <v>N/A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186</v>
      </c>
      <c r="F70" s="15">
        <f t="shared" si="4"/>
        <v>16</v>
      </c>
      <c r="G70" s="15">
        <f t="shared" ca="1" si="5"/>
        <v>0</v>
      </c>
      <c r="H70" s="13">
        <f t="shared" ca="1" si="0"/>
        <v>0.20383561643835618</v>
      </c>
      <c r="I70" s="29">
        <f ca="1">IF(G70&lt;&gt;0,IF(E70&lt;0,0,IF(OR(Tzatziki!I70&gt;0,'Monterey Jack'!I70&gt;0),0,IF(OR(Pita!I70&gt;0,'Green Pepper'!I70&gt;0,'House Salad'!I70&gt;0,Mushrooms!I70&gt;0,Lemon!I70&gt;0,'Marinated Chicken'!I70&gt;0,Squid!I70&gt;0,Onions!I70&gt;0,Spanakopita!I70&gt;0),50,200))),0)</f>
        <v>0</v>
      </c>
      <c r="J70" s="2" t="str">
        <f ca="1">IF(D70&lt;$E$18,"N/A",IF(D70=$E$18,IF($E$7-SUM(OFFSET(F70,-$E$18,0):F70)&gt;0,$E$7-SUM(OFFSET(F70,-$E$18,0):F70),0),IF(OFFSET(G70,-$E$18,0)-SUM(OFFSET(F70,-$E$18,0):F70)&gt;0,OFFSET(G70,-$E$18,0)-SUM(OFFSET(F70,-$E$18,0):F70),0)))</f>
        <v>N/A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170</v>
      </c>
      <c r="F71" s="15">
        <f t="shared" si="4"/>
        <v>16</v>
      </c>
      <c r="G71" s="15">
        <f t="shared" ca="1" si="5"/>
        <v>0</v>
      </c>
      <c r="H71" s="13">
        <f t="shared" ca="1" si="0"/>
        <v>0.18630136986301371</v>
      </c>
      <c r="I71" s="29">
        <f ca="1">IF(G71&lt;&gt;0,IF(E71&lt;0,0,IF(OR(Tzatziki!I71&gt;0,'Monterey Jack'!I71&gt;0),0,IF(OR(Pita!I71&gt;0,'Green Pepper'!I71&gt;0,'House Salad'!I71&gt;0,Mushrooms!I71&gt;0,Lemon!I71&gt;0,'Marinated Chicken'!I71&gt;0,Squid!I71&gt;0,Onions!I71&gt;0,Spanakopita!I71&gt;0),50,200))),0)</f>
        <v>0</v>
      </c>
      <c r="J71" s="2" t="str">
        <f ca="1">IF(D71&lt;$E$18,"N/A",IF(D71=$E$18,IF($E$7-SUM(OFFSET(F71,-$E$18,0):F71)&gt;0,$E$7-SUM(OFFSET(F71,-$E$18,0):F71),0),IF(OFFSET(G71,-$E$18,0)-SUM(OFFSET(F71,-$E$18,0):F71)&gt;0,OFFSET(G71,-$E$18,0)-SUM(OFFSET(F71,-$E$18,0):F71),0)))</f>
        <v>N/A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154</v>
      </c>
      <c r="F72" s="15">
        <f t="shared" si="4"/>
        <v>16</v>
      </c>
      <c r="G72" s="15">
        <f t="shared" ca="1" si="5"/>
        <v>0</v>
      </c>
      <c r="H72" s="13">
        <f t="shared" ca="1" si="0"/>
        <v>0.16876712328767127</v>
      </c>
      <c r="I72" s="29">
        <f ca="1">IF(G72&lt;&gt;0,IF(E72&lt;0,0,IF(OR(Tzatziki!I72&gt;0,'Monterey Jack'!I72&gt;0),0,IF(OR(Pita!I72&gt;0,'Green Pepper'!I72&gt;0,'House Salad'!I72&gt;0,Mushrooms!I72&gt;0,Lemon!I72&gt;0,'Marinated Chicken'!I72&gt;0,Squid!I72&gt;0,Onions!I72&gt;0,Spanakopita!I72&gt;0),50,200))),0)</f>
        <v>0</v>
      </c>
      <c r="J72" s="2" t="str">
        <f ca="1">IF(D72&lt;$E$18,"N/A",IF(D72=$E$18,IF($E$7-SUM(OFFSET(F72,-$E$18,0):F72)&gt;0,$E$7-SUM(OFFSET(F72,-$E$18,0):F72),0),IF(OFFSET(G72,-$E$18,0)-SUM(OFFSET(F72,-$E$18,0):F72)&gt;0,OFFSET(G72,-$E$18,0)-SUM(OFFSET(F72,-$E$18,0):F72),0)))</f>
        <v>N/A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138</v>
      </c>
      <c r="F73" s="15">
        <f t="shared" si="4"/>
        <v>16</v>
      </c>
      <c r="G73" s="15">
        <f t="shared" ca="1" si="5"/>
        <v>0</v>
      </c>
      <c r="H73" s="13">
        <f t="shared" ca="1" si="0"/>
        <v>0.1512328767123288</v>
      </c>
      <c r="I73" s="29">
        <f ca="1">IF(G73&lt;&gt;0,IF(E73&lt;0,0,IF(OR(Tzatziki!I73&gt;0,'Monterey Jack'!I73&gt;0),0,IF(OR(Pita!I73&gt;0,'Green Pepper'!I73&gt;0,'House Salad'!I73&gt;0,Mushrooms!I73&gt;0,Lemon!I73&gt;0,'Marinated Chicken'!I73&gt;0,Squid!I73&gt;0,Onions!I73&gt;0,Spanakopita!I73&gt;0),50,200))),0)</f>
        <v>0</v>
      </c>
      <c r="J73" s="2" t="str">
        <f ca="1">IF(D73&lt;$E$18,"N/A",IF(D73=$E$18,IF($E$7-SUM(OFFSET(F73,-$E$18,0):F73)&gt;0,$E$7-SUM(OFFSET(F73,-$E$18,0):F73),0),IF(OFFSET(G73,-$E$18,0)-SUM(OFFSET(F73,-$E$18,0):F73)&gt;0,OFFSET(G73,-$E$18,0)-SUM(OFFSET(F73,-$E$18,0):F73),0)))</f>
        <v>N/A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122</v>
      </c>
      <c r="F74" s="15">
        <f t="shared" si="4"/>
        <v>16</v>
      </c>
      <c r="G74" s="15">
        <f t="shared" ca="1" si="5"/>
        <v>0</v>
      </c>
      <c r="H74" s="13">
        <f t="shared" ca="1" si="0"/>
        <v>0.13369863013698632</v>
      </c>
      <c r="I74" s="29">
        <f ca="1">IF(G74&lt;&gt;0,IF(E74&lt;0,0,IF(OR(Tzatziki!I74&gt;0,'Monterey Jack'!I74&gt;0),0,IF(OR(Pita!I74&gt;0,'Green Pepper'!I74&gt;0,'House Salad'!I74&gt;0,Mushrooms!I74&gt;0,Lemon!I74&gt;0,'Marinated Chicken'!I74&gt;0,Squid!I74&gt;0,Onions!I74&gt;0,Spanakopita!I74&gt;0),50,200))),0)</f>
        <v>0</v>
      </c>
      <c r="J74" s="2" t="str">
        <f ca="1">IF(D74&lt;$E$18,"N/A",IF(D74=$E$18,IF($E$7-SUM(OFFSET(F74,-$E$18,0):F74)&gt;0,$E$7-SUM(OFFSET(F74,-$E$18,0):F74),0),IF(OFFSET(G74,-$E$18,0)-SUM(OFFSET(F74,-$E$18,0):F74)&gt;0,OFFSET(G74,-$E$18,0)-SUM(OFFSET(F74,-$E$18,0):F74),0)))</f>
        <v>N/A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106</v>
      </c>
      <c r="F75" s="15">
        <f t="shared" si="4"/>
        <v>16</v>
      </c>
      <c r="G75" s="15">
        <f t="shared" ca="1" si="5"/>
        <v>0</v>
      </c>
      <c r="H75" s="13">
        <f t="shared" ca="1" si="0"/>
        <v>0.11616438356164385</v>
      </c>
      <c r="I75" s="29">
        <f ca="1">IF(G75&lt;&gt;0,IF(E75&lt;0,0,IF(OR(Tzatziki!I75&gt;0,'Monterey Jack'!I75&gt;0),0,IF(OR(Pita!I75&gt;0,'Green Pepper'!I75&gt;0,'House Salad'!I75&gt;0,Mushrooms!I75&gt;0,Lemon!I75&gt;0,'Marinated Chicken'!I75&gt;0,Squid!I75&gt;0,Onions!I75&gt;0,Spanakopita!I75&gt;0),50,200))),0)</f>
        <v>0</v>
      </c>
      <c r="J75" s="2" t="str">
        <f ca="1">IF(D75&lt;$E$18,"N/A",IF(D75=$E$18,IF($E$7-SUM(OFFSET(F75,-$E$18,0):F75)&gt;0,$E$7-SUM(OFFSET(F75,-$E$18,0):F75),0),IF(OFFSET(G75,-$E$18,0)-SUM(OFFSET(F75,-$E$18,0):F75)&gt;0,OFFSET(G75,-$E$18,0)-SUM(OFFSET(F75,-$E$18,0):F75),0)))</f>
        <v>N/A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90</v>
      </c>
      <c r="F76" s="15">
        <f t="shared" si="4"/>
        <v>16</v>
      </c>
      <c r="G76" s="15">
        <f t="shared" ca="1" si="5"/>
        <v>224</v>
      </c>
      <c r="H76" s="13">
        <f t="shared" ca="1" si="0"/>
        <v>9.8630136986301381E-2</v>
      </c>
      <c r="I76" s="29">
        <f ca="1">IF(G76&lt;&gt;0,IF(E76&lt;0,0,IF(OR(Tzatziki!I76&gt;0,'Monterey Jack'!I76&gt;0),0,IF(OR(Pita!I76&gt;0,'Green Pepper'!I76&gt;0,'House Salad'!I76&gt;0,Mushrooms!I76&gt;0,Lemon!I76&gt;0,'Marinated Chicken'!I76&gt;0,Squid!I76&gt;0,Onions!I76&gt;0,Spanakopita!I76&gt;0),50,200))),0)</f>
        <v>0</v>
      </c>
      <c r="J76" s="2" t="str">
        <f ca="1">IF(D76&lt;$E$18,"N/A",IF(D76=$E$18,IF($E$7-SUM(OFFSET(F76,-$E$18,0):F76)&gt;0,$E$7-SUM(OFFSET(F76,-$E$18,0):F76),0),IF(OFFSET(G76,-$E$18,0)-SUM(OFFSET(F76,-$E$18,0):F76)&gt;0,OFFSET(G76,-$E$18,0)-SUM(OFFSET(F76,-$E$18,0):F76),0)))</f>
        <v>N/A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298</v>
      </c>
      <c r="F77" s="15">
        <f t="shared" si="4"/>
        <v>16</v>
      </c>
      <c r="G77" s="15">
        <f t="shared" ca="1" si="5"/>
        <v>0</v>
      </c>
      <c r="H77" s="13">
        <f t="shared" ca="1" si="0"/>
        <v>0.32657534246575348</v>
      </c>
      <c r="I77" s="29">
        <f ca="1">IF(G77&lt;&gt;0,IF(E77&lt;0,0,IF(OR(Tzatziki!I77&gt;0,'Monterey Jack'!I77&gt;0),0,IF(OR(Pita!I77&gt;0,'Green Pepper'!I77&gt;0,'House Salad'!I77&gt;0,Mushrooms!I77&gt;0,Lemon!I77&gt;0,'Marinated Chicken'!I77&gt;0,Squid!I77&gt;0,Onions!I77&gt;0,Spanakopita!I77&gt;0),50,200))),0)</f>
        <v>0</v>
      </c>
      <c r="J77" s="2" t="str">
        <f ca="1">IF(D77&lt;$E$18,"N/A",IF(D77=$E$18,IF($E$7-SUM(OFFSET(F77,-$E$18,0):F77)&gt;0,$E$7-SUM(OFFSET(F77,-$E$18,0):F77),0),IF(OFFSET(G77,-$E$18,0)-SUM(OFFSET(F77,-$E$18,0):F77)&gt;0,OFFSET(G77,-$E$18,0)-SUM(OFFSET(F77,-$E$18,0):F77),0)))</f>
        <v>N/A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282</v>
      </c>
      <c r="F78" s="15">
        <f t="shared" si="4"/>
        <v>16</v>
      </c>
      <c r="G78" s="15">
        <f t="shared" ca="1" si="5"/>
        <v>0</v>
      </c>
      <c r="H78" s="13">
        <f t="shared" ca="1" si="0"/>
        <v>0.30904109589041101</v>
      </c>
      <c r="I78" s="29">
        <f ca="1">IF(G78&lt;&gt;0,IF(E78&lt;0,0,IF(OR(Tzatziki!I78&gt;0,'Monterey Jack'!I78&gt;0),0,IF(OR(Pita!I78&gt;0,'Green Pepper'!I78&gt;0,'House Salad'!I78&gt;0,Mushrooms!I78&gt;0,Lemon!I78&gt;0,'Marinated Chicken'!I78&gt;0,Squid!I78&gt;0,Onions!I78&gt;0,Spanakopita!I78&gt;0),50,200))),0)</f>
        <v>0</v>
      </c>
      <c r="J78" s="2" t="str">
        <f ca="1">IF(D78&lt;$E$18,"N/A",IF(D78=$E$18,IF($E$7-SUM(OFFSET(F78,-$E$18,0):F78)&gt;0,$E$7-SUM(OFFSET(F78,-$E$18,0):F78),0),IF(OFFSET(G78,-$E$18,0)-SUM(OFFSET(F78,-$E$18,0):F78)&gt;0,OFFSET(G78,-$E$18,0)-SUM(OFFSET(F78,-$E$18,0):F78),0)))</f>
        <v>N/A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266</v>
      </c>
      <c r="F79" s="15">
        <f t="shared" si="4"/>
        <v>16</v>
      </c>
      <c r="G79" s="15">
        <f t="shared" ca="1" si="5"/>
        <v>0</v>
      </c>
      <c r="H79" s="13">
        <f t="shared" ca="1" si="0"/>
        <v>0.29150684931506854</v>
      </c>
      <c r="I79" s="29">
        <f ca="1">IF(G79&lt;&gt;0,IF(E79&lt;0,0,IF(OR(Tzatziki!I79&gt;0,'Monterey Jack'!I79&gt;0),0,IF(OR(Pita!I79&gt;0,'Green Pepper'!I79&gt;0,'House Salad'!I79&gt;0,Mushrooms!I79&gt;0,Lemon!I79&gt;0,'Marinated Chicken'!I79&gt;0,Squid!I79&gt;0,Onions!I79&gt;0,Spanakopita!I79&gt;0),50,200))),0)</f>
        <v>0</v>
      </c>
      <c r="J79" s="2" t="str">
        <f ca="1">IF(D79&lt;$E$18,"N/A",IF(D79=$E$18,IF($E$7-SUM(OFFSET(F79,-$E$18,0):F79)&gt;0,$E$7-SUM(OFFSET(F79,-$E$18,0):F79),0),IF(OFFSET(G79,-$E$18,0)-SUM(OFFSET(F79,-$E$18,0):F79)&gt;0,OFFSET(G79,-$E$18,0)-SUM(OFFSET(F79,-$E$18,0):F79),0)))</f>
        <v>N/A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250</v>
      </c>
      <c r="F80" s="15">
        <f t="shared" si="4"/>
        <v>16</v>
      </c>
      <c r="G80" s="15">
        <f t="shared" ca="1" si="5"/>
        <v>0</v>
      </c>
      <c r="H80" s="13">
        <f t="shared" ca="1" si="0"/>
        <v>0.27397260273972607</v>
      </c>
      <c r="I80" s="29">
        <f ca="1">IF(G80&lt;&gt;0,IF(E80&lt;0,0,IF(OR(Tzatziki!I80&gt;0,'Monterey Jack'!I80&gt;0),0,IF(OR(Pita!I80&gt;0,'Green Pepper'!I80&gt;0,'House Salad'!I80&gt;0,Mushrooms!I80&gt;0,Lemon!I80&gt;0,'Marinated Chicken'!I80&gt;0,Squid!I80&gt;0,Onions!I80&gt;0,Spanakopita!I80&gt;0),50,200))),0)</f>
        <v>0</v>
      </c>
      <c r="J80" s="2" t="str">
        <f ca="1">IF(D80&lt;$E$18,"N/A",IF(D80=$E$18,IF($E$7-SUM(OFFSET(F80,-$E$18,0):F80)&gt;0,$E$7-SUM(OFFSET(F80,-$E$18,0):F80),0),IF(OFFSET(G80,-$E$18,0)-SUM(OFFSET(F80,-$E$18,0):F80)&gt;0,OFFSET(G80,-$E$18,0)-SUM(OFFSET(F80,-$E$18,0):F80),0)))</f>
        <v>N/A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234</v>
      </c>
      <c r="F81" s="15">
        <f t="shared" si="4"/>
        <v>16</v>
      </c>
      <c r="G81" s="15">
        <f t="shared" ca="1" si="5"/>
        <v>0</v>
      </c>
      <c r="H81" s="13">
        <f t="shared" ca="1" si="0"/>
        <v>0.2564383561643836</v>
      </c>
      <c r="I81" s="29">
        <f ca="1">IF(G81&lt;&gt;0,IF(E81&lt;0,0,IF(OR(Tzatziki!I81&gt;0,'Monterey Jack'!I81&gt;0),0,IF(OR(Pita!I81&gt;0,'Green Pepper'!I81&gt;0,'House Salad'!I81&gt;0,Mushrooms!I81&gt;0,Lemon!I81&gt;0,'Marinated Chicken'!I81&gt;0,Squid!I81&gt;0,Onions!I81&gt;0,Spanakopita!I81&gt;0),50,200))),0)</f>
        <v>0</v>
      </c>
      <c r="J81" s="2" t="str">
        <f ca="1">IF(D81&lt;$E$18,"N/A",IF(D81=$E$18,IF($E$7-SUM(OFFSET(F81,-$E$18,0):F81)&gt;0,$E$7-SUM(OFFSET(F81,-$E$18,0):F81),0),IF(OFFSET(G81,-$E$18,0)-SUM(OFFSET(F81,-$E$18,0):F81)&gt;0,OFFSET(G81,-$E$18,0)-SUM(OFFSET(F81,-$E$18,0):F81),0)))</f>
        <v>N/A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218</v>
      </c>
      <c r="F82" s="15">
        <f t="shared" si="4"/>
        <v>16</v>
      </c>
      <c r="G82" s="15">
        <f t="shared" ca="1" si="5"/>
        <v>0</v>
      </c>
      <c r="H82" s="13">
        <f t="shared" ca="1" si="0"/>
        <v>0.23890410958904112</v>
      </c>
      <c r="I82" s="29">
        <f ca="1">IF(G82&lt;&gt;0,IF(E82&lt;0,0,IF(OR(Tzatziki!I82&gt;0,'Monterey Jack'!I82&gt;0),0,IF(OR(Pita!I82&gt;0,'Green Pepper'!I82&gt;0,'House Salad'!I82&gt;0,Mushrooms!I82&gt;0,Lemon!I82&gt;0,'Marinated Chicken'!I82&gt;0,Squid!I82&gt;0,Onions!I82&gt;0,Spanakopita!I82&gt;0),50,200))),0)</f>
        <v>0</v>
      </c>
      <c r="J82" s="2" t="str">
        <f ca="1">IF(D82&lt;$E$18,"N/A",IF(D82=$E$18,IF($E$7-SUM(OFFSET(F82,-$E$18,0):F82)&gt;0,$E$7-SUM(OFFSET(F82,-$E$18,0):F82),0),IF(OFFSET(G82,-$E$18,0)-SUM(OFFSET(F82,-$E$18,0):F82)&gt;0,OFFSET(G82,-$E$18,0)-SUM(OFFSET(F82,-$E$18,0):F82),0)))</f>
        <v>N/A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202</v>
      </c>
      <c r="F83" s="15">
        <f t="shared" si="4"/>
        <v>16</v>
      </c>
      <c r="G83" s="15">
        <f t="shared" ca="1" si="5"/>
        <v>0</v>
      </c>
      <c r="H83" s="13">
        <f t="shared" ca="1" si="0"/>
        <v>0.22136986301369865</v>
      </c>
      <c r="I83" s="29">
        <f ca="1">IF(G83&lt;&gt;0,IF(E83&lt;0,0,IF(OR(Tzatziki!I83&gt;0,'Monterey Jack'!I83&gt;0),0,IF(OR(Pita!I83&gt;0,'Green Pepper'!I83&gt;0,'House Salad'!I83&gt;0,Mushrooms!I83&gt;0,Lemon!I83&gt;0,'Marinated Chicken'!I83&gt;0,Squid!I83&gt;0,Onions!I83&gt;0,Spanakopita!I83&gt;0),50,200))),0)</f>
        <v>0</v>
      </c>
      <c r="J83" s="2" t="str">
        <f ca="1">IF(D83&lt;$E$18,"N/A",IF(D83=$E$18,IF($E$7-SUM(OFFSET(F83,-$E$18,0):F83)&gt;0,$E$7-SUM(OFFSET(F83,-$E$18,0):F83),0),IF(OFFSET(G83,-$E$18,0)-SUM(OFFSET(F83,-$E$18,0):F83)&gt;0,OFFSET(G83,-$E$18,0)-SUM(OFFSET(F83,-$E$18,0):F83),0)))</f>
        <v>N/A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186</v>
      </c>
      <c r="F84" s="15">
        <f t="shared" si="4"/>
        <v>16</v>
      </c>
      <c r="G84" s="15">
        <f t="shared" ca="1" si="5"/>
        <v>0</v>
      </c>
      <c r="H84" s="13">
        <f t="shared" ca="1" si="0"/>
        <v>0.20383561643835618</v>
      </c>
      <c r="I84" s="29">
        <f ca="1">IF(G84&lt;&gt;0,IF(E84&lt;0,0,IF(OR(Tzatziki!I84&gt;0,'Monterey Jack'!I84&gt;0),0,IF(OR(Pita!I84&gt;0,'Green Pepper'!I84&gt;0,'House Salad'!I84&gt;0,Mushrooms!I84&gt;0,Lemon!I84&gt;0,'Marinated Chicken'!I84&gt;0,Squid!I84&gt;0,Onions!I84&gt;0,Spanakopita!I84&gt;0),50,200))),0)</f>
        <v>0</v>
      </c>
      <c r="J84" s="2" t="str">
        <f ca="1">IF(D84&lt;$E$18,"N/A",IF(D84=$E$18,IF($E$7-SUM(OFFSET(F84,-$E$18,0):F84)&gt;0,$E$7-SUM(OFFSET(F84,-$E$18,0):F84),0),IF(OFFSET(G84,-$E$18,0)-SUM(OFFSET(F84,-$E$18,0):F84)&gt;0,OFFSET(G84,-$E$18,0)-SUM(OFFSET(F84,-$E$18,0):F84),0)))</f>
        <v>N/A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170</v>
      </c>
      <c r="F85" s="15">
        <f t="shared" si="4"/>
        <v>16</v>
      </c>
      <c r="G85" s="15">
        <f t="shared" ca="1" si="5"/>
        <v>0</v>
      </c>
      <c r="H85" s="13">
        <f t="shared" ref="H85:H148" ca="1" si="7">IF(E85&gt;0,E85*($E$12/365),0)</f>
        <v>0.18630136986301371</v>
      </c>
      <c r="I85" s="29">
        <f ca="1">IF(G85&lt;&gt;0,IF(E85&lt;0,0,IF(OR(Tzatziki!I85&gt;0,'Monterey Jack'!I85&gt;0),0,IF(OR(Pita!I85&gt;0,'Green Pepper'!I85&gt;0,'House Salad'!I85&gt;0,Mushrooms!I85&gt;0,Lemon!I85&gt;0,'Marinated Chicken'!I85&gt;0,Squid!I85&gt;0,Onions!I85&gt;0,Spanakopita!I85&gt;0),50,200))),0)</f>
        <v>0</v>
      </c>
      <c r="J85" s="2" t="str">
        <f ca="1">IF(D85&lt;$E$18,"N/A",IF(D85=$E$18,IF($E$7-SUM(OFFSET(F85,-$E$18,0):F85)&gt;0,$E$7-SUM(OFFSET(F85,-$E$18,0):F85),0),IF(OFFSET(G85,-$E$18,0)-SUM(OFFSET(F85,-$E$18,0):F85)&gt;0,OFFSET(G85,-$E$18,0)-SUM(OFFSET(F85,-$E$18,0):F85),0)))</f>
        <v>N/A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154</v>
      </c>
      <c r="F86" s="15">
        <f t="shared" ref="F86:F149" si="10">ROUND($E$15/7,0)</f>
        <v>16</v>
      </c>
      <c r="G86" s="15">
        <f t="shared" ref="G86:G149" ca="1" si="11">IF(D86=1,$E$4,IF(E86&lt;0,$E$4-E86,IF(MOD(D86,$E$5)=0,$E$4-E86,0)))</f>
        <v>0</v>
      </c>
      <c r="H86" s="13">
        <f t="shared" ca="1" si="7"/>
        <v>0.16876712328767127</v>
      </c>
      <c r="I86" s="29">
        <f ca="1">IF(G86&lt;&gt;0,IF(E86&lt;0,0,IF(OR(Tzatziki!I86&gt;0,'Monterey Jack'!I86&gt;0),0,IF(OR(Pita!I86&gt;0,'Green Pepper'!I86&gt;0,'House Salad'!I86&gt;0,Mushrooms!I86&gt;0,Lemon!I86&gt;0,'Marinated Chicken'!I86&gt;0,Squid!I86&gt;0,Onions!I86&gt;0,Spanakopita!I86&gt;0),50,200))),0)</f>
        <v>0</v>
      </c>
      <c r="J86" s="2" t="str">
        <f ca="1">IF(D86&lt;$E$18,"N/A",IF(D86=$E$18,IF($E$7-SUM(OFFSET(F86,-$E$18,0):F86)&gt;0,$E$7-SUM(OFFSET(F86,-$E$18,0):F86),0),IF(OFFSET(G86,-$E$18,0)-SUM(OFFSET(F86,-$E$18,0):F86)&gt;0,OFFSET(G86,-$E$18,0)-SUM(OFFSET(F86,-$E$18,0):F86),0)))</f>
        <v>N/A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138</v>
      </c>
      <c r="F87" s="15">
        <f t="shared" si="10"/>
        <v>16</v>
      </c>
      <c r="G87" s="15">
        <f t="shared" ca="1" si="11"/>
        <v>0</v>
      </c>
      <c r="H87" s="13">
        <f t="shared" ca="1" si="7"/>
        <v>0.1512328767123288</v>
      </c>
      <c r="I87" s="29">
        <f ca="1">IF(G87&lt;&gt;0,IF(E87&lt;0,0,IF(OR(Tzatziki!I87&gt;0,'Monterey Jack'!I87&gt;0),0,IF(OR(Pita!I87&gt;0,'Green Pepper'!I87&gt;0,'House Salad'!I87&gt;0,Mushrooms!I87&gt;0,Lemon!I87&gt;0,'Marinated Chicken'!I87&gt;0,Squid!I87&gt;0,Onions!I87&gt;0,Spanakopita!I87&gt;0),50,200))),0)</f>
        <v>0</v>
      </c>
      <c r="J87" s="2" t="str">
        <f ca="1">IF(D87&lt;$E$18,"N/A",IF(D87=$E$18,IF($E$7-SUM(OFFSET(F87,-$E$18,0):F87)&gt;0,$E$7-SUM(OFFSET(F87,-$E$18,0):F87),0),IF(OFFSET(G87,-$E$18,0)-SUM(OFFSET(F87,-$E$18,0):F87)&gt;0,OFFSET(G87,-$E$18,0)-SUM(OFFSET(F87,-$E$18,0):F87),0)))</f>
        <v>N/A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122</v>
      </c>
      <c r="F88" s="15">
        <f t="shared" si="10"/>
        <v>16</v>
      </c>
      <c r="G88" s="15">
        <f t="shared" ca="1" si="11"/>
        <v>0</v>
      </c>
      <c r="H88" s="13">
        <f t="shared" ca="1" si="7"/>
        <v>0.13369863013698632</v>
      </c>
      <c r="I88" s="29">
        <f ca="1">IF(G88&lt;&gt;0,IF(E88&lt;0,0,IF(OR(Tzatziki!I88&gt;0,'Monterey Jack'!I88&gt;0),0,IF(OR(Pita!I88&gt;0,'Green Pepper'!I88&gt;0,'House Salad'!I88&gt;0,Mushrooms!I88&gt;0,Lemon!I88&gt;0,'Marinated Chicken'!I88&gt;0,Squid!I88&gt;0,Onions!I88&gt;0,Spanakopita!I88&gt;0),50,200))),0)</f>
        <v>0</v>
      </c>
      <c r="J88" s="2" t="str">
        <f ca="1">IF(D88&lt;$E$18,"N/A",IF(D88=$E$18,IF($E$7-SUM(OFFSET(F88,-$E$18,0):F88)&gt;0,$E$7-SUM(OFFSET(F88,-$E$18,0):F88),0),IF(OFFSET(G88,-$E$18,0)-SUM(OFFSET(F88,-$E$18,0):F88)&gt;0,OFFSET(G88,-$E$18,0)-SUM(OFFSET(F88,-$E$18,0):F88),0)))</f>
        <v>N/A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106</v>
      </c>
      <c r="F89" s="15">
        <f t="shared" si="10"/>
        <v>16</v>
      </c>
      <c r="G89" s="15">
        <f t="shared" ca="1" si="11"/>
        <v>0</v>
      </c>
      <c r="H89" s="13">
        <f t="shared" ca="1" si="7"/>
        <v>0.11616438356164385</v>
      </c>
      <c r="I89" s="29">
        <f ca="1">IF(G89&lt;&gt;0,IF(E89&lt;0,0,IF(OR(Tzatziki!I89&gt;0,'Monterey Jack'!I89&gt;0),0,IF(OR(Pita!I89&gt;0,'Green Pepper'!I89&gt;0,'House Salad'!I89&gt;0,Mushrooms!I89&gt;0,Lemon!I89&gt;0,'Marinated Chicken'!I89&gt;0,Squid!I89&gt;0,Onions!I89&gt;0,Spanakopita!I89&gt;0),50,200))),0)</f>
        <v>0</v>
      </c>
      <c r="J89" s="2" t="str">
        <f ca="1">IF(D89&lt;$E$18,"N/A",IF(D89=$E$18,IF($E$7-SUM(OFFSET(F89,-$E$18,0):F89)&gt;0,$E$7-SUM(OFFSET(F89,-$E$18,0):F89),0),IF(OFFSET(G89,-$E$18,0)-SUM(OFFSET(F89,-$E$18,0):F89)&gt;0,OFFSET(G89,-$E$18,0)-SUM(OFFSET(F89,-$E$18,0):F89),0)))</f>
        <v>N/A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90</v>
      </c>
      <c r="F90" s="15">
        <f t="shared" si="10"/>
        <v>16</v>
      </c>
      <c r="G90" s="15">
        <f t="shared" ca="1" si="11"/>
        <v>224</v>
      </c>
      <c r="H90" s="13">
        <f t="shared" ca="1" si="7"/>
        <v>9.8630136986301381E-2</v>
      </c>
      <c r="I90" s="29">
        <f ca="1">IF(G90&lt;&gt;0,IF(E90&lt;0,0,IF(OR(Tzatziki!I90&gt;0,'Monterey Jack'!I90&gt;0),0,IF(OR(Pita!I90&gt;0,'Green Pepper'!I90&gt;0,'House Salad'!I90&gt;0,Mushrooms!I90&gt;0,Lemon!I90&gt;0,'Marinated Chicken'!I90&gt;0,Squid!I90&gt;0,Onions!I90&gt;0,Spanakopita!I90&gt;0),50,200))),0)</f>
        <v>0</v>
      </c>
      <c r="J90" s="2" t="str">
        <f ca="1">IF(D90&lt;$E$18,"N/A",IF(D90=$E$18,IF($E$7-SUM(OFFSET(F90,-$E$18,0):F90)&gt;0,$E$7-SUM(OFFSET(F90,-$E$18,0):F90),0),IF(OFFSET(G90,-$E$18,0)-SUM(OFFSET(F90,-$E$18,0):F90)&gt;0,OFFSET(G90,-$E$18,0)-SUM(OFFSET(F90,-$E$18,0):F90),0)))</f>
        <v>N/A</v>
      </c>
      <c r="K90" s="13">
        <f t="shared" ca="1" si="8"/>
        <v>0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298</v>
      </c>
      <c r="F91" s="15">
        <f t="shared" si="10"/>
        <v>16</v>
      </c>
      <c r="G91" s="15">
        <f t="shared" ca="1" si="11"/>
        <v>0</v>
      </c>
      <c r="H91" s="13">
        <f t="shared" ca="1" si="7"/>
        <v>0.32657534246575348</v>
      </c>
      <c r="I91" s="29">
        <f ca="1">IF(G91&lt;&gt;0,IF(E91&lt;0,0,IF(OR(Tzatziki!I91&gt;0,'Monterey Jack'!I91&gt;0),0,IF(OR(Pita!I91&gt;0,'Green Pepper'!I91&gt;0,'House Salad'!I91&gt;0,Mushrooms!I91&gt;0,Lemon!I91&gt;0,'Marinated Chicken'!I91&gt;0,Squid!I91&gt;0,Onions!I91&gt;0,Spanakopita!I91&gt;0),50,200))),0)</f>
        <v>0</v>
      </c>
      <c r="J91" s="2" t="str">
        <f ca="1">IF(D91&lt;$E$18,"N/A",IF(D91=$E$18,IF($E$7-SUM(OFFSET(F91,-$E$18,0):F91)&gt;0,$E$7-SUM(OFFSET(F91,-$E$18,0):F91),0),IF(OFFSET(G91,-$E$18,0)-SUM(OFFSET(F91,-$E$18,0):F91)&gt;0,OFFSET(G91,-$E$18,0)-SUM(OFFSET(F91,-$E$18,0):F91),0)))</f>
        <v>N/A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282</v>
      </c>
      <c r="F92" s="15">
        <f t="shared" si="10"/>
        <v>16</v>
      </c>
      <c r="G92" s="15">
        <f t="shared" ca="1" si="11"/>
        <v>0</v>
      </c>
      <c r="H92" s="13">
        <f t="shared" ca="1" si="7"/>
        <v>0.30904109589041101</v>
      </c>
      <c r="I92" s="29">
        <f ca="1">IF(G92&lt;&gt;0,IF(E92&lt;0,0,IF(OR(Tzatziki!I92&gt;0,'Monterey Jack'!I92&gt;0),0,IF(OR(Pita!I92&gt;0,'Green Pepper'!I92&gt;0,'House Salad'!I92&gt;0,Mushrooms!I92&gt;0,Lemon!I92&gt;0,'Marinated Chicken'!I92&gt;0,Squid!I92&gt;0,Onions!I92&gt;0,Spanakopita!I92&gt;0),50,200))),0)</f>
        <v>0</v>
      </c>
      <c r="J92" s="2" t="str">
        <f ca="1">IF(D92&lt;$E$18,"N/A",IF(D92=$E$18,IF($E$7-SUM(OFFSET(F92,-$E$18,0):F92)&gt;0,$E$7-SUM(OFFSET(F92,-$E$18,0):F92),0),IF(OFFSET(G92,-$E$18,0)-SUM(OFFSET(F92,-$E$18,0):F92)&gt;0,OFFSET(G92,-$E$18,0)-SUM(OFFSET(F92,-$E$18,0):F92),0)))</f>
        <v>N/A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266</v>
      </c>
      <c r="F93" s="15">
        <f t="shared" si="10"/>
        <v>16</v>
      </c>
      <c r="G93" s="15">
        <f t="shared" ca="1" si="11"/>
        <v>0</v>
      </c>
      <c r="H93" s="13">
        <f t="shared" ca="1" si="7"/>
        <v>0.29150684931506854</v>
      </c>
      <c r="I93" s="29">
        <f ca="1">IF(G93&lt;&gt;0,IF(E93&lt;0,0,IF(OR(Tzatziki!I93&gt;0,'Monterey Jack'!I93&gt;0),0,IF(OR(Pita!I93&gt;0,'Green Pepper'!I93&gt;0,'House Salad'!I93&gt;0,Mushrooms!I93&gt;0,Lemon!I93&gt;0,'Marinated Chicken'!I93&gt;0,Squid!I93&gt;0,Onions!I93&gt;0,Spanakopita!I93&gt;0),50,200))),0)</f>
        <v>0</v>
      </c>
      <c r="J93" s="2" t="str">
        <f ca="1">IF(D93&lt;$E$18,"N/A",IF(D93=$E$18,IF($E$7-SUM(OFFSET(F93,-$E$18,0):F93)&gt;0,$E$7-SUM(OFFSET(F93,-$E$18,0):F93),0),IF(OFFSET(G93,-$E$18,0)-SUM(OFFSET(F93,-$E$18,0):F93)&gt;0,OFFSET(G93,-$E$18,0)-SUM(OFFSET(F93,-$E$18,0):F93),0)))</f>
        <v>N/A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250</v>
      </c>
      <c r="F94" s="15">
        <f t="shared" si="10"/>
        <v>16</v>
      </c>
      <c r="G94" s="15">
        <f t="shared" ca="1" si="11"/>
        <v>0</v>
      </c>
      <c r="H94" s="13">
        <f t="shared" ca="1" si="7"/>
        <v>0.27397260273972607</v>
      </c>
      <c r="I94" s="29">
        <f ca="1">IF(G94&lt;&gt;0,IF(E94&lt;0,0,IF(OR(Tzatziki!I94&gt;0,'Monterey Jack'!I94&gt;0),0,IF(OR(Pita!I94&gt;0,'Green Pepper'!I94&gt;0,'House Salad'!I94&gt;0,Mushrooms!I94&gt;0,Lemon!I94&gt;0,'Marinated Chicken'!I94&gt;0,Squid!I94&gt;0,Onions!I94&gt;0,Spanakopita!I94&gt;0),50,200))),0)</f>
        <v>0</v>
      </c>
      <c r="J94" s="2" t="str">
        <f ca="1">IF(D94&lt;$E$18,"N/A",IF(D94=$E$18,IF($E$7-SUM(OFFSET(F94,-$E$18,0):F94)&gt;0,$E$7-SUM(OFFSET(F94,-$E$18,0):F94),0),IF(OFFSET(G94,-$E$18,0)-SUM(OFFSET(F94,-$E$18,0):F94)&gt;0,OFFSET(G94,-$E$18,0)-SUM(OFFSET(F94,-$E$18,0):F94),0)))</f>
        <v>N/A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234</v>
      </c>
      <c r="F95" s="15">
        <f t="shared" si="10"/>
        <v>16</v>
      </c>
      <c r="G95" s="15">
        <f t="shared" ca="1" si="11"/>
        <v>0</v>
      </c>
      <c r="H95" s="13">
        <f t="shared" ca="1" si="7"/>
        <v>0.2564383561643836</v>
      </c>
      <c r="I95" s="29">
        <f ca="1">IF(G95&lt;&gt;0,IF(E95&lt;0,0,IF(OR(Tzatziki!I95&gt;0,'Monterey Jack'!I95&gt;0),0,IF(OR(Pita!I95&gt;0,'Green Pepper'!I95&gt;0,'House Salad'!I95&gt;0,Mushrooms!I95&gt;0,Lemon!I95&gt;0,'Marinated Chicken'!I95&gt;0,Squid!I95&gt;0,Onions!I95&gt;0,Spanakopita!I95&gt;0),50,200))),0)</f>
        <v>0</v>
      </c>
      <c r="J95" s="2" t="str">
        <f ca="1">IF(D95&lt;$E$18,"N/A",IF(D95=$E$18,IF($E$7-SUM(OFFSET(F95,-$E$18,0):F95)&gt;0,$E$7-SUM(OFFSET(F95,-$E$18,0):F95),0),IF(OFFSET(G95,-$E$18,0)-SUM(OFFSET(F95,-$E$18,0):F95)&gt;0,OFFSET(G95,-$E$18,0)-SUM(OFFSET(F95,-$E$18,0):F95),0)))</f>
        <v>N/A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218</v>
      </c>
      <c r="F96" s="15">
        <f t="shared" si="10"/>
        <v>16</v>
      </c>
      <c r="G96" s="15">
        <f t="shared" ca="1" si="11"/>
        <v>0</v>
      </c>
      <c r="H96" s="13">
        <f t="shared" ca="1" si="7"/>
        <v>0.23890410958904112</v>
      </c>
      <c r="I96" s="29">
        <f ca="1">IF(G96&lt;&gt;0,IF(E96&lt;0,0,IF(OR(Tzatziki!I96&gt;0,'Monterey Jack'!I96&gt;0),0,IF(OR(Pita!I96&gt;0,'Green Pepper'!I96&gt;0,'House Salad'!I96&gt;0,Mushrooms!I96&gt;0,Lemon!I96&gt;0,'Marinated Chicken'!I96&gt;0,Squid!I96&gt;0,Onions!I96&gt;0,Spanakopita!I96&gt;0),50,200))),0)</f>
        <v>0</v>
      </c>
      <c r="J96" s="2" t="str">
        <f ca="1">IF(D96&lt;$E$18,"N/A",IF(D96=$E$18,IF($E$7-SUM(OFFSET(F96,-$E$18,0):F96)&gt;0,$E$7-SUM(OFFSET(F96,-$E$18,0):F96),0),IF(OFFSET(G96,-$E$18,0)-SUM(OFFSET(F96,-$E$18,0):F96)&gt;0,OFFSET(G96,-$E$18,0)-SUM(OFFSET(F96,-$E$18,0):F96),0)))</f>
        <v>N/A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202</v>
      </c>
      <c r="F97" s="15">
        <f t="shared" si="10"/>
        <v>16</v>
      </c>
      <c r="G97" s="15">
        <f t="shared" ca="1" si="11"/>
        <v>0</v>
      </c>
      <c r="H97" s="13">
        <f t="shared" ca="1" si="7"/>
        <v>0.22136986301369865</v>
      </c>
      <c r="I97" s="29">
        <f ca="1">IF(G97&lt;&gt;0,IF(E97&lt;0,0,IF(OR(Tzatziki!I97&gt;0,'Monterey Jack'!I97&gt;0),0,IF(OR(Pita!I97&gt;0,'Green Pepper'!I97&gt;0,'House Salad'!I97&gt;0,Mushrooms!I97&gt;0,Lemon!I97&gt;0,'Marinated Chicken'!I97&gt;0,Squid!I97&gt;0,Onions!I97&gt;0,Spanakopita!I97&gt;0),50,200))),0)</f>
        <v>0</v>
      </c>
      <c r="J97" s="2" t="str">
        <f ca="1">IF(D97&lt;$E$18,"N/A",IF(D97=$E$18,IF($E$7-SUM(OFFSET(F97,-$E$18,0):F97)&gt;0,$E$7-SUM(OFFSET(F97,-$E$18,0):F97),0),IF(OFFSET(G97,-$E$18,0)-SUM(OFFSET(F97,-$E$18,0):F97)&gt;0,OFFSET(G97,-$E$18,0)-SUM(OFFSET(F97,-$E$18,0):F97),0)))</f>
        <v>N/A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186</v>
      </c>
      <c r="F98" s="15">
        <f t="shared" si="10"/>
        <v>16</v>
      </c>
      <c r="G98" s="15">
        <f t="shared" ca="1" si="11"/>
        <v>0</v>
      </c>
      <c r="H98" s="13">
        <f t="shared" ca="1" si="7"/>
        <v>0.20383561643835618</v>
      </c>
      <c r="I98" s="29">
        <f ca="1">IF(G98&lt;&gt;0,IF(E98&lt;0,0,IF(OR(Tzatziki!I98&gt;0,'Monterey Jack'!I98&gt;0),0,IF(OR(Pita!I98&gt;0,'Green Pepper'!I98&gt;0,'House Salad'!I98&gt;0,Mushrooms!I98&gt;0,Lemon!I98&gt;0,'Marinated Chicken'!I98&gt;0,Squid!I98&gt;0,Onions!I98&gt;0,Spanakopita!I98&gt;0),50,200))),0)</f>
        <v>0</v>
      </c>
      <c r="J98" s="2" t="str">
        <f ca="1">IF(D98&lt;$E$18,"N/A",IF(D98=$E$18,IF($E$7-SUM(OFFSET(F98,-$E$18,0):F98)&gt;0,$E$7-SUM(OFFSET(F98,-$E$18,0):F98),0),IF(OFFSET(G98,-$E$18,0)-SUM(OFFSET(F98,-$E$18,0):F98)&gt;0,OFFSET(G98,-$E$18,0)-SUM(OFFSET(F98,-$E$18,0):F98),0)))</f>
        <v>N/A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170</v>
      </c>
      <c r="F99" s="15">
        <f t="shared" si="10"/>
        <v>16</v>
      </c>
      <c r="G99" s="15">
        <f t="shared" ca="1" si="11"/>
        <v>0</v>
      </c>
      <c r="H99" s="13">
        <f t="shared" ca="1" si="7"/>
        <v>0.18630136986301371</v>
      </c>
      <c r="I99" s="29">
        <f ca="1">IF(G99&lt;&gt;0,IF(E99&lt;0,0,IF(OR(Tzatziki!I99&gt;0,'Monterey Jack'!I99&gt;0),0,IF(OR(Pita!I99&gt;0,'Green Pepper'!I99&gt;0,'House Salad'!I99&gt;0,Mushrooms!I99&gt;0,Lemon!I99&gt;0,'Marinated Chicken'!I99&gt;0,Squid!I99&gt;0,Onions!I99&gt;0,Spanakopita!I99&gt;0),50,200))),0)</f>
        <v>0</v>
      </c>
      <c r="J99" s="2" t="str">
        <f ca="1">IF(D99&lt;$E$18,"N/A",IF(D99=$E$18,IF($E$7-SUM(OFFSET(F99,-$E$18,0):F99)&gt;0,$E$7-SUM(OFFSET(F99,-$E$18,0):F99),0),IF(OFFSET(G99,-$E$18,0)-SUM(OFFSET(F99,-$E$18,0):F99)&gt;0,OFFSET(G99,-$E$18,0)-SUM(OFFSET(F99,-$E$18,0):F99),0)))</f>
        <v>N/A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154</v>
      </c>
      <c r="F100" s="15">
        <f t="shared" si="10"/>
        <v>16</v>
      </c>
      <c r="G100" s="15">
        <f t="shared" ca="1" si="11"/>
        <v>0</v>
      </c>
      <c r="H100" s="13">
        <f t="shared" ca="1" si="7"/>
        <v>0.16876712328767127</v>
      </c>
      <c r="I100" s="29">
        <f ca="1">IF(G100&lt;&gt;0,IF(E100&lt;0,0,IF(OR(Tzatziki!I100&gt;0,'Monterey Jack'!I100&gt;0),0,IF(OR(Pita!I100&gt;0,'Green Pepper'!I100&gt;0,'House Salad'!I100&gt;0,Mushrooms!I100&gt;0,Lemon!I100&gt;0,'Marinated Chicken'!I100&gt;0,Squid!I100&gt;0,Onions!I100&gt;0,Spanakopita!I100&gt;0),50,200))),0)</f>
        <v>0</v>
      </c>
      <c r="J100" s="2" t="str">
        <f ca="1">IF(D100&lt;$E$18,"N/A",IF(D100=$E$18,IF($E$7-SUM(OFFSET(F100,-$E$18,0):F100)&gt;0,$E$7-SUM(OFFSET(F100,-$E$18,0):F100),0),IF(OFFSET(G100,-$E$18,0)-SUM(OFFSET(F100,-$E$18,0):F100)&gt;0,OFFSET(G100,-$E$18,0)-SUM(OFFSET(F100,-$E$18,0):F100),0)))</f>
        <v>N/A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138</v>
      </c>
      <c r="F101" s="15">
        <f t="shared" si="10"/>
        <v>16</v>
      </c>
      <c r="G101" s="15">
        <f t="shared" ca="1" si="11"/>
        <v>0</v>
      </c>
      <c r="H101" s="13">
        <f t="shared" ca="1" si="7"/>
        <v>0.1512328767123288</v>
      </c>
      <c r="I101" s="29">
        <f ca="1">IF(G101&lt;&gt;0,IF(E101&lt;0,0,IF(OR(Tzatziki!I101&gt;0,'Monterey Jack'!I101&gt;0),0,IF(OR(Pita!I101&gt;0,'Green Pepper'!I101&gt;0,'House Salad'!I101&gt;0,Mushrooms!I101&gt;0,Lemon!I101&gt;0,'Marinated Chicken'!I101&gt;0,Squid!I101&gt;0,Onions!I101&gt;0,Spanakopita!I101&gt;0),50,200))),0)</f>
        <v>0</v>
      </c>
      <c r="J101" s="2" t="str">
        <f ca="1">IF(D101&lt;$E$18,"N/A",IF(D101=$E$18,IF($E$7-SUM(OFFSET(F101,-$E$18,0):F101)&gt;0,$E$7-SUM(OFFSET(F101,-$E$18,0):F101),0),IF(OFFSET(G101,-$E$18,0)-SUM(OFFSET(F101,-$E$18,0):F101)&gt;0,OFFSET(G101,-$E$18,0)-SUM(OFFSET(F101,-$E$18,0):F101),0)))</f>
        <v>N/A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122</v>
      </c>
      <c r="F102" s="15">
        <f t="shared" si="10"/>
        <v>16</v>
      </c>
      <c r="G102" s="15">
        <f t="shared" ca="1" si="11"/>
        <v>0</v>
      </c>
      <c r="H102" s="13">
        <f t="shared" ca="1" si="7"/>
        <v>0.13369863013698632</v>
      </c>
      <c r="I102" s="29">
        <f ca="1">IF(G102&lt;&gt;0,IF(E102&lt;0,0,IF(OR(Tzatziki!I102&gt;0,'Monterey Jack'!I102&gt;0),0,IF(OR(Pita!I102&gt;0,'Green Pepper'!I102&gt;0,'House Salad'!I102&gt;0,Mushrooms!I102&gt;0,Lemon!I102&gt;0,'Marinated Chicken'!I102&gt;0,Squid!I102&gt;0,Onions!I102&gt;0,Spanakopita!I102&gt;0),50,200))),0)</f>
        <v>0</v>
      </c>
      <c r="J102" s="2" t="str">
        <f ca="1">IF(D102&lt;$E$18,"N/A",IF(D102=$E$18,IF($E$7-SUM(OFFSET(F102,-$E$18,0):F102)&gt;0,$E$7-SUM(OFFSET(F102,-$E$18,0):F102),0),IF(OFFSET(G102,-$E$18,0)-SUM(OFFSET(F102,-$E$18,0):F102)&gt;0,OFFSET(G102,-$E$18,0)-SUM(OFFSET(F102,-$E$18,0):F102),0)))</f>
        <v>N/A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106</v>
      </c>
      <c r="F103" s="15">
        <f t="shared" si="10"/>
        <v>16</v>
      </c>
      <c r="G103" s="15">
        <f t="shared" ca="1" si="11"/>
        <v>0</v>
      </c>
      <c r="H103" s="13">
        <f t="shared" ca="1" si="7"/>
        <v>0.11616438356164385</v>
      </c>
      <c r="I103" s="29">
        <f ca="1">IF(G103&lt;&gt;0,IF(E103&lt;0,0,IF(OR(Tzatziki!I103&gt;0,'Monterey Jack'!I103&gt;0),0,IF(OR(Pita!I103&gt;0,'Green Pepper'!I103&gt;0,'House Salad'!I103&gt;0,Mushrooms!I103&gt;0,Lemon!I103&gt;0,'Marinated Chicken'!I103&gt;0,Squid!I103&gt;0,Onions!I103&gt;0,Spanakopita!I103&gt;0),50,200))),0)</f>
        <v>0</v>
      </c>
      <c r="J103" s="2" t="str">
        <f ca="1">IF(D103&lt;$E$18,"N/A",IF(D103=$E$18,IF($E$7-SUM(OFFSET(F103,-$E$18,0):F103)&gt;0,$E$7-SUM(OFFSET(F103,-$E$18,0):F103),0),IF(OFFSET(G103,-$E$18,0)-SUM(OFFSET(F103,-$E$18,0):F103)&gt;0,OFFSET(G103,-$E$18,0)-SUM(OFFSET(F103,-$E$18,0):F103),0)))</f>
        <v>N/A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90</v>
      </c>
      <c r="F104" s="15">
        <f t="shared" si="10"/>
        <v>16</v>
      </c>
      <c r="G104" s="15">
        <f t="shared" ca="1" si="11"/>
        <v>224</v>
      </c>
      <c r="H104" s="13">
        <f t="shared" ca="1" si="7"/>
        <v>9.8630136986301381E-2</v>
      </c>
      <c r="I104" s="29">
        <f ca="1">IF(G104&lt;&gt;0,IF(E104&lt;0,0,IF(OR(Tzatziki!I104&gt;0,'Monterey Jack'!I104&gt;0),0,IF(OR(Pita!I104&gt;0,'Green Pepper'!I104&gt;0,'House Salad'!I104&gt;0,Mushrooms!I104&gt;0,Lemon!I104&gt;0,'Marinated Chicken'!I104&gt;0,Squid!I104&gt;0,Onions!I104&gt;0,Spanakopita!I104&gt;0),50,200))),0)</f>
        <v>0</v>
      </c>
      <c r="J104" s="2">
        <f ca="1">IF(D104&lt;$E$18,"N/A",IF(D104=$E$18,IF($E$7-SUM(OFFSET(F104,-$E$18,0):F104)&gt;0,$E$7-SUM(OFFSET(F104,-$E$18,0):F104),0),IF(OFFSET(G104,-$E$18,0)-SUM(OFFSET(F104,-$E$18,0):F104)&gt;0,OFFSET(G104,-$E$18,0)-SUM(OFFSET(F104,-$E$18,0):F104),0)))</f>
        <v>0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298</v>
      </c>
      <c r="F105" s="15">
        <f t="shared" si="10"/>
        <v>16</v>
      </c>
      <c r="G105" s="15">
        <f t="shared" ca="1" si="11"/>
        <v>0</v>
      </c>
      <c r="H105" s="13">
        <f t="shared" ca="1" si="7"/>
        <v>0.32657534246575348</v>
      </c>
      <c r="I105" s="29">
        <f ca="1">IF(G105&lt;&gt;0,IF(E105&lt;0,0,IF(OR(Tzatziki!I105&gt;0,'Monterey Jack'!I105&gt;0),0,IF(OR(Pita!I105&gt;0,'Green Pepper'!I105&gt;0,'House Salad'!I105&gt;0,Mushrooms!I105&gt;0,Lemon!I105&gt;0,'Marinated Chicken'!I105&gt;0,Squid!I105&gt;0,Onions!I105&gt;0,Spanakopita!I105&gt;0),50,200))),0)</f>
        <v>0</v>
      </c>
      <c r="J105" s="2">
        <f ca="1">IF(D105&lt;$E$18,"N/A",IF(D105=$E$18,IF($E$7-SUM(OFFSET(F105,-$E$18,0):F105)&gt;0,$E$7-SUM(OFFSET(F105,-$E$18,0):F105),0),IF(OFFSET(G105,-$E$18,0)-SUM(OFFSET(F105,-$E$18,0):F105)&gt;0,OFFSET(G105,-$E$18,0)-SUM(OFFSET(F105,-$E$18,0):F105),0)))</f>
        <v>0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282</v>
      </c>
      <c r="F106" s="15">
        <f t="shared" si="10"/>
        <v>16</v>
      </c>
      <c r="G106" s="15">
        <f t="shared" ca="1" si="11"/>
        <v>0</v>
      </c>
      <c r="H106" s="13">
        <f t="shared" ca="1" si="7"/>
        <v>0.30904109589041101</v>
      </c>
      <c r="I106" s="29">
        <f ca="1">IF(G106&lt;&gt;0,IF(E106&lt;0,0,IF(OR(Tzatziki!I106&gt;0,'Monterey Jack'!I106&gt;0),0,IF(OR(Pita!I106&gt;0,'Green Pepper'!I106&gt;0,'House Salad'!I106&gt;0,Mushrooms!I106&gt;0,Lemon!I106&gt;0,'Marinated Chicken'!I106&gt;0,Squid!I106&gt;0,Onions!I106&gt;0,Spanakopita!I106&gt;0),50,200))),0)</f>
        <v>0</v>
      </c>
      <c r="J106" s="2">
        <f ca="1">IF(D106&lt;$E$18,"N/A",IF(D106=$E$18,IF($E$7-SUM(OFFSET(F106,-$E$18,0):F106)&gt;0,$E$7-SUM(OFFSET(F106,-$E$18,0):F106),0),IF(OFFSET(G106,-$E$18,0)-SUM(OFFSET(F106,-$E$18,0):F106)&gt;0,OFFSET(G106,-$E$18,0)-SUM(OFFSET(F106,-$E$18,0):F106),0)))</f>
        <v>0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266</v>
      </c>
      <c r="F107" s="15">
        <f t="shared" si="10"/>
        <v>16</v>
      </c>
      <c r="G107" s="15">
        <f t="shared" ca="1" si="11"/>
        <v>0</v>
      </c>
      <c r="H107" s="13">
        <f t="shared" ca="1" si="7"/>
        <v>0.29150684931506854</v>
      </c>
      <c r="I107" s="29">
        <f ca="1">IF(G107&lt;&gt;0,IF(E107&lt;0,0,IF(OR(Tzatziki!I107&gt;0,'Monterey Jack'!I107&gt;0),0,IF(OR(Pita!I107&gt;0,'Green Pepper'!I107&gt;0,'House Salad'!I107&gt;0,Mushrooms!I107&gt;0,Lemon!I107&gt;0,'Marinated Chicken'!I107&gt;0,Squid!I107&gt;0,Onions!I107&gt;0,Spanakopita!I107&gt;0),50,200))),0)</f>
        <v>0</v>
      </c>
      <c r="J107" s="2">
        <f ca="1">IF(D107&lt;$E$18,"N/A",IF(D107=$E$18,IF($E$7-SUM(OFFSET(F107,-$E$18,0):F107)&gt;0,$E$7-SUM(OFFSET(F107,-$E$18,0):F107),0),IF(OFFSET(G107,-$E$18,0)-SUM(OFFSET(F107,-$E$18,0):F107)&gt;0,OFFSET(G107,-$E$18,0)-SUM(OFFSET(F107,-$E$18,0):F107),0)))</f>
        <v>0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250</v>
      </c>
      <c r="F108" s="15">
        <f t="shared" si="10"/>
        <v>16</v>
      </c>
      <c r="G108" s="15">
        <f t="shared" ca="1" si="11"/>
        <v>0</v>
      </c>
      <c r="H108" s="13">
        <f t="shared" ca="1" si="7"/>
        <v>0.27397260273972607</v>
      </c>
      <c r="I108" s="29">
        <f ca="1">IF(G108&lt;&gt;0,IF(E108&lt;0,0,IF(OR(Tzatziki!I108&gt;0,'Monterey Jack'!I108&gt;0),0,IF(OR(Pita!I108&gt;0,'Green Pepper'!I108&gt;0,'House Salad'!I108&gt;0,Mushrooms!I108&gt;0,Lemon!I108&gt;0,'Marinated Chicken'!I108&gt;0,Squid!I108&gt;0,Onions!I108&gt;0,Spanakopita!I108&gt;0),50,200))),0)</f>
        <v>0</v>
      </c>
      <c r="J108" s="2">
        <f ca="1">IF(D108&lt;$E$18,"N/A",IF(D108=$E$18,IF($E$7-SUM(OFFSET(F108,-$E$18,0):F108)&gt;0,$E$7-SUM(OFFSET(F108,-$E$18,0):F108),0),IF(OFFSET(G108,-$E$18,0)-SUM(OFFSET(F108,-$E$18,0):F108)&gt;0,OFFSET(G108,-$E$18,0)-SUM(OFFSET(F108,-$E$18,0):F108),0)))</f>
        <v>0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234</v>
      </c>
      <c r="F109" s="15">
        <f t="shared" si="10"/>
        <v>16</v>
      </c>
      <c r="G109" s="15">
        <f t="shared" ca="1" si="11"/>
        <v>0</v>
      </c>
      <c r="H109" s="13">
        <f t="shared" ca="1" si="7"/>
        <v>0.2564383561643836</v>
      </c>
      <c r="I109" s="29">
        <f ca="1">IF(G109&lt;&gt;0,IF(E109&lt;0,0,IF(OR(Tzatziki!I109&gt;0,'Monterey Jack'!I109&gt;0),0,IF(OR(Pita!I109&gt;0,'Green Pepper'!I109&gt;0,'House Salad'!I109&gt;0,Mushrooms!I109&gt;0,Lemon!I109&gt;0,'Marinated Chicken'!I109&gt;0,Squid!I109&gt;0,Onions!I109&gt;0,Spanakopita!I109&gt;0),50,200))),0)</f>
        <v>0</v>
      </c>
      <c r="J109" s="2">
        <f ca="1">IF(D109&lt;$E$18,"N/A",IF(D109=$E$18,IF($E$7-SUM(OFFSET(F109,-$E$18,0):F109)&gt;0,$E$7-SUM(OFFSET(F109,-$E$18,0):F109),0),IF(OFFSET(G109,-$E$18,0)-SUM(OFFSET(F109,-$E$18,0):F109)&gt;0,OFFSET(G109,-$E$18,0)-SUM(OFFSET(F109,-$E$18,0):F109),0)))</f>
        <v>0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218</v>
      </c>
      <c r="F110" s="15">
        <f t="shared" si="10"/>
        <v>16</v>
      </c>
      <c r="G110" s="15">
        <f t="shared" ca="1" si="11"/>
        <v>0</v>
      </c>
      <c r="H110" s="13">
        <f t="shared" ca="1" si="7"/>
        <v>0.23890410958904112</v>
      </c>
      <c r="I110" s="29">
        <f ca="1">IF(G110&lt;&gt;0,IF(E110&lt;0,0,IF(OR(Tzatziki!I110&gt;0,'Monterey Jack'!I110&gt;0),0,IF(OR(Pita!I110&gt;0,'Green Pepper'!I110&gt;0,'House Salad'!I110&gt;0,Mushrooms!I110&gt;0,Lemon!I110&gt;0,'Marinated Chicken'!I110&gt;0,Squid!I110&gt;0,Onions!I110&gt;0,Spanakopita!I110&gt;0),50,200))),0)</f>
        <v>0</v>
      </c>
      <c r="J110" s="2">
        <f ca="1">IF(D110&lt;$E$18,"N/A",IF(D110=$E$18,IF($E$7-SUM(OFFSET(F110,-$E$18,0):F110)&gt;0,$E$7-SUM(OFFSET(F110,-$E$18,0):F110),0),IF(OFFSET(G110,-$E$18,0)-SUM(OFFSET(F110,-$E$18,0):F110)&gt;0,OFFSET(G110,-$E$18,0)-SUM(OFFSET(F110,-$E$18,0):F110),0)))</f>
        <v>0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202</v>
      </c>
      <c r="F111" s="15">
        <f t="shared" si="10"/>
        <v>16</v>
      </c>
      <c r="G111" s="15">
        <f t="shared" ca="1" si="11"/>
        <v>0</v>
      </c>
      <c r="H111" s="13">
        <f t="shared" ca="1" si="7"/>
        <v>0.22136986301369865</v>
      </c>
      <c r="I111" s="29">
        <f ca="1">IF(G111&lt;&gt;0,IF(E111&lt;0,0,IF(OR(Tzatziki!I111&gt;0,'Monterey Jack'!I111&gt;0),0,IF(OR(Pita!I111&gt;0,'Green Pepper'!I111&gt;0,'House Salad'!I111&gt;0,Mushrooms!I111&gt;0,Lemon!I111&gt;0,'Marinated Chicken'!I111&gt;0,Squid!I111&gt;0,Onions!I111&gt;0,Spanakopita!I111&gt;0),50,200))),0)</f>
        <v>0</v>
      </c>
      <c r="J111" s="2">
        <f ca="1">IF(D111&lt;$E$18,"N/A",IF(D111=$E$18,IF($E$7-SUM(OFFSET(F111,-$E$18,0):F111)&gt;0,$E$7-SUM(OFFSET(F111,-$E$18,0):F111),0),IF(OFFSET(G111,-$E$18,0)-SUM(OFFSET(F111,-$E$18,0):F111)&gt;0,OFFSET(G111,-$E$18,0)-SUM(OFFSET(F111,-$E$18,0):F111),0)))</f>
        <v>0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186</v>
      </c>
      <c r="F112" s="15">
        <f t="shared" si="10"/>
        <v>16</v>
      </c>
      <c r="G112" s="15">
        <f t="shared" ca="1" si="11"/>
        <v>0</v>
      </c>
      <c r="H112" s="13">
        <f t="shared" ca="1" si="7"/>
        <v>0.20383561643835618</v>
      </c>
      <c r="I112" s="29">
        <f ca="1">IF(G112&lt;&gt;0,IF(E112&lt;0,0,IF(OR(Tzatziki!I112&gt;0,'Monterey Jack'!I112&gt;0),0,IF(OR(Pita!I112&gt;0,'Green Pepper'!I112&gt;0,'House Salad'!I112&gt;0,Mushrooms!I112&gt;0,Lemon!I112&gt;0,'Marinated Chicken'!I112&gt;0,Squid!I112&gt;0,Onions!I112&gt;0,Spanakopita!I112&gt;0),50,200))),0)</f>
        <v>0</v>
      </c>
      <c r="J112" s="2">
        <f ca="1">IF(D112&lt;$E$18,"N/A",IF(D112=$E$18,IF($E$7-SUM(OFFSET(F112,-$E$18,0):F112)&gt;0,$E$7-SUM(OFFSET(F112,-$E$18,0):F112),0),IF(OFFSET(G112,-$E$18,0)-SUM(OFFSET(F112,-$E$18,0):F112)&gt;0,OFFSET(G112,-$E$18,0)-SUM(OFFSET(F112,-$E$18,0):F112),0)))</f>
        <v>0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170</v>
      </c>
      <c r="F113" s="15">
        <f t="shared" si="10"/>
        <v>16</v>
      </c>
      <c r="G113" s="15">
        <f t="shared" ca="1" si="11"/>
        <v>0</v>
      </c>
      <c r="H113" s="13">
        <f t="shared" ca="1" si="7"/>
        <v>0.18630136986301371</v>
      </c>
      <c r="I113" s="29">
        <f ca="1">IF(G113&lt;&gt;0,IF(E113&lt;0,0,IF(OR(Tzatziki!I113&gt;0,'Monterey Jack'!I113&gt;0),0,IF(OR(Pita!I113&gt;0,'Green Pepper'!I113&gt;0,'House Salad'!I113&gt;0,Mushrooms!I113&gt;0,Lemon!I113&gt;0,'Marinated Chicken'!I113&gt;0,Squid!I113&gt;0,Onions!I113&gt;0,Spanakopita!I113&gt;0),50,200))),0)</f>
        <v>0</v>
      </c>
      <c r="J113" s="2">
        <f ca="1">IF(D113&lt;$E$18,"N/A",IF(D113=$E$18,IF($E$7-SUM(OFFSET(F113,-$E$18,0):F113)&gt;0,$E$7-SUM(OFFSET(F113,-$E$18,0):F113),0),IF(OFFSET(G113,-$E$18,0)-SUM(OFFSET(F113,-$E$18,0):F113)&gt;0,OFFSET(G113,-$E$18,0)-SUM(OFFSET(F113,-$E$18,0):F113),0)))</f>
        <v>0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154</v>
      </c>
      <c r="F114" s="15">
        <f t="shared" si="10"/>
        <v>16</v>
      </c>
      <c r="G114" s="15">
        <f t="shared" ca="1" si="11"/>
        <v>0</v>
      </c>
      <c r="H114" s="13">
        <f t="shared" ca="1" si="7"/>
        <v>0.16876712328767127</v>
      </c>
      <c r="I114" s="29">
        <f ca="1">IF(G114&lt;&gt;0,IF(E114&lt;0,0,IF(OR(Tzatziki!I114&gt;0,'Monterey Jack'!I114&gt;0),0,IF(OR(Pita!I114&gt;0,'Green Pepper'!I114&gt;0,'House Salad'!I114&gt;0,Mushrooms!I114&gt;0,Lemon!I114&gt;0,'Marinated Chicken'!I114&gt;0,Squid!I114&gt;0,Onions!I114&gt;0,Spanakopita!I114&gt;0),50,200))),0)</f>
        <v>0</v>
      </c>
      <c r="J114" s="2">
        <f ca="1">IF(D114&lt;$E$18,"N/A",IF(D114=$E$18,IF($E$7-SUM(OFFSET(F114,-$E$18,0):F114)&gt;0,$E$7-SUM(OFFSET(F114,-$E$18,0):F114),0),IF(OFFSET(G114,-$E$18,0)-SUM(OFFSET(F114,-$E$18,0):F114)&gt;0,OFFSET(G114,-$E$18,0)-SUM(OFFSET(F114,-$E$18,0):F114),0)))</f>
        <v>0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138</v>
      </c>
      <c r="F115" s="15">
        <f t="shared" si="10"/>
        <v>16</v>
      </c>
      <c r="G115" s="15">
        <f t="shared" ca="1" si="11"/>
        <v>0</v>
      </c>
      <c r="H115" s="13">
        <f t="shared" ca="1" si="7"/>
        <v>0.1512328767123288</v>
      </c>
      <c r="I115" s="29">
        <f ca="1">IF(G115&lt;&gt;0,IF(E115&lt;0,0,IF(OR(Tzatziki!I115&gt;0,'Monterey Jack'!I115&gt;0),0,IF(OR(Pita!I115&gt;0,'Green Pepper'!I115&gt;0,'House Salad'!I115&gt;0,Mushrooms!I115&gt;0,Lemon!I115&gt;0,'Marinated Chicken'!I115&gt;0,Squid!I115&gt;0,Onions!I115&gt;0,Spanakopita!I115&gt;0),50,200))),0)</f>
        <v>0</v>
      </c>
      <c r="J115" s="2">
        <f ca="1">IF(D115&lt;$E$18,"N/A",IF(D115=$E$18,IF($E$7-SUM(OFFSET(F115,-$E$18,0):F115)&gt;0,$E$7-SUM(OFFSET(F115,-$E$18,0):F115),0),IF(OFFSET(G115,-$E$18,0)-SUM(OFFSET(F115,-$E$18,0):F115)&gt;0,OFFSET(G115,-$E$18,0)-SUM(OFFSET(F115,-$E$18,0):F115),0)))</f>
        <v>0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122</v>
      </c>
      <c r="F116" s="15">
        <f t="shared" si="10"/>
        <v>16</v>
      </c>
      <c r="G116" s="15">
        <f t="shared" ca="1" si="11"/>
        <v>0</v>
      </c>
      <c r="H116" s="13">
        <f t="shared" ca="1" si="7"/>
        <v>0.13369863013698632</v>
      </c>
      <c r="I116" s="29">
        <f ca="1">IF(G116&lt;&gt;0,IF(E116&lt;0,0,IF(OR(Tzatziki!I116&gt;0,'Monterey Jack'!I116&gt;0),0,IF(OR(Pita!I116&gt;0,'Green Pepper'!I116&gt;0,'House Salad'!I116&gt;0,Mushrooms!I116&gt;0,Lemon!I116&gt;0,'Marinated Chicken'!I116&gt;0,Squid!I116&gt;0,Onions!I116&gt;0,Spanakopita!I116&gt;0),50,200))),0)</f>
        <v>0</v>
      </c>
      <c r="J116" s="2">
        <f ca="1">IF(D116&lt;$E$18,"N/A",IF(D116=$E$18,IF($E$7-SUM(OFFSET(F116,-$E$18,0):F116)&gt;0,$E$7-SUM(OFFSET(F116,-$E$18,0):F116),0),IF(OFFSET(G116,-$E$18,0)-SUM(OFFSET(F116,-$E$18,0):F116)&gt;0,OFFSET(G116,-$E$18,0)-SUM(OFFSET(F116,-$E$18,0):F116),0)))</f>
        <v>0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106</v>
      </c>
      <c r="F117" s="15">
        <f t="shared" si="10"/>
        <v>16</v>
      </c>
      <c r="G117" s="15">
        <f t="shared" ca="1" si="11"/>
        <v>0</v>
      </c>
      <c r="H117" s="13">
        <f t="shared" ca="1" si="7"/>
        <v>0.11616438356164385</v>
      </c>
      <c r="I117" s="29">
        <f ca="1">IF(G117&lt;&gt;0,IF(E117&lt;0,0,IF(OR(Tzatziki!I117&gt;0,'Monterey Jack'!I117&gt;0),0,IF(OR(Pita!I117&gt;0,'Green Pepper'!I117&gt;0,'House Salad'!I117&gt;0,Mushrooms!I117&gt;0,Lemon!I117&gt;0,'Marinated Chicken'!I117&gt;0,Squid!I117&gt;0,Onions!I117&gt;0,Spanakopita!I117&gt;0),50,200))),0)</f>
        <v>0</v>
      </c>
      <c r="J117" s="2">
        <f ca="1">IF(D117&lt;$E$18,"N/A",IF(D117=$E$18,IF($E$7-SUM(OFFSET(F117,-$E$18,0):F117)&gt;0,$E$7-SUM(OFFSET(F117,-$E$18,0):F117),0),IF(OFFSET(G117,-$E$18,0)-SUM(OFFSET(F117,-$E$18,0):F117)&gt;0,OFFSET(G117,-$E$18,0)-SUM(OFFSET(F117,-$E$18,0):F117),0)))</f>
        <v>0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90</v>
      </c>
      <c r="F118" s="15">
        <f t="shared" si="10"/>
        <v>16</v>
      </c>
      <c r="G118" s="15">
        <f t="shared" ca="1" si="11"/>
        <v>224</v>
      </c>
      <c r="H118" s="13">
        <f t="shared" ca="1" si="7"/>
        <v>9.8630136986301381E-2</v>
      </c>
      <c r="I118" s="29">
        <f ca="1">IF(G118&lt;&gt;0,IF(E118&lt;0,0,IF(OR(Tzatziki!I118&gt;0,'Monterey Jack'!I118&gt;0),0,IF(OR(Pita!I118&gt;0,'Green Pepper'!I118&gt;0,'House Salad'!I118&gt;0,Mushrooms!I118&gt;0,Lemon!I118&gt;0,'Marinated Chicken'!I118&gt;0,Squid!I118&gt;0,Onions!I118&gt;0,Spanakopita!I118&gt;0),50,200))),0)</f>
        <v>0</v>
      </c>
      <c r="J118" s="2">
        <f ca="1">IF(D118&lt;$E$18,"N/A",IF(D118=$E$18,IF($E$7-SUM(OFFSET(F118,-$E$18,0):F118)&gt;0,$E$7-SUM(OFFSET(F118,-$E$18,0):F118),0),IF(OFFSET(G118,-$E$18,0)-SUM(OFFSET(F118,-$E$18,0):F118)&gt;0,OFFSET(G118,-$E$18,0)-SUM(OFFSET(F118,-$E$18,0):F118),0)))</f>
        <v>0</v>
      </c>
      <c r="K118" s="13">
        <f t="shared" ca="1" si="8"/>
        <v>0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298</v>
      </c>
      <c r="F119" s="15">
        <f t="shared" si="10"/>
        <v>16</v>
      </c>
      <c r="G119" s="15">
        <f t="shared" ca="1" si="11"/>
        <v>0</v>
      </c>
      <c r="H119" s="13">
        <f t="shared" ca="1" si="7"/>
        <v>0.32657534246575348</v>
      </c>
      <c r="I119" s="29">
        <f ca="1">IF(G119&lt;&gt;0,IF(E119&lt;0,0,IF(OR(Tzatziki!I119&gt;0,'Monterey Jack'!I119&gt;0),0,IF(OR(Pita!I119&gt;0,'Green Pepper'!I119&gt;0,'House Salad'!I119&gt;0,Mushrooms!I119&gt;0,Lemon!I119&gt;0,'Marinated Chicken'!I119&gt;0,Squid!I119&gt;0,Onions!I119&gt;0,Spanakopita!I119&gt;0),50,200))),0)</f>
        <v>0</v>
      </c>
      <c r="J119" s="2">
        <f ca="1">IF(D119&lt;$E$18,"N/A",IF(D119=$E$18,IF($E$7-SUM(OFFSET(F119,-$E$18,0):F119)&gt;0,$E$7-SUM(OFFSET(F119,-$E$18,0):F119),0),IF(OFFSET(G119,-$E$18,0)-SUM(OFFSET(F119,-$E$18,0):F119)&gt;0,OFFSET(G119,-$E$18,0)-SUM(OFFSET(F119,-$E$18,0):F119),0)))</f>
        <v>0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282</v>
      </c>
      <c r="F120" s="15">
        <f t="shared" si="10"/>
        <v>16</v>
      </c>
      <c r="G120" s="15">
        <f t="shared" ca="1" si="11"/>
        <v>0</v>
      </c>
      <c r="H120" s="13">
        <f t="shared" ca="1" si="7"/>
        <v>0.30904109589041101</v>
      </c>
      <c r="I120" s="29">
        <f ca="1">IF(G120&lt;&gt;0,IF(E120&lt;0,0,IF(OR(Tzatziki!I120&gt;0,'Monterey Jack'!I120&gt;0),0,IF(OR(Pita!I120&gt;0,'Green Pepper'!I120&gt;0,'House Salad'!I120&gt;0,Mushrooms!I120&gt;0,Lemon!I120&gt;0,'Marinated Chicken'!I120&gt;0,Squid!I120&gt;0,Onions!I120&gt;0,Spanakopita!I120&gt;0),50,200))),0)</f>
        <v>0</v>
      </c>
      <c r="J120" s="2">
        <f ca="1">IF(D120&lt;$E$18,"N/A",IF(D120=$E$18,IF($E$7-SUM(OFFSET(F120,-$E$18,0):F120)&gt;0,$E$7-SUM(OFFSET(F120,-$E$18,0):F120),0),IF(OFFSET(G120,-$E$18,0)-SUM(OFFSET(F120,-$E$18,0):F120)&gt;0,OFFSET(G120,-$E$18,0)-SUM(OFFSET(F120,-$E$18,0):F120),0)))</f>
        <v>0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266</v>
      </c>
      <c r="F121" s="15">
        <f t="shared" si="10"/>
        <v>16</v>
      </c>
      <c r="G121" s="15">
        <f t="shared" ca="1" si="11"/>
        <v>0</v>
      </c>
      <c r="H121" s="13">
        <f t="shared" ca="1" si="7"/>
        <v>0.29150684931506854</v>
      </c>
      <c r="I121" s="29">
        <f ca="1">IF(G121&lt;&gt;0,IF(E121&lt;0,0,IF(OR(Tzatziki!I121&gt;0,'Monterey Jack'!I121&gt;0),0,IF(OR(Pita!I121&gt;0,'Green Pepper'!I121&gt;0,'House Salad'!I121&gt;0,Mushrooms!I121&gt;0,Lemon!I121&gt;0,'Marinated Chicken'!I121&gt;0,Squid!I121&gt;0,Onions!I121&gt;0,Spanakopita!I121&gt;0),50,200))),0)</f>
        <v>0</v>
      </c>
      <c r="J121" s="2">
        <f ca="1">IF(D121&lt;$E$18,"N/A",IF(D121=$E$18,IF($E$7-SUM(OFFSET(F121,-$E$18,0):F121)&gt;0,$E$7-SUM(OFFSET(F121,-$E$18,0):F121),0),IF(OFFSET(G121,-$E$18,0)-SUM(OFFSET(F121,-$E$18,0):F121)&gt;0,OFFSET(G121,-$E$18,0)-SUM(OFFSET(F121,-$E$18,0):F121),0)))</f>
        <v>0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250</v>
      </c>
      <c r="F122" s="15">
        <f t="shared" si="10"/>
        <v>16</v>
      </c>
      <c r="G122" s="15">
        <f t="shared" ca="1" si="11"/>
        <v>0</v>
      </c>
      <c r="H122" s="13">
        <f t="shared" ca="1" si="7"/>
        <v>0.27397260273972607</v>
      </c>
      <c r="I122" s="29">
        <f ca="1">IF(G122&lt;&gt;0,IF(E122&lt;0,0,IF(OR(Tzatziki!I122&gt;0,'Monterey Jack'!I122&gt;0),0,IF(OR(Pita!I122&gt;0,'Green Pepper'!I122&gt;0,'House Salad'!I122&gt;0,Mushrooms!I122&gt;0,Lemon!I122&gt;0,'Marinated Chicken'!I122&gt;0,Squid!I122&gt;0,Onions!I122&gt;0,Spanakopita!I122&gt;0),50,200))),0)</f>
        <v>0</v>
      </c>
      <c r="J122" s="2">
        <f ca="1">IF(D122&lt;$E$18,"N/A",IF(D122=$E$18,IF($E$7-SUM(OFFSET(F122,-$E$18,0):F122)&gt;0,$E$7-SUM(OFFSET(F122,-$E$18,0):F122),0),IF(OFFSET(G122,-$E$18,0)-SUM(OFFSET(F122,-$E$18,0):F122)&gt;0,OFFSET(G122,-$E$18,0)-SUM(OFFSET(F122,-$E$18,0):F122),0)))</f>
        <v>0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234</v>
      </c>
      <c r="F123" s="15">
        <f t="shared" si="10"/>
        <v>16</v>
      </c>
      <c r="G123" s="15">
        <f t="shared" ca="1" si="11"/>
        <v>0</v>
      </c>
      <c r="H123" s="13">
        <f t="shared" ca="1" si="7"/>
        <v>0.2564383561643836</v>
      </c>
      <c r="I123" s="29">
        <f ca="1">IF(G123&lt;&gt;0,IF(E123&lt;0,0,IF(OR(Tzatziki!I123&gt;0,'Monterey Jack'!I123&gt;0),0,IF(OR(Pita!I123&gt;0,'Green Pepper'!I123&gt;0,'House Salad'!I123&gt;0,Mushrooms!I123&gt;0,Lemon!I123&gt;0,'Marinated Chicken'!I123&gt;0,Squid!I123&gt;0,Onions!I123&gt;0,Spanakopita!I123&gt;0),50,200))),0)</f>
        <v>0</v>
      </c>
      <c r="J123" s="2">
        <f ca="1">IF(D123&lt;$E$18,"N/A",IF(D123=$E$18,IF($E$7-SUM(OFFSET(F123,-$E$18,0):F123)&gt;0,$E$7-SUM(OFFSET(F123,-$E$18,0):F123),0),IF(OFFSET(G123,-$E$18,0)-SUM(OFFSET(F123,-$E$18,0):F123)&gt;0,OFFSET(G123,-$E$18,0)-SUM(OFFSET(F123,-$E$18,0):F123),0)))</f>
        <v>0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218</v>
      </c>
      <c r="F124" s="15">
        <f t="shared" si="10"/>
        <v>16</v>
      </c>
      <c r="G124" s="15">
        <f t="shared" ca="1" si="11"/>
        <v>0</v>
      </c>
      <c r="H124" s="13">
        <f t="shared" ca="1" si="7"/>
        <v>0.23890410958904112</v>
      </c>
      <c r="I124" s="29">
        <f ca="1">IF(G124&lt;&gt;0,IF(E124&lt;0,0,IF(OR(Tzatziki!I124&gt;0,'Monterey Jack'!I124&gt;0),0,IF(OR(Pita!I124&gt;0,'Green Pepper'!I124&gt;0,'House Salad'!I124&gt;0,Mushrooms!I124&gt;0,Lemon!I124&gt;0,'Marinated Chicken'!I124&gt;0,Squid!I124&gt;0,Onions!I124&gt;0,Spanakopita!I124&gt;0),50,200))),0)</f>
        <v>0</v>
      </c>
      <c r="J124" s="2">
        <f ca="1">IF(D124&lt;$E$18,"N/A",IF(D124=$E$18,IF($E$7-SUM(OFFSET(F124,-$E$18,0):F124)&gt;0,$E$7-SUM(OFFSET(F124,-$E$18,0):F124),0),IF(OFFSET(G124,-$E$18,0)-SUM(OFFSET(F124,-$E$18,0):F124)&gt;0,OFFSET(G124,-$E$18,0)-SUM(OFFSET(F124,-$E$18,0):F124),0)))</f>
        <v>0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202</v>
      </c>
      <c r="F125" s="15">
        <f t="shared" si="10"/>
        <v>16</v>
      </c>
      <c r="G125" s="15">
        <f t="shared" ca="1" si="11"/>
        <v>0</v>
      </c>
      <c r="H125" s="13">
        <f t="shared" ca="1" si="7"/>
        <v>0.22136986301369865</v>
      </c>
      <c r="I125" s="29">
        <f ca="1">IF(G125&lt;&gt;0,IF(E125&lt;0,0,IF(OR(Tzatziki!I125&gt;0,'Monterey Jack'!I125&gt;0),0,IF(OR(Pita!I125&gt;0,'Green Pepper'!I125&gt;0,'House Salad'!I125&gt;0,Mushrooms!I125&gt;0,Lemon!I125&gt;0,'Marinated Chicken'!I125&gt;0,Squid!I125&gt;0,Onions!I125&gt;0,Spanakopita!I125&gt;0),50,200))),0)</f>
        <v>0</v>
      </c>
      <c r="J125" s="2">
        <f ca="1">IF(D125&lt;$E$18,"N/A",IF(D125=$E$18,IF($E$7-SUM(OFFSET(F125,-$E$18,0):F125)&gt;0,$E$7-SUM(OFFSET(F125,-$E$18,0):F125),0),IF(OFFSET(G125,-$E$18,0)-SUM(OFFSET(F125,-$E$18,0):F125)&gt;0,OFFSET(G125,-$E$18,0)-SUM(OFFSET(F125,-$E$18,0):F125),0)))</f>
        <v>0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186</v>
      </c>
      <c r="F126" s="15">
        <f t="shared" si="10"/>
        <v>16</v>
      </c>
      <c r="G126" s="15">
        <f t="shared" ca="1" si="11"/>
        <v>0</v>
      </c>
      <c r="H126" s="13">
        <f t="shared" ca="1" si="7"/>
        <v>0.20383561643835618</v>
      </c>
      <c r="I126" s="29">
        <f ca="1">IF(G126&lt;&gt;0,IF(E126&lt;0,0,IF(OR(Tzatziki!I126&gt;0,'Monterey Jack'!I126&gt;0),0,IF(OR(Pita!I126&gt;0,'Green Pepper'!I126&gt;0,'House Salad'!I126&gt;0,Mushrooms!I126&gt;0,Lemon!I126&gt;0,'Marinated Chicken'!I126&gt;0,Squid!I126&gt;0,Onions!I126&gt;0,Spanakopita!I126&gt;0),50,200))),0)</f>
        <v>0</v>
      </c>
      <c r="J126" s="2">
        <f ca="1">IF(D126&lt;$E$18,"N/A",IF(D126=$E$18,IF($E$7-SUM(OFFSET(F126,-$E$18,0):F126)&gt;0,$E$7-SUM(OFFSET(F126,-$E$18,0):F126),0),IF(OFFSET(G126,-$E$18,0)-SUM(OFFSET(F126,-$E$18,0):F126)&gt;0,OFFSET(G126,-$E$18,0)-SUM(OFFSET(F126,-$E$18,0):F126),0)))</f>
        <v>0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170</v>
      </c>
      <c r="F127" s="15">
        <f t="shared" si="10"/>
        <v>16</v>
      </c>
      <c r="G127" s="15">
        <f t="shared" ca="1" si="11"/>
        <v>0</v>
      </c>
      <c r="H127" s="13">
        <f t="shared" ca="1" si="7"/>
        <v>0.18630136986301371</v>
      </c>
      <c r="I127" s="29">
        <f ca="1">IF(G127&lt;&gt;0,IF(E127&lt;0,0,IF(OR(Tzatziki!I127&gt;0,'Monterey Jack'!I127&gt;0),0,IF(OR(Pita!I127&gt;0,'Green Pepper'!I127&gt;0,'House Salad'!I127&gt;0,Mushrooms!I127&gt;0,Lemon!I127&gt;0,'Marinated Chicken'!I127&gt;0,Squid!I127&gt;0,Onions!I127&gt;0,Spanakopita!I127&gt;0),50,200))),0)</f>
        <v>0</v>
      </c>
      <c r="J127" s="2">
        <f ca="1">IF(D127&lt;$E$18,"N/A",IF(D127=$E$18,IF($E$7-SUM(OFFSET(F127,-$E$18,0):F127)&gt;0,$E$7-SUM(OFFSET(F127,-$E$18,0):F127),0),IF(OFFSET(G127,-$E$18,0)-SUM(OFFSET(F127,-$E$18,0):F127)&gt;0,OFFSET(G127,-$E$18,0)-SUM(OFFSET(F127,-$E$18,0):F127),0)))</f>
        <v>0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154</v>
      </c>
      <c r="F128" s="15">
        <f t="shared" si="10"/>
        <v>16</v>
      </c>
      <c r="G128" s="15">
        <f t="shared" ca="1" si="11"/>
        <v>0</v>
      </c>
      <c r="H128" s="13">
        <f t="shared" ca="1" si="7"/>
        <v>0.16876712328767127</v>
      </c>
      <c r="I128" s="29">
        <f ca="1">IF(G128&lt;&gt;0,IF(E128&lt;0,0,IF(OR(Tzatziki!I128&gt;0,'Monterey Jack'!I128&gt;0),0,IF(OR(Pita!I128&gt;0,'Green Pepper'!I128&gt;0,'House Salad'!I128&gt;0,Mushrooms!I128&gt;0,Lemon!I128&gt;0,'Marinated Chicken'!I128&gt;0,Squid!I128&gt;0,Onions!I128&gt;0,Spanakopita!I128&gt;0),50,200))),0)</f>
        <v>0</v>
      </c>
      <c r="J128" s="2">
        <f ca="1">IF(D128&lt;$E$18,"N/A",IF(D128=$E$18,IF($E$7-SUM(OFFSET(F128,-$E$18,0):F128)&gt;0,$E$7-SUM(OFFSET(F128,-$E$18,0):F128),0),IF(OFFSET(G128,-$E$18,0)-SUM(OFFSET(F128,-$E$18,0):F128)&gt;0,OFFSET(G128,-$E$18,0)-SUM(OFFSET(F128,-$E$18,0):F128),0)))</f>
        <v>0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138</v>
      </c>
      <c r="F129" s="15">
        <f t="shared" si="10"/>
        <v>16</v>
      </c>
      <c r="G129" s="15">
        <f t="shared" ca="1" si="11"/>
        <v>0</v>
      </c>
      <c r="H129" s="13">
        <f t="shared" ca="1" si="7"/>
        <v>0.1512328767123288</v>
      </c>
      <c r="I129" s="29">
        <f ca="1">IF(G129&lt;&gt;0,IF(E129&lt;0,0,IF(OR(Tzatziki!I129&gt;0,'Monterey Jack'!I129&gt;0),0,IF(OR(Pita!I129&gt;0,'Green Pepper'!I129&gt;0,'House Salad'!I129&gt;0,Mushrooms!I129&gt;0,Lemon!I129&gt;0,'Marinated Chicken'!I129&gt;0,Squid!I129&gt;0,Onions!I129&gt;0,Spanakopita!I129&gt;0),50,200))),0)</f>
        <v>0</v>
      </c>
      <c r="J129" s="2">
        <f ca="1">IF(D129&lt;$E$18,"N/A",IF(D129=$E$18,IF($E$7-SUM(OFFSET(F129,-$E$18,0):F129)&gt;0,$E$7-SUM(OFFSET(F129,-$E$18,0):F129),0),IF(OFFSET(G129,-$E$18,0)-SUM(OFFSET(F129,-$E$18,0):F129)&gt;0,OFFSET(G129,-$E$18,0)-SUM(OFFSET(F129,-$E$18,0):F129),0)))</f>
        <v>0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122</v>
      </c>
      <c r="F130" s="15">
        <f t="shared" si="10"/>
        <v>16</v>
      </c>
      <c r="G130" s="15">
        <f t="shared" ca="1" si="11"/>
        <v>0</v>
      </c>
      <c r="H130" s="13">
        <f t="shared" ca="1" si="7"/>
        <v>0.13369863013698632</v>
      </c>
      <c r="I130" s="29">
        <f ca="1">IF(G130&lt;&gt;0,IF(E130&lt;0,0,IF(OR(Tzatziki!I130&gt;0,'Monterey Jack'!I130&gt;0),0,IF(OR(Pita!I130&gt;0,'Green Pepper'!I130&gt;0,'House Salad'!I130&gt;0,Mushrooms!I130&gt;0,Lemon!I130&gt;0,'Marinated Chicken'!I130&gt;0,Squid!I130&gt;0,Onions!I130&gt;0,Spanakopita!I130&gt;0),50,200))),0)</f>
        <v>0</v>
      </c>
      <c r="J130" s="2">
        <f ca="1">IF(D130&lt;$E$18,"N/A",IF(D130=$E$18,IF($E$7-SUM(OFFSET(F130,-$E$18,0):F130)&gt;0,$E$7-SUM(OFFSET(F130,-$E$18,0):F130),0),IF(OFFSET(G130,-$E$18,0)-SUM(OFFSET(F130,-$E$18,0):F130)&gt;0,OFFSET(G130,-$E$18,0)-SUM(OFFSET(F130,-$E$18,0):F130),0)))</f>
        <v>0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106</v>
      </c>
      <c r="F131" s="15">
        <f t="shared" si="10"/>
        <v>16</v>
      </c>
      <c r="G131" s="15">
        <f t="shared" ca="1" si="11"/>
        <v>0</v>
      </c>
      <c r="H131" s="13">
        <f t="shared" ca="1" si="7"/>
        <v>0.11616438356164385</v>
      </c>
      <c r="I131" s="29">
        <f ca="1">IF(G131&lt;&gt;0,IF(E131&lt;0,0,IF(OR(Tzatziki!I131&gt;0,'Monterey Jack'!I131&gt;0),0,IF(OR(Pita!I131&gt;0,'Green Pepper'!I131&gt;0,'House Salad'!I131&gt;0,Mushrooms!I131&gt;0,Lemon!I131&gt;0,'Marinated Chicken'!I131&gt;0,Squid!I131&gt;0,Onions!I131&gt;0,Spanakopita!I131&gt;0),50,200))),0)</f>
        <v>0</v>
      </c>
      <c r="J131" s="2">
        <f ca="1">IF(D131&lt;$E$18,"N/A",IF(D131=$E$18,IF($E$7-SUM(OFFSET(F131,-$E$18,0):F131)&gt;0,$E$7-SUM(OFFSET(F131,-$E$18,0):F131),0),IF(OFFSET(G131,-$E$18,0)-SUM(OFFSET(F131,-$E$18,0):F131)&gt;0,OFFSET(G131,-$E$18,0)-SUM(OFFSET(F131,-$E$18,0):F131),0)))</f>
        <v>0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90</v>
      </c>
      <c r="F132" s="15">
        <f t="shared" si="10"/>
        <v>16</v>
      </c>
      <c r="G132" s="15">
        <f t="shared" ca="1" si="11"/>
        <v>224</v>
      </c>
      <c r="H132" s="13">
        <f t="shared" ca="1" si="7"/>
        <v>9.8630136986301381E-2</v>
      </c>
      <c r="I132" s="29">
        <f ca="1">IF(G132&lt;&gt;0,IF(E132&lt;0,0,IF(OR(Tzatziki!I132&gt;0,'Monterey Jack'!I132&gt;0),0,IF(OR(Pita!I132&gt;0,'Green Pepper'!I132&gt;0,'House Salad'!I132&gt;0,Mushrooms!I132&gt;0,Lemon!I132&gt;0,'Marinated Chicken'!I132&gt;0,Squid!I132&gt;0,Onions!I132&gt;0,Spanakopita!I132&gt;0),50,200))),0)</f>
        <v>0</v>
      </c>
      <c r="J132" s="2">
        <f ca="1">IF(D132&lt;$E$18,"N/A",IF(D132=$E$18,IF($E$7-SUM(OFFSET(F132,-$E$18,0):F132)&gt;0,$E$7-SUM(OFFSET(F132,-$E$18,0):F132),0),IF(OFFSET(G132,-$E$18,0)-SUM(OFFSET(F132,-$E$18,0):F132)&gt;0,OFFSET(G132,-$E$18,0)-SUM(OFFSET(F132,-$E$18,0):F132),0)))</f>
        <v>0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298</v>
      </c>
      <c r="F133" s="15">
        <f t="shared" si="10"/>
        <v>16</v>
      </c>
      <c r="G133" s="15">
        <f t="shared" ca="1" si="11"/>
        <v>0</v>
      </c>
      <c r="H133" s="13">
        <f t="shared" ca="1" si="7"/>
        <v>0.32657534246575348</v>
      </c>
      <c r="I133" s="29">
        <f ca="1">IF(G133&lt;&gt;0,IF(E133&lt;0,0,IF(OR(Tzatziki!I133&gt;0,'Monterey Jack'!I133&gt;0),0,IF(OR(Pita!I133&gt;0,'Green Pepper'!I133&gt;0,'House Salad'!I133&gt;0,Mushrooms!I133&gt;0,Lemon!I133&gt;0,'Marinated Chicken'!I133&gt;0,Squid!I133&gt;0,Onions!I133&gt;0,Spanakopita!I133&gt;0),50,200))),0)</f>
        <v>0</v>
      </c>
      <c r="J133" s="2">
        <f ca="1">IF(D133&lt;$E$18,"N/A",IF(D133=$E$18,IF($E$7-SUM(OFFSET(F133,-$E$18,0):F133)&gt;0,$E$7-SUM(OFFSET(F133,-$E$18,0):F133),0),IF(OFFSET(G133,-$E$18,0)-SUM(OFFSET(F133,-$E$18,0):F133)&gt;0,OFFSET(G133,-$E$18,0)-SUM(OFFSET(F133,-$E$18,0):F133),0)))</f>
        <v>0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282</v>
      </c>
      <c r="F134" s="15">
        <f t="shared" si="10"/>
        <v>16</v>
      </c>
      <c r="G134" s="15">
        <f t="shared" ca="1" si="11"/>
        <v>0</v>
      </c>
      <c r="H134" s="13">
        <f t="shared" ca="1" si="7"/>
        <v>0.30904109589041101</v>
      </c>
      <c r="I134" s="29">
        <f ca="1">IF(G134&lt;&gt;0,IF(E134&lt;0,0,IF(OR(Tzatziki!I134&gt;0,'Monterey Jack'!I134&gt;0),0,IF(OR(Pita!I134&gt;0,'Green Pepper'!I134&gt;0,'House Salad'!I134&gt;0,Mushrooms!I134&gt;0,Lemon!I134&gt;0,'Marinated Chicken'!I134&gt;0,Squid!I134&gt;0,Onions!I134&gt;0,Spanakopita!I134&gt;0),50,200))),0)</f>
        <v>0</v>
      </c>
      <c r="J134" s="2">
        <f ca="1">IF(D134&lt;$E$18,"N/A",IF(D134=$E$18,IF($E$7-SUM(OFFSET(F134,-$E$18,0):F134)&gt;0,$E$7-SUM(OFFSET(F134,-$E$18,0):F134),0),IF(OFFSET(G134,-$E$18,0)-SUM(OFFSET(F134,-$E$18,0):F134)&gt;0,OFFSET(G134,-$E$18,0)-SUM(OFFSET(F134,-$E$18,0):F134),0)))</f>
        <v>0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266</v>
      </c>
      <c r="F135" s="15">
        <f t="shared" si="10"/>
        <v>16</v>
      </c>
      <c r="G135" s="15">
        <f t="shared" ca="1" si="11"/>
        <v>0</v>
      </c>
      <c r="H135" s="13">
        <f t="shared" ca="1" si="7"/>
        <v>0.29150684931506854</v>
      </c>
      <c r="I135" s="29">
        <f ca="1">IF(G135&lt;&gt;0,IF(E135&lt;0,0,IF(OR(Tzatziki!I135&gt;0,'Monterey Jack'!I135&gt;0),0,IF(OR(Pita!I135&gt;0,'Green Pepper'!I135&gt;0,'House Salad'!I135&gt;0,Mushrooms!I135&gt;0,Lemon!I135&gt;0,'Marinated Chicken'!I135&gt;0,Squid!I135&gt;0,Onions!I135&gt;0,Spanakopita!I135&gt;0),50,200))),0)</f>
        <v>0</v>
      </c>
      <c r="J135" s="2">
        <f ca="1">IF(D135&lt;$E$18,"N/A",IF(D135=$E$18,IF($E$7-SUM(OFFSET(F135,-$E$18,0):F135)&gt;0,$E$7-SUM(OFFSET(F135,-$E$18,0):F135),0),IF(OFFSET(G135,-$E$18,0)-SUM(OFFSET(F135,-$E$18,0):F135)&gt;0,OFFSET(G135,-$E$18,0)-SUM(OFFSET(F135,-$E$18,0):F135),0)))</f>
        <v>0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250</v>
      </c>
      <c r="F136" s="15">
        <f t="shared" si="10"/>
        <v>16</v>
      </c>
      <c r="G136" s="15">
        <f t="shared" ca="1" si="11"/>
        <v>0</v>
      </c>
      <c r="H136" s="13">
        <f t="shared" ca="1" si="7"/>
        <v>0.27397260273972607</v>
      </c>
      <c r="I136" s="29">
        <f ca="1">IF(G136&lt;&gt;0,IF(E136&lt;0,0,IF(OR(Tzatziki!I136&gt;0,'Monterey Jack'!I136&gt;0),0,IF(OR(Pita!I136&gt;0,'Green Pepper'!I136&gt;0,'House Salad'!I136&gt;0,Mushrooms!I136&gt;0,Lemon!I136&gt;0,'Marinated Chicken'!I136&gt;0,Squid!I136&gt;0,Onions!I136&gt;0,Spanakopita!I136&gt;0),50,200))),0)</f>
        <v>0</v>
      </c>
      <c r="J136" s="2">
        <f ca="1">IF(D136&lt;$E$18,"N/A",IF(D136=$E$18,IF($E$7-SUM(OFFSET(F136,-$E$18,0):F136)&gt;0,$E$7-SUM(OFFSET(F136,-$E$18,0):F136),0),IF(OFFSET(G136,-$E$18,0)-SUM(OFFSET(F136,-$E$18,0):F136)&gt;0,OFFSET(G136,-$E$18,0)-SUM(OFFSET(F136,-$E$18,0):F136),0)))</f>
        <v>0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234</v>
      </c>
      <c r="F137" s="15">
        <f t="shared" si="10"/>
        <v>16</v>
      </c>
      <c r="G137" s="15">
        <f t="shared" ca="1" si="11"/>
        <v>0</v>
      </c>
      <c r="H137" s="13">
        <f t="shared" ca="1" si="7"/>
        <v>0.2564383561643836</v>
      </c>
      <c r="I137" s="29">
        <f ca="1">IF(G137&lt;&gt;0,IF(E137&lt;0,0,IF(OR(Tzatziki!I137&gt;0,'Monterey Jack'!I137&gt;0),0,IF(OR(Pita!I137&gt;0,'Green Pepper'!I137&gt;0,'House Salad'!I137&gt;0,Mushrooms!I137&gt;0,Lemon!I137&gt;0,'Marinated Chicken'!I137&gt;0,Squid!I137&gt;0,Onions!I137&gt;0,Spanakopita!I137&gt;0),50,200))),0)</f>
        <v>0</v>
      </c>
      <c r="J137" s="2">
        <f ca="1">IF(D137&lt;$E$18,"N/A",IF(D137=$E$18,IF($E$7-SUM(OFFSET(F137,-$E$18,0):F137)&gt;0,$E$7-SUM(OFFSET(F137,-$E$18,0):F137),0),IF(OFFSET(G137,-$E$18,0)-SUM(OFFSET(F137,-$E$18,0):F137)&gt;0,OFFSET(G137,-$E$18,0)-SUM(OFFSET(F137,-$E$18,0):F137),0)))</f>
        <v>0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218</v>
      </c>
      <c r="F138" s="15">
        <f t="shared" si="10"/>
        <v>16</v>
      </c>
      <c r="G138" s="15">
        <f t="shared" ca="1" si="11"/>
        <v>0</v>
      </c>
      <c r="H138" s="13">
        <f t="shared" ca="1" si="7"/>
        <v>0.23890410958904112</v>
      </c>
      <c r="I138" s="29">
        <f ca="1">IF(G138&lt;&gt;0,IF(E138&lt;0,0,IF(OR(Tzatziki!I138&gt;0,'Monterey Jack'!I138&gt;0),0,IF(OR(Pita!I138&gt;0,'Green Pepper'!I138&gt;0,'House Salad'!I138&gt;0,Mushrooms!I138&gt;0,Lemon!I138&gt;0,'Marinated Chicken'!I138&gt;0,Squid!I138&gt;0,Onions!I138&gt;0,Spanakopita!I138&gt;0),50,200))),0)</f>
        <v>0</v>
      </c>
      <c r="J138" s="2">
        <f ca="1">IF(D138&lt;$E$18,"N/A",IF(D138=$E$18,IF($E$7-SUM(OFFSET(F138,-$E$18,0):F138)&gt;0,$E$7-SUM(OFFSET(F138,-$E$18,0):F138),0),IF(OFFSET(G138,-$E$18,0)-SUM(OFFSET(F138,-$E$18,0):F138)&gt;0,OFFSET(G138,-$E$18,0)-SUM(OFFSET(F138,-$E$18,0):F138),0)))</f>
        <v>0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202</v>
      </c>
      <c r="F139" s="15">
        <f t="shared" si="10"/>
        <v>16</v>
      </c>
      <c r="G139" s="15">
        <f t="shared" ca="1" si="11"/>
        <v>0</v>
      </c>
      <c r="H139" s="13">
        <f t="shared" ca="1" si="7"/>
        <v>0.22136986301369865</v>
      </c>
      <c r="I139" s="29">
        <f ca="1">IF(G139&lt;&gt;0,IF(E139&lt;0,0,IF(OR(Tzatziki!I139&gt;0,'Monterey Jack'!I139&gt;0),0,IF(OR(Pita!I139&gt;0,'Green Pepper'!I139&gt;0,'House Salad'!I139&gt;0,Mushrooms!I139&gt;0,Lemon!I139&gt;0,'Marinated Chicken'!I139&gt;0,Squid!I139&gt;0,Onions!I139&gt;0,Spanakopita!I139&gt;0),50,200))),0)</f>
        <v>0</v>
      </c>
      <c r="J139" s="2">
        <f ca="1">IF(D139&lt;$E$18,"N/A",IF(D139=$E$18,IF($E$7-SUM(OFFSET(F139,-$E$18,0):F139)&gt;0,$E$7-SUM(OFFSET(F139,-$E$18,0):F139),0),IF(OFFSET(G139,-$E$18,0)-SUM(OFFSET(F139,-$E$18,0):F139)&gt;0,OFFSET(G139,-$E$18,0)-SUM(OFFSET(F139,-$E$18,0):F139),0)))</f>
        <v>0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186</v>
      </c>
      <c r="F140" s="15">
        <f t="shared" si="10"/>
        <v>16</v>
      </c>
      <c r="G140" s="15">
        <f t="shared" ca="1" si="11"/>
        <v>0</v>
      </c>
      <c r="H140" s="13">
        <f t="shared" ca="1" si="7"/>
        <v>0.20383561643835618</v>
      </c>
      <c r="I140" s="29">
        <f ca="1">IF(G140&lt;&gt;0,IF(E140&lt;0,0,IF(OR(Tzatziki!I140&gt;0,'Monterey Jack'!I140&gt;0),0,IF(OR(Pita!I140&gt;0,'Green Pepper'!I140&gt;0,'House Salad'!I140&gt;0,Mushrooms!I140&gt;0,Lemon!I140&gt;0,'Marinated Chicken'!I140&gt;0,Squid!I140&gt;0,Onions!I140&gt;0,Spanakopita!I140&gt;0),50,200))),0)</f>
        <v>0</v>
      </c>
      <c r="J140" s="2">
        <f ca="1">IF(D140&lt;$E$18,"N/A",IF(D140=$E$18,IF($E$7-SUM(OFFSET(F140,-$E$18,0):F140)&gt;0,$E$7-SUM(OFFSET(F140,-$E$18,0):F140),0),IF(OFFSET(G140,-$E$18,0)-SUM(OFFSET(F140,-$E$18,0):F140)&gt;0,OFFSET(G140,-$E$18,0)-SUM(OFFSET(F140,-$E$18,0):F140),0)))</f>
        <v>0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170</v>
      </c>
      <c r="F141" s="15">
        <f t="shared" si="10"/>
        <v>16</v>
      </c>
      <c r="G141" s="15">
        <f t="shared" ca="1" si="11"/>
        <v>0</v>
      </c>
      <c r="H141" s="13">
        <f t="shared" ca="1" si="7"/>
        <v>0.18630136986301371</v>
      </c>
      <c r="I141" s="29">
        <f ca="1">IF(G141&lt;&gt;0,IF(E141&lt;0,0,IF(OR(Tzatziki!I141&gt;0,'Monterey Jack'!I141&gt;0),0,IF(OR(Pita!I141&gt;0,'Green Pepper'!I141&gt;0,'House Salad'!I141&gt;0,Mushrooms!I141&gt;0,Lemon!I141&gt;0,'Marinated Chicken'!I141&gt;0,Squid!I141&gt;0,Onions!I141&gt;0,Spanakopita!I141&gt;0),50,200))),0)</f>
        <v>0</v>
      </c>
      <c r="J141" s="2">
        <f ca="1">IF(D141&lt;$E$18,"N/A",IF(D141=$E$18,IF($E$7-SUM(OFFSET(F141,-$E$18,0):F141)&gt;0,$E$7-SUM(OFFSET(F141,-$E$18,0):F141),0),IF(OFFSET(G141,-$E$18,0)-SUM(OFFSET(F141,-$E$18,0):F141)&gt;0,OFFSET(G141,-$E$18,0)-SUM(OFFSET(F141,-$E$18,0):F141),0)))</f>
        <v>0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154</v>
      </c>
      <c r="F142" s="15">
        <f t="shared" si="10"/>
        <v>16</v>
      </c>
      <c r="G142" s="15">
        <f t="shared" ca="1" si="11"/>
        <v>0</v>
      </c>
      <c r="H142" s="13">
        <f t="shared" ca="1" si="7"/>
        <v>0.16876712328767127</v>
      </c>
      <c r="I142" s="29">
        <f ca="1">IF(G142&lt;&gt;0,IF(E142&lt;0,0,IF(OR(Tzatziki!I142&gt;0,'Monterey Jack'!I142&gt;0),0,IF(OR(Pita!I142&gt;0,'Green Pepper'!I142&gt;0,'House Salad'!I142&gt;0,Mushrooms!I142&gt;0,Lemon!I142&gt;0,'Marinated Chicken'!I142&gt;0,Squid!I142&gt;0,Onions!I142&gt;0,Spanakopita!I142&gt;0),50,200))),0)</f>
        <v>0</v>
      </c>
      <c r="J142" s="2">
        <f ca="1">IF(D142&lt;$E$18,"N/A",IF(D142=$E$18,IF($E$7-SUM(OFFSET(F142,-$E$18,0):F142)&gt;0,$E$7-SUM(OFFSET(F142,-$E$18,0):F142),0),IF(OFFSET(G142,-$E$18,0)-SUM(OFFSET(F142,-$E$18,0):F142)&gt;0,OFFSET(G142,-$E$18,0)-SUM(OFFSET(F142,-$E$18,0):F142),0)))</f>
        <v>0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138</v>
      </c>
      <c r="F143" s="15">
        <f t="shared" si="10"/>
        <v>16</v>
      </c>
      <c r="G143" s="15">
        <f t="shared" ca="1" si="11"/>
        <v>0</v>
      </c>
      <c r="H143" s="13">
        <f t="shared" ca="1" si="7"/>
        <v>0.1512328767123288</v>
      </c>
      <c r="I143" s="29">
        <f ca="1">IF(G143&lt;&gt;0,IF(E143&lt;0,0,IF(OR(Tzatziki!I143&gt;0,'Monterey Jack'!I143&gt;0),0,IF(OR(Pita!I143&gt;0,'Green Pepper'!I143&gt;0,'House Salad'!I143&gt;0,Mushrooms!I143&gt;0,Lemon!I143&gt;0,'Marinated Chicken'!I143&gt;0,Squid!I143&gt;0,Onions!I143&gt;0,Spanakopita!I143&gt;0),50,200))),0)</f>
        <v>0</v>
      </c>
      <c r="J143" s="2">
        <f ca="1">IF(D143&lt;$E$18,"N/A",IF(D143=$E$18,IF($E$7-SUM(OFFSET(F143,-$E$18,0):F143)&gt;0,$E$7-SUM(OFFSET(F143,-$E$18,0):F143),0),IF(OFFSET(G143,-$E$18,0)-SUM(OFFSET(F143,-$E$18,0):F143)&gt;0,OFFSET(G143,-$E$18,0)-SUM(OFFSET(F143,-$E$18,0):F143),0)))</f>
        <v>0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122</v>
      </c>
      <c r="F144" s="15">
        <f t="shared" si="10"/>
        <v>16</v>
      </c>
      <c r="G144" s="15">
        <f t="shared" ca="1" si="11"/>
        <v>0</v>
      </c>
      <c r="H144" s="13">
        <f t="shared" ca="1" si="7"/>
        <v>0.13369863013698632</v>
      </c>
      <c r="I144" s="29">
        <f ca="1">IF(G144&lt;&gt;0,IF(E144&lt;0,0,IF(OR(Tzatziki!I144&gt;0,'Monterey Jack'!I144&gt;0),0,IF(OR(Pita!I144&gt;0,'Green Pepper'!I144&gt;0,'House Salad'!I144&gt;0,Mushrooms!I144&gt;0,Lemon!I144&gt;0,'Marinated Chicken'!I144&gt;0,Squid!I144&gt;0,Onions!I144&gt;0,Spanakopita!I144&gt;0),50,200))),0)</f>
        <v>0</v>
      </c>
      <c r="J144" s="2">
        <f ca="1">IF(D144&lt;$E$18,"N/A",IF(D144=$E$18,IF($E$7-SUM(OFFSET(F144,-$E$18,0):F144)&gt;0,$E$7-SUM(OFFSET(F144,-$E$18,0):F144),0),IF(OFFSET(G144,-$E$18,0)-SUM(OFFSET(F144,-$E$18,0):F144)&gt;0,OFFSET(G144,-$E$18,0)-SUM(OFFSET(F144,-$E$18,0):F144),0)))</f>
        <v>0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106</v>
      </c>
      <c r="F145" s="15">
        <f t="shared" si="10"/>
        <v>16</v>
      </c>
      <c r="G145" s="15">
        <f t="shared" ca="1" si="11"/>
        <v>0</v>
      </c>
      <c r="H145" s="13">
        <f t="shared" ca="1" si="7"/>
        <v>0.11616438356164385</v>
      </c>
      <c r="I145" s="29">
        <f ca="1">IF(G145&lt;&gt;0,IF(E145&lt;0,0,IF(OR(Tzatziki!I145&gt;0,'Monterey Jack'!I145&gt;0),0,IF(OR(Pita!I145&gt;0,'Green Pepper'!I145&gt;0,'House Salad'!I145&gt;0,Mushrooms!I145&gt;0,Lemon!I145&gt;0,'Marinated Chicken'!I145&gt;0,Squid!I145&gt;0,Onions!I145&gt;0,Spanakopita!I145&gt;0),50,200))),0)</f>
        <v>0</v>
      </c>
      <c r="J145" s="2">
        <f ca="1">IF(D145&lt;$E$18,"N/A",IF(D145=$E$18,IF($E$7-SUM(OFFSET(F145,-$E$18,0):F145)&gt;0,$E$7-SUM(OFFSET(F145,-$E$18,0):F145),0),IF(OFFSET(G145,-$E$18,0)-SUM(OFFSET(F145,-$E$18,0):F145)&gt;0,OFFSET(G145,-$E$18,0)-SUM(OFFSET(F145,-$E$18,0):F145),0)))</f>
        <v>0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90</v>
      </c>
      <c r="F146" s="15">
        <f t="shared" si="10"/>
        <v>16</v>
      </c>
      <c r="G146" s="15">
        <f t="shared" ca="1" si="11"/>
        <v>224</v>
      </c>
      <c r="H146" s="13">
        <f t="shared" ca="1" si="7"/>
        <v>9.8630136986301381E-2</v>
      </c>
      <c r="I146" s="29">
        <f ca="1">IF(G146&lt;&gt;0,IF(E146&lt;0,0,IF(OR(Tzatziki!I146&gt;0,'Monterey Jack'!I146&gt;0),0,IF(OR(Pita!I146&gt;0,'Green Pepper'!I146&gt;0,'House Salad'!I146&gt;0,Mushrooms!I146&gt;0,Lemon!I146&gt;0,'Marinated Chicken'!I146&gt;0,Squid!I146&gt;0,Onions!I146&gt;0,Spanakopita!I146&gt;0),50,200))),0)</f>
        <v>0</v>
      </c>
      <c r="J146" s="2">
        <f ca="1">IF(D146&lt;$E$18,"N/A",IF(D146=$E$18,IF($E$7-SUM(OFFSET(F146,-$E$18,0):F146)&gt;0,$E$7-SUM(OFFSET(F146,-$E$18,0):F146),0),IF(OFFSET(G146,-$E$18,0)-SUM(OFFSET(F146,-$E$18,0):F146)&gt;0,OFFSET(G146,-$E$18,0)-SUM(OFFSET(F146,-$E$18,0):F146),0)))</f>
        <v>0</v>
      </c>
      <c r="K146" s="13">
        <f t="shared" ca="1" si="8"/>
        <v>0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298</v>
      </c>
      <c r="F147" s="15">
        <f t="shared" si="10"/>
        <v>16</v>
      </c>
      <c r="G147" s="15">
        <f t="shared" ca="1" si="11"/>
        <v>0</v>
      </c>
      <c r="H147" s="13">
        <f t="shared" ca="1" si="7"/>
        <v>0.32657534246575348</v>
      </c>
      <c r="I147" s="29">
        <f ca="1">IF(G147&lt;&gt;0,IF(E147&lt;0,0,IF(OR(Tzatziki!I147&gt;0,'Monterey Jack'!I147&gt;0),0,IF(OR(Pita!I147&gt;0,'Green Pepper'!I147&gt;0,'House Salad'!I147&gt;0,Mushrooms!I147&gt;0,Lemon!I147&gt;0,'Marinated Chicken'!I147&gt;0,Squid!I147&gt;0,Onions!I147&gt;0,Spanakopita!I147&gt;0),50,200))),0)</f>
        <v>0</v>
      </c>
      <c r="J147" s="2">
        <f ca="1">IF(D147&lt;$E$18,"N/A",IF(D147=$E$18,IF($E$7-SUM(OFFSET(F147,-$E$18,0):F147)&gt;0,$E$7-SUM(OFFSET(F147,-$E$18,0):F147),0),IF(OFFSET(G147,-$E$18,0)-SUM(OFFSET(F147,-$E$18,0):F147)&gt;0,OFFSET(G147,-$E$18,0)-SUM(OFFSET(F147,-$E$18,0):F147),0)))</f>
        <v>0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282</v>
      </c>
      <c r="F148" s="15">
        <f t="shared" si="10"/>
        <v>16</v>
      </c>
      <c r="G148" s="15">
        <f t="shared" ca="1" si="11"/>
        <v>0</v>
      </c>
      <c r="H148" s="13">
        <f t="shared" ca="1" si="7"/>
        <v>0.30904109589041101</v>
      </c>
      <c r="I148" s="29">
        <f ca="1">IF(G148&lt;&gt;0,IF(E148&lt;0,0,IF(OR(Tzatziki!I148&gt;0,'Monterey Jack'!I148&gt;0),0,IF(OR(Pita!I148&gt;0,'Green Pepper'!I148&gt;0,'House Salad'!I148&gt;0,Mushrooms!I148&gt;0,Lemon!I148&gt;0,'Marinated Chicken'!I148&gt;0,Squid!I148&gt;0,Onions!I148&gt;0,Spanakopita!I148&gt;0),50,200))),0)</f>
        <v>0</v>
      </c>
      <c r="J148" s="2">
        <f ca="1">IF(D148&lt;$E$18,"N/A",IF(D148=$E$18,IF($E$7-SUM(OFFSET(F148,-$E$18,0):F148)&gt;0,$E$7-SUM(OFFSET(F148,-$E$18,0):F148),0),IF(OFFSET(G148,-$E$18,0)-SUM(OFFSET(F148,-$E$18,0):F148)&gt;0,OFFSET(G148,-$E$18,0)-SUM(OFFSET(F148,-$E$18,0):F148),0)))</f>
        <v>0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266</v>
      </c>
      <c r="F149" s="15">
        <f t="shared" si="10"/>
        <v>16</v>
      </c>
      <c r="G149" s="15">
        <f t="shared" ca="1" si="11"/>
        <v>0</v>
      </c>
      <c r="H149" s="13">
        <f t="shared" ref="H149:H212" ca="1" si="13">IF(E149&gt;0,E149*($E$12/365),0)</f>
        <v>0.29150684931506854</v>
      </c>
      <c r="I149" s="29">
        <f ca="1">IF(G149&lt;&gt;0,IF(E149&lt;0,0,IF(OR(Tzatziki!I149&gt;0,'Monterey Jack'!I149&gt;0),0,IF(OR(Pita!I149&gt;0,'Green Pepper'!I149&gt;0,'House Salad'!I149&gt;0,Mushrooms!I149&gt;0,Lemon!I149&gt;0,'Marinated Chicken'!I149&gt;0,Squid!I149&gt;0,Onions!I149&gt;0,Spanakopita!I149&gt;0),50,200))),0)</f>
        <v>0</v>
      </c>
      <c r="J149" s="2">
        <f ca="1">IF(D149&lt;$E$18,"N/A",IF(D149=$E$18,IF($E$7-SUM(OFFSET(F149,-$E$18,0):F149)&gt;0,$E$7-SUM(OFFSET(F149,-$E$18,0):F149),0),IF(OFFSET(G149,-$E$18,0)-SUM(OFFSET(F149,-$E$18,0):F149)&gt;0,OFFSET(G149,-$E$18,0)-SUM(OFFSET(F149,-$E$18,0):F149),0)))</f>
        <v>0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250</v>
      </c>
      <c r="F150" s="15">
        <f t="shared" ref="F150:F213" si="16">ROUND($E$15/7,0)</f>
        <v>16</v>
      </c>
      <c r="G150" s="15">
        <f t="shared" ref="G150:G213" ca="1" si="17">IF(D150=1,$E$4,IF(E150&lt;0,$E$4-E150,IF(MOD(D150,$E$5)=0,$E$4-E150,0)))</f>
        <v>0</v>
      </c>
      <c r="H150" s="13">
        <f t="shared" ca="1" si="13"/>
        <v>0.27397260273972607</v>
      </c>
      <c r="I150" s="29">
        <f ca="1">IF(G150&lt;&gt;0,IF(E150&lt;0,0,IF(OR(Tzatziki!I150&gt;0,'Monterey Jack'!I150&gt;0),0,IF(OR(Pita!I150&gt;0,'Green Pepper'!I150&gt;0,'House Salad'!I150&gt;0,Mushrooms!I150&gt;0,Lemon!I150&gt;0,'Marinated Chicken'!I150&gt;0,Squid!I150&gt;0,Onions!I150&gt;0,Spanakopita!I150&gt;0),50,200))),0)</f>
        <v>0</v>
      </c>
      <c r="J150" s="2">
        <f ca="1">IF(D150&lt;$E$18,"N/A",IF(D150=$E$18,IF($E$7-SUM(OFFSET(F150,-$E$18,0):F150)&gt;0,$E$7-SUM(OFFSET(F150,-$E$18,0):F150),0),IF(OFFSET(G150,-$E$18,0)-SUM(OFFSET(F150,-$E$18,0):F150)&gt;0,OFFSET(G150,-$E$18,0)-SUM(OFFSET(F150,-$E$18,0):F150),0)))</f>
        <v>0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234</v>
      </c>
      <c r="F151" s="15">
        <f t="shared" si="16"/>
        <v>16</v>
      </c>
      <c r="G151" s="15">
        <f t="shared" ca="1" si="17"/>
        <v>0</v>
      </c>
      <c r="H151" s="13">
        <f t="shared" ca="1" si="13"/>
        <v>0.2564383561643836</v>
      </c>
      <c r="I151" s="29">
        <f ca="1">IF(G151&lt;&gt;0,IF(E151&lt;0,0,IF(OR(Tzatziki!I151&gt;0,'Monterey Jack'!I151&gt;0),0,IF(OR(Pita!I151&gt;0,'Green Pepper'!I151&gt;0,'House Salad'!I151&gt;0,Mushrooms!I151&gt;0,Lemon!I151&gt;0,'Marinated Chicken'!I151&gt;0,Squid!I151&gt;0,Onions!I151&gt;0,Spanakopita!I151&gt;0),50,200))),0)</f>
        <v>0</v>
      </c>
      <c r="J151" s="2">
        <f ca="1">IF(D151&lt;$E$18,"N/A",IF(D151=$E$18,IF($E$7-SUM(OFFSET(F151,-$E$18,0):F151)&gt;0,$E$7-SUM(OFFSET(F151,-$E$18,0):F151),0),IF(OFFSET(G151,-$E$18,0)-SUM(OFFSET(F151,-$E$18,0):F151)&gt;0,OFFSET(G151,-$E$18,0)-SUM(OFFSET(F151,-$E$18,0):F151),0)))</f>
        <v>0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218</v>
      </c>
      <c r="F152" s="15">
        <f t="shared" si="16"/>
        <v>16</v>
      </c>
      <c r="G152" s="15">
        <f t="shared" ca="1" si="17"/>
        <v>0</v>
      </c>
      <c r="H152" s="13">
        <f t="shared" ca="1" si="13"/>
        <v>0.23890410958904112</v>
      </c>
      <c r="I152" s="29">
        <f ca="1">IF(G152&lt;&gt;0,IF(E152&lt;0,0,IF(OR(Tzatziki!I152&gt;0,'Monterey Jack'!I152&gt;0),0,IF(OR(Pita!I152&gt;0,'Green Pepper'!I152&gt;0,'House Salad'!I152&gt;0,Mushrooms!I152&gt;0,Lemon!I152&gt;0,'Marinated Chicken'!I152&gt;0,Squid!I152&gt;0,Onions!I152&gt;0,Spanakopita!I152&gt;0),50,200))),0)</f>
        <v>0</v>
      </c>
      <c r="J152" s="2">
        <f ca="1">IF(D152&lt;$E$18,"N/A",IF(D152=$E$18,IF($E$7-SUM(OFFSET(F152,-$E$18,0):F152)&gt;0,$E$7-SUM(OFFSET(F152,-$E$18,0):F152),0),IF(OFFSET(G152,-$E$18,0)-SUM(OFFSET(F152,-$E$18,0):F152)&gt;0,OFFSET(G152,-$E$18,0)-SUM(OFFSET(F152,-$E$18,0):F152),0)))</f>
        <v>0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202</v>
      </c>
      <c r="F153" s="15">
        <f t="shared" si="16"/>
        <v>16</v>
      </c>
      <c r="G153" s="15">
        <f t="shared" ca="1" si="17"/>
        <v>0</v>
      </c>
      <c r="H153" s="13">
        <f t="shared" ca="1" si="13"/>
        <v>0.22136986301369865</v>
      </c>
      <c r="I153" s="29">
        <f ca="1">IF(G153&lt;&gt;0,IF(E153&lt;0,0,IF(OR(Tzatziki!I153&gt;0,'Monterey Jack'!I153&gt;0),0,IF(OR(Pita!I153&gt;0,'Green Pepper'!I153&gt;0,'House Salad'!I153&gt;0,Mushrooms!I153&gt;0,Lemon!I153&gt;0,'Marinated Chicken'!I153&gt;0,Squid!I153&gt;0,Onions!I153&gt;0,Spanakopita!I153&gt;0),50,200))),0)</f>
        <v>0</v>
      </c>
      <c r="J153" s="2">
        <f ca="1">IF(D153&lt;$E$18,"N/A",IF(D153=$E$18,IF($E$7-SUM(OFFSET(F153,-$E$18,0):F153)&gt;0,$E$7-SUM(OFFSET(F153,-$E$18,0):F153),0),IF(OFFSET(G153,-$E$18,0)-SUM(OFFSET(F153,-$E$18,0):F153)&gt;0,OFFSET(G153,-$E$18,0)-SUM(OFFSET(F153,-$E$18,0):F153),0)))</f>
        <v>0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186</v>
      </c>
      <c r="F154" s="15">
        <f t="shared" si="16"/>
        <v>16</v>
      </c>
      <c r="G154" s="15">
        <f t="shared" ca="1" si="17"/>
        <v>0</v>
      </c>
      <c r="H154" s="13">
        <f t="shared" ca="1" si="13"/>
        <v>0.20383561643835618</v>
      </c>
      <c r="I154" s="29">
        <f ca="1">IF(G154&lt;&gt;0,IF(E154&lt;0,0,IF(OR(Tzatziki!I154&gt;0,'Monterey Jack'!I154&gt;0),0,IF(OR(Pita!I154&gt;0,'Green Pepper'!I154&gt;0,'House Salad'!I154&gt;0,Mushrooms!I154&gt;0,Lemon!I154&gt;0,'Marinated Chicken'!I154&gt;0,Squid!I154&gt;0,Onions!I154&gt;0,Spanakopita!I154&gt;0),50,200))),0)</f>
        <v>0</v>
      </c>
      <c r="J154" s="2">
        <f ca="1">IF(D154&lt;$E$18,"N/A",IF(D154=$E$18,IF($E$7-SUM(OFFSET(F154,-$E$18,0):F154)&gt;0,$E$7-SUM(OFFSET(F154,-$E$18,0):F154),0),IF(OFFSET(G154,-$E$18,0)-SUM(OFFSET(F154,-$E$18,0):F154)&gt;0,OFFSET(G154,-$E$18,0)-SUM(OFFSET(F154,-$E$18,0):F154),0)))</f>
        <v>0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170</v>
      </c>
      <c r="F155" s="15">
        <f t="shared" si="16"/>
        <v>16</v>
      </c>
      <c r="G155" s="15">
        <f t="shared" ca="1" si="17"/>
        <v>0</v>
      </c>
      <c r="H155" s="13">
        <f t="shared" ca="1" si="13"/>
        <v>0.18630136986301371</v>
      </c>
      <c r="I155" s="29">
        <f ca="1">IF(G155&lt;&gt;0,IF(E155&lt;0,0,IF(OR(Tzatziki!I155&gt;0,'Monterey Jack'!I155&gt;0),0,IF(OR(Pita!I155&gt;0,'Green Pepper'!I155&gt;0,'House Salad'!I155&gt;0,Mushrooms!I155&gt;0,Lemon!I155&gt;0,'Marinated Chicken'!I155&gt;0,Squid!I155&gt;0,Onions!I155&gt;0,Spanakopita!I155&gt;0),50,200))),0)</f>
        <v>0</v>
      </c>
      <c r="J155" s="2">
        <f ca="1">IF(D155&lt;$E$18,"N/A",IF(D155=$E$18,IF($E$7-SUM(OFFSET(F155,-$E$18,0):F155)&gt;0,$E$7-SUM(OFFSET(F155,-$E$18,0):F155),0),IF(OFFSET(G155,-$E$18,0)-SUM(OFFSET(F155,-$E$18,0):F155)&gt;0,OFFSET(G155,-$E$18,0)-SUM(OFFSET(F155,-$E$18,0):F155),0)))</f>
        <v>0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154</v>
      </c>
      <c r="F156" s="15">
        <f t="shared" si="16"/>
        <v>16</v>
      </c>
      <c r="G156" s="15">
        <f t="shared" ca="1" si="17"/>
        <v>0</v>
      </c>
      <c r="H156" s="13">
        <f t="shared" ca="1" si="13"/>
        <v>0.16876712328767127</v>
      </c>
      <c r="I156" s="29">
        <f ca="1">IF(G156&lt;&gt;0,IF(E156&lt;0,0,IF(OR(Tzatziki!I156&gt;0,'Monterey Jack'!I156&gt;0),0,IF(OR(Pita!I156&gt;0,'Green Pepper'!I156&gt;0,'House Salad'!I156&gt;0,Mushrooms!I156&gt;0,Lemon!I156&gt;0,'Marinated Chicken'!I156&gt;0,Squid!I156&gt;0,Onions!I156&gt;0,Spanakopita!I156&gt;0),50,200))),0)</f>
        <v>0</v>
      </c>
      <c r="J156" s="2">
        <f ca="1">IF(D156&lt;$E$18,"N/A",IF(D156=$E$18,IF($E$7-SUM(OFFSET(F156,-$E$18,0):F156)&gt;0,$E$7-SUM(OFFSET(F156,-$E$18,0):F156),0),IF(OFFSET(G156,-$E$18,0)-SUM(OFFSET(F156,-$E$18,0):F156)&gt;0,OFFSET(G156,-$E$18,0)-SUM(OFFSET(F156,-$E$18,0):F156),0)))</f>
        <v>0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138</v>
      </c>
      <c r="F157" s="15">
        <f t="shared" si="16"/>
        <v>16</v>
      </c>
      <c r="G157" s="15">
        <f t="shared" ca="1" si="17"/>
        <v>0</v>
      </c>
      <c r="H157" s="13">
        <f t="shared" ca="1" si="13"/>
        <v>0.1512328767123288</v>
      </c>
      <c r="I157" s="29">
        <f ca="1">IF(G157&lt;&gt;0,IF(E157&lt;0,0,IF(OR(Tzatziki!I157&gt;0,'Monterey Jack'!I157&gt;0),0,IF(OR(Pita!I157&gt;0,'Green Pepper'!I157&gt;0,'House Salad'!I157&gt;0,Mushrooms!I157&gt;0,Lemon!I157&gt;0,'Marinated Chicken'!I157&gt;0,Squid!I157&gt;0,Onions!I157&gt;0,Spanakopita!I157&gt;0),50,200))),0)</f>
        <v>0</v>
      </c>
      <c r="J157" s="2">
        <f ca="1">IF(D157&lt;$E$18,"N/A",IF(D157=$E$18,IF($E$7-SUM(OFFSET(F157,-$E$18,0):F157)&gt;0,$E$7-SUM(OFFSET(F157,-$E$18,0):F157),0),IF(OFFSET(G157,-$E$18,0)-SUM(OFFSET(F157,-$E$18,0):F157)&gt;0,OFFSET(G157,-$E$18,0)-SUM(OFFSET(F157,-$E$18,0):F157),0)))</f>
        <v>0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122</v>
      </c>
      <c r="F158" s="15">
        <f t="shared" si="16"/>
        <v>16</v>
      </c>
      <c r="G158" s="15">
        <f t="shared" ca="1" si="17"/>
        <v>0</v>
      </c>
      <c r="H158" s="13">
        <f t="shared" ca="1" si="13"/>
        <v>0.13369863013698632</v>
      </c>
      <c r="I158" s="29">
        <f ca="1">IF(G158&lt;&gt;0,IF(E158&lt;0,0,IF(OR(Tzatziki!I158&gt;0,'Monterey Jack'!I158&gt;0),0,IF(OR(Pita!I158&gt;0,'Green Pepper'!I158&gt;0,'House Salad'!I158&gt;0,Mushrooms!I158&gt;0,Lemon!I158&gt;0,'Marinated Chicken'!I158&gt;0,Squid!I158&gt;0,Onions!I158&gt;0,Spanakopita!I158&gt;0),50,200))),0)</f>
        <v>0</v>
      </c>
      <c r="J158" s="2">
        <f ca="1">IF(D158&lt;$E$18,"N/A",IF(D158=$E$18,IF($E$7-SUM(OFFSET(F158,-$E$18,0):F158)&gt;0,$E$7-SUM(OFFSET(F158,-$E$18,0):F158),0),IF(OFFSET(G158,-$E$18,0)-SUM(OFFSET(F158,-$E$18,0):F158)&gt;0,OFFSET(G158,-$E$18,0)-SUM(OFFSET(F158,-$E$18,0):F158),0)))</f>
        <v>0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106</v>
      </c>
      <c r="F159" s="15">
        <f t="shared" si="16"/>
        <v>16</v>
      </c>
      <c r="G159" s="15">
        <f t="shared" ca="1" si="17"/>
        <v>0</v>
      </c>
      <c r="H159" s="13">
        <f t="shared" ca="1" si="13"/>
        <v>0.11616438356164385</v>
      </c>
      <c r="I159" s="29">
        <f ca="1">IF(G159&lt;&gt;0,IF(E159&lt;0,0,IF(OR(Tzatziki!I159&gt;0,'Monterey Jack'!I159&gt;0),0,IF(OR(Pita!I159&gt;0,'Green Pepper'!I159&gt;0,'House Salad'!I159&gt;0,Mushrooms!I159&gt;0,Lemon!I159&gt;0,'Marinated Chicken'!I159&gt;0,Squid!I159&gt;0,Onions!I159&gt;0,Spanakopita!I159&gt;0),50,200))),0)</f>
        <v>0</v>
      </c>
      <c r="J159" s="2">
        <f ca="1">IF(D159&lt;$E$18,"N/A",IF(D159=$E$18,IF($E$7-SUM(OFFSET(F159,-$E$18,0):F159)&gt;0,$E$7-SUM(OFFSET(F159,-$E$18,0):F159),0),IF(OFFSET(G159,-$E$18,0)-SUM(OFFSET(F159,-$E$18,0):F159)&gt;0,OFFSET(G159,-$E$18,0)-SUM(OFFSET(F159,-$E$18,0):F159),0)))</f>
        <v>0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90</v>
      </c>
      <c r="F160" s="15">
        <f t="shared" si="16"/>
        <v>16</v>
      </c>
      <c r="G160" s="15">
        <f t="shared" ca="1" si="17"/>
        <v>224</v>
      </c>
      <c r="H160" s="13">
        <f t="shared" ca="1" si="13"/>
        <v>9.8630136986301381E-2</v>
      </c>
      <c r="I160" s="29">
        <f ca="1">IF(G160&lt;&gt;0,IF(E160&lt;0,0,IF(OR(Tzatziki!I160&gt;0,'Monterey Jack'!I160&gt;0),0,IF(OR(Pita!I160&gt;0,'Green Pepper'!I160&gt;0,'House Salad'!I160&gt;0,Mushrooms!I160&gt;0,Lemon!I160&gt;0,'Marinated Chicken'!I160&gt;0,Squid!I160&gt;0,Onions!I160&gt;0,Spanakopita!I160&gt;0),50,200))),0)</f>
        <v>0</v>
      </c>
      <c r="J160" s="2">
        <f ca="1">IF(D160&lt;$E$18,"N/A",IF(D160=$E$18,IF($E$7-SUM(OFFSET(F160,-$E$18,0):F160)&gt;0,$E$7-SUM(OFFSET(F160,-$E$18,0):F160),0),IF(OFFSET(G160,-$E$18,0)-SUM(OFFSET(F160,-$E$18,0):F160)&gt;0,OFFSET(G160,-$E$18,0)-SUM(OFFSET(F160,-$E$18,0):F160),0)))</f>
        <v>0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298</v>
      </c>
      <c r="F161" s="15">
        <f t="shared" si="16"/>
        <v>16</v>
      </c>
      <c r="G161" s="15">
        <f t="shared" ca="1" si="17"/>
        <v>0</v>
      </c>
      <c r="H161" s="13">
        <f t="shared" ca="1" si="13"/>
        <v>0.32657534246575348</v>
      </c>
      <c r="I161" s="29">
        <f ca="1">IF(G161&lt;&gt;0,IF(E161&lt;0,0,IF(OR(Tzatziki!I161&gt;0,'Monterey Jack'!I161&gt;0),0,IF(OR(Pita!I161&gt;0,'Green Pepper'!I161&gt;0,'House Salad'!I161&gt;0,Mushrooms!I161&gt;0,Lemon!I161&gt;0,'Marinated Chicken'!I161&gt;0,Squid!I161&gt;0,Onions!I161&gt;0,Spanakopita!I161&gt;0),50,200))),0)</f>
        <v>0</v>
      </c>
      <c r="J161" s="2">
        <f ca="1">IF(D161&lt;$E$18,"N/A",IF(D161=$E$18,IF($E$7-SUM(OFFSET(F161,-$E$18,0):F161)&gt;0,$E$7-SUM(OFFSET(F161,-$E$18,0):F161),0),IF(OFFSET(G161,-$E$18,0)-SUM(OFFSET(F161,-$E$18,0):F161)&gt;0,OFFSET(G161,-$E$18,0)-SUM(OFFSET(F161,-$E$18,0):F161),0)))</f>
        <v>0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282</v>
      </c>
      <c r="F162" s="15">
        <f t="shared" si="16"/>
        <v>16</v>
      </c>
      <c r="G162" s="15">
        <f t="shared" ca="1" si="17"/>
        <v>0</v>
      </c>
      <c r="H162" s="13">
        <f t="shared" ca="1" si="13"/>
        <v>0.30904109589041101</v>
      </c>
      <c r="I162" s="29">
        <f ca="1">IF(G162&lt;&gt;0,IF(E162&lt;0,0,IF(OR(Tzatziki!I162&gt;0,'Monterey Jack'!I162&gt;0),0,IF(OR(Pita!I162&gt;0,'Green Pepper'!I162&gt;0,'House Salad'!I162&gt;0,Mushrooms!I162&gt;0,Lemon!I162&gt;0,'Marinated Chicken'!I162&gt;0,Squid!I162&gt;0,Onions!I162&gt;0,Spanakopita!I162&gt;0),50,200))),0)</f>
        <v>0</v>
      </c>
      <c r="J162" s="2">
        <f ca="1">IF(D162&lt;$E$18,"N/A",IF(D162=$E$18,IF($E$7-SUM(OFFSET(F162,-$E$18,0):F162)&gt;0,$E$7-SUM(OFFSET(F162,-$E$18,0):F162),0),IF(OFFSET(G162,-$E$18,0)-SUM(OFFSET(F162,-$E$18,0):F162)&gt;0,OFFSET(G162,-$E$18,0)-SUM(OFFSET(F162,-$E$18,0):F162),0)))</f>
        <v>0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266</v>
      </c>
      <c r="F163" s="15">
        <f t="shared" si="16"/>
        <v>16</v>
      </c>
      <c r="G163" s="15">
        <f t="shared" ca="1" si="17"/>
        <v>0</v>
      </c>
      <c r="H163" s="13">
        <f t="shared" ca="1" si="13"/>
        <v>0.29150684931506854</v>
      </c>
      <c r="I163" s="29">
        <f ca="1">IF(G163&lt;&gt;0,IF(E163&lt;0,0,IF(OR(Tzatziki!I163&gt;0,'Monterey Jack'!I163&gt;0),0,IF(OR(Pita!I163&gt;0,'Green Pepper'!I163&gt;0,'House Salad'!I163&gt;0,Mushrooms!I163&gt;0,Lemon!I163&gt;0,'Marinated Chicken'!I163&gt;0,Squid!I163&gt;0,Onions!I163&gt;0,Spanakopita!I163&gt;0),50,200))),0)</f>
        <v>0</v>
      </c>
      <c r="J163" s="2">
        <f ca="1">IF(D163&lt;$E$18,"N/A",IF(D163=$E$18,IF($E$7-SUM(OFFSET(F163,-$E$18,0):F163)&gt;0,$E$7-SUM(OFFSET(F163,-$E$18,0):F163),0),IF(OFFSET(G163,-$E$18,0)-SUM(OFFSET(F163,-$E$18,0):F163)&gt;0,OFFSET(G163,-$E$18,0)-SUM(OFFSET(F163,-$E$18,0):F163),0)))</f>
        <v>0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250</v>
      </c>
      <c r="F164" s="15">
        <f t="shared" si="16"/>
        <v>16</v>
      </c>
      <c r="G164" s="15">
        <f t="shared" ca="1" si="17"/>
        <v>0</v>
      </c>
      <c r="H164" s="13">
        <f t="shared" ca="1" si="13"/>
        <v>0.27397260273972607</v>
      </c>
      <c r="I164" s="29">
        <f ca="1">IF(G164&lt;&gt;0,IF(E164&lt;0,0,IF(OR(Tzatziki!I164&gt;0,'Monterey Jack'!I164&gt;0),0,IF(OR(Pita!I164&gt;0,'Green Pepper'!I164&gt;0,'House Salad'!I164&gt;0,Mushrooms!I164&gt;0,Lemon!I164&gt;0,'Marinated Chicken'!I164&gt;0,Squid!I164&gt;0,Onions!I164&gt;0,Spanakopita!I164&gt;0),50,200))),0)</f>
        <v>0</v>
      </c>
      <c r="J164" s="2">
        <f ca="1">IF(D164&lt;$E$18,"N/A",IF(D164=$E$18,IF($E$7-SUM(OFFSET(F164,-$E$18,0):F164)&gt;0,$E$7-SUM(OFFSET(F164,-$E$18,0):F164),0),IF(OFFSET(G164,-$E$18,0)-SUM(OFFSET(F164,-$E$18,0):F164)&gt;0,OFFSET(G164,-$E$18,0)-SUM(OFFSET(F164,-$E$18,0):F164),0)))</f>
        <v>0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234</v>
      </c>
      <c r="F165" s="15">
        <f t="shared" si="16"/>
        <v>16</v>
      </c>
      <c r="G165" s="15">
        <f t="shared" ca="1" si="17"/>
        <v>0</v>
      </c>
      <c r="H165" s="13">
        <f t="shared" ca="1" si="13"/>
        <v>0.2564383561643836</v>
      </c>
      <c r="I165" s="29">
        <f ca="1">IF(G165&lt;&gt;0,IF(E165&lt;0,0,IF(OR(Tzatziki!I165&gt;0,'Monterey Jack'!I165&gt;0),0,IF(OR(Pita!I165&gt;0,'Green Pepper'!I165&gt;0,'House Salad'!I165&gt;0,Mushrooms!I165&gt;0,Lemon!I165&gt;0,'Marinated Chicken'!I165&gt;0,Squid!I165&gt;0,Onions!I165&gt;0,Spanakopita!I165&gt;0),50,200))),0)</f>
        <v>0</v>
      </c>
      <c r="J165" s="2">
        <f ca="1">IF(D165&lt;$E$18,"N/A",IF(D165=$E$18,IF($E$7-SUM(OFFSET(F165,-$E$18,0):F165)&gt;0,$E$7-SUM(OFFSET(F165,-$E$18,0):F165),0),IF(OFFSET(G165,-$E$18,0)-SUM(OFFSET(F165,-$E$18,0):F165)&gt;0,OFFSET(G165,-$E$18,0)-SUM(OFFSET(F165,-$E$18,0):F165),0)))</f>
        <v>0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218</v>
      </c>
      <c r="F166" s="15">
        <f t="shared" si="16"/>
        <v>16</v>
      </c>
      <c r="G166" s="15">
        <f t="shared" ca="1" si="17"/>
        <v>0</v>
      </c>
      <c r="H166" s="13">
        <f t="shared" ca="1" si="13"/>
        <v>0.23890410958904112</v>
      </c>
      <c r="I166" s="29">
        <f ca="1">IF(G166&lt;&gt;0,IF(E166&lt;0,0,IF(OR(Tzatziki!I166&gt;0,'Monterey Jack'!I166&gt;0),0,IF(OR(Pita!I166&gt;0,'Green Pepper'!I166&gt;0,'House Salad'!I166&gt;0,Mushrooms!I166&gt;0,Lemon!I166&gt;0,'Marinated Chicken'!I166&gt;0,Squid!I166&gt;0,Onions!I166&gt;0,Spanakopita!I166&gt;0),50,200))),0)</f>
        <v>0</v>
      </c>
      <c r="J166" s="2">
        <f ca="1">IF(D166&lt;$E$18,"N/A",IF(D166=$E$18,IF($E$7-SUM(OFFSET(F166,-$E$18,0):F166)&gt;0,$E$7-SUM(OFFSET(F166,-$E$18,0):F166),0),IF(OFFSET(G166,-$E$18,0)-SUM(OFFSET(F166,-$E$18,0):F166)&gt;0,OFFSET(G166,-$E$18,0)-SUM(OFFSET(F166,-$E$18,0):F166),0)))</f>
        <v>0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202</v>
      </c>
      <c r="F167" s="15">
        <f t="shared" si="16"/>
        <v>16</v>
      </c>
      <c r="G167" s="15">
        <f t="shared" ca="1" si="17"/>
        <v>0</v>
      </c>
      <c r="H167" s="13">
        <f t="shared" ca="1" si="13"/>
        <v>0.22136986301369865</v>
      </c>
      <c r="I167" s="29">
        <f ca="1">IF(G167&lt;&gt;0,IF(E167&lt;0,0,IF(OR(Tzatziki!I167&gt;0,'Monterey Jack'!I167&gt;0),0,IF(OR(Pita!I167&gt;0,'Green Pepper'!I167&gt;0,'House Salad'!I167&gt;0,Mushrooms!I167&gt;0,Lemon!I167&gt;0,'Marinated Chicken'!I167&gt;0,Squid!I167&gt;0,Onions!I167&gt;0,Spanakopita!I167&gt;0),50,200))),0)</f>
        <v>0</v>
      </c>
      <c r="J167" s="2">
        <f ca="1">IF(D167&lt;$E$18,"N/A",IF(D167=$E$18,IF($E$7-SUM(OFFSET(F167,-$E$18,0):F167)&gt;0,$E$7-SUM(OFFSET(F167,-$E$18,0):F167),0),IF(OFFSET(G167,-$E$18,0)-SUM(OFFSET(F167,-$E$18,0):F167)&gt;0,OFFSET(G167,-$E$18,0)-SUM(OFFSET(F167,-$E$18,0):F167),0)))</f>
        <v>0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186</v>
      </c>
      <c r="F168" s="15">
        <f t="shared" si="16"/>
        <v>16</v>
      </c>
      <c r="G168" s="15">
        <f t="shared" ca="1" si="17"/>
        <v>0</v>
      </c>
      <c r="H168" s="13">
        <f t="shared" ca="1" si="13"/>
        <v>0.20383561643835618</v>
      </c>
      <c r="I168" s="29">
        <f ca="1">IF(G168&lt;&gt;0,IF(E168&lt;0,0,IF(OR(Tzatziki!I168&gt;0,'Monterey Jack'!I168&gt;0),0,IF(OR(Pita!I168&gt;0,'Green Pepper'!I168&gt;0,'House Salad'!I168&gt;0,Mushrooms!I168&gt;0,Lemon!I168&gt;0,'Marinated Chicken'!I168&gt;0,Squid!I168&gt;0,Onions!I168&gt;0,Spanakopita!I168&gt;0),50,200))),0)</f>
        <v>0</v>
      </c>
      <c r="J168" s="2">
        <f ca="1">IF(D168&lt;$E$18,"N/A",IF(D168=$E$18,IF($E$7-SUM(OFFSET(F168,-$E$18,0):F168)&gt;0,$E$7-SUM(OFFSET(F168,-$E$18,0):F168),0),IF(OFFSET(G168,-$E$18,0)-SUM(OFFSET(F168,-$E$18,0):F168)&gt;0,OFFSET(G168,-$E$18,0)-SUM(OFFSET(F168,-$E$18,0):F168),0)))</f>
        <v>0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170</v>
      </c>
      <c r="F169" s="15">
        <f t="shared" si="16"/>
        <v>16</v>
      </c>
      <c r="G169" s="15">
        <f t="shared" ca="1" si="17"/>
        <v>0</v>
      </c>
      <c r="H169" s="13">
        <f t="shared" ca="1" si="13"/>
        <v>0.18630136986301371</v>
      </c>
      <c r="I169" s="29">
        <f ca="1">IF(G169&lt;&gt;0,IF(E169&lt;0,0,IF(OR(Tzatziki!I169&gt;0,'Monterey Jack'!I169&gt;0),0,IF(OR(Pita!I169&gt;0,'Green Pepper'!I169&gt;0,'House Salad'!I169&gt;0,Mushrooms!I169&gt;0,Lemon!I169&gt;0,'Marinated Chicken'!I169&gt;0,Squid!I169&gt;0,Onions!I169&gt;0,Spanakopita!I169&gt;0),50,200))),0)</f>
        <v>0</v>
      </c>
      <c r="J169" s="2">
        <f ca="1">IF(D169&lt;$E$18,"N/A",IF(D169=$E$18,IF($E$7-SUM(OFFSET(F169,-$E$18,0):F169)&gt;0,$E$7-SUM(OFFSET(F169,-$E$18,0):F169),0),IF(OFFSET(G169,-$E$18,0)-SUM(OFFSET(F169,-$E$18,0):F169)&gt;0,OFFSET(G169,-$E$18,0)-SUM(OFFSET(F169,-$E$18,0):F169),0)))</f>
        <v>0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154</v>
      </c>
      <c r="F170" s="15">
        <f t="shared" si="16"/>
        <v>16</v>
      </c>
      <c r="G170" s="15">
        <f t="shared" ca="1" si="17"/>
        <v>0</v>
      </c>
      <c r="H170" s="13">
        <f t="shared" ca="1" si="13"/>
        <v>0.16876712328767127</v>
      </c>
      <c r="I170" s="29">
        <f ca="1">IF(G170&lt;&gt;0,IF(E170&lt;0,0,IF(OR(Tzatziki!I170&gt;0,'Monterey Jack'!I170&gt;0),0,IF(OR(Pita!I170&gt;0,'Green Pepper'!I170&gt;0,'House Salad'!I170&gt;0,Mushrooms!I170&gt;0,Lemon!I170&gt;0,'Marinated Chicken'!I170&gt;0,Squid!I170&gt;0,Onions!I170&gt;0,Spanakopita!I170&gt;0),50,200))),0)</f>
        <v>0</v>
      </c>
      <c r="J170" s="2">
        <f ca="1">IF(D170&lt;$E$18,"N/A",IF(D170=$E$18,IF($E$7-SUM(OFFSET(F170,-$E$18,0):F170)&gt;0,$E$7-SUM(OFFSET(F170,-$E$18,0):F170),0),IF(OFFSET(G170,-$E$18,0)-SUM(OFFSET(F170,-$E$18,0):F170)&gt;0,OFFSET(G170,-$E$18,0)-SUM(OFFSET(F170,-$E$18,0):F170),0)))</f>
        <v>0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138</v>
      </c>
      <c r="F171" s="15">
        <f t="shared" si="16"/>
        <v>16</v>
      </c>
      <c r="G171" s="15">
        <f t="shared" ca="1" si="17"/>
        <v>0</v>
      </c>
      <c r="H171" s="13">
        <f t="shared" ca="1" si="13"/>
        <v>0.1512328767123288</v>
      </c>
      <c r="I171" s="29">
        <f ca="1">IF(G171&lt;&gt;0,IF(E171&lt;0,0,IF(OR(Tzatziki!I171&gt;0,'Monterey Jack'!I171&gt;0),0,IF(OR(Pita!I171&gt;0,'Green Pepper'!I171&gt;0,'House Salad'!I171&gt;0,Mushrooms!I171&gt;0,Lemon!I171&gt;0,'Marinated Chicken'!I171&gt;0,Squid!I171&gt;0,Onions!I171&gt;0,Spanakopita!I171&gt;0),50,200))),0)</f>
        <v>0</v>
      </c>
      <c r="J171" s="2">
        <f ca="1">IF(D171&lt;$E$18,"N/A",IF(D171=$E$18,IF($E$7-SUM(OFFSET(F171,-$E$18,0):F171)&gt;0,$E$7-SUM(OFFSET(F171,-$E$18,0):F171),0),IF(OFFSET(G171,-$E$18,0)-SUM(OFFSET(F171,-$E$18,0):F171)&gt;0,OFFSET(G171,-$E$18,0)-SUM(OFFSET(F171,-$E$18,0):F171),0)))</f>
        <v>0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122</v>
      </c>
      <c r="F172" s="15">
        <f t="shared" si="16"/>
        <v>16</v>
      </c>
      <c r="G172" s="15">
        <f t="shared" ca="1" si="17"/>
        <v>0</v>
      </c>
      <c r="H172" s="13">
        <f t="shared" ca="1" si="13"/>
        <v>0.13369863013698632</v>
      </c>
      <c r="I172" s="29">
        <f ca="1">IF(G172&lt;&gt;0,IF(E172&lt;0,0,IF(OR(Tzatziki!I172&gt;0,'Monterey Jack'!I172&gt;0),0,IF(OR(Pita!I172&gt;0,'Green Pepper'!I172&gt;0,'House Salad'!I172&gt;0,Mushrooms!I172&gt;0,Lemon!I172&gt;0,'Marinated Chicken'!I172&gt;0,Squid!I172&gt;0,Onions!I172&gt;0,Spanakopita!I172&gt;0),50,200))),0)</f>
        <v>0</v>
      </c>
      <c r="J172" s="2">
        <f ca="1">IF(D172&lt;$E$18,"N/A",IF(D172=$E$18,IF($E$7-SUM(OFFSET(F172,-$E$18,0):F172)&gt;0,$E$7-SUM(OFFSET(F172,-$E$18,0):F172),0),IF(OFFSET(G172,-$E$18,0)-SUM(OFFSET(F172,-$E$18,0):F172)&gt;0,OFFSET(G172,-$E$18,0)-SUM(OFFSET(F172,-$E$18,0):F172),0)))</f>
        <v>0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106</v>
      </c>
      <c r="F173" s="15">
        <f t="shared" si="16"/>
        <v>16</v>
      </c>
      <c r="G173" s="15">
        <f t="shared" ca="1" si="17"/>
        <v>0</v>
      </c>
      <c r="H173" s="13">
        <f t="shared" ca="1" si="13"/>
        <v>0.11616438356164385</v>
      </c>
      <c r="I173" s="29">
        <f ca="1">IF(G173&lt;&gt;0,IF(E173&lt;0,0,IF(OR(Tzatziki!I173&gt;0,'Monterey Jack'!I173&gt;0),0,IF(OR(Pita!I173&gt;0,'Green Pepper'!I173&gt;0,'House Salad'!I173&gt;0,Mushrooms!I173&gt;0,Lemon!I173&gt;0,'Marinated Chicken'!I173&gt;0,Squid!I173&gt;0,Onions!I173&gt;0,Spanakopita!I173&gt;0),50,200))),0)</f>
        <v>0</v>
      </c>
      <c r="J173" s="2">
        <f ca="1">IF(D173&lt;$E$18,"N/A",IF(D173=$E$18,IF($E$7-SUM(OFFSET(F173,-$E$18,0):F173)&gt;0,$E$7-SUM(OFFSET(F173,-$E$18,0):F173),0),IF(OFFSET(G173,-$E$18,0)-SUM(OFFSET(F173,-$E$18,0):F173)&gt;0,OFFSET(G173,-$E$18,0)-SUM(OFFSET(F173,-$E$18,0):F173),0)))</f>
        <v>0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90</v>
      </c>
      <c r="F174" s="15">
        <f t="shared" si="16"/>
        <v>16</v>
      </c>
      <c r="G174" s="15">
        <f t="shared" ca="1" si="17"/>
        <v>224</v>
      </c>
      <c r="H174" s="13">
        <f t="shared" ca="1" si="13"/>
        <v>9.8630136986301381E-2</v>
      </c>
      <c r="I174" s="29">
        <f ca="1">IF(G174&lt;&gt;0,IF(E174&lt;0,0,IF(OR(Tzatziki!I174&gt;0,'Monterey Jack'!I174&gt;0),0,IF(OR(Pita!I174&gt;0,'Green Pepper'!I174&gt;0,'House Salad'!I174&gt;0,Mushrooms!I174&gt;0,Lemon!I174&gt;0,'Marinated Chicken'!I174&gt;0,Squid!I174&gt;0,Onions!I174&gt;0,Spanakopita!I174&gt;0),50,200))),0)</f>
        <v>0</v>
      </c>
      <c r="J174" s="2">
        <f ca="1">IF(D174&lt;$E$18,"N/A",IF(D174=$E$18,IF($E$7-SUM(OFFSET(F174,-$E$18,0):F174)&gt;0,$E$7-SUM(OFFSET(F174,-$E$18,0):F174),0),IF(OFFSET(G174,-$E$18,0)-SUM(OFFSET(F174,-$E$18,0):F174)&gt;0,OFFSET(G174,-$E$18,0)-SUM(OFFSET(F174,-$E$18,0):F174),0)))</f>
        <v>0</v>
      </c>
      <c r="K174" s="13">
        <f t="shared" ca="1" si="14"/>
        <v>0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298</v>
      </c>
      <c r="F175" s="15">
        <f t="shared" si="16"/>
        <v>16</v>
      </c>
      <c r="G175" s="15">
        <f t="shared" ca="1" si="17"/>
        <v>0</v>
      </c>
      <c r="H175" s="13">
        <f t="shared" ca="1" si="13"/>
        <v>0.32657534246575348</v>
      </c>
      <c r="I175" s="29">
        <f ca="1">IF(G175&lt;&gt;0,IF(E175&lt;0,0,IF(OR(Tzatziki!I175&gt;0,'Monterey Jack'!I175&gt;0),0,IF(OR(Pita!I175&gt;0,'Green Pepper'!I175&gt;0,'House Salad'!I175&gt;0,Mushrooms!I175&gt;0,Lemon!I175&gt;0,'Marinated Chicken'!I175&gt;0,Squid!I175&gt;0,Onions!I175&gt;0,Spanakopita!I175&gt;0),50,200))),0)</f>
        <v>0</v>
      </c>
      <c r="J175" s="2">
        <f ca="1">IF(D175&lt;$E$18,"N/A",IF(D175=$E$18,IF($E$7-SUM(OFFSET(F175,-$E$18,0):F175)&gt;0,$E$7-SUM(OFFSET(F175,-$E$18,0):F175),0),IF(OFFSET(G175,-$E$18,0)-SUM(OFFSET(F175,-$E$18,0):F175)&gt;0,OFFSET(G175,-$E$18,0)-SUM(OFFSET(F175,-$E$18,0):F175),0)))</f>
        <v>0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282</v>
      </c>
      <c r="F176" s="15">
        <f t="shared" si="16"/>
        <v>16</v>
      </c>
      <c r="G176" s="15">
        <f t="shared" ca="1" si="17"/>
        <v>0</v>
      </c>
      <c r="H176" s="13">
        <f t="shared" ca="1" si="13"/>
        <v>0.30904109589041101</v>
      </c>
      <c r="I176" s="29">
        <f ca="1">IF(G176&lt;&gt;0,IF(E176&lt;0,0,IF(OR(Tzatziki!I176&gt;0,'Monterey Jack'!I176&gt;0),0,IF(OR(Pita!I176&gt;0,'Green Pepper'!I176&gt;0,'House Salad'!I176&gt;0,Mushrooms!I176&gt;0,Lemon!I176&gt;0,'Marinated Chicken'!I176&gt;0,Squid!I176&gt;0,Onions!I176&gt;0,Spanakopita!I176&gt;0),50,200))),0)</f>
        <v>0</v>
      </c>
      <c r="J176" s="2">
        <f ca="1">IF(D176&lt;$E$18,"N/A",IF(D176=$E$18,IF($E$7-SUM(OFFSET(F176,-$E$18,0):F176)&gt;0,$E$7-SUM(OFFSET(F176,-$E$18,0):F176),0),IF(OFFSET(G176,-$E$18,0)-SUM(OFFSET(F176,-$E$18,0):F176)&gt;0,OFFSET(G176,-$E$18,0)-SUM(OFFSET(F176,-$E$18,0):F176),0)))</f>
        <v>0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266</v>
      </c>
      <c r="F177" s="15">
        <f t="shared" si="16"/>
        <v>16</v>
      </c>
      <c r="G177" s="15">
        <f t="shared" ca="1" si="17"/>
        <v>0</v>
      </c>
      <c r="H177" s="13">
        <f t="shared" ca="1" si="13"/>
        <v>0.29150684931506854</v>
      </c>
      <c r="I177" s="29">
        <f ca="1">IF(G177&lt;&gt;0,IF(E177&lt;0,0,IF(OR(Tzatziki!I177&gt;0,'Monterey Jack'!I177&gt;0),0,IF(OR(Pita!I177&gt;0,'Green Pepper'!I177&gt;0,'House Salad'!I177&gt;0,Mushrooms!I177&gt;0,Lemon!I177&gt;0,'Marinated Chicken'!I177&gt;0,Squid!I177&gt;0,Onions!I177&gt;0,Spanakopita!I177&gt;0),50,200))),0)</f>
        <v>0</v>
      </c>
      <c r="J177" s="2">
        <f ca="1">IF(D177&lt;$E$18,"N/A",IF(D177=$E$18,IF($E$7-SUM(OFFSET(F177,-$E$18,0):F177)&gt;0,$E$7-SUM(OFFSET(F177,-$E$18,0):F177),0),IF(OFFSET(G177,-$E$18,0)-SUM(OFFSET(F177,-$E$18,0):F177)&gt;0,OFFSET(G177,-$E$18,0)-SUM(OFFSET(F177,-$E$18,0):F177),0)))</f>
        <v>0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250</v>
      </c>
      <c r="F178" s="15">
        <f t="shared" si="16"/>
        <v>16</v>
      </c>
      <c r="G178" s="15">
        <f t="shared" ca="1" si="17"/>
        <v>0</v>
      </c>
      <c r="H178" s="13">
        <f t="shared" ca="1" si="13"/>
        <v>0.27397260273972607</v>
      </c>
      <c r="I178" s="29">
        <f ca="1">IF(G178&lt;&gt;0,IF(E178&lt;0,0,IF(OR(Tzatziki!I178&gt;0,'Monterey Jack'!I178&gt;0),0,IF(OR(Pita!I178&gt;0,'Green Pepper'!I178&gt;0,'House Salad'!I178&gt;0,Mushrooms!I178&gt;0,Lemon!I178&gt;0,'Marinated Chicken'!I178&gt;0,Squid!I178&gt;0,Onions!I178&gt;0,Spanakopita!I178&gt;0),50,200))),0)</f>
        <v>0</v>
      </c>
      <c r="J178" s="2">
        <f ca="1">IF(D178&lt;$E$18,"N/A",IF(D178=$E$18,IF($E$7-SUM(OFFSET(F178,-$E$18,0):F178)&gt;0,$E$7-SUM(OFFSET(F178,-$E$18,0):F178),0),IF(OFFSET(G178,-$E$18,0)-SUM(OFFSET(F178,-$E$18,0):F178)&gt;0,OFFSET(G178,-$E$18,0)-SUM(OFFSET(F178,-$E$18,0):F178),0)))</f>
        <v>0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234</v>
      </c>
      <c r="F179" s="15">
        <f t="shared" si="16"/>
        <v>16</v>
      </c>
      <c r="G179" s="15">
        <f t="shared" ca="1" si="17"/>
        <v>0</v>
      </c>
      <c r="H179" s="13">
        <f t="shared" ca="1" si="13"/>
        <v>0.2564383561643836</v>
      </c>
      <c r="I179" s="29">
        <f ca="1">IF(G179&lt;&gt;0,IF(E179&lt;0,0,IF(OR(Tzatziki!I179&gt;0,'Monterey Jack'!I179&gt;0),0,IF(OR(Pita!I179&gt;0,'Green Pepper'!I179&gt;0,'House Salad'!I179&gt;0,Mushrooms!I179&gt;0,Lemon!I179&gt;0,'Marinated Chicken'!I179&gt;0,Squid!I179&gt;0,Onions!I179&gt;0,Spanakopita!I179&gt;0),50,200))),0)</f>
        <v>0</v>
      </c>
      <c r="J179" s="2">
        <f ca="1">IF(D179&lt;$E$18,"N/A",IF(D179=$E$18,IF($E$7-SUM(OFFSET(F179,-$E$18,0):F179)&gt;0,$E$7-SUM(OFFSET(F179,-$E$18,0):F179),0),IF(OFFSET(G179,-$E$18,0)-SUM(OFFSET(F179,-$E$18,0):F179)&gt;0,OFFSET(G179,-$E$18,0)-SUM(OFFSET(F179,-$E$18,0):F179),0)))</f>
        <v>0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218</v>
      </c>
      <c r="F180" s="15">
        <f t="shared" si="16"/>
        <v>16</v>
      </c>
      <c r="G180" s="15">
        <f t="shared" ca="1" si="17"/>
        <v>0</v>
      </c>
      <c r="H180" s="13">
        <f t="shared" ca="1" si="13"/>
        <v>0.23890410958904112</v>
      </c>
      <c r="I180" s="29">
        <f ca="1">IF(G180&lt;&gt;0,IF(E180&lt;0,0,IF(OR(Tzatziki!I180&gt;0,'Monterey Jack'!I180&gt;0),0,IF(OR(Pita!I180&gt;0,'Green Pepper'!I180&gt;0,'House Salad'!I180&gt;0,Mushrooms!I180&gt;0,Lemon!I180&gt;0,'Marinated Chicken'!I180&gt;0,Squid!I180&gt;0,Onions!I180&gt;0,Spanakopita!I180&gt;0),50,200))),0)</f>
        <v>0</v>
      </c>
      <c r="J180" s="2">
        <f ca="1">IF(D180&lt;$E$18,"N/A",IF(D180=$E$18,IF($E$7-SUM(OFFSET(F180,-$E$18,0):F180)&gt;0,$E$7-SUM(OFFSET(F180,-$E$18,0):F180),0),IF(OFFSET(G180,-$E$18,0)-SUM(OFFSET(F180,-$E$18,0):F180)&gt;0,OFFSET(G180,-$E$18,0)-SUM(OFFSET(F180,-$E$18,0):F180),0)))</f>
        <v>0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202</v>
      </c>
      <c r="F181" s="15">
        <f t="shared" si="16"/>
        <v>16</v>
      </c>
      <c r="G181" s="15">
        <f t="shared" ca="1" si="17"/>
        <v>0</v>
      </c>
      <c r="H181" s="13">
        <f t="shared" ca="1" si="13"/>
        <v>0.22136986301369865</v>
      </c>
      <c r="I181" s="29">
        <f ca="1">IF(G181&lt;&gt;0,IF(E181&lt;0,0,IF(OR(Tzatziki!I181&gt;0,'Monterey Jack'!I181&gt;0),0,IF(OR(Pita!I181&gt;0,'Green Pepper'!I181&gt;0,'House Salad'!I181&gt;0,Mushrooms!I181&gt;0,Lemon!I181&gt;0,'Marinated Chicken'!I181&gt;0,Squid!I181&gt;0,Onions!I181&gt;0,Spanakopita!I181&gt;0),50,200))),0)</f>
        <v>0</v>
      </c>
      <c r="J181" s="2">
        <f ca="1">IF(D181&lt;$E$18,"N/A",IF(D181=$E$18,IF($E$7-SUM(OFFSET(F181,-$E$18,0):F181)&gt;0,$E$7-SUM(OFFSET(F181,-$E$18,0):F181),0),IF(OFFSET(G181,-$E$18,0)-SUM(OFFSET(F181,-$E$18,0):F181)&gt;0,OFFSET(G181,-$E$18,0)-SUM(OFFSET(F181,-$E$18,0):F181),0)))</f>
        <v>0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186</v>
      </c>
      <c r="F182" s="15">
        <f t="shared" si="16"/>
        <v>16</v>
      </c>
      <c r="G182" s="15">
        <f t="shared" ca="1" si="17"/>
        <v>0</v>
      </c>
      <c r="H182" s="13">
        <f t="shared" ca="1" si="13"/>
        <v>0.20383561643835618</v>
      </c>
      <c r="I182" s="29">
        <f ca="1">IF(G182&lt;&gt;0,IF(E182&lt;0,0,IF(OR(Tzatziki!I182&gt;0,'Monterey Jack'!I182&gt;0),0,IF(OR(Pita!I182&gt;0,'Green Pepper'!I182&gt;0,'House Salad'!I182&gt;0,Mushrooms!I182&gt;0,Lemon!I182&gt;0,'Marinated Chicken'!I182&gt;0,Squid!I182&gt;0,Onions!I182&gt;0,Spanakopita!I182&gt;0),50,200))),0)</f>
        <v>0</v>
      </c>
      <c r="J182" s="2">
        <f ca="1">IF(D182&lt;$E$18,"N/A",IF(D182=$E$18,IF($E$7-SUM(OFFSET(F182,-$E$18,0):F182)&gt;0,$E$7-SUM(OFFSET(F182,-$E$18,0):F182),0),IF(OFFSET(G182,-$E$18,0)-SUM(OFFSET(F182,-$E$18,0):F182)&gt;0,OFFSET(G182,-$E$18,0)-SUM(OFFSET(F182,-$E$18,0):F182),0)))</f>
        <v>0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170</v>
      </c>
      <c r="F183" s="15">
        <f t="shared" si="16"/>
        <v>16</v>
      </c>
      <c r="G183" s="15">
        <f t="shared" ca="1" si="17"/>
        <v>0</v>
      </c>
      <c r="H183" s="13">
        <f t="shared" ca="1" si="13"/>
        <v>0.18630136986301371</v>
      </c>
      <c r="I183" s="29">
        <f ca="1">IF(G183&lt;&gt;0,IF(E183&lt;0,0,IF(OR(Tzatziki!I183&gt;0,'Monterey Jack'!I183&gt;0),0,IF(OR(Pita!I183&gt;0,'Green Pepper'!I183&gt;0,'House Salad'!I183&gt;0,Mushrooms!I183&gt;0,Lemon!I183&gt;0,'Marinated Chicken'!I183&gt;0,Squid!I183&gt;0,Onions!I183&gt;0,Spanakopita!I183&gt;0),50,200))),0)</f>
        <v>0</v>
      </c>
      <c r="J183" s="2">
        <f ca="1">IF(D183&lt;$E$18,"N/A",IF(D183=$E$18,IF($E$7-SUM(OFFSET(F183,-$E$18,0):F183)&gt;0,$E$7-SUM(OFFSET(F183,-$E$18,0):F183),0),IF(OFFSET(G183,-$E$18,0)-SUM(OFFSET(F183,-$E$18,0):F183)&gt;0,OFFSET(G183,-$E$18,0)-SUM(OFFSET(F183,-$E$18,0):F183),0)))</f>
        <v>0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154</v>
      </c>
      <c r="F184" s="15">
        <f t="shared" si="16"/>
        <v>16</v>
      </c>
      <c r="G184" s="15">
        <f t="shared" ca="1" si="17"/>
        <v>0</v>
      </c>
      <c r="H184" s="13">
        <f t="shared" ca="1" si="13"/>
        <v>0.16876712328767127</v>
      </c>
      <c r="I184" s="29">
        <f ca="1">IF(G184&lt;&gt;0,IF(E184&lt;0,0,IF(OR(Tzatziki!I184&gt;0,'Monterey Jack'!I184&gt;0),0,IF(OR(Pita!I184&gt;0,'Green Pepper'!I184&gt;0,'House Salad'!I184&gt;0,Mushrooms!I184&gt;0,Lemon!I184&gt;0,'Marinated Chicken'!I184&gt;0,Squid!I184&gt;0,Onions!I184&gt;0,Spanakopita!I184&gt;0),50,200))),0)</f>
        <v>0</v>
      </c>
      <c r="J184" s="2">
        <f ca="1">IF(D184&lt;$E$18,"N/A",IF(D184=$E$18,IF($E$7-SUM(OFFSET(F184,-$E$18,0):F184)&gt;0,$E$7-SUM(OFFSET(F184,-$E$18,0):F184),0),IF(OFFSET(G184,-$E$18,0)-SUM(OFFSET(F184,-$E$18,0):F184)&gt;0,OFFSET(G184,-$E$18,0)-SUM(OFFSET(F184,-$E$18,0):F184),0)))</f>
        <v>0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138</v>
      </c>
      <c r="F185" s="15">
        <f t="shared" si="16"/>
        <v>16</v>
      </c>
      <c r="G185" s="15">
        <f t="shared" ca="1" si="17"/>
        <v>0</v>
      </c>
      <c r="H185" s="13">
        <f t="shared" ca="1" si="13"/>
        <v>0.1512328767123288</v>
      </c>
      <c r="I185" s="29">
        <f ca="1">IF(G185&lt;&gt;0,IF(E185&lt;0,0,IF(OR(Tzatziki!I185&gt;0,'Monterey Jack'!I185&gt;0),0,IF(OR(Pita!I185&gt;0,'Green Pepper'!I185&gt;0,'House Salad'!I185&gt;0,Mushrooms!I185&gt;0,Lemon!I185&gt;0,'Marinated Chicken'!I185&gt;0,Squid!I185&gt;0,Onions!I185&gt;0,Spanakopita!I185&gt;0),50,200))),0)</f>
        <v>0</v>
      </c>
      <c r="J185" s="2">
        <f ca="1">IF(D185&lt;$E$18,"N/A",IF(D185=$E$18,IF($E$7-SUM(OFFSET(F185,-$E$18,0):F185)&gt;0,$E$7-SUM(OFFSET(F185,-$E$18,0):F185),0),IF(OFFSET(G185,-$E$18,0)-SUM(OFFSET(F185,-$E$18,0):F185)&gt;0,OFFSET(G185,-$E$18,0)-SUM(OFFSET(F185,-$E$18,0):F185),0)))</f>
        <v>0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122</v>
      </c>
      <c r="F186" s="15">
        <f t="shared" si="16"/>
        <v>16</v>
      </c>
      <c r="G186" s="15">
        <f t="shared" ca="1" si="17"/>
        <v>0</v>
      </c>
      <c r="H186" s="13">
        <f t="shared" ca="1" si="13"/>
        <v>0.13369863013698632</v>
      </c>
      <c r="I186" s="29">
        <f ca="1">IF(G186&lt;&gt;0,IF(E186&lt;0,0,IF(OR(Tzatziki!I186&gt;0,'Monterey Jack'!I186&gt;0),0,IF(OR(Pita!I186&gt;0,'Green Pepper'!I186&gt;0,'House Salad'!I186&gt;0,Mushrooms!I186&gt;0,Lemon!I186&gt;0,'Marinated Chicken'!I186&gt;0,Squid!I186&gt;0,Onions!I186&gt;0,Spanakopita!I186&gt;0),50,200))),0)</f>
        <v>0</v>
      </c>
      <c r="J186" s="2">
        <f ca="1">IF(D186&lt;$E$18,"N/A",IF(D186=$E$18,IF($E$7-SUM(OFFSET(F186,-$E$18,0):F186)&gt;0,$E$7-SUM(OFFSET(F186,-$E$18,0):F186),0),IF(OFFSET(G186,-$E$18,0)-SUM(OFFSET(F186,-$E$18,0):F186)&gt;0,OFFSET(G186,-$E$18,0)-SUM(OFFSET(F186,-$E$18,0):F186),0)))</f>
        <v>0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106</v>
      </c>
      <c r="F187" s="15">
        <f t="shared" si="16"/>
        <v>16</v>
      </c>
      <c r="G187" s="15">
        <f t="shared" ca="1" si="17"/>
        <v>0</v>
      </c>
      <c r="H187" s="13">
        <f t="shared" ca="1" si="13"/>
        <v>0.11616438356164385</v>
      </c>
      <c r="I187" s="29">
        <f ca="1">IF(G187&lt;&gt;0,IF(E187&lt;0,0,IF(OR(Tzatziki!I187&gt;0,'Monterey Jack'!I187&gt;0),0,IF(OR(Pita!I187&gt;0,'Green Pepper'!I187&gt;0,'House Salad'!I187&gt;0,Mushrooms!I187&gt;0,Lemon!I187&gt;0,'Marinated Chicken'!I187&gt;0,Squid!I187&gt;0,Onions!I187&gt;0,Spanakopita!I187&gt;0),50,200))),0)</f>
        <v>0</v>
      </c>
      <c r="J187" s="2">
        <f ca="1">IF(D187&lt;$E$18,"N/A",IF(D187=$E$18,IF($E$7-SUM(OFFSET(F187,-$E$18,0):F187)&gt;0,$E$7-SUM(OFFSET(F187,-$E$18,0):F187),0),IF(OFFSET(G187,-$E$18,0)-SUM(OFFSET(F187,-$E$18,0):F187)&gt;0,OFFSET(G187,-$E$18,0)-SUM(OFFSET(F187,-$E$18,0):F187),0)))</f>
        <v>0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90</v>
      </c>
      <c r="F188" s="15">
        <f t="shared" si="16"/>
        <v>16</v>
      </c>
      <c r="G188" s="15">
        <f t="shared" ca="1" si="17"/>
        <v>224</v>
      </c>
      <c r="H188" s="13">
        <f t="shared" ca="1" si="13"/>
        <v>9.8630136986301381E-2</v>
      </c>
      <c r="I188" s="29">
        <f ca="1">IF(G188&lt;&gt;0,IF(E188&lt;0,0,IF(OR(Tzatziki!I188&gt;0,'Monterey Jack'!I188&gt;0),0,IF(OR(Pita!I188&gt;0,'Green Pepper'!I188&gt;0,'House Salad'!I188&gt;0,Mushrooms!I188&gt;0,Lemon!I188&gt;0,'Marinated Chicken'!I188&gt;0,Squid!I188&gt;0,Onions!I188&gt;0,Spanakopita!I188&gt;0),50,200))),0)</f>
        <v>0</v>
      </c>
      <c r="J188" s="2">
        <f ca="1">IF(D188&lt;$E$18,"N/A",IF(D188=$E$18,IF($E$7-SUM(OFFSET(F188,-$E$18,0):F188)&gt;0,$E$7-SUM(OFFSET(F188,-$E$18,0):F188),0),IF(OFFSET(G188,-$E$18,0)-SUM(OFFSET(F188,-$E$18,0):F188)&gt;0,OFFSET(G188,-$E$18,0)-SUM(OFFSET(F188,-$E$18,0):F188),0)))</f>
        <v>0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298</v>
      </c>
      <c r="F189" s="15">
        <f t="shared" si="16"/>
        <v>16</v>
      </c>
      <c r="G189" s="15">
        <f t="shared" ca="1" si="17"/>
        <v>0</v>
      </c>
      <c r="H189" s="13">
        <f t="shared" ca="1" si="13"/>
        <v>0.32657534246575348</v>
      </c>
      <c r="I189" s="29">
        <f ca="1">IF(G189&lt;&gt;0,IF(E189&lt;0,0,IF(OR(Tzatziki!I189&gt;0,'Monterey Jack'!I189&gt;0),0,IF(OR(Pita!I189&gt;0,'Green Pepper'!I189&gt;0,'House Salad'!I189&gt;0,Mushrooms!I189&gt;0,Lemon!I189&gt;0,'Marinated Chicken'!I189&gt;0,Squid!I189&gt;0,Onions!I189&gt;0,Spanakopita!I189&gt;0),50,200))),0)</f>
        <v>0</v>
      </c>
      <c r="J189" s="2">
        <f ca="1">IF(D189&lt;$E$18,"N/A",IF(D189=$E$18,IF($E$7-SUM(OFFSET(F189,-$E$18,0):F189)&gt;0,$E$7-SUM(OFFSET(F189,-$E$18,0):F189),0),IF(OFFSET(G189,-$E$18,0)-SUM(OFFSET(F189,-$E$18,0):F189)&gt;0,OFFSET(G189,-$E$18,0)-SUM(OFFSET(F189,-$E$18,0):F189),0)))</f>
        <v>0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282</v>
      </c>
      <c r="F190" s="15">
        <f t="shared" si="16"/>
        <v>16</v>
      </c>
      <c r="G190" s="15">
        <f t="shared" ca="1" si="17"/>
        <v>0</v>
      </c>
      <c r="H190" s="13">
        <f t="shared" ca="1" si="13"/>
        <v>0.30904109589041101</v>
      </c>
      <c r="I190" s="29">
        <f ca="1">IF(G190&lt;&gt;0,IF(E190&lt;0,0,IF(OR(Tzatziki!I190&gt;0,'Monterey Jack'!I190&gt;0),0,IF(OR(Pita!I190&gt;0,'Green Pepper'!I190&gt;0,'House Salad'!I190&gt;0,Mushrooms!I190&gt;0,Lemon!I190&gt;0,'Marinated Chicken'!I190&gt;0,Squid!I190&gt;0,Onions!I190&gt;0,Spanakopita!I190&gt;0),50,200))),0)</f>
        <v>0</v>
      </c>
      <c r="J190" s="2">
        <f ca="1">IF(D190&lt;$E$18,"N/A",IF(D190=$E$18,IF($E$7-SUM(OFFSET(F190,-$E$18,0):F190)&gt;0,$E$7-SUM(OFFSET(F190,-$E$18,0):F190),0),IF(OFFSET(G190,-$E$18,0)-SUM(OFFSET(F190,-$E$18,0):F190)&gt;0,OFFSET(G190,-$E$18,0)-SUM(OFFSET(F190,-$E$18,0):F190),0)))</f>
        <v>0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266</v>
      </c>
      <c r="F191" s="15">
        <f t="shared" si="16"/>
        <v>16</v>
      </c>
      <c r="G191" s="15">
        <f t="shared" ca="1" si="17"/>
        <v>0</v>
      </c>
      <c r="H191" s="13">
        <f t="shared" ca="1" si="13"/>
        <v>0.29150684931506854</v>
      </c>
      <c r="I191" s="29">
        <f ca="1">IF(G191&lt;&gt;0,IF(E191&lt;0,0,IF(OR(Tzatziki!I191&gt;0,'Monterey Jack'!I191&gt;0),0,IF(OR(Pita!I191&gt;0,'Green Pepper'!I191&gt;0,'House Salad'!I191&gt;0,Mushrooms!I191&gt;0,Lemon!I191&gt;0,'Marinated Chicken'!I191&gt;0,Squid!I191&gt;0,Onions!I191&gt;0,Spanakopita!I191&gt;0),50,200))),0)</f>
        <v>0</v>
      </c>
      <c r="J191" s="2">
        <f ca="1">IF(D191&lt;$E$18,"N/A",IF(D191=$E$18,IF($E$7-SUM(OFFSET(F191,-$E$18,0):F191)&gt;0,$E$7-SUM(OFFSET(F191,-$E$18,0):F191),0),IF(OFFSET(G191,-$E$18,0)-SUM(OFFSET(F191,-$E$18,0):F191)&gt;0,OFFSET(G191,-$E$18,0)-SUM(OFFSET(F191,-$E$18,0):F191),0)))</f>
        <v>0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250</v>
      </c>
      <c r="F192" s="15">
        <f t="shared" si="16"/>
        <v>16</v>
      </c>
      <c r="G192" s="15">
        <f t="shared" ca="1" si="17"/>
        <v>0</v>
      </c>
      <c r="H192" s="13">
        <f t="shared" ca="1" si="13"/>
        <v>0.27397260273972607</v>
      </c>
      <c r="I192" s="29">
        <f ca="1">IF(G192&lt;&gt;0,IF(E192&lt;0,0,IF(OR(Tzatziki!I192&gt;0,'Monterey Jack'!I192&gt;0),0,IF(OR(Pita!I192&gt;0,'Green Pepper'!I192&gt;0,'House Salad'!I192&gt;0,Mushrooms!I192&gt;0,Lemon!I192&gt;0,'Marinated Chicken'!I192&gt;0,Squid!I192&gt;0,Onions!I192&gt;0,Spanakopita!I192&gt;0),50,200))),0)</f>
        <v>0</v>
      </c>
      <c r="J192" s="2">
        <f ca="1">IF(D192&lt;$E$18,"N/A",IF(D192=$E$18,IF($E$7-SUM(OFFSET(F192,-$E$18,0):F192)&gt;0,$E$7-SUM(OFFSET(F192,-$E$18,0):F192),0),IF(OFFSET(G192,-$E$18,0)-SUM(OFFSET(F192,-$E$18,0):F192)&gt;0,OFFSET(G192,-$E$18,0)-SUM(OFFSET(F192,-$E$18,0):F192),0)))</f>
        <v>0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234</v>
      </c>
      <c r="F193" s="15">
        <f t="shared" si="16"/>
        <v>16</v>
      </c>
      <c r="G193" s="15">
        <f t="shared" ca="1" si="17"/>
        <v>0</v>
      </c>
      <c r="H193" s="13">
        <f t="shared" ca="1" si="13"/>
        <v>0.2564383561643836</v>
      </c>
      <c r="I193" s="29">
        <f ca="1">IF(G193&lt;&gt;0,IF(E193&lt;0,0,IF(OR(Tzatziki!I193&gt;0,'Monterey Jack'!I193&gt;0),0,IF(OR(Pita!I193&gt;0,'Green Pepper'!I193&gt;0,'House Salad'!I193&gt;0,Mushrooms!I193&gt;0,Lemon!I193&gt;0,'Marinated Chicken'!I193&gt;0,Squid!I193&gt;0,Onions!I193&gt;0,Spanakopita!I193&gt;0),50,200))),0)</f>
        <v>0</v>
      </c>
      <c r="J193" s="2">
        <f ca="1">IF(D193&lt;$E$18,"N/A",IF(D193=$E$18,IF($E$7-SUM(OFFSET(F193,-$E$18,0):F193)&gt;0,$E$7-SUM(OFFSET(F193,-$E$18,0):F193),0),IF(OFFSET(G193,-$E$18,0)-SUM(OFFSET(F193,-$E$18,0):F193)&gt;0,OFFSET(G193,-$E$18,0)-SUM(OFFSET(F193,-$E$18,0):F193),0)))</f>
        <v>0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218</v>
      </c>
      <c r="F194" s="15">
        <f t="shared" si="16"/>
        <v>16</v>
      </c>
      <c r="G194" s="15">
        <f t="shared" ca="1" si="17"/>
        <v>0</v>
      </c>
      <c r="H194" s="13">
        <f t="shared" ca="1" si="13"/>
        <v>0.23890410958904112</v>
      </c>
      <c r="I194" s="29">
        <f ca="1">IF(G194&lt;&gt;0,IF(E194&lt;0,0,IF(OR(Tzatziki!I194&gt;0,'Monterey Jack'!I194&gt;0),0,IF(OR(Pita!I194&gt;0,'Green Pepper'!I194&gt;0,'House Salad'!I194&gt;0,Mushrooms!I194&gt;0,Lemon!I194&gt;0,'Marinated Chicken'!I194&gt;0,Squid!I194&gt;0,Onions!I194&gt;0,Spanakopita!I194&gt;0),50,200))),0)</f>
        <v>0</v>
      </c>
      <c r="J194" s="2">
        <f ca="1">IF(D194&lt;$E$18,"N/A",IF(D194=$E$18,IF($E$7-SUM(OFFSET(F194,-$E$18,0):F194)&gt;0,$E$7-SUM(OFFSET(F194,-$E$18,0):F194),0),IF(OFFSET(G194,-$E$18,0)-SUM(OFFSET(F194,-$E$18,0):F194)&gt;0,OFFSET(G194,-$E$18,0)-SUM(OFFSET(F194,-$E$18,0):F194),0)))</f>
        <v>0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202</v>
      </c>
      <c r="F195" s="15">
        <f t="shared" si="16"/>
        <v>16</v>
      </c>
      <c r="G195" s="15">
        <f t="shared" ca="1" si="17"/>
        <v>0</v>
      </c>
      <c r="H195" s="13">
        <f t="shared" ca="1" si="13"/>
        <v>0.22136986301369865</v>
      </c>
      <c r="I195" s="29">
        <f ca="1">IF(G195&lt;&gt;0,IF(E195&lt;0,0,IF(OR(Tzatziki!I195&gt;0,'Monterey Jack'!I195&gt;0),0,IF(OR(Pita!I195&gt;0,'Green Pepper'!I195&gt;0,'House Salad'!I195&gt;0,Mushrooms!I195&gt;0,Lemon!I195&gt;0,'Marinated Chicken'!I195&gt;0,Squid!I195&gt;0,Onions!I195&gt;0,Spanakopita!I195&gt;0),50,200))),0)</f>
        <v>0</v>
      </c>
      <c r="J195" s="2">
        <f ca="1">IF(D195&lt;$E$18,"N/A",IF(D195=$E$18,IF($E$7-SUM(OFFSET(F195,-$E$18,0):F195)&gt;0,$E$7-SUM(OFFSET(F195,-$E$18,0):F195),0),IF(OFFSET(G195,-$E$18,0)-SUM(OFFSET(F195,-$E$18,0):F195)&gt;0,OFFSET(G195,-$E$18,0)-SUM(OFFSET(F195,-$E$18,0):F195),0)))</f>
        <v>0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186</v>
      </c>
      <c r="F196" s="15">
        <f t="shared" si="16"/>
        <v>16</v>
      </c>
      <c r="G196" s="15">
        <f t="shared" ca="1" si="17"/>
        <v>0</v>
      </c>
      <c r="H196" s="13">
        <f t="shared" ca="1" si="13"/>
        <v>0.20383561643835618</v>
      </c>
      <c r="I196" s="29">
        <f ca="1">IF(G196&lt;&gt;0,IF(E196&lt;0,0,IF(OR(Tzatziki!I196&gt;0,'Monterey Jack'!I196&gt;0),0,IF(OR(Pita!I196&gt;0,'Green Pepper'!I196&gt;0,'House Salad'!I196&gt;0,Mushrooms!I196&gt;0,Lemon!I196&gt;0,'Marinated Chicken'!I196&gt;0,Squid!I196&gt;0,Onions!I196&gt;0,Spanakopita!I196&gt;0),50,200))),0)</f>
        <v>0</v>
      </c>
      <c r="J196" s="2">
        <f ca="1">IF(D196&lt;$E$18,"N/A",IF(D196=$E$18,IF($E$7-SUM(OFFSET(F196,-$E$18,0):F196)&gt;0,$E$7-SUM(OFFSET(F196,-$E$18,0):F196),0),IF(OFFSET(G196,-$E$18,0)-SUM(OFFSET(F196,-$E$18,0):F196)&gt;0,OFFSET(G196,-$E$18,0)-SUM(OFFSET(F196,-$E$18,0):F196),0)))</f>
        <v>0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170</v>
      </c>
      <c r="F197" s="15">
        <f t="shared" si="16"/>
        <v>16</v>
      </c>
      <c r="G197" s="15">
        <f t="shared" ca="1" si="17"/>
        <v>0</v>
      </c>
      <c r="H197" s="13">
        <f t="shared" ca="1" si="13"/>
        <v>0.18630136986301371</v>
      </c>
      <c r="I197" s="29">
        <f ca="1">IF(G197&lt;&gt;0,IF(E197&lt;0,0,IF(OR(Tzatziki!I197&gt;0,'Monterey Jack'!I197&gt;0),0,IF(OR(Pita!I197&gt;0,'Green Pepper'!I197&gt;0,'House Salad'!I197&gt;0,Mushrooms!I197&gt;0,Lemon!I197&gt;0,'Marinated Chicken'!I197&gt;0,Squid!I197&gt;0,Onions!I197&gt;0,Spanakopita!I197&gt;0),50,200))),0)</f>
        <v>0</v>
      </c>
      <c r="J197" s="2">
        <f ca="1">IF(D197&lt;$E$18,"N/A",IF(D197=$E$18,IF($E$7-SUM(OFFSET(F197,-$E$18,0):F197)&gt;0,$E$7-SUM(OFFSET(F197,-$E$18,0):F197),0),IF(OFFSET(G197,-$E$18,0)-SUM(OFFSET(F197,-$E$18,0):F197)&gt;0,OFFSET(G197,-$E$18,0)-SUM(OFFSET(F197,-$E$18,0):F197),0)))</f>
        <v>0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154</v>
      </c>
      <c r="F198" s="15">
        <f t="shared" si="16"/>
        <v>16</v>
      </c>
      <c r="G198" s="15">
        <f t="shared" ca="1" si="17"/>
        <v>0</v>
      </c>
      <c r="H198" s="13">
        <f t="shared" ca="1" si="13"/>
        <v>0.16876712328767127</v>
      </c>
      <c r="I198" s="29">
        <f ca="1">IF(G198&lt;&gt;0,IF(E198&lt;0,0,IF(OR(Tzatziki!I198&gt;0,'Monterey Jack'!I198&gt;0),0,IF(OR(Pita!I198&gt;0,'Green Pepper'!I198&gt;0,'House Salad'!I198&gt;0,Mushrooms!I198&gt;0,Lemon!I198&gt;0,'Marinated Chicken'!I198&gt;0,Squid!I198&gt;0,Onions!I198&gt;0,Spanakopita!I198&gt;0),50,200))),0)</f>
        <v>0</v>
      </c>
      <c r="J198" s="2">
        <f ca="1">IF(D198&lt;$E$18,"N/A",IF(D198=$E$18,IF($E$7-SUM(OFFSET(F198,-$E$18,0):F198)&gt;0,$E$7-SUM(OFFSET(F198,-$E$18,0):F198),0),IF(OFFSET(G198,-$E$18,0)-SUM(OFFSET(F198,-$E$18,0):F198)&gt;0,OFFSET(G198,-$E$18,0)-SUM(OFFSET(F198,-$E$18,0):F198),0)))</f>
        <v>0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138</v>
      </c>
      <c r="F199" s="15">
        <f t="shared" si="16"/>
        <v>16</v>
      </c>
      <c r="G199" s="15">
        <f t="shared" ca="1" si="17"/>
        <v>0</v>
      </c>
      <c r="H199" s="13">
        <f t="shared" ca="1" si="13"/>
        <v>0.1512328767123288</v>
      </c>
      <c r="I199" s="29">
        <f ca="1">IF(G199&lt;&gt;0,IF(E199&lt;0,0,IF(OR(Tzatziki!I199&gt;0,'Monterey Jack'!I199&gt;0),0,IF(OR(Pita!I199&gt;0,'Green Pepper'!I199&gt;0,'House Salad'!I199&gt;0,Mushrooms!I199&gt;0,Lemon!I199&gt;0,'Marinated Chicken'!I199&gt;0,Squid!I199&gt;0,Onions!I199&gt;0,Spanakopita!I199&gt;0),50,200))),0)</f>
        <v>0</v>
      </c>
      <c r="J199" s="2">
        <f ca="1">IF(D199&lt;$E$18,"N/A",IF(D199=$E$18,IF($E$7-SUM(OFFSET(F199,-$E$18,0):F199)&gt;0,$E$7-SUM(OFFSET(F199,-$E$18,0):F199),0),IF(OFFSET(G199,-$E$18,0)-SUM(OFFSET(F199,-$E$18,0):F199)&gt;0,OFFSET(G199,-$E$18,0)-SUM(OFFSET(F199,-$E$18,0):F199),0)))</f>
        <v>0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122</v>
      </c>
      <c r="F200" s="15">
        <f t="shared" si="16"/>
        <v>16</v>
      </c>
      <c r="G200" s="15">
        <f t="shared" ca="1" si="17"/>
        <v>0</v>
      </c>
      <c r="H200" s="13">
        <f t="shared" ca="1" si="13"/>
        <v>0.13369863013698632</v>
      </c>
      <c r="I200" s="29">
        <f ca="1">IF(G200&lt;&gt;0,IF(E200&lt;0,0,IF(OR(Tzatziki!I200&gt;0,'Monterey Jack'!I200&gt;0),0,IF(OR(Pita!I200&gt;0,'Green Pepper'!I200&gt;0,'House Salad'!I200&gt;0,Mushrooms!I200&gt;0,Lemon!I200&gt;0,'Marinated Chicken'!I200&gt;0,Squid!I200&gt;0,Onions!I200&gt;0,Spanakopita!I200&gt;0),50,200))),0)</f>
        <v>0</v>
      </c>
      <c r="J200" s="2">
        <f ca="1">IF(D200&lt;$E$18,"N/A",IF(D200=$E$18,IF($E$7-SUM(OFFSET(F200,-$E$18,0):F200)&gt;0,$E$7-SUM(OFFSET(F200,-$E$18,0):F200),0),IF(OFFSET(G200,-$E$18,0)-SUM(OFFSET(F200,-$E$18,0):F200)&gt;0,OFFSET(G200,-$E$18,0)-SUM(OFFSET(F200,-$E$18,0):F200),0)))</f>
        <v>0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106</v>
      </c>
      <c r="F201" s="15">
        <f t="shared" si="16"/>
        <v>16</v>
      </c>
      <c r="G201" s="15">
        <f t="shared" ca="1" si="17"/>
        <v>0</v>
      </c>
      <c r="H201" s="13">
        <f t="shared" ca="1" si="13"/>
        <v>0.11616438356164385</v>
      </c>
      <c r="I201" s="29">
        <f ca="1">IF(G201&lt;&gt;0,IF(E201&lt;0,0,IF(OR(Tzatziki!I201&gt;0,'Monterey Jack'!I201&gt;0),0,IF(OR(Pita!I201&gt;0,'Green Pepper'!I201&gt;0,'House Salad'!I201&gt;0,Mushrooms!I201&gt;0,Lemon!I201&gt;0,'Marinated Chicken'!I201&gt;0,Squid!I201&gt;0,Onions!I201&gt;0,Spanakopita!I201&gt;0),50,200))),0)</f>
        <v>0</v>
      </c>
      <c r="J201" s="2">
        <f ca="1">IF(D201&lt;$E$18,"N/A",IF(D201=$E$18,IF($E$7-SUM(OFFSET(F201,-$E$18,0):F201)&gt;0,$E$7-SUM(OFFSET(F201,-$E$18,0):F201),0),IF(OFFSET(G201,-$E$18,0)-SUM(OFFSET(F201,-$E$18,0):F201)&gt;0,OFFSET(G201,-$E$18,0)-SUM(OFFSET(F201,-$E$18,0):F201),0)))</f>
        <v>0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90</v>
      </c>
      <c r="F202" s="15">
        <f t="shared" si="16"/>
        <v>16</v>
      </c>
      <c r="G202" s="15">
        <f t="shared" ca="1" si="17"/>
        <v>224</v>
      </c>
      <c r="H202" s="13">
        <f t="shared" ca="1" si="13"/>
        <v>9.8630136986301381E-2</v>
      </c>
      <c r="I202" s="29">
        <f ca="1">IF(G202&lt;&gt;0,IF(E202&lt;0,0,IF(OR(Tzatziki!I202&gt;0,'Monterey Jack'!I202&gt;0),0,IF(OR(Pita!I202&gt;0,'Green Pepper'!I202&gt;0,'House Salad'!I202&gt;0,Mushrooms!I202&gt;0,Lemon!I202&gt;0,'Marinated Chicken'!I202&gt;0,Squid!I202&gt;0,Onions!I202&gt;0,Spanakopita!I202&gt;0),50,200))),0)</f>
        <v>0</v>
      </c>
      <c r="J202" s="2">
        <f ca="1">IF(D202&lt;$E$18,"N/A",IF(D202=$E$18,IF($E$7-SUM(OFFSET(F202,-$E$18,0):F202)&gt;0,$E$7-SUM(OFFSET(F202,-$E$18,0):F202),0),IF(OFFSET(G202,-$E$18,0)-SUM(OFFSET(F202,-$E$18,0):F202)&gt;0,OFFSET(G202,-$E$18,0)-SUM(OFFSET(F202,-$E$18,0):F202),0)))</f>
        <v>0</v>
      </c>
      <c r="K202" s="13">
        <f t="shared" ca="1" si="14"/>
        <v>0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298</v>
      </c>
      <c r="F203" s="15">
        <f t="shared" si="16"/>
        <v>16</v>
      </c>
      <c r="G203" s="15">
        <f t="shared" ca="1" si="17"/>
        <v>0</v>
      </c>
      <c r="H203" s="13">
        <f t="shared" ca="1" si="13"/>
        <v>0.32657534246575348</v>
      </c>
      <c r="I203" s="29">
        <f ca="1">IF(G203&lt;&gt;0,IF(E203&lt;0,0,IF(OR(Tzatziki!I203&gt;0,'Monterey Jack'!I203&gt;0),0,IF(OR(Pita!I203&gt;0,'Green Pepper'!I203&gt;0,'House Salad'!I203&gt;0,Mushrooms!I203&gt;0,Lemon!I203&gt;0,'Marinated Chicken'!I203&gt;0,Squid!I203&gt;0,Onions!I203&gt;0,Spanakopita!I203&gt;0),50,200))),0)</f>
        <v>0</v>
      </c>
      <c r="J203" s="2">
        <f ca="1">IF(D203&lt;$E$18,"N/A",IF(D203=$E$18,IF($E$7-SUM(OFFSET(F203,-$E$18,0):F203)&gt;0,$E$7-SUM(OFFSET(F203,-$E$18,0):F203),0),IF(OFFSET(G203,-$E$18,0)-SUM(OFFSET(F203,-$E$18,0):F203)&gt;0,OFFSET(G203,-$E$18,0)-SUM(OFFSET(F203,-$E$18,0):F203),0)))</f>
        <v>0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282</v>
      </c>
      <c r="F204" s="15">
        <f t="shared" si="16"/>
        <v>16</v>
      </c>
      <c r="G204" s="15">
        <f t="shared" ca="1" si="17"/>
        <v>0</v>
      </c>
      <c r="H204" s="13">
        <f t="shared" ca="1" si="13"/>
        <v>0.30904109589041101</v>
      </c>
      <c r="I204" s="29">
        <f ca="1">IF(G204&lt;&gt;0,IF(E204&lt;0,0,IF(OR(Tzatziki!I204&gt;0,'Monterey Jack'!I204&gt;0),0,IF(OR(Pita!I204&gt;0,'Green Pepper'!I204&gt;0,'House Salad'!I204&gt;0,Mushrooms!I204&gt;0,Lemon!I204&gt;0,'Marinated Chicken'!I204&gt;0,Squid!I204&gt;0,Onions!I204&gt;0,Spanakopita!I204&gt;0),50,200))),0)</f>
        <v>0</v>
      </c>
      <c r="J204" s="2">
        <f ca="1">IF(D204&lt;$E$18,"N/A",IF(D204=$E$18,IF($E$7-SUM(OFFSET(F204,-$E$18,0):F204)&gt;0,$E$7-SUM(OFFSET(F204,-$E$18,0):F204),0),IF(OFFSET(G204,-$E$18,0)-SUM(OFFSET(F204,-$E$18,0):F204)&gt;0,OFFSET(G204,-$E$18,0)-SUM(OFFSET(F204,-$E$18,0):F204),0)))</f>
        <v>0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266</v>
      </c>
      <c r="F205" s="15">
        <f t="shared" si="16"/>
        <v>16</v>
      </c>
      <c r="G205" s="15">
        <f t="shared" ca="1" si="17"/>
        <v>0</v>
      </c>
      <c r="H205" s="13">
        <f t="shared" ca="1" si="13"/>
        <v>0.29150684931506854</v>
      </c>
      <c r="I205" s="29">
        <f ca="1">IF(G205&lt;&gt;0,IF(E205&lt;0,0,IF(OR(Tzatziki!I205&gt;0,'Monterey Jack'!I205&gt;0),0,IF(OR(Pita!I205&gt;0,'Green Pepper'!I205&gt;0,'House Salad'!I205&gt;0,Mushrooms!I205&gt;0,Lemon!I205&gt;0,'Marinated Chicken'!I205&gt;0,Squid!I205&gt;0,Onions!I205&gt;0,Spanakopita!I205&gt;0),50,200))),0)</f>
        <v>0</v>
      </c>
      <c r="J205" s="2">
        <f ca="1">IF(D205&lt;$E$18,"N/A",IF(D205=$E$18,IF($E$7-SUM(OFFSET(F205,-$E$18,0):F205)&gt;0,$E$7-SUM(OFFSET(F205,-$E$18,0):F205),0),IF(OFFSET(G205,-$E$18,0)-SUM(OFFSET(F205,-$E$18,0):F205)&gt;0,OFFSET(G205,-$E$18,0)-SUM(OFFSET(F205,-$E$18,0):F205),0)))</f>
        <v>0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250</v>
      </c>
      <c r="F206" s="15">
        <f t="shared" si="16"/>
        <v>16</v>
      </c>
      <c r="G206" s="15">
        <f t="shared" ca="1" si="17"/>
        <v>0</v>
      </c>
      <c r="H206" s="13">
        <f t="shared" ca="1" si="13"/>
        <v>0.27397260273972607</v>
      </c>
      <c r="I206" s="29">
        <f ca="1">IF(G206&lt;&gt;0,IF(E206&lt;0,0,IF(OR(Tzatziki!I206&gt;0,'Monterey Jack'!I206&gt;0),0,IF(OR(Pita!I206&gt;0,'Green Pepper'!I206&gt;0,'House Salad'!I206&gt;0,Mushrooms!I206&gt;0,Lemon!I206&gt;0,'Marinated Chicken'!I206&gt;0,Squid!I206&gt;0,Onions!I206&gt;0,Spanakopita!I206&gt;0),50,200))),0)</f>
        <v>0</v>
      </c>
      <c r="J206" s="2">
        <f ca="1">IF(D206&lt;$E$18,"N/A",IF(D206=$E$18,IF($E$7-SUM(OFFSET(F206,-$E$18,0):F206)&gt;0,$E$7-SUM(OFFSET(F206,-$E$18,0):F206),0),IF(OFFSET(G206,-$E$18,0)-SUM(OFFSET(F206,-$E$18,0):F206)&gt;0,OFFSET(G206,-$E$18,0)-SUM(OFFSET(F206,-$E$18,0):F206),0)))</f>
        <v>0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234</v>
      </c>
      <c r="F207" s="15">
        <f t="shared" si="16"/>
        <v>16</v>
      </c>
      <c r="G207" s="15">
        <f t="shared" ca="1" si="17"/>
        <v>0</v>
      </c>
      <c r="H207" s="13">
        <f t="shared" ca="1" si="13"/>
        <v>0.2564383561643836</v>
      </c>
      <c r="I207" s="29">
        <f ca="1">IF(G207&lt;&gt;0,IF(E207&lt;0,0,IF(OR(Tzatziki!I207&gt;0,'Monterey Jack'!I207&gt;0),0,IF(OR(Pita!I207&gt;0,'Green Pepper'!I207&gt;0,'House Salad'!I207&gt;0,Mushrooms!I207&gt;0,Lemon!I207&gt;0,'Marinated Chicken'!I207&gt;0,Squid!I207&gt;0,Onions!I207&gt;0,Spanakopita!I207&gt;0),50,200))),0)</f>
        <v>0</v>
      </c>
      <c r="J207" s="2">
        <f ca="1">IF(D207&lt;$E$18,"N/A",IF(D207=$E$18,IF($E$7-SUM(OFFSET(F207,-$E$18,0):F207)&gt;0,$E$7-SUM(OFFSET(F207,-$E$18,0):F207),0),IF(OFFSET(G207,-$E$18,0)-SUM(OFFSET(F207,-$E$18,0):F207)&gt;0,OFFSET(G207,-$E$18,0)-SUM(OFFSET(F207,-$E$18,0):F207),0)))</f>
        <v>0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218</v>
      </c>
      <c r="F208" s="15">
        <f t="shared" si="16"/>
        <v>16</v>
      </c>
      <c r="G208" s="15">
        <f t="shared" ca="1" si="17"/>
        <v>0</v>
      </c>
      <c r="H208" s="13">
        <f t="shared" ca="1" si="13"/>
        <v>0.23890410958904112</v>
      </c>
      <c r="I208" s="29">
        <f ca="1">IF(G208&lt;&gt;0,IF(E208&lt;0,0,IF(OR(Tzatziki!I208&gt;0,'Monterey Jack'!I208&gt;0),0,IF(OR(Pita!I208&gt;0,'Green Pepper'!I208&gt;0,'House Salad'!I208&gt;0,Mushrooms!I208&gt;0,Lemon!I208&gt;0,'Marinated Chicken'!I208&gt;0,Squid!I208&gt;0,Onions!I208&gt;0,Spanakopita!I208&gt;0),50,200))),0)</f>
        <v>0</v>
      </c>
      <c r="J208" s="2">
        <f ca="1">IF(D208&lt;$E$18,"N/A",IF(D208=$E$18,IF($E$7-SUM(OFFSET(F208,-$E$18,0):F208)&gt;0,$E$7-SUM(OFFSET(F208,-$E$18,0):F208),0),IF(OFFSET(G208,-$E$18,0)-SUM(OFFSET(F208,-$E$18,0):F208)&gt;0,OFFSET(G208,-$E$18,0)-SUM(OFFSET(F208,-$E$18,0):F208),0)))</f>
        <v>0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202</v>
      </c>
      <c r="F209" s="15">
        <f t="shared" si="16"/>
        <v>16</v>
      </c>
      <c r="G209" s="15">
        <f t="shared" ca="1" si="17"/>
        <v>0</v>
      </c>
      <c r="H209" s="13">
        <f t="shared" ca="1" si="13"/>
        <v>0.22136986301369865</v>
      </c>
      <c r="I209" s="29">
        <f ca="1">IF(G209&lt;&gt;0,IF(E209&lt;0,0,IF(OR(Tzatziki!I209&gt;0,'Monterey Jack'!I209&gt;0),0,IF(OR(Pita!I209&gt;0,'Green Pepper'!I209&gt;0,'House Salad'!I209&gt;0,Mushrooms!I209&gt;0,Lemon!I209&gt;0,'Marinated Chicken'!I209&gt;0,Squid!I209&gt;0,Onions!I209&gt;0,Spanakopita!I209&gt;0),50,200))),0)</f>
        <v>0</v>
      </c>
      <c r="J209" s="2">
        <f ca="1">IF(D209&lt;$E$18,"N/A",IF(D209=$E$18,IF($E$7-SUM(OFFSET(F209,-$E$18,0):F209)&gt;0,$E$7-SUM(OFFSET(F209,-$E$18,0):F209),0),IF(OFFSET(G209,-$E$18,0)-SUM(OFFSET(F209,-$E$18,0):F209)&gt;0,OFFSET(G209,-$E$18,0)-SUM(OFFSET(F209,-$E$18,0):F209),0)))</f>
        <v>0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186</v>
      </c>
      <c r="F210" s="15">
        <f t="shared" si="16"/>
        <v>16</v>
      </c>
      <c r="G210" s="15">
        <f t="shared" ca="1" si="17"/>
        <v>0</v>
      </c>
      <c r="H210" s="13">
        <f t="shared" ca="1" si="13"/>
        <v>0.20383561643835618</v>
      </c>
      <c r="I210" s="29">
        <f ca="1">IF(G210&lt;&gt;0,IF(E210&lt;0,0,IF(OR(Tzatziki!I210&gt;0,'Monterey Jack'!I210&gt;0),0,IF(OR(Pita!I210&gt;0,'Green Pepper'!I210&gt;0,'House Salad'!I210&gt;0,Mushrooms!I210&gt;0,Lemon!I210&gt;0,'Marinated Chicken'!I210&gt;0,Squid!I210&gt;0,Onions!I210&gt;0,Spanakopita!I210&gt;0),50,200))),0)</f>
        <v>0</v>
      </c>
      <c r="J210" s="2">
        <f ca="1">IF(D210&lt;$E$18,"N/A",IF(D210=$E$18,IF($E$7-SUM(OFFSET(F210,-$E$18,0):F210)&gt;0,$E$7-SUM(OFFSET(F210,-$E$18,0):F210),0),IF(OFFSET(G210,-$E$18,0)-SUM(OFFSET(F210,-$E$18,0):F210)&gt;0,OFFSET(G210,-$E$18,0)-SUM(OFFSET(F210,-$E$18,0):F210),0)))</f>
        <v>0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170</v>
      </c>
      <c r="F211" s="15">
        <f t="shared" si="16"/>
        <v>16</v>
      </c>
      <c r="G211" s="15">
        <f t="shared" ca="1" si="17"/>
        <v>0</v>
      </c>
      <c r="H211" s="13">
        <f t="shared" ca="1" si="13"/>
        <v>0.18630136986301371</v>
      </c>
      <c r="I211" s="29">
        <f ca="1">IF(G211&lt;&gt;0,IF(E211&lt;0,0,IF(OR(Tzatziki!I211&gt;0,'Monterey Jack'!I211&gt;0),0,IF(OR(Pita!I211&gt;0,'Green Pepper'!I211&gt;0,'House Salad'!I211&gt;0,Mushrooms!I211&gt;0,Lemon!I211&gt;0,'Marinated Chicken'!I211&gt;0,Squid!I211&gt;0,Onions!I211&gt;0,Spanakopita!I211&gt;0),50,200))),0)</f>
        <v>0</v>
      </c>
      <c r="J211" s="2">
        <f ca="1">IF(D211&lt;$E$18,"N/A",IF(D211=$E$18,IF($E$7-SUM(OFFSET(F211,-$E$18,0):F211)&gt;0,$E$7-SUM(OFFSET(F211,-$E$18,0):F211),0),IF(OFFSET(G211,-$E$18,0)-SUM(OFFSET(F211,-$E$18,0):F211)&gt;0,OFFSET(G211,-$E$18,0)-SUM(OFFSET(F211,-$E$18,0):F211),0)))</f>
        <v>0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154</v>
      </c>
      <c r="F212" s="15">
        <f t="shared" si="16"/>
        <v>16</v>
      </c>
      <c r="G212" s="15">
        <f t="shared" ca="1" si="17"/>
        <v>0</v>
      </c>
      <c r="H212" s="13">
        <f t="shared" ca="1" si="13"/>
        <v>0.16876712328767127</v>
      </c>
      <c r="I212" s="29">
        <f ca="1">IF(G212&lt;&gt;0,IF(E212&lt;0,0,IF(OR(Tzatziki!I212&gt;0,'Monterey Jack'!I212&gt;0),0,IF(OR(Pita!I212&gt;0,'Green Pepper'!I212&gt;0,'House Salad'!I212&gt;0,Mushrooms!I212&gt;0,Lemon!I212&gt;0,'Marinated Chicken'!I212&gt;0,Squid!I212&gt;0,Onions!I212&gt;0,Spanakopita!I212&gt;0),50,200))),0)</f>
        <v>0</v>
      </c>
      <c r="J212" s="2">
        <f ca="1">IF(D212&lt;$E$18,"N/A",IF(D212=$E$18,IF($E$7-SUM(OFFSET(F212,-$E$18,0):F212)&gt;0,$E$7-SUM(OFFSET(F212,-$E$18,0):F212),0),IF(OFFSET(G212,-$E$18,0)-SUM(OFFSET(F212,-$E$18,0):F212)&gt;0,OFFSET(G212,-$E$18,0)-SUM(OFFSET(F212,-$E$18,0):F212),0)))</f>
        <v>0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138</v>
      </c>
      <c r="F213" s="15">
        <f t="shared" si="16"/>
        <v>16</v>
      </c>
      <c r="G213" s="15">
        <f t="shared" ca="1" si="17"/>
        <v>0</v>
      </c>
      <c r="H213" s="13">
        <f t="shared" ref="H213:H276" ca="1" si="19">IF(E213&gt;0,E213*($E$12/365),0)</f>
        <v>0.1512328767123288</v>
      </c>
      <c r="I213" s="29">
        <f ca="1">IF(G213&lt;&gt;0,IF(E213&lt;0,0,IF(OR(Tzatziki!I213&gt;0,'Monterey Jack'!I213&gt;0),0,IF(OR(Pita!I213&gt;0,'Green Pepper'!I213&gt;0,'House Salad'!I213&gt;0,Mushrooms!I213&gt;0,Lemon!I213&gt;0,'Marinated Chicken'!I213&gt;0,Squid!I213&gt;0,Onions!I213&gt;0,Spanakopita!I213&gt;0),50,200))),0)</f>
        <v>0</v>
      </c>
      <c r="J213" s="2">
        <f ca="1">IF(D213&lt;$E$18,"N/A",IF(D213=$E$18,IF($E$7-SUM(OFFSET(F213,-$E$18,0):F213)&gt;0,$E$7-SUM(OFFSET(F213,-$E$18,0):F213),0),IF(OFFSET(G213,-$E$18,0)-SUM(OFFSET(F213,-$E$18,0):F213)&gt;0,OFFSET(G213,-$E$18,0)-SUM(OFFSET(F213,-$E$18,0):F213),0)))</f>
        <v>0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122</v>
      </c>
      <c r="F214" s="15">
        <f t="shared" ref="F214:F277" si="22">ROUND($E$15/7,0)</f>
        <v>16</v>
      </c>
      <c r="G214" s="15">
        <f t="shared" ref="G214:G277" ca="1" si="23">IF(D214=1,$E$4,IF(E214&lt;0,$E$4-E214,IF(MOD(D214,$E$5)=0,$E$4-E214,0)))</f>
        <v>0</v>
      </c>
      <c r="H214" s="13">
        <f t="shared" ca="1" si="19"/>
        <v>0.13369863013698632</v>
      </c>
      <c r="I214" s="29">
        <f ca="1">IF(G214&lt;&gt;0,IF(E214&lt;0,0,IF(OR(Tzatziki!I214&gt;0,'Monterey Jack'!I214&gt;0),0,IF(OR(Pita!I214&gt;0,'Green Pepper'!I214&gt;0,'House Salad'!I214&gt;0,Mushrooms!I214&gt;0,Lemon!I214&gt;0,'Marinated Chicken'!I214&gt;0,Squid!I214&gt;0,Onions!I214&gt;0,Spanakopita!I214&gt;0),50,200))),0)</f>
        <v>0</v>
      </c>
      <c r="J214" s="2">
        <f ca="1">IF(D214&lt;$E$18,"N/A",IF(D214=$E$18,IF($E$7-SUM(OFFSET(F214,-$E$18,0):F214)&gt;0,$E$7-SUM(OFFSET(F214,-$E$18,0):F214),0),IF(OFFSET(G214,-$E$18,0)-SUM(OFFSET(F214,-$E$18,0):F214)&gt;0,OFFSET(G214,-$E$18,0)-SUM(OFFSET(F214,-$E$18,0):F214),0)))</f>
        <v>0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106</v>
      </c>
      <c r="F215" s="15">
        <f t="shared" si="22"/>
        <v>16</v>
      </c>
      <c r="G215" s="15">
        <f t="shared" ca="1" si="23"/>
        <v>0</v>
      </c>
      <c r="H215" s="13">
        <f t="shared" ca="1" si="19"/>
        <v>0.11616438356164385</v>
      </c>
      <c r="I215" s="29">
        <f ca="1">IF(G215&lt;&gt;0,IF(E215&lt;0,0,IF(OR(Tzatziki!I215&gt;0,'Monterey Jack'!I215&gt;0),0,IF(OR(Pita!I215&gt;0,'Green Pepper'!I215&gt;0,'House Salad'!I215&gt;0,Mushrooms!I215&gt;0,Lemon!I215&gt;0,'Marinated Chicken'!I215&gt;0,Squid!I215&gt;0,Onions!I215&gt;0,Spanakopita!I215&gt;0),50,200))),0)</f>
        <v>0</v>
      </c>
      <c r="J215" s="2">
        <f ca="1">IF(D215&lt;$E$18,"N/A",IF(D215=$E$18,IF($E$7-SUM(OFFSET(F215,-$E$18,0):F215)&gt;0,$E$7-SUM(OFFSET(F215,-$E$18,0):F215),0),IF(OFFSET(G215,-$E$18,0)-SUM(OFFSET(F215,-$E$18,0):F215)&gt;0,OFFSET(G215,-$E$18,0)-SUM(OFFSET(F215,-$E$18,0):F215),0)))</f>
        <v>0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90</v>
      </c>
      <c r="F216" s="15">
        <f t="shared" si="22"/>
        <v>16</v>
      </c>
      <c r="G216" s="15">
        <f t="shared" ca="1" si="23"/>
        <v>224</v>
      </c>
      <c r="H216" s="13">
        <f t="shared" ca="1" si="19"/>
        <v>9.8630136986301381E-2</v>
      </c>
      <c r="I216" s="29">
        <f ca="1">IF(G216&lt;&gt;0,IF(E216&lt;0,0,IF(OR(Tzatziki!I216&gt;0,'Monterey Jack'!I216&gt;0),0,IF(OR(Pita!I216&gt;0,'Green Pepper'!I216&gt;0,'House Salad'!I216&gt;0,Mushrooms!I216&gt;0,Lemon!I216&gt;0,'Marinated Chicken'!I216&gt;0,Squid!I216&gt;0,Onions!I216&gt;0,Spanakopita!I216&gt;0),50,200))),0)</f>
        <v>0</v>
      </c>
      <c r="J216" s="2">
        <f ca="1">IF(D216&lt;$E$18,"N/A",IF(D216=$E$18,IF($E$7-SUM(OFFSET(F216,-$E$18,0):F216)&gt;0,$E$7-SUM(OFFSET(F216,-$E$18,0):F216),0),IF(OFFSET(G216,-$E$18,0)-SUM(OFFSET(F216,-$E$18,0):F216)&gt;0,OFFSET(G216,-$E$18,0)-SUM(OFFSET(F216,-$E$18,0):F216),0)))</f>
        <v>0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298</v>
      </c>
      <c r="F217" s="15">
        <f t="shared" si="22"/>
        <v>16</v>
      </c>
      <c r="G217" s="15">
        <f t="shared" ca="1" si="23"/>
        <v>0</v>
      </c>
      <c r="H217" s="13">
        <f t="shared" ca="1" si="19"/>
        <v>0.32657534246575348</v>
      </c>
      <c r="I217" s="29">
        <f ca="1">IF(G217&lt;&gt;0,IF(E217&lt;0,0,IF(OR(Tzatziki!I217&gt;0,'Monterey Jack'!I217&gt;0),0,IF(OR(Pita!I217&gt;0,'Green Pepper'!I217&gt;0,'House Salad'!I217&gt;0,Mushrooms!I217&gt;0,Lemon!I217&gt;0,'Marinated Chicken'!I217&gt;0,Squid!I217&gt;0,Onions!I217&gt;0,Spanakopita!I217&gt;0),50,200))),0)</f>
        <v>0</v>
      </c>
      <c r="J217" s="2">
        <f ca="1">IF(D217&lt;$E$18,"N/A",IF(D217=$E$18,IF($E$7-SUM(OFFSET(F217,-$E$18,0):F217)&gt;0,$E$7-SUM(OFFSET(F217,-$E$18,0):F217),0),IF(OFFSET(G217,-$E$18,0)-SUM(OFFSET(F217,-$E$18,0):F217)&gt;0,OFFSET(G217,-$E$18,0)-SUM(OFFSET(F217,-$E$18,0):F217),0)))</f>
        <v>0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282</v>
      </c>
      <c r="F218" s="15">
        <f t="shared" si="22"/>
        <v>16</v>
      </c>
      <c r="G218" s="15">
        <f t="shared" ca="1" si="23"/>
        <v>0</v>
      </c>
      <c r="H218" s="13">
        <f t="shared" ca="1" si="19"/>
        <v>0.30904109589041101</v>
      </c>
      <c r="I218" s="29">
        <f ca="1">IF(G218&lt;&gt;0,IF(E218&lt;0,0,IF(OR(Tzatziki!I218&gt;0,'Monterey Jack'!I218&gt;0),0,IF(OR(Pita!I218&gt;0,'Green Pepper'!I218&gt;0,'House Salad'!I218&gt;0,Mushrooms!I218&gt;0,Lemon!I218&gt;0,'Marinated Chicken'!I218&gt;0,Squid!I218&gt;0,Onions!I218&gt;0,Spanakopita!I218&gt;0),50,200))),0)</f>
        <v>0</v>
      </c>
      <c r="J218" s="2">
        <f ca="1">IF(D218&lt;$E$18,"N/A",IF(D218=$E$18,IF($E$7-SUM(OFFSET(F218,-$E$18,0):F218)&gt;0,$E$7-SUM(OFFSET(F218,-$E$18,0):F218),0),IF(OFFSET(G218,-$E$18,0)-SUM(OFFSET(F218,-$E$18,0):F218)&gt;0,OFFSET(G218,-$E$18,0)-SUM(OFFSET(F218,-$E$18,0):F218),0)))</f>
        <v>0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266</v>
      </c>
      <c r="F219" s="15">
        <f t="shared" si="22"/>
        <v>16</v>
      </c>
      <c r="G219" s="15">
        <f t="shared" ca="1" si="23"/>
        <v>0</v>
      </c>
      <c r="H219" s="13">
        <f t="shared" ca="1" si="19"/>
        <v>0.29150684931506854</v>
      </c>
      <c r="I219" s="29">
        <f ca="1">IF(G219&lt;&gt;0,IF(E219&lt;0,0,IF(OR(Tzatziki!I219&gt;0,'Monterey Jack'!I219&gt;0),0,IF(OR(Pita!I219&gt;0,'Green Pepper'!I219&gt;0,'House Salad'!I219&gt;0,Mushrooms!I219&gt;0,Lemon!I219&gt;0,'Marinated Chicken'!I219&gt;0,Squid!I219&gt;0,Onions!I219&gt;0,Spanakopita!I219&gt;0),50,200))),0)</f>
        <v>0</v>
      </c>
      <c r="J219" s="2">
        <f ca="1">IF(D219&lt;$E$18,"N/A",IF(D219=$E$18,IF($E$7-SUM(OFFSET(F219,-$E$18,0):F219)&gt;0,$E$7-SUM(OFFSET(F219,-$E$18,0):F219),0),IF(OFFSET(G219,-$E$18,0)-SUM(OFFSET(F219,-$E$18,0):F219)&gt;0,OFFSET(G219,-$E$18,0)-SUM(OFFSET(F219,-$E$18,0):F219),0)))</f>
        <v>0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250</v>
      </c>
      <c r="F220" s="15">
        <f t="shared" si="22"/>
        <v>16</v>
      </c>
      <c r="G220" s="15">
        <f t="shared" ca="1" si="23"/>
        <v>0</v>
      </c>
      <c r="H220" s="13">
        <f t="shared" ca="1" si="19"/>
        <v>0.27397260273972607</v>
      </c>
      <c r="I220" s="29">
        <f ca="1">IF(G220&lt;&gt;0,IF(E220&lt;0,0,IF(OR(Tzatziki!I220&gt;0,'Monterey Jack'!I220&gt;0),0,IF(OR(Pita!I220&gt;0,'Green Pepper'!I220&gt;0,'House Salad'!I220&gt;0,Mushrooms!I220&gt;0,Lemon!I220&gt;0,'Marinated Chicken'!I220&gt;0,Squid!I220&gt;0,Onions!I220&gt;0,Spanakopita!I220&gt;0),50,200))),0)</f>
        <v>0</v>
      </c>
      <c r="J220" s="2">
        <f ca="1">IF(D220&lt;$E$18,"N/A",IF(D220=$E$18,IF($E$7-SUM(OFFSET(F220,-$E$18,0):F220)&gt;0,$E$7-SUM(OFFSET(F220,-$E$18,0):F220),0),IF(OFFSET(G220,-$E$18,0)-SUM(OFFSET(F220,-$E$18,0):F220)&gt;0,OFFSET(G220,-$E$18,0)-SUM(OFFSET(F220,-$E$18,0):F220),0)))</f>
        <v>0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234</v>
      </c>
      <c r="F221" s="15">
        <f t="shared" si="22"/>
        <v>16</v>
      </c>
      <c r="G221" s="15">
        <f t="shared" ca="1" si="23"/>
        <v>0</v>
      </c>
      <c r="H221" s="13">
        <f t="shared" ca="1" si="19"/>
        <v>0.2564383561643836</v>
      </c>
      <c r="I221" s="29">
        <f ca="1">IF(G221&lt;&gt;0,IF(E221&lt;0,0,IF(OR(Tzatziki!I221&gt;0,'Monterey Jack'!I221&gt;0),0,IF(OR(Pita!I221&gt;0,'Green Pepper'!I221&gt;0,'House Salad'!I221&gt;0,Mushrooms!I221&gt;0,Lemon!I221&gt;0,'Marinated Chicken'!I221&gt;0,Squid!I221&gt;0,Onions!I221&gt;0,Spanakopita!I221&gt;0),50,200))),0)</f>
        <v>0</v>
      </c>
      <c r="J221" s="2">
        <f ca="1">IF(D221&lt;$E$18,"N/A",IF(D221=$E$18,IF($E$7-SUM(OFFSET(F221,-$E$18,0):F221)&gt;0,$E$7-SUM(OFFSET(F221,-$E$18,0):F221),0),IF(OFFSET(G221,-$E$18,0)-SUM(OFFSET(F221,-$E$18,0):F221)&gt;0,OFFSET(G221,-$E$18,0)-SUM(OFFSET(F221,-$E$18,0):F221),0)))</f>
        <v>0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218</v>
      </c>
      <c r="F222" s="15">
        <f t="shared" si="22"/>
        <v>16</v>
      </c>
      <c r="G222" s="15">
        <f t="shared" ca="1" si="23"/>
        <v>0</v>
      </c>
      <c r="H222" s="13">
        <f t="shared" ca="1" si="19"/>
        <v>0.23890410958904112</v>
      </c>
      <c r="I222" s="29">
        <f ca="1">IF(G222&lt;&gt;0,IF(E222&lt;0,0,IF(OR(Tzatziki!I222&gt;0,'Monterey Jack'!I222&gt;0),0,IF(OR(Pita!I222&gt;0,'Green Pepper'!I222&gt;0,'House Salad'!I222&gt;0,Mushrooms!I222&gt;0,Lemon!I222&gt;0,'Marinated Chicken'!I222&gt;0,Squid!I222&gt;0,Onions!I222&gt;0,Spanakopita!I222&gt;0),50,200))),0)</f>
        <v>0</v>
      </c>
      <c r="J222" s="2">
        <f ca="1">IF(D222&lt;$E$18,"N/A",IF(D222=$E$18,IF($E$7-SUM(OFFSET(F222,-$E$18,0):F222)&gt;0,$E$7-SUM(OFFSET(F222,-$E$18,0):F222),0),IF(OFFSET(G222,-$E$18,0)-SUM(OFFSET(F222,-$E$18,0):F222)&gt;0,OFFSET(G222,-$E$18,0)-SUM(OFFSET(F222,-$E$18,0):F222),0)))</f>
        <v>0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202</v>
      </c>
      <c r="F223" s="15">
        <f t="shared" si="22"/>
        <v>16</v>
      </c>
      <c r="G223" s="15">
        <f t="shared" ca="1" si="23"/>
        <v>0</v>
      </c>
      <c r="H223" s="13">
        <f t="shared" ca="1" si="19"/>
        <v>0.22136986301369865</v>
      </c>
      <c r="I223" s="29">
        <f ca="1">IF(G223&lt;&gt;0,IF(E223&lt;0,0,IF(OR(Tzatziki!I223&gt;0,'Monterey Jack'!I223&gt;0),0,IF(OR(Pita!I223&gt;0,'Green Pepper'!I223&gt;0,'House Salad'!I223&gt;0,Mushrooms!I223&gt;0,Lemon!I223&gt;0,'Marinated Chicken'!I223&gt;0,Squid!I223&gt;0,Onions!I223&gt;0,Spanakopita!I223&gt;0),50,200))),0)</f>
        <v>0</v>
      </c>
      <c r="J223" s="2">
        <f ca="1">IF(D223&lt;$E$18,"N/A",IF(D223=$E$18,IF($E$7-SUM(OFFSET(F223,-$E$18,0):F223)&gt;0,$E$7-SUM(OFFSET(F223,-$E$18,0):F223),0),IF(OFFSET(G223,-$E$18,0)-SUM(OFFSET(F223,-$E$18,0):F223)&gt;0,OFFSET(G223,-$E$18,0)-SUM(OFFSET(F223,-$E$18,0):F223),0)))</f>
        <v>0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186</v>
      </c>
      <c r="F224" s="15">
        <f t="shared" si="22"/>
        <v>16</v>
      </c>
      <c r="G224" s="15">
        <f t="shared" ca="1" si="23"/>
        <v>0</v>
      </c>
      <c r="H224" s="13">
        <f t="shared" ca="1" si="19"/>
        <v>0.20383561643835618</v>
      </c>
      <c r="I224" s="29">
        <f ca="1">IF(G224&lt;&gt;0,IF(E224&lt;0,0,IF(OR(Tzatziki!I224&gt;0,'Monterey Jack'!I224&gt;0),0,IF(OR(Pita!I224&gt;0,'Green Pepper'!I224&gt;0,'House Salad'!I224&gt;0,Mushrooms!I224&gt;0,Lemon!I224&gt;0,'Marinated Chicken'!I224&gt;0,Squid!I224&gt;0,Onions!I224&gt;0,Spanakopita!I224&gt;0),50,200))),0)</f>
        <v>0</v>
      </c>
      <c r="J224" s="2">
        <f ca="1">IF(D224&lt;$E$18,"N/A",IF(D224=$E$18,IF($E$7-SUM(OFFSET(F224,-$E$18,0):F224)&gt;0,$E$7-SUM(OFFSET(F224,-$E$18,0):F224),0),IF(OFFSET(G224,-$E$18,0)-SUM(OFFSET(F224,-$E$18,0):F224)&gt;0,OFFSET(G224,-$E$18,0)-SUM(OFFSET(F224,-$E$18,0):F224),0)))</f>
        <v>0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170</v>
      </c>
      <c r="F225" s="15">
        <f t="shared" si="22"/>
        <v>16</v>
      </c>
      <c r="G225" s="15">
        <f t="shared" ca="1" si="23"/>
        <v>0</v>
      </c>
      <c r="H225" s="13">
        <f t="shared" ca="1" si="19"/>
        <v>0.18630136986301371</v>
      </c>
      <c r="I225" s="29">
        <f ca="1">IF(G225&lt;&gt;0,IF(E225&lt;0,0,IF(OR(Tzatziki!I225&gt;0,'Monterey Jack'!I225&gt;0),0,IF(OR(Pita!I225&gt;0,'Green Pepper'!I225&gt;0,'House Salad'!I225&gt;0,Mushrooms!I225&gt;0,Lemon!I225&gt;0,'Marinated Chicken'!I225&gt;0,Squid!I225&gt;0,Onions!I225&gt;0,Spanakopita!I225&gt;0),50,200))),0)</f>
        <v>0</v>
      </c>
      <c r="J225" s="2">
        <f ca="1">IF(D225&lt;$E$18,"N/A",IF(D225=$E$18,IF($E$7-SUM(OFFSET(F225,-$E$18,0):F225)&gt;0,$E$7-SUM(OFFSET(F225,-$E$18,0):F225),0),IF(OFFSET(G225,-$E$18,0)-SUM(OFFSET(F225,-$E$18,0):F225)&gt;0,OFFSET(G225,-$E$18,0)-SUM(OFFSET(F225,-$E$18,0):F225),0)))</f>
        <v>0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154</v>
      </c>
      <c r="F226" s="15">
        <f t="shared" si="22"/>
        <v>16</v>
      </c>
      <c r="G226" s="15">
        <f t="shared" ca="1" si="23"/>
        <v>0</v>
      </c>
      <c r="H226" s="13">
        <f t="shared" ca="1" si="19"/>
        <v>0.16876712328767127</v>
      </c>
      <c r="I226" s="29">
        <f ca="1">IF(G226&lt;&gt;0,IF(E226&lt;0,0,IF(OR(Tzatziki!I226&gt;0,'Monterey Jack'!I226&gt;0),0,IF(OR(Pita!I226&gt;0,'Green Pepper'!I226&gt;0,'House Salad'!I226&gt;0,Mushrooms!I226&gt;0,Lemon!I226&gt;0,'Marinated Chicken'!I226&gt;0,Squid!I226&gt;0,Onions!I226&gt;0,Spanakopita!I226&gt;0),50,200))),0)</f>
        <v>0</v>
      </c>
      <c r="J226" s="2">
        <f ca="1">IF(D226&lt;$E$18,"N/A",IF(D226=$E$18,IF($E$7-SUM(OFFSET(F226,-$E$18,0):F226)&gt;0,$E$7-SUM(OFFSET(F226,-$E$18,0):F226),0),IF(OFFSET(G226,-$E$18,0)-SUM(OFFSET(F226,-$E$18,0):F226)&gt;0,OFFSET(G226,-$E$18,0)-SUM(OFFSET(F226,-$E$18,0):F226),0)))</f>
        <v>0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138</v>
      </c>
      <c r="F227" s="15">
        <f t="shared" si="22"/>
        <v>16</v>
      </c>
      <c r="G227" s="15">
        <f t="shared" ca="1" si="23"/>
        <v>0</v>
      </c>
      <c r="H227" s="13">
        <f t="shared" ca="1" si="19"/>
        <v>0.1512328767123288</v>
      </c>
      <c r="I227" s="29">
        <f ca="1">IF(G227&lt;&gt;0,IF(E227&lt;0,0,IF(OR(Tzatziki!I227&gt;0,'Monterey Jack'!I227&gt;0),0,IF(OR(Pita!I227&gt;0,'Green Pepper'!I227&gt;0,'House Salad'!I227&gt;0,Mushrooms!I227&gt;0,Lemon!I227&gt;0,'Marinated Chicken'!I227&gt;0,Squid!I227&gt;0,Onions!I227&gt;0,Spanakopita!I227&gt;0),50,200))),0)</f>
        <v>0</v>
      </c>
      <c r="J227" s="2">
        <f ca="1">IF(D227&lt;$E$18,"N/A",IF(D227=$E$18,IF($E$7-SUM(OFFSET(F227,-$E$18,0):F227)&gt;0,$E$7-SUM(OFFSET(F227,-$E$18,0):F227),0),IF(OFFSET(G227,-$E$18,0)-SUM(OFFSET(F227,-$E$18,0):F227)&gt;0,OFFSET(G227,-$E$18,0)-SUM(OFFSET(F227,-$E$18,0):F227),0)))</f>
        <v>0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122</v>
      </c>
      <c r="F228" s="15">
        <f t="shared" si="22"/>
        <v>16</v>
      </c>
      <c r="G228" s="15">
        <f t="shared" ca="1" si="23"/>
        <v>0</v>
      </c>
      <c r="H228" s="13">
        <f t="shared" ca="1" si="19"/>
        <v>0.13369863013698632</v>
      </c>
      <c r="I228" s="29">
        <f ca="1">IF(G228&lt;&gt;0,IF(E228&lt;0,0,IF(OR(Tzatziki!I228&gt;0,'Monterey Jack'!I228&gt;0),0,IF(OR(Pita!I228&gt;0,'Green Pepper'!I228&gt;0,'House Salad'!I228&gt;0,Mushrooms!I228&gt;0,Lemon!I228&gt;0,'Marinated Chicken'!I228&gt;0,Squid!I228&gt;0,Onions!I228&gt;0,Spanakopita!I228&gt;0),50,200))),0)</f>
        <v>0</v>
      </c>
      <c r="J228" s="2">
        <f ca="1">IF(D228&lt;$E$18,"N/A",IF(D228=$E$18,IF($E$7-SUM(OFFSET(F228,-$E$18,0):F228)&gt;0,$E$7-SUM(OFFSET(F228,-$E$18,0):F228),0),IF(OFFSET(G228,-$E$18,0)-SUM(OFFSET(F228,-$E$18,0):F228)&gt;0,OFFSET(G228,-$E$18,0)-SUM(OFFSET(F228,-$E$18,0):F228),0)))</f>
        <v>0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106</v>
      </c>
      <c r="F229" s="15">
        <f t="shared" si="22"/>
        <v>16</v>
      </c>
      <c r="G229" s="15">
        <f t="shared" ca="1" si="23"/>
        <v>0</v>
      </c>
      <c r="H229" s="13">
        <f t="shared" ca="1" si="19"/>
        <v>0.11616438356164385</v>
      </c>
      <c r="I229" s="29">
        <f ca="1">IF(G229&lt;&gt;0,IF(E229&lt;0,0,IF(OR(Tzatziki!I229&gt;0,'Monterey Jack'!I229&gt;0),0,IF(OR(Pita!I229&gt;0,'Green Pepper'!I229&gt;0,'House Salad'!I229&gt;0,Mushrooms!I229&gt;0,Lemon!I229&gt;0,'Marinated Chicken'!I229&gt;0,Squid!I229&gt;0,Onions!I229&gt;0,Spanakopita!I229&gt;0),50,200))),0)</f>
        <v>0</v>
      </c>
      <c r="J229" s="2">
        <f ca="1">IF(D229&lt;$E$18,"N/A",IF(D229=$E$18,IF($E$7-SUM(OFFSET(F229,-$E$18,0):F229)&gt;0,$E$7-SUM(OFFSET(F229,-$E$18,0):F229),0),IF(OFFSET(G229,-$E$18,0)-SUM(OFFSET(F229,-$E$18,0):F229)&gt;0,OFFSET(G229,-$E$18,0)-SUM(OFFSET(F229,-$E$18,0):F229),0)))</f>
        <v>0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90</v>
      </c>
      <c r="F230" s="15">
        <f t="shared" si="22"/>
        <v>16</v>
      </c>
      <c r="G230" s="15">
        <f t="shared" ca="1" si="23"/>
        <v>224</v>
      </c>
      <c r="H230" s="13">
        <f t="shared" ca="1" si="19"/>
        <v>9.8630136986301381E-2</v>
      </c>
      <c r="I230" s="29">
        <f ca="1">IF(G230&lt;&gt;0,IF(E230&lt;0,0,IF(OR(Tzatziki!I230&gt;0,'Monterey Jack'!I230&gt;0),0,IF(OR(Pita!I230&gt;0,'Green Pepper'!I230&gt;0,'House Salad'!I230&gt;0,Mushrooms!I230&gt;0,Lemon!I230&gt;0,'Marinated Chicken'!I230&gt;0,Squid!I230&gt;0,Onions!I230&gt;0,Spanakopita!I230&gt;0),50,200))),0)</f>
        <v>0</v>
      </c>
      <c r="J230" s="2">
        <f ca="1">IF(D230&lt;$E$18,"N/A",IF(D230=$E$18,IF($E$7-SUM(OFFSET(F230,-$E$18,0):F230)&gt;0,$E$7-SUM(OFFSET(F230,-$E$18,0):F230),0),IF(OFFSET(G230,-$E$18,0)-SUM(OFFSET(F230,-$E$18,0):F230)&gt;0,OFFSET(G230,-$E$18,0)-SUM(OFFSET(F230,-$E$18,0):F230),0)))</f>
        <v>0</v>
      </c>
      <c r="K230" s="13">
        <f t="shared" ca="1" si="20"/>
        <v>0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298</v>
      </c>
      <c r="F231" s="15">
        <f t="shared" si="22"/>
        <v>16</v>
      </c>
      <c r="G231" s="15">
        <f t="shared" ca="1" si="23"/>
        <v>0</v>
      </c>
      <c r="H231" s="13">
        <f t="shared" ca="1" si="19"/>
        <v>0.32657534246575348</v>
      </c>
      <c r="I231" s="29">
        <f ca="1">IF(G231&lt;&gt;0,IF(E231&lt;0,0,IF(OR(Tzatziki!I231&gt;0,'Monterey Jack'!I231&gt;0),0,IF(OR(Pita!I231&gt;0,'Green Pepper'!I231&gt;0,'House Salad'!I231&gt;0,Mushrooms!I231&gt;0,Lemon!I231&gt;0,'Marinated Chicken'!I231&gt;0,Squid!I231&gt;0,Onions!I231&gt;0,Spanakopita!I231&gt;0),50,200))),0)</f>
        <v>0</v>
      </c>
      <c r="J231" s="2">
        <f ca="1">IF(D231&lt;$E$18,"N/A",IF(D231=$E$18,IF($E$7-SUM(OFFSET(F231,-$E$18,0):F231)&gt;0,$E$7-SUM(OFFSET(F231,-$E$18,0):F231),0),IF(OFFSET(G231,-$E$18,0)-SUM(OFFSET(F231,-$E$18,0):F231)&gt;0,OFFSET(G231,-$E$18,0)-SUM(OFFSET(F231,-$E$18,0):F231),0)))</f>
        <v>0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282</v>
      </c>
      <c r="F232" s="15">
        <f t="shared" si="22"/>
        <v>16</v>
      </c>
      <c r="G232" s="15">
        <f t="shared" ca="1" si="23"/>
        <v>0</v>
      </c>
      <c r="H232" s="13">
        <f t="shared" ca="1" si="19"/>
        <v>0.30904109589041101</v>
      </c>
      <c r="I232" s="29">
        <f ca="1">IF(G232&lt;&gt;0,IF(E232&lt;0,0,IF(OR(Tzatziki!I232&gt;0,'Monterey Jack'!I232&gt;0),0,IF(OR(Pita!I232&gt;0,'Green Pepper'!I232&gt;0,'House Salad'!I232&gt;0,Mushrooms!I232&gt;0,Lemon!I232&gt;0,'Marinated Chicken'!I232&gt;0,Squid!I232&gt;0,Onions!I232&gt;0,Spanakopita!I232&gt;0),50,200))),0)</f>
        <v>0</v>
      </c>
      <c r="J232" s="2">
        <f ca="1">IF(D232&lt;$E$18,"N/A",IF(D232=$E$18,IF($E$7-SUM(OFFSET(F232,-$E$18,0):F232)&gt;0,$E$7-SUM(OFFSET(F232,-$E$18,0):F232),0),IF(OFFSET(G232,-$E$18,0)-SUM(OFFSET(F232,-$E$18,0):F232)&gt;0,OFFSET(G232,-$E$18,0)-SUM(OFFSET(F232,-$E$18,0):F232),0)))</f>
        <v>0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266</v>
      </c>
      <c r="F233" s="15">
        <f t="shared" si="22"/>
        <v>16</v>
      </c>
      <c r="G233" s="15">
        <f t="shared" ca="1" si="23"/>
        <v>0</v>
      </c>
      <c r="H233" s="13">
        <f t="shared" ca="1" si="19"/>
        <v>0.29150684931506854</v>
      </c>
      <c r="I233" s="29">
        <f ca="1">IF(G233&lt;&gt;0,IF(E233&lt;0,0,IF(OR(Tzatziki!I233&gt;0,'Monterey Jack'!I233&gt;0),0,IF(OR(Pita!I233&gt;0,'Green Pepper'!I233&gt;0,'House Salad'!I233&gt;0,Mushrooms!I233&gt;0,Lemon!I233&gt;0,'Marinated Chicken'!I233&gt;0,Squid!I233&gt;0,Onions!I233&gt;0,Spanakopita!I233&gt;0),50,200))),0)</f>
        <v>0</v>
      </c>
      <c r="J233" s="2">
        <f ca="1">IF(D233&lt;$E$18,"N/A",IF(D233=$E$18,IF($E$7-SUM(OFFSET(F233,-$E$18,0):F233)&gt;0,$E$7-SUM(OFFSET(F233,-$E$18,0):F233),0),IF(OFFSET(G233,-$E$18,0)-SUM(OFFSET(F233,-$E$18,0):F233)&gt;0,OFFSET(G233,-$E$18,0)-SUM(OFFSET(F233,-$E$18,0):F233),0)))</f>
        <v>0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250</v>
      </c>
      <c r="F234" s="15">
        <f t="shared" si="22"/>
        <v>16</v>
      </c>
      <c r="G234" s="15">
        <f t="shared" ca="1" si="23"/>
        <v>0</v>
      </c>
      <c r="H234" s="13">
        <f t="shared" ca="1" si="19"/>
        <v>0.27397260273972607</v>
      </c>
      <c r="I234" s="29">
        <f ca="1">IF(G234&lt;&gt;0,IF(E234&lt;0,0,IF(OR(Tzatziki!I234&gt;0,'Monterey Jack'!I234&gt;0),0,IF(OR(Pita!I234&gt;0,'Green Pepper'!I234&gt;0,'House Salad'!I234&gt;0,Mushrooms!I234&gt;0,Lemon!I234&gt;0,'Marinated Chicken'!I234&gt;0,Squid!I234&gt;0,Onions!I234&gt;0,Spanakopita!I234&gt;0),50,200))),0)</f>
        <v>0</v>
      </c>
      <c r="J234" s="2">
        <f ca="1">IF(D234&lt;$E$18,"N/A",IF(D234=$E$18,IF($E$7-SUM(OFFSET(F234,-$E$18,0):F234)&gt;0,$E$7-SUM(OFFSET(F234,-$E$18,0):F234),0),IF(OFFSET(G234,-$E$18,0)-SUM(OFFSET(F234,-$E$18,0):F234)&gt;0,OFFSET(G234,-$E$18,0)-SUM(OFFSET(F234,-$E$18,0):F234),0)))</f>
        <v>0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234</v>
      </c>
      <c r="F235" s="15">
        <f t="shared" si="22"/>
        <v>16</v>
      </c>
      <c r="G235" s="15">
        <f t="shared" ca="1" si="23"/>
        <v>0</v>
      </c>
      <c r="H235" s="13">
        <f t="shared" ca="1" si="19"/>
        <v>0.2564383561643836</v>
      </c>
      <c r="I235" s="29">
        <f ca="1">IF(G235&lt;&gt;0,IF(E235&lt;0,0,IF(OR(Tzatziki!I235&gt;0,'Monterey Jack'!I235&gt;0),0,IF(OR(Pita!I235&gt;0,'Green Pepper'!I235&gt;0,'House Salad'!I235&gt;0,Mushrooms!I235&gt;0,Lemon!I235&gt;0,'Marinated Chicken'!I235&gt;0,Squid!I235&gt;0,Onions!I235&gt;0,Spanakopita!I235&gt;0),50,200))),0)</f>
        <v>0</v>
      </c>
      <c r="J235" s="2">
        <f ca="1">IF(D235&lt;$E$18,"N/A",IF(D235=$E$18,IF($E$7-SUM(OFFSET(F235,-$E$18,0):F235)&gt;0,$E$7-SUM(OFFSET(F235,-$E$18,0):F235),0),IF(OFFSET(G235,-$E$18,0)-SUM(OFFSET(F235,-$E$18,0):F235)&gt;0,OFFSET(G235,-$E$18,0)-SUM(OFFSET(F235,-$E$18,0):F235),0)))</f>
        <v>0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218</v>
      </c>
      <c r="F236" s="15">
        <f t="shared" si="22"/>
        <v>16</v>
      </c>
      <c r="G236" s="15">
        <f t="shared" ca="1" si="23"/>
        <v>0</v>
      </c>
      <c r="H236" s="13">
        <f t="shared" ca="1" si="19"/>
        <v>0.23890410958904112</v>
      </c>
      <c r="I236" s="29">
        <f ca="1">IF(G236&lt;&gt;0,IF(E236&lt;0,0,IF(OR(Tzatziki!I236&gt;0,'Monterey Jack'!I236&gt;0),0,IF(OR(Pita!I236&gt;0,'Green Pepper'!I236&gt;0,'House Salad'!I236&gt;0,Mushrooms!I236&gt;0,Lemon!I236&gt;0,'Marinated Chicken'!I236&gt;0,Squid!I236&gt;0,Onions!I236&gt;0,Spanakopita!I236&gt;0),50,200))),0)</f>
        <v>0</v>
      </c>
      <c r="J236" s="2">
        <f ca="1">IF(D236&lt;$E$18,"N/A",IF(D236=$E$18,IF($E$7-SUM(OFFSET(F236,-$E$18,0):F236)&gt;0,$E$7-SUM(OFFSET(F236,-$E$18,0):F236),0),IF(OFFSET(G236,-$E$18,0)-SUM(OFFSET(F236,-$E$18,0):F236)&gt;0,OFFSET(G236,-$E$18,0)-SUM(OFFSET(F236,-$E$18,0):F236),0)))</f>
        <v>0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202</v>
      </c>
      <c r="F237" s="15">
        <f t="shared" si="22"/>
        <v>16</v>
      </c>
      <c r="G237" s="15">
        <f t="shared" ca="1" si="23"/>
        <v>0</v>
      </c>
      <c r="H237" s="13">
        <f t="shared" ca="1" si="19"/>
        <v>0.22136986301369865</v>
      </c>
      <c r="I237" s="29">
        <f ca="1">IF(G237&lt;&gt;0,IF(E237&lt;0,0,IF(OR(Tzatziki!I237&gt;0,'Monterey Jack'!I237&gt;0),0,IF(OR(Pita!I237&gt;0,'Green Pepper'!I237&gt;0,'House Salad'!I237&gt;0,Mushrooms!I237&gt;0,Lemon!I237&gt;0,'Marinated Chicken'!I237&gt;0,Squid!I237&gt;0,Onions!I237&gt;0,Spanakopita!I237&gt;0),50,200))),0)</f>
        <v>0</v>
      </c>
      <c r="J237" s="2">
        <f ca="1">IF(D237&lt;$E$18,"N/A",IF(D237=$E$18,IF($E$7-SUM(OFFSET(F237,-$E$18,0):F237)&gt;0,$E$7-SUM(OFFSET(F237,-$E$18,0):F237),0),IF(OFFSET(G237,-$E$18,0)-SUM(OFFSET(F237,-$E$18,0):F237)&gt;0,OFFSET(G237,-$E$18,0)-SUM(OFFSET(F237,-$E$18,0):F237),0)))</f>
        <v>0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186</v>
      </c>
      <c r="F238" s="15">
        <f t="shared" si="22"/>
        <v>16</v>
      </c>
      <c r="G238" s="15">
        <f t="shared" ca="1" si="23"/>
        <v>0</v>
      </c>
      <c r="H238" s="13">
        <f t="shared" ca="1" si="19"/>
        <v>0.20383561643835618</v>
      </c>
      <c r="I238" s="29">
        <f ca="1">IF(G238&lt;&gt;0,IF(E238&lt;0,0,IF(OR(Tzatziki!I238&gt;0,'Monterey Jack'!I238&gt;0),0,IF(OR(Pita!I238&gt;0,'Green Pepper'!I238&gt;0,'House Salad'!I238&gt;0,Mushrooms!I238&gt;0,Lemon!I238&gt;0,'Marinated Chicken'!I238&gt;0,Squid!I238&gt;0,Onions!I238&gt;0,Spanakopita!I238&gt;0),50,200))),0)</f>
        <v>0</v>
      </c>
      <c r="J238" s="2">
        <f ca="1">IF(D238&lt;$E$18,"N/A",IF(D238=$E$18,IF($E$7-SUM(OFFSET(F238,-$E$18,0):F238)&gt;0,$E$7-SUM(OFFSET(F238,-$E$18,0):F238),0),IF(OFFSET(G238,-$E$18,0)-SUM(OFFSET(F238,-$E$18,0):F238)&gt;0,OFFSET(G238,-$E$18,0)-SUM(OFFSET(F238,-$E$18,0):F238),0)))</f>
        <v>0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170</v>
      </c>
      <c r="F239" s="15">
        <f t="shared" si="22"/>
        <v>16</v>
      </c>
      <c r="G239" s="15">
        <f t="shared" ca="1" si="23"/>
        <v>0</v>
      </c>
      <c r="H239" s="13">
        <f t="shared" ca="1" si="19"/>
        <v>0.18630136986301371</v>
      </c>
      <c r="I239" s="29">
        <f ca="1">IF(G239&lt;&gt;0,IF(E239&lt;0,0,IF(OR(Tzatziki!I239&gt;0,'Monterey Jack'!I239&gt;0),0,IF(OR(Pita!I239&gt;0,'Green Pepper'!I239&gt;0,'House Salad'!I239&gt;0,Mushrooms!I239&gt;0,Lemon!I239&gt;0,'Marinated Chicken'!I239&gt;0,Squid!I239&gt;0,Onions!I239&gt;0,Spanakopita!I239&gt;0),50,200))),0)</f>
        <v>0</v>
      </c>
      <c r="J239" s="2">
        <f ca="1">IF(D239&lt;$E$18,"N/A",IF(D239=$E$18,IF($E$7-SUM(OFFSET(F239,-$E$18,0):F239)&gt;0,$E$7-SUM(OFFSET(F239,-$E$18,0):F239),0),IF(OFFSET(G239,-$E$18,0)-SUM(OFFSET(F239,-$E$18,0):F239)&gt;0,OFFSET(G239,-$E$18,0)-SUM(OFFSET(F239,-$E$18,0):F239),0)))</f>
        <v>0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154</v>
      </c>
      <c r="F240" s="15">
        <f t="shared" si="22"/>
        <v>16</v>
      </c>
      <c r="G240" s="15">
        <f t="shared" ca="1" si="23"/>
        <v>0</v>
      </c>
      <c r="H240" s="13">
        <f t="shared" ca="1" si="19"/>
        <v>0.16876712328767127</v>
      </c>
      <c r="I240" s="29">
        <f ca="1">IF(G240&lt;&gt;0,IF(E240&lt;0,0,IF(OR(Tzatziki!I240&gt;0,'Monterey Jack'!I240&gt;0),0,IF(OR(Pita!I240&gt;0,'Green Pepper'!I240&gt;0,'House Salad'!I240&gt;0,Mushrooms!I240&gt;0,Lemon!I240&gt;0,'Marinated Chicken'!I240&gt;0,Squid!I240&gt;0,Onions!I240&gt;0,Spanakopita!I240&gt;0),50,200))),0)</f>
        <v>0</v>
      </c>
      <c r="J240" s="2">
        <f ca="1">IF(D240&lt;$E$18,"N/A",IF(D240=$E$18,IF($E$7-SUM(OFFSET(F240,-$E$18,0):F240)&gt;0,$E$7-SUM(OFFSET(F240,-$E$18,0):F240),0),IF(OFFSET(G240,-$E$18,0)-SUM(OFFSET(F240,-$E$18,0):F240)&gt;0,OFFSET(G240,-$E$18,0)-SUM(OFFSET(F240,-$E$18,0):F240),0)))</f>
        <v>0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138</v>
      </c>
      <c r="F241" s="15">
        <f t="shared" si="22"/>
        <v>16</v>
      </c>
      <c r="G241" s="15">
        <f t="shared" ca="1" si="23"/>
        <v>0</v>
      </c>
      <c r="H241" s="13">
        <f t="shared" ca="1" si="19"/>
        <v>0.1512328767123288</v>
      </c>
      <c r="I241" s="29">
        <f ca="1">IF(G241&lt;&gt;0,IF(E241&lt;0,0,IF(OR(Tzatziki!I241&gt;0,'Monterey Jack'!I241&gt;0),0,IF(OR(Pita!I241&gt;0,'Green Pepper'!I241&gt;0,'House Salad'!I241&gt;0,Mushrooms!I241&gt;0,Lemon!I241&gt;0,'Marinated Chicken'!I241&gt;0,Squid!I241&gt;0,Onions!I241&gt;0,Spanakopita!I241&gt;0),50,200))),0)</f>
        <v>0</v>
      </c>
      <c r="J241" s="2">
        <f ca="1">IF(D241&lt;$E$18,"N/A",IF(D241=$E$18,IF($E$7-SUM(OFFSET(F241,-$E$18,0):F241)&gt;0,$E$7-SUM(OFFSET(F241,-$E$18,0):F241),0),IF(OFFSET(G241,-$E$18,0)-SUM(OFFSET(F241,-$E$18,0):F241)&gt;0,OFFSET(G241,-$E$18,0)-SUM(OFFSET(F241,-$E$18,0):F241),0)))</f>
        <v>0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122</v>
      </c>
      <c r="F242" s="15">
        <f t="shared" si="22"/>
        <v>16</v>
      </c>
      <c r="G242" s="15">
        <f t="shared" ca="1" si="23"/>
        <v>0</v>
      </c>
      <c r="H242" s="13">
        <f t="shared" ca="1" si="19"/>
        <v>0.13369863013698632</v>
      </c>
      <c r="I242" s="29">
        <f ca="1">IF(G242&lt;&gt;0,IF(E242&lt;0,0,IF(OR(Tzatziki!I242&gt;0,'Monterey Jack'!I242&gt;0),0,IF(OR(Pita!I242&gt;0,'Green Pepper'!I242&gt;0,'House Salad'!I242&gt;0,Mushrooms!I242&gt;0,Lemon!I242&gt;0,'Marinated Chicken'!I242&gt;0,Squid!I242&gt;0,Onions!I242&gt;0,Spanakopita!I242&gt;0),50,200))),0)</f>
        <v>0</v>
      </c>
      <c r="J242" s="2">
        <f ca="1">IF(D242&lt;$E$18,"N/A",IF(D242=$E$18,IF($E$7-SUM(OFFSET(F242,-$E$18,0):F242)&gt;0,$E$7-SUM(OFFSET(F242,-$E$18,0):F242),0),IF(OFFSET(G242,-$E$18,0)-SUM(OFFSET(F242,-$E$18,0):F242)&gt;0,OFFSET(G242,-$E$18,0)-SUM(OFFSET(F242,-$E$18,0):F242),0)))</f>
        <v>0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106</v>
      </c>
      <c r="F243" s="15">
        <f t="shared" si="22"/>
        <v>16</v>
      </c>
      <c r="G243" s="15">
        <f t="shared" ca="1" si="23"/>
        <v>0</v>
      </c>
      <c r="H243" s="13">
        <f t="shared" ca="1" si="19"/>
        <v>0.11616438356164385</v>
      </c>
      <c r="I243" s="29">
        <f ca="1">IF(G243&lt;&gt;0,IF(E243&lt;0,0,IF(OR(Tzatziki!I243&gt;0,'Monterey Jack'!I243&gt;0),0,IF(OR(Pita!I243&gt;0,'Green Pepper'!I243&gt;0,'House Salad'!I243&gt;0,Mushrooms!I243&gt;0,Lemon!I243&gt;0,'Marinated Chicken'!I243&gt;0,Squid!I243&gt;0,Onions!I243&gt;0,Spanakopita!I243&gt;0),50,200))),0)</f>
        <v>0</v>
      </c>
      <c r="J243" s="2">
        <f ca="1">IF(D243&lt;$E$18,"N/A",IF(D243=$E$18,IF($E$7-SUM(OFFSET(F243,-$E$18,0):F243)&gt;0,$E$7-SUM(OFFSET(F243,-$E$18,0):F243),0),IF(OFFSET(G243,-$E$18,0)-SUM(OFFSET(F243,-$E$18,0):F243)&gt;0,OFFSET(G243,-$E$18,0)-SUM(OFFSET(F243,-$E$18,0):F243),0)))</f>
        <v>0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90</v>
      </c>
      <c r="F244" s="15">
        <f t="shared" si="22"/>
        <v>16</v>
      </c>
      <c r="G244" s="15">
        <f t="shared" ca="1" si="23"/>
        <v>224</v>
      </c>
      <c r="H244" s="13">
        <f t="shared" ca="1" si="19"/>
        <v>9.8630136986301381E-2</v>
      </c>
      <c r="I244" s="29">
        <f ca="1">IF(G244&lt;&gt;0,IF(E244&lt;0,0,IF(OR(Tzatziki!I244&gt;0,'Monterey Jack'!I244&gt;0),0,IF(OR(Pita!I244&gt;0,'Green Pepper'!I244&gt;0,'House Salad'!I244&gt;0,Mushrooms!I244&gt;0,Lemon!I244&gt;0,'Marinated Chicken'!I244&gt;0,Squid!I244&gt;0,Onions!I244&gt;0,Spanakopita!I244&gt;0),50,200))),0)</f>
        <v>0</v>
      </c>
      <c r="J244" s="2">
        <f ca="1">IF(D244&lt;$E$18,"N/A",IF(D244=$E$18,IF($E$7-SUM(OFFSET(F244,-$E$18,0):F244)&gt;0,$E$7-SUM(OFFSET(F244,-$E$18,0):F244),0),IF(OFFSET(G244,-$E$18,0)-SUM(OFFSET(F244,-$E$18,0):F244)&gt;0,OFFSET(G244,-$E$18,0)-SUM(OFFSET(F244,-$E$18,0):F244),0)))</f>
        <v>0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298</v>
      </c>
      <c r="F245" s="15">
        <f t="shared" si="22"/>
        <v>16</v>
      </c>
      <c r="G245" s="15">
        <f t="shared" ca="1" si="23"/>
        <v>0</v>
      </c>
      <c r="H245" s="13">
        <f t="shared" ca="1" si="19"/>
        <v>0.32657534246575348</v>
      </c>
      <c r="I245" s="29">
        <f ca="1">IF(G245&lt;&gt;0,IF(E245&lt;0,0,IF(OR(Tzatziki!I245&gt;0,'Monterey Jack'!I245&gt;0),0,IF(OR(Pita!I245&gt;0,'Green Pepper'!I245&gt;0,'House Salad'!I245&gt;0,Mushrooms!I245&gt;0,Lemon!I245&gt;0,'Marinated Chicken'!I245&gt;0,Squid!I245&gt;0,Onions!I245&gt;0,Spanakopita!I245&gt;0),50,200))),0)</f>
        <v>0</v>
      </c>
      <c r="J245" s="2">
        <f ca="1">IF(D245&lt;$E$18,"N/A",IF(D245=$E$18,IF($E$7-SUM(OFFSET(F245,-$E$18,0):F245)&gt;0,$E$7-SUM(OFFSET(F245,-$E$18,0):F245),0),IF(OFFSET(G245,-$E$18,0)-SUM(OFFSET(F245,-$E$18,0):F245)&gt;0,OFFSET(G245,-$E$18,0)-SUM(OFFSET(F245,-$E$18,0):F245),0)))</f>
        <v>0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282</v>
      </c>
      <c r="F246" s="15">
        <f t="shared" si="22"/>
        <v>16</v>
      </c>
      <c r="G246" s="15">
        <f t="shared" ca="1" si="23"/>
        <v>0</v>
      </c>
      <c r="H246" s="13">
        <f t="shared" ca="1" si="19"/>
        <v>0.30904109589041101</v>
      </c>
      <c r="I246" s="29">
        <f ca="1">IF(G246&lt;&gt;0,IF(E246&lt;0,0,IF(OR(Tzatziki!I246&gt;0,'Monterey Jack'!I246&gt;0),0,IF(OR(Pita!I246&gt;0,'Green Pepper'!I246&gt;0,'House Salad'!I246&gt;0,Mushrooms!I246&gt;0,Lemon!I246&gt;0,'Marinated Chicken'!I246&gt;0,Squid!I246&gt;0,Onions!I246&gt;0,Spanakopita!I246&gt;0),50,200))),0)</f>
        <v>0</v>
      </c>
      <c r="J246" s="2">
        <f ca="1">IF(D246&lt;$E$18,"N/A",IF(D246=$E$18,IF($E$7-SUM(OFFSET(F246,-$E$18,0):F246)&gt;0,$E$7-SUM(OFFSET(F246,-$E$18,0):F246),0),IF(OFFSET(G246,-$E$18,0)-SUM(OFFSET(F246,-$E$18,0):F246)&gt;0,OFFSET(G246,-$E$18,0)-SUM(OFFSET(F246,-$E$18,0):F246),0)))</f>
        <v>0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266</v>
      </c>
      <c r="F247" s="15">
        <f t="shared" si="22"/>
        <v>16</v>
      </c>
      <c r="G247" s="15">
        <f t="shared" ca="1" si="23"/>
        <v>0</v>
      </c>
      <c r="H247" s="13">
        <f t="shared" ca="1" si="19"/>
        <v>0.29150684931506854</v>
      </c>
      <c r="I247" s="29">
        <f ca="1">IF(G247&lt;&gt;0,IF(E247&lt;0,0,IF(OR(Tzatziki!I247&gt;0,'Monterey Jack'!I247&gt;0),0,IF(OR(Pita!I247&gt;0,'Green Pepper'!I247&gt;0,'House Salad'!I247&gt;0,Mushrooms!I247&gt;0,Lemon!I247&gt;0,'Marinated Chicken'!I247&gt;0,Squid!I247&gt;0,Onions!I247&gt;0,Spanakopita!I247&gt;0),50,200))),0)</f>
        <v>0</v>
      </c>
      <c r="J247" s="2">
        <f ca="1">IF(D247&lt;$E$18,"N/A",IF(D247=$E$18,IF($E$7-SUM(OFFSET(F247,-$E$18,0):F247)&gt;0,$E$7-SUM(OFFSET(F247,-$E$18,0):F247),0),IF(OFFSET(G247,-$E$18,0)-SUM(OFFSET(F247,-$E$18,0):F247)&gt;0,OFFSET(G247,-$E$18,0)-SUM(OFFSET(F247,-$E$18,0):F247),0)))</f>
        <v>0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250</v>
      </c>
      <c r="F248" s="15">
        <f t="shared" si="22"/>
        <v>16</v>
      </c>
      <c r="G248" s="15">
        <f t="shared" ca="1" si="23"/>
        <v>0</v>
      </c>
      <c r="H248" s="13">
        <f t="shared" ca="1" si="19"/>
        <v>0.27397260273972607</v>
      </c>
      <c r="I248" s="29">
        <f ca="1">IF(G248&lt;&gt;0,IF(E248&lt;0,0,IF(OR(Tzatziki!I248&gt;0,'Monterey Jack'!I248&gt;0),0,IF(OR(Pita!I248&gt;0,'Green Pepper'!I248&gt;0,'House Salad'!I248&gt;0,Mushrooms!I248&gt;0,Lemon!I248&gt;0,'Marinated Chicken'!I248&gt;0,Squid!I248&gt;0,Onions!I248&gt;0,Spanakopita!I248&gt;0),50,200))),0)</f>
        <v>0</v>
      </c>
      <c r="J248" s="2">
        <f ca="1">IF(D248&lt;$E$18,"N/A",IF(D248=$E$18,IF($E$7-SUM(OFFSET(F248,-$E$18,0):F248)&gt;0,$E$7-SUM(OFFSET(F248,-$E$18,0):F248),0),IF(OFFSET(G248,-$E$18,0)-SUM(OFFSET(F248,-$E$18,0):F248)&gt;0,OFFSET(G248,-$E$18,0)-SUM(OFFSET(F248,-$E$18,0):F248),0)))</f>
        <v>0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234</v>
      </c>
      <c r="F249" s="15">
        <f t="shared" si="22"/>
        <v>16</v>
      </c>
      <c r="G249" s="15">
        <f t="shared" ca="1" si="23"/>
        <v>0</v>
      </c>
      <c r="H249" s="13">
        <f t="shared" ca="1" si="19"/>
        <v>0.2564383561643836</v>
      </c>
      <c r="I249" s="29">
        <f ca="1">IF(G249&lt;&gt;0,IF(E249&lt;0,0,IF(OR(Tzatziki!I249&gt;0,'Monterey Jack'!I249&gt;0),0,IF(OR(Pita!I249&gt;0,'Green Pepper'!I249&gt;0,'House Salad'!I249&gt;0,Mushrooms!I249&gt;0,Lemon!I249&gt;0,'Marinated Chicken'!I249&gt;0,Squid!I249&gt;0,Onions!I249&gt;0,Spanakopita!I249&gt;0),50,200))),0)</f>
        <v>0</v>
      </c>
      <c r="J249" s="2">
        <f ca="1">IF(D249&lt;$E$18,"N/A",IF(D249=$E$18,IF($E$7-SUM(OFFSET(F249,-$E$18,0):F249)&gt;0,$E$7-SUM(OFFSET(F249,-$E$18,0):F249),0),IF(OFFSET(G249,-$E$18,0)-SUM(OFFSET(F249,-$E$18,0):F249)&gt;0,OFFSET(G249,-$E$18,0)-SUM(OFFSET(F249,-$E$18,0):F249),0)))</f>
        <v>0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218</v>
      </c>
      <c r="F250" s="15">
        <f t="shared" si="22"/>
        <v>16</v>
      </c>
      <c r="G250" s="15">
        <f t="shared" ca="1" si="23"/>
        <v>0</v>
      </c>
      <c r="H250" s="13">
        <f t="shared" ca="1" si="19"/>
        <v>0.23890410958904112</v>
      </c>
      <c r="I250" s="29">
        <f ca="1">IF(G250&lt;&gt;0,IF(E250&lt;0,0,IF(OR(Tzatziki!I250&gt;0,'Monterey Jack'!I250&gt;0),0,IF(OR(Pita!I250&gt;0,'Green Pepper'!I250&gt;0,'House Salad'!I250&gt;0,Mushrooms!I250&gt;0,Lemon!I250&gt;0,'Marinated Chicken'!I250&gt;0,Squid!I250&gt;0,Onions!I250&gt;0,Spanakopita!I250&gt;0),50,200))),0)</f>
        <v>0</v>
      </c>
      <c r="J250" s="2">
        <f ca="1">IF(D250&lt;$E$18,"N/A",IF(D250=$E$18,IF($E$7-SUM(OFFSET(F250,-$E$18,0):F250)&gt;0,$E$7-SUM(OFFSET(F250,-$E$18,0):F250),0),IF(OFFSET(G250,-$E$18,0)-SUM(OFFSET(F250,-$E$18,0):F250)&gt;0,OFFSET(G250,-$E$18,0)-SUM(OFFSET(F250,-$E$18,0):F250),0)))</f>
        <v>0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202</v>
      </c>
      <c r="F251" s="15">
        <f t="shared" si="22"/>
        <v>16</v>
      </c>
      <c r="G251" s="15">
        <f t="shared" ca="1" si="23"/>
        <v>0</v>
      </c>
      <c r="H251" s="13">
        <f t="shared" ca="1" si="19"/>
        <v>0.22136986301369865</v>
      </c>
      <c r="I251" s="29">
        <f ca="1">IF(G251&lt;&gt;0,IF(E251&lt;0,0,IF(OR(Tzatziki!I251&gt;0,'Monterey Jack'!I251&gt;0),0,IF(OR(Pita!I251&gt;0,'Green Pepper'!I251&gt;0,'House Salad'!I251&gt;0,Mushrooms!I251&gt;0,Lemon!I251&gt;0,'Marinated Chicken'!I251&gt;0,Squid!I251&gt;0,Onions!I251&gt;0,Spanakopita!I251&gt;0),50,200))),0)</f>
        <v>0</v>
      </c>
      <c r="J251" s="2">
        <f ca="1">IF(D251&lt;$E$18,"N/A",IF(D251=$E$18,IF($E$7-SUM(OFFSET(F251,-$E$18,0):F251)&gt;0,$E$7-SUM(OFFSET(F251,-$E$18,0):F251),0),IF(OFFSET(G251,-$E$18,0)-SUM(OFFSET(F251,-$E$18,0):F251)&gt;0,OFFSET(G251,-$E$18,0)-SUM(OFFSET(F251,-$E$18,0):F251),0)))</f>
        <v>0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186</v>
      </c>
      <c r="F252" s="15">
        <f t="shared" si="22"/>
        <v>16</v>
      </c>
      <c r="G252" s="15">
        <f t="shared" ca="1" si="23"/>
        <v>0</v>
      </c>
      <c r="H252" s="13">
        <f t="shared" ca="1" si="19"/>
        <v>0.20383561643835618</v>
      </c>
      <c r="I252" s="29">
        <f ca="1">IF(G252&lt;&gt;0,IF(E252&lt;0,0,IF(OR(Tzatziki!I252&gt;0,'Monterey Jack'!I252&gt;0),0,IF(OR(Pita!I252&gt;0,'Green Pepper'!I252&gt;0,'House Salad'!I252&gt;0,Mushrooms!I252&gt;0,Lemon!I252&gt;0,'Marinated Chicken'!I252&gt;0,Squid!I252&gt;0,Onions!I252&gt;0,Spanakopita!I252&gt;0),50,200))),0)</f>
        <v>0</v>
      </c>
      <c r="J252" s="2">
        <f ca="1">IF(D252&lt;$E$18,"N/A",IF(D252=$E$18,IF($E$7-SUM(OFFSET(F252,-$E$18,0):F252)&gt;0,$E$7-SUM(OFFSET(F252,-$E$18,0):F252),0),IF(OFFSET(G252,-$E$18,0)-SUM(OFFSET(F252,-$E$18,0):F252)&gt;0,OFFSET(G252,-$E$18,0)-SUM(OFFSET(F252,-$E$18,0):F252),0)))</f>
        <v>0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170</v>
      </c>
      <c r="F253" s="15">
        <f t="shared" si="22"/>
        <v>16</v>
      </c>
      <c r="G253" s="15">
        <f t="shared" ca="1" si="23"/>
        <v>0</v>
      </c>
      <c r="H253" s="13">
        <f t="shared" ca="1" si="19"/>
        <v>0.18630136986301371</v>
      </c>
      <c r="I253" s="29">
        <f ca="1">IF(G253&lt;&gt;0,IF(E253&lt;0,0,IF(OR(Tzatziki!I253&gt;0,'Monterey Jack'!I253&gt;0),0,IF(OR(Pita!I253&gt;0,'Green Pepper'!I253&gt;0,'House Salad'!I253&gt;0,Mushrooms!I253&gt;0,Lemon!I253&gt;0,'Marinated Chicken'!I253&gt;0,Squid!I253&gt;0,Onions!I253&gt;0,Spanakopita!I253&gt;0),50,200))),0)</f>
        <v>0</v>
      </c>
      <c r="J253" s="2">
        <f ca="1">IF(D253&lt;$E$18,"N/A",IF(D253=$E$18,IF($E$7-SUM(OFFSET(F253,-$E$18,0):F253)&gt;0,$E$7-SUM(OFFSET(F253,-$E$18,0):F253),0),IF(OFFSET(G253,-$E$18,0)-SUM(OFFSET(F253,-$E$18,0):F253)&gt;0,OFFSET(G253,-$E$18,0)-SUM(OFFSET(F253,-$E$18,0):F253),0)))</f>
        <v>0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154</v>
      </c>
      <c r="F254" s="15">
        <f t="shared" si="22"/>
        <v>16</v>
      </c>
      <c r="G254" s="15">
        <f t="shared" ca="1" si="23"/>
        <v>0</v>
      </c>
      <c r="H254" s="13">
        <f t="shared" ca="1" si="19"/>
        <v>0.16876712328767127</v>
      </c>
      <c r="I254" s="29">
        <f ca="1">IF(G254&lt;&gt;0,IF(E254&lt;0,0,IF(OR(Tzatziki!I254&gt;0,'Monterey Jack'!I254&gt;0),0,IF(OR(Pita!I254&gt;0,'Green Pepper'!I254&gt;0,'House Salad'!I254&gt;0,Mushrooms!I254&gt;0,Lemon!I254&gt;0,'Marinated Chicken'!I254&gt;0,Squid!I254&gt;0,Onions!I254&gt;0,Spanakopita!I254&gt;0),50,200))),0)</f>
        <v>0</v>
      </c>
      <c r="J254" s="2">
        <f ca="1">IF(D254&lt;$E$18,"N/A",IF(D254=$E$18,IF($E$7-SUM(OFFSET(F254,-$E$18,0):F254)&gt;0,$E$7-SUM(OFFSET(F254,-$E$18,0):F254),0),IF(OFFSET(G254,-$E$18,0)-SUM(OFFSET(F254,-$E$18,0):F254)&gt;0,OFFSET(G254,-$E$18,0)-SUM(OFFSET(F254,-$E$18,0):F254),0)))</f>
        <v>0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138</v>
      </c>
      <c r="F255" s="15">
        <f t="shared" si="22"/>
        <v>16</v>
      </c>
      <c r="G255" s="15">
        <f t="shared" ca="1" si="23"/>
        <v>0</v>
      </c>
      <c r="H255" s="13">
        <f t="shared" ca="1" si="19"/>
        <v>0.1512328767123288</v>
      </c>
      <c r="I255" s="29">
        <f ca="1">IF(G255&lt;&gt;0,IF(E255&lt;0,0,IF(OR(Tzatziki!I255&gt;0,'Monterey Jack'!I255&gt;0),0,IF(OR(Pita!I255&gt;0,'Green Pepper'!I255&gt;0,'House Salad'!I255&gt;0,Mushrooms!I255&gt;0,Lemon!I255&gt;0,'Marinated Chicken'!I255&gt;0,Squid!I255&gt;0,Onions!I255&gt;0,Spanakopita!I255&gt;0),50,200))),0)</f>
        <v>0</v>
      </c>
      <c r="J255" s="2">
        <f ca="1">IF(D255&lt;$E$18,"N/A",IF(D255=$E$18,IF($E$7-SUM(OFFSET(F255,-$E$18,0):F255)&gt;0,$E$7-SUM(OFFSET(F255,-$E$18,0):F255),0),IF(OFFSET(G255,-$E$18,0)-SUM(OFFSET(F255,-$E$18,0):F255)&gt;0,OFFSET(G255,-$E$18,0)-SUM(OFFSET(F255,-$E$18,0):F255),0)))</f>
        <v>0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122</v>
      </c>
      <c r="F256" s="15">
        <f t="shared" si="22"/>
        <v>16</v>
      </c>
      <c r="G256" s="15">
        <f t="shared" ca="1" si="23"/>
        <v>0</v>
      </c>
      <c r="H256" s="13">
        <f t="shared" ca="1" si="19"/>
        <v>0.13369863013698632</v>
      </c>
      <c r="I256" s="29">
        <f ca="1">IF(G256&lt;&gt;0,IF(E256&lt;0,0,IF(OR(Tzatziki!I256&gt;0,'Monterey Jack'!I256&gt;0),0,IF(OR(Pita!I256&gt;0,'Green Pepper'!I256&gt;0,'House Salad'!I256&gt;0,Mushrooms!I256&gt;0,Lemon!I256&gt;0,'Marinated Chicken'!I256&gt;0,Squid!I256&gt;0,Onions!I256&gt;0,Spanakopita!I256&gt;0),50,200))),0)</f>
        <v>0</v>
      </c>
      <c r="J256" s="2">
        <f ca="1">IF(D256&lt;$E$18,"N/A",IF(D256=$E$18,IF($E$7-SUM(OFFSET(F256,-$E$18,0):F256)&gt;0,$E$7-SUM(OFFSET(F256,-$E$18,0):F256),0),IF(OFFSET(G256,-$E$18,0)-SUM(OFFSET(F256,-$E$18,0):F256)&gt;0,OFFSET(G256,-$E$18,0)-SUM(OFFSET(F256,-$E$18,0):F256),0)))</f>
        <v>0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106</v>
      </c>
      <c r="F257" s="15">
        <f t="shared" si="22"/>
        <v>16</v>
      </c>
      <c r="G257" s="15">
        <f t="shared" ca="1" si="23"/>
        <v>0</v>
      </c>
      <c r="H257" s="13">
        <f t="shared" ca="1" si="19"/>
        <v>0.11616438356164385</v>
      </c>
      <c r="I257" s="29">
        <f ca="1">IF(G257&lt;&gt;0,IF(E257&lt;0,0,IF(OR(Tzatziki!I257&gt;0,'Monterey Jack'!I257&gt;0),0,IF(OR(Pita!I257&gt;0,'Green Pepper'!I257&gt;0,'House Salad'!I257&gt;0,Mushrooms!I257&gt;0,Lemon!I257&gt;0,'Marinated Chicken'!I257&gt;0,Squid!I257&gt;0,Onions!I257&gt;0,Spanakopita!I257&gt;0),50,200))),0)</f>
        <v>0</v>
      </c>
      <c r="J257" s="2">
        <f ca="1">IF(D257&lt;$E$18,"N/A",IF(D257=$E$18,IF($E$7-SUM(OFFSET(F257,-$E$18,0):F257)&gt;0,$E$7-SUM(OFFSET(F257,-$E$18,0):F257),0),IF(OFFSET(G257,-$E$18,0)-SUM(OFFSET(F257,-$E$18,0):F257)&gt;0,OFFSET(G257,-$E$18,0)-SUM(OFFSET(F257,-$E$18,0):F257),0)))</f>
        <v>0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90</v>
      </c>
      <c r="F258" s="15">
        <f t="shared" si="22"/>
        <v>16</v>
      </c>
      <c r="G258" s="15">
        <f t="shared" ca="1" si="23"/>
        <v>224</v>
      </c>
      <c r="H258" s="13">
        <f t="shared" ca="1" si="19"/>
        <v>9.8630136986301381E-2</v>
      </c>
      <c r="I258" s="29">
        <f ca="1">IF(G258&lt;&gt;0,IF(E258&lt;0,0,IF(OR(Tzatziki!I258&gt;0,'Monterey Jack'!I258&gt;0),0,IF(OR(Pita!I258&gt;0,'Green Pepper'!I258&gt;0,'House Salad'!I258&gt;0,Mushrooms!I258&gt;0,Lemon!I258&gt;0,'Marinated Chicken'!I258&gt;0,Squid!I258&gt;0,Onions!I258&gt;0,Spanakopita!I258&gt;0),50,200))),0)</f>
        <v>0</v>
      </c>
      <c r="J258" s="2">
        <f ca="1">IF(D258&lt;$E$18,"N/A",IF(D258=$E$18,IF($E$7-SUM(OFFSET(F258,-$E$18,0):F258)&gt;0,$E$7-SUM(OFFSET(F258,-$E$18,0):F258),0),IF(OFFSET(G258,-$E$18,0)-SUM(OFFSET(F258,-$E$18,0):F258)&gt;0,OFFSET(G258,-$E$18,0)-SUM(OFFSET(F258,-$E$18,0):F258),0)))</f>
        <v>0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298</v>
      </c>
      <c r="F259" s="15">
        <f t="shared" si="22"/>
        <v>16</v>
      </c>
      <c r="G259" s="15">
        <f t="shared" ca="1" si="23"/>
        <v>0</v>
      </c>
      <c r="H259" s="13">
        <f t="shared" ca="1" si="19"/>
        <v>0.32657534246575348</v>
      </c>
      <c r="I259" s="29">
        <f ca="1">IF(G259&lt;&gt;0,IF(E259&lt;0,0,IF(OR(Tzatziki!I259&gt;0,'Monterey Jack'!I259&gt;0),0,IF(OR(Pita!I259&gt;0,'Green Pepper'!I259&gt;0,'House Salad'!I259&gt;0,Mushrooms!I259&gt;0,Lemon!I259&gt;0,'Marinated Chicken'!I259&gt;0,Squid!I259&gt;0,Onions!I259&gt;0,Spanakopita!I259&gt;0),50,200))),0)</f>
        <v>0</v>
      </c>
      <c r="J259" s="2">
        <f ca="1">IF(D259&lt;$E$18,"N/A",IF(D259=$E$18,IF($E$7-SUM(OFFSET(F259,-$E$18,0):F259)&gt;0,$E$7-SUM(OFFSET(F259,-$E$18,0):F259),0),IF(OFFSET(G259,-$E$18,0)-SUM(OFFSET(F259,-$E$18,0):F259)&gt;0,OFFSET(G259,-$E$18,0)-SUM(OFFSET(F259,-$E$18,0):F259),0)))</f>
        <v>0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282</v>
      </c>
      <c r="F260" s="15">
        <f t="shared" si="22"/>
        <v>16</v>
      </c>
      <c r="G260" s="15">
        <f t="shared" ca="1" si="23"/>
        <v>0</v>
      </c>
      <c r="H260" s="13">
        <f t="shared" ca="1" si="19"/>
        <v>0.30904109589041101</v>
      </c>
      <c r="I260" s="29">
        <f ca="1">IF(G260&lt;&gt;0,IF(E260&lt;0,0,IF(OR(Tzatziki!I260&gt;0,'Monterey Jack'!I260&gt;0),0,IF(OR(Pita!I260&gt;0,'Green Pepper'!I260&gt;0,'House Salad'!I260&gt;0,Mushrooms!I260&gt;0,Lemon!I260&gt;0,'Marinated Chicken'!I260&gt;0,Squid!I260&gt;0,Onions!I260&gt;0,Spanakopita!I260&gt;0),50,200))),0)</f>
        <v>0</v>
      </c>
      <c r="J260" s="2">
        <f ca="1">IF(D260&lt;$E$18,"N/A",IF(D260=$E$18,IF($E$7-SUM(OFFSET(F260,-$E$18,0):F260)&gt;0,$E$7-SUM(OFFSET(F260,-$E$18,0):F260),0),IF(OFFSET(G260,-$E$18,0)-SUM(OFFSET(F260,-$E$18,0):F260)&gt;0,OFFSET(G260,-$E$18,0)-SUM(OFFSET(F260,-$E$18,0):F260),0)))</f>
        <v>0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266</v>
      </c>
      <c r="F261" s="15">
        <f t="shared" si="22"/>
        <v>16</v>
      </c>
      <c r="G261" s="15">
        <f t="shared" ca="1" si="23"/>
        <v>0</v>
      </c>
      <c r="H261" s="13">
        <f t="shared" ca="1" si="19"/>
        <v>0.29150684931506854</v>
      </c>
      <c r="I261" s="29">
        <f ca="1">IF(G261&lt;&gt;0,IF(E261&lt;0,0,IF(OR(Tzatziki!I261&gt;0,'Monterey Jack'!I261&gt;0),0,IF(OR(Pita!I261&gt;0,'Green Pepper'!I261&gt;0,'House Salad'!I261&gt;0,Mushrooms!I261&gt;0,Lemon!I261&gt;0,'Marinated Chicken'!I261&gt;0,Squid!I261&gt;0,Onions!I261&gt;0,Spanakopita!I261&gt;0),50,200))),0)</f>
        <v>0</v>
      </c>
      <c r="J261" s="2">
        <f ca="1">IF(D261&lt;$E$18,"N/A",IF(D261=$E$18,IF($E$7-SUM(OFFSET(F261,-$E$18,0):F261)&gt;0,$E$7-SUM(OFFSET(F261,-$E$18,0):F261),0),IF(OFFSET(G261,-$E$18,0)-SUM(OFFSET(F261,-$E$18,0):F261)&gt;0,OFFSET(G261,-$E$18,0)-SUM(OFFSET(F261,-$E$18,0):F261),0)))</f>
        <v>0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250</v>
      </c>
      <c r="F262" s="15">
        <f t="shared" si="22"/>
        <v>16</v>
      </c>
      <c r="G262" s="15">
        <f t="shared" ca="1" si="23"/>
        <v>0</v>
      </c>
      <c r="H262" s="13">
        <f t="shared" ca="1" si="19"/>
        <v>0.27397260273972607</v>
      </c>
      <c r="I262" s="29">
        <f ca="1">IF(G262&lt;&gt;0,IF(E262&lt;0,0,IF(OR(Tzatziki!I262&gt;0,'Monterey Jack'!I262&gt;0),0,IF(OR(Pita!I262&gt;0,'Green Pepper'!I262&gt;0,'House Salad'!I262&gt;0,Mushrooms!I262&gt;0,Lemon!I262&gt;0,'Marinated Chicken'!I262&gt;0,Squid!I262&gt;0,Onions!I262&gt;0,Spanakopita!I262&gt;0),50,200))),0)</f>
        <v>0</v>
      </c>
      <c r="J262" s="2">
        <f ca="1">IF(D262&lt;$E$18,"N/A",IF(D262=$E$18,IF($E$7-SUM(OFFSET(F262,-$E$18,0):F262)&gt;0,$E$7-SUM(OFFSET(F262,-$E$18,0):F262),0),IF(OFFSET(G262,-$E$18,0)-SUM(OFFSET(F262,-$E$18,0):F262)&gt;0,OFFSET(G262,-$E$18,0)-SUM(OFFSET(F262,-$E$18,0):F262),0)))</f>
        <v>0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234</v>
      </c>
      <c r="F263" s="15">
        <f t="shared" si="22"/>
        <v>16</v>
      </c>
      <c r="G263" s="15">
        <f t="shared" ca="1" si="23"/>
        <v>0</v>
      </c>
      <c r="H263" s="13">
        <f t="shared" ca="1" si="19"/>
        <v>0.2564383561643836</v>
      </c>
      <c r="I263" s="29">
        <f ca="1">IF(G263&lt;&gt;0,IF(E263&lt;0,0,IF(OR(Tzatziki!I263&gt;0,'Monterey Jack'!I263&gt;0),0,IF(OR(Pita!I263&gt;0,'Green Pepper'!I263&gt;0,'House Salad'!I263&gt;0,Mushrooms!I263&gt;0,Lemon!I263&gt;0,'Marinated Chicken'!I263&gt;0,Squid!I263&gt;0,Onions!I263&gt;0,Spanakopita!I263&gt;0),50,200))),0)</f>
        <v>0</v>
      </c>
      <c r="J263" s="2">
        <f ca="1">IF(D263&lt;$E$18,"N/A",IF(D263=$E$18,IF($E$7-SUM(OFFSET(F263,-$E$18,0):F263)&gt;0,$E$7-SUM(OFFSET(F263,-$E$18,0):F263),0),IF(OFFSET(G263,-$E$18,0)-SUM(OFFSET(F263,-$E$18,0):F263)&gt;0,OFFSET(G263,-$E$18,0)-SUM(OFFSET(F263,-$E$18,0):F263),0)))</f>
        <v>0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218</v>
      </c>
      <c r="F264" s="15">
        <f t="shared" si="22"/>
        <v>16</v>
      </c>
      <c r="G264" s="15">
        <f t="shared" ca="1" si="23"/>
        <v>0</v>
      </c>
      <c r="H264" s="13">
        <f t="shared" ca="1" si="19"/>
        <v>0.23890410958904112</v>
      </c>
      <c r="I264" s="29">
        <f ca="1">IF(G264&lt;&gt;0,IF(E264&lt;0,0,IF(OR(Tzatziki!I264&gt;0,'Monterey Jack'!I264&gt;0),0,IF(OR(Pita!I264&gt;0,'Green Pepper'!I264&gt;0,'House Salad'!I264&gt;0,Mushrooms!I264&gt;0,Lemon!I264&gt;0,'Marinated Chicken'!I264&gt;0,Squid!I264&gt;0,Onions!I264&gt;0,Spanakopita!I264&gt;0),50,200))),0)</f>
        <v>0</v>
      </c>
      <c r="J264" s="2">
        <f ca="1">IF(D264&lt;$E$18,"N/A",IF(D264=$E$18,IF($E$7-SUM(OFFSET(F264,-$E$18,0):F264)&gt;0,$E$7-SUM(OFFSET(F264,-$E$18,0):F264),0),IF(OFFSET(G264,-$E$18,0)-SUM(OFFSET(F264,-$E$18,0):F264)&gt;0,OFFSET(G264,-$E$18,0)-SUM(OFFSET(F264,-$E$18,0):F264),0)))</f>
        <v>0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202</v>
      </c>
      <c r="F265" s="15">
        <f t="shared" si="22"/>
        <v>16</v>
      </c>
      <c r="G265" s="15">
        <f t="shared" ca="1" si="23"/>
        <v>0</v>
      </c>
      <c r="H265" s="13">
        <f t="shared" ca="1" si="19"/>
        <v>0.22136986301369865</v>
      </c>
      <c r="I265" s="29">
        <f ca="1">IF(G265&lt;&gt;0,IF(E265&lt;0,0,IF(OR(Tzatziki!I265&gt;0,'Monterey Jack'!I265&gt;0),0,IF(OR(Pita!I265&gt;0,'Green Pepper'!I265&gt;0,'House Salad'!I265&gt;0,Mushrooms!I265&gt;0,Lemon!I265&gt;0,'Marinated Chicken'!I265&gt;0,Squid!I265&gt;0,Onions!I265&gt;0,Spanakopita!I265&gt;0),50,200))),0)</f>
        <v>0</v>
      </c>
      <c r="J265" s="2">
        <f ca="1">IF(D265&lt;$E$18,"N/A",IF(D265=$E$18,IF($E$7-SUM(OFFSET(F265,-$E$18,0):F265)&gt;0,$E$7-SUM(OFFSET(F265,-$E$18,0):F265),0),IF(OFFSET(G265,-$E$18,0)-SUM(OFFSET(F265,-$E$18,0):F265)&gt;0,OFFSET(G265,-$E$18,0)-SUM(OFFSET(F265,-$E$18,0):F265),0)))</f>
        <v>0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186</v>
      </c>
      <c r="F266" s="15">
        <f t="shared" si="22"/>
        <v>16</v>
      </c>
      <c r="G266" s="15">
        <f t="shared" ca="1" si="23"/>
        <v>0</v>
      </c>
      <c r="H266" s="13">
        <f t="shared" ca="1" si="19"/>
        <v>0.20383561643835618</v>
      </c>
      <c r="I266" s="29">
        <f ca="1">IF(G266&lt;&gt;0,IF(E266&lt;0,0,IF(OR(Tzatziki!I266&gt;0,'Monterey Jack'!I266&gt;0),0,IF(OR(Pita!I266&gt;0,'Green Pepper'!I266&gt;0,'House Salad'!I266&gt;0,Mushrooms!I266&gt;0,Lemon!I266&gt;0,'Marinated Chicken'!I266&gt;0,Squid!I266&gt;0,Onions!I266&gt;0,Spanakopita!I266&gt;0),50,200))),0)</f>
        <v>0</v>
      </c>
      <c r="J266" s="2">
        <f ca="1">IF(D266&lt;$E$18,"N/A",IF(D266=$E$18,IF($E$7-SUM(OFFSET(F266,-$E$18,0):F266)&gt;0,$E$7-SUM(OFFSET(F266,-$E$18,0):F266),0),IF(OFFSET(G266,-$E$18,0)-SUM(OFFSET(F266,-$E$18,0):F266)&gt;0,OFFSET(G266,-$E$18,0)-SUM(OFFSET(F266,-$E$18,0):F266),0)))</f>
        <v>0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170</v>
      </c>
      <c r="F267" s="15">
        <f t="shared" si="22"/>
        <v>16</v>
      </c>
      <c r="G267" s="15">
        <f t="shared" ca="1" si="23"/>
        <v>0</v>
      </c>
      <c r="H267" s="13">
        <f t="shared" ca="1" si="19"/>
        <v>0.18630136986301371</v>
      </c>
      <c r="I267" s="29">
        <f ca="1">IF(G267&lt;&gt;0,IF(E267&lt;0,0,IF(OR(Tzatziki!I267&gt;0,'Monterey Jack'!I267&gt;0),0,IF(OR(Pita!I267&gt;0,'Green Pepper'!I267&gt;0,'House Salad'!I267&gt;0,Mushrooms!I267&gt;0,Lemon!I267&gt;0,'Marinated Chicken'!I267&gt;0,Squid!I267&gt;0,Onions!I267&gt;0,Spanakopita!I267&gt;0),50,200))),0)</f>
        <v>0</v>
      </c>
      <c r="J267" s="2">
        <f ca="1">IF(D267&lt;$E$18,"N/A",IF(D267=$E$18,IF($E$7-SUM(OFFSET(F267,-$E$18,0):F267)&gt;0,$E$7-SUM(OFFSET(F267,-$E$18,0):F267),0),IF(OFFSET(G267,-$E$18,0)-SUM(OFFSET(F267,-$E$18,0):F267)&gt;0,OFFSET(G267,-$E$18,0)-SUM(OFFSET(F267,-$E$18,0):F267),0)))</f>
        <v>0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154</v>
      </c>
      <c r="F268" s="15">
        <f t="shared" si="22"/>
        <v>16</v>
      </c>
      <c r="G268" s="15">
        <f t="shared" ca="1" si="23"/>
        <v>0</v>
      </c>
      <c r="H268" s="13">
        <f t="shared" ca="1" si="19"/>
        <v>0.16876712328767127</v>
      </c>
      <c r="I268" s="29">
        <f ca="1">IF(G268&lt;&gt;0,IF(E268&lt;0,0,IF(OR(Tzatziki!I268&gt;0,'Monterey Jack'!I268&gt;0),0,IF(OR(Pita!I268&gt;0,'Green Pepper'!I268&gt;0,'House Salad'!I268&gt;0,Mushrooms!I268&gt;0,Lemon!I268&gt;0,'Marinated Chicken'!I268&gt;0,Squid!I268&gt;0,Onions!I268&gt;0,Spanakopita!I268&gt;0),50,200))),0)</f>
        <v>0</v>
      </c>
      <c r="J268" s="2">
        <f ca="1">IF(D268&lt;$E$18,"N/A",IF(D268=$E$18,IF($E$7-SUM(OFFSET(F268,-$E$18,0):F268)&gt;0,$E$7-SUM(OFFSET(F268,-$E$18,0):F268),0),IF(OFFSET(G268,-$E$18,0)-SUM(OFFSET(F268,-$E$18,0):F268)&gt;0,OFFSET(G268,-$E$18,0)-SUM(OFFSET(F268,-$E$18,0):F268),0)))</f>
        <v>0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138</v>
      </c>
      <c r="F269" s="15">
        <f t="shared" si="22"/>
        <v>16</v>
      </c>
      <c r="G269" s="15">
        <f t="shared" ca="1" si="23"/>
        <v>0</v>
      </c>
      <c r="H269" s="13">
        <f t="shared" ca="1" si="19"/>
        <v>0.1512328767123288</v>
      </c>
      <c r="I269" s="29">
        <f ca="1">IF(G269&lt;&gt;0,IF(E269&lt;0,0,IF(OR(Tzatziki!I269&gt;0,'Monterey Jack'!I269&gt;0),0,IF(OR(Pita!I269&gt;0,'Green Pepper'!I269&gt;0,'House Salad'!I269&gt;0,Mushrooms!I269&gt;0,Lemon!I269&gt;0,'Marinated Chicken'!I269&gt;0,Squid!I269&gt;0,Onions!I269&gt;0,Spanakopita!I269&gt;0),50,200))),0)</f>
        <v>0</v>
      </c>
      <c r="J269" s="2">
        <f ca="1">IF(D269&lt;$E$18,"N/A",IF(D269=$E$18,IF($E$7-SUM(OFFSET(F269,-$E$18,0):F269)&gt;0,$E$7-SUM(OFFSET(F269,-$E$18,0):F269),0),IF(OFFSET(G269,-$E$18,0)-SUM(OFFSET(F269,-$E$18,0):F269)&gt;0,OFFSET(G269,-$E$18,0)-SUM(OFFSET(F269,-$E$18,0):F269),0)))</f>
        <v>0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122</v>
      </c>
      <c r="F270" s="15">
        <f t="shared" si="22"/>
        <v>16</v>
      </c>
      <c r="G270" s="15">
        <f t="shared" ca="1" si="23"/>
        <v>0</v>
      </c>
      <c r="H270" s="13">
        <f t="shared" ca="1" si="19"/>
        <v>0.13369863013698632</v>
      </c>
      <c r="I270" s="29">
        <f ca="1">IF(G270&lt;&gt;0,IF(E270&lt;0,0,IF(OR(Tzatziki!I270&gt;0,'Monterey Jack'!I270&gt;0),0,IF(OR(Pita!I270&gt;0,'Green Pepper'!I270&gt;0,'House Salad'!I270&gt;0,Mushrooms!I270&gt;0,Lemon!I270&gt;0,'Marinated Chicken'!I270&gt;0,Squid!I270&gt;0,Onions!I270&gt;0,Spanakopita!I270&gt;0),50,200))),0)</f>
        <v>0</v>
      </c>
      <c r="J270" s="2">
        <f ca="1">IF(D270&lt;$E$18,"N/A",IF(D270=$E$18,IF($E$7-SUM(OFFSET(F270,-$E$18,0):F270)&gt;0,$E$7-SUM(OFFSET(F270,-$E$18,0):F270),0),IF(OFFSET(G270,-$E$18,0)-SUM(OFFSET(F270,-$E$18,0):F270)&gt;0,OFFSET(G270,-$E$18,0)-SUM(OFFSET(F270,-$E$18,0):F270),0)))</f>
        <v>0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106</v>
      </c>
      <c r="F271" s="15">
        <f t="shared" si="22"/>
        <v>16</v>
      </c>
      <c r="G271" s="15">
        <f t="shared" ca="1" si="23"/>
        <v>0</v>
      </c>
      <c r="H271" s="13">
        <f t="shared" ca="1" si="19"/>
        <v>0.11616438356164385</v>
      </c>
      <c r="I271" s="29">
        <f ca="1">IF(G271&lt;&gt;0,IF(E271&lt;0,0,IF(OR(Tzatziki!I271&gt;0,'Monterey Jack'!I271&gt;0),0,IF(OR(Pita!I271&gt;0,'Green Pepper'!I271&gt;0,'House Salad'!I271&gt;0,Mushrooms!I271&gt;0,Lemon!I271&gt;0,'Marinated Chicken'!I271&gt;0,Squid!I271&gt;0,Onions!I271&gt;0,Spanakopita!I271&gt;0),50,200))),0)</f>
        <v>0</v>
      </c>
      <c r="J271" s="2">
        <f ca="1">IF(D271&lt;$E$18,"N/A",IF(D271=$E$18,IF($E$7-SUM(OFFSET(F271,-$E$18,0):F271)&gt;0,$E$7-SUM(OFFSET(F271,-$E$18,0):F271),0),IF(OFFSET(G271,-$E$18,0)-SUM(OFFSET(F271,-$E$18,0):F271)&gt;0,OFFSET(G271,-$E$18,0)-SUM(OFFSET(F271,-$E$18,0):F271),0)))</f>
        <v>0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90</v>
      </c>
      <c r="F272" s="15">
        <f t="shared" si="22"/>
        <v>16</v>
      </c>
      <c r="G272" s="15">
        <f t="shared" ca="1" si="23"/>
        <v>224</v>
      </c>
      <c r="H272" s="13">
        <f t="shared" ca="1" si="19"/>
        <v>9.8630136986301381E-2</v>
      </c>
      <c r="I272" s="29">
        <f ca="1">IF(G272&lt;&gt;0,IF(E272&lt;0,0,IF(OR(Tzatziki!I272&gt;0,'Monterey Jack'!I272&gt;0),0,IF(OR(Pita!I272&gt;0,'Green Pepper'!I272&gt;0,'House Salad'!I272&gt;0,Mushrooms!I272&gt;0,Lemon!I272&gt;0,'Marinated Chicken'!I272&gt;0,Squid!I272&gt;0,Onions!I272&gt;0,Spanakopita!I272&gt;0),50,200))),0)</f>
        <v>0</v>
      </c>
      <c r="J272" s="2">
        <f ca="1">IF(D272&lt;$E$18,"N/A",IF(D272=$E$18,IF($E$7-SUM(OFFSET(F272,-$E$18,0):F272)&gt;0,$E$7-SUM(OFFSET(F272,-$E$18,0):F272),0),IF(OFFSET(G272,-$E$18,0)-SUM(OFFSET(F272,-$E$18,0):F272)&gt;0,OFFSET(G272,-$E$18,0)-SUM(OFFSET(F272,-$E$18,0):F272),0)))</f>
        <v>0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298</v>
      </c>
      <c r="F273" s="15">
        <f t="shared" si="22"/>
        <v>16</v>
      </c>
      <c r="G273" s="15">
        <f t="shared" ca="1" si="23"/>
        <v>0</v>
      </c>
      <c r="H273" s="13">
        <f t="shared" ca="1" si="19"/>
        <v>0.32657534246575348</v>
      </c>
      <c r="I273" s="29">
        <f ca="1">IF(G273&lt;&gt;0,IF(E273&lt;0,0,IF(OR(Tzatziki!I273&gt;0,'Monterey Jack'!I273&gt;0),0,IF(OR(Pita!I273&gt;0,'Green Pepper'!I273&gt;0,'House Salad'!I273&gt;0,Mushrooms!I273&gt;0,Lemon!I273&gt;0,'Marinated Chicken'!I273&gt;0,Squid!I273&gt;0,Onions!I273&gt;0,Spanakopita!I273&gt;0),50,200))),0)</f>
        <v>0</v>
      </c>
      <c r="J273" s="2">
        <f ca="1">IF(D273&lt;$E$18,"N/A",IF(D273=$E$18,IF($E$7-SUM(OFFSET(F273,-$E$18,0):F273)&gt;0,$E$7-SUM(OFFSET(F273,-$E$18,0):F273),0),IF(OFFSET(G273,-$E$18,0)-SUM(OFFSET(F273,-$E$18,0):F273)&gt;0,OFFSET(G273,-$E$18,0)-SUM(OFFSET(F273,-$E$18,0):F273),0)))</f>
        <v>0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282</v>
      </c>
      <c r="F274" s="15">
        <f t="shared" si="22"/>
        <v>16</v>
      </c>
      <c r="G274" s="15">
        <f t="shared" ca="1" si="23"/>
        <v>0</v>
      </c>
      <c r="H274" s="13">
        <f t="shared" ca="1" si="19"/>
        <v>0.30904109589041101</v>
      </c>
      <c r="I274" s="29">
        <f ca="1">IF(G274&lt;&gt;0,IF(E274&lt;0,0,IF(OR(Tzatziki!I274&gt;0,'Monterey Jack'!I274&gt;0),0,IF(OR(Pita!I274&gt;0,'Green Pepper'!I274&gt;0,'House Salad'!I274&gt;0,Mushrooms!I274&gt;0,Lemon!I274&gt;0,'Marinated Chicken'!I274&gt;0,Squid!I274&gt;0,Onions!I274&gt;0,Spanakopita!I274&gt;0),50,200))),0)</f>
        <v>0</v>
      </c>
      <c r="J274" s="2">
        <f ca="1">IF(D274&lt;$E$18,"N/A",IF(D274=$E$18,IF($E$7-SUM(OFFSET(F274,-$E$18,0):F274)&gt;0,$E$7-SUM(OFFSET(F274,-$E$18,0):F274),0),IF(OFFSET(G274,-$E$18,0)-SUM(OFFSET(F274,-$E$18,0):F274)&gt;0,OFFSET(G274,-$E$18,0)-SUM(OFFSET(F274,-$E$18,0):F274),0)))</f>
        <v>0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266</v>
      </c>
      <c r="F275" s="15">
        <f t="shared" si="22"/>
        <v>16</v>
      </c>
      <c r="G275" s="15">
        <f t="shared" ca="1" si="23"/>
        <v>0</v>
      </c>
      <c r="H275" s="13">
        <f t="shared" ca="1" si="19"/>
        <v>0.29150684931506854</v>
      </c>
      <c r="I275" s="29">
        <f ca="1">IF(G275&lt;&gt;0,IF(E275&lt;0,0,IF(OR(Tzatziki!I275&gt;0,'Monterey Jack'!I275&gt;0),0,IF(OR(Pita!I275&gt;0,'Green Pepper'!I275&gt;0,'House Salad'!I275&gt;0,Mushrooms!I275&gt;0,Lemon!I275&gt;0,'Marinated Chicken'!I275&gt;0,Squid!I275&gt;0,Onions!I275&gt;0,Spanakopita!I275&gt;0),50,200))),0)</f>
        <v>0</v>
      </c>
      <c r="J275" s="2">
        <f ca="1">IF(D275&lt;$E$18,"N/A",IF(D275=$E$18,IF($E$7-SUM(OFFSET(F275,-$E$18,0):F275)&gt;0,$E$7-SUM(OFFSET(F275,-$E$18,0):F275),0),IF(OFFSET(G275,-$E$18,0)-SUM(OFFSET(F275,-$E$18,0):F275)&gt;0,OFFSET(G275,-$E$18,0)-SUM(OFFSET(F275,-$E$18,0):F275),0)))</f>
        <v>0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250</v>
      </c>
      <c r="F276" s="15">
        <f t="shared" si="22"/>
        <v>16</v>
      </c>
      <c r="G276" s="15">
        <f t="shared" ca="1" si="23"/>
        <v>0</v>
      </c>
      <c r="H276" s="13">
        <f t="shared" ca="1" si="19"/>
        <v>0.27397260273972607</v>
      </c>
      <c r="I276" s="29">
        <f ca="1">IF(G276&lt;&gt;0,IF(E276&lt;0,0,IF(OR(Tzatziki!I276&gt;0,'Monterey Jack'!I276&gt;0),0,IF(OR(Pita!I276&gt;0,'Green Pepper'!I276&gt;0,'House Salad'!I276&gt;0,Mushrooms!I276&gt;0,Lemon!I276&gt;0,'Marinated Chicken'!I276&gt;0,Squid!I276&gt;0,Onions!I276&gt;0,Spanakopita!I276&gt;0),50,200))),0)</f>
        <v>0</v>
      </c>
      <c r="J276" s="2">
        <f ca="1">IF(D276&lt;$E$18,"N/A",IF(D276=$E$18,IF($E$7-SUM(OFFSET(F276,-$E$18,0):F276)&gt;0,$E$7-SUM(OFFSET(F276,-$E$18,0):F276),0),IF(OFFSET(G276,-$E$18,0)-SUM(OFFSET(F276,-$E$18,0):F276)&gt;0,OFFSET(G276,-$E$18,0)-SUM(OFFSET(F276,-$E$18,0):F276),0)))</f>
        <v>0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234</v>
      </c>
      <c r="F277" s="15">
        <f t="shared" si="22"/>
        <v>16</v>
      </c>
      <c r="G277" s="15">
        <f t="shared" ca="1" si="23"/>
        <v>0</v>
      </c>
      <c r="H277" s="13">
        <f t="shared" ref="H277:H340" ca="1" si="25">IF(E277&gt;0,E277*($E$12/365),0)</f>
        <v>0.2564383561643836</v>
      </c>
      <c r="I277" s="29">
        <f ca="1">IF(G277&lt;&gt;0,IF(E277&lt;0,0,IF(OR(Tzatziki!I277&gt;0,'Monterey Jack'!I277&gt;0),0,IF(OR(Pita!I277&gt;0,'Green Pepper'!I277&gt;0,'House Salad'!I277&gt;0,Mushrooms!I277&gt;0,Lemon!I277&gt;0,'Marinated Chicken'!I277&gt;0,Squid!I277&gt;0,Onions!I277&gt;0,Spanakopita!I277&gt;0),50,200))),0)</f>
        <v>0</v>
      </c>
      <c r="J277" s="2">
        <f ca="1">IF(D277&lt;$E$18,"N/A",IF(D277=$E$18,IF($E$7-SUM(OFFSET(F277,-$E$18,0):F277)&gt;0,$E$7-SUM(OFFSET(F277,-$E$18,0):F277),0),IF(OFFSET(G277,-$E$18,0)-SUM(OFFSET(F277,-$E$18,0):F277)&gt;0,OFFSET(G277,-$E$18,0)-SUM(OFFSET(F277,-$E$18,0):F277),0)))</f>
        <v>0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218</v>
      </c>
      <c r="F278" s="15">
        <f t="shared" ref="F278:F341" si="28">ROUND($E$15/7,0)</f>
        <v>16</v>
      </c>
      <c r="G278" s="15">
        <f t="shared" ref="G278:G341" ca="1" si="29">IF(D278=1,$E$4,IF(E278&lt;0,$E$4-E278,IF(MOD(D278,$E$5)=0,$E$4-E278,0)))</f>
        <v>0</v>
      </c>
      <c r="H278" s="13">
        <f t="shared" ca="1" si="25"/>
        <v>0.23890410958904112</v>
      </c>
      <c r="I278" s="29">
        <f ca="1">IF(G278&lt;&gt;0,IF(E278&lt;0,0,IF(OR(Tzatziki!I278&gt;0,'Monterey Jack'!I278&gt;0),0,IF(OR(Pita!I278&gt;0,'Green Pepper'!I278&gt;0,'House Salad'!I278&gt;0,Mushrooms!I278&gt;0,Lemon!I278&gt;0,'Marinated Chicken'!I278&gt;0,Squid!I278&gt;0,Onions!I278&gt;0,Spanakopita!I278&gt;0),50,200))),0)</f>
        <v>0</v>
      </c>
      <c r="J278" s="2">
        <f ca="1">IF(D278&lt;$E$18,"N/A",IF(D278=$E$18,IF($E$7-SUM(OFFSET(F278,-$E$18,0):F278)&gt;0,$E$7-SUM(OFFSET(F278,-$E$18,0):F278),0),IF(OFFSET(G278,-$E$18,0)-SUM(OFFSET(F278,-$E$18,0):F278)&gt;0,OFFSET(G278,-$E$18,0)-SUM(OFFSET(F278,-$E$18,0):F278),0)))</f>
        <v>0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202</v>
      </c>
      <c r="F279" s="15">
        <f t="shared" si="28"/>
        <v>16</v>
      </c>
      <c r="G279" s="15">
        <f t="shared" ca="1" si="29"/>
        <v>0</v>
      </c>
      <c r="H279" s="13">
        <f t="shared" ca="1" si="25"/>
        <v>0.22136986301369865</v>
      </c>
      <c r="I279" s="29">
        <f ca="1">IF(G279&lt;&gt;0,IF(E279&lt;0,0,IF(OR(Tzatziki!I279&gt;0,'Monterey Jack'!I279&gt;0),0,IF(OR(Pita!I279&gt;0,'Green Pepper'!I279&gt;0,'House Salad'!I279&gt;0,Mushrooms!I279&gt;0,Lemon!I279&gt;0,'Marinated Chicken'!I279&gt;0,Squid!I279&gt;0,Onions!I279&gt;0,Spanakopita!I279&gt;0),50,200))),0)</f>
        <v>0</v>
      </c>
      <c r="J279" s="2">
        <f ca="1">IF(D279&lt;$E$18,"N/A",IF(D279=$E$18,IF($E$7-SUM(OFFSET(F279,-$E$18,0):F279)&gt;0,$E$7-SUM(OFFSET(F279,-$E$18,0):F279),0),IF(OFFSET(G279,-$E$18,0)-SUM(OFFSET(F279,-$E$18,0):F279)&gt;0,OFFSET(G279,-$E$18,0)-SUM(OFFSET(F279,-$E$18,0):F279),0)))</f>
        <v>0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186</v>
      </c>
      <c r="F280" s="15">
        <f t="shared" si="28"/>
        <v>16</v>
      </c>
      <c r="G280" s="15">
        <f t="shared" ca="1" si="29"/>
        <v>0</v>
      </c>
      <c r="H280" s="13">
        <f t="shared" ca="1" si="25"/>
        <v>0.20383561643835618</v>
      </c>
      <c r="I280" s="29">
        <f ca="1">IF(G280&lt;&gt;0,IF(E280&lt;0,0,IF(OR(Tzatziki!I280&gt;0,'Monterey Jack'!I280&gt;0),0,IF(OR(Pita!I280&gt;0,'Green Pepper'!I280&gt;0,'House Salad'!I280&gt;0,Mushrooms!I280&gt;0,Lemon!I280&gt;0,'Marinated Chicken'!I280&gt;0,Squid!I280&gt;0,Onions!I280&gt;0,Spanakopita!I280&gt;0),50,200))),0)</f>
        <v>0</v>
      </c>
      <c r="J280" s="2">
        <f ca="1">IF(D280&lt;$E$18,"N/A",IF(D280=$E$18,IF($E$7-SUM(OFFSET(F280,-$E$18,0):F280)&gt;0,$E$7-SUM(OFFSET(F280,-$E$18,0):F280),0),IF(OFFSET(G280,-$E$18,0)-SUM(OFFSET(F280,-$E$18,0):F280)&gt;0,OFFSET(G280,-$E$18,0)-SUM(OFFSET(F280,-$E$18,0):F280),0)))</f>
        <v>0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170</v>
      </c>
      <c r="F281" s="15">
        <f t="shared" si="28"/>
        <v>16</v>
      </c>
      <c r="G281" s="15">
        <f t="shared" ca="1" si="29"/>
        <v>0</v>
      </c>
      <c r="H281" s="13">
        <f t="shared" ca="1" si="25"/>
        <v>0.18630136986301371</v>
      </c>
      <c r="I281" s="29">
        <f ca="1">IF(G281&lt;&gt;0,IF(E281&lt;0,0,IF(OR(Tzatziki!I281&gt;0,'Monterey Jack'!I281&gt;0),0,IF(OR(Pita!I281&gt;0,'Green Pepper'!I281&gt;0,'House Salad'!I281&gt;0,Mushrooms!I281&gt;0,Lemon!I281&gt;0,'Marinated Chicken'!I281&gt;0,Squid!I281&gt;0,Onions!I281&gt;0,Spanakopita!I281&gt;0),50,200))),0)</f>
        <v>0</v>
      </c>
      <c r="J281" s="2">
        <f ca="1">IF(D281&lt;$E$18,"N/A",IF(D281=$E$18,IF($E$7-SUM(OFFSET(F281,-$E$18,0):F281)&gt;0,$E$7-SUM(OFFSET(F281,-$E$18,0):F281),0),IF(OFFSET(G281,-$E$18,0)-SUM(OFFSET(F281,-$E$18,0):F281)&gt;0,OFFSET(G281,-$E$18,0)-SUM(OFFSET(F281,-$E$18,0):F281),0)))</f>
        <v>0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154</v>
      </c>
      <c r="F282" s="15">
        <f t="shared" si="28"/>
        <v>16</v>
      </c>
      <c r="G282" s="15">
        <f t="shared" ca="1" si="29"/>
        <v>0</v>
      </c>
      <c r="H282" s="13">
        <f t="shared" ca="1" si="25"/>
        <v>0.16876712328767127</v>
      </c>
      <c r="I282" s="29">
        <f ca="1">IF(G282&lt;&gt;0,IF(E282&lt;0,0,IF(OR(Tzatziki!I282&gt;0,'Monterey Jack'!I282&gt;0),0,IF(OR(Pita!I282&gt;0,'Green Pepper'!I282&gt;0,'House Salad'!I282&gt;0,Mushrooms!I282&gt;0,Lemon!I282&gt;0,'Marinated Chicken'!I282&gt;0,Squid!I282&gt;0,Onions!I282&gt;0,Spanakopita!I282&gt;0),50,200))),0)</f>
        <v>0</v>
      </c>
      <c r="J282" s="2">
        <f ca="1">IF(D282&lt;$E$18,"N/A",IF(D282=$E$18,IF($E$7-SUM(OFFSET(F282,-$E$18,0):F282)&gt;0,$E$7-SUM(OFFSET(F282,-$E$18,0):F282),0),IF(OFFSET(G282,-$E$18,0)-SUM(OFFSET(F282,-$E$18,0):F282)&gt;0,OFFSET(G282,-$E$18,0)-SUM(OFFSET(F282,-$E$18,0):F282),0)))</f>
        <v>0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138</v>
      </c>
      <c r="F283" s="15">
        <f t="shared" si="28"/>
        <v>16</v>
      </c>
      <c r="G283" s="15">
        <f t="shared" ca="1" si="29"/>
        <v>0</v>
      </c>
      <c r="H283" s="13">
        <f t="shared" ca="1" si="25"/>
        <v>0.1512328767123288</v>
      </c>
      <c r="I283" s="29">
        <f ca="1">IF(G283&lt;&gt;0,IF(E283&lt;0,0,IF(OR(Tzatziki!I283&gt;0,'Monterey Jack'!I283&gt;0),0,IF(OR(Pita!I283&gt;0,'Green Pepper'!I283&gt;0,'House Salad'!I283&gt;0,Mushrooms!I283&gt;0,Lemon!I283&gt;0,'Marinated Chicken'!I283&gt;0,Squid!I283&gt;0,Onions!I283&gt;0,Spanakopita!I283&gt;0),50,200))),0)</f>
        <v>0</v>
      </c>
      <c r="J283" s="2">
        <f ca="1">IF(D283&lt;$E$18,"N/A",IF(D283=$E$18,IF($E$7-SUM(OFFSET(F283,-$E$18,0):F283)&gt;0,$E$7-SUM(OFFSET(F283,-$E$18,0):F283),0),IF(OFFSET(G283,-$E$18,0)-SUM(OFFSET(F283,-$E$18,0):F283)&gt;0,OFFSET(G283,-$E$18,0)-SUM(OFFSET(F283,-$E$18,0):F283),0)))</f>
        <v>0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122</v>
      </c>
      <c r="F284" s="15">
        <f t="shared" si="28"/>
        <v>16</v>
      </c>
      <c r="G284" s="15">
        <f t="shared" ca="1" si="29"/>
        <v>0</v>
      </c>
      <c r="H284" s="13">
        <f t="shared" ca="1" si="25"/>
        <v>0.13369863013698632</v>
      </c>
      <c r="I284" s="29">
        <f ca="1">IF(G284&lt;&gt;0,IF(E284&lt;0,0,IF(OR(Tzatziki!I284&gt;0,'Monterey Jack'!I284&gt;0),0,IF(OR(Pita!I284&gt;0,'Green Pepper'!I284&gt;0,'House Salad'!I284&gt;0,Mushrooms!I284&gt;0,Lemon!I284&gt;0,'Marinated Chicken'!I284&gt;0,Squid!I284&gt;0,Onions!I284&gt;0,Spanakopita!I284&gt;0),50,200))),0)</f>
        <v>0</v>
      </c>
      <c r="J284" s="2">
        <f ca="1">IF(D284&lt;$E$18,"N/A",IF(D284=$E$18,IF($E$7-SUM(OFFSET(F284,-$E$18,0):F284)&gt;0,$E$7-SUM(OFFSET(F284,-$E$18,0):F284),0),IF(OFFSET(G284,-$E$18,0)-SUM(OFFSET(F284,-$E$18,0):F284)&gt;0,OFFSET(G284,-$E$18,0)-SUM(OFFSET(F284,-$E$18,0):F284),0)))</f>
        <v>0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106</v>
      </c>
      <c r="F285" s="15">
        <f t="shared" si="28"/>
        <v>16</v>
      </c>
      <c r="G285" s="15">
        <f t="shared" ca="1" si="29"/>
        <v>0</v>
      </c>
      <c r="H285" s="13">
        <f t="shared" ca="1" si="25"/>
        <v>0.11616438356164385</v>
      </c>
      <c r="I285" s="29">
        <f ca="1">IF(G285&lt;&gt;0,IF(E285&lt;0,0,IF(OR(Tzatziki!I285&gt;0,'Monterey Jack'!I285&gt;0),0,IF(OR(Pita!I285&gt;0,'Green Pepper'!I285&gt;0,'House Salad'!I285&gt;0,Mushrooms!I285&gt;0,Lemon!I285&gt;0,'Marinated Chicken'!I285&gt;0,Squid!I285&gt;0,Onions!I285&gt;0,Spanakopita!I285&gt;0),50,200))),0)</f>
        <v>0</v>
      </c>
      <c r="J285" s="2">
        <f ca="1">IF(D285&lt;$E$18,"N/A",IF(D285=$E$18,IF($E$7-SUM(OFFSET(F285,-$E$18,0):F285)&gt;0,$E$7-SUM(OFFSET(F285,-$E$18,0):F285),0),IF(OFFSET(G285,-$E$18,0)-SUM(OFFSET(F285,-$E$18,0):F285)&gt;0,OFFSET(G285,-$E$18,0)-SUM(OFFSET(F285,-$E$18,0):F285),0)))</f>
        <v>0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90</v>
      </c>
      <c r="F286" s="15">
        <f t="shared" si="28"/>
        <v>16</v>
      </c>
      <c r="G286" s="15">
        <f t="shared" ca="1" si="29"/>
        <v>224</v>
      </c>
      <c r="H286" s="13">
        <f t="shared" ca="1" si="25"/>
        <v>9.8630136986301381E-2</v>
      </c>
      <c r="I286" s="29">
        <f ca="1">IF(G286&lt;&gt;0,IF(E286&lt;0,0,IF(OR(Tzatziki!I286&gt;0,'Monterey Jack'!I286&gt;0),0,IF(OR(Pita!I286&gt;0,'Green Pepper'!I286&gt;0,'House Salad'!I286&gt;0,Mushrooms!I286&gt;0,Lemon!I286&gt;0,'Marinated Chicken'!I286&gt;0,Squid!I286&gt;0,Onions!I286&gt;0,Spanakopita!I286&gt;0),50,200))),0)</f>
        <v>0</v>
      </c>
      <c r="J286" s="2">
        <f ca="1">IF(D286&lt;$E$18,"N/A",IF(D286=$E$18,IF($E$7-SUM(OFFSET(F286,-$E$18,0):F286)&gt;0,$E$7-SUM(OFFSET(F286,-$E$18,0):F286),0),IF(OFFSET(G286,-$E$18,0)-SUM(OFFSET(F286,-$E$18,0):F286)&gt;0,OFFSET(G286,-$E$18,0)-SUM(OFFSET(F286,-$E$18,0):F286),0)))</f>
        <v>0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298</v>
      </c>
      <c r="F287" s="15">
        <f t="shared" si="28"/>
        <v>16</v>
      </c>
      <c r="G287" s="15">
        <f t="shared" ca="1" si="29"/>
        <v>0</v>
      </c>
      <c r="H287" s="13">
        <f t="shared" ca="1" si="25"/>
        <v>0.32657534246575348</v>
      </c>
      <c r="I287" s="29">
        <f ca="1">IF(G287&lt;&gt;0,IF(E287&lt;0,0,IF(OR(Tzatziki!I287&gt;0,'Monterey Jack'!I287&gt;0),0,IF(OR(Pita!I287&gt;0,'Green Pepper'!I287&gt;0,'House Salad'!I287&gt;0,Mushrooms!I287&gt;0,Lemon!I287&gt;0,'Marinated Chicken'!I287&gt;0,Squid!I287&gt;0,Onions!I287&gt;0,Spanakopita!I287&gt;0),50,200))),0)</f>
        <v>0</v>
      </c>
      <c r="J287" s="2">
        <f ca="1">IF(D287&lt;$E$18,"N/A",IF(D287=$E$18,IF($E$7-SUM(OFFSET(F287,-$E$18,0):F287)&gt;0,$E$7-SUM(OFFSET(F287,-$E$18,0):F287),0),IF(OFFSET(G287,-$E$18,0)-SUM(OFFSET(F287,-$E$18,0):F287)&gt;0,OFFSET(G287,-$E$18,0)-SUM(OFFSET(F287,-$E$18,0):F287),0)))</f>
        <v>0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282</v>
      </c>
      <c r="F288" s="15">
        <f t="shared" si="28"/>
        <v>16</v>
      </c>
      <c r="G288" s="15">
        <f t="shared" ca="1" si="29"/>
        <v>0</v>
      </c>
      <c r="H288" s="13">
        <f t="shared" ca="1" si="25"/>
        <v>0.30904109589041101</v>
      </c>
      <c r="I288" s="29">
        <f ca="1">IF(G288&lt;&gt;0,IF(E288&lt;0,0,IF(OR(Tzatziki!I288&gt;0,'Monterey Jack'!I288&gt;0),0,IF(OR(Pita!I288&gt;0,'Green Pepper'!I288&gt;0,'House Salad'!I288&gt;0,Mushrooms!I288&gt;0,Lemon!I288&gt;0,'Marinated Chicken'!I288&gt;0,Squid!I288&gt;0,Onions!I288&gt;0,Spanakopita!I288&gt;0),50,200))),0)</f>
        <v>0</v>
      </c>
      <c r="J288" s="2">
        <f ca="1">IF(D288&lt;$E$18,"N/A",IF(D288=$E$18,IF($E$7-SUM(OFFSET(F288,-$E$18,0):F288)&gt;0,$E$7-SUM(OFFSET(F288,-$E$18,0):F288),0),IF(OFFSET(G288,-$E$18,0)-SUM(OFFSET(F288,-$E$18,0):F288)&gt;0,OFFSET(G288,-$E$18,0)-SUM(OFFSET(F288,-$E$18,0):F288),0)))</f>
        <v>0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266</v>
      </c>
      <c r="F289" s="15">
        <f t="shared" si="28"/>
        <v>16</v>
      </c>
      <c r="G289" s="15">
        <f t="shared" ca="1" si="29"/>
        <v>0</v>
      </c>
      <c r="H289" s="13">
        <f t="shared" ca="1" si="25"/>
        <v>0.29150684931506854</v>
      </c>
      <c r="I289" s="29">
        <f ca="1">IF(G289&lt;&gt;0,IF(E289&lt;0,0,IF(OR(Tzatziki!I289&gt;0,'Monterey Jack'!I289&gt;0),0,IF(OR(Pita!I289&gt;0,'Green Pepper'!I289&gt;0,'House Salad'!I289&gt;0,Mushrooms!I289&gt;0,Lemon!I289&gt;0,'Marinated Chicken'!I289&gt;0,Squid!I289&gt;0,Onions!I289&gt;0,Spanakopita!I289&gt;0),50,200))),0)</f>
        <v>0</v>
      </c>
      <c r="J289" s="2">
        <f ca="1">IF(D289&lt;$E$18,"N/A",IF(D289=$E$18,IF($E$7-SUM(OFFSET(F289,-$E$18,0):F289)&gt;0,$E$7-SUM(OFFSET(F289,-$E$18,0):F289),0),IF(OFFSET(G289,-$E$18,0)-SUM(OFFSET(F289,-$E$18,0):F289)&gt;0,OFFSET(G289,-$E$18,0)-SUM(OFFSET(F289,-$E$18,0):F289),0)))</f>
        <v>0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250</v>
      </c>
      <c r="F290" s="15">
        <f t="shared" si="28"/>
        <v>16</v>
      </c>
      <c r="G290" s="15">
        <f t="shared" ca="1" si="29"/>
        <v>0</v>
      </c>
      <c r="H290" s="13">
        <f t="shared" ca="1" si="25"/>
        <v>0.27397260273972607</v>
      </c>
      <c r="I290" s="29">
        <f ca="1">IF(G290&lt;&gt;0,IF(E290&lt;0,0,IF(OR(Tzatziki!I290&gt;0,'Monterey Jack'!I290&gt;0),0,IF(OR(Pita!I290&gt;0,'Green Pepper'!I290&gt;0,'House Salad'!I290&gt;0,Mushrooms!I290&gt;0,Lemon!I290&gt;0,'Marinated Chicken'!I290&gt;0,Squid!I290&gt;0,Onions!I290&gt;0,Spanakopita!I290&gt;0),50,200))),0)</f>
        <v>0</v>
      </c>
      <c r="J290" s="2">
        <f ca="1">IF(D290&lt;$E$18,"N/A",IF(D290=$E$18,IF($E$7-SUM(OFFSET(F290,-$E$18,0):F290)&gt;0,$E$7-SUM(OFFSET(F290,-$E$18,0):F290),0),IF(OFFSET(G290,-$E$18,0)-SUM(OFFSET(F290,-$E$18,0):F290)&gt;0,OFFSET(G290,-$E$18,0)-SUM(OFFSET(F290,-$E$18,0):F290),0)))</f>
        <v>0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234</v>
      </c>
      <c r="F291" s="15">
        <f t="shared" si="28"/>
        <v>16</v>
      </c>
      <c r="G291" s="15">
        <f t="shared" ca="1" si="29"/>
        <v>0</v>
      </c>
      <c r="H291" s="13">
        <f t="shared" ca="1" si="25"/>
        <v>0.2564383561643836</v>
      </c>
      <c r="I291" s="29">
        <f ca="1">IF(G291&lt;&gt;0,IF(E291&lt;0,0,IF(OR(Tzatziki!I291&gt;0,'Monterey Jack'!I291&gt;0),0,IF(OR(Pita!I291&gt;0,'Green Pepper'!I291&gt;0,'House Salad'!I291&gt;0,Mushrooms!I291&gt;0,Lemon!I291&gt;0,'Marinated Chicken'!I291&gt;0,Squid!I291&gt;0,Onions!I291&gt;0,Spanakopita!I291&gt;0),50,200))),0)</f>
        <v>0</v>
      </c>
      <c r="J291" s="2">
        <f ca="1">IF(D291&lt;$E$18,"N/A",IF(D291=$E$18,IF($E$7-SUM(OFFSET(F291,-$E$18,0):F291)&gt;0,$E$7-SUM(OFFSET(F291,-$E$18,0):F291),0),IF(OFFSET(G291,-$E$18,0)-SUM(OFFSET(F291,-$E$18,0):F291)&gt;0,OFFSET(G291,-$E$18,0)-SUM(OFFSET(F291,-$E$18,0):F291),0)))</f>
        <v>0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218</v>
      </c>
      <c r="F292" s="15">
        <f t="shared" si="28"/>
        <v>16</v>
      </c>
      <c r="G292" s="15">
        <f t="shared" ca="1" si="29"/>
        <v>0</v>
      </c>
      <c r="H292" s="13">
        <f t="shared" ca="1" si="25"/>
        <v>0.23890410958904112</v>
      </c>
      <c r="I292" s="29">
        <f ca="1">IF(G292&lt;&gt;0,IF(E292&lt;0,0,IF(OR(Tzatziki!I292&gt;0,'Monterey Jack'!I292&gt;0),0,IF(OR(Pita!I292&gt;0,'Green Pepper'!I292&gt;0,'House Salad'!I292&gt;0,Mushrooms!I292&gt;0,Lemon!I292&gt;0,'Marinated Chicken'!I292&gt;0,Squid!I292&gt;0,Onions!I292&gt;0,Spanakopita!I292&gt;0),50,200))),0)</f>
        <v>0</v>
      </c>
      <c r="J292" s="2">
        <f ca="1">IF(D292&lt;$E$18,"N/A",IF(D292=$E$18,IF($E$7-SUM(OFFSET(F292,-$E$18,0):F292)&gt;0,$E$7-SUM(OFFSET(F292,-$E$18,0):F292),0),IF(OFFSET(G292,-$E$18,0)-SUM(OFFSET(F292,-$E$18,0):F292)&gt;0,OFFSET(G292,-$E$18,0)-SUM(OFFSET(F292,-$E$18,0):F292),0)))</f>
        <v>0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202</v>
      </c>
      <c r="F293" s="15">
        <f t="shared" si="28"/>
        <v>16</v>
      </c>
      <c r="G293" s="15">
        <f t="shared" ca="1" si="29"/>
        <v>0</v>
      </c>
      <c r="H293" s="13">
        <f t="shared" ca="1" si="25"/>
        <v>0.22136986301369865</v>
      </c>
      <c r="I293" s="29">
        <f ca="1">IF(G293&lt;&gt;0,IF(E293&lt;0,0,IF(OR(Tzatziki!I293&gt;0,'Monterey Jack'!I293&gt;0),0,IF(OR(Pita!I293&gt;0,'Green Pepper'!I293&gt;0,'House Salad'!I293&gt;0,Mushrooms!I293&gt;0,Lemon!I293&gt;0,'Marinated Chicken'!I293&gt;0,Squid!I293&gt;0,Onions!I293&gt;0,Spanakopita!I293&gt;0),50,200))),0)</f>
        <v>0</v>
      </c>
      <c r="J293" s="2">
        <f ca="1">IF(D293&lt;$E$18,"N/A",IF(D293=$E$18,IF($E$7-SUM(OFFSET(F293,-$E$18,0):F293)&gt;0,$E$7-SUM(OFFSET(F293,-$E$18,0):F293),0),IF(OFFSET(G293,-$E$18,0)-SUM(OFFSET(F293,-$E$18,0):F293)&gt;0,OFFSET(G293,-$E$18,0)-SUM(OFFSET(F293,-$E$18,0):F293),0)))</f>
        <v>0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186</v>
      </c>
      <c r="F294" s="15">
        <f t="shared" si="28"/>
        <v>16</v>
      </c>
      <c r="G294" s="15">
        <f t="shared" ca="1" si="29"/>
        <v>0</v>
      </c>
      <c r="H294" s="13">
        <f t="shared" ca="1" si="25"/>
        <v>0.20383561643835618</v>
      </c>
      <c r="I294" s="29">
        <f ca="1">IF(G294&lt;&gt;0,IF(E294&lt;0,0,IF(OR(Tzatziki!I294&gt;0,'Monterey Jack'!I294&gt;0),0,IF(OR(Pita!I294&gt;0,'Green Pepper'!I294&gt;0,'House Salad'!I294&gt;0,Mushrooms!I294&gt;0,Lemon!I294&gt;0,'Marinated Chicken'!I294&gt;0,Squid!I294&gt;0,Onions!I294&gt;0,Spanakopita!I294&gt;0),50,200))),0)</f>
        <v>0</v>
      </c>
      <c r="J294" s="2">
        <f ca="1">IF(D294&lt;$E$18,"N/A",IF(D294=$E$18,IF($E$7-SUM(OFFSET(F294,-$E$18,0):F294)&gt;0,$E$7-SUM(OFFSET(F294,-$E$18,0):F294),0),IF(OFFSET(G294,-$E$18,0)-SUM(OFFSET(F294,-$E$18,0):F294)&gt;0,OFFSET(G294,-$E$18,0)-SUM(OFFSET(F294,-$E$18,0):F294),0)))</f>
        <v>0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170</v>
      </c>
      <c r="F295" s="15">
        <f t="shared" si="28"/>
        <v>16</v>
      </c>
      <c r="G295" s="15">
        <f t="shared" ca="1" si="29"/>
        <v>0</v>
      </c>
      <c r="H295" s="13">
        <f t="shared" ca="1" si="25"/>
        <v>0.18630136986301371</v>
      </c>
      <c r="I295" s="29">
        <f ca="1">IF(G295&lt;&gt;0,IF(E295&lt;0,0,IF(OR(Tzatziki!I295&gt;0,'Monterey Jack'!I295&gt;0),0,IF(OR(Pita!I295&gt;0,'Green Pepper'!I295&gt;0,'House Salad'!I295&gt;0,Mushrooms!I295&gt;0,Lemon!I295&gt;0,'Marinated Chicken'!I295&gt;0,Squid!I295&gt;0,Onions!I295&gt;0,Spanakopita!I295&gt;0),50,200))),0)</f>
        <v>0</v>
      </c>
      <c r="J295" s="2">
        <f ca="1">IF(D295&lt;$E$18,"N/A",IF(D295=$E$18,IF($E$7-SUM(OFFSET(F295,-$E$18,0):F295)&gt;0,$E$7-SUM(OFFSET(F295,-$E$18,0):F295),0),IF(OFFSET(G295,-$E$18,0)-SUM(OFFSET(F295,-$E$18,0):F295)&gt;0,OFFSET(G295,-$E$18,0)-SUM(OFFSET(F295,-$E$18,0):F295),0)))</f>
        <v>0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154</v>
      </c>
      <c r="F296" s="15">
        <f t="shared" si="28"/>
        <v>16</v>
      </c>
      <c r="G296" s="15">
        <f t="shared" ca="1" si="29"/>
        <v>0</v>
      </c>
      <c r="H296" s="13">
        <f t="shared" ca="1" si="25"/>
        <v>0.16876712328767127</v>
      </c>
      <c r="I296" s="29">
        <f ca="1">IF(G296&lt;&gt;0,IF(E296&lt;0,0,IF(OR(Tzatziki!I296&gt;0,'Monterey Jack'!I296&gt;0),0,IF(OR(Pita!I296&gt;0,'Green Pepper'!I296&gt;0,'House Salad'!I296&gt;0,Mushrooms!I296&gt;0,Lemon!I296&gt;0,'Marinated Chicken'!I296&gt;0,Squid!I296&gt;0,Onions!I296&gt;0,Spanakopita!I296&gt;0),50,200))),0)</f>
        <v>0</v>
      </c>
      <c r="J296" s="2">
        <f ca="1">IF(D296&lt;$E$18,"N/A",IF(D296=$E$18,IF($E$7-SUM(OFFSET(F296,-$E$18,0):F296)&gt;0,$E$7-SUM(OFFSET(F296,-$E$18,0):F296),0),IF(OFFSET(G296,-$E$18,0)-SUM(OFFSET(F296,-$E$18,0):F296)&gt;0,OFFSET(G296,-$E$18,0)-SUM(OFFSET(F296,-$E$18,0):F296),0)))</f>
        <v>0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138</v>
      </c>
      <c r="F297" s="15">
        <f t="shared" si="28"/>
        <v>16</v>
      </c>
      <c r="G297" s="15">
        <f t="shared" ca="1" si="29"/>
        <v>0</v>
      </c>
      <c r="H297" s="13">
        <f t="shared" ca="1" si="25"/>
        <v>0.1512328767123288</v>
      </c>
      <c r="I297" s="29">
        <f ca="1">IF(G297&lt;&gt;0,IF(E297&lt;0,0,IF(OR(Tzatziki!I297&gt;0,'Monterey Jack'!I297&gt;0),0,IF(OR(Pita!I297&gt;0,'Green Pepper'!I297&gt;0,'House Salad'!I297&gt;0,Mushrooms!I297&gt;0,Lemon!I297&gt;0,'Marinated Chicken'!I297&gt;0,Squid!I297&gt;0,Onions!I297&gt;0,Spanakopita!I297&gt;0),50,200))),0)</f>
        <v>0</v>
      </c>
      <c r="J297" s="2">
        <f ca="1">IF(D297&lt;$E$18,"N/A",IF(D297=$E$18,IF($E$7-SUM(OFFSET(F297,-$E$18,0):F297)&gt;0,$E$7-SUM(OFFSET(F297,-$E$18,0):F297),0),IF(OFFSET(G297,-$E$18,0)-SUM(OFFSET(F297,-$E$18,0):F297)&gt;0,OFFSET(G297,-$E$18,0)-SUM(OFFSET(F297,-$E$18,0):F297),0)))</f>
        <v>0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122</v>
      </c>
      <c r="F298" s="15">
        <f t="shared" si="28"/>
        <v>16</v>
      </c>
      <c r="G298" s="15">
        <f t="shared" ca="1" si="29"/>
        <v>0</v>
      </c>
      <c r="H298" s="13">
        <f t="shared" ca="1" si="25"/>
        <v>0.13369863013698632</v>
      </c>
      <c r="I298" s="29">
        <f ca="1">IF(G298&lt;&gt;0,IF(E298&lt;0,0,IF(OR(Tzatziki!I298&gt;0,'Monterey Jack'!I298&gt;0),0,IF(OR(Pita!I298&gt;0,'Green Pepper'!I298&gt;0,'House Salad'!I298&gt;0,Mushrooms!I298&gt;0,Lemon!I298&gt;0,'Marinated Chicken'!I298&gt;0,Squid!I298&gt;0,Onions!I298&gt;0,Spanakopita!I298&gt;0),50,200))),0)</f>
        <v>0</v>
      </c>
      <c r="J298" s="2">
        <f ca="1">IF(D298&lt;$E$18,"N/A",IF(D298=$E$18,IF($E$7-SUM(OFFSET(F298,-$E$18,0):F298)&gt;0,$E$7-SUM(OFFSET(F298,-$E$18,0):F298),0),IF(OFFSET(G298,-$E$18,0)-SUM(OFFSET(F298,-$E$18,0):F298)&gt;0,OFFSET(G298,-$E$18,0)-SUM(OFFSET(F298,-$E$18,0):F298),0)))</f>
        <v>0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106</v>
      </c>
      <c r="F299" s="15">
        <f t="shared" si="28"/>
        <v>16</v>
      </c>
      <c r="G299" s="15">
        <f t="shared" ca="1" si="29"/>
        <v>0</v>
      </c>
      <c r="H299" s="13">
        <f t="shared" ca="1" si="25"/>
        <v>0.11616438356164385</v>
      </c>
      <c r="I299" s="29">
        <f ca="1">IF(G299&lt;&gt;0,IF(E299&lt;0,0,IF(OR(Tzatziki!I299&gt;0,'Monterey Jack'!I299&gt;0),0,IF(OR(Pita!I299&gt;0,'Green Pepper'!I299&gt;0,'House Salad'!I299&gt;0,Mushrooms!I299&gt;0,Lemon!I299&gt;0,'Marinated Chicken'!I299&gt;0,Squid!I299&gt;0,Onions!I299&gt;0,Spanakopita!I299&gt;0),50,200))),0)</f>
        <v>0</v>
      </c>
      <c r="J299" s="2">
        <f ca="1">IF(D299&lt;$E$18,"N/A",IF(D299=$E$18,IF($E$7-SUM(OFFSET(F299,-$E$18,0):F299)&gt;0,$E$7-SUM(OFFSET(F299,-$E$18,0):F299),0),IF(OFFSET(G299,-$E$18,0)-SUM(OFFSET(F299,-$E$18,0):F299)&gt;0,OFFSET(G299,-$E$18,0)-SUM(OFFSET(F299,-$E$18,0):F299),0)))</f>
        <v>0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90</v>
      </c>
      <c r="F300" s="15">
        <f t="shared" si="28"/>
        <v>16</v>
      </c>
      <c r="G300" s="15">
        <f t="shared" ca="1" si="29"/>
        <v>224</v>
      </c>
      <c r="H300" s="13">
        <f t="shared" ca="1" si="25"/>
        <v>9.8630136986301381E-2</v>
      </c>
      <c r="I300" s="29">
        <f ca="1">IF(G300&lt;&gt;0,IF(E300&lt;0,0,IF(OR(Tzatziki!I300&gt;0,'Monterey Jack'!I300&gt;0),0,IF(OR(Pita!I300&gt;0,'Green Pepper'!I300&gt;0,'House Salad'!I300&gt;0,Mushrooms!I300&gt;0,Lemon!I300&gt;0,'Marinated Chicken'!I300&gt;0,Squid!I300&gt;0,Onions!I300&gt;0,Spanakopita!I300&gt;0),50,200))),0)</f>
        <v>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298</v>
      </c>
      <c r="F301" s="15">
        <f t="shared" si="28"/>
        <v>16</v>
      </c>
      <c r="G301" s="15">
        <f t="shared" ca="1" si="29"/>
        <v>0</v>
      </c>
      <c r="H301" s="13">
        <f t="shared" ca="1" si="25"/>
        <v>0.32657534246575348</v>
      </c>
      <c r="I301" s="29">
        <f ca="1">IF(G301&lt;&gt;0,IF(E301&lt;0,0,IF(OR(Tzatziki!I301&gt;0,'Monterey Jack'!I301&gt;0),0,IF(OR(Pita!I301&gt;0,'Green Pepper'!I301&gt;0,'House Salad'!I301&gt;0,Mushrooms!I301&gt;0,Lemon!I301&gt;0,'Marinated Chicken'!I301&gt;0,Squid!I301&gt;0,Onions!I301&gt;0,Spanakopita!I301&gt;0),50,200))),0)</f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282</v>
      </c>
      <c r="F302" s="15">
        <f t="shared" si="28"/>
        <v>16</v>
      </c>
      <c r="G302" s="15">
        <f t="shared" ca="1" si="29"/>
        <v>0</v>
      </c>
      <c r="H302" s="13">
        <f t="shared" ca="1" si="25"/>
        <v>0.30904109589041101</v>
      </c>
      <c r="I302" s="29">
        <f ca="1">IF(G302&lt;&gt;0,IF(E302&lt;0,0,IF(OR(Tzatziki!I302&gt;0,'Monterey Jack'!I302&gt;0),0,IF(OR(Pita!I302&gt;0,'Green Pepper'!I302&gt;0,'House Salad'!I302&gt;0,Mushrooms!I302&gt;0,Lemon!I302&gt;0,'Marinated Chicken'!I302&gt;0,Squid!I302&gt;0,Onions!I302&gt;0,Spanakopita!I302&gt;0),50,200))),0)</f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266</v>
      </c>
      <c r="F303" s="15">
        <f t="shared" si="28"/>
        <v>16</v>
      </c>
      <c r="G303" s="15">
        <f t="shared" ca="1" si="29"/>
        <v>0</v>
      </c>
      <c r="H303" s="13">
        <f t="shared" ca="1" si="25"/>
        <v>0.29150684931506854</v>
      </c>
      <c r="I303" s="29">
        <f ca="1">IF(G303&lt;&gt;0,IF(E303&lt;0,0,IF(OR(Tzatziki!I303&gt;0,'Monterey Jack'!I303&gt;0),0,IF(OR(Pita!I303&gt;0,'Green Pepper'!I303&gt;0,'House Salad'!I303&gt;0,Mushrooms!I303&gt;0,Lemon!I303&gt;0,'Marinated Chicken'!I303&gt;0,Squid!I303&gt;0,Onions!I303&gt;0,Spanakopita!I303&gt;0),50,200))),0)</f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250</v>
      </c>
      <c r="F304" s="15">
        <f t="shared" si="28"/>
        <v>16</v>
      </c>
      <c r="G304" s="15">
        <f t="shared" ca="1" si="29"/>
        <v>0</v>
      </c>
      <c r="H304" s="13">
        <f t="shared" ca="1" si="25"/>
        <v>0.27397260273972607</v>
      </c>
      <c r="I304" s="29">
        <f ca="1">IF(G304&lt;&gt;0,IF(E304&lt;0,0,IF(OR(Tzatziki!I304&gt;0,'Monterey Jack'!I304&gt;0),0,IF(OR(Pita!I304&gt;0,'Green Pepper'!I304&gt;0,'House Salad'!I304&gt;0,Mushrooms!I304&gt;0,Lemon!I304&gt;0,'Marinated Chicken'!I304&gt;0,Squid!I304&gt;0,Onions!I304&gt;0,Spanakopita!I304&gt;0),50,200))),0)</f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234</v>
      </c>
      <c r="F305" s="15">
        <f t="shared" si="28"/>
        <v>16</v>
      </c>
      <c r="G305" s="15">
        <f t="shared" ca="1" si="29"/>
        <v>0</v>
      </c>
      <c r="H305" s="13">
        <f t="shared" ca="1" si="25"/>
        <v>0.2564383561643836</v>
      </c>
      <c r="I305" s="29">
        <f ca="1">IF(G305&lt;&gt;0,IF(E305&lt;0,0,IF(OR(Tzatziki!I305&gt;0,'Monterey Jack'!I305&gt;0),0,IF(OR(Pita!I305&gt;0,'Green Pepper'!I305&gt;0,'House Salad'!I305&gt;0,Mushrooms!I305&gt;0,Lemon!I305&gt;0,'Marinated Chicken'!I305&gt;0,Squid!I305&gt;0,Onions!I305&gt;0,Spanakopita!I305&gt;0),50,200))),0)</f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218</v>
      </c>
      <c r="F306" s="15">
        <f t="shared" si="28"/>
        <v>16</v>
      </c>
      <c r="G306" s="15">
        <f t="shared" ca="1" si="29"/>
        <v>0</v>
      </c>
      <c r="H306" s="13">
        <f t="shared" ca="1" si="25"/>
        <v>0.23890410958904112</v>
      </c>
      <c r="I306" s="29">
        <f ca="1">IF(G306&lt;&gt;0,IF(E306&lt;0,0,IF(OR(Tzatziki!I306&gt;0,'Monterey Jack'!I306&gt;0),0,IF(OR(Pita!I306&gt;0,'Green Pepper'!I306&gt;0,'House Salad'!I306&gt;0,Mushrooms!I306&gt;0,Lemon!I306&gt;0,'Marinated Chicken'!I306&gt;0,Squid!I306&gt;0,Onions!I306&gt;0,Spanakopita!I306&gt;0),50,200))),0)</f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202</v>
      </c>
      <c r="F307" s="15">
        <f t="shared" si="28"/>
        <v>16</v>
      </c>
      <c r="G307" s="15">
        <f t="shared" ca="1" si="29"/>
        <v>0</v>
      </c>
      <c r="H307" s="13">
        <f t="shared" ca="1" si="25"/>
        <v>0.22136986301369865</v>
      </c>
      <c r="I307" s="29">
        <f ca="1">IF(G307&lt;&gt;0,IF(E307&lt;0,0,IF(OR(Tzatziki!I307&gt;0,'Monterey Jack'!I307&gt;0),0,IF(OR(Pita!I307&gt;0,'Green Pepper'!I307&gt;0,'House Salad'!I307&gt;0,Mushrooms!I307&gt;0,Lemon!I307&gt;0,'Marinated Chicken'!I307&gt;0,Squid!I307&gt;0,Onions!I307&gt;0,Spanakopita!I307&gt;0),50,200))),0)</f>
        <v>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186</v>
      </c>
      <c r="F308" s="15">
        <f t="shared" si="28"/>
        <v>16</v>
      </c>
      <c r="G308" s="15">
        <f t="shared" ca="1" si="29"/>
        <v>0</v>
      </c>
      <c r="H308" s="13">
        <f t="shared" ca="1" si="25"/>
        <v>0.20383561643835618</v>
      </c>
      <c r="I308" s="29">
        <f ca="1">IF(G308&lt;&gt;0,IF(E308&lt;0,0,IF(OR(Tzatziki!I308&gt;0,'Monterey Jack'!I308&gt;0),0,IF(OR(Pita!I308&gt;0,'Green Pepper'!I308&gt;0,'House Salad'!I308&gt;0,Mushrooms!I308&gt;0,Lemon!I308&gt;0,'Marinated Chicken'!I308&gt;0,Squid!I308&gt;0,Onions!I308&gt;0,Spanakopita!I308&gt;0),50,200))),0)</f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170</v>
      </c>
      <c r="F309" s="15">
        <f t="shared" si="28"/>
        <v>16</v>
      </c>
      <c r="G309" s="15">
        <f t="shared" ca="1" si="29"/>
        <v>0</v>
      </c>
      <c r="H309" s="13">
        <f t="shared" ca="1" si="25"/>
        <v>0.18630136986301371</v>
      </c>
      <c r="I309" s="29">
        <f ca="1">IF(G309&lt;&gt;0,IF(E309&lt;0,0,IF(OR(Tzatziki!I309&gt;0,'Monterey Jack'!I309&gt;0),0,IF(OR(Pita!I309&gt;0,'Green Pepper'!I309&gt;0,'House Salad'!I309&gt;0,Mushrooms!I309&gt;0,Lemon!I309&gt;0,'Marinated Chicken'!I309&gt;0,Squid!I309&gt;0,Onions!I309&gt;0,Spanakopita!I309&gt;0),50,200))),0)</f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154</v>
      </c>
      <c r="F310" s="15">
        <f t="shared" si="28"/>
        <v>16</v>
      </c>
      <c r="G310" s="15">
        <f t="shared" ca="1" si="29"/>
        <v>0</v>
      </c>
      <c r="H310" s="13">
        <f t="shared" ca="1" si="25"/>
        <v>0.16876712328767127</v>
      </c>
      <c r="I310" s="29">
        <f ca="1">IF(G310&lt;&gt;0,IF(E310&lt;0,0,IF(OR(Tzatziki!I310&gt;0,'Monterey Jack'!I310&gt;0),0,IF(OR(Pita!I310&gt;0,'Green Pepper'!I310&gt;0,'House Salad'!I310&gt;0,Mushrooms!I310&gt;0,Lemon!I310&gt;0,'Marinated Chicken'!I310&gt;0,Squid!I310&gt;0,Onions!I310&gt;0,Spanakopita!I310&gt;0),50,200))),0)</f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138</v>
      </c>
      <c r="F311" s="15">
        <f t="shared" si="28"/>
        <v>16</v>
      </c>
      <c r="G311" s="15">
        <f t="shared" ca="1" si="29"/>
        <v>0</v>
      </c>
      <c r="H311" s="13">
        <f t="shared" ca="1" si="25"/>
        <v>0.1512328767123288</v>
      </c>
      <c r="I311" s="29">
        <f ca="1">IF(G311&lt;&gt;0,IF(E311&lt;0,0,IF(OR(Tzatziki!I311&gt;0,'Monterey Jack'!I311&gt;0),0,IF(OR(Pita!I311&gt;0,'Green Pepper'!I311&gt;0,'House Salad'!I311&gt;0,Mushrooms!I311&gt;0,Lemon!I311&gt;0,'Marinated Chicken'!I311&gt;0,Squid!I311&gt;0,Onions!I311&gt;0,Spanakopita!I311&gt;0),50,200))),0)</f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122</v>
      </c>
      <c r="F312" s="15">
        <f t="shared" si="28"/>
        <v>16</v>
      </c>
      <c r="G312" s="15">
        <f t="shared" ca="1" si="29"/>
        <v>0</v>
      </c>
      <c r="H312" s="13">
        <f t="shared" ca="1" si="25"/>
        <v>0.13369863013698632</v>
      </c>
      <c r="I312" s="29">
        <f ca="1">IF(G312&lt;&gt;0,IF(E312&lt;0,0,IF(OR(Tzatziki!I312&gt;0,'Monterey Jack'!I312&gt;0),0,IF(OR(Pita!I312&gt;0,'Green Pepper'!I312&gt;0,'House Salad'!I312&gt;0,Mushrooms!I312&gt;0,Lemon!I312&gt;0,'Marinated Chicken'!I312&gt;0,Squid!I312&gt;0,Onions!I312&gt;0,Spanakopita!I312&gt;0),50,200))),0)</f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106</v>
      </c>
      <c r="F313" s="15">
        <f t="shared" si="28"/>
        <v>16</v>
      </c>
      <c r="G313" s="15">
        <f t="shared" ca="1" si="29"/>
        <v>0</v>
      </c>
      <c r="H313" s="13">
        <f t="shared" ca="1" si="25"/>
        <v>0.11616438356164385</v>
      </c>
      <c r="I313" s="29">
        <f ca="1">IF(G313&lt;&gt;0,IF(E313&lt;0,0,IF(OR(Tzatziki!I313&gt;0,'Monterey Jack'!I313&gt;0),0,IF(OR(Pita!I313&gt;0,'Green Pepper'!I313&gt;0,'House Salad'!I313&gt;0,Mushrooms!I313&gt;0,Lemon!I313&gt;0,'Marinated Chicken'!I313&gt;0,Squid!I313&gt;0,Onions!I313&gt;0,Spanakopita!I313&gt;0),50,200))),0)</f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90</v>
      </c>
      <c r="F314" s="15">
        <f t="shared" si="28"/>
        <v>16</v>
      </c>
      <c r="G314" s="15">
        <f t="shared" ca="1" si="29"/>
        <v>224</v>
      </c>
      <c r="H314" s="13">
        <f t="shared" ca="1" si="25"/>
        <v>9.8630136986301381E-2</v>
      </c>
      <c r="I314" s="29">
        <f ca="1">IF(G314&lt;&gt;0,IF(E314&lt;0,0,IF(OR(Tzatziki!I314&gt;0,'Monterey Jack'!I314&gt;0),0,IF(OR(Pita!I314&gt;0,'Green Pepper'!I314&gt;0,'House Salad'!I314&gt;0,Mushrooms!I314&gt;0,Lemon!I314&gt;0,'Marinated Chicken'!I314&gt;0,Squid!I314&gt;0,Onions!I314&gt;0,Spanakopita!I314&gt;0),50,200))),0)</f>
        <v>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298</v>
      </c>
      <c r="F315" s="15">
        <f t="shared" si="28"/>
        <v>16</v>
      </c>
      <c r="G315" s="15">
        <f t="shared" ca="1" si="29"/>
        <v>0</v>
      </c>
      <c r="H315" s="13">
        <f t="shared" ca="1" si="25"/>
        <v>0.32657534246575348</v>
      </c>
      <c r="I315" s="29">
        <f ca="1">IF(G315&lt;&gt;0,IF(E315&lt;0,0,IF(OR(Tzatziki!I315&gt;0,'Monterey Jack'!I315&gt;0),0,IF(OR(Pita!I315&gt;0,'Green Pepper'!I315&gt;0,'House Salad'!I315&gt;0,Mushrooms!I315&gt;0,Lemon!I315&gt;0,'Marinated Chicken'!I315&gt;0,Squid!I315&gt;0,Onions!I315&gt;0,Spanakopita!I315&gt;0),50,200))),0)</f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282</v>
      </c>
      <c r="F316" s="15">
        <f t="shared" si="28"/>
        <v>16</v>
      </c>
      <c r="G316" s="15">
        <f t="shared" ca="1" si="29"/>
        <v>0</v>
      </c>
      <c r="H316" s="13">
        <f t="shared" ca="1" si="25"/>
        <v>0.30904109589041101</v>
      </c>
      <c r="I316" s="29">
        <f ca="1">IF(G316&lt;&gt;0,IF(E316&lt;0,0,IF(OR(Tzatziki!I316&gt;0,'Monterey Jack'!I316&gt;0),0,IF(OR(Pita!I316&gt;0,'Green Pepper'!I316&gt;0,'House Salad'!I316&gt;0,Mushrooms!I316&gt;0,Lemon!I316&gt;0,'Marinated Chicken'!I316&gt;0,Squid!I316&gt;0,Onions!I316&gt;0,Spanakopita!I316&gt;0),50,200))),0)</f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266</v>
      </c>
      <c r="F317" s="15">
        <f t="shared" si="28"/>
        <v>16</v>
      </c>
      <c r="G317" s="15">
        <f t="shared" ca="1" si="29"/>
        <v>0</v>
      </c>
      <c r="H317" s="13">
        <f t="shared" ca="1" si="25"/>
        <v>0.29150684931506854</v>
      </c>
      <c r="I317" s="29">
        <f ca="1">IF(G317&lt;&gt;0,IF(E317&lt;0,0,IF(OR(Tzatziki!I317&gt;0,'Monterey Jack'!I317&gt;0),0,IF(OR(Pita!I317&gt;0,'Green Pepper'!I317&gt;0,'House Salad'!I317&gt;0,Mushrooms!I317&gt;0,Lemon!I317&gt;0,'Marinated Chicken'!I317&gt;0,Squid!I317&gt;0,Onions!I317&gt;0,Spanakopita!I317&gt;0),50,200))),0)</f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250</v>
      </c>
      <c r="F318" s="15">
        <f t="shared" si="28"/>
        <v>16</v>
      </c>
      <c r="G318" s="15">
        <f t="shared" ca="1" si="29"/>
        <v>0</v>
      </c>
      <c r="H318" s="13">
        <f t="shared" ca="1" si="25"/>
        <v>0.27397260273972607</v>
      </c>
      <c r="I318" s="29">
        <f ca="1">IF(G318&lt;&gt;0,IF(E318&lt;0,0,IF(OR(Tzatziki!I318&gt;0,'Monterey Jack'!I318&gt;0),0,IF(OR(Pita!I318&gt;0,'Green Pepper'!I318&gt;0,'House Salad'!I318&gt;0,Mushrooms!I318&gt;0,Lemon!I318&gt;0,'Marinated Chicken'!I318&gt;0,Squid!I318&gt;0,Onions!I318&gt;0,Spanakopita!I318&gt;0),50,200))),0)</f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234</v>
      </c>
      <c r="F319" s="15">
        <f t="shared" si="28"/>
        <v>16</v>
      </c>
      <c r="G319" s="15">
        <f t="shared" ca="1" si="29"/>
        <v>0</v>
      </c>
      <c r="H319" s="13">
        <f t="shared" ca="1" si="25"/>
        <v>0.2564383561643836</v>
      </c>
      <c r="I319" s="29">
        <f ca="1">IF(G319&lt;&gt;0,IF(E319&lt;0,0,IF(OR(Tzatziki!I319&gt;0,'Monterey Jack'!I319&gt;0),0,IF(OR(Pita!I319&gt;0,'Green Pepper'!I319&gt;0,'House Salad'!I319&gt;0,Mushrooms!I319&gt;0,Lemon!I319&gt;0,'Marinated Chicken'!I319&gt;0,Squid!I319&gt;0,Onions!I319&gt;0,Spanakopita!I319&gt;0),50,200))),0)</f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218</v>
      </c>
      <c r="F320" s="15">
        <f t="shared" si="28"/>
        <v>16</v>
      </c>
      <c r="G320" s="15">
        <f t="shared" ca="1" si="29"/>
        <v>0</v>
      </c>
      <c r="H320" s="13">
        <f t="shared" ca="1" si="25"/>
        <v>0.23890410958904112</v>
      </c>
      <c r="I320" s="29">
        <f ca="1">IF(G320&lt;&gt;0,IF(E320&lt;0,0,IF(OR(Tzatziki!I320&gt;0,'Monterey Jack'!I320&gt;0),0,IF(OR(Pita!I320&gt;0,'Green Pepper'!I320&gt;0,'House Salad'!I320&gt;0,Mushrooms!I320&gt;0,Lemon!I320&gt;0,'Marinated Chicken'!I320&gt;0,Squid!I320&gt;0,Onions!I320&gt;0,Spanakopita!I320&gt;0),50,200))),0)</f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202</v>
      </c>
      <c r="F321" s="15">
        <f t="shared" si="28"/>
        <v>16</v>
      </c>
      <c r="G321" s="15">
        <f t="shared" ca="1" si="29"/>
        <v>0</v>
      </c>
      <c r="H321" s="13">
        <f t="shared" ca="1" si="25"/>
        <v>0.22136986301369865</v>
      </c>
      <c r="I321" s="29">
        <f ca="1">IF(G321&lt;&gt;0,IF(E321&lt;0,0,IF(OR(Tzatziki!I321&gt;0,'Monterey Jack'!I321&gt;0),0,IF(OR(Pita!I321&gt;0,'Green Pepper'!I321&gt;0,'House Salad'!I321&gt;0,Mushrooms!I321&gt;0,Lemon!I321&gt;0,'Marinated Chicken'!I321&gt;0,Squid!I321&gt;0,Onions!I321&gt;0,Spanakopita!I321&gt;0),50,200))),0)</f>
        <v>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186</v>
      </c>
      <c r="F322" s="15">
        <f t="shared" si="28"/>
        <v>16</v>
      </c>
      <c r="G322" s="15">
        <f t="shared" ca="1" si="29"/>
        <v>0</v>
      </c>
      <c r="H322" s="13">
        <f t="shared" ca="1" si="25"/>
        <v>0.20383561643835618</v>
      </c>
      <c r="I322" s="29">
        <f ca="1">IF(G322&lt;&gt;0,IF(E322&lt;0,0,IF(OR(Tzatziki!I322&gt;0,'Monterey Jack'!I322&gt;0),0,IF(OR(Pita!I322&gt;0,'Green Pepper'!I322&gt;0,'House Salad'!I322&gt;0,Mushrooms!I322&gt;0,Lemon!I322&gt;0,'Marinated Chicken'!I322&gt;0,Squid!I322&gt;0,Onions!I322&gt;0,Spanakopita!I322&gt;0),50,200))),0)</f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170</v>
      </c>
      <c r="F323" s="15">
        <f t="shared" si="28"/>
        <v>16</v>
      </c>
      <c r="G323" s="15">
        <f t="shared" ca="1" si="29"/>
        <v>0</v>
      </c>
      <c r="H323" s="13">
        <f t="shared" ca="1" si="25"/>
        <v>0.18630136986301371</v>
      </c>
      <c r="I323" s="29">
        <f ca="1">IF(G323&lt;&gt;0,IF(E323&lt;0,0,IF(OR(Tzatziki!I323&gt;0,'Monterey Jack'!I323&gt;0),0,IF(OR(Pita!I323&gt;0,'Green Pepper'!I323&gt;0,'House Salad'!I323&gt;0,Mushrooms!I323&gt;0,Lemon!I323&gt;0,'Marinated Chicken'!I323&gt;0,Squid!I323&gt;0,Onions!I323&gt;0,Spanakopita!I323&gt;0),50,200))),0)</f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154</v>
      </c>
      <c r="F324" s="15">
        <f t="shared" si="28"/>
        <v>16</v>
      </c>
      <c r="G324" s="15">
        <f t="shared" ca="1" si="29"/>
        <v>0</v>
      </c>
      <c r="H324" s="13">
        <f t="shared" ca="1" si="25"/>
        <v>0.16876712328767127</v>
      </c>
      <c r="I324" s="29">
        <f ca="1">IF(G324&lt;&gt;0,IF(E324&lt;0,0,IF(OR(Tzatziki!I324&gt;0,'Monterey Jack'!I324&gt;0),0,IF(OR(Pita!I324&gt;0,'Green Pepper'!I324&gt;0,'House Salad'!I324&gt;0,Mushrooms!I324&gt;0,Lemon!I324&gt;0,'Marinated Chicken'!I324&gt;0,Squid!I324&gt;0,Onions!I324&gt;0,Spanakopita!I324&gt;0),50,200))),0)</f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138</v>
      </c>
      <c r="F325" s="15">
        <f t="shared" si="28"/>
        <v>16</v>
      </c>
      <c r="G325" s="15">
        <f t="shared" ca="1" si="29"/>
        <v>0</v>
      </c>
      <c r="H325" s="13">
        <f t="shared" ca="1" si="25"/>
        <v>0.1512328767123288</v>
      </c>
      <c r="I325" s="29">
        <f ca="1">IF(G325&lt;&gt;0,IF(E325&lt;0,0,IF(OR(Tzatziki!I325&gt;0,'Monterey Jack'!I325&gt;0),0,IF(OR(Pita!I325&gt;0,'Green Pepper'!I325&gt;0,'House Salad'!I325&gt;0,Mushrooms!I325&gt;0,Lemon!I325&gt;0,'Marinated Chicken'!I325&gt;0,Squid!I325&gt;0,Onions!I325&gt;0,Spanakopita!I325&gt;0),50,200))),0)</f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122</v>
      </c>
      <c r="F326" s="15">
        <f t="shared" si="28"/>
        <v>16</v>
      </c>
      <c r="G326" s="15">
        <f t="shared" ca="1" si="29"/>
        <v>0</v>
      </c>
      <c r="H326" s="13">
        <f t="shared" ca="1" si="25"/>
        <v>0.13369863013698632</v>
      </c>
      <c r="I326" s="29">
        <f ca="1">IF(G326&lt;&gt;0,IF(E326&lt;0,0,IF(OR(Tzatziki!I326&gt;0,'Monterey Jack'!I326&gt;0),0,IF(OR(Pita!I326&gt;0,'Green Pepper'!I326&gt;0,'House Salad'!I326&gt;0,Mushrooms!I326&gt;0,Lemon!I326&gt;0,'Marinated Chicken'!I326&gt;0,Squid!I326&gt;0,Onions!I326&gt;0,Spanakopita!I326&gt;0),50,200))),0)</f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106</v>
      </c>
      <c r="F327" s="15">
        <f t="shared" si="28"/>
        <v>16</v>
      </c>
      <c r="G327" s="15">
        <f t="shared" ca="1" si="29"/>
        <v>0</v>
      </c>
      <c r="H327" s="13">
        <f t="shared" ca="1" si="25"/>
        <v>0.11616438356164385</v>
      </c>
      <c r="I327" s="29">
        <f ca="1">IF(G327&lt;&gt;0,IF(E327&lt;0,0,IF(OR(Tzatziki!I327&gt;0,'Monterey Jack'!I327&gt;0),0,IF(OR(Pita!I327&gt;0,'Green Pepper'!I327&gt;0,'House Salad'!I327&gt;0,Mushrooms!I327&gt;0,Lemon!I327&gt;0,'Marinated Chicken'!I327&gt;0,Squid!I327&gt;0,Onions!I327&gt;0,Spanakopita!I327&gt;0),50,200))),0)</f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90</v>
      </c>
      <c r="F328" s="15">
        <f t="shared" si="28"/>
        <v>16</v>
      </c>
      <c r="G328" s="15">
        <f t="shared" ca="1" si="29"/>
        <v>224</v>
      </c>
      <c r="H328" s="13">
        <f t="shared" ca="1" si="25"/>
        <v>9.8630136986301381E-2</v>
      </c>
      <c r="I328" s="29">
        <f ca="1">IF(G328&lt;&gt;0,IF(E328&lt;0,0,IF(OR(Tzatziki!I328&gt;0,'Monterey Jack'!I328&gt;0),0,IF(OR(Pita!I328&gt;0,'Green Pepper'!I328&gt;0,'House Salad'!I328&gt;0,Mushrooms!I328&gt;0,Lemon!I328&gt;0,'Marinated Chicken'!I328&gt;0,Squid!I328&gt;0,Onions!I328&gt;0,Spanakopita!I328&gt;0),50,200))),0)</f>
        <v>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298</v>
      </c>
      <c r="F329" s="15">
        <f t="shared" si="28"/>
        <v>16</v>
      </c>
      <c r="G329" s="15">
        <f t="shared" ca="1" si="29"/>
        <v>0</v>
      </c>
      <c r="H329" s="13">
        <f t="shared" ca="1" si="25"/>
        <v>0.32657534246575348</v>
      </c>
      <c r="I329" s="29">
        <f ca="1">IF(G329&lt;&gt;0,IF(E329&lt;0,0,IF(OR(Tzatziki!I329&gt;0,'Monterey Jack'!I329&gt;0),0,IF(OR(Pita!I329&gt;0,'Green Pepper'!I329&gt;0,'House Salad'!I329&gt;0,Mushrooms!I329&gt;0,Lemon!I329&gt;0,'Marinated Chicken'!I329&gt;0,Squid!I329&gt;0,Onions!I329&gt;0,Spanakopita!I329&gt;0),50,200))),0)</f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282</v>
      </c>
      <c r="F330" s="15">
        <f t="shared" si="28"/>
        <v>16</v>
      </c>
      <c r="G330" s="15">
        <f t="shared" ca="1" si="29"/>
        <v>0</v>
      </c>
      <c r="H330" s="13">
        <f t="shared" ca="1" si="25"/>
        <v>0.30904109589041101</v>
      </c>
      <c r="I330" s="29">
        <f ca="1">IF(G330&lt;&gt;0,IF(E330&lt;0,0,IF(OR(Tzatziki!I330&gt;0,'Monterey Jack'!I330&gt;0),0,IF(OR(Pita!I330&gt;0,'Green Pepper'!I330&gt;0,'House Salad'!I330&gt;0,Mushrooms!I330&gt;0,Lemon!I330&gt;0,'Marinated Chicken'!I330&gt;0,Squid!I330&gt;0,Onions!I330&gt;0,Spanakopita!I330&gt;0),50,200))),0)</f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266</v>
      </c>
      <c r="F331" s="15">
        <f t="shared" si="28"/>
        <v>16</v>
      </c>
      <c r="G331" s="15">
        <f t="shared" ca="1" si="29"/>
        <v>0</v>
      </c>
      <c r="H331" s="13">
        <f t="shared" ca="1" si="25"/>
        <v>0.29150684931506854</v>
      </c>
      <c r="I331" s="29">
        <f ca="1">IF(G331&lt;&gt;0,IF(E331&lt;0,0,IF(OR(Tzatziki!I331&gt;0,'Monterey Jack'!I331&gt;0),0,IF(OR(Pita!I331&gt;0,'Green Pepper'!I331&gt;0,'House Salad'!I331&gt;0,Mushrooms!I331&gt;0,Lemon!I331&gt;0,'Marinated Chicken'!I331&gt;0,Squid!I331&gt;0,Onions!I331&gt;0,Spanakopita!I331&gt;0),50,200))),0)</f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250</v>
      </c>
      <c r="F332" s="15">
        <f t="shared" si="28"/>
        <v>16</v>
      </c>
      <c r="G332" s="15">
        <f t="shared" ca="1" si="29"/>
        <v>0</v>
      </c>
      <c r="H332" s="13">
        <f t="shared" ca="1" si="25"/>
        <v>0.27397260273972607</v>
      </c>
      <c r="I332" s="29">
        <f ca="1">IF(G332&lt;&gt;0,IF(E332&lt;0,0,IF(OR(Tzatziki!I332&gt;0,'Monterey Jack'!I332&gt;0),0,IF(OR(Pita!I332&gt;0,'Green Pepper'!I332&gt;0,'House Salad'!I332&gt;0,Mushrooms!I332&gt;0,Lemon!I332&gt;0,'Marinated Chicken'!I332&gt;0,Squid!I332&gt;0,Onions!I332&gt;0,Spanakopita!I332&gt;0),50,200))),0)</f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234</v>
      </c>
      <c r="F333" s="15">
        <f t="shared" si="28"/>
        <v>16</v>
      </c>
      <c r="G333" s="15">
        <f t="shared" ca="1" si="29"/>
        <v>0</v>
      </c>
      <c r="H333" s="13">
        <f t="shared" ca="1" si="25"/>
        <v>0.2564383561643836</v>
      </c>
      <c r="I333" s="29">
        <f ca="1">IF(G333&lt;&gt;0,IF(E333&lt;0,0,IF(OR(Tzatziki!I333&gt;0,'Monterey Jack'!I333&gt;0),0,IF(OR(Pita!I333&gt;0,'Green Pepper'!I333&gt;0,'House Salad'!I333&gt;0,Mushrooms!I333&gt;0,Lemon!I333&gt;0,'Marinated Chicken'!I333&gt;0,Squid!I333&gt;0,Onions!I333&gt;0,Spanakopita!I333&gt;0),50,200))),0)</f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218</v>
      </c>
      <c r="F334" s="15">
        <f t="shared" si="28"/>
        <v>16</v>
      </c>
      <c r="G334" s="15">
        <f t="shared" ca="1" si="29"/>
        <v>0</v>
      </c>
      <c r="H334" s="13">
        <f t="shared" ca="1" si="25"/>
        <v>0.23890410958904112</v>
      </c>
      <c r="I334" s="29">
        <f ca="1">IF(G334&lt;&gt;0,IF(E334&lt;0,0,IF(OR(Tzatziki!I334&gt;0,'Monterey Jack'!I334&gt;0),0,IF(OR(Pita!I334&gt;0,'Green Pepper'!I334&gt;0,'House Salad'!I334&gt;0,Mushrooms!I334&gt;0,Lemon!I334&gt;0,'Marinated Chicken'!I334&gt;0,Squid!I334&gt;0,Onions!I334&gt;0,Spanakopita!I334&gt;0),50,200))),0)</f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202</v>
      </c>
      <c r="F335" s="15">
        <f t="shared" si="28"/>
        <v>16</v>
      </c>
      <c r="G335" s="15">
        <f t="shared" ca="1" si="29"/>
        <v>0</v>
      </c>
      <c r="H335" s="13">
        <f t="shared" ca="1" si="25"/>
        <v>0.22136986301369865</v>
      </c>
      <c r="I335" s="29">
        <f ca="1">IF(G335&lt;&gt;0,IF(E335&lt;0,0,IF(OR(Tzatziki!I335&gt;0,'Monterey Jack'!I335&gt;0),0,IF(OR(Pita!I335&gt;0,'Green Pepper'!I335&gt;0,'House Salad'!I335&gt;0,Mushrooms!I335&gt;0,Lemon!I335&gt;0,'Marinated Chicken'!I335&gt;0,Squid!I335&gt;0,Onions!I335&gt;0,Spanakopita!I335&gt;0),50,200))),0)</f>
        <v>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186</v>
      </c>
      <c r="F336" s="15">
        <f t="shared" si="28"/>
        <v>16</v>
      </c>
      <c r="G336" s="15">
        <f t="shared" ca="1" si="29"/>
        <v>0</v>
      </c>
      <c r="H336" s="13">
        <f t="shared" ca="1" si="25"/>
        <v>0.20383561643835618</v>
      </c>
      <c r="I336" s="29">
        <f ca="1">IF(G336&lt;&gt;0,IF(E336&lt;0,0,IF(OR(Tzatziki!I336&gt;0,'Monterey Jack'!I336&gt;0),0,IF(OR(Pita!I336&gt;0,'Green Pepper'!I336&gt;0,'House Salad'!I336&gt;0,Mushrooms!I336&gt;0,Lemon!I336&gt;0,'Marinated Chicken'!I336&gt;0,Squid!I336&gt;0,Onions!I336&gt;0,Spanakopita!I336&gt;0),50,200))),0)</f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170</v>
      </c>
      <c r="F337" s="15">
        <f t="shared" si="28"/>
        <v>16</v>
      </c>
      <c r="G337" s="15">
        <f t="shared" ca="1" si="29"/>
        <v>0</v>
      </c>
      <c r="H337" s="13">
        <f t="shared" ca="1" si="25"/>
        <v>0.18630136986301371</v>
      </c>
      <c r="I337" s="29">
        <f ca="1">IF(G337&lt;&gt;0,IF(E337&lt;0,0,IF(OR(Tzatziki!I337&gt;0,'Monterey Jack'!I337&gt;0),0,IF(OR(Pita!I337&gt;0,'Green Pepper'!I337&gt;0,'House Salad'!I337&gt;0,Mushrooms!I337&gt;0,Lemon!I337&gt;0,'Marinated Chicken'!I337&gt;0,Squid!I337&gt;0,Onions!I337&gt;0,Spanakopita!I337&gt;0),50,200))),0)</f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154</v>
      </c>
      <c r="F338" s="15">
        <f t="shared" si="28"/>
        <v>16</v>
      </c>
      <c r="G338" s="15">
        <f t="shared" ca="1" si="29"/>
        <v>0</v>
      </c>
      <c r="H338" s="13">
        <f t="shared" ca="1" si="25"/>
        <v>0.16876712328767127</v>
      </c>
      <c r="I338" s="29">
        <f ca="1">IF(G338&lt;&gt;0,IF(E338&lt;0,0,IF(OR(Tzatziki!I338&gt;0,'Monterey Jack'!I338&gt;0),0,IF(OR(Pita!I338&gt;0,'Green Pepper'!I338&gt;0,'House Salad'!I338&gt;0,Mushrooms!I338&gt;0,Lemon!I338&gt;0,'Marinated Chicken'!I338&gt;0,Squid!I338&gt;0,Onions!I338&gt;0,Spanakopita!I338&gt;0),50,200))),0)</f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138</v>
      </c>
      <c r="F339" s="15">
        <f t="shared" si="28"/>
        <v>16</v>
      </c>
      <c r="G339" s="15">
        <f t="shared" ca="1" si="29"/>
        <v>0</v>
      </c>
      <c r="H339" s="13">
        <f t="shared" ca="1" si="25"/>
        <v>0.1512328767123288</v>
      </c>
      <c r="I339" s="29">
        <f ca="1">IF(G339&lt;&gt;0,IF(E339&lt;0,0,IF(OR(Tzatziki!I339&gt;0,'Monterey Jack'!I339&gt;0),0,IF(OR(Pita!I339&gt;0,'Green Pepper'!I339&gt;0,'House Salad'!I339&gt;0,Mushrooms!I339&gt;0,Lemon!I339&gt;0,'Marinated Chicken'!I339&gt;0,Squid!I339&gt;0,Onions!I339&gt;0,Spanakopita!I339&gt;0),50,200))),0)</f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122</v>
      </c>
      <c r="F340" s="15">
        <f t="shared" si="28"/>
        <v>16</v>
      </c>
      <c r="G340" s="15">
        <f t="shared" ca="1" si="29"/>
        <v>0</v>
      </c>
      <c r="H340" s="13">
        <f t="shared" ca="1" si="25"/>
        <v>0.13369863013698632</v>
      </c>
      <c r="I340" s="29">
        <f ca="1">IF(G340&lt;&gt;0,IF(E340&lt;0,0,IF(OR(Tzatziki!I340&gt;0,'Monterey Jack'!I340&gt;0),0,IF(OR(Pita!I340&gt;0,'Green Pepper'!I340&gt;0,'House Salad'!I340&gt;0,Mushrooms!I340&gt;0,Lemon!I340&gt;0,'Marinated Chicken'!I340&gt;0,Squid!I340&gt;0,Onions!I340&gt;0,Spanakopita!I340&gt;0),50,200))),0)</f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106</v>
      </c>
      <c r="F341" s="15">
        <f t="shared" si="28"/>
        <v>16</v>
      </c>
      <c r="G341" s="15">
        <f t="shared" ca="1" si="29"/>
        <v>0</v>
      </c>
      <c r="H341" s="13">
        <f t="shared" ref="H341:H385" ca="1" si="31">IF(E341&gt;0,E341*($E$12/365),0)</f>
        <v>0.11616438356164385</v>
      </c>
      <c r="I341" s="29">
        <f ca="1">IF(G341&lt;&gt;0,IF(E341&lt;0,0,IF(OR(Tzatziki!I341&gt;0,'Monterey Jack'!I341&gt;0),0,IF(OR(Pita!I341&gt;0,'Green Pepper'!I341&gt;0,'House Salad'!I341&gt;0,Mushrooms!I341&gt;0,Lemon!I341&gt;0,'Marinated Chicken'!I341&gt;0,Squid!I341&gt;0,Onions!I341&gt;0,Spanakopita!I341&gt;0),50,200))),0)</f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90</v>
      </c>
      <c r="F342" s="15">
        <f t="shared" ref="F342:F386" si="34">ROUND($E$15/7,0)</f>
        <v>16</v>
      </c>
      <c r="G342" s="15">
        <f t="shared" ref="G342:G385" ca="1" si="35">IF(D342=1,$E$4,IF(E342&lt;0,$E$4-E342,IF(MOD(D342,$E$5)=0,$E$4-E342,0)))</f>
        <v>224</v>
      </c>
      <c r="H342" s="13">
        <f t="shared" ca="1" si="31"/>
        <v>9.8630136986301381E-2</v>
      </c>
      <c r="I342" s="29">
        <f ca="1">IF(G342&lt;&gt;0,IF(E342&lt;0,0,IF(OR(Tzatziki!I342&gt;0,'Monterey Jack'!I342&gt;0),0,IF(OR(Pita!I342&gt;0,'Green Pepper'!I342&gt;0,'House Salad'!I342&gt;0,Mushrooms!I342&gt;0,Lemon!I342&gt;0,'Marinated Chicken'!I342&gt;0,Squid!I342&gt;0,Onions!I342&gt;0,Spanakopita!I342&gt;0),50,200))),0)</f>
        <v>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298</v>
      </c>
      <c r="F343" s="15">
        <f t="shared" si="34"/>
        <v>16</v>
      </c>
      <c r="G343" s="15">
        <f t="shared" ca="1" si="35"/>
        <v>0</v>
      </c>
      <c r="H343" s="13">
        <f t="shared" ca="1" si="31"/>
        <v>0.32657534246575348</v>
      </c>
      <c r="I343" s="29">
        <f ca="1">IF(G343&lt;&gt;0,IF(E343&lt;0,0,IF(OR(Tzatziki!I343&gt;0,'Monterey Jack'!I343&gt;0),0,IF(OR(Pita!I343&gt;0,'Green Pepper'!I343&gt;0,'House Salad'!I343&gt;0,Mushrooms!I343&gt;0,Lemon!I343&gt;0,'Marinated Chicken'!I343&gt;0,Squid!I343&gt;0,Onions!I343&gt;0,Spanakopita!I343&gt;0),50,200))),0)</f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282</v>
      </c>
      <c r="F344" s="15">
        <f t="shared" si="34"/>
        <v>16</v>
      </c>
      <c r="G344" s="15">
        <f t="shared" ca="1" si="35"/>
        <v>0</v>
      </c>
      <c r="H344" s="13">
        <f t="shared" ca="1" si="31"/>
        <v>0.30904109589041101</v>
      </c>
      <c r="I344" s="29">
        <f ca="1">IF(G344&lt;&gt;0,IF(E344&lt;0,0,IF(OR(Tzatziki!I344&gt;0,'Monterey Jack'!I344&gt;0),0,IF(OR(Pita!I344&gt;0,'Green Pepper'!I344&gt;0,'House Salad'!I344&gt;0,Mushrooms!I344&gt;0,Lemon!I344&gt;0,'Marinated Chicken'!I344&gt;0,Squid!I344&gt;0,Onions!I344&gt;0,Spanakopita!I344&gt;0),50,200))),0)</f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266</v>
      </c>
      <c r="F345" s="15">
        <f t="shared" si="34"/>
        <v>16</v>
      </c>
      <c r="G345" s="15">
        <f t="shared" ca="1" si="35"/>
        <v>0</v>
      </c>
      <c r="H345" s="13">
        <f t="shared" ca="1" si="31"/>
        <v>0.29150684931506854</v>
      </c>
      <c r="I345" s="29">
        <f ca="1">IF(G345&lt;&gt;0,IF(E345&lt;0,0,IF(OR(Tzatziki!I345&gt;0,'Monterey Jack'!I345&gt;0),0,IF(OR(Pita!I345&gt;0,'Green Pepper'!I345&gt;0,'House Salad'!I345&gt;0,Mushrooms!I345&gt;0,Lemon!I345&gt;0,'Marinated Chicken'!I345&gt;0,Squid!I345&gt;0,Onions!I345&gt;0,Spanakopita!I345&gt;0),50,200))),0)</f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250</v>
      </c>
      <c r="F346" s="15">
        <f t="shared" si="34"/>
        <v>16</v>
      </c>
      <c r="G346" s="15">
        <f t="shared" ca="1" si="35"/>
        <v>0</v>
      </c>
      <c r="H346" s="13">
        <f t="shared" ca="1" si="31"/>
        <v>0.27397260273972607</v>
      </c>
      <c r="I346" s="29">
        <f ca="1">IF(G346&lt;&gt;0,IF(E346&lt;0,0,IF(OR(Tzatziki!I346&gt;0,'Monterey Jack'!I346&gt;0),0,IF(OR(Pita!I346&gt;0,'Green Pepper'!I346&gt;0,'House Salad'!I346&gt;0,Mushrooms!I346&gt;0,Lemon!I346&gt;0,'Marinated Chicken'!I346&gt;0,Squid!I346&gt;0,Onions!I346&gt;0,Spanakopita!I346&gt;0),50,200))),0)</f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234</v>
      </c>
      <c r="F347" s="15">
        <f t="shared" si="34"/>
        <v>16</v>
      </c>
      <c r="G347" s="15">
        <f t="shared" ca="1" si="35"/>
        <v>0</v>
      </c>
      <c r="H347" s="13">
        <f t="shared" ca="1" si="31"/>
        <v>0.2564383561643836</v>
      </c>
      <c r="I347" s="29">
        <f ca="1">IF(G347&lt;&gt;0,IF(E347&lt;0,0,IF(OR(Tzatziki!I347&gt;0,'Monterey Jack'!I347&gt;0),0,IF(OR(Pita!I347&gt;0,'Green Pepper'!I347&gt;0,'House Salad'!I347&gt;0,Mushrooms!I347&gt;0,Lemon!I347&gt;0,'Marinated Chicken'!I347&gt;0,Squid!I347&gt;0,Onions!I347&gt;0,Spanakopita!I347&gt;0),50,200))),0)</f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218</v>
      </c>
      <c r="F348" s="15">
        <f t="shared" si="34"/>
        <v>16</v>
      </c>
      <c r="G348" s="15">
        <f t="shared" ca="1" si="35"/>
        <v>0</v>
      </c>
      <c r="H348" s="13">
        <f t="shared" ca="1" si="31"/>
        <v>0.23890410958904112</v>
      </c>
      <c r="I348" s="29">
        <f ca="1">IF(G348&lt;&gt;0,IF(E348&lt;0,0,IF(OR(Tzatziki!I348&gt;0,'Monterey Jack'!I348&gt;0),0,IF(OR(Pita!I348&gt;0,'Green Pepper'!I348&gt;0,'House Salad'!I348&gt;0,Mushrooms!I348&gt;0,Lemon!I348&gt;0,'Marinated Chicken'!I348&gt;0,Squid!I348&gt;0,Onions!I348&gt;0,Spanakopita!I348&gt;0),50,200))),0)</f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202</v>
      </c>
      <c r="F349" s="15">
        <f t="shared" si="34"/>
        <v>16</v>
      </c>
      <c r="G349" s="15">
        <f t="shared" ca="1" si="35"/>
        <v>0</v>
      </c>
      <c r="H349" s="13">
        <f t="shared" ca="1" si="31"/>
        <v>0.22136986301369865</v>
      </c>
      <c r="I349" s="29">
        <f ca="1">IF(G349&lt;&gt;0,IF(E349&lt;0,0,IF(OR(Tzatziki!I349&gt;0,'Monterey Jack'!I349&gt;0),0,IF(OR(Pita!I349&gt;0,'Green Pepper'!I349&gt;0,'House Salad'!I349&gt;0,Mushrooms!I349&gt;0,Lemon!I349&gt;0,'Marinated Chicken'!I349&gt;0,Squid!I349&gt;0,Onions!I349&gt;0,Spanakopita!I349&gt;0),50,200))),0)</f>
        <v>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186</v>
      </c>
      <c r="F350" s="15">
        <f t="shared" si="34"/>
        <v>16</v>
      </c>
      <c r="G350" s="15">
        <f t="shared" ca="1" si="35"/>
        <v>0</v>
      </c>
      <c r="H350" s="13">
        <f t="shared" ca="1" si="31"/>
        <v>0.20383561643835618</v>
      </c>
      <c r="I350" s="29">
        <f ca="1">IF(G350&lt;&gt;0,IF(E350&lt;0,0,IF(OR(Tzatziki!I350&gt;0,'Monterey Jack'!I350&gt;0),0,IF(OR(Pita!I350&gt;0,'Green Pepper'!I350&gt;0,'House Salad'!I350&gt;0,Mushrooms!I350&gt;0,Lemon!I350&gt;0,'Marinated Chicken'!I350&gt;0,Squid!I350&gt;0,Onions!I350&gt;0,Spanakopita!I350&gt;0),50,200))),0)</f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170</v>
      </c>
      <c r="F351" s="15">
        <f t="shared" si="34"/>
        <v>16</v>
      </c>
      <c r="G351" s="15">
        <f t="shared" ca="1" si="35"/>
        <v>0</v>
      </c>
      <c r="H351" s="13">
        <f t="shared" ca="1" si="31"/>
        <v>0.18630136986301371</v>
      </c>
      <c r="I351" s="29">
        <f ca="1">IF(G351&lt;&gt;0,IF(E351&lt;0,0,IF(OR(Tzatziki!I351&gt;0,'Monterey Jack'!I351&gt;0),0,IF(OR(Pita!I351&gt;0,'Green Pepper'!I351&gt;0,'House Salad'!I351&gt;0,Mushrooms!I351&gt;0,Lemon!I351&gt;0,'Marinated Chicken'!I351&gt;0,Squid!I351&gt;0,Onions!I351&gt;0,Spanakopita!I351&gt;0),50,200))),0)</f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154</v>
      </c>
      <c r="F352" s="15">
        <f t="shared" si="34"/>
        <v>16</v>
      </c>
      <c r="G352" s="15">
        <f t="shared" ca="1" si="35"/>
        <v>0</v>
      </c>
      <c r="H352" s="13">
        <f t="shared" ca="1" si="31"/>
        <v>0.16876712328767127</v>
      </c>
      <c r="I352" s="29">
        <f ca="1">IF(G352&lt;&gt;0,IF(E352&lt;0,0,IF(OR(Tzatziki!I352&gt;0,'Monterey Jack'!I352&gt;0),0,IF(OR(Pita!I352&gt;0,'Green Pepper'!I352&gt;0,'House Salad'!I352&gt;0,Mushrooms!I352&gt;0,Lemon!I352&gt;0,'Marinated Chicken'!I352&gt;0,Squid!I352&gt;0,Onions!I352&gt;0,Spanakopita!I352&gt;0),50,200))),0)</f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138</v>
      </c>
      <c r="F353" s="15">
        <f t="shared" si="34"/>
        <v>16</v>
      </c>
      <c r="G353" s="15">
        <f t="shared" ca="1" si="35"/>
        <v>0</v>
      </c>
      <c r="H353" s="13">
        <f t="shared" ca="1" si="31"/>
        <v>0.1512328767123288</v>
      </c>
      <c r="I353" s="29">
        <f ca="1">IF(G353&lt;&gt;0,IF(E353&lt;0,0,IF(OR(Tzatziki!I353&gt;0,'Monterey Jack'!I353&gt;0),0,IF(OR(Pita!I353&gt;0,'Green Pepper'!I353&gt;0,'House Salad'!I353&gt;0,Mushrooms!I353&gt;0,Lemon!I353&gt;0,'Marinated Chicken'!I353&gt;0,Squid!I353&gt;0,Onions!I353&gt;0,Spanakopita!I353&gt;0),50,200))),0)</f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122</v>
      </c>
      <c r="F354" s="15">
        <f t="shared" si="34"/>
        <v>16</v>
      </c>
      <c r="G354" s="15">
        <f t="shared" ca="1" si="35"/>
        <v>0</v>
      </c>
      <c r="H354" s="13">
        <f t="shared" ca="1" si="31"/>
        <v>0.13369863013698632</v>
      </c>
      <c r="I354" s="29">
        <f ca="1">IF(G354&lt;&gt;0,IF(E354&lt;0,0,IF(OR(Tzatziki!I354&gt;0,'Monterey Jack'!I354&gt;0),0,IF(OR(Pita!I354&gt;0,'Green Pepper'!I354&gt;0,'House Salad'!I354&gt;0,Mushrooms!I354&gt;0,Lemon!I354&gt;0,'Marinated Chicken'!I354&gt;0,Squid!I354&gt;0,Onions!I354&gt;0,Spanakopita!I354&gt;0),50,200))),0)</f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106</v>
      </c>
      <c r="F355" s="15">
        <f t="shared" si="34"/>
        <v>16</v>
      </c>
      <c r="G355" s="15">
        <f t="shared" ca="1" si="35"/>
        <v>0</v>
      </c>
      <c r="H355" s="13">
        <f t="shared" ca="1" si="31"/>
        <v>0.11616438356164385</v>
      </c>
      <c r="I355" s="29">
        <f ca="1">IF(G355&lt;&gt;0,IF(E355&lt;0,0,IF(OR(Tzatziki!I355&gt;0,'Monterey Jack'!I355&gt;0),0,IF(OR(Pita!I355&gt;0,'Green Pepper'!I355&gt;0,'House Salad'!I355&gt;0,Mushrooms!I355&gt;0,Lemon!I355&gt;0,'Marinated Chicken'!I355&gt;0,Squid!I355&gt;0,Onions!I355&gt;0,Spanakopita!I355&gt;0),50,200))),0)</f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90</v>
      </c>
      <c r="F356" s="15">
        <f t="shared" si="34"/>
        <v>16</v>
      </c>
      <c r="G356" s="15">
        <f t="shared" ca="1" si="35"/>
        <v>224</v>
      </c>
      <c r="H356" s="13">
        <f t="shared" ca="1" si="31"/>
        <v>9.8630136986301381E-2</v>
      </c>
      <c r="I356" s="29">
        <f ca="1">IF(G356&lt;&gt;0,IF(E356&lt;0,0,IF(OR(Tzatziki!I356&gt;0,'Monterey Jack'!I356&gt;0),0,IF(OR(Pita!I356&gt;0,'Green Pepper'!I356&gt;0,'House Salad'!I356&gt;0,Mushrooms!I356&gt;0,Lemon!I356&gt;0,'Marinated Chicken'!I356&gt;0,Squid!I356&gt;0,Onions!I356&gt;0,Spanakopita!I356&gt;0),50,200))),0)</f>
        <v>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298</v>
      </c>
      <c r="F357" s="15">
        <f t="shared" si="34"/>
        <v>16</v>
      </c>
      <c r="G357" s="15">
        <f t="shared" ca="1" si="35"/>
        <v>0</v>
      </c>
      <c r="H357" s="13">
        <f t="shared" ca="1" si="31"/>
        <v>0.32657534246575348</v>
      </c>
      <c r="I357" s="29">
        <f ca="1">IF(G357&lt;&gt;0,IF(E357&lt;0,0,IF(OR(Tzatziki!I357&gt;0,'Monterey Jack'!I357&gt;0),0,IF(OR(Pita!I357&gt;0,'Green Pepper'!I357&gt;0,'House Salad'!I357&gt;0,Mushrooms!I357&gt;0,Lemon!I357&gt;0,'Marinated Chicken'!I357&gt;0,Squid!I357&gt;0,Onions!I357&gt;0,Spanakopita!I357&gt;0),50,200))),0)</f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282</v>
      </c>
      <c r="F358" s="15">
        <f t="shared" si="34"/>
        <v>16</v>
      </c>
      <c r="G358" s="15">
        <f t="shared" ca="1" si="35"/>
        <v>0</v>
      </c>
      <c r="H358" s="13">
        <f t="shared" ca="1" si="31"/>
        <v>0.30904109589041101</v>
      </c>
      <c r="I358" s="29">
        <f ca="1">IF(G358&lt;&gt;0,IF(E358&lt;0,0,IF(OR(Tzatziki!I358&gt;0,'Monterey Jack'!I358&gt;0),0,IF(OR(Pita!I358&gt;0,'Green Pepper'!I358&gt;0,'House Salad'!I358&gt;0,Mushrooms!I358&gt;0,Lemon!I358&gt;0,'Marinated Chicken'!I358&gt;0,Squid!I358&gt;0,Onions!I358&gt;0,Spanakopita!I358&gt;0),50,200))),0)</f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266</v>
      </c>
      <c r="F359" s="15">
        <f t="shared" si="34"/>
        <v>16</v>
      </c>
      <c r="G359" s="15">
        <f t="shared" ca="1" si="35"/>
        <v>0</v>
      </c>
      <c r="H359" s="13">
        <f t="shared" ca="1" si="31"/>
        <v>0.29150684931506854</v>
      </c>
      <c r="I359" s="29">
        <f ca="1">IF(G359&lt;&gt;0,IF(E359&lt;0,0,IF(OR(Tzatziki!I359&gt;0,'Monterey Jack'!I359&gt;0),0,IF(OR(Pita!I359&gt;0,'Green Pepper'!I359&gt;0,'House Salad'!I359&gt;0,Mushrooms!I359&gt;0,Lemon!I359&gt;0,'Marinated Chicken'!I359&gt;0,Squid!I359&gt;0,Onions!I359&gt;0,Spanakopita!I359&gt;0),50,200))),0)</f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250</v>
      </c>
      <c r="F360" s="15">
        <f t="shared" si="34"/>
        <v>16</v>
      </c>
      <c r="G360" s="15">
        <f t="shared" ca="1" si="35"/>
        <v>0</v>
      </c>
      <c r="H360" s="13">
        <f t="shared" ca="1" si="31"/>
        <v>0.27397260273972607</v>
      </c>
      <c r="I360" s="29">
        <f ca="1">IF(G360&lt;&gt;0,IF(E360&lt;0,0,IF(OR(Tzatziki!I360&gt;0,'Monterey Jack'!I360&gt;0),0,IF(OR(Pita!I360&gt;0,'Green Pepper'!I360&gt;0,'House Salad'!I360&gt;0,Mushrooms!I360&gt;0,Lemon!I360&gt;0,'Marinated Chicken'!I360&gt;0,Squid!I360&gt;0,Onions!I360&gt;0,Spanakopita!I360&gt;0),50,200))),0)</f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234</v>
      </c>
      <c r="F361" s="15">
        <f t="shared" si="34"/>
        <v>16</v>
      </c>
      <c r="G361" s="15">
        <f t="shared" ca="1" si="35"/>
        <v>0</v>
      </c>
      <c r="H361" s="13">
        <f t="shared" ca="1" si="31"/>
        <v>0.2564383561643836</v>
      </c>
      <c r="I361" s="29">
        <f ca="1">IF(G361&lt;&gt;0,IF(E361&lt;0,0,IF(OR(Tzatziki!I361&gt;0,'Monterey Jack'!I361&gt;0),0,IF(OR(Pita!I361&gt;0,'Green Pepper'!I361&gt;0,'House Salad'!I361&gt;0,Mushrooms!I361&gt;0,Lemon!I361&gt;0,'Marinated Chicken'!I361&gt;0,Squid!I361&gt;0,Onions!I361&gt;0,Spanakopita!I361&gt;0),50,200))),0)</f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218</v>
      </c>
      <c r="F362" s="15">
        <f t="shared" si="34"/>
        <v>16</v>
      </c>
      <c r="G362" s="15">
        <f t="shared" ca="1" si="35"/>
        <v>0</v>
      </c>
      <c r="H362" s="13">
        <f t="shared" ca="1" si="31"/>
        <v>0.23890410958904112</v>
      </c>
      <c r="I362" s="29">
        <f ca="1">IF(G362&lt;&gt;0,IF(E362&lt;0,0,IF(OR(Tzatziki!I362&gt;0,'Monterey Jack'!I362&gt;0),0,IF(OR(Pita!I362&gt;0,'Green Pepper'!I362&gt;0,'House Salad'!I362&gt;0,Mushrooms!I362&gt;0,Lemon!I362&gt;0,'Marinated Chicken'!I362&gt;0,Squid!I362&gt;0,Onions!I362&gt;0,Spanakopita!I362&gt;0),50,200))),0)</f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202</v>
      </c>
      <c r="F363" s="15">
        <f t="shared" si="34"/>
        <v>16</v>
      </c>
      <c r="G363" s="15">
        <f t="shared" ca="1" si="35"/>
        <v>0</v>
      </c>
      <c r="H363" s="13">
        <f t="shared" ca="1" si="31"/>
        <v>0.22136986301369865</v>
      </c>
      <c r="I363" s="29">
        <f ca="1">IF(G363&lt;&gt;0,IF(E363&lt;0,0,IF(OR(Tzatziki!I363&gt;0,'Monterey Jack'!I363&gt;0),0,IF(OR(Pita!I363&gt;0,'Green Pepper'!I363&gt;0,'House Salad'!I363&gt;0,Mushrooms!I363&gt;0,Lemon!I363&gt;0,'Marinated Chicken'!I363&gt;0,Squid!I363&gt;0,Onions!I363&gt;0,Spanakopita!I363&gt;0),50,200))),0)</f>
        <v>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186</v>
      </c>
      <c r="F364" s="15">
        <f t="shared" si="34"/>
        <v>16</v>
      </c>
      <c r="G364" s="15">
        <f t="shared" ca="1" si="35"/>
        <v>0</v>
      </c>
      <c r="H364" s="13">
        <f t="shared" ca="1" si="31"/>
        <v>0.20383561643835618</v>
      </c>
      <c r="I364" s="29">
        <f ca="1">IF(G364&lt;&gt;0,IF(E364&lt;0,0,IF(OR(Tzatziki!I364&gt;0,'Monterey Jack'!I364&gt;0),0,IF(OR(Pita!I364&gt;0,'Green Pepper'!I364&gt;0,'House Salad'!I364&gt;0,Mushrooms!I364&gt;0,Lemon!I364&gt;0,'Marinated Chicken'!I364&gt;0,Squid!I364&gt;0,Onions!I364&gt;0,Spanakopita!I364&gt;0),50,200))),0)</f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170</v>
      </c>
      <c r="F365" s="15">
        <f t="shared" si="34"/>
        <v>16</v>
      </c>
      <c r="G365" s="15">
        <f t="shared" ca="1" si="35"/>
        <v>0</v>
      </c>
      <c r="H365" s="13">
        <f t="shared" ca="1" si="31"/>
        <v>0.18630136986301371</v>
      </c>
      <c r="I365" s="29">
        <f ca="1">IF(G365&lt;&gt;0,IF(E365&lt;0,0,IF(OR(Tzatziki!I365&gt;0,'Monterey Jack'!I365&gt;0),0,IF(OR(Pita!I365&gt;0,'Green Pepper'!I365&gt;0,'House Salad'!I365&gt;0,Mushrooms!I365&gt;0,Lemon!I365&gt;0,'Marinated Chicken'!I365&gt;0,Squid!I365&gt;0,Onions!I365&gt;0,Spanakopita!I365&gt;0),50,200))),0)</f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154</v>
      </c>
      <c r="F366" s="15">
        <f t="shared" si="34"/>
        <v>16</v>
      </c>
      <c r="G366" s="15">
        <f t="shared" ca="1" si="35"/>
        <v>0</v>
      </c>
      <c r="H366" s="13">
        <f t="shared" ca="1" si="31"/>
        <v>0.16876712328767127</v>
      </c>
      <c r="I366" s="29">
        <f ca="1">IF(G366&lt;&gt;0,IF(E366&lt;0,0,IF(OR(Tzatziki!I366&gt;0,'Monterey Jack'!I366&gt;0),0,IF(OR(Pita!I366&gt;0,'Green Pepper'!I366&gt;0,'House Salad'!I366&gt;0,Mushrooms!I366&gt;0,Lemon!I366&gt;0,'Marinated Chicken'!I366&gt;0,Squid!I366&gt;0,Onions!I366&gt;0,Spanakopita!I366&gt;0),50,200))),0)</f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138</v>
      </c>
      <c r="F367" s="15">
        <f t="shared" si="34"/>
        <v>16</v>
      </c>
      <c r="G367" s="15">
        <f t="shared" ca="1" si="35"/>
        <v>0</v>
      </c>
      <c r="H367" s="13">
        <f t="shared" ca="1" si="31"/>
        <v>0.1512328767123288</v>
      </c>
      <c r="I367" s="29">
        <f ca="1">IF(G367&lt;&gt;0,IF(E367&lt;0,0,IF(OR(Tzatziki!I367&gt;0,'Monterey Jack'!I367&gt;0),0,IF(OR(Pita!I367&gt;0,'Green Pepper'!I367&gt;0,'House Salad'!I367&gt;0,Mushrooms!I367&gt;0,Lemon!I367&gt;0,'Marinated Chicken'!I367&gt;0,Squid!I367&gt;0,Onions!I367&gt;0,Spanakopita!I367&gt;0),50,200))),0)</f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122</v>
      </c>
      <c r="F368" s="15">
        <f t="shared" si="34"/>
        <v>16</v>
      </c>
      <c r="G368" s="15">
        <f t="shared" ca="1" si="35"/>
        <v>0</v>
      </c>
      <c r="H368" s="13">
        <f t="shared" ca="1" si="31"/>
        <v>0.13369863013698632</v>
      </c>
      <c r="I368" s="29">
        <f ca="1">IF(G368&lt;&gt;0,IF(E368&lt;0,0,IF(OR(Tzatziki!I368&gt;0,'Monterey Jack'!I368&gt;0),0,IF(OR(Pita!I368&gt;0,'Green Pepper'!I368&gt;0,'House Salad'!I368&gt;0,Mushrooms!I368&gt;0,Lemon!I368&gt;0,'Marinated Chicken'!I368&gt;0,Squid!I368&gt;0,Onions!I368&gt;0,Spanakopita!I368&gt;0),50,200))),0)</f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106</v>
      </c>
      <c r="F369" s="15">
        <f t="shared" si="34"/>
        <v>16</v>
      </c>
      <c r="G369" s="15">
        <f t="shared" ca="1" si="35"/>
        <v>0</v>
      </c>
      <c r="H369" s="13">
        <f t="shared" ca="1" si="31"/>
        <v>0.11616438356164385</v>
      </c>
      <c r="I369" s="29">
        <f ca="1">IF(G369&lt;&gt;0,IF(E369&lt;0,0,IF(OR(Tzatziki!I369&gt;0,'Monterey Jack'!I369&gt;0),0,IF(OR(Pita!I369&gt;0,'Green Pepper'!I369&gt;0,'House Salad'!I369&gt;0,Mushrooms!I369&gt;0,Lemon!I369&gt;0,'Marinated Chicken'!I369&gt;0,Squid!I369&gt;0,Onions!I369&gt;0,Spanakopita!I369&gt;0),50,200))),0)</f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90</v>
      </c>
      <c r="F370" s="15">
        <f t="shared" si="34"/>
        <v>16</v>
      </c>
      <c r="G370" s="15">
        <f t="shared" ca="1" si="35"/>
        <v>224</v>
      </c>
      <c r="H370" s="13">
        <f t="shared" ca="1" si="31"/>
        <v>9.8630136986301381E-2</v>
      </c>
      <c r="I370" s="29">
        <f ca="1">IF(G370&lt;&gt;0,IF(E370&lt;0,0,IF(OR(Tzatziki!I370&gt;0,'Monterey Jack'!I370&gt;0),0,IF(OR(Pita!I370&gt;0,'Green Pepper'!I370&gt;0,'House Salad'!I370&gt;0,Mushrooms!I370&gt;0,Lemon!I370&gt;0,'Marinated Chicken'!I370&gt;0,Squid!I370&gt;0,Onions!I370&gt;0,Spanakopita!I370&gt;0),50,200))),0)</f>
        <v>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298</v>
      </c>
      <c r="F371" s="15">
        <f t="shared" si="34"/>
        <v>16</v>
      </c>
      <c r="G371" s="15">
        <f t="shared" ca="1" si="35"/>
        <v>0</v>
      </c>
      <c r="H371" s="13">
        <f t="shared" ca="1" si="31"/>
        <v>0.32657534246575348</v>
      </c>
      <c r="I371" s="29">
        <f ca="1">IF(G371&lt;&gt;0,IF(E371&lt;0,0,IF(OR(Tzatziki!I371&gt;0,'Monterey Jack'!I371&gt;0),0,IF(OR(Pita!I371&gt;0,'Green Pepper'!I371&gt;0,'House Salad'!I371&gt;0,Mushrooms!I371&gt;0,Lemon!I371&gt;0,'Marinated Chicken'!I371&gt;0,Squid!I371&gt;0,Onions!I371&gt;0,Spanakopita!I371&gt;0),50,200))),0)</f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282</v>
      </c>
      <c r="F372" s="15">
        <f t="shared" si="34"/>
        <v>16</v>
      </c>
      <c r="G372" s="15">
        <f t="shared" ca="1" si="35"/>
        <v>0</v>
      </c>
      <c r="H372" s="13">
        <f t="shared" ca="1" si="31"/>
        <v>0.30904109589041101</v>
      </c>
      <c r="I372" s="29">
        <f ca="1">IF(G372&lt;&gt;0,IF(E372&lt;0,0,IF(OR(Tzatziki!I372&gt;0,'Monterey Jack'!I372&gt;0),0,IF(OR(Pita!I372&gt;0,'Green Pepper'!I372&gt;0,'House Salad'!I372&gt;0,Mushrooms!I372&gt;0,Lemon!I372&gt;0,'Marinated Chicken'!I372&gt;0,Squid!I372&gt;0,Onions!I372&gt;0,Spanakopita!I372&gt;0),50,200))),0)</f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266</v>
      </c>
      <c r="F373" s="15">
        <f t="shared" si="34"/>
        <v>16</v>
      </c>
      <c r="G373" s="15">
        <f t="shared" ca="1" si="35"/>
        <v>0</v>
      </c>
      <c r="H373" s="13">
        <f t="shared" ca="1" si="31"/>
        <v>0.29150684931506854</v>
      </c>
      <c r="I373" s="29">
        <f ca="1">IF(G373&lt;&gt;0,IF(E373&lt;0,0,IF(OR(Tzatziki!I373&gt;0,'Monterey Jack'!I373&gt;0),0,IF(OR(Pita!I373&gt;0,'Green Pepper'!I373&gt;0,'House Salad'!I373&gt;0,Mushrooms!I373&gt;0,Lemon!I373&gt;0,'Marinated Chicken'!I373&gt;0,Squid!I373&gt;0,Onions!I373&gt;0,Spanakopita!I373&gt;0),50,200))),0)</f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250</v>
      </c>
      <c r="F374" s="15">
        <f t="shared" si="34"/>
        <v>16</v>
      </c>
      <c r="G374" s="15">
        <f t="shared" ca="1" si="35"/>
        <v>0</v>
      </c>
      <c r="H374" s="13">
        <f t="shared" ca="1" si="31"/>
        <v>0.27397260273972607</v>
      </c>
      <c r="I374" s="29">
        <f ca="1">IF(G374&lt;&gt;0,IF(E374&lt;0,0,IF(OR(Tzatziki!I374&gt;0,'Monterey Jack'!I374&gt;0),0,IF(OR(Pita!I374&gt;0,'Green Pepper'!I374&gt;0,'House Salad'!I374&gt;0,Mushrooms!I374&gt;0,Lemon!I374&gt;0,'Marinated Chicken'!I374&gt;0,Squid!I374&gt;0,Onions!I374&gt;0,Spanakopita!I374&gt;0),50,200))),0)</f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234</v>
      </c>
      <c r="F375" s="15">
        <f t="shared" si="34"/>
        <v>16</v>
      </c>
      <c r="G375" s="15">
        <f t="shared" ca="1" si="35"/>
        <v>0</v>
      </c>
      <c r="H375" s="13">
        <f t="shared" ca="1" si="31"/>
        <v>0.2564383561643836</v>
      </c>
      <c r="I375" s="29">
        <f ca="1">IF(G375&lt;&gt;0,IF(E375&lt;0,0,IF(OR(Tzatziki!I375&gt;0,'Monterey Jack'!I375&gt;0),0,IF(OR(Pita!I375&gt;0,'Green Pepper'!I375&gt;0,'House Salad'!I375&gt;0,Mushrooms!I375&gt;0,Lemon!I375&gt;0,'Marinated Chicken'!I375&gt;0,Squid!I375&gt;0,Onions!I375&gt;0,Spanakopita!I375&gt;0),50,200))),0)</f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218</v>
      </c>
      <c r="F376" s="15">
        <f t="shared" si="34"/>
        <v>16</v>
      </c>
      <c r="G376" s="15">
        <f t="shared" ca="1" si="35"/>
        <v>0</v>
      </c>
      <c r="H376" s="13">
        <f t="shared" ca="1" si="31"/>
        <v>0.23890410958904112</v>
      </c>
      <c r="I376" s="29">
        <f ca="1">IF(G376&lt;&gt;0,IF(E376&lt;0,0,IF(OR(Tzatziki!I376&gt;0,'Monterey Jack'!I376&gt;0),0,IF(OR(Pita!I376&gt;0,'Green Pepper'!I376&gt;0,'House Salad'!I376&gt;0,Mushrooms!I376&gt;0,Lemon!I376&gt;0,'Marinated Chicken'!I376&gt;0,Squid!I376&gt;0,Onions!I376&gt;0,Spanakopita!I376&gt;0),50,200))),0)</f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202</v>
      </c>
      <c r="F377" s="15">
        <f t="shared" si="34"/>
        <v>16</v>
      </c>
      <c r="G377" s="15">
        <f t="shared" ca="1" si="35"/>
        <v>0</v>
      </c>
      <c r="H377" s="13">
        <f t="shared" ca="1" si="31"/>
        <v>0.22136986301369865</v>
      </c>
      <c r="I377" s="29">
        <f ca="1">IF(G377&lt;&gt;0,IF(E377&lt;0,0,IF(OR(Tzatziki!I377&gt;0,'Monterey Jack'!I377&gt;0),0,IF(OR(Pita!I377&gt;0,'Green Pepper'!I377&gt;0,'House Salad'!I377&gt;0,Mushrooms!I377&gt;0,Lemon!I377&gt;0,'Marinated Chicken'!I377&gt;0,Squid!I377&gt;0,Onions!I377&gt;0,Spanakopita!I377&gt;0),50,200))),0)</f>
        <v>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186</v>
      </c>
      <c r="F378" s="15">
        <f t="shared" si="34"/>
        <v>16</v>
      </c>
      <c r="G378" s="15">
        <f t="shared" ca="1" si="35"/>
        <v>0</v>
      </c>
      <c r="H378" s="13">
        <f t="shared" ca="1" si="31"/>
        <v>0.20383561643835618</v>
      </c>
      <c r="I378" s="29">
        <f ca="1">IF(G378&lt;&gt;0,IF(E378&lt;0,0,IF(OR(Tzatziki!I378&gt;0,'Monterey Jack'!I378&gt;0),0,IF(OR(Pita!I378&gt;0,'Green Pepper'!I378&gt;0,'House Salad'!I378&gt;0,Mushrooms!I378&gt;0,Lemon!I378&gt;0,'Marinated Chicken'!I378&gt;0,Squid!I378&gt;0,Onions!I378&gt;0,Spanakopita!I378&gt;0),50,200))),0)</f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170</v>
      </c>
      <c r="F379" s="15">
        <f t="shared" si="34"/>
        <v>16</v>
      </c>
      <c r="G379" s="15">
        <f t="shared" ca="1" si="35"/>
        <v>0</v>
      </c>
      <c r="H379" s="13">
        <f t="shared" ca="1" si="31"/>
        <v>0.18630136986301371</v>
      </c>
      <c r="I379" s="29">
        <f ca="1">IF(G379&lt;&gt;0,IF(E379&lt;0,0,IF(OR(Tzatziki!I379&gt;0,'Monterey Jack'!I379&gt;0),0,IF(OR(Pita!I379&gt;0,'Green Pepper'!I379&gt;0,'House Salad'!I379&gt;0,Mushrooms!I379&gt;0,Lemon!I379&gt;0,'Marinated Chicken'!I379&gt;0,Squid!I379&gt;0,Onions!I379&gt;0,Spanakopita!I379&gt;0),50,200))),0)</f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154</v>
      </c>
      <c r="F380" s="15">
        <f t="shared" si="34"/>
        <v>16</v>
      </c>
      <c r="G380" s="15">
        <f t="shared" ca="1" si="35"/>
        <v>0</v>
      </c>
      <c r="H380" s="13">
        <f t="shared" ca="1" si="31"/>
        <v>0.16876712328767127</v>
      </c>
      <c r="I380" s="29">
        <f ca="1">IF(G380&lt;&gt;0,IF(E380&lt;0,0,IF(OR(Tzatziki!I380&gt;0,'Monterey Jack'!I380&gt;0),0,IF(OR(Pita!I380&gt;0,'Green Pepper'!I380&gt;0,'House Salad'!I380&gt;0,Mushrooms!I380&gt;0,Lemon!I380&gt;0,'Marinated Chicken'!I380&gt;0,Squid!I380&gt;0,Onions!I380&gt;0,Spanakopita!I380&gt;0),50,200))),0)</f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138</v>
      </c>
      <c r="F381" s="15">
        <f t="shared" si="34"/>
        <v>16</v>
      </c>
      <c r="G381" s="15">
        <f t="shared" ca="1" si="35"/>
        <v>0</v>
      </c>
      <c r="H381" s="13">
        <f t="shared" ca="1" si="31"/>
        <v>0.1512328767123288</v>
      </c>
      <c r="I381" s="29">
        <f ca="1">IF(G381&lt;&gt;0,IF(E381&lt;0,0,IF(OR(Tzatziki!I381&gt;0,'Monterey Jack'!I381&gt;0),0,IF(OR(Pita!I381&gt;0,'Green Pepper'!I381&gt;0,'House Salad'!I381&gt;0,Mushrooms!I381&gt;0,Lemon!I381&gt;0,'Marinated Chicken'!I381&gt;0,Squid!I381&gt;0,Onions!I381&gt;0,Spanakopita!I381&gt;0),50,200))),0)</f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122</v>
      </c>
      <c r="F382" s="15">
        <f t="shared" si="34"/>
        <v>16</v>
      </c>
      <c r="G382" s="15">
        <f t="shared" ca="1" si="35"/>
        <v>0</v>
      </c>
      <c r="H382" s="13">
        <f t="shared" ca="1" si="31"/>
        <v>0.13369863013698632</v>
      </c>
      <c r="I382" s="29">
        <f ca="1">IF(G382&lt;&gt;0,IF(E382&lt;0,0,IF(OR(Tzatziki!I382&gt;0,'Monterey Jack'!I382&gt;0),0,IF(OR(Pita!I382&gt;0,'Green Pepper'!I382&gt;0,'House Salad'!I382&gt;0,Mushrooms!I382&gt;0,Lemon!I382&gt;0,'Marinated Chicken'!I382&gt;0,Squid!I382&gt;0,Onions!I382&gt;0,Spanakopita!I382&gt;0),50,200))),0)</f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106</v>
      </c>
      <c r="F383" s="15">
        <f t="shared" si="34"/>
        <v>16</v>
      </c>
      <c r="G383" s="15">
        <f t="shared" ca="1" si="35"/>
        <v>0</v>
      </c>
      <c r="H383" s="13">
        <f t="shared" ca="1" si="31"/>
        <v>0.11616438356164385</v>
      </c>
      <c r="I383" s="29">
        <f ca="1">IF(G383&lt;&gt;0,IF(E383&lt;0,0,IF(OR(Tzatziki!I383&gt;0,'Monterey Jack'!I383&gt;0),0,IF(OR(Pita!I383&gt;0,'Green Pepper'!I383&gt;0,'House Salad'!I383&gt;0,Mushrooms!I383&gt;0,Lemon!I383&gt;0,'Marinated Chicken'!I383&gt;0,Squid!I383&gt;0,Onions!I383&gt;0,Spanakopita!I383&gt;0),50,200))),0)</f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90</v>
      </c>
      <c r="F384" s="15">
        <f t="shared" si="34"/>
        <v>16</v>
      </c>
      <c r="G384" s="15">
        <f t="shared" ca="1" si="35"/>
        <v>224</v>
      </c>
      <c r="H384" s="13">
        <f t="shared" ca="1" si="31"/>
        <v>9.8630136986301381E-2</v>
      </c>
      <c r="I384" s="29">
        <f ca="1">IF(G384&lt;&gt;0,IF(E384&lt;0,0,IF(OR(Tzatziki!I384&gt;0,'Monterey Jack'!I384&gt;0),0,IF(OR(Pita!I384&gt;0,'Green Pepper'!I384&gt;0,'House Salad'!I384&gt;0,Mushrooms!I384&gt;0,Lemon!I384&gt;0,'Marinated Chicken'!I384&gt;0,Squid!I384&gt;0,Onions!I384&gt;0,Spanakopita!I384&gt;0),50,200))),0)</f>
        <v>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25">
        <v>365</v>
      </c>
      <c r="E385" s="2">
        <f t="shared" ca="1" si="36"/>
        <v>298</v>
      </c>
      <c r="F385" s="15">
        <f t="shared" si="34"/>
        <v>16</v>
      </c>
      <c r="G385" s="15">
        <f t="shared" ca="1" si="35"/>
        <v>0</v>
      </c>
      <c r="H385" s="13">
        <f t="shared" ca="1" si="31"/>
        <v>0.32657534246575348</v>
      </c>
      <c r="I385" s="29">
        <f ca="1">IF(G385&lt;&gt;0,IF(E385&lt;0,0,IF(OR(Tzatziki!I385&gt;0,'Monterey Jack'!I385&gt;0),0,IF(OR(Pita!I385&gt;0,'Green Pepper'!I385&gt;0,'House Salad'!I385&gt;0,Mushrooms!I385&gt;0,Lemon!I385&gt;0,'Marinated Chicken'!I385&gt;0,Squid!I385&gt;0,Onions!I385&gt;0,Spanakopita!I385&gt;0),50,200))),0)</f>
        <v>0</v>
      </c>
      <c r="J385" s="2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13">
        <f t="shared" ca="1" si="32"/>
        <v>0</v>
      </c>
      <c r="L385" s="26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193.42465753424656</v>
      </c>
      <c r="F386" s="15">
        <f t="shared" si="34"/>
        <v>16</v>
      </c>
      <c r="G386" s="53">
        <f ca="1">AVERAGEIF(G21:G385,"&lt;&gt;0")</f>
        <v>227.33333333333334</v>
      </c>
      <c r="H386" s="51">
        <f ca="1">SUM(H21:H385)</f>
        <v>77.387397260273985</v>
      </c>
      <c r="I386" s="51">
        <f ca="1">SUM(I21:I385)</f>
        <v>0</v>
      </c>
      <c r="J386" s="54">
        <f t="shared" ref="J386:L386" ca="1" si="37">SUM(J21:J385)</f>
        <v>0</v>
      </c>
      <c r="K386" s="51">
        <f t="shared" ca="1" si="37"/>
        <v>0</v>
      </c>
      <c r="L386" s="52">
        <f t="shared" ca="1" si="37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6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1142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5</xdr:row>
                <xdr:rowOff>175260</xdr:rowOff>
              </to>
            </anchor>
          </controlPr>
        </control>
      </mc:Choice>
      <mc:Fallback>
        <control shapeId="91142" r:id="rId4" name="CommandButton1"/>
      </mc:Fallback>
    </mc:AlternateContent>
    <mc:AlternateContent xmlns:mc="http://schemas.openxmlformats.org/markup-compatibility/2006">
      <mc:Choice Requires="x14">
        <control shapeId="91141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60960</xdr:rowOff>
              </to>
            </anchor>
          </controlPr>
        </control>
      </mc:Choice>
      <mc:Fallback>
        <control shapeId="91141" r:id="rId6" name="CommandButton2"/>
      </mc:Fallback>
    </mc:AlternateContent>
    <mc:AlternateContent xmlns:mc="http://schemas.openxmlformats.org/markup-compatibility/2006">
      <mc:Choice Requires="x14">
        <control shapeId="91140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91140" r:id="rId8" name="CommandButton3"/>
      </mc:Fallback>
    </mc:AlternateContent>
    <mc:AlternateContent xmlns:mc="http://schemas.openxmlformats.org/markup-compatibility/2006">
      <mc:Choice Requires="x14">
        <control shapeId="91139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91139" r:id="rId10" name="CommandButton4"/>
      </mc:Fallback>
    </mc:AlternateContent>
    <mc:AlternateContent xmlns:mc="http://schemas.openxmlformats.org/markup-compatibility/2006">
      <mc:Choice Requires="x14">
        <control shapeId="91138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91138" r:id="rId12" name="CommandButton5"/>
      </mc:Fallback>
    </mc:AlternateContent>
    <mc:AlternateContent xmlns:mc="http://schemas.openxmlformats.org/markup-compatibility/2006">
      <mc:Choice Requires="x14">
        <control shapeId="91137" r:id="rId14" name="CommandButton6">
          <controlPr defaultSize="0" autoLine="0" autoPict="0" r:id="rId15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213360</xdr:colOff>
                <xdr:row>39</xdr:row>
                <xdr:rowOff>99060</xdr:rowOff>
              </to>
            </anchor>
          </controlPr>
        </control>
      </mc:Choice>
      <mc:Fallback>
        <control shapeId="91137" r:id="rId14" name="CommandButton6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1E3AF-1CF8-4513-B6FC-E96A9A3B33F2}">
  <sheetPr codeName="Sheet23">
    <tabColor rgb="FF7030A0"/>
  </sheetPr>
  <dimension ref="D1:L388"/>
  <sheetViews>
    <sheetView showGridLines="0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15.21875" style="2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30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57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7</v>
      </c>
      <c r="F5" s="17"/>
      <c r="G5"/>
      <c r="H5"/>
      <c r="I5"/>
      <c r="J5"/>
      <c r="K5" s="1"/>
      <c r="L5" s="1"/>
    </row>
    <row r="6" spans="4:12" x14ac:dyDescent="0.3">
      <c r="D6" s="23" t="s">
        <v>99</v>
      </c>
      <c r="E6" s="33" t="str" cm="1">
        <f t="array" ref="E6">_xlfn.ARRAYTOTEXT(_xlfn._xlws.FILTER(Table2!A:A,Table2!D:D=E2),0)</f>
        <v>Chicken Grill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31.505753424657541</v>
      </c>
      <c r="F8" s="57"/>
      <c r="G8"/>
      <c r="H8"/>
      <c r="I8"/>
      <c r="J8"/>
      <c r="K8" s="1"/>
      <c r="L8" s="1"/>
    </row>
    <row r="9" spans="4:12" x14ac:dyDescent="0.3">
      <c r="D9" s="23" t="s">
        <v>108</v>
      </c>
      <c r="E9" s="33" t="str" cm="1">
        <f t="array" aca="1" ref="E9" ca="1">_xlfn.ARRAYTOTEXT(_xlfn._xlws.FILTER(OFFSET(D20,E18,0):D385,OFFSET(J20,E18,0):J385&gt;0,"0"))</f>
        <v>11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0.5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107.08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33.062129015270664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3.9002795655244342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10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0.99770149856229307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-5</v>
      </c>
      <c r="F21" s="15">
        <f>ROUND($E$15/7,0)</f>
        <v>5</v>
      </c>
      <c r="G21" s="15">
        <f>IF(D21=1,$E$4,IF(E21&lt;0,$E$4-E21,IF(MOD(D21,$E$5)=0,$E$4-E21,0)))</f>
        <v>57</v>
      </c>
      <c r="H21" s="29">
        <f t="shared" ref="H21:H84" si="0">IF(E21&gt;0,E21*($E$12/365),0)</f>
        <v>0</v>
      </c>
      <c r="I21" s="29">
        <f>IF(G21&lt;&gt;0,IF(E21&lt;0,0,IF(OR('House Salad'!I21&gt;0,'Green Pepper'!I21&gt;0),0,IF(OR(Pita!I21&gt;0),50,200))),0)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47</v>
      </c>
      <c r="F22" s="15">
        <f t="shared" ref="F22:F85" si="4">ROUND($E$15/7,0)</f>
        <v>5</v>
      </c>
      <c r="G22" s="15">
        <f t="shared" ref="G22:G85" ca="1" si="5">IF(D22=1,$E$4,IF(E22&lt;0,$E$4-E22,IF(MOD(D22,$E$5)=0,$E$4-E22,0)))</f>
        <v>0</v>
      </c>
      <c r="H22" s="13">
        <f t="shared" ca="1" si="0"/>
        <v>5.1506849315068499E-2</v>
      </c>
      <c r="I22" s="29">
        <f ca="1">IF(G22&lt;&gt;0,IF(E22&lt;0,0,IF(OR('House Salad'!I22&gt;0,'Green Pepper'!I22&gt;0),0,IF(OR(Pita!I22&gt;0),50,200))),0)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42</v>
      </c>
      <c r="F23" s="15">
        <f t="shared" si="4"/>
        <v>5</v>
      </c>
      <c r="G23" s="15">
        <f t="shared" ca="1" si="5"/>
        <v>0</v>
      </c>
      <c r="H23" s="13">
        <f t="shared" ca="1" si="0"/>
        <v>4.6027397260273981E-2</v>
      </c>
      <c r="I23" s="29">
        <f ca="1">IF(G23&lt;&gt;0,IF(E23&lt;0,0,IF(OR('House Salad'!I23&gt;0,'Green Pepper'!I23&gt;0),0,IF(OR(Pita!I23&gt;0),50,200))),0)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37</v>
      </c>
      <c r="F24" s="15">
        <f t="shared" si="4"/>
        <v>5</v>
      </c>
      <c r="G24" s="15">
        <f t="shared" ca="1" si="5"/>
        <v>0</v>
      </c>
      <c r="H24" s="13">
        <f t="shared" ca="1" si="0"/>
        <v>4.0547945205479455E-2</v>
      </c>
      <c r="I24" s="29">
        <f ca="1">IF(G24&lt;&gt;0,IF(E24&lt;0,0,IF(OR('House Salad'!I24&gt;0,'Green Pepper'!I24&gt;0),0,IF(OR(Pita!I24&gt;0),50,200))),0)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32</v>
      </c>
      <c r="F25" s="15">
        <f t="shared" si="4"/>
        <v>5</v>
      </c>
      <c r="G25" s="15">
        <f t="shared" ca="1" si="5"/>
        <v>0</v>
      </c>
      <c r="H25" s="13">
        <f t="shared" ca="1" si="0"/>
        <v>3.5068493150684936E-2</v>
      </c>
      <c r="I25" s="29">
        <f ca="1">IF(G25&lt;&gt;0,IF(E25&lt;0,0,IF(OR('House Salad'!I25&gt;0,'Green Pepper'!I25&gt;0),0,IF(OR(Pita!I25&gt;0),50,200))),0)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27</v>
      </c>
      <c r="F26" s="15">
        <f t="shared" si="4"/>
        <v>5</v>
      </c>
      <c r="G26" s="15">
        <f t="shared" ca="1" si="5"/>
        <v>0</v>
      </c>
      <c r="H26" s="13">
        <f t="shared" ca="1" si="0"/>
        <v>2.9589041095890414E-2</v>
      </c>
      <c r="I26" s="29">
        <f ca="1">IF(G26&lt;&gt;0,IF(E26&lt;0,0,IF(OR('House Salad'!I26&gt;0,'Green Pepper'!I26&gt;0),0,IF(OR(Pita!I26&gt;0),50,200))),0)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22</v>
      </c>
      <c r="F27" s="15">
        <f t="shared" si="4"/>
        <v>5</v>
      </c>
      <c r="G27" s="15">
        <f t="shared" ca="1" si="5"/>
        <v>35</v>
      </c>
      <c r="H27" s="13">
        <f t="shared" ca="1" si="0"/>
        <v>2.4109589041095895E-2</v>
      </c>
      <c r="I27" s="29">
        <f ca="1">IF(G27&lt;&gt;0,IF(E27&lt;0,0,IF(OR('House Salad'!I27&gt;0,'Green Pepper'!I27&gt;0),0,IF(OR(Pita!I27&gt;0),50,200))),0)</f>
        <v>0</v>
      </c>
      <c r="J27" s="2" t="str">
        <f ca="1">IF(D27&lt;$E$18,"N/A",IF(D27=$E$18,IF($E$7-SUM(OFFSET(F27,-$E$18,0):F27)&gt;0,$E$7-SUM(OFFSET(F27,-$E$18,0):F27),0),IF(OFFSET(G27,-$E$18,0)-SUM(OFFSET(F27,-$E$18,0):F27)&gt;0,OFFSET(G27,-$E$18,0)-SUM(OFFSET(F27,-$E$18,0):F27),0)))</f>
        <v>N/A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52</v>
      </c>
      <c r="F28" s="15">
        <f t="shared" si="4"/>
        <v>5</v>
      </c>
      <c r="G28" s="15">
        <f t="shared" ca="1" si="5"/>
        <v>0</v>
      </c>
      <c r="H28" s="13">
        <f t="shared" ca="1" si="0"/>
        <v>5.6986301369863018E-2</v>
      </c>
      <c r="I28" s="29">
        <f ca="1">IF(G28&lt;&gt;0,IF(E28&lt;0,0,IF(OR('House Salad'!I28&gt;0,'Green Pepper'!I28&gt;0),0,IF(OR(Pita!I28&gt;0),50,200))),0)</f>
        <v>0</v>
      </c>
      <c r="J28" s="2" t="str">
        <f ca="1">IF(D28&lt;$E$18,"N/A",IF(D28=$E$18,IF($E$7-SUM(OFFSET(F28,-$E$18,0):F28)&gt;0,$E$7-SUM(OFFSET(F28,-$E$18,0):F28),0),IF(OFFSET(G28,-$E$18,0)-SUM(OFFSET(F28,-$E$18,0):F28)&gt;0,OFFSET(G28,-$E$18,0)-SUM(OFFSET(F28,-$E$18,0):F28),0)))</f>
        <v>N/A</v>
      </c>
      <c r="K28" s="13">
        <f t="shared" ca="1" si="1"/>
        <v>0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47</v>
      </c>
      <c r="F29" s="15">
        <f t="shared" si="4"/>
        <v>5</v>
      </c>
      <c r="G29" s="15">
        <f t="shared" ca="1" si="5"/>
        <v>0</v>
      </c>
      <c r="H29" s="13">
        <f t="shared" ca="1" si="0"/>
        <v>5.1506849315068499E-2</v>
      </c>
      <c r="I29" s="29">
        <f ca="1">IF(G29&lt;&gt;0,IF(E29&lt;0,0,IF(OR('House Salad'!I29&gt;0,'Green Pepper'!I29&gt;0),0,IF(OR(Pita!I29&gt;0),50,200))),0)</f>
        <v>0</v>
      </c>
      <c r="J29" s="2" t="str">
        <f ca="1">IF(D29&lt;$E$18,"N/A",IF(D29=$E$18,IF($E$7-SUM(OFFSET(F29,-$E$18,0):F29)&gt;0,$E$7-SUM(OFFSET(F29,-$E$18,0):F29),0),IF(OFFSET(G29,-$E$18,0)-SUM(OFFSET(F29,-$E$18,0):F29)&gt;0,OFFSET(G29,-$E$18,0)-SUM(OFFSET(F29,-$E$18,0):F29),0)))</f>
        <v>N/A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42</v>
      </c>
      <c r="F30" s="15">
        <f t="shared" si="4"/>
        <v>5</v>
      </c>
      <c r="G30" s="15">
        <f t="shared" ca="1" si="5"/>
        <v>0</v>
      </c>
      <c r="H30" s="13">
        <f t="shared" ca="1" si="0"/>
        <v>4.6027397260273981E-2</v>
      </c>
      <c r="I30" s="29">
        <f ca="1">IF(G30&lt;&gt;0,IF(E30&lt;0,0,IF(OR('House Salad'!I30&gt;0,'Green Pepper'!I30&gt;0),0,IF(OR(Pita!I30&gt;0),50,200))),0)</f>
        <v>0</v>
      </c>
      <c r="J30" s="2">
        <f ca="1">IF(D30&lt;$E$18,"N/A",IF(D30=$E$18,IF($E$7-SUM(OFFSET(F30,-$E$18,0):F30)&gt;0,$E$7-SUM(OFFSET(F30,-$E$18,0):F30),0),IF(OFFSET(G30,-$E$18,0)-SUM(OFFSET(F30,-$E$18,0):F30)&gt;0,OFFSET(G30,-$E$18,0)-SUM(OFFSET(F30,-$E$18,0):F30),0)))</f>
        <v>0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37</v>
      </c>
      <c r="F31" s="15">
        <f t="shared" si="4"/>
        <v>5</v>
      </c>
      <c r="G31" s="15">
        <f t="shared" ca="1" si="5"/>
        <v>0</v>
      </c>
      <c r="H31" s="13">
        <f t="shared" ca="1" si="0"/>
        <v>4.0547945205479455E-2</v>
      </c>
      <c r="I31" s="29">
        <f ca="1">IF(G31&lt;&gt;0,IF(E31&lt;0,0,IF(OR('House Salad'!I31&gt;0,'Green Pepper'!I31&gt;0),0,IF(OR(Pita!I31&gt;0),50,200))),0)</f>
        <v>0</v>
      </c>
      <c r="J31" s="2">
        <f ca="1">IF(D31&lt;$E$18,"N/A",IF(D31=$E$18,IF($E$7-SUM(OFFSET(F31,-$E$18,0):F31)&gt;0,$E$7-SUM(OFFSET(F31,-$E$18,0):F31),0),IF(OFFSET(G31,-$E$18,0)-SUM(OFFSET(F31,-$E$18,0):F31)&gt;0,OFFSET(G31,-$E$18,0)-SUM(OFFSET(F31,-$E$18,0):F31),0)))</f>
        <v>2</v>
      </c>
      <c r="K31" s="13">
        <f t="shared" ca="1" si="1"/>
        <v>1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30</v>
      </c>
      <c r="F32" s="15">
        <f t="shared" si="4"/>
        <v>5</v>
      </c>
      <c r="G32" s="15">
        <f t="shared" ca="1" si="5"/>
        <v>0</v>
      </c>
      <c r="H32" s="13">
        <f t="shared" ca="1" si="0"/>
        <v>3.2876712328767127E-2</v>
      </c>
      <c r="I32" s="29">
        <f ca="1">IF(G32&lt;&gt;0,IF(E32&lt;0,0,IF(OR('House Salad'!I32&gt;0,'Green Pepper'!I32&gt;0),0,IF(OR(Pita!I32&gt;0),50,200))),0)</f>
        <v>0</v>
      </c>
      <c r="J32" s="2">
        <f ca="1">IF(D32&lt;$E$18,"N/A",IF(D32=$E$18,IF($E$7-SUM(OFFSET(F32,-$E$18,0):F32)&gt;0,$E$7-SUM(OFFSET(F32,-$E$18,0):F32),0),IF(OFFSET(G32,-$E$18,0)-SUM(OFFSET(F32,-$E$18,0):F32)&gt;0,OFFSET(G32,-$E$18,0)-SUM(OFFSET(F32,-$E$18,0):F32),0)))</f>
        <v>0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25</v>
      </c>
      <c r="F33" s="15">
        <f t="shared" si="4"/>
        <v>5</v>
      </c>
      <c r="G33" s="15">
        <f t="shared" ca="1" si="5"/>
        <v>0</v>
      </c>
      <c r="H33" s="13">
        <f t="shared" ca="1" si="0"/>
        <v>2.7397260273972605E-2</v>
      </c>
      <c r="I33" s="29">
        <f ca="1">IF(G33&lt;&gt;0,IF(E33&lt;0,0,IF(OR('House Salad'!I33&gt;0,'Green Pepper'!I33&gt;0),0,IF(OR(Pita!I33&gt;0),50,200))),0)</f>
        <v>0</v>
      </c>
      <c r="J33" s="2">
        <f ca="1">IF(D33&lt;$E$18,"N/A",IF(D33=$E$18,IF($E$7-SUM(OFFSET(F33,-$E$18,0):F33)&gt;0,$E$7-SUM(OFFSET(F33,-$E$18,0):F33),0),IF(OFFSET(G33,-$E$18,0)-SUM(OFFSET(F33,-$E$18,0):F33)&gt;0,OFFSET(G33,-$E$18,0)-SUM(OFFSET(F33,-$E$18,0):F33),0)))</f>
        <v>0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20</v>
      </c>
      <c r="F34" s="15">
        <f t="shared" si="4"/>
        <v>5</v>
      </c>
      <c r="G34" s="15">
        <f t="shared" ca="1" si="5"/>
        <v>37</v>
      </c>
      <c r="H34" s="13">
        <f t="shared" ca="1" si="0"/>
        <v>2.1917808219178086E-2</v>
      </c>
      <c r="I34" s="29">
        <f ca="1">IF(G34&lt;&gt;0,IF(E34&lt;0,0,IF(OR('House Salad'!I34&gt;0,'Green Pepper'!I34&gt;0),0,IF(OR(Pita!I34&gt;0),50,200))),0)</f>
        <v>0</v>
      </c>
      <c r="J34" s="2">
        <f ca="1">IF(D34&lt;$E$18,"N/A",IF(D34=$E$18,IF($E$7-SUM(OFFSET(F34,-$E$18,0):F34)&gt;0,$E$7-SUM(OFFSET(F34,-$E$18,0):F34),0),IF(OFFSET(G34,-$E$18,0)-SUM(OFFSET(F34,-$E$18,0):F34)&gt;0,OFFSET(G34,-$E$18,0)-SUM(OFFSET(F34,-$E$18,0):F34),0)))</f>
        <v>0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52</v>
      </c>
      <c r="F35" s="15">
        <f t="shared" si="4"/>
        <v>5</v>
      </c>
      <c r="G35" s="15">
        <f t="shared" ca="1" si="5"/>
        <v>0</v>
      </c>
      <c r="H35" s="13">
        <f t="shared" ca="1" si="0"/>
        <v>5.6986301369863018E-2</v>
      </c>
      <c r="I35" s="29">
        <f ca="1">IF(G35&lt;&gt;0,IF(E35&lt;0,0,IF(OR('House Salad'!I35&gt;0,'Green Pepper'!I35&gt;0),0,IF(OR(Pita!I35&gt;0),50,200))),0)</f>
        <v>0</v>
      </c>
      <c r="J35" s="2">
        <f ca="1">IF(D35&lt;$E$18,"N/A",IF(D35=$E$18,IF($E$7-SUM(OFFSET(F35,-$E$18,0):F35)&gt;0,$E$7-SUM(OFFSET(F35,-$E$18,0):F35),0),IF(OFFSET(G35,-$E$18,0)-SUM(OFFSET(F35,-$E$18,0):F35)&gt;0,OFFSET(G35,-$E$18,0)-SUM(OFFSET(F35,-$E$18,0):F35),0)))</f>
        <v>0</v>
      </c>
      <c r="K35" s="13">
        <f t="shared" ca="1" si="1"/>
        <v>0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47</v>
      </c>
      <c r="F36" s="15">
        <f t="shared" si="4"/>
        <v>5</v>
      </c>
      <c r="G36" s="15">
        <f t="shared" ca="1" si="5"/>
        <v>0</v>
      </c>
      <c r="H36" s="13">
        <f t="shared" ca="1" si="0"/>
        <v>5.1506849315068499E-2</v>
      </c>
      <c r="I36" s="29">
        <f ca="1">IF(G36&lt;&gt;0,IF(E36&lt;0,0,IF(OR('House Salad'!I36&gt;0,'Green Pepper'!I36&gt;0),0,IF(OR(Pita!I36&gt;0),50,200))),0)</f>
        <v>0</v>
      </c>
      <c r="J36" s="2">
        <f ca="1">IF(D36&lt;$E$18,"N/A",IF(D36=$E$18,IF($E$7-SUM(OFFSET(F36,-$E$18,0):F36)&gt;0,$E$7-SUM(OFFSET(F36,-$E$18,0):F36),0),IF(OFFSET(G36,-$E$18,0)-SUM(OFFSET(F36,-$E$18,0):F36)&gt;0,OFFSET(G36,-$E$18,0)-SUM(OFFSET(F36,-$E$18,0):F36),0)))</f>
        <v>0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42</v>
      </c>
      <c r="F37" s="15">
        <f t="shared" si="4"/>
        <v>5</v>
      </c>
      <c r="G37" s="15">
        <f t="shared" ca="1" si="5"/>
        <v>0</v>
      </c>
      <c r="H37" s="13">
        <f t="shared" ca="1" si="0"/>
        <v>4.6027397260273981E-2</v>
      </c>
      <c r="I37" s="29">
        <f ca="1">IF(G37&lt;&gt;0,IF(E37&lt;0,0,IF(OR('House Salad'!I37&gt;0,'Green Pepper'!I37&gt;0),0,IF(OR(Pita!I37&gt;0),50,200))),0)</f>
        <v>0</v>
      </c>
      <c r="J37" s="2">
        <f ca="1">IF(D37&lt;$E$18,"N/A",IF(D37=$E$18,IF($E$7-SUM(OFFSET(F37,-$E$18,0):F37)&gt;0,$E$7-SUM(OFFSET(F37,-$E$18,0):F37),0),IF(OFFSET(G37,-$E$18,0)-SUM(OFFSET(F37,-$E$18,0):F37)&gt;0,OFFSET(G37,-$E$18,0)-SUM(OFFSET(F37,-$E$18,0):F37),0)))</f>
        <v>0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37</v>
      </c>
      <c r="F38" s="15">
        <f t="shared" si="4"/>
        <v>5</v>
      </c>
      <c r="G38" s="15">
        <f t="shared" ca="1" si="5"/>
        <v>0</v>
      </c>
      <c r="H38" s="13">
        <f t="shared" ca="1" si="0"/>
        <v>4.0547945205479455E-2</v>
      </c>
      <c r="I38" s="29">
        <f ca="1">IF(G38&lt;&gt;0,IF(E38&lt;0,0,IF(OR('House Salad'!I38&gt;0,'Green Pepper'!I38&gt;0),0,IF(OR(Pita!I38&gt;0),50,200))),0)</f>
        <v>0</v>
      </c>
      <c r="J38" s="2">
        <f ca="1">IF(D38&lt;$E$18,"N/A",IF(D38=$E$18,IF($E$7-SUM(OFFSET(F38,-$E$18,0):F38)&gt;0,$E$7-SUM(OFFSET(F38,-$E$18,0):F38),0),IF(OFFSET(G38,-$E$18,0)-SUM(OFFSET(F38,-$E$18,0):F38)&gt;0,OFFSET(G38,-$E$18,0)-SUM(OFFSET(F38,-$E$18,0):F38),0)))</f>
        <v>0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32</v>
      </c>
      <c r="F39" s="15">
        <f t="shared" si="4"/>
        <v>5</v>
      </c>
      <c r="G39" s="15">
        <f t="shared" ca="1" si="5"/>
        <v>0</v>
      </c>
      <c r="H39" s="13">
        <f t="shared" ca="1" si="0"/>
        <v>3.5068493150684936E-2</v>
      </c>
      <c r="I39" s="29">
        <f ca="1">IF(G39&lt;&gt;0,IF(E39&lt;0,0,IF(OR('House Salad'!I39&gt;0,'Green Pepper'!I39&gt;0),0,IF(OR(Pita!I39&gt;0),50,200))),0)</f>
        <v>0</v>
      </c>
      <c r="J39" s="2">
        <f ca="1">IF(D39&lt;$E$18,"N/A",IF(D39=$E$18,IF($E$7-SUM(OFFSET(F39,-$E$18,0):F39)&gt;0,$E$7-SUM(OFFSET(F39,-$E$18,0):F39),0),IF(OFFSET(G39,-$E$18,0)-SUM(OFFSET(F39,-$E$18,0):F39)&gt;0,OFFSET(G39,-$E$18,0)-SUM(OFFSET(F39,-$E$18,0):F39),0)))</f>
        <v>0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27</v>
      </c>
      <c r="F40" s="15">
        <f t="shared" si="4"/>
        <v>5</v>
      </c>
      <c r="G40" s="15">
        <f t="shared" ca="1" si="5"/>
        <v>0</v>
      </c>
      <c r="H40" s="13">
        <f t="shared" ca="1" si="0"/>
        <v>2.9589041095890414E-2</v>
      </c>
      <c r="I40" s="29">
        <f ca="1">IF(G40&lt;&gt;0,IF(E40&lt;0,0,IF(OR('House Salad'!I40&gt;0,'Green Pepper'!I40&gt;0),0,IF(OR(Pita!I40&gt;0),50,200))),0)</f>
        <v>0</v>
      </c>
      <c r="J40" s="2">
        <f ca="1">IF(D40&lt;$E$18,"N/A",IF(D40=$E$18,IF($E$7-SUM(OFFSET(F40,-$E$18,0):F40)&gt;0,$E$7-SUM(OFFSET(F40,-$E$18,0):F40),0),IF(OFFSET(G40,-$E$18,0)-SUM(OFFSET(F40,-$E$18,0):F40)&gt;0,OFFSET(G40,-$E$18,0)-SUM(OFFSET(F40,-$E$18,0):F40),0)))</f>
        <v>0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22</v>
      </c>
      <c r="F41" s="15">
        <f t="shared" si="4"/>
        <v>5</v>
      </c>
      <c r="G41" s="15">
        <f t="shared" ca="1" si="5"/>
        <v>35</v>
      </c>
      <c r="H41" s="13">
        <f t="shared" ca="1" si="0"/>
        <v>2.4109589041095895E-2</v>
      </c>
      <c r="I41" s="29">
        <f ca="1">IF(G41&lt;&gt;0,IF(E41&lt;0,0,IF(OR('House Salad'!I41&gt;0,'Green Pepper'!I41&gt;0),0,IF(OR(Pita!I41&gt;0),50,200))),0)</f>
        <v>0</v>
      </c>
      <c r="J41" s="2">
        <f ca="1">IF(D41&lt;$E$18,"N/A",IF(D41=$E$18,IF($E$7-SUM(OFFSET(F41,-$E$18,0):F41)&gt;0,$E$7-SUM(OFFSET(F41,-$E$18,0):F41),0),IF(OFFSET(G41,-$E$18,0)-SUM(OFFSET(F41,-$E$18,0):F41)&gt;0,OFFSET(G41,-$E$18,0)-SUM(OFFSET(F41,-$E$18,0):F41),0)))</f>
        <v>0</v>
      </c>
      <c r="K41" s="13">
        <f t="shared" ca="1" si="1"/>
        <v>0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52</v>
      </c>
      <c r="F42" s="15">
        <f t="shared" si="4"/>
        <v>5</v>
      </c>
      <c r="G42" s="15">
        <f t="shared" ca="1" si="5"/>
        <v>0</v>
      </c>
      <c r="H42" s="13">
        <f t="shared" ca="1" si="0"/>
        <v>5.6986301369863018E-2</v>
      </c>
      <c r="I42" s="29">
        <f ca="1">IF(G42&lt;&gt;0,IF(E42&lt;0,0,IF(OR('House Salad'!I42&gt;0,'Green Pepper'!I42&gt;0),0,IF(OR(Pita!I42&gt;0),50,200))),0)</f>
        <v>0</v>
      </c>
      <c r="J42" s="2">
        <f ca="1">IF(D42&lt;$E$18,"N/A",IF(D42=$E$18,IF($E$7-SUM(OFFSET(F42,-$E$18,0):F42)&gt;0,$E$7-SUM(OFFSET(F42,-$E$18,0):F42),0),IF(OFFSET(G42,-$E$18,0)-SUM(OFFSET(F42,-$E$18,0):F42)&gt;0,OFFSET(G42,-$E$18,0)-SUM(OFFSET(F42,-$E$18,0):F42),0)))</f>
        <v>0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47</v>
      </c>
      <c r="F43" s="15">
        <f t="shared" si="4"/>
        <v>5</v>
      </c>
      <c r="G43" s="15">
        <f t="shared" ca="1" si="5"/>
        <v>0</v>
      </c>
      <c r="H43" s="13">
        <f t="shared" ca="1" si="0"/>
        <v>5.1506849315068499E-2</v>
      </c>
      <c r="I43" s="29">
        <f ca="1">IF(G43&lt;&gt;0,IF(E43&lt;0,0,IF(OR('House Salad'!I43&gt;0,'Green Pepper'!I43&gt;0),0,IF(OR(Pita!I43&gt;0),50,200))),0)</f>
        <v>0</v>
      </c>
      <c r="J43" s="2">
        <f ca="1">IF(D43&lt;$E$18,"N/A",IF(D43=$E$18,IF($E$7-SUM(OFFSET(F43,-$E$18,0):F43)&gt;0,$E$7-SUM(OFFSET(F43,-$E$18,0):F43),0),IF(OFFSET(G43,-$E$18,0)-SUM(OFFSET(F43,-$E$18,0):F43)&gt;0,OFFSET(G43,-$E$18,0)-SUM(OFFSET(F43,-$E$18,0):F43),0)))</f>
        <v>0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42</v>
      </c>
      <c r="F44" s="15">
        <f t="shared" si="4"/>
        <v>5</v>
      </c>
      <c r="G44" s="15">
        <f t="shared" ca="1" si="5"/>
        <v>0</v>
      </c>
      <c r="H44" s="13">
        <f t="shared" ca="1" si="0"/>
        <v>4.6027397260273981E-2</v>
      </c>
      <c r="I44" s="29">
        <f ca="1">IF(G44&lt;&gt;0,IF(E44&lt;0,0,IF(OR('House Salad'!I44&gt;0,'Green Pepper'!I44&gt;0),0,IF(OR(Pita!I44&gt;0),50,200))),0)</f>
        <v>0</v>
      </c>
      <c r="J44" s="2">
        <f ca="1">IF(D44&lt;$E$18,"N/A",IF(D44=$E$18,IF($E$7-SUM(OFFSET(F44,-$E$18,0):F44)&gt;0,$E$7-SUM(OFFSET(F44,-$E$18,0):F44),0),IF(OFFSET(G44,-$E$18,0)-SUM(OFFSET(F44,-$E$18,0):F44)&gt;0,OFFSET(G44,-$E$18,0)-SUM(OFFSET(F44,-$E$18,0):F44),0)))</f>
        <v>0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37</v>
      </c>
      <c r="F45" s="15">
        <f t="shared" si="4"/>
        <v>5</v>
      </c>
      <c r="G45" s="15">
        <f t="shared" ca="1" si="5"/>
        <v>0</v>
      </c>
      <c r="H45" s="13">
        <f t="shared" ca="1" si="0"/>
        <v>4.0547945205479455E-2</v>
      </c>
      <c r="I45" s="29">
        <f ca="1">IF(G45&lt;&gt;0,IF(E45&lt;0,0,IF(OR('House Salad'!I45&gt;0,'Green Pepper'!I45&gt;0),0,IF(OR(Pita!I45&gt;0),50,200))),0)</f>
        <v>0</v>
      </c>
      <c r="J45" s="2">
        <f ca="1">IF(D45&lt;$E$18,"N/A",IF(D45=$E$18,IF($E$7-SUM(OFFSET(F45,-$E$18,0):F45)&gt;0,$E$7-SUM(OFFSET(F45,-$E$18,0):F45),0),IF(OFFSET(G45,-$E$18,0)-SUM(OFFSET(F45,-$E$18,0):F45)&gt;0,OFFSET(G45,-$E$18,0)-SUM(OFFSET(F45,-$E$18,0):F45),0)))</f>
        <v>0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32</v>
      </c>
      <c r="F46" s="15">
        <f t="shared" si="4"/>
        <v>5</v>
      </c>
      <c r="G46" s="15">
        <f t="shared" ca="1" si="5"/>
        <v>0</v>
      </c>
      <c r="H46" s="13">
        <f t="shared" ca="1" si="0"/>
        <v>3.5068493150684936E-2</v>
      </c>
      <c r="I46" s="29">
        <f ca="1">IF(G46&lt;&gt;0,IF(E46&lt;0,0,IF(OR('House Salad'!I46&gt;0,'Green Pepper'!I46&gt;0),0,IF(OR(Pita!I46&gt;0),50,200))),0)</f>
        <v>0</v>
      </c>
      <c r="J46" s="2">
        <f ca="1">IF(D46&lt;$E$18,"N/A",IF(D46=$E$18,IF($E$7-SUM(OFFSET(F46,-$E$18,0):F46)&gt;0,$E$7-SUM(OFFSET(F46,-$E$18,0):F46),0),IF(OFFSET(G46,-$E$18,0)-SUM(OFFSET(F46,-$E$18,0):F46)&gt;0,OFFSET(G46,-$E$18,0)-SUM(OFFSET(F46,-$E$18,0):F46),0)))</f>
        <v>0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27</v>
      </c>
      <c r="F47" s="15">
        <f t="shared" si="4"/>
        <v>5</v>
      </c>
      <c r="G47" s="15">
        <f t="shared" ca="1" si="5"/>
        <v>0</v>
      </c>
      <c r="H47" s="13">
        <f t="shared" ca="1" si="0"/>
        <v>2.9589041095890414E-2</v>
      </c>
      <c r="I47" s="29">
        <f ca="1">IF(G47&lt;&gt;0,IF(E47&lt;0,0,IF(OR('House Salad'!I47&gt;0,'Green Pepper'!I47&gt;0),0,IF(OR(Pita!I47&gt;0),50,200))),0)</f>
        <v>0</v>
      </c>
      <c r="J47" s="2">
        <f ca="1">IF(D47&lt;$E$18,"N/A",IF(D47=$E$18,IF($E$7-SUM(OFFSET(F47,-$E$18,0):F47)&gt;0,$E$7-SUM(OFFSET(F47,-$E$18,0):F47),0),IF(OFFSET(G47,-$E$18,0)-SUM(OFFSET(F47,-$E$18,0):F47)&gt;0,OFFSET(G47,-$E$18,0)-SUM(OFFSET(F47,-$E$18,0):F47),0)))</f>
        <v>0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22</v>
      </c>
      <c r="F48" s="15">
        <f t="shared" si="4"/>
        <v>5</v>
      </c>
      <c r="G48" s="15">
        <f t="shared" ca="1" si="5"/>
        <v>35</v>
      </c>
      <c r="H48" s="13">
        <f t="shared" ca="1" si="0"/>
        <v>2.4109589041095895E-2</v>
      </c>
      <c r="I48" s="29">
        <f ca="1">IF(G48&lt;&gt;0,IF(E48&lt;0,0,IF(OR('House Salad'!I48&gt;0,'Green Pepper'!I48&gt;0),0,IF(OR(Pita!I48&gt;0),50,200))),0)</f>
        <v>0</v>
      </c>
      <c r="J48" s="2">
        <f ca="1">IF(D48&lt;$E$18,"N/A",IF(D48=$E$18,IF($E$7-SUM(OFFSET(F48,-$E$18,0):F48)&gt;0,$E$7-SUM(OFFSET(F48,-$E$18,0):F48),0),IF(OFFSET(G48,-$E$18,0)-SUM(OFFSET(F48,-$E$18,0):F48)&gt;0,OFFSET(G48,-$E$18,0)-SUM(OFFSET(F48,-$E$18,0):F48),0)))</f>
        <v>0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52</v>
      </c>
      <c r="F49" s="15">
        <f t="shared" si="4"/>
        <v>5</v>
      </c>
      <c r="G49" s="15">
        <f t="shared" ca="1" si="5"/>
        <v>0</v>
      </c>
      <c r="H49" s="13">
        <f t="shared" ca="1" si="0"/>
        <v>5.6986301369863018E-2</v>
      </c>
      <c r="I49" s="29">
        <f ca="1">IF(G49&lt;&gt;0,IF(E49&lt;0,0,IF(OR('House Salad'!I49&gt;0,'Green Pepper'!I49&gt;0),0,IF(OR(Pita!I49&gt;0),50,200))),0)</f>
        <v>0</v>
      </c>
      <c r="J49" s="2">
        <f ca="1">IF(D49&lt;$E$18,"N/A",IF(D49=$E$18,IF($E$7-SUM(OFFSET(F49,-$E$18,0):F49)&gt;0,$E$7-SUM(OFFSET(F49,-$E$18,0):F49),0),IF(OFFSET(G49,-$E$18,0)-SUM(OFFSET(F49,-$E$18,0):F49)&gt;0,OFFSET(G49,-$E$18,0)-SUM(OFFSET(F49,-$E$18,0):F49),0)))</f>
        <v>0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47</v>
      </c>
      <c r="F50" s="15">
        <f t="shared" si="4"/>
        <v>5</v>
      </c>
      <c r="G50" s="15">
        <f t="shared" ca="1" si="5"/>
        <v>0</v>
      </c>
      <c r="H50" s="13">
        <f t="shared" ca="1" si="0"/>
        <v>5.1506849315068499E-2</v>
      </c>
      <c r="I50" s="29">
        <f ca="1">IF(G50&lt;&gt;0,IF(E50&lt;0,0,IF(OR('House Salad'!I50&gt;0,'Green Pepper'!I50&gt;0),0,IF(OR(Pita!I50&gt;0),50,200))),0)</f>
        <v>0</v>
      </c>
      <c r="J50" s="2">
        <f ca="1">IF(D50&lt;$E$18,"N/A",IF(D50=$E$18,IF($E$7-SUM(OFFSET(F50,-$E$18,0):F50)&gt;0,$E$7-SUM(OFFSET(F50,-$E$18,0):F50),0),IF(OFFSET(G50,-$E$18,0)-SUM(OFFSET(F50,-$E$18,0):F50)&gt;0,OFFSET(G50,-$E$18,0)-SUM(OFFSET(F50,-$E$18,0):F50),0)))</f>
        <v>0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42</v>
      </c>
      <c r="F51" s="15">
        <f t="shared" si="4"/>
        <v>5</v>
      </c>
      <c r="G51" s="15">
        <f t="shared" ca="1" si="5"/>
        <v>0</v>
      </c>
      <c r="H51" s="13">
        <f t="shared" ca="1" si="0"/>
        <v>4.6027397260273981E-2</v>
      </c>
      <c r="I51" s="29">
        <f ca="1">IF(G51&lt;&gt;0,IF(E51&lt;0,0,IF(OR('House Salad'!I51&gt;0,'Green Pepper'!I51&gt;0),0,IF(OR(Pita!I51&gt;0),50,200))),0)</f>
        <v>0</v>
      </c>
      <c r="J51" s="2">
        <f ca="1">IF(D51&lt;$E$18,"N/A",IF(D51=$E$18,IF($E$7-SUM(OFFSET(F51,-$E$18,0):F51)&gt;0,$E$7-SUM(OFFSET(F51,-$E$18,0):F51),0),IF(OFFSET(G51,-$E$18,0)-SUM(OFFSET(F51,-$E$18,0):F51)&gt;0,OFFSET(G51,-$E$18,0)-SUM(OFFSET(F51,-$E$18,0):F51),0)))</f>
        <v>0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37</v>
      </c>
      <c r="F52" s="15">
        <f t="shared" si="4"/>
        <v>5</v>
      </c>
      <c r="G52" s="15">
        <f t="shared" ca="1" si="5"/>
        <v>0</v>
      </c>
      <c r="H52" s="13">
        <f t="shared" ca="1" si="0"/>
        <v>4.0547945205479455E-2</v>
      </c>
      <c r="I52" s="29">
        <f ca="1">IF(G52&lt;&gt;0,IF(E52&lt;0,0,IF(OR('House Salad'!I52&gt;0,'Green Pepper'!I52&gt;0),0,IF(OR(Pita!I52&gt;0),50,200))),0)</f>
        <v>0</v>
      </c>
      <c r="J52" s="2">
        <f ca="1">IF(D52&lt;$E$18,"N/A",IF(D52=$E$18,IF($E$7-SUM(OFFSET(F52,-$E$18,0):F52)&gt;0,$E$7-SUM(OFFSET(F52,-$E$18,0):F52),0),IF(OFFSET(G52,-$E$18,0)-SUM(OFFSET(F52,-$E$18,0):F52)&gt;0,OFFSET(G52,-$E$18,0)-SUM(OFFSET(F52,-$E$18,0):F52),0)))</f>
        <v>0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32</v>
      </c>
      <c r="F53" s="15">
        <f t="shared" si="4"/>
        <v>5</v>
      </c>
      <c r="G53" s="15">
        <f t="shared" ca="1" si="5"/>
        <v>0</v>
      </c>
      <c r="H53" s="13">
        <f t="shared" ca="1" si="0"/>
        <v>3.5068493150684936E-2</v>
      </c>
      <c r="I53" s="29">
        <f ca="1">IF(G53&lt;&gt;0,IF(E53&lt;0,0,IF(OR('House Salad'!I53&gt;0,'Green Pepper'!I53&gt;0),0,IF(OR(Pita!I53&gt;0),50,200))),0)</f>
        <v>0</v>
      </c>
      <c r="J53" s="2">
        <f ca="1">IF(D53&lt;$E$18,"N/A",IF(D53=$E$18,IF($E$7-SUM(OFFSET(F53,-$E$18,0):F53)&gt;0,$E$7-SUM(OFFSET(F53,-$E$18,0):F53),0),IF(OFFSET(G53,-$E$18,0)-SUM(OFFSET(F53,-$E$18,0):F53)&gt;0,OFFSET(G53,-$E$18,0)-SUM(OFFSET(F53,-$E$18,0):F53),0)))</f>
        <v>0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27</v>
      </c>
      <c r="F54" s="15">
        <f t="shared" si="4"/>
        <v>5</v>
      </c>
      <c r="G54" s="15">
        <f t="shared" ca="1" si="5"/>
        <v>0</v>
      </c>
      <c r="H54" s="13">
        <f t="shared" ca="1" si="0"/>
        <v>2.9589041095890414E-2</v>
      </c>
      <c r="I54" s="29">
        <f ca="1">IF(G54&lt;&gt;0,IF(E54&lt;0,0,IF(OR('House Salad'!I54&gt;0,'Green Pepper'!I54&gt;0),0,IF(OR(Pita!I54&gt;0),50,200))),0)</f>
        <v>0</v>
      </c>
      <c r="J54" s="2">
        <f ca="1">IF(D54&lt;$E$18,"N/A",IF(D54=$E$18,IF($E$7-SUM(OFFSET(F54,-$E$18,0):F54)&gt;0,$E$7-SUM(OFFSET(F54,-$E$18,0):F54),0),IF(OFFSET(G54,-$E$18,0)-SUM(OFFSET(F54,-$E$18,0):F54)&gt;0,OFFSET(G54,-$E$18,0)-SUM(OFFSET(F54,-$E$18,0):F54),0)))</f>
        <v>0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22</v>
      </c>
      <c r="F55" s="15">
        <f t="shared" si="4"/>
        <v>5</v>
      </c>
      <c r="G55" s="15">
        <f t="shared" ca="1" si="5"/>
        <v>35</v>
      </c>
      <c r="H55" s="13">
        <f t="shared" ca="1" si="0"/>
        <v>2.4109589041095895E-2</v>
      </c>
      <c r="I55" s="29">
        <f ca="1">IF(G55&lt;&gt;0,IF(E55&lt;0,0,IF(OR('House Salad'!I55&gt;0,'Green Pepper'!I55&gt;0),0,IF(OR(Pita!I55&gt;0),50,200))),0)</f>
        <v>0</v>
      </c>
      <c r="J55" s="2">
        <f ca="1">IF(D55&lt;$E$18,"N/A",IF(D55=$E$18,IF($E$7-SUM(OFFSET(F55,-$E$18,0):F55)&gt;0,$E$7-SUM(OFFSET(F55,-$E$18,0):F55),0),IF(OFFSET(G55,-$E$18,0)-SUM(OFFSET(F55,-$E$18,0):F55)&gt;0,OFFSET(G55,-$E$18,0)-SUM(OFFSET(F55,-$E$18,0):F55),0)))</f>
        <v>0</v>
      </c>
      <c r="K55" s="13">
        <f t="shared" ca="1" si="1"/>
        <v>0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52</v>
      </c>
      <c r="F56" s="15">
        <f t="shared" si="4"/>
        <v>5</v>
      </c>
      <c r="G56" s="15">
        <f t="shared" ca="1" si="5"/>
        <v>0</v>
      </c>
      <c r="H56" s="13">
        <f t="shared" ca="1" si="0"/>
        <v>5.6986301369863018E-2</v>
      </c>
      <c r="I56" s="29">
        <f ca="1">IF(G56&lt;&gt;0,IF(E56&lt;0,0,IF(OR('House Salad'!I56&gt;0,'Green Pepper'!I56&gt;0),0,IF(OR(Pita!I56&gt;0),50,200))),0)</f>
        <v>0</v>
      </c>
      <c r="J56" s="2">
        <f ca="1">IF(D56&lt;$E$18,"N/A",IF(D56=$E$18,IF($E$7-SUM(OFFSET(F56,-$E$18,0):F56)&gt;0,$E$7-SUM(OFFSET(F56,-$E$18,0):F56),0),IF(OFFSET(G56,-$E$18,0)-SUM(OFFSET(F56,-$E$18,0):F56)&gt;0,OFFSET(G56,-$E$18,0)-SUM(OFFSET(F56,-$E$18,0):F56),0)))</f>
        <v>0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47</v>
      </c>
      <c r="F57" s="15">
        <f t="shared" si="4"/>
        <v>5</v>
      </c>
      <c r="G57" s="15">
        <f t="shared" ca="1" si="5"/>
        <v>0</v>
      </c>
      <c r="H57" s="13">
        <f t="shared" ca="1" si="0"/>
        <v>5.1506849315068499E-2</v>
      </c>
      <c r="I57" s="29">
        <f ca="1">IF(G57&lt;&gt;0,IF(E57&lt;0,0,IF(OR('House Salad'!I57&gt;0,'Green Pepper'!I57&gt;0),0,IF(OR(Pita!I57&gt;0),50,200))),0)</f>
        <v>0</v>
      </c>
      <c r="J57" s="2">
        <f ca="1">IF(D57&lt;$E$18,"N/A",IF(D57=$E$18,IF($E$7-SUM(OFFSET(F57,-$E$18,0):F57)&gt;0,$E$7-SUM(OFFSET(F57,-$E$18,0):F57),0),IF(OFFSET(G57,-$E$18,0)-SUM(OFFSET(F57,-$E$18,0):F57)&gt;0,OFFSET(G57,-$E$18,0)-SUM(OFFSET(F57,-$E$18,0):F57),0)))</f>
        <v>0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42</v>
      </c>
      <c r="F58" s="15">
        <f t="shared" si="4"/>
        <v>5</v>
      </c>
      <c r="G58" s="15">
        <f t="shared" ca="1" si="5"/>
        <v>0</v>
      </c>
      <c r="H58" s="13">
        <f t="shared" ca="1" si="0"/>
        <v>4.6027397260273981E-2</v>
      </c>
      <c r="I58" s="29">
        <f ca="1">IF(G58&lt;&gt;0,IF(E58&lt;0,0,IF(OR('House Salad'!I58&gt;0,'Green Pepper'!I58&gt;0),0,IF(OR(Pita!I58&gt;0),50,200))),0)</f>
        <v>0</v>
      </c>
      <c r="J58" s="2">
        <f ca="1">IF(D58&lt;$E$18,"N/A",IF(D58=$E$18,IF($E$7-SUM(OFFSET(F58,-$E$18,0):F58)&gt;0,$E$7-SUM(OFFSET(F58,-$E$18,0):F58),0),IF(OFFSET(G58,-$E$18,0)-SUM(OFFSET(F58,-$E$18,0):F58)&gt;0,OFFSET(G58,-$E$18,0)-SUM(OFFSET(F58,-$E$18,0):F58),0)))</f>
        <v>0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37</v>
      </c>
      <c r="F59" s="15">
        <f t="shared" si="4"/>
        <v>5</v>
      </c>
      <c r="G59" s="15">
        <f t="shared" ca="1" si="5"/>
        <v>0</v>
      </c>
      <c r="H59" s="13">
        <f t="shared" ca="1" si="0"/>
        <v>4.0547945205479455E-2</v>
      </c>
      <c r="I59" s="29">
        <f ca="1">IF(G59&lt;&gt;0,IF(E59&lt;0,0,IF(OR('House Salad'!I59&gt;0,'Green Pepper'!I59&gt;0),0,IF(OR(Pita!I59&gt;0),50,200))),0)</f>
        <v>0</v>
      </c>
      <c r="J59" s="2">
        <f ca="1">IF(D59&lt;$E$18,"N/A",IF(D59=$E$18,IF($E$7-SUM(OFFSET(F59,-$E$18,0):F59)&gt;0,$E$7-SUM(OFFSET(F59,-$E$18,0):F59),0),IF(OFFSET(G59,-$E$18,0)-SUM(OFFSET(F59,-$E$18,0):F59)&gt;0,OFFSET(G59,-$E$18,0)-SUM(OFFSET(F59,-$E$18,0):F59),0)))</f>
        <v>0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32</v>
      </c>
      <c r="F60" s="15">
        <f t="shared" si="4"/>
        <v>5</v>
      </c>
      <c r="G60" s="15">
        <f t="shared" ca="1" si="5"/>
        <v>0</v>
      </c>
      <c r="H60" s="13">
        <f t="shared" ca="1" si="0"/>
        <v>3.5068493150684936E-2</v>
      </c>
      <c r="I60" s="29">
        <f ca="1">IF(G60&lt;&gt;0,IF(E60&lt;0,0,IF(OR('House Salad'!I60&gt;0,'Green Pepper'!I60&gt;0),0,IF(OR(Pita!I60&gt;0),50,200))),0)</f>
        <v>0</v>
      </c>
      <c r="J60" s="2">
        <f ca="1">IF(D60&lt;$E$18,"N/A",IF(D60=$E$18,IF($E$7-SUM(OFFSET(F60,-$E$18,0):F60)&gt;0,$E$7-SUM(OFFSET(F60,-$E$18,0):F60),0),IF(OFFSET(G60,-$E$18,0)-SUM(OFFSET(F60,-$E$18,0):F60)&gt;0,OFFSET(G60,-$E$18,0)-SUM(OFFSET(F60,-$E$18,0):F60),0)))</f>
        <v>0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27</v>
      </c>
      <c r="F61" s="15">
        <f t="shared" si="4"/>
        <v>5</v>
      </c>
      <c r="G61" s="15">
        <f t="shared" ca="1" si="5"/>
        <v>0</v>
      </c>
      <c r="H61" s="13">
        <f t="shared" ca="1" si="0"/>
        <v>2.9589041095890414E-2</v>
      </c>
      <c r="I61" s="29">
        <f ca="1">IF(G61&lt;&gt;0,IF(E61&lt;0,0,IF(OR('House Salad'!I61&gt;0,'Green Pepper'!I61&gt;0),0,IF(OR(Pita!I61&gt;0),50,200))),0)</f>
        <v>0</v>
      </c>
      <c r="J61" s="2">
        <f ca="1">IF(D61&lt;$E$18,"N/A",IF(D61=$E$18,IF($E$7-SUM(OFFSET(F61,-$E$18,0):F61)&gt;0,$E$7-SUM(OFFSET(F61,-$E$18,0):F61),0),IF(OFFSET(G61,-$E$18,0)-SUM(OFFSET(F61,-$E$18,0):F61)&gt;0,OFFSET(G61,-$E$18,0)-SUM(OFFSET(F61,-$E$18,0):F61),0)))</f>
        <v>0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22</v>
      </c>
      <c r="F62" s="15">
        <f t="shared" si="4"/>
        <v>5</v>
      </c>
      <c r="G62" s="15">
        <f t="shared" ca="1" si="5"/>
        <v>35</v>
      </c>
      <c r="H62" s="13">
        <f t="shared" ca="1" si="0"/>
        <v>2.4109589041095895E-2</v>
      </c>
      <c r="I62" s="29">
        <f ca="1">IF(G62&lt;&gt;0,IF(E62&lt;0,0,IF(OR('House Salad'!I62&gt;0,'Green Pepper'!I62&gt;0),0,IF(OR(Pita!I62&gt;0),50,200))),0)</f>
        <v>0</v>
      </c>
      <c r="J62" s="2">
        <f ca="1">IF(D62&lt;$E$18,"N/A",IF(D62=$E$18,IF($E$7-SUM(OFFSET(F62,-$E$18,0):F62)&gt;0,$E$7-SUM(OFFSET(F62,-$E$18,0):F62),0),IF(OFFSET(G62,-$E$18,0)-SUM(OFFSET(F62,-$E$18,0):F62)&gt;0,OFFSET(G62,-$E$18,0)-SUM(OFFSET(F62,-$E$18,0):F62),0)))</f>
        <v>0</v>
      </c>
      <c r="K62" s="13">
        <f t="shared" ca="1" si="1"/>
        <v>0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52</v>
      </c>
      <c r="F63" s="15">
        <f t="shared" si="4"/>
        <v>5</v>
      </c>
      <c r="G63" s="15">
        <f t="shared" ca="1" si="5"/>
        <v>0</v>
      </c>
      <c r="H63" s="13">
        <f t="shared" ca="1" si="0"/>
        <v>5.6986301369863018E-2</v>
      </c>
      <c r="I63" s="29">
        <f ca="1">IF(G63&lt;&gt;0,IF(E63&lt;0,0,IF(OR('House Salad'!I63&gt;0,'Green Pepper'!I63&gt;0),0,IF(OR(Pita!I63&gt;0),50,200))),0)</f>
        <v>0</v>
      </c>
      <c r="J63" s="2">
        <f ca="1">IF(D63&lt;$E$18,"N/A",IF(D63=$E$18,IF($E$7-SUM(OFFSET(F63,-$E$18,0):F63)&gt;0,$E$7-SUM(OFFSET(F63,-$E$18,0):F63),0),IF(OFFSET(G63,-$E$18,0)-SUM(OFFSET(F63,-$E$18,0):F63)&gt;0,OFFSET(G63,-$E$18,0)-SUM(OFFSET(F63,-$E$18,0):F63),0)))</f>
        <v>0</v>
      </c>
      <c r="K63" s="13">
        <f t="shared" ca="1" si="1"/>
        <v>0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47</v>
      </c>
      <c r="F64" s="15">
        <f t="shared" si="4"/>
        <v>5</v>
      </c>
      <c r="G64" s="15">
        <f t="shared" ca="1" si="5"/>
        <v>0</v>
      </c>
      <c r="H64" s="13">
        <f t="shared" ca="1" si="0"/>
        <v>5.1506849315068499E-2</v>
      </c>
      <c r="I64" s="29">
        <f ca="1">IF(G64&lt;&gt;0,IF(E64&lt;0,0,IF(OR('House Salad'!I64&gt;0,'Green Pepper'!I64&gt;0),0,IF(OR(Pita!I64&gt;0),50,200))),0)</f>
        <v>0</v>
      </c>
      <c r="J64" s="2">
        <f ca="1">IF(D64&lt;$E$18,"N/A",IF(D64=$E$18,IF($E$7-SUM(OFFSET(F64,-$E$18,0):F64)&gt;0,$E$7-SUM(OFFSET(F64,-$E$18,0):F64),0),IF(OFFSET(G64,-$E$18,0)-SUM(OFFSET(F64,-$E$18,0):F64)&gt;0,OFFSET(G64,-$E$18,0)-SUM(OFFSET(F64,-$E$18,0):F64),0)))</f>
        <v>0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42</v>
      </c>
      <c r="F65" s="15">
        <f t="shared" si="4"/>
        <v>5</v>
      </c>
      <c r="G65" s="15">
        <f t="shared" ca="1" si="5"/>
        <v>0</v>
      </c>
      <c r="H65" s="13">
        <f t="shared" ca="1" si="0"/>
        <v>4.6027397260273981E-2</v>
      </c>
      <c r="I65" s="29">
        <f ca="1">IF(G65&lt;&gt;0,IF(E65&lt;0,0,IF(OR('House Salad'!I65&gt;0,'Green Pepper'!I65&gt;0),0,IF(OR(Pita!I65&gt;0),50,200))),0)</f>
        <v>0</v>
      </c>
      <c r="J65" s="2">
        <f ca="1">IF(D65&lt;$E$18,"N/A",IF(D65=$E$18,IF($E$7-SUM(OFFSET(F65,-$E$18,0):F65)&gt;0,$E$7-SUM(OFFSET(F65,-$E$18,0):F65),0),IF(OFFSET(G65,-$E$18,0)-SUM(OFFSET(F65,-$E$18,0):F65)&gt;0,OFFSET(G65,-$E$18,0)-SUM(OFFSET(F65,-$E$18,0):F65),0)))</f>
        <v>0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37</v>
      </c>
      <c r="F66" s="15">
        <f t="shared" si="4"/>
        <v>5</v>
      </c>
      <c r="G66" s="15">
        <f t="shared" ca="1" si="5"/>
        <v>0</v>
      </c>
      <c r="H66" s="13">
        <f t="shared" ca="1" si="0"/>
        <v>4.0547945205479455E-2</v>
      </c>
      <c r="I66" s="29">
        <f ca="1">IF(G66&lt;&gt;0,IF(E66&lt;0,0,IF(OR('House Salad'!I66&gt;0,'Green Pepper'!I66&gt;0),0,IF(OR(Pita!I66&gt;0),50,200))),0)</f>
        <v>0</v>
      </c>
      <c r="J66" s="2">
        <f ca="1">IF(D66&lt;$E$18,"N/A",IF(D66=$E$18,IF($E$7-SUM(OFFSET(F66,-$E$18,0):F66)&gt;0,$E$7-SUM(OFFSET(F66,-$E$18,0):F66),0),IF(OFFSET(G66,-$E$18,0)-SUM(OFFSET(F66,-$E$18,0):F66)&gt;0,OFFSET(G66,-$E$18,0)-SUM(OFFSET(F66,-$E$18,0):F66),0)))</f>
        <v>0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32</v>
      </c>
      <c r="F67" s="15">
        <f t="shared" si="4"/>
        <v>5</v>
      </c>
      <c r="G67" s="15">
        <f t="shared" ca="1" si="5"/>
        <v>0</v>
      </c>
      <c r="H67" s="13">
        <f t="shared" ca="1" si="0"/>
        <v>3.5068493150684936E-2</v>
      </c>
      <c r="I67" s="29">
        <f ca="1">IF(G67&lt;&gt;0,IF(E67&lt;0,0,IF(OR('House Salad'!I67&gt;0,'Green Pepper'!I67&gt;0),0,IF(OR(Pita!I67&gt;0),50,200))),0)</f>
        <v>0</v>
      </c>
      <c r="J67" s="2">
        <f ca="1">IF(D67&lt;$E$18,"N/A",IF(D67=$E$18,IF($E$7-SUM(OFFSET(F67,-$E$18,0):F67)&gt;0,$E$7-SUM(OFFSET(F67,-$E$18,0):F67),0),IF(OFFSET(G67,-$E$18,0)-SUM(OFFSET(F67,-$E$18,0):F67)&gt;0,OFFSET(G67,-$E$18,0)-SUM(OFFSET(F67,-$E$18,0):F67),0)))</f>
        <v>0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27</v>
      </c>
      <c r="F68" s="15">
        <f t="shared" si="4"/>
        <v>5</v>
      </c>
      <c r="G68" s="15">
        <f t="shared" ca="1" si="5"/>
        <v>0</v>
      </c>
      <c r="H68" s="13">
        <f t="shared" ca="1" si="0"/>
        <v>2.9589041095890414E-2</v>
      </c>
      <c r="I68" s="29">
        <f ca="1">IF(G68&lt;&gt;0,IF(E68&lt;0,0,IF(OR('House Salad'!I68&gt;0,'Green Pepper'!I68&gt;0),0,IF(OR(Pita!I68&gt;0),50,200))),0)</f>
        <v>0</v>
      </c>
      <c r="J68" s="2">
        <f ca="1">IF(D68&lt;$E$18,"N/A",IF(D68=$E$18,IF($E$7-SUM(OFFSET(F68,-$E$18,0):F68)&gt;0,$E$7-SUM(OFFSET(F68,-$E$18,0):F68),0),IF(OFFSET(G68,-$E$18,0)-SUM(OFFSET(F68,-$E$18,0):F68)&gt;0,OFFSET(G68,-$E$18,0)-SUM(OFFSET(F68,-$E$18,0):F68),0)))</f>
        <v>0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22</v>
      </c>
      <c r="F69" s="15">
        <f t="shared" si="4"/>
        <v>5</v>
      </c>
      <c r="G69" s="15">
        <f t="shared" ca="1" si="5"/>
        <v>35</v>
      </c>
      <c r="H69" s="13">
        <f t="shared" ca="1" si="0"/>
        <v>2.4109589041095895E-2</v>
      </c>
      <c r="I69" s="29">
        <f ca="1">IF(G69&lt;&gt;0,IF(E69&lt;0,0,IF(OR('House Salad'!I69&gt;0,'Green Pepper'!I69&gt;0),0,IF(OR(Pita!I69&gt;0),50,200))),0)</f>
        <v>0</v>
      </c>
      <c r="J69" s="2">
        <f ca="1">IF(D69&lt;$E$18,"N/A",IF(D69=$E$18,IF($E$7-SUM(OFFSET(F69,-$E$18,0):F69)&gt;0,$E$7-SUM(OFFSET(F69,-$E$18,0):F69),0),IF(OFFSET(G69,-$E$18,0)-SUM(OFFSET(F69,-$E$18,0):F69)&gt;0,OFFSET(G69,-$E$18,0)-SUM(OFFSET(F69,-$E$18,0):F69),0)))</f>
        <v>0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52</v>
      </c>
      <c r="F70" s="15">
        <f t="shared" si="4"/>
        <v>5</v>
      </c>
      <c r="G70" s="15">
        <f t="shared" ca="1" si="5"/>
        <v>0</v>
      </c>
      <c r="H70" s="13">
        <f t="shared" ca="1" si="0"/>
        <v>5.6986301369863018E-2</v>
      </c>
      <c r="I70" s="29">
        <f ca="1">IF(G70&lt;&gt;0,IF(E70&lt;0,0,IF(OR('House Salad'!I70&gt;0,'Green Pepper'!I70&gt;0),0,IF(OR(Pita!I70&gt;0),50,200))),0)</f>
        <v>0</v>
      </c>
      <c r="J70" s="2">
        <f ca="1">IF(D70&lt;$E$18,"N/A",IF(D70=$E$18,IF($E$7-SUM(OFFSET(F70,-$E$18,0):F70)&gt;0,$E$7-SUM(OFFSET(F70,-$E$18,0):F70),0),IF(OFFSET(G70,-$E$18,0)-SUM(OFFSET(F70,-$E$18,0):F70)&gt;0,OFFSET(G70,-$E$18,0)-SUM(OFFSET(F70,-$E$18,0):F70),0)))</f>
        <v>0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47</v>
      </c>
      <c r="F71" s="15">
        <f t="shared" si="4"/>
        <v>5</v>
      </c>
      <c r="G71" s="15">
        <f t="shared" ca="1" si="5"/>
        <v>0</v>
      </c>
      <c r="H71" s="13">
        <f t="shared" ca="1" si="0"/>
        <v>5.1506849315068499E-2</v>
      </c>
      <c r="I71" s="29">
        <f ca="1">IF(G71&lt;&gt;0,IF(E71&lt;0,0,IF(OR('House Salad'!I71&gt;0,'Green Pepper'!I71&gt;0),0,IF(OR(Pita!I71&gt;0),50,200))),0)</f>
        <v>0</v>
      </c>
      <c r="J71" s="2">
        <f ca="1">IF(D71&lt;$E$18,"N/A",IF(D71=$E$18,IF($E$7-SUM(OFFSET(F71,-$E$18,0):F71)&gt;0,$E$7-SUM(OFFSET(F71,-$E$18,0):F71),0),IF(OFFSET(G71,-$E$18,0)-SUM(OFFSET(F71,-$E$18,0):F71)&gt;0,OFFSET(G71,-$E$18,0)-SUM(OFFSET(F71,-$E$18,0):F71),0)))</f>
        <v>0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42</v>
      </c>
      <c r="F72" s="15">
        <f t="shared" si="4"/>
        <v>5</v>
      </c>
      <c r="G72" s="15">
        <f t="shared" ca="1" si="5"/>
        <v>0</v>
      </c>
      <c r="H72" s="13">
        <f t="shared" ca="1" si="0"/>
        <v>4.6027397260273981E-2</v>
      </c>
      <c r="I72" s="29">
        <f ca="1">IF(G72&lt;&gt;0,IF(E72&lt;0,0,IF(OR('House Salad'!I72&gt;0,'Green Pepper'!I72&gt;0),0,IF(OR(Pita!I72&gt;0),50,200))),0)</f>
        <v>0</v>
      </c>
      <c r="J72" s="2">
        <f ca="1">IF(D72&lt;$E$18,"N/A",IF(D72=$E$18,IF($E$7-SUM(OFFSET(F72,-$E$18,0):F72)&gt;0,$E$7-SUM(OFFSET(F72,-$E$18,0):F72),0),IF(OFFSET(G72,-$E$18,0)-SUM(OFFSET(F72,-$E$18,0):F72)&gt;0,OFFSET(G72,-$E$18,0)-SUM(OFFSET(F72,-$E$18,0):F72),0)))</f>
        <v>0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37</v>
      </c>
      <c r="F73" s="15">
        <f t="shared" si="4"/>
        <v>5</v>
      </c>
      <c r="G73" s="15">
        <f t="shared" ca="1" si="5"/>
        <v>0</v>
      </c>
      <c r="H73" s="13">
        <f t="shared" ca="1" si="0"/>
        <v>4.0547945205479455E-2</v>
      </c>
      <c r="I73" s="29">
        <f ca="1">IF(G73&lt;&gt;0,IF(E73&lt;0,0,IF(OR('House Salad'!I73&gt;0,'Green Pepper'!I73&gt;0),0,IF(OR(Pita!I73&gt;0),50,200))),0)</f>
        <v>0</v>
      </c>
      <c r="J73" s="2">
        <f ca="1">IF(D73&lt;$E$18,"N/A",IF(D73=$E$18,IF($E$7-SUM(OFFSET(F73,-$E$18,0):F73)&gt;0,$E$7-SUM(OFFSET(F73,-$E$18,0):F73),0),IF(OFFSET(G73,-$E$18,0)-SUM(OFFSET(F73,-$E$18,0):F73)&gt;0,OFFSET(G73,-$E$18,0)-SUM(OFFSET(F73,-$E$18,0):F73),0)))</f>
        <v>0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32</v>
      </c>
      <c r="F74" s="15">
        <f t="shared" si="4"/>
        <v>5</v>
      </c>
      <c r="G74" s="15">
        <f t="shared" ca="1" si="5"/>
        <v>0</v>
      </c>
      <c r="H74" s="13">
        <f t="shared" ca="1" si="0"/>
        <v>3.5068493150684936E-2</v>
      </c>
      <c r="I74" s="29">
        <f ca="1">IF(G74&lt;&gt;0,IF(E74&lt;0,0,IF(OR('House Salad'!I74&gt;0,'Green Pepper'!I74&gt;0),0,IF(OR(Pita!I74&gt;0),50,200))),0)</f>
        <v>0</v>
      </c>
      <c r="J74" s="2">
        <f ca="1">IF(D74&lt;$E$18,"N/A",IF(D74=$E$18,IF($E$7-SUM(OFFSET(F74,-$E$18,0):F74)&gt;0,$E$7-SUM(OFFSET(F74,-$E$18,0):F74),0),IF(OFFSET(G74,-$E$18,0)-SUM(OFFSET(F74,-$E$18,0):F74)&gt;0,OFFSET(G74,-$E$18,0)-SUM(OFFSET(F74,-$E$18,0):F74),0)))</f>
        <v>0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27</v>
      </c>
      <c r="F75" s="15">
        <f t="shared" si="4"/>
        <v>5</v>
      </c>
      <c r="G75" s="15">
        <f t="shared" ca="1" si="5"/>
        <v>0</v>
      </c>
      <c r="H75" s="13">
        <f t="shared" ca="1" si="0"/>
        <v>2.9589041095890414E-2</v>
      </c>
      <c r="I75" s="29">
        <f ca="1">IF(G75&lt;&gt;0,IF(E75&lt;0,0,IF(OR('House Salad'!I75&gt;0,'Green Pepper'!I75&gt;0),0,IF(OR(Pita!I75&gt;0),50,200))),0)</f>
        <v>0</v>
      </c>
      <c r="J75" s="2">
        <f ca="1">IF(D75&lt;$E$18,"N/A",IF(D75=$E$18,IF($E$7-SUM(OFFSET(F75,-$E$18,0):F75)&gt;0,$E$7-SUM(OFFSET(F75,-$E$18,0):F75),0),IF(OFFSET(G75,-$E$18,0)-SUM(OFFSET(F75,-$E$18,0):F75)&gt;0,OFFSET(G75,-$E$18,0)-SUM(OFFSET(F75,-$E$18,0):F75),0)))</f>
        <v>0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22</v>
      </c>
      <c r="F76" s="15">
        <f t="shared" si="4"/>
        <v>5</v>
      </c>
      <c r="G76" s="15">
        <f t="shared" ca="1" si="5"/>
        <v>35</v>
      </c>
      <c r="H76" s="13">
        <f t="shared" ca="1" si="0"/>
        <v>2.4109589041095895E-2</v>
      </c>
      <c r="I76" s="29">
        <f ca="1">IF(G76&lt;&gt;0,IF(E76&lt;0,0,IF(OR('House Salad'!I76&gt;0,'Green Pepper'!I76&gt;0),0,IF(OR(Pita!I76&gt;0),50,200))),0)</f>
        <v>0</v>
      </c>
      <c r="J76" s="2">
        <f ca="1">IF(D76&lt;$E$18,"N/A",IF(D76=$E$18,IF($E$7-SUM(OFFSET(F76,-$E$18,0):F76)&gt;0,$E$7-SUM(OFFSET(F76,-$E$18,0):F76),0),IF(OFFSET(G76,-$E$18,0)-SUM(OFFSET(F76,-$E$18,0):F76)&gt;0,OFFSET(G76,-$E$18,0)-SUM(OFFSET(F76,-$E$18,0):F76),0)))</f>
        <v>0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52</v>
      </c>
      <c r="F77" s="15">
        <f t="shared" si="4"/>
        <v>5</v>
      </c>
      <c r="G77" s="15">
        <f t="shared" ca="1" si="5"/>
        <v>0</v>
      </c>
      <c r="H77" s="13">
        <f t="shared" ca="1" si="0"/>
        <v>5.6986301369863018E-2</v>
      </c>
      <c r="I77" s="29">
        <f ca="1">IF(G77&lt;&gt;0,IF(E77&lt;0,0,IF(OR('House Salad'!I77&gt;0,'Green Pepper'!I77&gt;0),0,IF(OR(Pita!I77&gt;0),50,200))),0)</f>
        <v>0</v>
      </c>
      <c r="J77" s="2">
        <f ca="1">IF(D77&lt;$E$18,"N/A",IF(D77=$E$18,IF($E$7-SUM(OFFSET(F77,-$E$18,0):F77)&gt;0,$E$7-SUM(OFFSET(F77,-$E$18,0):F77),0),IF(OFFSET(G77,-$E$18,0)-SUM(OFFSET(F77,-$E$18,0):F77)&gt;0,OFFSET(G77,-$E$18,0)-SUM(OFFSET(F77,-$E$18,0):F77),0)))</f>
        <v>0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47</v>
      </c>
      <c r="F78" s="15">
        <f t="shared" si="4"/>
        <v>5</v>
      </c>
      <c r="G78" s="15">
        <f t="shared" ca="1" si="5"/>
        <v>0</v>
      </c>
      <c r="H78" s="13">
        <f t="shared" ca="1" si="0"/>
        <v>5.1506849315068499E-2</v>
      </c>
      <c r="I78" s="29">
        <f ca="1">IF(G78&lt;&gt;0,IF(E78&lt;0,0,IF(OR('House Salad'!I78&gt;0,'Green Pepper'!I78&gt;0),0,IF(OR(Pita!I78&gt;0),50,200))),0)</f>
        <v>0</v>
      </c>
      <c r="J78" s="2">
        <f ca="1">IF(D78&lt;$E$18,"N/A",IF(D78=$E$18,IF($E$7-SUM(OFFSET(F78,-$E$18,0):F78)&gt;0,$E$7-SUM(OFFSET(F78,-$E$18,0):F78),0),IF(OFFSET(G78,-$E$18,0)-SUM(OFFSET(F78,-$E$18,0):F78)&gt;0,OFFSET(G78,-$E$18,0)-SUM(OFFSET(F78,-$E$18,0):F78),0)))</f>
        <v>0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42</v>
      </c>
      <c r="F79" s="15">
        <f t="shared" si="4"/>
        <v>5</v>
      </c>
      <c r="G79" s="15">
        <f t="shared" ca="1" si="5"/>
        <v>0</v>
      </c>
      <c r="H79" s="13">
        <f t="shared" ca="1" si="0"/>
        <v>4.6027397260273981E-2</v>
      </c>
      <c r="I79" s="29">
        <f ca="1">IF(G79&lt;&gt;0,IF(E79&lt;0,0,IF(OR('House Salad'!I79&gt;0,'Green Pepper'!I79&gt;0),0,IF(OR(Pita!I79&gt;0),50,200))),0)</f>
        <v>0</v>
      </c>
      <c r="J79" s="2">
        <f ca="1">IF(D79&lt;$E$18,"N/A",IF(D79=$E$18,IF($E$7-SUM(OFFSET(F79,-$E$18,0):F79)&gt;0,$E$7-SUM(OFFSET(F79,-$E$18,0):F79),0),IF(OFFSET(G79,-$E$18,0)-SUM(OFFSET(F79,-$E$18,0):F79)&gt;0,OFFSET(G79,-$E$18,0)-SUM(OFFSET(F79,-$E$18,0):F79),0)))</f>
        <v>0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37</v>
      </c>
      <c r="F80" s="15">
        <f t="shared" si="4"/>
        <v>5</v>
      </c>
      <c r="G80" s="15">
        <f t="shared" ca="1" si="5"/>
        <v>0</v>
      </c>
      <c r="H80" s="13">
        <f t="shared" ca="1" si="0"/>
        <v>4.0547945205479455E-2</v>
      </c>
      <c r="I80" s="29">
        <f ca="1">IF(G80&lt;&gt;0,IF(E80&lt;0,0,IF(OR('House Salad'!I80&gt;0,'Green Pepper'!I80&gt;0),0,IF(OR(Pita!I80&gt;0),50,200))),0)</f>
        <v>0</v>
      </c>
      <c r="J80" s="2">
        <f ca="1">IF(D80&lt;$E$18,"N/A",IF(D80=$E$18,IF($E$7-SUM(OFFSET(F80,-$E$18,0):F80)&gt;0,$E$7-SUM(OFFSET(F80,-$E$18,0):F80),0),IF(OFFSET(G80,-$E$18,0)-SUM(OFFSET(F80,-$E$18,0):F80)&gt;0,OFFSET(G80,-$E$18,0)-SUM(OFFSET(F80,-$E$18,0):F80),0)))</f>
        <v>0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32</v>
      </c>
      <c r="F81" s="15">
        <f t="shared" si="4"/>
        <v>5</v>
      </c>
      <c r="G81" s="15">
        <f t="shared" ca="1" si="5"/>
        <v>0</v>
      </c>
      <c r="H81" s="13">
        <f t="shared" ca="1" si="0"/>
        <v>3.5068493150684936E-2</v>
      </c>
      <c r="I81" s="29">
        <f ca="1">IF(G81&lt;&gt;0,IF(E81&lt;0,0,IF(OR('House Salad'!I81&gt;0,'Green Pepper'!I81&gt;0),0,IF(OR(Pita!I81&gt;0),50,200))),0)</f>
        <v>0</v>
      </c>
      <c r="J81" s="2">
        <f ca="1">IF(D81&lt;$E$18,"N/A",IF(D81=$E$18,IF($E$7-SUM(OFFSET(F81,-$E$18,0):F81)&gt;0,$E$7-SUM(OFFSET(F81,-$E$18,0):F81),0),IF(OFFSET(G81,-$E$18,0)-SUM(OFFSET(F81,-$E$18,0):F81)&gt;0,OFFSET(G81,-$E$18,0)-SUM(OFFSET(F81,-$E$18,0):F81),0)))</f>
        <v>0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27</v>
      </c>
      <c r="F82" s="15">
        <f t="shared" si="4"/>
        <v>5</v>
      </c>
      <c r="G82" s="15">
        <f t="shared" ca="1" si="5"/>
        <v>0</v>
      </c>
      <c r="H82" s="13">
        <f t="shared" ca="1" si="0"/>
        <v>2.9589041095890414E-2</v>
      </c>
      <c r="I82" s="29">
        <f ca="1">IF(G82&lt;&gt;0,IF(E82&lt;0,0,IF(OR('House Salad'!I82&gt;0,'Green Pepper'!I82&gt;0),0,IF(OR(Pita!I82&gt;0),50,200))),0)</f>
        <v>0</v>
      </c>
      <c r="J82" s="2">
        <f ca="1">IF(D82&lt;$E$18,"N/A",IF(D82=$E$18,IF($E$7-SUM(OFFSET(F82,-$E$18,0):F82)&gt;0,$E$7-SUM(OFFSET(F82,-$E$18,0):F82),0),IF(OFFSET(G82,-$E$18,0)-SUM(OFFSET(F82,-$E$18,0):F82)&gt;0,OFFSET(G82,-$E$18,0)-SUM(OFFSET(F82,-$E$18,0):F82),0)))</f>
        <v>0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22</v>
      </c>
      <c r="F83" s="15">
        <f t="shared" si="4"/>
        <v>5</v>
      </c>
      <c r="G83" s="15">
        <f t="shared" ca="1" si="5"/>
        <v>35</v>
      </c>
      <c r="H83" s="13">
        <f t="shared" ca="1" si="0"/>
        <v>2.4109589041095895E-2</v>
      </c>
      <c r="I83" s="29">
        <f ca="1">IF(G83&lt;&gt;0,IF(E83&lt;0,0,IF(OR('House Salad'!I83&gt;0,'Green Pepper'!I83&gt;0),0,IF(OR(Pita!I83&gt;0),50,200))),0)</f>
        <v>0</v>
      </c>
      <c r="J83" s="2">
        <f ca="1">IF(D83&lt;$E$18,"N/A",IF(D83=$E$18,IF($E$7-SUM(OFFSET(F83,-$E$18,0):F83)&gt;0,$E$7-SUM(OFFSET(F83,-$E$18,0):F83),0),IF(OFFSET(G83,-$E$18,0)-SUM(OFFSET(F83,-$E$18,0):F83)&gt;0,OFFSET(G83,-$E$18,0)-SUM(OFFSET(F83,-$E$18,0):F83),0)))</f>
        <v>0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52</v>
      </c>
      <c r="F84" s="15">
        <f t="shared" si="4"/>
        <v>5</v>
      </c>
      <c r="G84" s="15">
        <f t="shared" ca="1" si="5"/>
        <v>0</v>
      </c>
      <c r="H84" s="13">
        <f t="shared" ca="1" si="0"/>
        <v>5.6986301369863018E-2</v>
      </c>
      <c r="I84" s="29">
        <f ca="1">IF(G84&lt;&gt;0,IF(E84&lt;0,0,IF(OR('House Salad'!I84&gt;0,'Green Pepper'!I84&gt;0),0,IF(OR(Pita!I84&gt;0),50,200))),0)</f>
        <v>0</v>
      </c>
      <c r="J84" s="2">
        <f ca="1">IF(D84&lt;$E$18,"N/A",IF(D84=$E$18,IF($E$7-SUM(OFFSET(F84,-$E$18,0):F84)&gt;0,$E$7-SUM(OFFSET(F84,-$E$18,0):F84),0),IF(OFFSET(G84,-$E$18,0)-SUM(OFFSET(F84,-$E$18,0):F84)&gt;0,OFFSET(G84,-$E$18,0)-SUM(OFFSET(F84,-$E$18,0):F84),0)))</f>
        <v>0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47</v>
      </c>
      <c r="F85" s="15">
        <f t="shared" si="4"/>
        <v>5</v>
      </c>
      <c r="G85" s="15">
        <f t="shared" ca="1" si="5"/>
        <v>0</v>
      </c>
      <c r="H85" s="13">
        <f t="shared" ref="H85:H148" ca="1" si="7">IF(E85&gt;0,E85*($E$12/365),0)</f>
        <v>5.1506849315068499E-2</v>
      </c>
      <c r="I85" s="29">
        <f ca="1">IF(G85&lt;&gt;0,IF(E85&lt;0,0,IF(OR('House Salad'!I85&gt;0,'Green Pepper'!I85&gt;0),0,IF(OR(Pita!I85&gt;0),50,200))),0)</f>
        <v>0</v>
      </c>
      <c r="J85" s="2">
        <f ca="1">IF(D85&lt;$E$18,"N/A",IF(D85=$E$18,IF($E$7-SUM(OFFSET(F85,-$E$18,0):F85)&gt;0,$E$7-SUM(OFFSET(F85,-$E$18,0):F85),0),IF(OFFSET(G85,-$E$18,0)-SUM(OFFSET(F85,-$E$18,0):F85)&gt;0,OFFSET(G85,-$E$18,0)-SUM(OFFSET(F85,-$E$18,0):F85),0)))</f>
        <v>0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42</v>
      </c>
      <c r="F86" s="15">
        <f t="shared" ref="F86:F149" si="10">ROUND($E$15/7,0)</f>
        <v>5</v>
      </c>
      <c r="G86" s="15">
        <f t="shared" ref="G86:G149" ca="1" si="11">IF(D86=1,$E$4,IF(E86&lt;0,$E$4-E86,IF(MOD(D86,$E$5)=0,$E$4-E86,0)))</f>
        <v>0</v>
      </c>
      <c r="H86" s="13">
        <f t="shared" ca="1" si="7"/>
        <v>4.6027397260273981E-2</v>
      </c>
      <c r="I86" s="29">
        <f ca="1">IF(G86&lt;&gt;0,IF(E86&lt;0,0,IF(OR('House Salad'!I86&gt;0,'Green Pepper'!I86&gt;0),0,IF(OR(Pita!I86&gt;0),50,200))),0)</f>
        <v>0</v>
      </c>
      <c r="J86" s="2">
        <f ca="1">IF(D86&lt;$E$18,"N/A",IF(D86=$E$18,IF($E$7-SUM(OFFSET(F86,-$E$18,0):F86)&gt;0,$E$7-SUM(OFFSET(F86,-$E$18,0):F86),0),IF(OFFSET(G86,-$E$18,0)-SUM(OFFSET(F86,-$E$18,0):F86)&gt;0,OFFSET(G86,-$E$18,0)-SUM(OFFSET(F86,-$E$18,0):F86),0)))</f>
        <v>0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37</v>
      </c>
      <c r="F87" s="15">
        <f t="shared" si="10"/>
        <v>5</v>
      </c>
      <c r="G87" s="15">
        <f t="shared" ca="1" si="11"/>
        <v>0</v>
      </c>
      <c r="H87" s="13">
        <f t="shared" ca="1" si="7"/>
        <v>4.0547945205479455E-2</v>
      </c>
      <c r="I87" s="29">
        <f ca="1">IF(G87&lt;&gt;0,IF(E87&lt;0,0,IF(OR('House Salad'!I87&gt;0,'Green Pepper'!I87&gt;0),0,IF(OR(Pita!I87&gt;0),50,200))),0)</f>
        <v>0</v>
      </c>
      <c r="J87" s="2">
        <f ca="1">IF(D87&lt;$E$18,"N/A",IF(D87=$E$18,IF($E$7-SUM(OFFSET(F87,-$E$18,0):F87)&gt;0,$E$7-SUM(OFFSET(F87,-$E$18,0):F87),0),IF(OFFSET(G87,-$E$18,0)-SUM(OFFSET(F87,-$E$18,0):F87)&gt;0,OFFSET(G87,-$E$18,0)-SUM(OFFSET(F87,-$E$18,0):F87),0)))</f>
        <v>0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32</v>
      </c>
      <c r="F88" s="15">
        <f t="shared" si="10"/>
        <v>5</v>
      </c>
      <c r="G88" s="15">
        <f t="shared" ca="1" si="11"/>
        <v>0</v>
      </c>
      <c r="H88" s="13">
        <f t="shared" ca="1" si="7"/>
        <v>3.5068493150684936E-2</v>
      </c>
      <c r="I88" s="29">
        <f ca="1">IF(G88&lt;&gt;0,IF(E88&lt;0,0,IF(OR('House Salad'!I88&gt;0,'Green Pepper'!I88&gt;0),0,IF(OR(Pita!I88&gt;0),50,200))),0)</f>
        <v>0</v>
      </c>
      <c r="J88" s="2">
        <f ca="1">IF(D88&lt;$E$18,"N/A",IF(D88=$E$18,IF($E$7-SUM(OFFSET(F88,-$E$18,0):F88)&gt;0,$E$7-SUM(OFFSET(F88,-$E$18,0):F88),0),IF(OFFSET(G88,-$E$18,0)-SUM(OFFSET(F88,-$E$18,0):F88)&gt;0,OFFSET(G88,-$E$18,0)-SUM(OFFSET(F88,-$E$18,0):F88),0)))</f>
        <v>0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27</v>
      </c>
      <c r="F89" s="15">
        <f t="shared" si="10"/>
        <v>5</v>
      </c>
      <c r="G89" s="15">
        <f t="shared" ca="1" si="11"/>
        <v>0</v>
      </c>
      <c r="H89" s="13">
        <f t="shared" ca="1" si="7"/>
        <v>2.9589041095890414E-2</v>
      </c>
      <c r="I89" s="29">
        <f ca="1">IF(G89&lt;&gt;0,IF(E89&lt;0,0,IF(OR('House Salad'!I89&gt;0,'Green Pepper'!I89&gt;0),0,IF(OR(Pita!I89&gt;0),50,200))),0)</f>
        <v>0</v>
      </c>
      <c r="J89" s="2">
        <f ca="1">IF(D89&lt;$E$18,"N/A",IF(D89=$E$18,IF($E$7-SUM(OFFSET(F89,-$E$18,0):F89)&gt;0,$E$7-SUM(OFFSET(F89,-$E$18,0):F89),0),IF(OFFSET(G89,-$E$18,0)-SUM(OFFSET(F89,-$E$18,0):F89)&gt;0,OFFSET(G89,-$E$18,0)-SUM(OFFSET(F89,-$E$18,0):F89),0)))</f>
        <v>0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22</v>
      </c>
      <c r="F90" s="15">
        <f t="shared" si="10"/>
        <v>5</v>
      </c>
      <c r="G90" s="15">
        <f t="shared" ca="1" si="11"/>
        <v>35</v>
      </c>
      <c r="H90" s="13">
        <f t="shared" ca="1" si="7"/>
        <v>2.4109589041095895E-2</v>
      </c>
      <c r="I90" s="29">
        <f ca="1">IF(G90&lt;&gt;0,IF(E90&lt;0,0,IF(OR('House Salad'!I90&gt;0,'Green Pepper'!I90&gt;0),0,IF(OR(Pita!I90&gt;0),50,200))),0)</f>
        <v>0</v>
      </c>
      <c r="J90" s="2">
        <f ca="1">IF(D90&lt;$E$18,"N/A",IF(D90=$E$18,IF($E$7-SUM(OFFSET(F90,-$E$18,0):F90)&gt;0,$E$7-SUM(OFFSET(F90,-$E$18,0):F90),0),IF(OFFSET(G90,-$E$18,0)-SUM(OFFSET(F90,-$E$18,0):F90)&gt;0,OFFSET(G90,-$E$18,0)-SUM(OFFSET(F90,-$E$18,0):F90),0)))</f>
        <v>0</v>
      </c>
      <c r="K90" s="13">
        <f t="shared" ca="1" si="8"/>
        <v>0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52</v>
      </c>
      <c r="F91" s="15">
        <f t="shared" si="10"/>
        <v>5</v>
      </c>
      <c r="G91" s="15">
        <f t="shared" ca="1" si="11"/>
        <v>0</v>
      </c>
      <c r="H91" s="13">
        <f t="shared" ca="1" si="7"/>
        <v>5.6986301369863018E-2</v>
      </c>
      <c r="I91" s="29">
        <f ca="1">IF(G91&lt;&gt;0,IF(E91&lt;0,0,IF(OR('House Salad'!I91&gt;0,'Green Pepper'!I91&gt;0),0,IF(OR(Pita!I91&gt;0),50,200))),0)</f>
        <v>0</v>
      </c>
      <c r="J91" s="2">
        <f ca="1">IF(D91&lt;$E$18,"N/A",IF(D91=$E$18,IF($E$7-SUM(OFFSET(F91,-$E$18,0):F91)&gt;0,$E$7-SUM(OFFSET(F91,-$E$18,0):F91),0),IF(OFFSET(G91,-$E$18,0)-SUM(OFFSET(F91,-$E$18,0):F91)&gt;0,OFFSET(G91,-$E$18,0)-SUM(OFFSET(F91,-$E$18,0):F91),0)))</f>
        <v>0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47</v>
      </c>
      <c r="F92" s="15">
        <f t="shared" si="10"/>
        <v>5</v>
      </c>
      <c r="G92" s="15">
        <f t="shared" ca="1" si="11"/>
        <v>0</v>
      </c>
      <c r="H92" s="13">
        <f t="shared" ca="1" si="7"/>
        <v>5.1506849315068499E-2</v>
      </c>
      <c r="I92" s="29">
        <f ca="1">IF(G92&lt;&gt;0,IF(E92&lt;0,0,IF(OR('House Salad'!I92&gt;0,'Green Pepper'!I92&gt;0),0,IF(OR(Pita!I92&gt;0),50,200))),0)</f>
        <v>0</v>
      </c>
      <c r="J92" s="2">
        <f ca="1">IF(D92&lt;$E$18,"N/A",IF(D92=$E$18,IF($E$7-SUM(OFFSET(F92,-$E$18,0):F92)&gt;0,$E$7-SUM(OFFSET(F92,-$E$18,0):F92),0),IF(OFFSET(G92,-$E$18,0)-SUM(OFFSET(F92,-$E$18,0):F92)&gt;0,OFFSET(G92,-$E$18,0)-SUM(OFFSET(F92,-$E$18,0):F92),0)))</f>
        <v>0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42</v>
      </c>
      <c r="F93" s="15">
        <f t="shared" si="10"/>
        <v>5</v>
      </c>
      <c r="G93" s="15">
        <f t="shared" ca="1" si="11"/>
        <v>0</v>
      </c>
      <c r="H93" s="13">
        <f t="shared" ca="1" si="7"/>
        <v>4.6027397260273981E-2</v>
      </c>
      <c r="I93" s="29">
        <f ca="1">IF(G93&lt;&gt;0,IF(E93&lt;0,0,IF(OR('House Salad'!I93&gt;0,'Green Pepper'!I93&gt;0),0,IF(OR(Pita!I93&gt;0),50,200))),0)</f>
        <v>0</v>
      </c>
      <c r="J93" s="2">
        <f ca="1">IF(D93&lt;$E$18,"N/A",IF(D93=$E$18,IF($E$7-SUM(OFFSET(F93,-$E$18,0):F93)&gt;0,$E$7-SUM(OFFSET(F93,-$E$18,0):F93),0),IF(OFFSET(G93,-$E$18,0)-SUM(OFFSET(F93,-$E$18,0):F93)&gt;0,OFFSET(G93,-$E$18,0)-SUM(OFFSET(F93,-$E$18,0):F93),0)))</f>
        <v>0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37</v>
      </c>
      <c r="F94" s="15">
        <f t="shared" si="10"/>
        <v>5</v>
      </c>
      <c r="G94" s="15">
        <f t="shared" ca="1" si="11"/>
        <v>0</v>
      </c>
      <c r="H94" s="13">
        <f t="shared" ca="1" si="7"/>
        <v>4.0547945205479455E-2</v>
      </c>
      <c r="I94" s="29">
        <f ca="1">IF(G94&lt;&gt;0,IF(E94&lt;0,0,IF(OR('House Salad'!I94&gt;0,'Green Pepper'!I94&gt;0),0,IF(OR(Pita!I94&gt;0),50,200))),0)</f>
        <v>0</v>
      </c>
      <c r="J94" s="2">
        <f ca="1">IF(D94&lt;$E$18,"N/A",IF(D94=$E$18,IF($E$7-SUM(OFFSET(F94,-$E$18,0):F94)&gt;0,$E$7-SUM(OFFSET(F94,-$E$18,0):F94),0),IF(OFFSET(G94,-$E$18,0)-SUM(OFFSET(F94,-$E$18,0):F94)&gt;0,OFFSET(G94,-$E$18,0)-SUM(OFFSET(F94,-$E$18,0):F94),0)))</f>
        <v>0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32</v>
      </c>
      <c r="F95" s="15">
        <f t="shared" si="10"/>
        <v>5</v>
      </c>
      <c r="G95" s="15">
        <f t="shared" ca="1" si="11"/>
        <v>0</v>
      </c>
      <c r="H95" s="13">
        <f t="shared" ca="1" si="7"/>
        <v>3.5068493150684936E-2</v>
      </c>
      <c r="I95" s="29">
        <f ca="1">IF(G95&lt;&gt;0,IF(E95&lt;0,0,IF(OR('House Salad'!I95&gt;0,'Green Pepper'!I95&gt;0),0,IF(OR(Pita!I95&gt;0),50,200))),0)</f>
        <v>0</v>
      </c>
      <c r="J95" s="2">
        <f ca="1">IF(D95&lt;$E$18,"N/A",IF(D95=$E$18,IF($E$7-SUM(OFFSET(F95,-$E$18,0):F95)&gt;0,$E$7-SUM(OFFSET(F95,-$E$18,0):F95),0),IF(OFFSET(G95,-$E$18,0)-SUM(OFFSET(F95,-$E$18,0):F95)&gt;0,OFFSET(G95,-$E$18,0)-SUM(OFFSET(F95,-$E$18,0):F95),0)))</f>
        <v>0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27</v>
      </c>
      <c r="F96" s="15">
        <f t="shared" si="10"/>
        <v>5</v>
      </c>
      <c r="G96" s="15">
        <f t="shared" ca="1" si="11"/>
        <v>0</v>
      </c>
      <c r="H96" s="13">
        <f t="shared" ca="1" si="7"/>
        <v>2.9589041095890414E-2</v>
      </c>
      <c r="I96" s="29">
        <f ca="1">IF(G96&lt;&gt;0,IF(E96&lt;0,0,IF(OR('House Salad'!I96&gt;0,'Green Pepper'!I96&gt;0),0,IF(OR(Pita!I96&gt;0),50,200))),0)</f>
        <v>0</v>
      </c>
      <c r="J96" s="2">
        <f ca="1">IF(D96&lt;$E$18,"N/A",IF(D96=$E$18,IF($E$7-SUM(OFFSET(F96,-$E$18,0):F96)&gt;0,$E$7-SUM(OFFSET(F96,-$E$18,0):F96),0),IF(OFFSET(G96,-$E$18,0)-SUM(OFFSET(F96,-$E$18,0):F96)&gt;0,OFFSET(G96,-$E$18,0)-SUM(OFFSET(F96,-$E$18,0):F96),0)))</f>
        <v>0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22</v>
      </c>
      <c r="F97" s="15">
        <f t="shared" si="10"/>
        <v>5</v>
      </c>
      <c r="G97" s="15">
        <f t="shared" ca="1" si="11"/>
        <v>35</v>
      </c>
      <c r="H97" s="13">
        <f t="shared" ca="1" si="7"/>
        <v>2.4109589041095895E-2</v>
      </c>
      <c r="I97" s="29">
        <f ca="1">IF(G97&lt;&gt;0,IF(E97&lt;0,0,IF(OR('House Salad'!I97&gt;0,'Green Pepper'!I97&gt;0),0,IF(OR(Pita!I97&gt;0),50,200))),0)</f>
        <v>0</v>
      </c>
      <c r="J97" s="2">
        <f ca="1">IF(D97&lt;$E$18,"N/A",IF(D97=$E$18,IF($E$7-SUM(OFFSET(F97,-$E$18,0):F97)&gt;0,$E$7-SUM(OFFSET(F97,-$E$18,0):F97),0),IF(OFFSET(G97,-$E$18,0)-SUM(OFFSET(F97,-$E$18,0):F97)&gt;0,OFFSET(G97,-$E$18,0)-SUM(OFFSET(F97,-$E$18,0):F97),0)))</f>
        <v>0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52</v>
      </c>
      <c r="F98" s="15">
        <f t="shared" si="10"/>
        <v>5</v>
      </c>
      <c r="G98" s="15">
        <f t="shared" ca="1" si="11"/>
        <v>0</v>
      </c>
      <c r="H98" s="13">
        <f t="shared" ca="1" si="7"/>
        <v>5.6986301369863018E-2</v>
      </c>
      <c r="I98" s="29">
        <f ca="1">IF(G98&lt;&gt;0,IF(E98&lt;0,0,IF(OR('House Salad'!I98&gt;0,'Green Pepper'!I98&gt;0),0,IF(OR(Pita!I98&gt;0),50,200))),0)</f>
        <v>0</v>
      </c>
      <c r="J98" s="2">
        <f ca="1">IF(D98&lt;$E$18,"N/A",IF(D98=$E$18,IF($E$7-SUM(OFFSET(F98,-$E$18,0):F98)&gt;0,$E$7-SUM(OFFSET(F98,-$E$18,0):F98),0),IF(OFFSET(G98,-$E$18,0)-SUM(OFFSET(F98,-$E$18,0):F98)&gt;0,OFFSET(G98,-$E$18,0)-SUM(OFFSET(F98,-$E$18,0):F98),0)))</f>
        <v>0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47</v>
      </c>
      <c r="F99" s="15">
        <f t="shared" si="10"/>
        <v>5</v>
      </c>
      <c r="G99" s="15">
        <f t="shared" ca="1" si="11"/>
        <v>0</v>
      </c>
      <c r="H99" s="13">
        <f t="shared" ca="1" si="7"/>
        <v>5.1506849315068499E-2</v>
      </c>
      <c r="I99" s="29">
        <f ca="1">IF(G99&lt;&gt;0,IF(E99&lt;0,0,IF(OR('House Salad'!I99&gt;0,'Green Pepper'!I99&gt;0),0,IF(OR(Pita!I99&gt;0),50,200))),0)</f>
        <v>0</v>
      </c>
      <c r="J99" s="2">
        <f ca="1">IF(D99&lt;$E$18,"N/A",IF(D99=$E$18,IF($E$7-SUM(OFFSET(F99,-$E$18,0):F99)&gt;0,$E$7-SUM(OFFSET(F99,-$E$18,0):F99),0),IF(OFFSET(G99,-$E$18,0)-SUM(OFFSET(F99,-$E$18,0):F99)&gt;0,OFFSET(G99,-$E$18,0)-SUM(OFFSET(F99,-$E$18,0):F99),0)))</f>
        <v>0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42</v>
      </c>
      <c r="F100" s="15">
        <f t="shared" si="10"/>
        <v>5</v>
      </c>
      <c r="G100" s="15">
        <f t="shared" ca="1" si="11"/>
        <v>0</v>
      </c>
      <c r="H100" s="13">
        <f t="shared" ca="1" si="7"/>
        <v>4.6027397260273981E-2</v>
      </c>
      <c r="I100" s="29">
        <f ca="1">IF(G100&lt;&gt;0,IF(E100&lt;0,0,IF(OR('House Salad'!I100&gt;0,'Green Pepper'!I100&gt;0),0,IF(OR(Pita!I100&gt;0),50,200))),0)</f>
        <v>0</v>
      </c>
      <c r="J100" s="2">
        <f ca="1">IF(D100&lt;$E$18,"N/A",IF(D100=$E$18,IF($E$7-SUM(OFFSET(F100,-$E$18,0):F100)&gt;0,$E$7-SUM(OFFSET(F100,-$E$18,0):F100),0),IF(OFFSET(G100,-$E$18,0)-SUM(OFFSET(F100,-$E$18,0):F100)&gt;0,OFFSET(G100,-$E$18,0)-SUM(OFFSET(F100,-$E$18,0):F100),0)))</f>
        <v>0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37</v>
      </c>
      <c r="F101" s="15">
        <f t="shared" si="10"/>
        <v>5</v>
      </c>
      <c r="G101" s="15">
        <f t="shared" ca="1" si="11"/>
        <v>0</v>
      </c>
      <c r="H101" s="13">
        <f t="shared" ca="1" si="7"/>
        <v>4.0547945205479455E-2</v>
      </c>
      <c r="I101" s="29">
        <f ca="1">IF(G101&lt;&gt;0,IF(E101&lt;0,0,IF(OR('House Salad'!I101&gt;0,'Green Pepper'!I101&gt;0),0,IF(OR(Pita!I101&gt;0),50,200))),0)</f>
        <v>0</v>
      </c>
      <c r="J101" s="2">
        <f ca="1">IF(D101&lt;$E$18,"N/A",IF(D101=$E$18,IF($E$7-SUM(OFFSET(F101,-$E$18,0):F101)&gt;0,$E$7-SUM(OFFSET(F101,-$E$18,0):F101),0),IF(OFFSET(G101,-$E$18,0)-SUM(OFFSET(F101,-$E$18,0):F101)&gt;0,OFFSET(G101,-$E$18,0)-SUM(OFFSET(F101,-$E$18,0):F101),0)))</f>
        <v>0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32</v>
      </c>
      <c r="F102" s="15">
        <f t="shared" si="10"/>
        <v>5</v>
      </c>
      <c r="G102" s="15">
        <f t="shared" ca="1" si="11"/>
        <v>0</v>
      </c>
      <c r="H102" s="13">
        <f t="shared" ca="1" si="7"/>
        <v>3.5068493150684936E-2</v>
      </c>
      <c r="I102" s="29">
        <f ca="1">IF(G102&lt;&gt;0,IF(E102&lt;0,0,IF(OR('House Salad'!I102&gt;0,'Green Pepper'!I102&gt;0),0,IF(OR(Pita!I102&gt;0),50,200))),0)</f>
        <v>0</v>
      </c>
      <c r="J102" s="2">
        <f ca="1">IF(D102&lt;$E$18,"N/A",IF(D102=$E$18,IF($E$7-SUM(OFFSET(F102,-$E$18,0):F102)&gt;0,$E$7-SUM(OFFSET(F102,-$E$18,0):F102),0),IF(OFFSET(G102,-$E$18,0)-SUM(OFFSET(F102,-$E$18,0):F102)&gt;0,OFFSET(G102,-$E$18,0)-SUM(OFFSET(F102,-$E$18,0):F102),0)))</f>
        <v>0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27</v>
      </c>
      <c r="F103" s="15">
        <f t="shared" si="10"/>
        <v>5</v>
      </c>
      <c r="G103" s="15">
        <f t="shared" ca="1" si="11"/>
        <v>0</v>
      </c>
      <c r="H103" s="13">
        <f t="shared" ca="1" si="7"/>
        <v>2.9589041095890414E-2</v>
      </c>
      <c r="I103" s="29">
        <f ca="1">IF(G103&lt;&gt;0,IF(E103&lt;0,0,IF(OR('House Salad'!I103&gt;0,'Green Pepper'!I103&gt;0),0,IF(OR(Pita!I103&gt;0),50,200))),0)</f>
        <v>0</v>
      </c>
      <c r="J103" s="2">
        <f ca="1">IF(D103&lt;$E$18,"N/A",IF(D103=$E$18,IF($E$7-SUM(OFFSET(F103,-$E$18,0):F103)&gt;0,$E$7-SUM(OFFSET(F103,-$E$18,0):F103),0),IF(OFFSET(G103,-$E$18,0)-SUM(OFFSET(F103,-$E$18,0):F103)&gt;0,OFFSET(G103,-$E$18,0)-SUM(OFFSET(F103,-$E$18,0):F103),0)))</f>
        <v>0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22</v>
      </c>
      <c r="F104" s="15">
        <f t="shared" si="10"/>
        <v>5</v>
      </c>
      <c r="G104" s="15">
        <f t="shared" ca="1" si="11"/>
        <v>35</v>
      </c>
      <c r="H104" s="13">
        <f t="shared" ca="1" si="7"/>
        <v>2.4109589041095895E-2</v>
      </c>
      <c r="I104" s="29">
        <f ca="1">IF(G104&lt;&gt;0,IF(E104&lt;0,0,IF(OR('House Salad'!I104&gt;0,'Green Pepper'!I104&gt;0),0,IF(OR(Pita!I104&gt;0),50,200))),0)</f>
        <v>0</v>
      </c>
      <c r="J104" s="2">
        <f ca="1">IF(D104&lt;$E$18,"N/A",IF(D104=$E$18,IF($E$7-SUM(OFFSET(F104,-$E$18,0):F104)&gt;0,$E$7-SUM(OFFSET(F104,-$E$18,0):F104),0),IF(OFFSET(G104,-$E$18,0)-SUM(OFFSET(F104,-$E$18,0):F104)&gt;0,OFFSET(G104,-$E$18,0)-SUM(OFFSET(F104,-$E$18,0):F104),0)))</f>
        <v>0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52</v>
      </c>
      <c r="F105" s="15">
        <f t="shared" si="10"/>
        <v>5</v>
      </c>
      <c r="G105" s="15">
        <f t="shared" ca="1" si="11"/>
        <v>0</v>
      </c>
      <c r="H105" s="13">
        <f t="shared" ca="1" si="7"/>
        <v>5.6986301369863018E-2</v>
      </c>
      <c r="I105" s="29">
        <f ca="1">IF(G105&lt;&gt;0,IF(E105&lt;0,0,IF(OR('House Salad'!I105&gt;0,'Green Pepper'!I105&gt;0),0,IF(OR(Pita!I105&gt;0),50,200))),0)</f>
        <v>0</v>
      </c>
      <c r="J105" s="2">
        <f ca="1">IF(D105&lt;$E$18,"N/A",IF(D105=$E$18,IF($E$7-SUM(OFFSET(F105,-$E$18,0):F105)&gt;0,$E$7-SUM(OFFSET(F105,-$E$18,0):F105),0),IF(OFFSET(G105,-$E$18,0)-SUM(OFFSET(F105,-$E$18,0):F105)&gt;0,OFFSET(G105,-$E$18,0)-SUM(OFFSET(F105,-$E$18,0):F105),0)))</f>
        <v>0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47</v>
      </c>
      <c r="F106" s="15">
        <f t="shared" si="10"/>
        <v>5</v>
      </c>
      <c r="G106" s="15">
        <f t="shared" ca="1" si="11"/>
        <v>0</v>
      </c>
      <c r="H106" s="13">
        <f t="shared" ca="1" si="7"/>
        <v>5.1506849315068499E-2</v>
      </c>
      <c r="I106" s="29">
        <f ca="1">IF(G106&lt;&gt;0,IF(E106&lt;0,0,IF(OR('House Salad'!I106&gt;0,'Green Pepper'!I106&gt;0),0,IF(OR(Pita!I106&gt;0),50,200))),0)</f>
        <v>0</v>
      </c>
      <c r="J106" s="2">
        <f ca="1">IF(D106&lt;$E$18,"N/A",IF(D106=$E$18,IF($E$7-SUM(OFFSET(F106,-$E$18,0):F106)&gt;0,$E$7-SUM(OFFSET(F106,-$E$18,0):F106),0),IF(OFFSET(G106,-$E$18,0)-SUM(OFFSET(F106,-$E$18,0):F106)&gt;0,OFFSET(G106,-$E$18,0)-SUM(OFFSET(F106,-$E$18,0):F106),0)))</f>
        <v>0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42</v>
      </c>
      <c r="F107" s="15">
        <f t="shared" si="10"/>
        <v>5</v>
      </c>
      <c r="G107" s="15">
        <f t="shared" ca="1" si="11"/>
        <v>0</v>
      </c>
      <c r="H107" s="13">
        <f t="shared" ca="1" si="7"/>
        <v>4.6027397260273981E-2</v>
      </c>
      <c r="I107" s="29">
        <f ca="1">IF(G107&lt;&gt;0,IF(E107&lt;0,0,IF(OR('House Salad'!I107&gt;0,'Green Pepper'!I107&gt;0),0,IF(OR(Pita!I107&gt;0),50,200))),0)</f>
        <v>0</v>
      </c>
      <c r="J107" s="2">
        <f ca="1">IF(D107&lt;$E$18,"N/A",IF(D107=$E$18,IF($E$7-SUM(OFFSET(F107,-$E$18,0):F107)&gt;0,$E$7-SUM(OFFSET(F107,-$E$18,0):F107),0),IF(OFFSET(G107,-$E$18,0)-SUM(OFFSET(F107,-$E$18,0):F107)&gt;0,OFFSET(G107,-$E$18,0)-SUM(OFFSET(F107,-$E$18,0):F107),0)))</f>
        <v>0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37</v>
      </c>
      <c r="F108" s="15">
        <f t="shared" si="10"/>
        <v>5</v>
      </c>
      <c r="G108" s="15">
        <f t="shared" ca="1" si="11"/>
        <v>0</v>
      </c>
      <c r="H108" s="13">
        <f t="shared" ca="1" si="7"/>
        <v>4.0547945205479455E-2</v>
      </c>
      <c r="I108" s="29">
        <f ca="1">IF(G108&lt;&gt;0,IF(E108&lt;0,0,IF(OR('House Salad'!I108&gt;0,'Green Pepper'!I108&gt;0),0,IF(OR(Pita!I108&gt;0),50,200))),0)</f>
        <v>0</v>
      </c>
      <c r="J108" s="2">
        <f ca="1">IF(D108&lt;$E$18,"N/A",IF(D108=$E$18,IF($E$7-SUM(OFFSET(F108,-$E$18,0):F108)&gt;0,$E$7-SUM(OFFSET(F108,-$E$18,0):F108),0),IF(OFFSET(G108,-$E$18,0)-SUM(OFFSET(F108,-$E$18,0):F108)&gt;0,OFFSET(G108,-$E$18,0)-SUM(OFFSET(F108,-$E$18,0):F108),0)))</f>
        <v>0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32</v>
      </c>
      <c r="F109" s="15">
        <f t="shared" si="10"/>
        <v>5</v>
      </c>
      <c r="G109" s="15">
        <f t="shared" ca="1" si="11"/>
        <v>0</v>
      </c>
      <c r="H109" s="13">
        <f t="shared" ca="1" si="7"/>
        <v>3.5068493150684936E-2</v>
      </c>
      <c r="I109" s="29">
        <f ca="1">IF(G109&lt;&gt;0,IF(E109&lt;0,0,IF(OR('House Salad'!I109&gt;0,'Green Pepper'!I109&gt;0),0,IF(OR(Pita!I109&gt;0),50,200))),0)</f>
        <v>0</v>
      </c>
      <c r="J109" s="2">
        <f ca="1">IF(D109&lt;$E$18,"N/A",IF(D109=$E$18,IF($E$7-SUM(OFFSET(F109,-$E$18,0):F109)&gt;0,$E$7-SUM(OFFSET(F109,-$E$18,0):F109),0),IF(OFFSET(G109,-$E$18,0)-SUM(OFFSET(F109,-$E$18,0):F109)&gt;0,OFFSET(G109,-$E$18,0)-SUM(OFFSET(F109,-$E$18,0):F109),0)))</f>
        <v>0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27</v>
      </c>
      <c r="F110" s="15">
        <f t="shared" si="10"/>
        <v>5</v>
      </c>
      <c r="G110" s="15">
        <f t="shared" ca="1" si="11"/>
        <v>0</v>
      </c>
      <c r="H110" s="13">
        <f t="shared" ca="1" si="7"/>
        <v>2.9589041095890414E-2</v>
      </c>
      <c r="I110" s="29">
        <f ca="1">IF(G110&lt;&gt;0,IF(E110&lt;0,0,IF(OR('House Salad'!I110&gt;0,'Green Pepper'!I110&gt;0),0,IF(OR(Pita!I110&gt;0),50,200))),0)</f>
        <v>0</v>
      </c>
      <c r="J110" s="2">
        <f ca="1">IF(D110&lt;$E$18,"N/A",IF(D110=$E$18,IF($E$7-SUM(OFFSET(F110,-$E$18,0):F110)&gt;0,$E$7-SUM(OFFSET(F110,-$E$18,0):F110),0),IF(OFFSET(G110,-$E$18,0)-SUM(OFFSET(F110,-$E$18,0):F110)&gt;0,OFFSET(G110,-$E$18,0)-SUM(OFFSET(F110,-$E$18,0):F110),0)))</f>
        <v>0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22</v>
      </c>
      <c r="F111" s="15">
        <f t="shared" si="10"/>
        <v>5</v>
      </c>
      <c r="G111" s="15">
        <f t="shared" ca="1" si="11"/>
        <v>35</v>
      </c>
      <c r="H111" s="13">
        <f t="shared" ca="1" si="7"/>
        <v>2.4109589041095895E-2</v>
      </c>
      <c r="I111" s="29">
        <f ca="1">IF(G111&lt;&gt;0,IF(E111&lt;0,0,IF(OR('House Salad'!I111&gt;0,'Green Pepper'!I111&gt;0),0,IF(OR(Pita!I111&gt;0),50,200))),0)</f>
        <v>0</v>
      </c>
      <c r="J111" s="2">
        <f ca="1">IF(D111&lt;$E$18,"N/A",IF(D111=$E$18,IF($E$7-SUM(OFFSET(F111,-$E$18,0):F111)&gt;0,$E$7-SUM(OFFSET(F111,-$E$18,0):F111),0),IF(OFFSET(G111,-$E$18,0)-SUM(OFFSET(F111,-$E$18,0):F111)&gt;0,OFFSET(G111,-$E$18,0)-SUM(OFFSET(F111,-$E$18,0):F111),0)))</f>
        <v>0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52</v>
      </c>
      <c r="F112" s="15">
        <f t="shared" si="10"/>
        <v>5</v>
      </c>
      <c r="G112" s="15">
        <f t="shared" ca="1" si="11"/>
        <v>0</v>
      </c>
      <c r="H112" s="13">
        <f t="shared" ca="1" si="7"/>
        <v>5.6986301369863018E-2</v>
      </c>
      <c r="I112" s="29">
        <f ca="1">IF(G112&lt;&gt;0,IF(E112&lt;0,0,IF(OR('House Salad'!I112&gt;0,'Green Pepper'!I112&gt;0),0,IF(OR(Pita!I112&gt;0),50,200))),0)</f>
        <v>0</v>
      </c>
      <c r="J112" s="2">
        <f ca="1">IF(D112&lt;$E$18,"N/A",IF(D112=$E$18,IF($E$7-SUM(OFFSET(F112,-$E$18,0):F112)&gt;0,$E$7-SUM(OFFSET(F112,-$E$18,0):F112),0),IF(OFFSET(G112,-$E$18,0)-SUM(OFFSET(F112,-$E$18,0):F112)&gt;0,OFFSET(G112,-$E$18,0)-SUM(OFFSET(F112,-$E$18,0):F112),0)))</f>
        <v>0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47</v>
      </c>
      <c r="F113" s="15">
        <f t="shared" si="10"/>
        <v>5</v>
      </c>
      <c r="G113" s="15">
        <f t="shared" ca="1" si="11"/>
        <v>0</v>
      </c>
      <c r="H113" s="13">
        <f t="shared" ca="1" si="7"/>
        <v>5.1506849315068499E-2</v>
      </c>
      <c r="I113" s="29">
        <f ca="1">IF(G113&lt;&gt;0,IF(E113&lt;0,0,IF(OR('House Salad'!I113&gt;0,'Green Pepper'!I113&gt;0),0,IF(OR(Pita!I113&gt;0),50,200))),0)</f>
        <v>0</v>
      </c>
      <c r="J113" s="2">
        <f ca="1">IF(D113&lt;$E$18,"N/A",IF(D113=$E$18,IF($E$7-SUM(OFFSET(F113,-$E$18,0):F113)&gt;0,$E$7-SUM(OFFSET(F113,-$E$18,0):F113),0),IF(OFFSET(G113,-$E$18,0)-SUM(OFFSET(F113,-$E$18,0):F113)&gt;0,OFFSET(G113,-$E$18,0)-SUM(OFFSET(F113,-$E$18,0):F113),0)))</f>
        <v>0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42</v>
      </c>
      <c r="F114" s="15">
        <f t="shared" si="10"/>
        <v>5</v>
      </c>
      <c r="G114" s="15">
        <f t="shared" ca="1" si="11"/>
        <v>0</v>
      </c>
      <c r="H114" s="13">
        <f t="shared" ca="1" si="7"/>
        <v>4.6027397260273981E-2</v>
      </c>
      <c r="I114" s="29">
        <f ca="1">IF(G114&lt;&gt;0,IF(E114&lt;0,0,IF(OR('House Salad'!I114&gt;0,'Green Pepper'!I114&gt;0),0,IF(OR(Pita!I114&gt;0),50,200))),0)</f>
        <v>0</v>
      </c>
      <c r="J114" s="2">
        <f ca="1">IF(D114&lt;$E$18,"N/A",IF(D114=$E$18,IF($E$7-SUM(OFFSET(F114,-$E$18,0):F114)&gt;0,$E$7-SUM(OFFSET(F114,-$E$18,0):F114),0),IF(OFFSET(G114,-$E$18,0)-SUM(OFFSET(F114,-$E$18,0):F114)&gt;0,OFFSET(G114,-$E$18,0)-SUM(OFFSET(F114,-$E$18,0):F114),0)))</f>
        <v>0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37</v>
      </c>
      <c r="F115" s="15">
        <f t="shared" si="10"/>
        <v>5</v>
      </c>
      <c r="G115" s="15">
        <f t="shared" ca="1" si="11"/>
        <v>0</v>
      </c>
      <c r="H115" s="13">
        <f t="shared" ca="1" si="7"/>
        <v>4.0547945205479455E-2</v>
      </c>
      <c r="I115" s="29">
        <f ca="1">IF(G115&lt;&gt;0,IF(E115&lt;0,0,IF(OR('House Salad'!I115&gt;0,'Green Pepper'!I115&gt;0),0,IF(OR(Pita!I115&gt;0),50,200))),0)</f>
        <v>0</v>
      </c>
      <c r="J115" s="2">
        <f ca="1">IF(D115&lt;$E$18,"N/A",IF(D115=$E$18,IF($E$7-SUM(OFFSET(F115,-$E$18,0):F115)&gt;0,$E$7-SUM(OFFSET(F115,-$E$18,0):F115),0),IF(OFFSET(G115,-$E$18,0)-SUM(OFFSET(F115,-$E$18,0):F115)&gt;0,OFFSET(G115,-$E$18,0)-SUM(OFFSET(F115,-$E$18,0):F115),0)))</f>
        <v>0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32</v>
      </c>
      <c r="F116" s="15">
        <f t="shared" si="10"/>
        <v>5</v>
      </c>
      <c r="G116" s="15">
        <f t="shared" ca="1" si="11"/>
        <v>0</v>
      </c>
      <c r="H116" s="13">
        <f t="shared" ca="1" si="7"/>
        <v>3.5068493150684936E-2</v>
      </c>
      <c r="I116" s="29">
        <f ca="1">IF(G116&lt;&gt;0,IF(E116&lt;0,0,IF(OR('House Salad'!I116&gt;0,'Green Pepper'!I116&gt;0),0,IF(OR(Pita!I116&gt;0),50,200))),0)</f>
        <v>0</v>
      </c>
      <c r="J116" s="2">
        <f ca="1">IF(D116&lt;$E$18,"N/A",IF(D116=$E$18,IF($E$7-SUM(OFFSET(F116,-$E$18,0):F116)&gt;0,$E$7-SUM(OFFSET(F116,-$E$18,0):F116),0),IF(OFFSET(G116,-$E$18,0)-SUM(OFFSET(F116,-$E$18,0):F116)&gt;0,OFFSET(G116,-$E$18,0)-SUM(OFFSET(F116,-$E$18,0):F116),0)))</f>
        <v>0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27</v>
      </c>
      <c r="F117" s="15">
        <f t="shared" si="10"/>
        <v>5</v>
      </c>
      <c r="G117" s="15">
        <f t="shared" ca="1" si="11"/>
        <v>0</v>
      </c>
      <c r="H117" s="13">
        <f t="shared" ca="1" si="7"/>
        <v>2.9589041095890414E-2</v>
      </c>
      <c r="I117" s="29">
        <f ca="1">IF(G117&lt;&gt;0,IF(E117&lt;0,0,IF(OR('House Salad'!I117&gt;0,'Green Pepper'!I117&gt;0),0,IF(OR(Pita!I117&gt;0),50,200))),0)</f>
        <v>0</v>
      </c>
      <c r="J117" s="2">
        <f ca="1">IF(D117&lt;$E$18,"N/A",IF(D117=$E$18,IF($E$7-SUM(OFFSET(F117,-$E$18,0):F117)&gt;0,$E$7-SUM(OFFSET(F117,-$E$18,0):F117),0),IF(OFFSET(G117,-$E$18,0)-SUM(OFFSET(F117,-$E$18,0):F117)&gt;0,OFFSET(G117,-$E$18,0)-SUM(OFFSET(F117,-$E$18,0):F117),0)))</f>
        <v>0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22</v>
      </c>
      <c r="F118" s="15">
        <f t="shared" si="10"/>
        <v>5</v>
      </c>
      <c r="G118" s="15">
        <f t="shared" ca="1" si="11"/>
        <v>35</v>
      </c>
      <c r="H118" s="13">
        <f t="shared" ca="1" si="7"/>
        <v>2.4109589041095895E-2</v>
      </c>
      <c r="I118" s="29">
        <f ca="1">IF(G118&lt;&gt;0,IF(E118&lt;0,0,IF(OR('House Salad'!I118&gt;0,'Green Pepper'!I118&gt;0),0,IF(OR(Pita!I118&gt;0),50,200))),0)</f>
        <v>0</v>
      </c>
      <c r="J118" s="2">
        <f ca="1">IF(D118&lt;$E$18,"N/A",IF(D118=$E$18,IF($E$7-SUM(OFFSET(F118,-$E$18,0):F118)&gt;0,$E$7-SUM(OFFSET(F118,-$E$18,0):F118),0),IF(OFFSET(G118,-$E$18,0)-SUM(OFFSET(F118,-$E$18,0):F118)&gt;0,OFFSET(G118,-$E$18,0)-SUM(OFFSET(F118,-$E$18,0):F118),0)))</f>
        <v>0</v>
      </c>
      <c r="K118" s="13">
        <f t="shared" ca="1" si="8"/>
        <v>0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52</v>
      </c>
      <c r="F119" s="15">
        <f t="shared" si="10"/>
        <v>5</v>
      </c>
      <c r="G119" s="15">
        <f t="shared" ca="1" si="11"/>
        <v>0</v>
      </c>
      <c r="H119" s="13">
        <f t="shared" ca="1" si="7"/>
        <v>5.6986301369863018E-2</v>
      </c>
      <c r="I119" s="29">
        <f ca="1">IF(G119&lt;&gt;0,IF(E119&lt;0,0,IF(OR('House Salad'!I119&gt;0,'Green Pepper'!I119&gt;0),0,IF(OR(Pita!I119&gt;0),50,200))),0)</f>
        <v>0</v>
      </c>
      <c r="J119" s="2">
        <f ca="1">IF(D119&lt;$E$18,"N/A",IF(D119=$E$18,IF($E$7-SUM(OFFSET(F119,-$E$18,0):F119)&gt;0,$E$7-SUM(OFFSET(F119,-$E$18,0):F119),0),IF(OFFSET(G119,-$E$18,0)-SUM(OFFSET(F119,-$E$18,0):F119)&gt;0,OFFSET(G119,-$E$18,0)-SUM(OFFSET(F119,-$E$18,0):F119),0)))</f>
        <v>0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47</v>
      </c>
      <c r="F120" s="15">
        <f t="shared" si="10"/>
        <v>5</v>
      </c>
      <c r="G120" s="15">
        <f t="shared" ca="1" si="11"/>
        <v>0</v>
      </c>
      <c r="H120" s="13">
        <f t="shared" ca="1" si="7"/>
        <v>5.1506849315068499E-2</v>
      </c>
      <c r="I120" s="29">
        <f ca="1">IF(G120&lt;&gt;0,IF(E120&lt;0,0,IF(OR('House Salad'!I120&gt;0,'Green Pepper'!I120&gt;0),0,IF(OR(Pita!I120&gt;0),50,200))),0)</f>
        <v>0</v>
      </c>
      <c r="J120" s="2">
        <f ca="1">IF(D120&lt;$E$18,"N/A",IF(D120=$E$18,IF($E$7-SUM(OFFSET(F120,-$E$18,0):F120)&gt;0,$E$7-SUM(OFFSET(F120,-$E$18,0):F120),0),IF(OFFSET(G120,-$E$18,0)-SUM(OFFSET(F120,-$E$18,0):F120)&gt;0,OFFSET(G120,-$E$18,0)-SUM(OFFSET(F120,-$E$18,0):F120),0)))</f>
        <v>0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42</v>
      </c>
      <c r="F121" s="15">
        <f t="shared" si="10"/>
        <v>5</v>
      </c>
      <c r="G121" s="15">
        <f t="shared" ca="1" si="11"/>
        <v>0</v>
      </c>
      <c r="H121" s="13">
        <f t="shared" ca="1" si="7"/>
        <v>4.6027397260273981E-2</v>
      </c>
      <c r="I121" s="29">
        <f ca="1">IF(G121&lt;&gt;0,IF(E121&lt;0,0,IF(OR('House Salad'!I121&gt;0,'Green Pepper'!I121&gt;0),0,IF(OR(Pita!I121&gt;0),50,200))),0)</f>
        <v>0</v>
      </c>
      <c r="J121" s="2">
        <f ca="1">IF(D121&lt;$E$18,"N/A",IF(D121=$E$18,IF($E$7-SUM(OFFSET(F121,-$E$18,0):F121)&gt;0,$E$7-SUM(OFFSET(F121,-$E$18,0):F121),0),IF(OFFSET(G121,-$E$18,0)-SUM(OFFSET(F121,-$E$18,0):F121)&gt;0,OFFSET(G121,-$E$18,0)-SUM(OFFSET(F121,-$E$18,0):F121),0)))</f>
        <v>0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37</v>
      </c>
      <c r="F122" s="15">
        <f t="shared" si="10"/>
        <v>5</v>
      </c>
      <c r="G122" s="15">
        <f t="shared" ca="1" si="11"/>
        <v>0</v>
      </c>
      <c r="H122" s="13">
        <f t="shared" ca="1" si="7"/>
        <v>4.0547945205479455E-2</v>
      </c>
      <c r="I122" s="29">
        <f ca="1">IF(G122&lt;&gt;0,IF(E122&lt;0,0,IF(OR('House Salad'!I122&gt;0,'Green Pepper'!I122&gt;0),0,IF(OR(Pita!I122&gt;0),50,200))),0)</f>
        <v>0</v>
      </c>
      <c r="J122" s="2">
        <f ca="1">IF(D122&lt;$E$18,"N/A",IF(D122=$E$18,IF($E$7-SUM(OFFSET(F122,-$E$18,0):F122)&gt;0,$E$7-SUM(OFFSET(F122,-$E$18,0):F122),0),IF(OFFSET(G122,-$E$18,0)-SUM(OFFSET(F122,-$E$18,0):F122)&gt;0,OFFSET(G122,-$E$18,0)-SUM(OFFSET(F122,-$E$18,0):F122),0)))</f>
        <v>0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32</v>
      </c>
      <c r="F123" s="15">
        <f t="shared" si="10"/>
        <v>5</v>
      </c>
      <c r="G123" s="15">
        <f t="shared" ca="1" si="11"/>
        <v>0</v>
      </c>
      <c r="H123" s="13">
        <f t="shared" ca="1" si="7"/>
        <v>3.5068493150684936E-2</v>
      </c>
      <c r="I123" s="29">
        <f ca="1">IF(G123&lt;&gt;0,IF(E123&lt;0,0,IF(OR('House Salad'!I123&gt;0,'Green Pepper'!I123&gt;0),0,IF(OR(Pita!I123&gt;0),50,200))),0)</f>
        <v>0</v>
      </c>
      <c r="J123" s="2">
        <f ca="1">IF(D123&lt;$E$18,"N/A",IF(D123=$E$18,IF($E$7-SUM(OFFSET(F123,-$E$18,0):F123)&gt;0,$E$7-SUM(OFFSET(F123,-$E$18,0):F123),0),IF(OFFSET(G123,-$E$18,0)-SUM(OFFSET(F123,-$E$18,0):F123)&gt;0,OFFSET(G123,-$E$18,0)-SUM(OFFSET(F123,-$E$18,0):F123),0)))</f>
        <v>0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27</v>
      </c>
      <c r="F124" s="15">
        <f t="shared" si="10"/>
        <v>5</v>
      </c>
      <c r="G124" s="15">
        <f t="shared" ca="1" si="11"/>
        <v>0</v>
      </c>
      <c r="H124" s="13">
        <f t="shared" ca="1" si="7"/>
        <v>2.9589041095890414E-2</v>
      </c>
      <c r="I124" s="29">
        <f ca="1">IF(G124&lt;&gt;0,IF(E124&lt;0,0,IF(OR('House Salad'!I124&gt;0,'Green Pepper'!I124&gt;0),0,IF(OR(Pita!I124&gt;0),50,200))),0)</f>
        <v>0</v>
      </c>
      <c r="J124" s="2">
        <f ca="1">IF(D124&lt;$E$18,"N/A",IF(D124=$E$18,IF($E$7-SUM(OFFSET(F124,-$E$18,0):F124)&gt;0,$E$7-SUM(OFFSET(F124,-$E$18,0):F124),0),IF(OFFSET(G124,-$E$18,0)-SUM(OFFSET(F124,-$E$18,0):F124)&gt;0,OFFSET(G124,-$E$18,0)-SUM(OFFSET(F124,-$E$18,0):F124),0)))</f>
        <v>0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22</v>
      </c>
      <c r="F125" s="15">
        <f t="shared" si="10"/>
        <v>5</v>
      </c>
      <c r="G125" s="15">
        <f t="shared" ca="1" si="11"/>
        <v>35</v>
      </c>
      <c r="H125" s="13">
        <f t="shared" ca="1" si="7"/>
        <v>2.4109589041095895E-2</v>
      </c>
      <c r="I125" s="29">
        <f ca="1">IF(G125&lt;&gt;0,IF(E125&lt;0,0,IF(OR('House Salad'!I125&gt;0,'Green Pepper'!I125&gt;0),0,IF(OR(Pita!I125&gt;0),50,200))),0)</f>
        <v>0</v>
      </c>
      <c r="J125" s="2">
        <f ca="1">IF(D125&lt;$E$18,"N/A",IF(D125=$E$18,IF($E$7-SUM(OFFSET(F125,-$E$18,0):F125)&gt;0,$E$7-SUM(OFFSET(F125,-$E$18,0):F125),0),IF(OFFSET(G125,-$E$18,0)-SUM(OFFSET(F125,-$E$18,0):F125)&gt;0,OFFSET(G125,-$E$18,0)-SUM(OFFSET(F125,-$E$18,0):F125),0)))</f>
        <v>0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52</v>
      </c>
      <c r="F126" s="15">
        <f t="shared" si="10"/>
        <v>5</v>
      </c>
      <c r="G126" s="15">
        <f t="shared" ca="1" si="11"/>
        <v>0</v>
      </c>
      <c r="H126" s="13">
        <f t="shared" ca="1" si="7"/>
        <v>5.6986301369863018E-2</v>
      </c>
      <c r="I126" s="29">
        <f ca="1">IF(G126&lt;&gt;0,IF(E126&lt;0,0,IF(OR('House Salad'!I126&gt;0,'Green Pepper'!I126&gt;0),0,IF(OR(Pita!I126&gt;0),50,200))),0)</f>
        <v>0</v>
      </c>
      <c r="J126" s="2">
        <f ca="1">IF(D126&lt;$E$18,"N/A",IF(D126=$E$18,IF($E$7-SUM(OFFSET(F126,-$E$18,0):F126)&gt;0,$E$7-SUM(OFFSET(F126,-$E$18,0):F126),0),IF(OFFSET(G126,-$E$18,0)-SUM(OFFSET(F126,-$E$18,0):F126)&gt;0,OFFSET(G126,-$E$18,0)-SUM(OFFSET(F126,-$E$18,0):F126),0)))</f>
        <v>0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47</v>
      </c>
      <c r="F127" s="15">
        <f t="shared" si="10"/>
        <v>5</v>
      </c>
      <c r="G127" s="15">
        <f t="shared" ca="1" si="11"/>
        <v>0</v>
      </c>
      <c r="H127" s="13">
        <f t="shared" ca="1" si="7"/>
        <v>5.1506849315068499E-2</v>
      </c>
      <c r="I127" s="29">
        <f ca="1">IF(G127&lt;&gt;0,IF(E127&lt;0,0,IF(OR('House Salad'!I127&gt;0,'Green Pepper'!I127&gt;0),0,IF(OR(Pita!I127&gt;0),50,200))),0)</f>
        <v>0</v>
      </c>
      <c r="J127" s="2">
        <f ca="1">IF(D127&lt;$E$18,"N/A",IF(D127=$E$18,IF($E$7-SUM(OFFSET(F127,-$E$18,0):F127)&gt;0,$E$7-SUM(OFFSET(F127,-$E$18,0):F127),0),IF(OFFSET(G127,-$E$18,0)-SUM(OFFSET(F127,-$E$18,0):F127)&gt;0,OFFSET(G127,-$E$18,0)-SUM(OFFSET(F127,-$E$18,0):F127),0)))</f>
        <v>0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42</v>
      </c>
      <c r="F128" s="15">
        <f t="shared" si="10"/>
        <v>5</v>
      </c>
      <c r="G128" s="15">
        <f t="shared" ca="1" si="11"/>
        <v>0</v>
      </c>
      <c r="H128" s="13">
        <f t="shared" ca="1" si="7"/>
        <v>4.6027397260273981E-2</v>
      </c>
      <c r="I128" s="29">
        <f ca="1">IF(G128&lt;&gt;0,IF(E128&lt;0,0,IF(OR('House Salad'!I128&gt;0,'Green Pepper'!I128&gt;0),0,IF(OR(Pita!I128&gt;0),50,200))),0)</f>
        <v>0</v>
      </c>
      <c r="J128" s="2">
        <f ca="1">IF(D128&lt;$E$18,"N/A",IF(D128=$E$18,IF($E$7-SUM(OFFSET(F128,-$E$18,0):F128)&gt;0,$E$7-SUM(OFFSET(F128,-$E$18,0):F128),0),IF(OFFSET(G128,-$E$18,0)-SUM(OFFSET(F128,-$E$18,0):F128)&gt;0,OFFSET(G128,-$E$18,0)-SUM(OFFSET(F128,-$E$18,0):F128),0)))</f>
        <v>0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37</v>
      </c>
      <c r="F129" s="15">
        <f t="shared" si="10"/>
        <v>5</v>
      </c>
      <c r="G129" s="15">
        <f t="shared" ca="1" si="11"/>
        <v>0</v>
      </c>
      <c r="H129" s="13">
        <f t="shared" ca="1" si="7"/>
        <v>4.0547945205479455E-2</v>
      </c>
      <c r="I129" s="29">
        <f ca="1">IF(G129&lt;&gt;0,IF(E129&lt;0,0,IF(OR('House Salad'!I129&gt;0,'Green Pepper'!I129&gt;0),0,IF(OR(Pita!I129&gt;0),50,200))),0)</f>
        <v>0</v>
      </c>
      <c r="J129" s="2">
        <f ca="1">IF(D129&lt;$E$18,"N/A",IF(D129=$E$18,IF($E$7-SUM(OFFSET(F129,-$E$18,0):F129)&gt;0,$E$7-SUM(OFFSET(F129,-$E$18,0):F129),0),IF(OFFSET(G129,-$E$18,0)-SUM(OFFSET(F129,-$E$18,0):F129)&gt;0,OFFSET(G129,-$E$18,0)-SUM(OFFSET(F129,-$E$18,0):F129),0)))</f>
        <v>0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32</v>
      </c>
      <c r="F130" s="15">
        <f t="shared" si="10"/>
        <v>5</v>
      </c>
      <c r="G130" s="15">
        <f t="shared" ca="1" si="11"/>
        <v>0</v>
      </c>
      <c r="H130" s="13">
        <f t="shared" ca="1" si="7"/>
        <v>3.5068493150684936E-2</v>
      </c>
      <c r="I130" s="29">
        <f ca="1">IF(G130&lt;&gt;0,IF(E130&lt;0,0,IF(OR('House Salad'!I130&gt;0,'Green Pepper'!I130&gt;0),0,IF(OR(Pita!I130&gt;0),50,200))),0)</f>
        <v>0</v>
      </c>
      <c r="J130" s="2">
        <f ca="1">IF(D130&lt;$E$18,"N/A",IF(D130=$E$18,IF($E$7-SUM(OFFSET(F130,-$E$18,0):F130)&gt;0,$E$7-SUM(OFFSET(F130,-$E$18,0):F130),0),IF(OFFSET(G130,-$E$18,0)-SUM(OFFSET(F130,-$E$18,0):F130)&gt;0,OFFSET(G130,-$E$18,0)-SUM(OFFSET(F130,-$E$18,0):F130),0)))</f>
        <v>0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27</v>
      </c>
      <c r="F131" s="15">
        <f t="shared" si="10"/>
        <v>5</v>
      </c>
      <c r="G131" s="15">
        <f t="shared" ca="1" si="11"/>
        <v>0</v>
      </c>
      <c r="H131" s="13">
        <f t="shared" ca="1" si="7"/>
        <v>2.9589041095890414E-2</v>
      </c>
      <c r="I131" s="29">
        <f ca="1">IF(G131&lt;&gt;0,IF(E131&lt;0,0,IF(OR('House Salad'!I131&gt;0,'Green Pepper'!I131&gt;0),0,IF(OR(Pita!I131&gt;0),50,200))),0)</f>
        <v>0</v>
      </c>
      <c r="J131" s="2">
        <f ca="1">IF(D131&lt;$E$18,"N/A",IF(D131=$E$18,IF($E$7-SUM(OFFSET(F131,-$E$18,0):F131)&gt;0,$E$7-SUM(OFFSET(F131,-$E$18,0):F131),0),IF(OFFSET(G131,-$E$18,0)-SUM(OFFSET(F131,-$E$18,0):F131)&gt;0,OFFSET(G131,-$E$18,0)-SUM(OFFSET(F131,-$E$18,0):F131),0)))</f>
        <v>0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22</v>
      </c>
      <c r="F132" s="15">
        <f t="shared" si="10"/>
        <v>5</v>
      </c>
      <c r="G132" s="15">
        <f t="shared" ca="1" si="11"/>
        <v>35</v>
      </c>
      <c r="H132" s="13">
        <f t="shared" ca="1" si="7"/>
        <v>2.4109589041095895E-2</v>
      </c>
      <c r="I132" s="29">
        <f ca="1">IF(G132&lt;&gt;0,IF(E132&lt;0,0,IF(OR('House Salad'!I132&gt;0,'Green Pepper'!I132&gt;0),0,IF(OR(Pita!I132&gt;0),50,200))),0)</f>
        <v>0</v>
      </c>
      <c r="J132" s="2">
        <f ca="1">IF(D132&lt;$E$18,"N/A",IF(D132=$E$18,IF($E$7-SUM(OFFSET(F132,-$E$18,0):F132)&gt;0,$E$7-SUM(OFFSET(F132,-$E$18,0):F132),0),IF(OFFSET(G132,-$E$18,0)-SUM(OFFSET(F132,-$E$18,0):F132)&gt;0,OFFSET(G132,-$E$18,0)-SUM(OFFSET(F132,-$E$18,0):F132),0)))</f>
        <v>0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52</v>
      </c>
      <c r="F133" s="15">
        <f t="shared" si="10"/>
        <v>5</v>
      </c>
      <c r="G133" s="15">
        <f t="shared" ca="1" si="11"/>
        <v>0</v>
      </c>
      <c r="H133" s="13">
        <f t="shared" ca="1" si="7"/>
        <v>5.6986301369863018E-2</v>
      </c>
      <c r="I133" s="29">
        <f ca="1">IF(G133&lt;&gt;0,IF(E133&lt;0,0,IF(OR('House Salad'!I133&gt;0,'Green Pepper'!I133&gt;0),0,IF(OR(Pita!I133&gt;0),50,200))),0)</f>
        <v>0</v>
      </c>
      <c r="J133" s="2">
        <f ca="1">IF(D133&lt;$E$18,"N/A",IF(D133=$E$18,IF($E$7-SUM(OFFSET(F133,-$E$18,0):F133)&gt;0,$E$7-SUM(OFFSET(F133,-$E$18,0):F133),0),IF(OFFSET(G133,-$E$18,0)-SUM(OFFSET(F133,-$E$18,0):F133)&gt;0,OFFSET(G133,-$E$18,0)-SUM(OFFSET(F133,-$E$18,0):F133),0)))</f>
        <v>0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47</v>
      </c>
      <c r="F134" s="15">
        <f t="shared" si="10"/>
        <v>5</v>
      </c>
      <c r="G134" s="15">
        <f t="shared" ca="1" si="11"/>
        <v>0</v>
      </c>
      <c r="H134" s="13">
        <f t="shared" ca="1" si="7"/>
        <v>5.1506849315068499E-2</v>
      </c>
      <c r="I134" s="29">
        <f ca="1">IF(G134&lt;&gt;0,IF(E134&lt;0,0,IF(OR('House Salad'!I134&gt;0,'Green Pepper'!I134&gt;0),0,IF(OR(Pita!I134&gt;0),50,200))),0)</f>
        <v>0</v>
      </c>
      <c r="J134" s="2">
        <f ca="1">IF(D134&lt;$E$18,"N/A",IF(D134=$E$18,IF($E$7-SUM(OFFSET(F134,-$E$18,0):F134)&gt;0,$E$7-SUM(OFFSET(F134,-$E$18,0):F134),0),IF(OFFSET(G134,-$E$18,0)-SUM(OFFSET(F134,-$E$18,0):F134)&gt;0,OFFSET(G134,-$E$18,0)-SUM(OFFSET(F134,-$E$18,0):F134),0)))</f>
        <v>0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42</v>
      </c>
      <c r="F135" s="15">
        <f t="shared" si="10"/>
        <v>5</v>
      </c>
      <c r="G135" s="15">
        <f t="shared" ca="1" si="11"/>
        <v>0</v>
      </c>
      <c r="H135" s="13">
        <f t="shared" ca="1" si="7"/>
        <v>4.6027397260273981E-2</v>
      </c>
      <c r="I135" s="29">
        <f ca="1">IF(G135&lt;&gt;0,IF(E135&lt;0,0,IF(OR('House Salad'!I135&gt;0,'Green Pepper'!I135&gt;0),0,IF(OR(Pita!I135&gt;0),50,200))),0)</f>
        <v>0</v>
      </c>
      <c r="J135" s="2">
        <f ca="1">IF(D135&lt;$E$18,"N/A",IF(D135=$E$18,IF($E$7-SUM(OFFSET(F135,-$E$18,0):F135)&gt;0,$E$7-SUM(OFFSET(F135,-$E$18,0):F135),0),IF(OFFSET(G135,-$E$18,0)-SUM(OFFSET(F135,-$E$18,0):F135)&gt;0,OFFSET(G135,-$E$18,0)-SUM(OFFSET(F135,-$E$18,0):F135),0)))</f>
        <v>0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37</v>
      </c>
      <c r="F136" s="15">
        <f t="shared" si="10"/>
        <v>5</v>
      </c>
      <c r="G136" s="15">
        <f t="shared" ca="1" si="11"/>
        <v>0</v>
      </c>
      <c r="H136" s="13">
        <f t="shared" ca="1" si="7"/>
        <v>4.0547945205479455E-2</v>
      </c>
      <c r="I136" s="29">
        <f ca="1">IF(G136&lt;&gt;0,IF(E136&lt;0,0,IF(OR('House Salad'!I136&gt;0,'Green Pepper'!I136&gt;0),0,IF(OR(Pita!I136&gt;0),50,200))),0)</f>
        <v>0</v>
      </c>
      <c r="J136" s="2">
        <f ca="1">IF(D136&lt;$E$18,"N/A",IF(D136=$E$18,IF($E$7-SUM(OFFSET(F136,-$E$18,0):F136)&gt;0,$E$7-SUM(OFFSET(F136,-$E$18,0):F136),0),IF(OFFSET(G136,-$E$18,0)-SUM(OFFSET(F136,-$E$18,0):F136)&gt;0,OFFSET(G136,-$E$18,0)-SUM(OFFSET(F136,-$E$18,0):F136),0)))</f>
        <v>0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32</v>
      </c>
      <c r="F137" s="15">
        <f t="shared" si="10"/>
        <v>5</v>
      </c>
      <c r="G137" s="15">
        <f t="shared" ca="1" si="11"/>
        <v>0</v>
      </c>
      <c r="H137" s="13">
        <f t="shared" ca="1" si="7"/>
        <v>3.5068493150684936E-2</v>
      </c>
      <c r="I137" s="29">
        <f ca="1">IF(G137&lt;&gt;0,IF(E137&lt;0,0,IF(OR('House Salad'!I137&gt;0,'Green Pepper'!I137&gt;0),0,IF(OR(Pita!I137&gt;0),50,200))),0)</f>
        <v>0</v>
      </c>
      <c r="J137" s="2">
        <f ca="1">IF(D137&lt;$E$18,"N/A",IF(D137=$E$18,IF($E$7-SUM(OFFSET(F137,-$E$18,0):F137)&gt;0,$E$7-SUM(OFFSET(F137,-$E$18,0):F137),0),IF(OFFSET(G137,-$E$18,0)-SUM(OFFSET(F137,-$E$18,0):F137)&gt;0,OFFSET(G137,-$E$18,0)-SUM(OFFSET(F137,-$E$18,0):F137),0)))</f>
        <v>0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27</v>
      </c>
      <c r="F138" s="15">
        <f t="shared" si="10"/>
        <v>5</v>
      </c>
      <c r="G138" s="15">
        <f t="shared" ca="1" si="11"/>
        <v>0</v>
      </c>
      <c r="H138" s="13">
        <f t="shared" ca="1" si="7"/>
        <v>2.9589041095890414E-2</v>
      </c>
      <c r="I138" s="29">
        <f ca="1">IF(G138&lt;&gt;0,IF(E138&lt;0,0,IF(OR('House Salad'!I138&gt;0,'Green Pepper'!I138&gt;0),0,IF(OR(Pita!I138&gt;0),50,200))),0)</f>
        <v>0</v>
      </c>
      <c r="J138" s="2">
        <f ca="1">IF(D138&lt;$E$18,"N/A",IF(D138=$E$18,IF($E$7-SUM(OFFSET(F138,-$E$18,0):F138)&gt;0,$E$7-SUM(OFFSET(F138,-$E$18,0):F138),0),IF(OFFSET(G138,-$E$18,0)-SUM(OFFSET(F138,-$E$18,0):F138)&gt;0,OFFSET(G138,-$E$18,0)-SUM(OFFSET(F138,-$E$18,0):F138),0)))</f>
        <v>0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22</v>
      </c>
      <c r="F139" s="15">
        <f t="shared" si="10"/>
        <v>5</v>
      </c>
      <c r="G139" s="15">
        <f t="shared" ca="1" si="11"/>
        <v>35</v>
      </c>
      <c r="H139" s="13">
        <f t="shared" ca="1" si="7"/>
        <v>2.4109589041095895E-2</v>
      </c>
      <c r="I139" s="29">
        <f ca="1">IF(G139&lt;&gt;0,IF(E139&lt;0,0,IF(OR('House Salad'!I139&gt;0,'Green Pepper'!I139&gt;0),0,IF(OR(Pita!I139&gt;0),50,200))),0)</f>
        <v>0</v>
      </c>
      <c r="J139" s="2">
        <f ca="1">IF(D139&lt;$E$18,"N/A",IF(D139=$E$18,IF($E$7-SUM(OFFSET(F139,-$E$18,0):F139)&gt;0,$E$7-SUM(OFFSET(F139,-$E$18,0):F139),0),IF(OFFSET(G139,-$E$18,0)-SUM(OFFSET(F139,-$E$18,0):F139)&gt;0,OFFSET(G139,-$E$18,0)-SUM(OFFSET(F139,-$E$18,0):F139),0)))</f>
        <v>0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52</v>
      </c>
      <c r="F140" s="15">
        <f t="shared" si="10"/>
        <v>5</v>
      </c>
      <c r="G140" s="15">
        <f t="shared" ca="1" si="11"/>
        <v>0</v>
      </c>
      <c r="H140" s="13">
        <f t="shared" ca="1" si="7"/>
        <v>5.6986301369863018E-2</v>
      </c>
      <c r="I140" s="29">
        <f ca="1">IF(G140&lt;&gt;0,IF(E140&lt;0,0,IF(OR('House Salad'!I140&gt;0,'Green Pepper'!I140&gt;0),0,IF(OR(Pita!I140&gt;0),50,200))),0)</f>
        <v>0</v>
      </c>
      <c r="J140" s="2">
        <f ca="1">IF(D140&lt;$E$18,"N/A",IF(D140=$E$18,IF($E$7-SUM(OFFSET(F140,-$E$18,0):F140)&gt;0,$E$7-SUM(OFFSET(F140,-$E$18,0):F140),0),IF(OFFSET(G140,-$E$18,0)-SUM(OFFSET(F140,-$E$18,0):F140)&gt;0,OFFSET(G140,-$E$18,0)-SUM(OFFSET(F140,-$E$18,0):F140),0)))</f>
        <v>0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47</v>
      </c>
      <c r="F141" s="15">
        <f t="shared" si="10"/>
        <v>5</v>
      </c>
      <c r="G141" s="15">
        <f t="shared" ca="1" si="11"/>
        <v>0</v>
      </c>
      <c r="H141" s="13">
        <f t="shared" ca="1" si="7"/>
        <v>5.1506849315068499E-2</v>
      </c>
      <c r="I141" s="29">
        <f ca="1">IF(G141&lt;&gt;0,IF(E141&lt;0,0,IF(OR('House Salad'!I141&gt;0,'Green Pepper'!I141&gt;0),0,IF(OR(Pita!I141&gt;0),50,200))),0)</f>
        <v>0</v>
      </c>
      <c r="J141" s="2">
        <f ca="1">IF(D141&lt;$E$18,"N/A",IF(D141=$E$18,IF($E$7-SUM(OFFSET(F141,-$E$18,0):F141)&gt;0,$E$7-SUM(OFFSET(F141,-$E$18,0):F141),0),IF(OFFSET(G141,-$E$18,0)-SUM(OFFSET(F141,-$E$18,0):F141)&gt;0,OFFSET(G141,-$E$18,0)-SUM(OFFSET(F141,-$E$18,0):F141),0)))</f>
        <v>0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42</v>
      </c>
      <c r="F142" s="15">
        <f t="shared" si="10"/>
        <v>5</v>
      </c>
      <c r="G142" s="15">
        <f t="shared" ca="1" si="11"/>
        <v>0</v>
      </c>
      <c r="H142" s="13">
        <f t="shared" ca="1" si="7"/>
        <v>4.6027397260273981E-2</v>
      </c>
      <c r="I142" s="29">
        <f ca="1">IF(G142&lt;&gt;0,IF(E142&lt;0,0,IF(OR('House Salad'!I142&gt;0,'Green Pepper'!I142&gt;0),0,IF(OR(Pita!I142&gt;0),50,200))),0)</f>
        <v>0</v>
      </c>
      <c r="J142" s="2">
        <f ca="1">IF(D142&lt;$E$18,"N/A",IF(D142=$E$18,IF($E$7-SUM(OFFSET(F142,-$E$18,0):F142)&gt;0,$E$7-SUM(OFFSET(F142,-$E$18,0):F142),0),IF(OFFSET(G142,-$E$18,0)-SUM(OFFSET(F142,-$E$18,0):F142)&gt;0,OFFSET(G142,-$E$18,0)-SUM(OFFSET(F142,-$E$18,0):F142),0)))</f>
        <v>0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37</v>
      </c>
      <c r="F143" s="15">
        <f t="shared" si="10"/>
        <v>5</v>
      </c>
      <c r="G143" s="15">
        <f t="shared" ca="1" si="11"/>
        <v>0</v>
      </c>
      <c r="H143" s="13">
        <f t="shared" ca="1" si="7"/>
        <v>4.0547945205479455E-2</v>
      </c>
      <c r="I143" s="29">
        <f ca="1">IF(G143&lt;&gt;0,IF(E143&lt;0,0,IF(OR('House Salad'!I143&gt;0,'Green Pepper'!I143&gt;0),0,IF(OR(Pita!I143&gt;0),50,200))),0)</f>
        <v>0</v>
      </c>
      <c r="J143" s="2">
        <f ca="1">IF(D143&lt;$E$18,"N/A",IF(D143=$E$18,IF($E$7-SUM(OFFSET(F143,-$E$18,0):F143)&gt;0,$E$7-SUM(OFFSET(F143,-$E$18,0):F143),0),IF(OFFSET(G143,-$E$18,0)-SUM(OFFSET(F143,-$E$18,0):F143)&gt;0,OFFSET(G143,-$E$18,0)-SUM(OFFSET(F143,-$E$18,0):F143),0)))</f>
        <v>0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32</v>
      </c>
      <c r="F144" s="15">
        <f t="shared" si="10"/>
        <v>5</v>
      </c>
      <c r="G144" s="15">
        <f t="shared" ca="1" si="11"/>
        <v>0</v>
      </c>
      <c r="H144" s="13">
        <f t="shared" ca="1" si="7"/>
        <v>3.5068493150684936E-2</v>
      </c>
      <c r="I144" s="29">
        <f ca="1">IF(G144&lt;&gt;0,IF(E144&lt;0,0,IF(OR('House Salad'!I144&gt;0,'Green Pepper'!I144&gt;0),0,IF(OR(Pita!I144&gt;0),50,200))),0)</f>
        <v>0</v>
      </c>
      <c r="J144" s="2">
        <f ca="1">IF(D144&lt;$E$18,"N/A",IF(D144=$E$18,IF($E$7-SUM(OFFSET(F144,-$E$18,0):F144)&gt;0,$E$7-SUM(OFFSET(F144,-$E$18,0):F144),0),IF(OFFSET(G144,-$E$18,0)-SUM(OFFSET(F144,-$E$18,0):F144)&gt;0,OFFSET(G144,-$E$18,0)-SUM(OFFSET(F144,-$E$18,0):F144),0)))</f>
        <v>0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27</v>
      </c>
      <c r="F145" s="15">
        <f t="shared" si="10"/>
        <v>5</v>
      </c>
      <c r="G145" s="15">
        <f t="shared" ca="1" si="11"/>
        <v>0</v>
      </c>
      <c r="H145" s="13">
        <f t="shared" ca="1" si="7"/>
        <v>2.9589041095890414E-2</v>
      </c>
      <c r="I145" s="29">
        <f ca="1">IF(G145&lt;&gt;0,IF(E145&lt;0,0,IF(OR('House Salad'!I145&gt;0,'Green Pepper'!I145&gt;0),0,IF(OR(Pita!I145&gt;0),50,200))),0)</f>
        <v>0</v>
      </c>
      <c r="J145" s="2">
        <f ca="1">IF(D145&lt;$E$18,"N/A",IF(D145=$E$18,IF($E$7-SUM(OFFSET(F145,-$E$18,0):F145)&gt;0,$E$7-SUM(OFFSET(F145,-$E$18,0):F145),0),IF(OFFSET(G145,-$E$18,0)-SUM(OFFSET(F145,-$E$18,0):F145)&gt;0,OFFSET(G145,-$E$18,0)-SUM(OFFSET(F145,-$E$18,0):F145),0)))</f>
        <v>0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22</v>
      </c>
      <c r="F146" s="15">
        <f t="shared" si="10"/>
        <v>5</v>
      </c>
      <c r="G146" s="15">
        <f t="shared" ca="1" si="11"/>
        <v>35</v>
      </c>
      <c r="H146" s="13">
        <f t="shared" ca="1" si="7"/>
        <v>2.4109589041095895E-2</v>
      </c>
      <c r="I146" s="29">
        <f ca="1">IF(G146&lt;&gt;0,IF(E146&lt;0,0,IF(OR('House Salad'!I146&gt;0,'Green Pepper'!I146&gt;0),0,IF(OR(Pita!I146&gt;0),50,200))),0)</f>
        <v>0</v>
      </c>
      <c r="J146" s="2">
        <f ca="1">IF(D146&lt;$E$18,"N/A",IF(D146=$E$18,IF($E$7-SUM(OFFSET(F146,-$E$18,0):F146)&gt;0,$E$7-SUM(OFFSET(F146,-$E$18,0):F146),0),IF(OFFSET(G146,-$E$18,0)-SUM(OFFSET(F146,-$E$18,0):F146)&gt;0,OFFSET(G146,-$E$18,0)-SUM(OFFSET(F146,-$E$18,0):F146),0)))</f>
        <v>0</v>
      </c>
      <c r="K146" s="13">
        <f t="shared" ca="1" si="8"/>
        <v>0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52</v>
      </c>
      <c r="F147" s="15">
        <f t="shared" si="10"/>
        <v>5</v>
      </c>
      <c r="G147" s="15">
        <f t="shared" ca="1" si="11"/>
        <v>0</v>
      </c>
      <c r="H147" s="13">
        <f t="shared" ca="1" si="7"/>
        <v>5.6986301369863018E-2</v>
      </c>
      <c r="I147" s="29">
        <f ca="1">IF(G147&lt;&gt;0,IF(E147&lt;0,0,IF(OR('House Salad'!I147&gt;0,'Green Pepper'!I147&gt;0),0,IF(OR(Pita!I147&gt;0),50,200))),0)</f>
        <v>0</v>
      </c>
      <c r="J147" s="2">
        <f ca="1">IF(D147&lt;$E$18,"N/A",IF(D147=$E$18,IF($E$7-SUM(OFFSET(F147,-$E$18,0):F147)&gt;0,$E$7-SUM(OFFSET(F147,-$E$18,0):F147),0),IF(OFFSET(G147,-$E$18,0)-SUM(OFFSET(F147,-$E$18,0):F147)&gt;0,OFFSET(G147,-$E$18,0)-SUM(OFFSET(F147,-$E$18,0):F147),0)))</f>
        <v>0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47</v>
      </c>
      <c r="F148" s="15">
        <f t="shared" si="10"/>
        <v>5</v>
      </c>
      <c r="G148" s="15">
        <f t="shared" ca="1" si="11"/>
        <v>0</v>
      </c>
      <c r="H148" s="13">
        <f t="shared" ca="1" si="7"/>
        <v>5.1506849315068499E-2</v>
      </c>
      <c r="I148" s="29">
        <f ca="1">IF(G148&lt;&gt;0,IF(E148&lt;0,0,IF(OR('House Salad'!I148&gt;0,'Green Pepper'!I148&gt;0),0,IF(OR(Pita!I148&gt;0),50,200))),0)</f>
        <v>0</v>
      </c>
      <c r="J148" s="2">
        <f ca="1">IF(D148&lt;$E$18,"N/A",IF(D148=$E$18,IF($E$7-SUM(OFFSET(F148,-$E$18,0):F148)&gt;0,$E$7-SUM(OFFSET(F148,-$E$18,0):F148),0),IF(OFFSET(G148,-$E$18,0)-SUM(OFFSET(F148,-$E$18,0):F148)&gt;0,OFFSET(G148,-$E$18,0)-SUM(OFFSET(F148,-$E$18,0):F148),0)))</f>
        <v>0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42</v>
      </c>
      <c r="F149" s="15">
        <f t="shared" si="10"/>
        <v>5</v>
      </c>
      <c r="G149" s="15">
        <f t="shared" ca="1" si="11"/>
        <v>0</v>
      </c>
      <c r="H149" s="13">
        <f t="shared" ref="H149:H212" ca="1" si="13">IF(E149&gt;0,E149*($E$12/365),0)</f>
        <v>4.6027397260273981E-2</v>
      </c>
      <c r="I149" s="29">
        <f ca="1">IF(G149&lt;&gt;0,IF(E149&lt;0,0,IF(OR('House Salad'!I149&gt;0,'Green Pepper'!I149&gt;0),0,IF(OR(Pita!I149&gt;0),50,200))),0)</f>
        <v>0</v>
      </c>
      <c r="J149" s="2">
        <f ca="1">IF(D149&lt;$E$18,"N/A",IF(D149=$E$18,IF($E$7-SUM(OFFSET(F149,-$E$18,0):F149)&gt;0,$E$7-SUM(OFFSET(F149,-$E$18,0):F149),0),IF(OFFSET(G149,-$E$18,0)-SUM(OFFSET(F149,-$E$18,0):F149)&gt;0,OFFSET(G149,-$E$18,0)-SUM(OFFSET(F149,-$E$18,0):F149),0)))</f>
        <v>0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37</v>
      </c>
      <c r="F150" s="15">
        <f t="shared" ref="F150:F213" si="16">ROUND($E$15/7,0)</f>
        <v>5</v>
      </c>
      <c r="G150" s="15">
        <f t="shared" ref="G150:G213" ca="1" si="17">IF(D150=1,$E$4,IF(E150&lt;0,$E$4-E150,IF(MOD(D150,$E$5)=0,$E$4-E150,0)))</f>
        <v>0</v>
      </c>
      <c r="H150" s="13">
        <f t="shared" ca="1" si="13"/>
        <v>4.0547945205479455E-2</v>
      </c>
      <c r="I150" s="29">
        <f ca="1">IF(G150&lt;&gt;0,IF(E150&lt;0,0,IF(OR('House Salad'!I150&gt;0,'Green Pepper'!I150&gt;0),0,IF(OR(Pita!I150&gt;0),50,200))),0)</f>
        <v>0</v>
      </c>
      <c r="J150" s="2">
        <f ca="1">IF(D150&lt;$E$18,"N/A",IF(D150=$E$18,IF($E$7-SUM(OFFSET(F150,-$E$18,0):F150)&gt;0,$E$7-SUM(OFFSET(F150,-$E$18,0):F150),0),IF(OFFSET(G150,-$E$18,0)-SUM(OFFSET(F150,-$E$18,0):F150)&gt;0,OFFSET(G150,-$E$18,0)-SUM(OFFSET(F150,-$E$18,0):F150),0)))</f>
        <v>0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32</v>
      </c>
      <c r="F151" s="15">
        <f t="shared" si="16"/>
        <v>5</v>
      </c>
      <c r="G151" s="15">
        <f t="shared" ca="1" si="17"/>
        <v>0</v>
      </c>
      <c r="H151" s="13">
        <f t="shared" ca="1" si="13"/>
        <v>3.5068493150684936E-2</v>
      </c>
      <c r="I151" s="29">
        <f ca="1">IF(G151&lt;&gt;0,IF(E151&lt;0,0,IF(OR('House Salad'!I151&gt;0,'Green Pepper'!I151&gt;0),0,IF(OR(Pita!I151&gt;0),50,200))),0)</f>
        <v>0</v>
      </c>
      <c r="J151" s="2">
        <f ca="1">IF(D151&lt;$E$18,"N/A",IF(D151=$E$18,IF($E$7-SUM(OFFSET(F151,-$E$18,0):F151)&gt;0,$E$7-SUM(OFFSET(F151,-$E$18,0):F151),0),IF(OFFSET(G151,-$E$18,0)-SUM(OFFSET(F151,-$E$18,0):F151)&gt;0,OFFSET(G151,-$E$18,0)-SUM(OFFSET(F151,-$E$18,0):F151),0)))</f>
        <v>0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27</v>
      </c>
      <c r="F152" s="15">
        <f t="shared" si="16"/>
        <v>5</v>
      </c>
      <c r="G152" s="15">
        <f t="shared" ca="1" si="17"/>
        <v>0</v>
      </c>
      <c r="H152" s="13">
        <f t="shared" ca="1" si="13"/>
        <v>2.9589041095890414E-2</v>
      </c>
      <c r="I152" s="29">
        <f ca="1">IF(G152&lt;&gt;0,IF(E152&lt;0,0,IF(OR('House Salad'!I152&gt;0,'Green Pepper'!I152&gt;0),0,IF(OR(Pita!I152&gt;0),50,200))),0)</f>
        <v>0</v>
      </c>
      <c r="J152" s="2">
        <f ca="1">IF(D152&lt;$E$18,"N/A",IF(D152=$E$18,IF($E$7-SUM(OFFSET(F152,-$E$18,0):F152)&gt;0,$E$7-SUM(OFFSET(F152,-$E$18,0):F152),0),IF(OFFSET(G152,-$E$18,0)-SUM(OFFSET(F152,-$E$18,0):F152)&gt;0,OFFSET(G152,-$E$18,0)-SUM(OFFSET(F152,-$E$18,0):F152),0)))</f>
        <v>0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22</v>
      </c>
      <c r="F153" s="15">
        <f t="shared" si="16"/>
        <v>5</v>
      </c>
      <c r="G153" s="15">
        <f t="shared" ca="1" si="17"/>
        <v>35</v>
      </c>
      <c r="H153" s="13">
        <f t="shared" ca="1" si="13"/>
        <v>2.4109589041095895E-2</v>
      </c>
      <c r="I153" s="29">
        <f ca="1">IF(G153&lt;&gt;0,IF(E153&lt;0,0,IF(OR('House Salad'!I153&gt;0,'Green Pepper'!I153&gt;0),0,IF(OR(Pita!I153&gt;0),50,200))),0)</f>
        <v>0</v>
      </c>
      <c r="J153" s="2">
        <f ca="1">IF(D153&lt;$E$18,"N/A",IF(D153=$E$18,IF($E$7-SUM(OFFSET(F153,-$E$18,0):F153)&gt;0,$E$7-SUM(OFFSET(F153,-$E$18,0):F153),0),IF(OFFSET(G153,-$E$18,0)-SUM(OFFSET(F153,-$E$18,0):F153)&gt;0,OFFSET(G153,-$E$18,0)-SUM(OFFSET(F153,-$E$18,0):F153),0)))</f>
        <v>0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52</v>
      </c>
      <c r="F154" s="15">
        <f t="shared" si="16"/>
        <v>5</v>
      </c>
      <c r="G154" s="15">
        <f t="shared" ca="1" si="17"/>
        <v>0</v>
      </c>
      <c r="H154" s="13">
        <f t="shared" ca="1" si="13"/>
        <v>5.6986301369863018E-2</v>
      </c>
      <c r="I154" s="29">
        <f ca="1">IF(G154&lt;&gt;0,IF(E154&lt;0,0,IF(OR('House Salad'!I154&gt;0,'Green Pepper'!I154&gt;0),0,IF(OR(Pita!I154&gt;0),50,200))),0)</f>
        <v>0</v>
      </c>
      <c r="J154" s="2">
        <f ca="1">IF(D154&lt;$E$18,"N/A",IF(D154=$E$18,IF($E$7-SUM(OFFSET(F154,-$E$18,0):F154)&gt;0,$E$7-SUM(OFFSET(F154,-$E$18,0):F154),0),IF(OFFSET(G154,-$E$18,0)-SUM(OFFSET(F154,-$E$18,0):F154)&gt;0,OFFSET(G154,-$E$18,0)-SUM(OFFSET(F154,-$E$18,0):F154),0)))</f>
        <v>0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47</v>
      </c>
      <c r="F155" s="15">
        <f t="shared" si="16"/>
        <v>5</v>
      </c>
      <c r="G155" s="15">
        <f t="shared" ca="1" si="17"/>
        <v>0</v>
      </c>
      <c r="H155" s="13">
        <f t="shared" ca="1" si="13"/>
        <v>5.1506849315068499E-2</v>
      </c>
      <c r="I155" s="29">
        <f ca="1">IF(G155&lt;&gt;0,IF(E155&lt;0,0,IF(OR('House Salad'!I155&gt;0,'Green Pepper'!I155&gt;0),0,IF(OR(Pita!I155&gt;0),50,200))),0)</f>
        <v>0</v>
      </c>
      <c r="J155" s="2">
        <f ca="1">IF(D155&lt;$E$18,"N/A",IF(D155=$E$18,IF($E$7-SUM(OFFSET(F155,-$E$18,0):F155)&gt;0,$E$7-SUM(OFFSET(F155,-$E$18,0):F155),0),IF(OFFSET(G155,-$E$18,0)-SUM(OFFSET(F155,-$E$18,0):F155)&gt;0,OFFSET(G155,-$E$18,0)-SUM(OFFSET(F155,-$E$18,0):F155),0)))</f>
        <v>0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42</v>
      </c>
      <c r="F156" s="15">
        <f t="shared" si="16"/>
        <v>5</v>
      </c>
      <c r="G156" s="15">
        <f t="shared" ca="1" si="17"/>
        <v>0</v>
      </c>
      <c r="H156" s="13">
        <f t="shared" ca="1" si="13"/>
        <v>4.6027397260273981E-2</v>
      </c>
      <c r="I156" s="29">
        <f ca="1">IF(G156&lt;&gt;0,IF(E156&lt;0,0,IF(OR('House Salad'!I156&gt;0,'Green Pepper'!I156&gt;0),0,IF(OR(Pita!I156&gt;0),50,200))),0)</f>
        <v>0</v>
      </c>
      <c r="J156" s="2">
        <f ca="1">IF(D156&lt;$E$18,"N/A",IF(D156=$E$18,IF($E$7-SUM(OFFSET(F156,-$E$18,0):F156)&gt;0,$E$7-SUM(OFFSET(F156,-$E$18,0):F156),0),IF(OFFSET(G156,-$E$18,0)-SUM(OFFSET(F156,-$E$18,0):F156)&gt;0,OFFSET(G156,-$E$18,0)-SUM(OFFSET(F156,-$E$18,0):F156),0)))</f>
        <v>0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37</v>
      </c>
      <c r="F157" s="15">
        <f t="shared" si="16"/>
        <v>5</v>
      </c>
      <c r="G157" s="15">
        <f t="shared" ca="1" si="17"/>
        <v>0</v>
      </c>
      <c r="H157" s="13">
        <f t="shared" ca="1" si="13"/>
        <v>4.0547945205479455E-2</v>
      </c>
      <c r="I157" s="29">
        <f ca="1">IF(G157&lt;&gt;0,IF(E157&lt;0,0,IF(OR('House Salad'!I157&gt;0,'Green Pepper'!I157&gt;0),0,IF(OR(Pita!I157&gt;0),50,200))),0)</f>
        <v>0</v>
      </c>
      <c r="J157" s="2">
        <f ca="1">IF(D157&lt;$E$18,"N/A",IF(D157=$E$18,IF($E$7-SUM(OFFSET(F157,-$E$18,0):F157)&gt;0,$E$7-SUM(OFFSET(F157,-$E$18,0):F157),0),IF(OFFSET(G157,-$E$18,0)-SUM(OFFSET(F157,-$E$18,0):F157)&gt;0,OFFSET(G157,-$E$18,0)-SUM(OFFSET(F157,-$E$18,0):F157),0)))</f>
        <v>0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32</v>
      </c>
      <c r="F158" s="15">
        <f t="shared" si="16"/>
        <v>5</v>
      </c>
      <c r="G158" s="15">
        <f t="shared" ca="1" si="17"/>
        <v>0</v>
      </c>
      <c r="H158" s="13">
        <f t="shared" ca="1" si="13"/>
        <v>3.5068493150684936E-2</v>
      </c>
      <c r="I158" s="29">
        <f ca="1">IF(G158&lt;&gt;0,IF(E158&lt;0,0,IF(OR('House Salad'!I158&gt;0,'Green Pepper'!I158&gt;0),0,IF(OR(Pita!I158&gt;0),50,200))),0)</f>
        <v>0</v>
      </c>
      <c r="J158" s="2">
        <f ca="1">IF(D158&lt;$E$18,"N/A",IF(D158=$E$18,IF($E$7-SUM(OFFSET(F158,-$E$18,0):F158)&gt;0,$E$7-SUM(OFFSET(F158,-$E$18,0):F158),0),IF(OFFSET(G158,-$E$18,0)-SUM(OFFSET(F158,-$E$18,0):F158)&gt;0,OFFSET(G158,-$E$18,0)-SUM(OFFSET(F158,-$E$18,0):F158),0)))</f>
        <v>0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27</v>
      </c>
      <c r="F159" s="15">
        <f t="shared" si="16"/>
        <v>5</v>
      </c>
      <c r="G159" s="15">
        <f t="shared" ca="1" si="17"/>
        <v>0</v>
      </c>
      <c r="H159" s="13">
        <f t="shared" ca="1" si="13"/>
        <v>2.9589041095890414E-2</v>
      </c>
      <c r="I159" s="29">
        <f ca="1">IF(G159&lt;&gt;0,IF(E159&lt;0,0,IF(OR('House Salad'!I159&gt;0,'Green Pepper'!I159&gt;0),0,IF(OR(Pita!I159&gt;0),50,200))),0)</f>
        <v>0</v>
      </c>
      <c r="J159" s="2">
        <f ca="1">IF(D159&lt;$E$18,"N/A",IF(D159=$E$18,IF($E$7-SUM(OFFSET(F159,-$E$18,0):F159)&gt;0,$E$7-SUM(OFFSET(F159,-$E$18,0):F159),0),IF(OFFSET(G159,-$E$18,0)-SUM(OFFSET(F159,-$E$18,0):F159)&gt;0,OFFSET(G159,-$E$18,0)-SUM(OFFSET(F159,-$E$18,0):F159),0)))</f>
        <v>0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22</v>
      </c>
      <c r="F160" s="15">
        <f t="shared" si="16"/>
        <v>5</v>
      </c>
      <c r="G160" s="15">
        <f t="shared" ca="1" si="17"/>
        <v>35</v>
      </c>
      <c r="H160" s="13">
        <f t="shared" ca="1" si="13"/>
        <v>2.4109589041095895E-2</v>
      </c>
      <c r="I160" s="29">
        <f ca="1">IF(G160&lt;&gt;0,IF(E160&lt;0,0,IF(OR('House Salad'!I160&gt;0,'Green Pepper'!I160&gt;0),0,IF(OR(Pita!I160&gt;0),50,200))),0)</f>
        <v>0</v>
      </c>
      <c r="J160" s="2">
        <f ca="1">IF(D160&lt;$E$18,"N/A",IF(D160=$E$18,IF($E$7-SUM(OFFSET(F160,-$E$18,0):F160)&gt;0,$E$7-SUM(OFFSET(F160,-$E$18,0):F160),0),IF(OFFSET(G160,-$E$18,0)-SUM(OFFSET(F160,-$E$18,0):F160)&gt;0,OFFSET(G160,-$E$18,0)-SUM(OFFSET(F160,-$E$18,0):F160),0)))</f>
        <v>0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52</v>
      </c>
      <c r="F161" s="15">
        <f t="shared" si="16"/>
        <v>5</v>
      </c>
      <c r="G161" s="15">
        <f t="shared" ca="1" si="17"/>
        <v>0</v>
      </c>
      <c r="H161" s="13">
        <f t="shared" ca="1" si="13"/>
        <v>5.6986301369863018E-2</v>
      </c>
      <c r="I161" s="29">
        <f ca="1">IF(G161&lt;&gt;0,IF(E161&lt;0,0,IF(OR('House Salad'!I161&gt;0,'Green Pepper'!I161&gt;0),0,IF(OR(Pita!I161&gt;0),50,200))),0)</f>
        <v>0</v>
      </c>
      <c r="J161" s="2">
        <f ca="1">IF(D161&lt;$E$18,"N/A",IF(D161=$E$18,IF($E$7-SUM(OFFSET(F161,-$E$18,0):F161)&gt;0,$E$7-SUM(OFFSET(F161,-$E$18,0):F161),0),IF(OFFSET(G161,-$E$18,0)-SUM(OFFSET(F161,-$E$18,0):F161)&gt;0,OFFSET(G161,-$E$18,0)-SUM(OFFSET(F161,-$E$18,0):F161),0)))</f>
        <v>0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47</v>
      </c>
      <c r="F162" s="15">
        <f t="shared" si="16"/>
        <v>5</v>
      </c>
      <c r="G162" s="15">
        <f t="shared" ca="1" si="17"/>
        <v>0</v>
      </c>
      <c r="H162" s="13">
        <f t="shared" ca="1" si="13"/>
        <v>5.1506849315068499E-2</v>
      </c>
      <c r="I162" s="29">
        <f ca="1">IF(G162&lt;&gt;0,IF(E162&lt;0,0,IF(OR('House Salad'!I162&gt;0,'Green Pepper'!I162&gt;0),0,IF(OR(Pita!I162&gt;0),50,200))),0)</f>
        <v>0</v>
      </c>
      <c r="J162" s="2">
        <f ca="1">IF(D162&lt;$E$18,"N/A",IF(D162=$E$18,IF($E$7-SUM(OFFSET(F162,-$E$18,0):F162)&gt;0,$E$7-SUM(OFFSET(F162,-$E$18,0):F162),0),IF(OFFSET(G162,-$E$18,0)-SUM(OFFSET(F162,-$E$18,0):F162)&gt;0,OFFSET(G162,-$E$18,0)-SUM(OFFSET(F162,-$E$18,0):F162),0)))</f>
        <v>0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42</v>
      </c>
      <c r="F163" s="15">
        <f t="shared" si="16"/>
        <v>5</v>
      </c>
      <c r="G163" s="15">
        <f t="shared" ca="1" si="17"/>
        <v>0</v>
      </c>
      <c r="H163" s="13">
        <f t="shared" ca="1" si="13"/>
        <v>4.6027397260273981E-2</v>
      </c>
      <c r="I163" s="29">
        <f ca="1">IF(G163&lt;&gt;0,IF(E163&lt;0,0,IF(OR('House Salad'!I163&gt;0,'Green Pepper'!I163&gt;0),0,IF(OR(Pita!I163&gt;0),50,200))),0)</f>
        <v>0</v>
      </c>
      <c r="J163" s="2">
        <f ca="1">IF(D163&lt;$E$18,"N/A",IF(D163=$E$18,IF($E$7-SUM(OFFSET(F163,-$E$18,0):F163)&gt;0,$E$7-SUM(OFFSET(F163,-$E$18,0):F163),0),IF(OFFSET(G163,-$E$18,0)-SUM(OFFSET(F163,-$E$18,0):F163)&gt;0,OFFSET(G163,-$E$18,0)-SUM(OFFSET(F163,-$E$18,0):F163),0)))</f>
        <v>0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37</v>
      </c>
      <c r="F164" s="15">
        <f t="shared" si="16"/>
        <v>5</v>
      </c>
      <c r="G164" s="15">
        <f t="shared" ca="1" si="17"/>
        <v>0</v>
      </c>
      <c r="H164" s="13">
        <f t="shared" ca="1" si="13"/>
        <v>4.0547945205479455E-2</v>
      </c>
      <c r="I164" s="29">
        <f ca="1">IF(G164&lt;&gt;0,IF(E164&lt;0,0,IF(OR('House Salad'!I164&gt;0,'Green Pepper'!I164&gt;0),0,IF(OR(Pita!I164&gt;0),50,200))),0)</f>
        <v>0</v>
      </c>
      <c r="J164" s="2">
        <f ca="1">IF(D164&lt;$E$18,"N/A",IF(D164=$E$18,IF($E$7-SUM(OFFSET(F164,-$E$18,0):F164)&gt;0,$E$7-SUM(OFFSET(F164,-$E$18,0):F164),0),IF(OFFSET(G164,-$E$18,0)-SUM(OFFSET(F164,-$E$18,0):F164)&gt;0,OFFSET(G164,-$E$18,0)-SUM(OFFSET(F164,-$E$18,0):F164),0)))</f>
        <v>0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32</v>
      </c>
      <c r="F165" s="15">
        <f t="shared" si="16"/>
        <v>5</v>
      </c>
      <c r="G165" s="15">
        <f t="shared" ca="1" si="17"/>
        <v>0</v>
      </c>
      <c r="H165" s="13">
        <f t="shared" ca="1" si="13"/>
        <v>3.5068493150684936E-2</v>
      </c>
      <c r="I165" s="29">
        <f ca="1">IF(G165&lt;&gt;0,IF(E165&lt;0,0,IF(OR('House Salad'!I165&gt;0,'Green Pepper'!I165&gt;0),0,IF(OR(Pita!I165&gt;0),50,200))),0)</f>
        <v>0</v>
      </c>
      <c r="J165" s="2">
        <f ca="1">IF(D165&lt;$E$18,"N/A",IF(D165=$E$18,IF($E$7-SUM(OFFSET(F165,-$E$18,0):F165)&gt;0,$E$7-SUM(OFFSET(F165,-$E$18,0):F165),0),IF(OFFSET(G165,-$E$18,0)-SUM(OFFSET(F165,-$E$18,0):F165)&gt;0,OFFSET(G165,-$E$18,0)-SUM(OFFSET(F165,-$E$18,0):F165),0)))</f>
        <v>0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27</v>
      </c>
      <c r="F166" s="15">
        <f t="shared" si="16"/>
        <v>5</v>
      </c>
      <c r="G166" s="15">
        <f t="shared" ca="1" si="17"/>
        <v>0</v>
      </c>
      <c r="H166" s="13">
        <f t="shared" ca="1" si="13"/>
        <v>2.9589041095890414E-2</v>
      </c>
      <c r="I166" s="29">
        <f ca="1">IF(G166&lt;&gt;0,IF(E166&lt;0,0,IF(OR('House Salad'!I166&gt;0,'Green Pepper'!I166&gt;0),0,IF(OR(Pita!I166&gt;0),50,200))),0)</f>
        <v>0</v>
      </c>
      <c r="J166" s="2">
        <f ca="1">IF(D166&lt;$E$18,"N/A",IF(D166=$E$18,IF($E$7-SUM(OFFSET(F166,-$E$18,0):F166)&gt;0,$E$7-SUM(OFFSET(F166,-$E$18,0):F166),0),IF(OFFSET(G166,-$E$18,0)-SUM(OFFSET(F166,-$E$18,0):F166)&gt;0,OFFSET(G166,-$E$18,0)-SUM(OFFSET(F166,-$E$18,0):F166),0)))</f>
        <v>0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22</v>
      </c>
      <c r="F167" s="15">
        <f t="shared" si="16"/>
        <v>5</v>
      </c>
      <c r="G167" s="15">
        <f t="shared" ca="1" si="17"/>
        <v>35</v>
      </c>
      <c r="H167" s="13">
        <f t="shared" ca="1" si="13"/>
        <v>2.4109589041095895E-2</v>
      </c>
      <c r="I167" s="29">
        <f ca="1">IF(G167&lt;&gt;0,IF(E167&lt;0,0,IF(OR('House Salad'!I167&gt;0,'Green Pepper'!I167&gt;0),0,IF(OR(Pita!I167&gt;0),50,200))),0)</f>
        <v>0</v>
      </c>
      <c r="J167" s="2">
        <f ca="1">IF(D167&lt;$E$18,"N/A",IF(D167=$E$18,IF($E$7-SUM(OFFSET(F167,-$E$18,0):F167)&gt;0,$E$7-SUM(OFFSET(F167,-$E$18,0):F167),0),IF(OFFSET(G167,-$E$18,0)-SUM(OFFSET(F167,-$E$18,0):F167)&gt;0,OFFSET(G167,-$E$18,0)-SUM(OFFSET(F167,-$E$18,0):F167),0)))</f>
        <v>0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52</v>
      </c>
      <c r="F168" s="15">
        <f t="shared" si="16"/>
        <v>5</v>
      </c>
      <c r="G168" s="15">
        <f t="shared" ca="1" si="17"/>
        <v>0</v>
      </c>
      <c r="H168" s="13">
        <f t="shared" ca="1" si="13"/>
        <v>5.6986301369863018E-2</v>
      </c>
      <c r="I168" s="29">
        <f ca="1">IF(G168&lt;&gt;0,IF(E168&lt;0,0,IF(OR('House Salad'!I168&gt;0,'Green Pepper'!I168&gt;0),0,IF(OR(Pita!I168&gt;0),50,200))),0)</f>
        <v>0</v>
      </c>
      <c r="J168" s="2">
        <f ca="1">IF(D168&lt;$E$18,"N/A",IF(D168=$E$18,IF($E$7-SUM(OFFSET(F168,-$E$18,0):F168)&gt;0,$E$7-SUM(OFFSET(F168,-$E$18,0):F168),0),IF(OFFSET(G168,-$E$18,0)-SUM(OFFSET(F168,-$E$18,0):F168)&gt;0,OFFSET(G168,-$E$18,0)-SUM(OFFSET(F168,-$E$18,0):F168),0)))</f>
        <v>0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47</v>
      </c>
      <c r="F169" s="15">
        <f t="shared" si="16"/>
        <v>5</v>
      </c>
      <c r="G169" s="15">
        <f t="shared" ca="1" si="17"/>
        <v>0</v>
      </c>
      <c r="H169" s="13">
        <f t="shared" ca="1" si="13"/>
        <v>5.1506849315068499E-2</v>
      </c>
      <c r="I169" s="29">
        <f ca="1">IF(G169&lt;&gt;0,IF(E169&lt;0,0,IF(OR('House Salad'!I169&gt;0,'Green Pepper'!I169&gt;0),0,IF(OR(Pita!I169&gt;0),50,200))),0)</f>
        <v>0</v>
      </c>
      <c r="J169" s="2">
        <f ca="1">IF(D169&lt;$E$18,"N/A",IF(D169=$E$18,IF($E$7-SUM(OFFSET(F169,-$E$18,0):F169)&gt;0,$E$7-SUM(OFFSET(F169,-$E$18,0):F169),0),IF(OFFSET(G169,-$E$18,0)-SUM(OFFSET(F169,-$E$18,0):F169)&gt;0,OFFSET(G169,-$E$18,0)-SUM(OFFSET(F169,-$E$18,0):F169),0)))</f>
        <v>0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42</v>
      </c>
      <c r="F170" s="15">
        <f t="shared" si="16"/>
        <v>5</v>
      </c>
      <c r="G170" s="15">
        <f t="shared" ca="1" si="17"/>
        <v>0</v>
      </c>
      <c r="H170" s="13">
        <f t="shared" ca="1" si="13"/>
        <v>4.6027397260273981E-2</v>
      </c>
      <c r="I170" s="29">
        <f ca="1">IF(G170&lt;&gt;0,IF(E170&lt;0,0,IF(OR('House Salad'!I170&gt;0,'Green Pepper'!I170&gt;0),0,IF(OR(Pita!I170&gt;0),50,200))),0)</f>
        <v>0</v>
      </c>
      <c r="J170" s="2">
        <f ca="1">IF(D170&lt;$E$18,"N/A",IF(D170=$E$18,IF($E$7-SUM(OFFSET(F170,-$E$18,0):F170)&gt;0,$E$7-SUM(OFFSET(F170,-$E$18,0):F170),0),IF(OFFSET(G170,-$E$18,0)-SUM(OFFSET(F170,-$E$18,0):F170)&gt;0,OFFSET(G170,-$E$18,0)-SUM(OFFSET(F170,-$E$18,0):F170),0)))</f>
        <v>0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37</v>
      </c>
      <c r="F171" s="15">
        <f t="shared" si="16"/>
        <v>5</v>
      </c>
      <c r="G171" s="15">
        <f t="shared" ca="1" si="17"/>
        <v>0</v>
      </c>
      <c r="H171" s="13">
        <f t="shared" ca="1" si="13"/>
        <v>4.0547945205479455E-2</v>
      </c>
      <c r="I171" s="29">
        <f ca="1">IF(G171&lt;&gt;0,IF(E171&lt;0,0,IF(OR('House Salad'!I171&gt;0,'Green Pepper'!I171&gt;0),0,IF(OR(Pita!I171&gt;0),50,200))),0)</f>
        <v>0</v>
      </c>
      <c r="J171" s="2">
        <f ca="1">IF(D171&lt;$E$18,"N/A",IF(D171=$E$18,IF($E$7-SUM(OFFSET(F171,-$E$18,0):F171)&gt;0,$E$7-SUM(OFFSET(F171,-$E$18,0):F171),0),IF(OFFSET(G171,-$E$18,0)-SUM(OFFSET(F171,-$E$18,0):F171)&gt;0,OFFSET(G171,-$E$18,0)-SUM(OFFSET(F171,-$E$18,0):F171),0)))</f>
        <v>0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32</v>
      </c>
      <c r="F172" s="15">
        <f t="shared" si="16"/>
        <v>5</v>
      </c>
      <c r="G172" s="15">
        <f t="shared" ca="1" si="17"/>
        <v>0</v>
      </c>
      <c r="H172" s="13">
        <f t="shared" ca="1" si="13"/>
        <v>3.5068493150684936E-2</v>
      </c>
      <c r="I172" s="29">
        <f ca="1">IF(G172&lt;&gt;0,IF(E172&lt;0,0,IF(OR('House Salad'!I172&gt;0,'Green Pepper'!I172&gt;0),0,IF(OR(Pita!I172&gt;0),50,200))),0)</f>
        <v>0</v>
      </c>
      <c r="J172" s="2">
        <f ca="1">IF(D172&lt;$E$18,"N/A",IF(D172=$E$18,IF($E$7-SUM(OFFSET(F172,-$E$18,0):F172)&gt;0,$E$7-SUM(OFFSET(F172,-$E$18,0):F172),0),IF(OFFSET(G172,-$E$18,0)-SUM(OFFSET(F172,-$E$18,0):F172)&gt;0,OFFSET(G172,-$E$18,0)-SUM(OFFSET(F172,-$E$18,0):F172),0)))</f>
        <v>0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27</v>
      </c>
      <c r="F173" s="15">
        <f t="shared" si="16"/>
        <v>5</v>
      </c>
      <c r="G173" s="15">
        <f t="shared" ca="1" si="17"/>
        <v>0</v>
      </c>
      <c r="H173" s="13">
        <f t="shared" ca="1" si="13"/>
        <v>2.9589041095890414E-2</v>
      </c>
      <c r="I173" s="29">
        <f ca="1">IF(G173&lt;&gt;0,IF(E173&lt;0,0,IF(OR('House Salad'!I173&gt;0,'Green Pepper'!I173&gt;0),0,IF(OR(Pita!I173&gt;0),50,200))),0)</f>
        <v>0</v>
      </c>
      <c r="J173" s="2">
        <f ca="1">IF(D173&lt;$E$18,"N/A",IF(D173=$E$18,IF($E$7-SUM(OFFSET(F173,-$E$18,0):F173)&gt;0,$E$7-SUM(OFFSET(F173,-$E$18,0):F173),0),IF(OFFSET(G173,-$E$18,0)-SUM(OFFSET(F173,-$E$18,0):F173)&gt;0,OFFSET(G173,-$E$18,0)-SUM(OFFSET(F173,-$E$18,0):F173),0)))</f>
        <v>0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22</v>
      </c>
      <c r="F174" s="15">
        <f t="shared" si="16"/>
        <v>5</v>
      </c>
      <c r="G174" s="15">
        <f t="shared" ca="1" si="17"/>
        <v>35</v>
      </c>
      <c r="H174" s="13">
        <f t="shared" ca="1" si="13"/>
        <v>2.4109589041095895E-2</v>
      </c>
      <c r="I174" s="29">
        <f ca="1">IF(G174&lt;&gt;0,IF(E174&lt;0,0,IF(OR('House Salad'!I174&gt;0,'Green Pepper'!I174&gt;0),0,IF(OR(Pita!I174&gt;0),50,200))),0)</f>
        <v>0</v>
      </c>
      <c r="J174" s="2">
        <f ca="1">IF(D174&lt;$E$18,"N/A",IF(D174=$E$18,IF($E$7-SUM(OFFSET(F174,-$E$18,0):F174)&gt;0,$E$7-SUM(OFFSET(F174,-$E$18,0):F174),0),IF(OFFSET(G174,-$E$18,0)-SUM(OFFSET(F174,-$E$18,0):F174)&gt;0,OFFSET(G174,-$E$18,0)-SUM(OFFSET(F174,-$E$18,0):F174),0)))</f>
        <v>0</v>
      </c>
      <c r="K174" s="13">
        <f t="shared" ca="1" si="14"/>
        <v>0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52</v>
      </c>
      <c r="F175" s="15">
        <f t="shared" si="16"/>
        <v>5</v>
      </c>
      <c r="G175" s="15">
        <f t="shared" ca="1" si="17"/>
        <v>0</v>
      </c>
      <c r="H175" s="13">
        <f t="shared" ca="1" si="13"/>
        <v>5.6986301369863018E-2</v>
      </c>
      <c r="I175" s="29">
        <f ca="1">IF(G175&lt;&gt;0,IF(E175&lt;0,0,IF(OR('House Salad'!I175&gt;0,'Green Pepper'!I175&gt;0),0,IF(OR(Pita!I175&gt;0),50,200))),0)</f>
        <v>0</v>
      </c>
      <c r="J175" s="2">
        <f ca="1">IF(D175&lt;$E$18,"N/A",IF(D175=$E$18,IF($E$7-SUM(OFFSET(F175,-$E$18,0):F175)&gt;0,$E$7-SUM(OFFSET(F175,-$E$18,0):F175),0),IF(OFFSET(G175,-$E$18,0)-SUM(OFFSET(F175,-$E$18,0):F175)&gt;0,OFFSET(G175,-$E$18,0)-SUM(OFFSET(F175,-$E$18,0):F175),0)))</f>
        <v>0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47</v>
      </c>
      <c r="F176" s="15">
        <f t="shared" si="16"/>
        <v>5</v>
      </c>
      <c r="G176" s="15">
        <f t="shared" ca="1" si="17"/>
        <v>0</v>
      </c>
      <c r="H176" s="13">
        <f t="shared" ca="1" si="13"/>
        <v>5.1506849315068499E-2</v>
      </c>
      <c r="I176" s="29">
        <f ca="1">IF(G176&lt;&gt;0,IF(E176&lt;0,0,IF(OR('House Salad'!I176&gt;0,'Green Pepper'!I176&gt;0),0,IF(OR(Pita!I176&gt;0),50,200))),0)</f>
        <v>0</v>
      </c>
      <c r="J176" s="2">
        <f ca="1">IF(D176&lt;$E$18,"N/A",IF(D176=$E$18,IF($E$7-SUM(OFFSET(F176,-$E$18,0):F176)&gt;0,$E$7-SUM(OFFSET(F176,-$E$18,0):F176),0),IF(OFFSET(G176,-$E$18,0)-SUM(OFFSET(F176,-$E$18,0):F176)&gt;0,OFFSET(G176,-$E$18,0)-SUM(OFFSET(F176,-$E$18,0):F176),0)))</f>
        <v>0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42</v>
      </c>
      <c r="F177" s="15">
        <f t="shared" si="16"/>
        <v>5</v>
      </c>
      <c r="G177" s="15">
        <f t="shared" ca="1" si="17"/>
        <v>0</v>
      </c>
      <c r="H177" s="13">
        <f t="shared" ca="1" si="13"/>
        <v>4.6027397260273981E-2</v>
      </c>
      <c r="I177" s="29">
        <f ca="1">IF(G177&lt;&gt;0,IF(E177&lt;0,0,IF(OR('House Salad'!I177&gt;0,'Green Pepper'!I177&gt;0),0,IF(OR(Pita!I177&gt;0),50,200))),0)</f>
        <v>0</v>
      </c>
      <c r="J177" s="2">
        <f ca="1">IF(D177&lt;$E$18,"N/A",IF(D177=$E$18,IF($E$7-SUM(OFFSET(F177,-$E$18,0):F177)&gt;0,$E$7-SUM(OFFSET(F177,-$E$18,0):F177),0),IF(OFFSET(G177,-$E$18,0)-SUM(OFFSET(F177,-$E$18,0):F177)&gt;0,OFFSET(G177,-$E$18,0)-SUM(OFFSET(F177,-$E$18,0):F177),0)))</f>
        <v>0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37</v>
      </c>
      <c r="F178" s="15">
        <f t="shared" si="16"/>
        <v>5</v>
      </c>
      <c r="G178" s="15">
        <f t="shared" ca="1" si="17"/>
        <v>0</v>
      </c>
      <c r="H178" s="13">
        <f t="shared" ca="1" si="13"/>
        <v>4.0547945205479455E-2</v>
      </c>
      <c r="I178" s="29">
        <f ca="1">IF(G178&lt;&gt;0,IF(E178&lt;0,0,IF(OR('House Salad'!I178&gt;0,'Green Pepper'!I178&gt;0),0,IF(OR(Pita!I178&gt;0),50,200))),0)</f>
        <v>0</v>
      </c>
      <c r="J178" s="2">
        <f ca="1">IF(D178&lt;$E$18,"N/A",IF(D178=$E$18,IF($E$7-SUM(OFFSET(F178,-$E$18,0):F178)&gt;0,$E$7-SUM(OFFSET(F178,-$E$18,0):F178),0),IF(OFFSET(G178,-$E$18,0)-SUM(OFFSET(F178,-$E$18,0):F178)&gt;0,OFFSET(G178,-$E$18,0)-SUM(OFFSET(F178,-$E$18,0):F178),0)))</f>
        <v>0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32</v>
      </c>
      <c r="F179" s="15">
        <f t="shared" si="16"/>
        <v>5</v>
      </c>
      <c r="G179" s="15">
        <f t="shared" ca="1" si="17"/>
        <v>0</v>
      </c>
      <c r="H179" s="13">
        <f t="shared" ca="1" si="13"/>
        <v>3.5068493150684936E-2</v>
      </c>
      <c r="I179" s="29">
        <f ca="1">IF(G179&lt;&gt;0,IF(E179&lt;0,0,IF(OR('House Salad'!I179&gt;0,'Green Pepper'!I179&gt;0),0,IF(OR(Pita!I179&gt;0),50,200))),0)</f>
        <v>0</v>
      </c>
      <c r="J179" s="2">
        <f ca="1">IF(D179&lt;$E$18,"N/A",IF(D179=$E$18,IF($E$7-SUM(OFFSET(F179,-$E$18,0):F179)&gt;0,$E$7-SUM(OFFSET(F179,-$E$18,0):F179),0),IF(OFFSET(G179,-$E$18,0)-SUM(OFFSET(F179,-$E$18,0):F179)&gt;0,OFFSET(G179,-$E$18,0)-SUM(OFFSET(F179,-$E$18,0):F179),0)))</f>
        <v>0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27</v>
      </c>
      <c r="F180" s="15">
        <f t="shared" si="16"/>
        <v>5</v>
      </c>
      <c r="G180" s="15">
        <f t="shared" ca="1" si="17"/>
        <v>0</v>
      </c>
      <c r="H180" s="13">
        <f t="shared" ca="1" si="13"/>
        <v>2.9589041095890414E-2</v>
      </c>
      <c r="I180" s="29">
        <f ca="1">IF(G180&lt;&gt;0,IF(E180&lt;0,0,IF(OR('House Salad'!I180&gt;0,'Green Pepper'!I180&gt;0),0,IF(OR(Pita!I180&gt;0),50,200))),0)</f>
        <v>0</v>
      </c>
      <c r="J180" s="2">
        <f ca="1">IF(D180&lt;$E$18,"N/A",IF(D180=$E$18,IF($E$7-SUM(OFFSET(F180,-$E$18,0):F180)&gt;0,$E$7-SUM(OFFSET(F180,-$E$18,0):F180),0),IF(OFFSET(G180,-$E$18,0)-SUM(OFFSET(F180,-$E$18,0):F180)&gt;0,OFFSET(G180,-$E$18,0)-SUM(OFFSET(F180,-$E$18,0):F180),0)))</f>
        <v>0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22</v>
      </c>
      <c r="F181" s="15">
        <f t="shared" si="16"/>
        <v>5</v>
      </c>
      <c r="G181" s="15">
        <f t="shared" ca="1" si="17"/>
        <v>35</v>
      </c>
      <c r="H181" s="13">
        <f t="shared" ca="1" si="13"/>
        <v>2.4109589041095895E-2</v>
      </c>
      <c r="I181" s="29">
        <f ca="1">IF(G181&lt;&gt;0,IF(E181&lt;0,0,IF(OR('House Salad'!I181&gt;0,'Green Pepper'!I181&gt;0),0,IF(OR(Pita!I181&gt;0),50,200))),0)</f>
        <v>0</v>
      </c>
      <c r="J181" s="2">
        <f ca="1">IF(D181&lt;$E$18,"N/A",IF(D181=$E$18,IF($E$7-SUM(OFFSET(F181,-$E$18,0):F181)&gt;0,$E$7-SUM(OFFSET(F181,-$E$18,0):F181),0),IF(OFFSET(G181,-$E$18,0)-SUM(OFFSET(F181,-$E$18,0):F181)&gt;0,OFFSET(G181,-$E$18,0)-SUM(OFFSET(F181,-$E$18,0):F181),0)))</f>
        <v>0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52</v>
      </c>
      <c r="F182" s="15">
        <f t="shared" si="16"/>
        <v>5</v>
      </c>
      <c r="G182" s="15">
        <f t="shared" ca="1" si="17"/>
        <v>0</v>
      </c>
      <c r="H182" s="13">
        <f t="shared" ca="1" si="13"/>
        <v>5.6986301369863018E-2</v>
      </c>
      <c r="I182" s="29">
        <f ca="1">IF(G182&lt;&gt;0,IF(E182&lt;0,0,IF(OR('House Salad'!I182&gt;0,'Green Pepper'!I182&gt;0),0,IF(OR(Pita!I182&gt;0),50,200))),0)</f>
        <v>0</v>
      </c>
      <c r="J182" s="2">
        <f ca="1">IF(D182&lt;$E$18,"N/A",IF(D182=$E$18,IF($E$7-SUM(OFFSET(F182,-$E$18,0):F182)&gt;0,$E$7-SUM(OFFSET(F182,-$E$18,0):F182),0),IF(OFFSET(G182,-$E$18,0)-SUM(OFFSET(F182,-$E$18,0):F182)&gt;0,OFFSET(G182,-$E$18,0)-SUM(OFFSET(F182,-$E$18,0):F182),0)))</f>
        <v>0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47</v>
      </c>
      <c r="F183" s="15">
        <f t="shared" si="16"/>
        <v>5</v>
      </c>
      <c r="G183" s="15">
        <f t="shared" ca="1" si="17"/>
        <v>0</v>
      </c>
      <c r="H183" s="13">
        <f t="shared" ca="1" si="13"/>
        <v>5.1506849315068499E-2</v>
      </c>
      <c r="I183" s="29">
        <f ca="1">IF(G183&lt;&gt;0,IF(E183&lt;0,0,IF(OR('House Salad'!I183&gt;0,'Green Pepper'!I183&gt;0),0,IF(OR(Pita!I183&gt;0),50,200))),0)</f>
        <v>0</v>
      </c>
      <c r="J183" s="2">
        <f ca="1">IF(D183&lt;$E$18,"N/A",IF(D183=$E$18,IF($E$7-SUM(OFFSET(F183,-$E$18,0):F183)&gt;0,$E$7-SUM(OFFSET(F183,-$E$18,0):F183),0),IF(OFFSET(G183,-$E$18,0)-SUM(OFFSET(F183,-$E$18,0):F183)&gt;0,OFFSET(G183,-$E$18,0)-SUM(OFFSET(F183,-$E$18,0):F183),0)))</f>
        <v>0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42</v>
      </c>
      <c r="F184" s="15">
        <f t="shared" si="16"/>
        <v>5</v>
      </c>
      <c r="G184" s="15">
        <f t="shared" ca="1" si="17"/>
        <v>0</v>
      </c>
      <c r="H184" s="13">
        <f t="shared" ca="1" si="13"/>
        <v>4.6027397260273981E-2</v>
      </c>
      <c r="I184" s="29">
        <f ca="1">IF(G184&lt;&gt;0,IF(E184&lt;0,0,IF(OR('House Salad'!I184&gt;0,'Green Pepper'!I184&gt;0),0,IF(OR(Pita!I184&gt;0),50,200))),0)</f>
        <v>0</v>
      </c>
      <c r="J184" s="2">
        <f ca="1">IF(D184&lt;$E$18,"N/A",IF(D184=$E$18,IF($E$7-SUM(OFFSET(F184,-$E$18,0):F184)&gt;0,$E$7-SUM(OFFSET(F184,-$E$18,0):F184),0),IF(OFFSET(G184,-$E$18,0)-SUM(OFFSET(F184,-$E$18,0):F184)&gt;0,OFFSET(G184,-$E$18,0)-SUM(OFFSET(F184,-$E$18,0):F184),0)))</f>
        <v>0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37</v>
      </c>
      <c r="F185" s="15">
        <f t="shared" si="16"/>
        <v>5</v>
      </c>
      <c r="G185" s="15">
        <f t="shared" ca="1" si="17"/>
        <v>0</v>
      </c>
      <c r="H185" s="13">
        <f t="shared" ca="1" si="13"/>
        <v>4.0547945205479455E-2</v>
      </c>
      <c r="I185" s="29">
        <f ca="1">IF(G185&lt;&gt;0,IF(E185&lt;0,0,IF(OR('House Salad'!I185&gt;0,'Green Pepper'!I185&gt;0),0,IF(OR(Pita!I185&gt;0),50,200))),0)</f>
        <v>0</v>
      </c>
      <c r="J185" s="2">
        <f ca="1">IF(D185&lt;$E$18,"N/A",IF(D185=$E$18,IF($E$7-SUM(OFFSET(F185,-$E$18,0):F185)&gt;0,$E$7-SUM(OFFSET(F185,-$E$18,0):F185),0),IF(OFFSET(G185,-$E$18,0)-SUM(OFFSET(F185,-$E$18,0):F185)&gt;0,OFFSET(G185,-$E$18,0)-SUM(OFFSET(F185,-$E$18,0):F185),0)))</f>
        <v>0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32</v>
      </c>
      <c r="F186" s="15">
        <f t="shared" si="16"/>
        <v>5</v>
      </c>
      <c r="G186" s="15">
        <f t="shared" ca="1" si="17"/>
        <v>0</v>
      </c>
      <c r="H186" s="13">
        <f t="shared" ca="1" si="13"/>
        <v>3.5068493150684936E-2</v>
      </c>
      <c r="I186" s="29">
        <f ca="1">IF(G186&lt;&gt;0,IF(E186&lt;0,0,IF(OR('House Salad'!I186&gt;0,'Green Pepper'!I186&gt;0),0,IF(OR(Pita!I186&gt;0),50,200))),0)</f>
        <v>0</v>
      </c>
      <c r="J186" s="2">
        <f ca="1">IF(D186&lt;$E$18,"N/A",IF(D186=$E$18,IF($E$7-SUM(OFFSET(F186,-$E$18,0):F186)&gt;0,$E$7-SUM(OFFSET(F186,-$E$18,0):F186),0),IF(OFFSET(G186,-$E$18,0)-SUM(OFFSET(F186,-$E$18,0):F186)&gt;0,OFFSET(G186,-$E$18,0)-SUM(OFFSET(F186,-$E$18,0):F186),0)))</f>
        <v>0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27</v>
      </c>
      <c r="F187" s="15">
        <f t="shared" si="16"/>
        <v>5</v>
      </c>
      <c r="G187" s="15">
        <f t="shared" ca="1" si="17"/>
        <v>0</v>
      </c>
      <c r="H187" s="13">
        <f t="shared" ca="1" si="13"/>
        <v>2.9589041095890414E-2</v>
      </c>
      <c r="I187" s="29">
        <f ca="1">IF(G187&lt;&gt;0,IF(E187&lt;0,0,IF(OR('House Salad'!I187&gt;0,'Green Pepper'!I187&gt;0),0,IF(OR(Pita!I187&gt;0),50,200))),0)</f>
        <v>0</v>
      </c>
      <c r="J187" s="2">
        <f ca="1">IF(D187&lt;$E$18,"N/A",IF(D187=$E$18,IF($E$7-SUM(OFFSET(F187,-$E$18,0):F187)&gt;0,$E$7-SUM(OFFSET(F187,-$E$18,0):F187),0),IF(OFFSET(G187,-$E$18,0)-SUM(OFFSET(F187,-$E$18,0):F187)&gt;0,OFFSET(G187,-$E$18,0)-SUM(OFFSET(F187,-$E$18,0):F187),0)))</f>
        <v>0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22</v>
      </c>
      <c r="F188" s="15">
        <f t="shared" si="16"/>
        <v>5</v>
      </c>
      <c r="G188" s="15">
        <f t="shared" ca="1" si="17"/>
        <v>35</v>
      </c>
      <c r="H188" s="13">
        <f t="shared" ca="1" si="13"/>
        <v>2.4109589041095895E-2</v>
      </c>
      <c r="I188" s="29">
        <f ca="1">IF(G188&lt;&gt;0,IF(E188&lt;0,0,IF(OR('House Salad'!I188&gt;0,'Green Pepper'!I188&gt;0),0,IF(OR(Pita!I188&gt;0),50,200))),0)</f>
        <v>0</v>
      </c>
      <c r="J188" s="2">
        <f ca="1">IF(D188&lt;$E$18,"N/A",IF(D188=$E$18,IF($E$7-SUM(OFFSET(F188,-$E$18,0):F188)&gt;0,$E$7-SUM(OFFSET(F188,-$E$18,0):F188),0),IF(OFFSET(G188,-$E$18,0)-SUM(OFFSET(F188,-$E$18,0):F188)&gt;0,OFFSET(G188,-$E$18,0)-SUM(OFFSET(F188,-$E$18,0):F188),0)))</f>
        <v>0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52</v>
      </c>
      <c r="F189" s="15">
        <f t="shared" si="16"/>
        <v>5</v>
      </c>
      <c r="G189" s="15">
        <f t="shared" ca="1" si="17"/>
        <v>0</v>
      </c>
      <c r="H189" s="13">
        <f t="shared" ca="1" si="13"/>
        <v>5.6986301369863018E-2</v>
      </c>
      <c r="I189" s="29">
        <f ca="1">IF(G189&lt;&gt;0,IF(E189&lt;0,0,IF(OR('House Salad'!I189&gt;0,'Green Pepper'!I189&gt;0),0,IF(OR(Pita!I189&gt;0),50,200))),0)</f>
        <v>0</v>
      </c>
      <c r="J189" s="2">
        <f ca="1">IF(D189&lt;$E$18,"N/A",IF(D189=$E$18,IF($E$7-SUM(OFFSET(F189,-$E$18,0):F189)&gt;0,$E$7-SUM(OFFSET(F189,-$E$18,0):F189),0),IF(OFFSET(G189,-$E$18,0)-SUM(OFFSET(F189,-$E$18,0):F189)&gt;0,OFFSET(G189,-$E$18,0)-SUM(OFFSET(F189,-$E$18,0):F189),0)))</f>
        <v>0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47</v>
      </c>
      <c r="F190" s="15">
        <f t="shared" si="16"/>
        <v>5</v>
      </c>
      <c r="G190" s="15">
        <f t="shared" ca="1" si="17"/>
        <v>0</v>
      </c>
      <c r="H190" s="13">
        <f t="shared" ca="1" si="13"/>
        <v>5.1506849315068499E-2</v>
      </c>
      <c r="I190" s="29">
        <f ca="1">IF(G190&lt;&gt;0,IF(E190&lt;0,0,IF(OR('House Salad'!I190&gt;0,'Green Pepper'!I190&gt;0),0,IF(OR(Pita!I190&gt;0),50,200))),0)</f>
        <v>0</v>
      </c>
      <c r="J190" s="2">
        <f ca="1">IF(D190&lt;$E$18,"N/A",IF(D190=$E$18,IF($E$7-SUM(OFFSET(F190,-$E$18,0):F190)&gt;0,$E$7-SUM(OFFSET(F190,-$E$18,0):F190),0),IF(OFFSET(G190,-$E$18,0)-SUM(OFFSET(F190,-$E$18,0):F190)&gt;0,OFFSET(G190,-$E$18,0)-SUM(OFFSET(F190,-$E$18,0):F190),0)))</f>
        <v>0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42</v>
      </c>
      <c r="F191" s="15">
        <f t="shared" si="16"/>
        <v>5</v>
      </c>
      <c r="G191" s="15">
        <f t="shared" ca="1" si="17"/>
        <v>0</v>
      </c>
      <c r="H191" s="13">
        <f t="shared" ca="1" si="13"/>
        <v>4.6027397260273981E-2</v>
      </c>
      <c r="I191" s="29">
        <f ca="1">IF(G191&lt;&gt;0,IF(E191&lt;0,0,IF(OR('House Salad'!I191&gt;0,'Green Pepper'!I191&gt;0),0,IF(OR(Pita!I191&gt;0),50,200))),0)</f>
        <v>0</v>
      </c>
      <c r="J191" s="2">
        <f ca="1">IF(D191&lt;$E$18,"N/A",IF(D191=$E$18,IF($E$7-SUM(OFFSET(F191,-$E$18,0):F191)&gt;0,$E$7-SUM(OFFSET(F191,-$E$18,0):F191),0),IF(OFFSET(G191,-$E$18,0)-SUM(OFFSET(F191,-$E$18,0):F191)&gt;0,OFFSET(G191,-$E$18,0)-SUM(OFFSET(F191,-$E$18,0):F191),0)))</f>
        <v>0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37</v>
      </c>
      <c r="F192" s="15">
        <f t="shared" si="16"/>
        <v>5</v>
      </c>
      <c r="G192" s="15">
        <f t="shared" ca="1" si="17"/>
        <v>0</v>
      </c>
      <c r="H192" s="13">
        <f t="shared" ca="1" si="13"/>
        <v>4.0547945205479455E-2</v>
      </c>
      <c r="I192" s="29">
        <f ca="1">IF(G192&lt;&gt;0,IF(E192&lt;0,0,IF(OR('House Salad'!I192&gt;0,'Green Pepper'!I192&gt;0),0,IF(OR(Pita!I192&gt;0),50,200))),0)</f>
        <v>0</v>
      </c>
      <c r="J192" s="2">
        <f ca="1">IF(D192&lt;$E$18,"N/A",IF(D192=$E$18,IF($E$7-SUM(OFFSET(F192,-$E$18,0):F192)&gt;0,$E$7-SUM(OFFSET(F192,-$E$18,0):F192),0),IF(OFFSET(G192,-$E$18,0)-SUM(OFFSET(F192,-$E$18,0):F192)&gt;0,OFFSET(G192,-$E$18,0)-SUM(OFFSET(F192,-$E$18,0):F192),0)))</f>
        <v>0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32</v>
      </c>
      <c r="F193" s="15">
        <f t="shared" si="16"/>
        <v>5</v>
      </c>
      <c r="G193" s="15">
        <f t="shared" ca="1" si="17"/>
        <v>0</v>
      </c>
      <c r="H193" s="13">
        <f t="shared" ca="1" si="13"/>
        <v>3.5068493150684936E-2</v>
      </c>
      <c r="I193" s="29">
        <f ca="1">IF(G193&lt;&gt;0,IF(E193&lt;0,0,IF(OR('House Salad'!I193&gt;0,'Green Pepper'!I193&gt;0),0,IF(OR(Pita!I193&gt;0),50,200))),0)</f>
        <v>0</v>
      </c>
      <c r="J193" s="2">
        <f ca="1">IF(D193&lt;$E$18,"N/A",IF(D193=$E$18,IF($E$7-SUM(OFFSET(F193,-$E$18,0):F193)&gt;0,$E$7-SUM(OFFSET(F193,-$E$18,0):F193),0),IF(OFFSET(G193,-$E$18,0)-SUM(OFFSET(F193,-$E$18,0):F193)&gt;0,OFFSET(G193,-$E$18,0)-SUM(OFFSET(F193,-$E$18,0):F193),0)))</f>
        <v>0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27</v>
      </c>
      <c r="F194" s="15">
        <f t="shared" si="16"/>
        <v>5</v>
      </c>
      <c r="G194" s="15">
        <f t="shared" ca="1" si="17"/>
        <v>0</v>
      </c>
      <c r="H194" s="13">
        <f t="shared" ca="1" si="13"/>
        <v>2.9589041095890414E-2</v>
      </c>
      <c r="I194" s="29">
        <f ca="1">IF(G194&lt;&gt;0,IF(E194&lt;0,0,IF(OR('House Salad'!I194&gt;0,'Green Pepper'!I194&gt;0),0,IF(OR(Pita!I194&gt;0),50,200))),0)</f>
        <v>0</v>
      </c>
      <c r="J194" s="2">
        <f ca="1">IF(D194&lt;$E$18,"N/A",IF(D194=$E$18,IF($E$7-SUM(OFFSET(F194,-$E$18,0):F194)&gt;0,$E$7-SUM(OFFSET(F194,-$E$18,0):F194),0),IF(OFFSET(G194,-$E$18,0)-SUM(OFFSET(F194,-$E$18,0):F194)&gt;0,OFFSET(G194,-$E$18,0)-SUM(OFFSET(F194,-$E$18,0):F194),0)))</f>
        <v>0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22</v>
      </c>
      <c r="F195" s="15">
        <f t="shared" si="16"/>
        <v>5</v>
      </c>
      <c r="G195" s="15">
        <f t="shared" ca="1" si="17"/>
        <v>35</v>
      </c>
      <c r="H195" s="13">
        <f t="shared" ca="1" si="13"/>
        <v>2.4109589041095895E-2</v>
      </c>
      <c r="I195" s="29">
        <f ca="1">IF(G195&lt;&gt;0,IF(E195&lt;0,0,IF(OR('House Salad'!I195&gt;0,'Green Pepper'!I195&gt;0),0,IF(OR(Pita!I195&gt;0),50,200))),0)</f>
        <v>0</v>
      </c>
      <c r="J195" s="2">
        <f ca="1">IF(D195&lt;$E$18,"N/A",IF(D195=$E$18,IF($E$7-SUM(OFFSET(F195,-$E$18,0):F195)&gt;0,$E$7-SUM(OFFSET(F195,-$E$18,0):F195),0),IF(OFFSET(G195,-$E$18,0)-SUM(OFFSET(F195,-$E$18,0):F195)&gt;0,OFFSET(G195,-$E$18,0)-SUM(OFFSET(F195,-$E$18,0):F195),0)))</f>
        <v>0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52</v>
      </c>
      <c r="F196" s="15">
        <f t="shared" si="16"/>
        <v>5</v>
      </c>
      <c r="G196" s="15">
        <f t="shared" ca="1" si="17"/>
        <v>0</v>
      </c>
      <c r="H196" s="13">
        <f t="shared" ca="1" si="13"/>
        <v>5.6986301369863018E-2</v>
      </c>
      <c r="I196" s="29">
        <f ca="1">IF(G196&lt;&gt;0,IF(E196&lt;0,0,IF(OR('House Salad'!I196&gt;0,'Green Pepper'!I196&gt;0),0,IF(OR(Pita!I196&gt;0),50,200))),0)</f>
        <v>0</v>
      </c>
      <c r="J196" s="2">
        <f ca="1">IF(D196&lt;$E$18,"N/A",IF(D196=$E$18,IF($E$7-SUM(OFFSET(F196,-$E$18,0):F196)&gt;0,$E$7-SUM(OFFSET(F196,-$E$18,0):F196),0),IF(OFFSET(G196,-$E$18,0)-SUM(OFFSET(F196,-$E$18,0):F196)&gt;0,OFFSET(G196,-$E$18,0)-SUM(OFFSET(F196,-$E$18,0):F196),0)))</f>
        <v>0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47</v>
      </c>
      <c r="F197" s="15">
        <f t="shared" si="16"/>
        <v>5</v>
      </c>
      <c r="G197" s="15">
        <f t="shared" ca="1" si="17"/>
        <v>0</v>
      </c>
      <c r="H197" s="13">
        <f t="shared" ca="1" si="13"/>
        <v>5.1506849315068499E-2</v>
      </c>
      <c r="I197" s="29">
        <f ca="1">IF(G197&lt;&gt;0,IF(E197&lt;0,0,IF(OR('House Salad'!I197&gt;0,'Green Pepper'!I197&gt;0),0,IF(OR(Pita!I197&gt;0),50,200))),0)</f>
        <v>0</v>
      </c>
      <c r="J197" s="2">
        <f ca="1">IF(D197&lt;$E$18,"N/A",IF(D197=$E$18,IF($E$7-SUM(OFFSET(F197,-$E$18,0):F197)&gt;0,$E$7-SUM(OFFSET(F197,-$E$18,0):F197),0),IF(OFFSET(G197,-$E$18,0)-SUM(OFFSET(F197,-$E$18,0):F197)&gt;0,OFFSET(G197,-$E$18,0)-SUM(OFFSET(F197,-$E$18,0):F197),0)))</f>
        <v>0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42</v>
      </c>
      <c r="F198" s="15">
        <f t="shared" si="16"/>
        <v>5</v>
      </c>
      <c r="G198" s="15">
        <f t="shared" ca="1" si="17"/>
        <v>0</v>
      </c>
      <c r="H198" s="13">
        <f t="shared" ca="1" si="13"/>
        <v>4.6027397260273981E-2</v>
      </c>
      <c r="I198" s="29">
        <f ca="1">IF(G198&lt;&gt;0,IF(E198&lt;0,0,IF(OR('House Salad'!I198&gt;0,'Green Pepper'!I198&gt;0),0,IF(OR(Pita!I198&gt;0),50,200))),0)</f>
        <v>0</v>
      </c>
      <c r="J198" s="2">
        <f ca="1">IF(D198&lt;$E$18,"N/A",IF(D198=$E$18,IF($E$7-SUM(OFFSET(F198,-$E$18,0):F198)&gt;0,$E$7-SUM(OFFSET(F198,-$E$18,0):F198),0),IF(OFFSET(G198,-$E$18,0)-SUM(OFFSET(F198,-$E$18,0):F198)&gt;0,OFFSET(G198,-$E$18,0)-SUM(OFFSET(F198,-$E$18,0):F198),0)))</f>
        <v>0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37</v>
      </c>
      <c r="F199" s="15">
        <f t="shared" si="16"/>
        <v>5</v>
      </c>
      <c r="G199" s="15">
        <f t="shared" ca="1" si="17"/>
        <v>0</v>
      </c>
      <c r="H199" s="13">
        <f t="shared" ca="1" si="13"/>
        <v>4.0547945205479455E-2</v>
      </c>
      <c r="I199" s="29">
        <f ca="1">IF(G199&lt;&gt;0,IF(E199&lt;0,0,IF(OR('House Salad'!I199&gt;0,'Green Pepper'!I199&gt;0),0,IF(OR(Pita!I199&gt;0),50,200))),0)</f>
        <v>0</v>
      </c>
      <c r="J199" s="2">
        <f ca="1">IF(D199&lt;$E$18,"N/A",IF(D199=$E$18,IF($E$7-SUM(OFFSET(F199,-$E$18,0):F199)&gt;0,$E$7-SUM(OFFSET(F199,-$E$18,0):F199),0),IF(OFFSET(G199,-$E$18,0)-SUM(OFFSET(F199,-$E$18,0):F199)&gt;0,OFFSET(G199,-$E$18,0)-SUM(OFFSET(F199,-$E$18,0):F199),0)))</f>
        <v>0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32</v>
      </c>
      <c r="F200" s="15">
        <f t="shared" si="16"/>
        <v>5</v>
      </c>
      <c r="G200" s="15">
        <f t="shared" ca="1" si="17"/>
        <v>0</v>
      </c>
      <c r="H200" s="13">
        <f t="shared" ca="1" si="13"/>
        <v>3.5068493150684936E-2</v>
      </c>
      <c r="I200" s="29">
        <f ca="1">IF(G200&lt;&gt;0,IF(E200&lt;0,0,IF(OR('House Salad'!I200&gt;0,'Green Pepper'!I200&gt;0),0,IF(OR(Pita!I200&gt;0),50,200))),0)</f>
        <v>0</v>
      </c>
      <c r="J200" s="2">
        <f ca="1">IF(D200&lt;$E$18,"N/A",IF(D200=$E$18,IF($E$7-SUM(OFFSET(F200,-$E$18,0):F200)&gt;0,$E$7-SUM(OFFSET(F200,-$E$18,0):F200),0),IF(OFFSET(G200,-$E$18,0)-SUM(OFFSET(F200,-$E$18,0):F200)&gt;0,OFFSET(G200,-$E$18,0)-SUM(OFFSET(F200,-$E$18,0):F200),0)))</f>
        <v>0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27</v>
      </c>
      <c r="F201" s="15">
        <f t="shared" si="16"/>
        <v>5</v>
      </c>
      <c r="G201" s="15">
        <f t="shared" ca="1" si="17"/>
        <v>0</v>
      </c>
      <c r="H201" s="13">
        <f t="shared" ca="1" si="13"/>
        <v>2.9589041095890414E-2</v>
      </c>
      <c r="I201" s="29">
        <f ca="1">IF(G201&lt;&gt;0,IF(E201&lt;0,0,IF(OR('House Salad'!I201&gt;0,'Green Pepper'!I201&gt;0),0,IF(OR(Pita!I201&gt;0),50,200))),0)</f>
        <v>0</v>
      </c>
      <c r="J201" s="2">
        <f ca="1">IF(D201&lt;$E$18,"N/A",IF(D201=$E$18,IF($E$7-SUM(OFFSET(F201,-$E$18,0):F201)&gt;0,$E$7-SUM(OFFSET(F201,-$E$18,0):F201),0),IF(OFFSET(G201,-$E$18,0)-SUM(OFFSET(F201,-$E$18,0):F201)&gt;0,OFFSET(G201,-$E$18,0)-SUM(OFFSET(F201,-$E$18,0):F201),0)))</f>
        <v>0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22</v>
      </c>
      <c r="F202" s="15">
        <f t="shared" si="16"/>
        <v>5</v>
      </c>
      <c r="G202" s="15">
        <f t="shared" ca="1" si="17"/>
        <v>35</v>
      </c>
      <c r="H202" s="13">
        <f t="shared" ca="1" si="13"/>
        <v>2.4109589041095895E-2</v>
      </c>
      <c r="I202" s="29">
        <f ca="1">IF(G202&lt;&gt;0,IF(E202&lt;0,0,IF(OR('House Salad'!I202&gt;0,'Green Pepper'!I202&gt;0),0,IF(OR(Pita!I202&gt;0),50,200))),0)</f>
        <v>0</v>
      </c>
      <c r="J202" s="2">
        <f ca="1">IF(D202&lt;$E$18,"N/A",IF(D202=$E$18,IF($E$7-SUM(OFFSET(F202,-$E$18,0):F202)&gt;0,$E$7-SUM(OFFSET(F202,-$E$18,0):F202),0),IF(OFFSET(G202,-$E$18,0)-SUM(OFFSET(F202,-$E$18,0):F202)&gt;0,OFFSET(G202,-$E$18,0)-SUM(OFFSET(F202,-$E$18,0):F202),0)))</f>
        <v>0</v>
      </c>
      <c r="K202" s="13">
        <f t="shared" ca="1" si="14"/>
        <v>0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52</v>
      </c>
      <c r="F203" s="15">
        <f t="shared" si="16"/>
        <v>5</v>
      </c>
      <c r="G203" s="15">
        <f t="shared" ca="1" si="17"/>
        <v>0</v>
      </c>
      <c r="H203" s="13">
        <f t="shared" ca="1" si="13"/>
        <v>5.6986301369863018E-2</v>
      </c>
      <c r="I203" s="29">
        <f ca="1">IF(G203&lt;&gt;0,IF(E203&lt;0,0,IF(OR('House Salad'!I203&gt;0,'Green Pepper'!I203&gt;0),0,IF(OR(Pita!I203&gt;0),50,200))),0)</f>
        <v>0</v>
      </c>
      <c r="J203" s="2">
        <f ca="1">IF(D203&lt;$E$18,"N/A",IF(D203=$E$18,IF($E$7-SUM(OFFSET(F203,-$E$18,0):F203)&gt;0,$E$7-SUM(OFFSET(F203,-$E$18,0):F203),0),IF(OFFSET(G203,-$E$18,0)-SUM(OFFSET(F203,-$E$18,0):F203)&gt;0,OFFSET(G203,-$E$18,0)-SUM(OFFSET(F203,-$E$18,0):F203),0)))</f>
        <v>0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47</v>
      </c>
      <c r="F204" s="15">
        <f t="shared" si="16"/>
        <v>5</v>
      </c>
      <c r="G204" s="15">
        <f t="shared" ca="1" si="17"/>
        <v>0</v>
      </c>
      <c r="H204" s="13">
        <f t="shared" ca="1" si="13"/>
        <v>5.1506849315068499E-2</v>
      </c>
      <c r="I204" s="29">
        <f ca="1">IF(G204&lt;&gt;0,IF(E204&lt;0,0,IF(OR('House Salad'!I204&gt;0,'Green Pepper'!I204&gt;0),0,IF(OR(Pita!I204&gt;0),50,200))),0)</f>
        <v>0</v>
      </c>
      <c r="J204" s="2">
        <f ca="1">IF(D204&lt;$E$18,"N/A",IF(D204=$E$18,IF($E$7-SUM(OFFSET(F204,-$E$18,0):F204)&gt;0,$E$7-SUM(OFFSET(F204,-$E$18,0):F204),0),IF(OFFSET(G204,-$E$18,0)-SUM(OFFSET(F204,-$E$18,0):F204)&gt;0,OFFSET(G204,-$E$18,0)-SUM(OFFSET(F204,-$E$18,0):F204),0)))</f>
        <v>0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42</v>
      </c>
      <c r="F205" s="15">
        <f t="shared" si="16"/>
        <v>5</v>
      </c>
      <c r="G205" s="15">
        <f t="shared" ca="1" si="17"/>
        <v>0</v>
      </c>
      <c r="H205" s="13">
        <f t="shared" ca="1" si="13"/>
        <v>4.6027397260273981E-2</v>
      </c>
      <c r="I205" s="29">
        <f ca="1">IF(G205&lt;&gt;0,IF(E205&lt;0,0,IF(OR('House Salad'!I205&gt;0,'Green Pepper'!I205&gt;0),0,IF(OR(Pita!I205&gt;0),50,200))),0)</f>
        <v>0</v>
      </c>
      <c r="J205" s="2">
        <f ca="1">IF(D205&lt;$E$18,"N/A",IF(D205=$E$18,IF($E$7-SUM(OFFSET(F205,-$E$18,0):F205)&gt;0,$E$7-SUM(OFFSET(F205,-$E$18,0):F205),0),IF(OFFSET(G205,-$E$18,0)-SUM(OFFSET(F205,-$E$18,0):F205)&gt;0,OFFSET(G205,-$E$18,0)-SUM(OFFSET(F205,-$E$18,0):F205),0)))</f>
        <v>0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37</v>
      </c>
      <c r="F206" s="15">
        <f t="shared" si="16"/>
        <v>5</v>
      </c>
      <c r="G206" s="15">
        <f t="shared" ca="1" si="17"/>
        <v>0</v>
      </c>
      <c r="H206" s="13">
        <f t="shared" ca="1" si="13"/>
        <v>4.0547945205479455E-2</v>
      </c>
      <c r="I206" s="29">
        <f ca="1">IF(G206&lt;&gt;0,IF(E206&lt;0,0,IF(OR('House Salad'!I206&gt;0,'Green Pepper'!I206&gt;0),0,IF(OR(Pita!I206&gt;0),50,200))),0)</f>
        <v>0</v>
      </c>
      <c r="J206" s="2">
        <f ca="1">IF(D206&lt;$E$18,"N/A",IF(D206=$E$18,IF($E$7-SUM(OFFSET(F206,-$E$18,0):F206)&gt;0,$E$7-SUM(OFFSET(F206,-$E$18,0):F206),0),IF(OFFSET(G206,-$E$18,0)-SUM(OFFSET(F206,-$E$18,0):F206)&gt;0,OFFSET(G206,-$E$18,0)-SUM(OFFSET(F206,-$E$18,0):F206),0)))</f>
        <v>0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32</v>
      </c>
      <c r="F207" s="15">
        <f t="shared" si="16"/>
        <v>5</v>
      </c>
      <c r="G207" s="15">
        <f t="shared" ca="1" si="17"/>
        <v>0</v>
      </c>
      <c r="H207" s="13">
        <f t="shared" ca="1" si="13"/>
        <v>3.5068493150684936E-2</v>
      </c>
      <c r="I207" s="29">
        <f ca="1">IF(G207&lt;&gt;0,IF(E207&lt;0,0,IF(OR('House Salad'!I207&gt;0,'Green Pepper'!I207&gt;0),0,IF(OR(Pita!I207&gt;0),50,200))),0)</f>
        <v>0</v>
      </c>
      <c r="J207" s="2">
        <f ca="1">IF(D207&lt;$E$18,"N/A",IF(D207=$E$18,IF($E$7-SUM(OFFSET(F207,-$E$18,0):F207)&gt;0,$E$7-SUM(OFFSET(F207,-$E$18,0):F207),0),IF(OFFSET(G207,-$E$18,0)-SUM(OFFSET(F207,-$E$18,0):F207)&gt;0,OFFSET(G207,-$E$18,0)-SUM(OFFSET(F207,-$E$18,0):F207),0)))</f>
        <v>0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27</v>
      </c>
      <c r="F208" s="15">
        <f t="shared" si="16"/>
        <v>5</v>
      </c>
      <c r="G208" s="15">
        <f t="shared" ca="1" si="17"/>
        <v>0</v>
      </c>
      <c r="H208" s="13">
        <f t="shared" ca="1" si="13"/>
        <v>2.9589041095890414E-2</v>
      </c>
      <c r="I208" s="29">
        <f ca="1">IF(G208&lt;&gt;0,IF(E208&lt;0,0,IF(OR('House Salad'!I208&gt;0,'Green Pepper'!I208&gt;0),0,IF(OR(Pita!I208&gt;0),50,200))),0)</f>
        <v>0</v>
      </c>
      <c r="J208" s="2">
        <f ca="1">IF(D208&lt;$E$18,"N/A",IF(D208=$E$18,IF($E$7-SUM(OFFSET(F208,-$E$18,0):F208)&gt;0,$E$7-SUM(OFFSET(F208,-$E$18,0):F208),0),IF(OFFSET(G208,-$E$18,0)-SUM(OFFSET(F208,-$E$18,0):F208)&gt;0,OFFSET(G208,-$E$18,0)-SUM(OFFSET(F208,-$E$18,0):F208),0)))</f>
        <v>0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22</v>
      </c>
      <c r="F209" s="15">
        <f t="shared" si="16"/>
        <v>5</v>
      </c>
      <c r="G209" s="15">
        <f t="shared" ca="1" si="17"/>
        <v>35</v>
      </c>
      <c r="H209" s="13">
        <f t="shared" ca="1" si="13"/>
        <v>2.4109589041095895E-2</v>
      </c>
      <c r="I209" s="29">
        <f ca="1">IF(G209&lt;&gt;0,IF(E209&lt;0,0,IF(OR('House Salad'!I209&gt;0,'Green Pepper'!I209&gt;0),0,IF(OR(Pita!I209&gt;0),50,200))),0)</f>
        <v>0</v>
      </c>
      <c r="J209" s="2">
        <f ca="1">IF(D209&lt;$E$18,"N/A",IF(D209=$E$18,IF($E$7-SUM(OFFSET(F209,-$E$18,0):F209)&gt;0,$E$7-SUM(OFFSET(F209,-$E$18,0):F209),0),IF(OFFSET(G209,-$E$18,0)-SUM(OFFSET(F209,-$E$18,0):F209)&gt;0,OFFSET(G209,-$E$18,0)-SUM(OFFSET(F209,-$E$18,0):F209),0)))</f>
        <v>0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52</v>
      </c>
      <c r="F210" s="15">
        <f t="shared" si="16"/>
        <v>5</v>
      </c>
      <c r="G210" s="15">
        <f t="shared" ca="1" si="17"/>
        <v>0</v>
      </c>
      <c r="H210" s="13">
        <f t="shared" ca="1" si="13"/>
        <v>5.6986301369863018E-2</v>
      </c>
      <c r="I210" s="29">
        <f ca="1">IF(G210&lt;&gt;0,IF(E210&lt;0,0,IF(OR('House Salad'!I210&gt;0,'Green Pepper'!I210&gt;0),0,IF(OR(Pita!I210&gt;0),50,200))),0)</f>
        <v>0</v>
      </c>
      <c r="J210" s="2">
        <f ca="1">IF(D210&lt;$E$18,"N/A",IF(D210=$E$18,IF($E$7-SUM(OFFSET(F210,-$E$18,0):F210)&gt;0,$E$7-SUM(OFFSET(F210,-$E$18,0):F210),0),IF(OFFSET(G210,-$E$18,0)-SUM(OFFSET(F210,-$E$18,0):F210)&gt;0,OFFSET(G210,-$E$18,0)-SUM(OFFSET(F210,-$E$18,0):F210),0)))</f>
        <v>0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47</v>
      </c>
      <c r="F211" s="15">
        <f t="shared" si="16"/>
        <v>5</v>
      </c>
      <c r="G211" s="15">
        <f t="shared" ca="1" si="17"/>
        <v>0</v>
      </c>
      <c r="H211" s="13">
        <f t="shared" ca="1" si="13"/>
        <v>5.1506849315068499E-2</v>
      </c>
      <c r="I211" s="29">
        <f ca="1">IF(G211&lt;&gt;0,IF(E211&lt;0,0,IF(OR('House Salad'!I211&gt;0,'Green Pepper'!I211&gt;0),0,IF(OR(Pita!I211&gt;0),50,200))),0)</f>
        <v>0</v>
      </c>
      <c r="J211" s="2">
        <f ca="1">IF(D211&lt;$E$18,"N/A",IF(D211=$E$18,IF($E$7-SUM(OFFSET(F211,-$E$18,0):F211)&gt;0,$E$7-SUM(OFFSET(F211,-$E$18,0):F211),0),IF(OFFSET(G211,-$E$18,0)-SUM(OFFSET(F211,-$E$18,0):F211)&gt;0,OFFSET(G211,-$E$18,0)-SUM(OFFSET(F211,-$E$18,0):F211),0)))</f>
        <v>0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42</v>
      </c>
      <c r="F212" s="15">
        <f t="shared" si="16"/>
        <v>5</v>
      </c>
      <c r="G212" s="15">
        <f t="shared" ca="1" si="17"/>
        <v>0</v>
      </c>
      <c r="H212" s="13">
        <f t="shared" ca="1" si="13"/>
        <v>4.6027397260273981E-2</v>
      </c>
      <c r="I212" s="29">
        <f ca="1">IF(G212&lt;&gt;0,IF(E212&lt;0,0,IF(OR('House Salad'!I212&gt;0,'Green Pepper'!I212&gt;0),0,IF(OR(Pita!I212&gt;0),50,200))),0)</f>
        <v>0</v>
      </c>
      <c r="J212" s="2">
        <f ca="1">IF(D212&lt;$E$18,"N/A",IF(D212=$E$18,IF($E$7-SUM(OFFSET(F212,-$E$18,0):F212)&gt;0,$E$7-SUM(OFFSET(F212,-$E$18,0):F212),0),IF(OFFSET(G212,-$E$18,0)-SUM(OFFSET(F212,-$E$18,0):F212)&gt;0,OFFSET(G212,-$E$18,0)-SUM(OFFSET(F212,-$E$18,0):F212),0)))</f>
        <v>0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37</v>
      </c>
      <c r="F213" s="15">
        <f t="shared" si="16"/>
        <v>5</v>
      </c>
      <c r="G213" s="15">
        <f t="shared" ca="1" si="17"/>
        <v>0</v>
      </c>
      <c r="H213" s="13">
        <f t="shared" ref="H213:H276" ca="1" si="19">IF(E213&gt;0,E213*($E$12/365),0)</f>
        <v>4.0547945205479455E-2</v>
      </c>
      <c r="I213" s="29">
        <f ca="1">IF(G213&lt;&gt;0,IF(E213&lt;0,0,IF(OR('House Salad'!I213&gt;0,'Green Pepper'!I213&gt;0),0,IF(OR(Pita!I213&gt;0),50,200))),0)</f>
        <v>0</v>
      </c>
      <c r="J213" s="2">
        <f ca="1">IF(D213&lt;$E$18,"N/A",IF(D213=$E$18,IF($E$7-SUM(OFFSET(F213,-$E$18,0):F213)&gt;0,$E$7-SUM(OFFSET(F213,-$E$18,0):F213),0),IF(OFFSET(G213,-$E$18,0)-SUM(OFFSET(F213,-$E$18,0):F213)&gt;0,OFFSET(G213,-$E$18,0)-SUM(OFFSET(F213,-$E$18,0):F213),0)))</f>
        <v>0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32</v>
      </c>
      <c r="F214" s="15">
        <f t="shared" ref="F214:F277" si="22">ROUND($E$15/7,0)</f>
        <v>5</v>
      </c>
      <c r="G214" s="15">
        <f t="shared" ref="G214:G277" ca="1" si="23">IF(D214=1,$E$4,IF(E214&lt;0,$E$4-E214,IF(MOD(D214,$E$5)=0,$E$4-E214,0)))</f>
        <v>0</v>
      </c>
      <c r="H214" s="13">
        <f t="shared" ca="1" si="19"/>
        <v>3.5068493150684936E-2</v>
      </c>
      <c r="I214" s="29">
        <f ca="1">IF(G214&lt;&gt;0,IF(E214&lt;0,0,IF(OR('House Salad'!I214&gt;0,'Green Pepper'!I214&gt;0),0,IF(OR(Pita!I214&gt;0),50,200))),0)</f>
        <v>0</v>
      </c>
      <c r="J214" s="2">
        <f ca="1">IF(D214&lt;$E$18,"N/A",IF(D214=$E$18,IF($E$7-SUM(OFFSET(F214,-$E$18,0):F214)&gt;0,$E$7-SUM(OFFSET(F214,-$E$18,0):F214),0),IF(OFFSET(G214,-$E$18,0)-SUM(OFFSET(F214,-$E$18,0):F214)&gt;0,OFFSET(G214,-$E$18,0)-SUM(OFFSET(F214,-$E$18,0):F214),0)))</f>
        <v>0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27</v>
      </c>
      <c r="F215" s="15">
        <f t="shared" si="22"/>
        <v>5</v>
      </c>
      <c r="G215" s="15">
        <f t="shared" ca="1" si="23"/>
        <v>0</v>
      </c>
      <c r="H215" s="13">
        <f t="shared" ca="1" si="19"/>
        <v>2.9589041095890414E-2</v>
      </c>
      <c r="I215" s="29">
        <f ca="1">IF(G215&lt;&gt;0,IF(E215&lt;0,0,IF(OR('House Salad'!I215&gt;0,'Green Pepper'!I215&gt;0),0,IF(OR(Pita!I215&gt;0),50,200))),0)</f>
        <v>0</v>
      </c>
      <c r="J215" s="2">
        <f ca="1">IF(D215&lt;$E$18,"N/A",IF(D215=$E$18,IF($E$7-SUM(OFFSET(F215,-$E$18,0):F215)&gt;0,$E$7-SUM(OFFSET(F215,-$E$18,0):F215),0),IF(OFFSET(G215,-$E$18,0)-SUM(OFFSET(F215,-$E$18,0):F215)&gt;0,OFFSET(G215,-$E$18,0)-SUM(OFFSET(F215,-$E$18,0):F215),0)))</f>
        <v>0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22</v>
      </c>
      <c r="F216" s="15">
        <f t="shared" si="22"/>
        <v>5</v>
      </c>
      <c r="G216" s="15">
        <f t="shared" ca="1" si="23"/>
        <v>35</v>
      </c>
      <c r="H216" s="13">
        <f t="shared" ca="1" si="19"/>
        <v>2.4109589041095895E-2</v>
      </c>
      <c r="I216" s="29">
        <f ca="1">IF(G216&lt;&gt;0,IF(E216&lt;0,0,IF(OR('House Salad'!I216&gt;0,'Green Pepper'!I216&gt;0),0,IF(OR(Pita!I216&gt;0),50,200))),0)</f>
        <v>0</v>
      </c>
      <c r="J216" s="2">
        <f ca="1">IF(D216&lt;$E$18,"N/A",IF(D216=$E$18,IF($E$7-SUM(OFFSET(F216,-$E$18,0):F216)&gt;0,$E$7-SUM(OFFSET(F216,-$E$18,0):F216),0),IF(OFFSET(G216,-$E$18,0)-SUM(OFFSET(F216,-$E$18,0):F216)&gt;0,OFFSET(G216,-$E$18,0)-SUM(OFFSET(F216,-$E$18,0):F216),0)))</f>
        <v>0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52</v>
      </c>
      <c r="F217" s="15">
        <f t="shared" si="22"/>
        <v>5</v>
      </c>
      <c r="G217" s="15">
        <f t="shared" ca="1" si="23"/>
        <v>0</v>
      </c>
      <c r="H217" s="13">
        <f t="shared" ca="1" si="19"/>
        <v>5.6986301369863018E-2</v>
      </c>
      <c r="I217" s="29">
        <f ca="1">IF(G217&lt;&gt;0,IF(E217&lt;0,0,IF(OR('House Salad'!I217&gt;0,'Green Pepper'!I217&gt;0),0,IF(OR(Pita!I217&gt;0),50,200))),0)</f>
        <v>0</v>
      </c>
      <c r="J217" s="2">
        <f ca="1">IF(D217&lt;$E$18,"N/A",IF(D217=$E$18,IF($E$7-SUM(OFFSET(F217,-$E$18,0):F217)&gt;0,$E$7-SUM(OFFSET(F217,-$E$18,0):F217),0),IF(OFFSET(G217,-$E$18,0)-SUM(OFFSET(F217,-$E$18,0):F217)&gt;0,OFFSET(G217,-$E$18,0)-SUM(OFFSET(F217,-$E$18,0):F217),0)))</f>
        <v>0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47</v>
      </c>
      <c r="F218" s="15">
        <f t="shared" si="22"/>
        <v>5</v>
      </c>
      <c r="G218" s="15">
        <f t="shared" ca="1" si="23"/>
        <v>0</v>
      </c>
      <c r="H218" s="13">
        <f t="shared" ca="1" si="19"/>
        <v>5.1506849315068499E-2</v>
      </c>
      <c r="I218" s="29">
        <f ca="1">IF(G218&lt;&gt;0,IF(E218&lt;0,0,IF(OR('House Salad'!I218&gt;0,'Green Pepper'!I218&gt;0),0,IF(OR(Pita!I218&gt;0),50,200))),0)</f>
        <v>0</v>
      </c>
      <c r="J218" s="2">
        <f ca="1">IF(D218&lt;$E$18,"N/A",IF(D218=$E$18,IF($E$7-SUM(OFFSET(F218,-$E$18,0):F218)&gt;0,$E$7-SUM(OFFSET(F218,-$E$18,0):F218),0),IF(OFFSET(G218,-$E$18,0)-SUM(OFFSET(F218,-$E$18,0):F218)&gt;0,OFFSET(G218,-$E$18,0)-SUM(OFFSET(F218,-$E$18,0):F218),0)))</f>
        <v>0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42</v>
      </c>
      <c r="F219" s="15">
        <f t="shared" si="22"/>
        <v>5</v>
      </c>
      <c r="G219" s="15">
        <f t="shared" ca="1" si="23"/>
        <v>0</v>
      </c>
      <c r="H219" s="13">
        <f t="shared" ca="1" si="19"/>
        <v>4.6027397260273981E-2</v>
      </c>
      <c r="I219" s="29">
        <f ca="1">IF(G219&lt;&gt;0,IF(E219&lt;0,0,IF(OR('House Salad'!I219&gt;0,'Green Pepper'!I219&gt;0),0,IF(OR(Pita!I219&gt;0),50,200))),0)</f>
        <v>0</v>
      </c>
      <c r="J219" s="2">
        <f ca="1">IF(D219&lt;$E$18,"N/A",IF(D219=$E$18,IF($E$7-SUM(OFFSET(F219,-$E$18,0):F219)&gt;0,$E$7-SUM(OFFSET(F219,-$E$18,0):F219),0),IF(OFFSET(G219,-$E$18,0)-SUM(OFFSET(F219,-$E$18,0):F219)&gt;0,OFFSET(G219,-$E$18,0)-SUM(OFFSET(F219,-$E$18,0):F219),0)))</f>
        <v>0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37</v>
      </c>
      <c r="F220" s="15">
        <f t="shared" si="22"/>
        <v>5</v>
      </c>
      <c r="G220" s="15">
        <f t="shared" ca="1" si="23"/>
        <v>0</v>
      </c>
      <c r="H220" s="13">
        <f t="shared" ca="1" si="19"/>
        <v>4.0547945205479455E-2</v>
      </c>
      <c r="I220" s="29">
        <f ca="1">IF(G220&lt;&gt;0,IF(E220&lt;0,0,IF(OR('House Salad'!I220&gt;0,'Green Pepper'!I220&gt;0),0,IF(OR(Pita!I220&gt;0),50,200))),0)</f>
        <v>0</v>
      </c>
      <c r="J220" s="2">
        <f ca="1">IF(D220&lt;$E$18,"N/A",IF(D220=$E$18,IF($E$7-SUM(OFFSET(F220,-$E$18,0):F220)&gt;0,$E$7-SUM(OFFSET(F220,-$E$18,0):F220),0),IF(OFFSET(G220,-$E$18,0)-SUM(OFFSET(F220,-$E$18,0):F220)&gt;0,OFFSET(G220,-$E$18,0)-SUM(OFFSET(F220,-$E$18,0):F220),0)))</f>
        <v>0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32</v>
      </c>
      <c r="F221" s="15">
        <f t="shared" si="22"/>
        <v>5</v>
      </c>
      <c r="G221" s="15">
        <f t="shared" ca="1" si="23"/>
        <v>0</v>
      </c>
      <c r="H221" s="13">
        <f t="shared" ca="1" si="19"/>
        <v>3.5068493150684936E-2</v>
      </c>
      <c r="I221" s="29">
        <f ca="1">IF(G221&lt;&gt;0,IF(E221&lt;0,0,IF(OR('House Salad'!I221&gt;0,'Green Pepper'!I221&gt;0),0,IF(OR(Pita!I221&gt;0),50,200))),0)</f>
        <v>0</v>
      </c>
      <c r="J221" s="2">
        <f ca="1">IF(D221&lt;$E$18,"N/A",IF(D221=$E$18,IF($E$7-SUM(OFFSET(F221,-$E$18,0):F221)&gt;0,$E$7-SUM(OFFSET(F221,-$E$18,0):F221),0),IF(OFFSET(G221,-$E$18,0)-SUM(OFFSET(F221,-$E$18,0):F221)&gt;0,OFFSET(G221,-$E$18,0)-SUM(OFFSET(F221,-$E$18,0):F221),0)))</f>
        <v>0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27</v>
      </c>
      <c r="F222" s="15">
        <f t="shared" si="22"/>
        <v>5</v>
      </c>
      <c r="G222" s="15">
        <f t="shared" ca="1" si="23"/>
        <v>0</v>
      </c>
      <c r="H222" s="13">
        <f t="shared" ca="1" si="19"/>
        <v>2.9589041095890414E-2</v>
      </c>
      <c r="I222" s="29">
        <f ca="1">IF(G222&lt;&gt;0,IF(E222&lt;0,0,IF(OR('House Salad'!I222&gt;0,'Green Pepper'!I222&gt;0),0,IF(OR(Pita!I222&gt;0),50,200))),0)</f>
        <v>0</v>
      </c>
      <c r="J222" s="2">
        <f ca="1">IF(D222&lt;$E$18,"N/A",IF(D222=$E$18,IF($E$7-SUM(OFFSET(F222,-$E$18,0):F222)&gt;0,$E$7-SUM(OFFSET(F222,-$E$18,0):F222),0),IF(OFFSET(G222,-$E$18,0)-SUM(OFFSET(F222,-$E$18,0):F222)&gt;0,OFFSET(G222,-$E$18,0)-SUM(OFFSET(F222,-$E$18,0):F222),0)))</f>
        <v>0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22</v>
      </c>
      <c r="F223" s="15">
        <f t="shared" si="22"/>
        <v>5</v>
      </c>
      <c r="G223" s="15">
        <f t="shared" ca="1" si="23"/>
        <v>35</v>
      </c>
      <c r="H223" s="13">
        <f t="shared" ca="1" si="19"/>
        <v>2.4109589041095895E-2</v>
      </c>
      <c r="I223" s="29">
        <f ca="1">IF(G223&lt;&gt;0,IF(E223&lt;0,0,IF(OR('House Salad'!I223&gt;0,'Green Pepper'!I223&gt;0),0,IF(OR(Pita!I223&gt;0),50,200))),0)</f>
        <v>0</v>
      </c>
      <c r="J223" s="2">
        <f ca="1">IF(D223&lt;$E$18,"N/A",IF(D223=$E$18,IF($E$7-SUM(OFFSET(F223,-$E$18,0):F223)&gt;0,$E$7-SUM(OFFSET(F223,-$E$18,0):F223),0),IF(OFFSET(G223,-$E$18,0)-SUM(OFFSET(F223,-$E$18,0):F223)&gt;0,OFFSET(G223,-$E$18,0)-SUM(OFFSET(F223,-$E$18,0):F223),0)))</f>
        <v>0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52</v>
      </c>
      <c r="F224" s="15">
        <f t="shared" si="22"/>
        <v>5</v>
      </c>
      <c r="G224" s="15">
        <f t="shared" ca="1" si="23"/>
        <v>0</v>
      </c>
      <c r="H224" s="13">
        <f t="shared" ca="1" si="19"/>
        <v>5.6986301369863018E-2</v>
      </c>
      <c r="I224" s="29">
        <f ca="1">IF(G224&lt;&gt;0,IF(E224&lt;0,0,IF(OR('House Salad'!I224&gt;0,'Green Pepper'!I224&gt;0),0,IF(OR(Pita!I224&gt;0),50,200))),0)</f>
        <v>0</v>
      </c>
      <c r="J224" s="2">
        <f ca="1">IF(D224&lt;$E$18,"N/A",IF(D224=$E$18,IF($E$7-SUM(OFFSET(F224,-$E$18,0):F224)&gt;0,$E$7-SUM(OFFSET(F224,-$E$18,0):F224),0),IF(OFFSET(G224,-$E$18,0)-SUM(OFFSET(F224,-$E$18,0):F224)&gt;0,OFFSET(G224,-$E$18,0)-SUM(OFFSET(F224,-$E$18,0):F224),0)))</f>
        <v>0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47</v>
      </c>
      <c r="F225" s="15">
        <f t="shared" si="22"/>
        <v>5</v>
      </c>
      <c r="G225" s="15">
        <f t="shared" ca="1" si="23"/>
        <v>0</v>
      </c>
      <c r="H225" s="13">
        <f t="shared" ca="1" si="19"/>
        <v>5.1506849315068499E-2</v>
      </c>
      <c r="I225" s="29">
        <f ca="1">IF(G225&lt;&gt;0,IF(E225&lt;0,0,IF(OR('House Salad'!I225&gt;0,'Green Pepper'!I225&gt;0),0,IF(OR(Pita!I225&gt;0),50,200))),0)</f>
        <v>0</v>
      </c>
      <c r="J225" s="2">
        <f ca="1">IF(D225&lt;$E$18,"N/A",IF(D225=$E$18,IF($E$7-SUM(OFFSET(F225,-$E$18,0):F225)&gt;0,$E$7-SUM(OFFSET(F225,-$E$18,0):F225),0),IF(OFFSET(G225,-$E$18,0)-SUM(OFFSET(F225,-$E$18,0):F225)&gt;0,OFFSET(G225,-$E$18,0)-SUM(OFFSET(F225,-$E$18,0):F225),0)))</f>
        <v>0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42</v>
      </c>
      <c r="F226" s="15">
        <f t="shared" si="22"/>
        <v>5</v>
      </c>
      <c r="G226" s="15">
        <f t="shared" ca="1" si="23"/>
        <v>0</v>
      </c>
      <c r="H226" s="13">
        <f t="shared" ca="1" si="19"/>
        <v>4.6027397260273981E-2</v>
      </c>
      <c r="I226" s="29">
        <f ca="1">IF(G226&lt;&gt;0,IF(E226&lt;0,0,IF(OR('House Salad'!I226&gt;0,'Green Pepper'!I226&gt;0),0,IF(OR(Pita!I226&gt;0),50,200))),0)</f>
        <v>0</v>
      </c>
      <c r="J226" s="2">
        <f ca="1">IF(D226&lt;$E$18,"N/A",IF(D226=$E$18,IF($E$7-SUM(OFFSET(F226,-$E$18,0):F226)&gt;0,$E$7-SUM(OFFSET(F226,-$E$18,0):F226),0),IF(OFFSET(G226,-$E$18,0)-SUM(OFFSET(F226,-$E$18,0):F226)&gt;0,OFFSET(G226,-$E$18,0)-SUM(OFFSET(F226,-$E$18,0):F226),0)))</f>
        <v>0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37</v>
      </c>
      <c r="F227" s="15">
        <f t="shared" si="22"/>
        <v>5</v>
      </c>
      <c r="G227" s="15">
        <f t="shared" ca="1" si="23"/>
        <v>0</v>
      </c>
      <c r="H227" s="13">
        <f t="shared" ca="1" si="19"/>
        <v>4.0547945205479455E-2</v>
      </c>
      <c r="I227" s="29">
        <f ca="1">IF(G227&lt;&gt;0,IF(E227&lt;0,0,IF(OR('House Salad'!I227&gt;0,'Green Pepper'!I227&gt;0),0,IF(OR(Pita!I227&gt;0),50,200))),0)</f>
        <v>0</v>
      </c>
      <c r="J227" s="2">
        <f ca="1">IF(D227&lt;$E$18,"N/A",IF(D227=$E$18,IF($E$7-SUM(OFFSET(F227,-$E$18,0):F227)&gt;0,$E$7-SUM(OFFSET(F227,-$E$18,0):F227),0),IF(OFFSET(G227,-$E$18,0)-SUM(OFFSET(F227,-$E$18,0):F227)&gt;0,OFFSET(G227,-$E$18,0)-SUM(OFFSET(F227,-$E$18,0):F227),0)))</f>
        <v>0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32</v>
      </c>
      <c r="F228" s="15">
        <f t="shared" si="22"/>
        <v>5</v>
      </c>
      <c r="G228" s="15">
        <f t="shared" ca="1" si="23"/>
        <v>0</v>
      </c>
      <c r="H228" s="13">
        <f t="shared" ca="1" si="19"/>
        <v>3.5068493150684936E-2</v>
      </c>
      <c r="I228" s="29">
        <f ca="1">IF(G228&lt;&gt;0,IF(E228&lt;0,0,IF(OR('House Salad'!I228&gt;0,'Green Pepper'!I228&gt;0),0,IF(OR(Pita!I228&gt;0),50,200))),0)</f>
        <v>0</v>
      </c>
      <c r="J228" s="2">
        <f ca="1">IF(D228&lt;$E$18,"N/A",IF(D228=$E$18,IF($E$7-SUM(OFFSET(F228,-$E$18,0):F228)&gt;0,$E$7-SUM(OFFSET(F228,-$E$18,0):F228),0),IF(OFFSET(G228,-$E$18,0)-SUM(OFFSET(F228,-$E$18,0):F228)&gt;0,OFFSET(G228,-$E$18,0)-SUM(OFFSET(F228,-$E$18,0):F228),0)))</f>
        <v>0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27</v>
      </c>
      <c r="F229" s="15">
        <f t="shared" si="22"/>
        <v>5</v>
      </c>
      <c r="G229" s="15">
        <f t="shared" ca="1" si="23"/>
        <v>0</v>
      </c>
      <c r="H229" s="13">
        <f t="shared" ca="1" si="19"/>
        <v>2.9589041095890414E-2</v>
      </c>
      <c r="I229" s="29">
        <f ca="1">IF(G229&lt;&gt;0,IF(E229&lt;0,0,IF(OR('House Salad'!I229&gt;0,'Green Pepper'!I229&gt;0),0,IF(OR(Pita!I229&gt;0),50,200))),0)</f>
        <v>0</v>
      </c>
      <c r="J229" s="2">
        <f ca="1">IF(D229&lt;$E$18,"N/A",IF(D229=$E$18,IF($E$7-SUM(OFFSET(F229,-$E$18,0):F229)&gt;0,$E$7-SUM(OFFSET(F229,-$E$18,0):F229),0),IF(OFFSET(G229,-$E$18,0)-SUM(OFFSET(F229,-$E$18,0):F229)&gt;0,OFFSET(G229,-$E$18,0)-SUM(OFFSET(F229,-$E$18,0):F229),0)))</f>
        <v>0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22</v>
      </c>
      <c r="F230" s="15">
        <f t="shared" si="22"/>
        <v>5</v>
      </c>
      <c r="G230" s="15">
        <f t="shared" ca="1" si="23"/>
        <v>35</v>
      </c>
      <c r="H230" s="13">
        <f t="shared" ca="1" si="19"/>
        <v>2.4109589041095895E-2</v>
      </c>
      <c r="I230" s="29">
        <f ca="1">IF(G230&lt;&gt;0,IF(E230&lt;0,0,IF(OR('House Salad'!I230&gt;0,'Green Pepper'!I230&gt;0),0,IF(OR(Pita!I230&gt;0),50,200))),0)</f>
        <v>0</v>
      </c>
      <c r="J230" s="2">
        <f ca="1">IF(D230&lt;$E$18,"N/A",IF(D230=$E$18,IF($E$7-SUM(OFFSET(F230,-$E$18,0):F230)&gt;0,$E$7-SUM(OFFSET(F230,-$E$18,0):F230),0),IF(OFFSET(G230,-$E$18,0)-SUM(OFFSET(F230,-$E$18,0):F230)&gt;0,OFFSET(G230,-$E$18,0)-SUM(OFFSET(F230,-$E$18,0):F230),0)))</f>
        <v>0</v>
      </c>
      <c r="K230" s="13">
        <f t="shared" ca="1" si="20"/>
        <v>0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52</v>
      </c>
      <c r="F231" s="15">
        <f t="shared" si="22"/>
        <v>5</v>
      </c>
      <c r="G231" s="15">
        <f t="shared" ca="1" si="23"/>
        <v>0</v>
      </c>
      <c r="H231" s="13">
        <f t="shared" ca="1" si="19"/>
        <v>5.6986301369863018E-2</v>
      </c>
      <c r="I231" s="29">
        <f ca="1">IF(G231&lt;&gt;0,IF(E231&lt;0,0,IF(OR('House Salad'!I231&gt;0,'Green Pepper'!I231&gt;0),0,IF(OR(Pita!I231&gt;0),50,200))),0)</f>
        <v>0</v>
      </c>
      <c r="J231" s="2">
        <f ca="1">IF(D231&lt;$E$18,"N/A",IF(D231=$E$18,IF($E$7-SUM(OFFSET(F231,-$E$18,0):F231)&gt;0,$E$7-SUM(OFFSET(F231,-$E$18,0):F231),0),IF(OFFSET(G231,-$E$18,0)-SUM(OFFSET(F231,-$E$18,0):F231)&gt;0,OFFSET(G231,-$E$18,0)-SUM(OFFSET(F231,-$E$18,0):F231),0)))</f>
        <v>0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47</v>
      </c>
      <c r="F232" s="15">
        <f t="shared" si="22"/>
        <v>5</v>
      </c>
      <c r="G232" s="15">
        <f t="shared" ca="1" si="23"/>
        <v>0</v>
      </c>
      <c r="H232" s="13">
        <f t="shared" ca="1" si="19"/>
        <v>5.1506849315068499E-2</v>
      </c>
      <c r="I232" s="29">
        <f ca="1">IF(G232&lt;&gt;0,IF(E232&lt;0,0,IF(OR('House Salad'!I232&gt;0,'Green Pepper'!I232&gt;0),0,IF(OR(Pita!I232&gt;0),50,200))),0)</f>
        <v>0</v>
      </c>
      <c r="J232" s="2">
        <f ca="1">IF(D232&lt;$E$18,"N/A",IF(D232=$E$18,IF($E$7-SUM(OFFSET(F232,-$E$18,0):F232)&gt;0,$E$7-SUM(OFFSET(F232,-$E$18,0):F232),0),IF(OFFSET(G232,-$E$18,0)-SUM(OFFSET(F232,-$E$18,0):F232)&gt;0,OFFSET(G232,-$E$18,0)-SUM(OFFSET(F232,-$E$18,0):F232),0)))</f>
        <v>0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42</v>
      </c>
      <c r="F233" s="15">
        <f t="shared" si="22"/>
        <v>5</v>
      </c>
      <c r="G233" s="15">
        <f t="shared" ca="1" si="23"/>
        <v>0</v>
      </c>
      <c r="H233" s="13">
        <f t="shared" ca="1" si="19"/>
        <v>4.6027397260273981E-2</v>
      </c>
      <c r="I233" s="29">
        <f ca="1">IF(G233&lt;&gt;0,IF(E233&lt;0,0,IF(OR('House Salad'!I233&gt;0,'Green Pepper'!I233&gt;0),0,IF(OR(Pita!I233&gt;0),50,200))),0)</f>
        <v>0</v>
      </c>
      <c r="J233" s="2">
        <f ca="1">IF(D233&lt;$E$18,"N/A",IF(D233=$E$18,IF($E$7-SUM(OFFSET(F233,-$E$18,0):F233)&gt;0,$E$7-SUM(OFFSET(F233,-$E$18,0):F233),0),IF(OFFSET(G233,-$E$18,0)-SUM(OFFSET(F233,-$E$18,0):F233)&gt;0,OFFSET(G233,-$E$18,0)-SUM(OFFSET(F233,-$E$18,0):F233),0)))</f>
        <v>0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37</v>
      </c>
      <c r="F234" s="15">
        <f t="shared" si="22"/>
        <v>5</v>
      </c>
      <c r="G234" s="15">
        <f t="shared" ca="1" si="23"/>
        <v>0</v>
      </c>
      <c r="H234" s="13">
        <f t="shared" ca="1" si="19"/>
        <v>4.0547945205479455E-2</v>
      </c>
      <c r="I234" s="29">
        <f ca="1">IF(G234&lt;&gt;0,IF(E234&lt;0,0,IF(OR('House Salad'!I234&gt;0,'Green Pepper'!I234&gt;0),0,IF(OR(Pita!I234&gt;0),50,200))),0)</f>
        <v>0</v>
      </c>
      <c r="J234" s="2">
        <f ca="1">IF(D234&lt;$E$18,"N/A",IF(D234=$E$18,IF($E$7-SUM(OFFSET(F234,-$E$18,0):F234)&gt;0,$E$7-SUM(OFFSET(F234,-$E$18,0):F234),0),IF(OFFSET(G234,-$E$18,0)-SUM(OFFSET(F234,-$E$18,0):F234)&gt;0,OFFSET(G234,-$E$18,0)-SUM(OFFSET(F234,-$E$18,0):F234),0)))</f>
        <v>0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32</v>
      </c>
      <c r="F235" s="15">
        <f t="shared" si="22"/>
        <v>5</v>
      </c>
      <c r="G235" s="15">
        <f t="shared" ca="1" si="23"/>
        <v>0</v>
      </c>
      <c r="H235" s="13">
        <f t="shared" ca="1" si="19"/>
        <v>3.5068493150684936E-2</v>
      </c>
      <c r="I235" s="29">
        <f ca="1">IF(G235&lt;&gt;0,IF(E235&lt;0,0,IF(OR('House Salad'!I235&gt;0,'Green Pepper'!I235&gt;0),0,IF(OR(Pita!I235&gt;0),50,200))),0)</f>
        <v>0</v>
      </c>
      <c r="J235" s="2">
        <f ca="1">IF(D235&lt;$E$18,"N/A",IF(D235=$E$18,IF($E$7-SUM(OFFSET(F235,-$E$18,0):F235)&gt;0,$E$7-SUM(OFFSET(F235,-$E$18,0):F235),0),IF(OFFSET(G235,-$E$18,0)-SUM(OFFSET(F235,-$E$18,0):F235)&gt;0,OFFSET(G235,-$E$18,0)-SUM(OFFSET(F235,-$E$18,0):F235),0)))</f>
        <v>0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27</v>
      </c>
      <c r="F236" s="15">
        <f t="shared" si="22"/>
        <v>5</v>
      </c>
      <c r="G236" s="15">
        <f t="shared" ca="1" si="23"/>
        <v>0</v>
      </c>
      <c r="H236" s="13">
        <f t="shared" ca="1" si="19"/>
        <v>2.9589041095890414E-2</v>
      </c>
      <c r="I236" s="29">
        <f ca="1">IF(G236&lt;&gt;0,IF(E236&lt;0,0,IF(OR('House Salad'!I236&gt;0,'Green Pepper'!I236&gt;0),0,IF(OR(Pita!I236&gt;0),50,200))),0)</f>
        <v>0</v>
      </c>
      <c r="J236" s="2">
        <f ca="1">IF(D236&lt;$E$18,"N/A",IF(D236=$E$18,IF($E$7-SUM(OFFSET(F236,-$E$18,0):F236)&gt;0,$E$7-SUM(OFFSET(F236,-$E$18,0):F236),0),IF(OFFSET(G236,-$E$18,0)-SUM(OFFSET(F236,-$E$18,0):F236)&gt;0,OFFSET(G236,-$E$18,0)-SUM(OFFSET(F236,-$E$18,0):F236),0)))</f>
        <v>0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22</v>
      </c>
      <c r="F237" s="15">
        <f t="shared" si="22"/>
        <v>5</v>
      </c>
      <c r="G237" s="15">
        <f t="shared" ca="1" si="23"/>
        <v>35</v>
      </c>
      <c r="H237" s="13">
        <f t="shared" ca="1" si="19"/>
        <v>2.4109589041095895E-2</v>
      </c>
      <c r="I237" s="29">
        <f ca="1">IF(G237&lt;&gt;0,IF(E237&lt;0,0,IF(OR('House Salad'!I237&gt;0,'Green Pepper'!I237&gt;0),0,IF(OR(Pita!I237&gt;0),50,200))),0)</f>
        <v>0</v>
      </c>
      <c r="J237" s="2">
        <f ca="1">IF(D237&lt;$E$18,"N/A",IF(D237=$E$18,IF($E$7-SUM(OFFSET(F237,-$E$18,0):F237)&gt;0,$E$7-SUM(OFFSET(F237,-$E$18,0):F237),0),IF(OFFSET(G237,-$E$18,0)-SUM(OFFSET(F237,-$E$18,0):F237)&gt;0,OFFSET(G237,-$E$18,0)-SUM(OFFSET(F237,-$E$18,0):F237),0)))</f>
        <v>0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52</v>
      </c>
      <c r="F238" s="15">
        <f t="shared" si="22"/>
        <v>5</v>
      </c>
      <c r="G238" s="15">
        <f t="shared" ca="1" si="23"/>
        <v>0</v>
      </c>
      <c r="H238" s="13">
        <f t="shared" ca="1" si="19"/>
        <v>5.6986301369863018E-2</v>
      </c>
      <c r="I238" s="29">
        <f ca="1">IF(G238&lt;&gt;0,IF(E238&lt;0,0,IF(OR('House Salad'!I238&gt;0,'Green Pepper'!I238&gt;0),0,IF(OR(Pita!I238&gt;0),50,200))),0)</f>
        <v>0</v>
      </c>
      <c r="J238" s="2">
        <f ca="1">IF(D238&lt;$E$18,"N/A",IF(D238=$E$18,IF($E$7-SUM(OFFSET(F238,-$E$18,0):F238)&gt;0,$E$7-SUM(OFFSET(F238,-$E$18,0):F238),0),IF(OFFSET(G238,-$E$18,0)-SUM(OFFSET(F238,-$E$18,0):F238)&gt;0,OFFSET(G238,-$E$18,0)-SUM(OFFSET(F238,-$E$18,0):F238),0)))</f>
        <v>0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47</v>
      </c>
      <c r="F239" s="15">
        <f t="shared" si="22"/>
        <v>5</v>
      </c>
      <c r="G239" s="15">
        <f t="shared" ca="1" si="23"/>
        <v>0</v>
      </c>
      <c r="H239" s="13">
        <f t="shared" ca="1" si="19"/>
        <v>5.1506849315068499E-2</v>
      </c>
      <c r="I239" s="29">
        <f ca="1">IF(G239&lt;&gt;0,IF(E239&lt;0,0,IF(OR('House Salad'!I239&gt;0,'Green Pepper'!I239&gt;0),0,IF(OR(Pita!I239&gt;0),50,200))),0)</f>
        <v>0</v>
      </c>
      <c r="J239" s="2">
        <f ca="1">IF(D239&lt;$E$18,"N/A",IF(D239=$E$18,IF($E$7-SUM(OFFSET(F239,-$E$18,0):F239)&gt;0,$E$7-SUM(OFFSET(F239,-$E$18,0):F239),0),IF(OFFSET(G239,-$E$18,0)-SUM(OFFSET(F239,-$E$18,0):F239)&gt;0,OFFSET(G239,-$E$18,0)-SUM(OFFSET(F239,-$E$18,0):F239),0)))</f>
        <v>0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42</v>
      </c>
      <c r="F240" s="15">
        <f t="shared" si="22"/>
        <v>5</v>
      </c>
      <c r="G240" s="15">
        <f t="shared" ca="1" si="23"/>
        <v>0</v>
      </c>
      <c r="H240" s="13">
        <f t="shared" ca="1" si="19"/>
        <v>4.6027397260273981E-2</v>
      </c>
      <c r="I240" s="29">
        <f ca="1">IF(G240&lt;&gt;0,IF(E240&lt;0,0,IF(OR('House Salad'!I240&gt;0,'Green Pepper'!I240&gt;0),0,IF(OR(Pita!I240&gt;0),50,200))),0)</f>
        <v>0</v>
      </c>
      <c r="J240" s="2">
        <f ca="1">IF(D240&lt;$E$18,"N/A",IF(D240=$E$18,IF($E$7-SUM(OFFSET(F240,-$E$18,0):F240)&gt;0,$E$7-SUM(OFFSET(F240,-$E$18,0):F240),0),IF(OFFSET(G240,-$E$18,0)-SUM(OFFSET(F240,-$E$18,0):F240)&gt;0,OFFSET(G240,-$E$18,0)-SUM(OFFSET(F240,-$E$18,0):F240),0)))</f>
        <v>0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37</v>
      </c>
      <c r="F241" s="15">
        <f t="shared" si="22"/>
        <v>5</v>
      </c>
      <c r="G241" s="15">
        <f t="shared" ca="1" si="23"/>
        <v>0</v>
      </c>
      <c r="H241" s="13">
        <f t="shared" ca="1" si="19"/>
        <v>4.0547945205479455E-2</v>
      </c>
      <c r="I241" s="29">
        <f ca="1">IF(G241&lt;&gt;0,IF(E241&lt;0,0,IF(OR('House Salad'!I241&gt;0,'Green Pepper'!I241&gt;0),0,IF(OR(Pita!I241&gt;0),50,200))),0)</f>
        <v>0</v>
      </c>
      <c r="J241" s="2">
        <f ca="1">IF(D241&lt;$E$18,"N/A",IF(D241=$E$18,IF($E$7-SUM(OFFSET(F241,-$E$18,0):F241)&gt;0,$E$7-SUM(OFFSET(F241,-$E$18,0):F241),0),IF(OFFSET(G241,-$E$18,0)-SUM(OFFSET(F241,-$E$18,0):F241)&gt;0,OFFSET(G241,-$E$18,0)-SUM(OFFSET(F241,-$E$18,0):F241),0)))</f>
        <v>0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32</v>
      </c>
      <c r="F242" s="15">
        <f t="shared" si="22"/>
        <v>5</v>
      </c>
      <c r="G242" s="15">
        <f t="shared" ca="1" si="23"/>
        <v>0</v>
      </c>
      <c r="H242" s="13">
        <f t="shared" ca="1" si="19"/>
        <v>3.5068493150684936E-2</v>
      </c>
      <c r="I242" s="29">
        <f ca="1">IF(G242&lt;&gt;0,IF(E242&lt;0,0,IF(OR('House Salad'!I242&gt;0,'Green Pepper'!I242&gt;0),0,IF(OR(Pita!I242&gt;0),50,200))),0)</f>
        <v>0</v>
      </c>
      <c r="J242" s="2">
        <f ca="1">IF(D242&lt;$E$18,"N/A",IF(D242=$E$18,IF($E$7-SUM(OFFSET(F242,-$E$18,0):F242)&gt;0,$E$7-SUM(OFFSET(F242,-$E$18,0):F242),0),IF(OFFSET(G242,-$E$18,0)-SUM(OFFSET(F242,-$E$18,0):F242)&gt;0,OFFSET(G242,-$E$18,0)-SUM(OFFSET(F242,-$E$18,0):F242),0)))</f>
        <v>0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27</v>
      </c>
      <c r="F243" s="15">
        <f t="shared" si="22"/>
        <v>5</v>
      </c>
      <c r="G243" s="15">
        <f t="shared" ca="1" si="23"/>
        <v>0</v>
      </c>
      <c r="H243" s="13">
        <f t="shared" ca="1" si="19"/>
        <v>2.9589041095890414E-2</v>
      </c>
      <c r="I243" s="29">
        <f ca="1">IF(G243&lt;&gt;0,IF(E243&lt;0,0,IF(OR('House Salad'!I243&gt;0,'Green Pepper'!I243&gt;0),0,IF(OR(Pita!I243&gt;0),50,200))),0)</f>
        <v>0</v>
      </c>
      <c r="J243" s="2">
        <f ca="1">IF(D243&lt;$E$18,"N/A",IF(D243=$E$18,IF($E$7-SUM(OFFSET(F243,-$E$18,0):F243)&gt;0,$E$7-SUM(OFFSET(F243,-$E$18,0):F243),0),IF(OFFSET(G243,-$E$18,0)-SUM(OFFSET(F243,-$E$18,0):F243)&gt;0,OFFSET(G243,-$E$18,0)-SUM(OFFSET(F243,-$E$18,0):F243),0)))</f>
        <v>0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22</v>
      </c>
      <c r="F244" s="15">
        <f t="shared" si="22"/>
        <v>5</v>
      </c>
      <c r="G244" s="15">
        <f t="shared" ca="1" si="23"/>
        <v>35</v>
      </c>
      <c r="H244" s="13">
        <f t="shared" ca="1" si="19"/>
        <v>2.4109589041095895E-2</v>
      </c>
      <c r="I244" s="29">
        <f ca="1">IF(G244&lt;&gt;0,IF(E244&lt;0,0,IF(OR('House Salad'!I244&gt;0,'Green Pepper'!I244&gt;0),0,IF(OR(Pita!I244&gt;0),50,200))),0)</f>
        <v>0</v>
      </c>
      <c r="J244" s="2">
        <f ca="1">IF(D244&lt;$E$18,"N/A",IF(D244=$E$18,IF($E$7-SUM(OFFSET(F244,-$E$18,0):F244)&gt;0,$E$7-SUM(OFFSET(F244,-$E$18,0):F244),0),IF(OFFSET(G244,-$E$18,0)-SUM(OFFSET(F244,-$E$18,0):F244)&gt;0,OFFSET(G244,-$E$18,0)-SUM(OFFSET(F244,-$E$18,0):F244),0)))</f>
        <v>0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52</v>
      </c>
      <c r="F245" s="15">
        <f t="shared" si="22"/>
        <v>5</v>
      </c>
      <c r="G245" s="15">
        <f t="shared" ca="1" si="23"/>
        <v>0</v>
      </c>
      <c r="H245" s="13">
        <f t="shared" ca="1" si="19"/>
        <v>5.6986301369863018E-2</v>
      </c>
      <c r="I245" s="29">
        <f ca="1">IF(G245&lt;&gt;0,IF(E245&lt;0,0,IF(OR('House Salad'!I245&gt;0,'Green Pepper'!I245&gt;0),0,IF(OR(Pita!I245&gt;0),50,200))),0)</f>
        <v>0</v>
      </c>
      <c r="J245" s="2">
        <f ca="1">IF(D245&lt;$E$18,"N/A",IF(D245=$E$18,IF($E$7-SUM(OFFSET(F245,-$E$18,0):F245)&gt;0,$E$7-SUM(OFFSET(F245,-$E$18,0):F245),0),IF(OFFSET(G245,-$E$18,0)-SUM(OFFSET(F245,-$E$18,0):F245)&gt;0,OFFSET(G245,-$E$18,0)-SUM(OFFSET(F245,-$E$18,0):F245),0)))</f>
        <v>0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47</v>
      </c>
      <c r="F246" s="15">
        <f t="shared" si="22"/>
        <v>5</v>
      </c>
      <c r="G246" s="15">
        <f t="shared" ca="1" si="23"/>
        <v>0</v>
      </c>
      <c r="H246" s="13">
        <f t="shared" ca="1" si="19"/>
        <v>5.1506849315068499E-2</v>
      </c>
      <c r="I246" s="29">
        <f ca="1">IF(G246&lt;&gt;0,IF(E246&lt;0,0,IF(OR('House Salad'!I246&gt;0,'Green Pepper'!I246&gt;0),0,IF(OR(Pita!I246&gt;0),50,200))),0)</f>
        <v>0</v>
      </c>
      <c r="J246" s="2">
        <f ca="1">IF(D246&lt;$E$18,"N/A",IF(D246=$E$18,IF($E$7-SUM(OFFSET(F246,-$E$18,0):F246)&gt;0,$E$7-SUM(OFFSET(F246,-$E$18,0):F246),0),IF(OFFSET(G246,-$E$18,0)-SUM(OFFSET(F246,-$E$18,0):F246)&gt;0,OFFSET(G246,-$E$18,0)-SUM(OFFSET(F246,-$E$18,0):F246),0)))</f>
        <v>0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42</v>
      </c>
      <c r="F247" s="15">
        <f t="shared" si="22"/>
        <v>5</v>
      </c>
      <c r="G247" s="15">
        <f t="shared" ca="1" si="23"/>
        <v>0</v>
      </c>
      <c r="H247" s="13">
        <f t="shared" ca="1" si="19"/>
        <v>4.6027397260273981E-2</v>
      </c>
      <c r="I247" s="29">
        <f ca="1">IF(G247&lt;&gt;0,IF(E247&lt;0,0,IF(OR('House Salad'!I247&gt;0,'Green Pepper'!I247&gt;0),0,IF(OR(Pita!I247&gt;0),50,200))),0)</f>
        <v>0</v>
      </c>
      <c r="J247" s="2">
        <f ca="1">IF(D247&lt;$E$18,"N/A",IF(D247=$E$18,IF($E$7-SUM(OFFSET(F247,-$E$18,0):F247)&gt;0,$E$7-SUM(OFFSET(F247,-$E$18,0):F247),0),IF(OFFSET(G247,-$E$18,0)-SUM(OFFSET(F247,-$E$18,0):F247)&gt;0,OFFSET(G247,-$E$18,0)-SUM(OFFSET(F247,-$E$18,0):F247),0)))</f>
        <v>0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37</v>
      </c>
      <c r="F248" s="15">
        <f t="shared" si="22"/>
        <v>5</v>
      </c>
      <c r="G248" s="15">
        <f t="shared" ca="1" si="23"/>
        <v>0</v>
      </c>
      <c r="H248" s="13">
        <f t="shared" ca="1" si="19"/>
        <v>4.0547945205479455E-2</v>
      </c>
      <c r="I248" s="29">
        <f ca="1">IF(G248&lt;&gt;0,IF(E248&lt;0,0,IF(OR('House Salad'!I248&gt;0,'Green Pepper'!I248&gt;0),0,IF(OR(Pita!I248&gt;0),50,200))),0)</f>
        <v>0</v>
      </c>
      <c r="J248" s="2">
        <f ca="1">IF(D248&lt;$E$18,"N/A",IF(D248=$E$18,IF($E$7-SUM(OFFSET(F248,-$E$18,0):F248)&gt;0,$E$7-SUM(OFFSET(F248,-$E$18,0):F248),0),IF(OFFSET(G248,-$E$18,0)-SUM(OFFSET(F248,-$E$18,0):F248)&gt;0,OFFSET(G248,-$E$18,0)-SUM(OFFSET(F248,-$E$18,0):F248),0)))</f>
        <v>0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32</v>
      </c>
      <c r="F249" s="15">
        <f t="shared" si="22"/>
        <v>5</v>
      </c>
      <c r="G249" s="15">
        <f t="shared" ca="1" si="23"/>
        <v>0</v>
      </c>
      <c r="H249" s="13">
        <f t="shared" ca="1" si="19"/>
        <v>3.5068493150684936E-2</v>
      </c>
      <c r="I249" s="29">
        <f ca="1">IF(G249&lt;&gt;0,IF(E249&lt;0,0,IF(OR('House Salad'!I249&gt;0,'Green Pepper'!I249&gt;0),0,IF(OR(Pita!I249&gt;0),50,200))),0)</f>
        <v>0</v>
      </c>
      <c r="J249" s="2">
        <f ca="1">IF(D249&lt;$E$18,"N/A",IF(D249=$E$18,IF($E$7-SUM(OFFSET(F249,-$E$18,0):F249)&gt;0,$E$7-SUM(OFFSET(F249,-$E$18,0):F249),0),IF(OFFSET(G249,-$E$18,0)-SUM(OFFSET(F249,-$E$18,0):F249)&gt;0,OFFSET(G249,-$E$18,0)-SUM(OFFSET(F249,-$E$18,0):F249),0)))</f>
        <v>0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27</v>
      </c>
      <c r="F250" s="15">
        <f t="shared" si="22"/>
        <v>5</v>
      </c>
      <c r="G250" s="15">
        <f t="shared" ca="1" si="23"/>
        <v>0</v>
      </c>
      <c r="H250" s="13">
        <f t="shared" ca="1" si="19"/>
        <v>2.9589041095890414E-2</v>
      </c>
      <c r="I250" s="29">
        <f ca="1">IF(G250&lt;&gt;0,IF(E250&lt;0,0,IF(OR('House Salad'!I250&gt;0,'Green Pepper'!I250&gt;0),0,IF(OR(Pita!I250&gt;0),50,200))),0)</f>
        <v>0</v>
      </c>
      <c r="J250" s="2">
        <f ca="1">IF(D250&lt;$E$18,"N/A",IF(D250=$E$18,IF($E$7-SUM(OFFSET(F250,-$E$18,0):F250)&gt;0,$E$7-SUM(OFFSET(F250,-$E$18,0):F250),0),IF(OFFSET(G250,-$E$18,0)-SUM(OFFSET(F250,-$E$18,0):F250)&gt;0,OFFSET(G250,-$E$18,0)-SUM(OFFSET(F250,-$E$18,0):F250),0)))</f>
        <v>0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22</v>
      </c>
      <c r="F251" s="15">
        <f t="shared" si="22"/>
        <v>5</v>
      </c>
      <c r="G251" s="15">
        <f t="shared" ca="1" si="23"/>
        <v>35</v>
      </c>
      <c r="H251" s="13">
        <f t="shared" ca="1" si="19"/>
        <v>2.4109589041095895E-2</v>
      </c>
      <c r="I251" s="29">
        <f ca="1">IF(G251&lt;&gt;0,IF(E251&lt;0,0,IF(OR('House Salad'!I251&gt;0,'Green Pepper'!I251&gt;0),0,IF(OR(Pita!I251&gt;0),50,200))),0)</f>
        <v>0</v>
      </c>
      <c r="J251" s="2">
        <f ca="1">IF(D251&lt;$E$18,"N/A",IF(D251=$E$18,IF($E$7-SUM(OFFSET(F251,-$E$18,0):F251)&gt;0,$E$7-SUM(OFFSET(F251,-$E$18,0):F251),0),IF(OFFSET(G251,-$E$18,0)-SUM(OFFSET(F251,-$E$18,0):F251)&gt;0,OFFSET(G251,-$E$18,0)-SUM(OFFSET(F251,-$E$18,0):F251),0)))</f>
        <v>0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52</v>
      </c>
      <c r="F252" s="15">
        <f t="shared" si="22"/>
        <v>5</v>
      </c>
      <c r="G252" s="15">
        <f t="shared" ca="1" si="23"/>
        <v>0</v>
      </c>
      <c r="H252" s="13">
        <f t="shared" ca="1" si="19"/>
        <v>5.6986301369863018E-2</v>
      </c>
      <c r="I252" s="29">
        <f ca="1">IF(G252&lt;&gt;0,IF(E252&lt;0,0,IF(OR('House Salad'!I252&gt;0,'Green Pepper'!I252&gt;0),0,IF(OR(Pita!I252&gt;0),50,200))),0)</f>
        <v>0</v>
      </c>
      <c r="J252" s="2">
        <f ca="1">IF(D252&lt;$E$18,"N/A",IF(D252=$E$18,IF($E$7-SUM(OFFSET(F252,-$E$18,0):F252)&gt;0,$E$7-SUM(OFFSET(F252,-$E$18,0):F252),0),IF(OFFSET(G252,-$E$18,0)-SUM(OFFSET(F252,-$E$18,0):F252)&gt;0,OFFSET(G252,-$E$18,0)-SUM(OFFSET(F252,-$E$18,0):F252),0)))</f>
        <v>0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47</v>
      </c>
      <c r="F253" s="15">
        <f t="shared" si="22"/>
        <v>5</v>
      </c>
      <c r="G253" s="15">
        <f t="shared" ca="1" si="23"/>
        <v>0</v>
      </c>
      <c r="H253" s="13">
        <f t="shared" ca="1" si="19"/>
        <v>5.1506849315068499E-2</v>
      </c>
      <c r="I253" s="29">
        <f ca="1">IF(G253&lt;&gt;0,IF(E253&lt;0,0,IF(OR('House Salad'!I253&gt;0,'Green Pepper'!I253&gt;0),0,IF(OR(Pita!I253&gt;0),50,200))),0)</f>
        <v>0</v>
      </c>
      <c r="J253" s="2">
        <f ca="1">IF(D253&lt;$E$18,"N/A",IF(D253=$E$18,IF($E$7-SUM(OFFSET(F253,-$E$18,0):F253)&gt;0,$E$7-SUM(OFFSET(F253,-$E$18,0):F253),0),IF(OFFSET(G253,-$E$18,0)-SUM(OFFSET(F253,-$E$18,0):F253)&gt;0,OFFSET(G253,-$E$18,0)-SUM(OFFSET(F253,-$E$18,0):F253),0)))</f>
        <v>0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42</v>
      </c>
      <c r="F254" s="15">
        <f t="shared" si="22"/>
        <v>5</v>
      </c>
      <c r="G254" s="15">
        <f t="shared" ca="1" si="23"/>
        <v>0</v>
      </c>
      <c r="H254" s="13">
        <f t="shared" ca="1" si="19"/>
        <v>4.6027397260273981E-2</v>
      </c>
      <c r="I254" s="29">
        <f ca="1">IF(G254&lt;&gt;0,IF(E254&lt;0,0,IF(OR('House Salad'!I254&gt;0,'Green Pepper'!I254&gt;0),0,IF(OR(Pita!I254&gt;0),50,200))),0)</f>
        <v>0</v>
      </c>
      <c r="J254" s="2">
        <f ca="1">IF(D254&lt;$E$18,"N/A",IF(D254=$E$18,IF($E$7-SUM(OFFSET(F254,-$E$18,0):F254)&gt;0,$E$7-SUM(OFFSET(F254,-$E$18,0):F254),0),IF(OFFSET(G254,-$E$18,0)-SUM(OFFSET(F254,-$E$18,0):F254)&gt;0,OFFSET(G254,-$E$18,0)-SUM(OFFSET(F254,-$E$18,0):F254),0)))</f>
        <v>0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37</v>
      </c>
      <c r="F255" s="15">
        <f t="shared" si="22"/>
        <v>5</v>
      </c>
      <c r="G255" s="15">
        <f t="shared" ca="1" si="23"/>
        <v>0</v>
      </c>
      <c r="H255" s="13">
        <f t="shared" ca="1" si="19"/>
        <v>4.0547945205479455E-2</v>
      </c>
      <c r="I255" s="29">
        <f ca="1">IF(G255&lt;&gt;0,IF(E255&lt;0,0,IF(OR('House Salad'!I255&gt;0,'Green Pepper'!I255&gt;0),0,IF(OR(Pita!I255&gt;0),50,200))),0)</f>
        <v>0</v>
      </c>
      <c r="J255" s="2">
        <f ca="1">IF(D255&lt;$E$18,"N/A",IF(D255=$E$18,IF($E$7-SUM(OFFSET(F255,-$E$18,0):F255)&gt;0,$E$7-SUM(OFFSET(F255,-$E$18,0):F255),0),IF(OFFSET(G255,-$E$18,0)-SUM(OFFSET(F255,-$E$18,0):F255)&gt;0,OFFSET(G255,-$E$18,0)-SUM(OFFSET(F255,-$E$18,0):F255),0)))</f>
        <v>0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32</v>
      </c>
      <c r="F256" s="15">
        <f t="shared" si="22"/>
        <v>5</v>
      </c>
      <c r="G256" s="15">
        <f t="shared" ca="1" si="23"/>
        <v>0</v>
      </c>
      <c r="H256" s="13">
        <f t="shared" ca="1" si="19"/>
        <v>3.5068493150684936E-2</v>
      </c>
      <c r="I256" s="29">
        <f ca="1">IF(G256&lt;&gt;0,IF(E256&lt;0,0,IF(OR('House Salad'!I256&gt;0,'Green Pepper'!I256&gt;0),0,IF(OR(Pita!I256&gt;0),50,200))),0)</f>
        <v>0</v>
      </c>
      <c r="J256" s="2">
        <f ca="1">IF(D256&lt;$E$18,"N/A",IF(D256=$E$18,IF($E$7-SUM(OFFSET(F256,-$E$18,0):F256)&gt;0,$E$7-SUM(OFFSET(F256,-$E$18,0):F256),0),IF(OFFSET(G256,-$E$18,0)-SUM(OFFSET(F256,-$E$18,0):F256)&gt;0,OFFSET(G256,-$E$18,0)-SUM(OFFSET(F256,-$E$18,0):F256),0)))</f>
        <v>0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27</v>
      </c>
      <c r="F257" s="15">
        <f t="shared" si="22"/>
        <v>5</v>
      </c>
      <c r="G257" s="15">
        <f t="shared" ca="1" si="23"/>
        <v>0</v>
      </c>
      <c r="H257" s="13">
        <f t="shared" ca="1" si="19"/>
        <v>2.9589041095890414E-2</v>
      </c>
      <c r="I257" s="29">
        <f ca="1">IF(G257&lt;&gt;0,IF(E257&lt;0,0,IF(OR('House Salad'!I257&gt;0,'Green Pepper'!I257&gt;0),0,IF(OR(Pita!I257&gt;0),50,200))),0)</f>
        <v>0</v>
      </c>
      <c r="J257" s="2">
        <f ca="1">IF(D257&lt;$E$18,"N/A",IF(D257=$E$18,IF($E$7-SUM(OFFSET(F257,-$E$18,0):F257)&gt;0,$E$7-SUM(OFFSET(F257,-$E$18,0):F257),0),IF(OFFSET(G257,-$E$18,0)-SUM(OFFSET(F257,-$E$18,0):F257)&gt;0,OFFSET(G257,-$E$18,0)-SUM(OFFSET(F257,-$E$18,0):F257),0)))</f>
        <v>0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22</v>
      </c>
      <c r="F258" s="15">
        <f t="shared" si="22"/>
        <v>5</v>
      </c>
      <c r="G258" s="15">
        <f t="shared" ca="1" si="23"/>
        <v>35</v>
      </c>
      <c r="H258" s="13">
        <f t="shared" ca="1" si="19"/>
        <v>2.4109589041095895E-2</v>
      </c>
      <c r="I258" s="29">
        <f ca="1">IF(G258&lt;&gt;0,IF(E258&lt;0,0,IF(OR('House Salad'!I258&gt;0,'Green Pepper'!I258&gt;0),0,IF(OR(Pita!I258&gt;0),50,200))),0)</f>
        <v>0</v>
      </c>
      <c r="J258" s="2">
        <f ca="1">IF(D258&lt;$E$18,"N/A",IF(D258=$E$18,IF($E$7-SUM(OFFSET(F258,-$E$18,0):F258)&gt;0,$E$7-SUM(OFFSET(F258,-$E$18,0):F258),0),IF(OFFSET(G258,-$E$18,0)-SUM(OFFSET(F258,-$E$18,0):F258)&gt;0,OFFSET(G258,-$E$18,0)-SUM(OFFSET(F258,-$E$18,0):F258),0)))</f>
        <v>0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52</v>
      </c>
      <c r="F259" s="15">
        <f t="shared" si="22"/>
        <v>5</v>
      </c>
      <c r="G259" s="15">
        <f t="shared" ca="1" si="23"/>
        <v>0</v>
      </c>
      <c r="H259" s="13">
        <f t="shared" ca="1" si="19"/>
        <v>5.6986301369863018E-2</v>
      </c>
      <c r="I259" s="29">
        <f ca="1">IF(G259&lt;&gt;0,IF(E259&lt;0,0,IF(OR('House Salad'!I259&gt;0,'Green Pepper'!I259&gt;0),0,IF(OR(Pita!I259&gt;0),50,200))),0)</f>
        <v>0</v>
      </c>
      <c r="J259" s="2">
        <f ca="1">IF(D259&lt;$E$18,"N/A",IF(D259=$E$18,IF($E$7-SUM(OFFSET(F259,-$E$18,0):F259)&gt;0,$E$7-SUM(OFFSET(F259,-$E$18,0):F259),0),IF(OFFSET(G259,-$E$18,0)-SUM(OFFSET(F259,-$E$18,0):F259)&gt;0,OFFSET(G259,-$E$18,0)-SUM(OFFSET(F259,-$E$18,0):F259),0)))</f>
        <v>0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47</v>
      </c>
      <c r="F260" s="15">
        <f t="shared" si="22"/>
        <v>5</v>
      </c>
      <c r="G260" s="15">
        <f t="shared" ca="1" si="23"/>
        <v>0</v>
      </c>
      <c r="H260" s="13">
        <f t="shared" ca="1" si="19"/>
        <v>5.1506849315068499E-2</v>
      </c>
      <c r="I260" s="29">
        <f ca="1">IF(G260&lt;&gt;0,IF(E260&lt;0,0,IF(OR('House Salad'!I260&gt;0,'Green Pepper'!I260&gt;0),0,IF(OR(Pita!I260&gt;0),50,200))),0)</f>
        <v>0</v>
      </c>
      <c r="J260" s="2">
        <f ca="1">IF(D260&lt;$E$18,"N/A",IF(D260=$E$18,IF($E$7-SUM(OFFSET(F260,-$E$18,0):F260)&gt;0,$E$7-SUM(OFFSET(F260,-$E$18,0):F260),0),IF(OFFSET(G260,-$E$18,0)-SUM(OFFSET(F260,-$E$18,0):F260)&gt;0,OFFSET(G260,-$E$18,0)-SUM(OFFSET(F260,-$E$18,0):F260),0)))</f>
        <v>0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42</v>
      </c>
      <c r="F261" s="15">
        <f t="shared" si="22"/>
        <v>5</v>
      </c>
      <c r="G261" s="15">
        <f t="shared" ca="1" si="23"/>
        <v>0</v>
      </c>
      <c r="H261" s="13">
        <f t="shared" ca="1" si="19"/>
        <v>4.6027397260273981E-2</v>
      </c>
      <c r="I261" s="29">
        <f ca="1">IF(G261&lt;&gt;0,IF(E261&lt;0,0,IF(OR('House Salad'!I261&gt;0,'Green Pepper'!I261&gt;0),0,IF(OR(Pita!I261&gt;0),50,200))),0)</f>
        <v>0</v>
      </c>
      <c r="J261" s="2">
        <f ca="1">IF(D261&lt;$E$18,"N/A",IF(D261=$E$18,IF($E$7-SUM(OFFSET(F261,-$E$18,0):F261)&gt;0,$E$7-SUM(OFFSET(F261,-$E$18,0):F261),0),IF(OFFSET(G261,-$E$18,0)-SUM(OFFSET(F261,-$E$18,0):F261)&gt;0,OFFSET(G261,-$E$18,0)-SUM(OFFSET(F261,-$E$18,0):F261),0)))</f>
        <v>0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37</v>
      </c>
      <c r="F262" s="15">
        <f t="shared" si="22"/>
        <v>5</v>
      </c>
      <c r="G262" s="15">
        <f t="shared" ca="1" si="23"/>
        <v>0</v>
      </c>
      <c r="H262" s="13">
        <f t="shared" ca="1" si="19"/>
        <v>4.0547945205479455E-2</v>
      </c>
      <c r="I262" s="29">
        <f ca="1">IF(G262&lt;&gt;0,IF(E262&lt;0,0,IF(OR('House Salad'!I262&gt;0,'Green Pepper'!I262&gt;0),0,IF(OR(Pita!I262&gt;0),50,200))),0)</f>
        <v>0</v>
      </c>
      <c r="J262" s="2">
        <f ca="1">IF(D262&lt;$E$18,"N/A",IF(D262=$E$18,IF($E$7-SUM(OFFSET(F262,-$E$18,0):F262)&gt;0,$E$7-SUM(OFFSET(F262,-$E$18,0):F262),0),IF(OFFSET(G262,-$E$18,0)-SUM(OFFSET(F262,-$E$18,0):F262)&gt;0,OFFSET(G262,-$E$18,0)-SUM(OFFSET(F262,-$E$18,0):F262),0)))</f>
        <v>0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32</v>
      </c>
      <c r="F263" s="15">
        <f t="shared" si="22"/>
        <v>5</v>
      </c>
      <c r="G263" s="15">
        <f t="shared" ca="1" si="23"/>
        <v>0</v>
      </c>
      <c r="H263" s="13">
        <f t="shared" ca="1" si="19"/>
        <v>3.5068493150684936E-2</v>
      </c>
      <c r="I263" s="29">
        <f ca="1">IF(G263&lt;&gt;0,IF(E263&lt;0,0,IF(OR('House Salad'!I263&gt;0,'Green Pepper'!I263&gt;0),0,IF(OR(Pita!I263&gt;0),50,200))),0)</f>
        <v>0</v>
      </c>
      <c r="J263" s="2">
        <f ca="1">IF(D263&lt;$E$18,"N/A",IF(D263=$E$18,IF($E$7-SUM(OFFSET(F263,-$E$18,0):F263)&gt;0,$E$7-SUM(OFFSET(F263,-$E$18,0):F263),0),IF(OFFSET(G263,-$E$18,0)-SUM(OFFSET(F263,-$E$18,0):F263)&gt;0,OFFSET(G263,-$E$18,0)-SUM(OFFSET(F263,-$E$18,0):F263),0)))</f>
        <v>0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27</v>
      </c>
      <c r="F264" s="15">
        <f t="shared" si="22"/>
        <v>5</v>
      </c>
      <c r="G264" s="15">
        <f t="shared" ca="1" si="23"/>
        <v>0</v>
      </c>
      <c r="H264" s="13">
        <f t="shared" ca="1" si="19"/>
        <v>2.9589041095890414E-2</v>
      </c>
      <c r="I264" s="29">
        <f ca="1">IF(G264&lt;&gt;0,IF(E264&lt;0,0,IF(OR('House Salad'!I264&gt;0,'Green Pepper'!I264&gt;0),0,IF(OR(Pita!I264&gt;0),50,200))),0)</f>
        <v>0</v>
      </c>
      <c r="J264" s="2">
        <f ca="1">IF(D264&lt;$E$18,"N/A",IF(D264=$E$18,IF($E$7-SUM(OFFSET(F264,-$E$18,0):F264)&gt;0,$E$7-SUM(OFFSET(F264,-$E$18,0):F264),0),IF(OFFSET(G264,-$E$18,0)-SUM(OFFSET(F264,-$E$18,0):F264)&gt;0,OFFSET(G264,-$E$18,0)-SUM(OFFSET(F264,-$E$18,0):F264),0)))</f>
        <v>0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22</v>
      </c>
      <c r="F265" s="15">
        <f t="shared" si="22"/>
        <v>5</v>
      </c>
      <c r="G265" s="15">
        <f t="shared" ca="1" si="23"/>
        <v>35</v>
      </c>
      <c r="H265" s="13">
        <f t="shared" ca="1" si="19"/>
        <v>2.4109589041095895E-2</v>
      </c>
      <c r="I265" s="29">
        <f ca="1">IF(G265&lt;&gt;0,IF(E265&lt;0,0,IF(OR('House Salad'!I265&gt;0,'Green Pepper'!I265&gt;0),0,IF(OR(Pita!I265&gt;0),50,200))),0)</f>
        <v>0</v>
      </c>
      <c r="J265" s="2">
        <f ca="1">IF(D265&lt;$E$18,"N/A",IF(D265=$E$18,IF($E$7-SUM(OFFSET(F265,-$E$18,0):F265)&gt;0,$E$7-SUM(OFFSET(F265,-$E$18,0):F265),0),IF(OFFSET(G265,-$E$18,0)-SUM(OFFSET(F265,-$E$18,0):F265)&gt;0,OFFSET(G265,-$E$18,0)-SUM(OFFSET(F265,-$E$18,0):F265),0)))</f>
        <v>0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52</v>
      </c>
      <c r="F266" s="15">
        <f t="shared" si="22"/>
        <v>5</v>
      </c>
      <c r="G266" s="15">
        <f t="shared" ca="1" si="23"/>
        <v>0</v>
      </c>
      <c r="H266" s="13">
        <f t="shared" ca="1" si="19"/>
        <v>5.6986301369863018E-2</v>
      </c>
      <c r="I266" s="29">
        <f ca="1">IF(G266&lt;&gt;0,IF(E266&lt;0,0,IF(OR('House Salad'!I266&gt;0,'Green Pepper'!I266&gt;0),0,IF(OR(Pita!I266&gt;0),50,200))),0)</f>
        <v>0</v>
      </c>
      <c r="J266" s="2">
        <f ca="1">IF(D266&lt;$E$18,"N/A",IF(D266=$E$18,IF($E$7-SUM(OFFSET(F266,-$E$18,0):F266)&gt;0,$E$7-SUM(OFFSET(F266,-$E$18,0):F266),0),IF(OFFSET(G266,-$E$18,0)-SUM(OFFSET(F266,-$E$18,0):F266)&gt;0,OFFSET(G266,-$E$18,0)-SUM(OFFSET(F266,-$E$18,0):F266),0)))</f>
        <v>0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47</v>
      </c>
      <c r="F267" s="15">
        <f t="shared" si="22"/>
        <v>5</v>
      </c>
      <c r="G267" s="15">
        <f t="shared" ca="1" si="23"/>
        <v>0</v>
      </c>
      <c r="H267" s="13">
        <f t="shared" ca="1" si="19"/>
        <v>5.1506849315068499E-2</v>
      </c>
      <c r="I267" s="29">
        <f ca="1">IF(G267&lt;&gt;0,IF(E267&lt;0,0,IF(OR('House Salad'!I267&gt;0,'Green Pepper'!I267&gt;0),0,IF(OR(Pita!I267&gt;0),50,200))),0)</f>
        <v>0</v>
      </c>
      <c r="J267" s="2">
        <f ca="1">IF(D267&lt;$E$18,"N/A",IF(D267=$E$18,IF($E$7-SUM(OFFSET(F267,-$E$18,0):F267)&gt;0,$E$7-SUM(OFFSET(F267,-$E$18,0):F267),0),IF(OFFSET(G267,-$E$18,0)-SUM(OFFSET(F267,-$E$18,0):F267)&gt;0,OFFSET(G267,-$E$18,0)-SUM(OFFSET(F267,-$E$18,0):F267),0)))</f>
        <v>0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42</v>
      </c>
      <c r="F268" s="15">
        <f t="shared" si="22"/>
        <v>5</v>
      </c>
      <c r="G268" s="15">
        <f t="shared" ca="1" si="23"/>
        <v>0</v>
      </c>
      <c r="H268" s="13">
        <f t="shared" ca="1" si="19"/>
        <v>4.6027397260273981E-2</v>
      </c>
      <c r="I268" s="29">
        <f ca="1">IF(G268&lt;&gt;0,IF(E268&lt;0,0,IF(OR('House Salad'!I268&gt;0,'Green Pepper'!I268&gt;0),0,IF(OR(Pita!I268&gt;0),50,200))),0)</f>
        <v>0</v>
      </c>
      <c r="J268" s="2">
        <f ca="1">IF(D268&lt;$E$18,"N/A",IF(D268=$E$18,IF($E$7-SUM(OFFSET(F268,-$E$18,0):F268)&gt;0,$E$7-SUM(OFFSET(F268,-$E$18,0):F268),0),IF(OFFSET(G268,-$E$18,0)-SUM(OFFSET(F268,-$E$18,0):F268)&gt;0,OFFSET(G268,-$E$18,0)-SUM(OFFSET(F268,-$E$18,0):F268),0)))</f>
        <v>0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37</v>
      </c>
      <c r="F269" s="15">
        <f t="shared" si="22"/>
        <v>5</v>
      </c>
      <c r="G269" s="15">
        <f t="shared" ca="1" si="23"/>
        <v>0</v>
      </c>
      <c r="H269" s="13">
        <f t="shared" ca="1" si="19"/>
        <v>4.0547945205479455E-2</v>
      </c>
      <c r="I269" s="29">
        <f ca="1">IF(G269&lt;&gt;0,IF(E269&lt;0,0,IF(OR('House Salad'!I269&gt;0,'Green Pepper'!I269&gt;0),0,IF(OR(Pita!I269&gt;0),50,200))),0)</f>
        <v>0</v>
      </c>
      <c r="J269" s="2">
        <f ca="1">IF(D269&lt;$E$18,"N/A",IF(D269=$E$18,IF($E$7-SUM(OFFSET(F269,-$E$18,0):F269)&gt;0,$E$7-SUM(OFFSET(F269,-$E$18,0):F269),0),IF(OFFSET(G269,-$E$18,0)-SUM(OFFSET(F269,-$E$18,0):F269)&gt;0,OFFSET(G269,-$E$18,0)-SUM(OFFSET(F269,-$E$18,0):F269),0)))</f>
        <v>0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32</v>
      </c>
      <c r="F270" s="15">
        <f t="shared" si="22"/>
        <v>5</v>
      </c>
      <c r="G270" s="15">
        <f t="shared" ca="1" si="23"/>
        <v>0</v>
      </c>
      <c r="H270" s="13">
        <f t="shared" ca="1" si="19"/>
        <v>3.5068493150684936E-2</v>
      </c>
      <c r="I270" s="29">
        <f ca="1">IF(G270&lt;&gt;0,IF(E270&lt;0,0,IF(OR('House Salad'!I270&gt;0,'Green Pepper'!I270&gt;0),0,IF(OR(Pita!I270&gt;0),50,200))),0)</f>
        <v>0</v>
      </c>
      <c r="J270" s="2">
        <f ca="1">IF(D270&lt;$E$18,"N/A",IF(D270=$E$18,IF($E$7-SUM(OFFSET(F270,-$E$18,0):F270)&gt;0,$E$7-SUM(OFFSET(F270,-$E$18,0):F270),0),IF(OFFSET(G270,-$E$18,0)-SUM(OFFSET(F270,-$E$18,0):F270)&gt;0,OFFSET(G270,-$E$18,0)-SUM(OFFSET(F270,-$E$18,0):F270),0)))</f>
        <v>0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27</v>
      </c>
      <c r="F271" s="15">
        <f t="shared" si="22"/>
        <v>5</v>
      </c>
      <c r="G271" s="15">
        <f t="shared" ca="1" si="23"/>
        <v>0</v>
      </c>
      <c r="H271" s="13">
        <f t="shared" ca="1" si="19"/>
        <v>2.9589041095890414E-2</v>
      </c>
      <c r="I271" s="29">
        <f ca="1">IF(G271&lt;&gt;0,IF(E271&lt;0,0,IF(OR('House Salad'!I271&gt;0,'Green Pepper'!I271&gt;0),0,IF(OR(Pita!I271&gt;0),50,200))),0)</f>
        <v>0</v>
      </c>
      <c r="J271" s="2">
        <f ca="1">IF(D271&lt;$E$18,"N/A",IF(D271=$E$18,IF($E$7-SUM(OFFSET(F271,-$E$18,0):F271)&gt;0,$E$7-SUM(OFFSET(F271,-$E$18,0):F271),0),IF(OFFSET(G271,-$E$18,0)-SUM(OFFSET(F271,-$E$18,0):F271)&gt;0,OFFSET(G271,-$E$18,0)-SUM(OFFSET(F271,-$E$18,0):F271),0)))</f>
        <v>0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22</v>
      </c>
      <c r="F272" s="15">
        <f t="shared" si="22"/>
        <v>5</v>
      </c>
      <c r="G272" s="15">
        <f t="shared" ca="1" si="23"/>
        <v>35</v>
      </c>
      <c r="H272" s="13">
        <f t="shared" ca="1" si="19"/>
        <v>2.4109589041095895E-2</v>
      </c>
      <c r="I272" s="29">
        <f ca="1">IF(G272&lt;&gt;0,IF(E272&lt;0,0,IF(OR('House Salad'!I272&gt;0,'Green Pepper'!I272&gt;0),0,IF(OR(Pita!I272&gt;0),50,200))),0)</f>
        <v>0</v>
      </c>
      <c r="J272" s="2">
        <f ca="1">IF(D272&lt;$E$18,"N/A",IF(D272=$E$18,IF($E$7-SUM(OFFSET(F272,-$E$18,0):F272)&gt;0,$E$7-SUM(OFFSET(F272,-$E$18,0):F272),0),IF(OFFSET(G272,-$E$18,0)-SUM(OFFSET(F272,-$E$18,0):F272)&gt;0,OFFSET(G272,-$E$18,0)-SUM(OFFSET(F272,-$E$18,0):F272),0)))</f>
        <v>0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52</v>
      </c>
      <c r="F273" s="15">
        <f t="shared" si="22"/>
        <v>5</v>
      </c>
      <c r="G273" s="15">
        <f t="shared" ca="1" si="23"/>
        <v>0</v>
      </c>
      <c r="H273" s="13">
        <f t="shared" ca="1" si="19"/>
        <v>5.6986301369863018E-2</v>
      </c>
      <c r="I273" s="29">
        <f ca="1">IF(G273&lt;&gt;0,IF(E273&lt;0,0,IF(OR('House Salad'!I273&gt;0,'Green Pepper'!I273&gt;0),0,IF(OR(Pita!I273&gt;0),50,200))),0)</f>
        <v>0</v>
      </c>
      <c r="J273" s="2">
        <f ca="1">IF(D273&lt;$E$18,"N/A",IF(D273=$E$18,IF($E$7-SUM(OFFSET(F273,-$E$18,0):F273)&gt;0,$E$7-SUM(OFFSET(F273,-$E$18,0):F273),0),IF(OFFSET(G273,-$E$18,0)-SUM(OFFSET(F273,-$E$18,0):F273)&gt;0,OFFSET(G273,-$E$18,0)-SUM(OFFSET(F273,-$E$18,0):F273),0)))</f>
        <v>0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47</v>
      </c>
      <c r="F274" s="15">
        <f t="shared" si="22"/>
        <v>5</v>
      </c>
      <c r="G274" s="15">
        <f t="shared" ca="1" si="23"/>
        <v>0</v>
      </c>
      <c r="H274" s="13">
        <f t="shared" ca="1" si="19"/>
        <v>5.1506849315068499E-2</v>
      </c>
      <c r="I274" s="29">
        <f ca="1">IF(G274&lt;&gt;0,IF(E274&lt;0,0,IF(OR('House Salad'!I274&gt;0,'Green Pepper'!I274&gt;0),0,IF(OR(Pita!I274&gt;0),50,200))),0)</f>
        <v>0</v>
      </c>
      <c r="J274" s="2">
        <f ca="1">IF(D274&lt;$E$18,"N/A",IF(D274=$E$18,IF($E$7-SUM(OFFSET(F274,-$E$18,0):F274)&gt;0,$E$7-SUM(OFFSET(F274,-$E$18,0):F274),0),IF(OFFSET(G274,-$E$18,0)-SUM(OFFSET(F274,-$E$18,0):F274)&gt;0,OFFSET(G274,-$E$18,0)-SUM(OFFSET(F274,-$E$18,0):F274),0)))</f>
        <v>0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42</v>
      </c>
      <c r="F275" s="15">
        <f t="shared" si="22"/>
        <v>5</v>
      </c>
      <c r="G275" s="15">
        <f t="shared" ca="1" si="23"/>
        <v>0</v>
      </c>
      <c r="H275" s="13">
        <f t="shared" ca="1" si="19"/>
        <v>4.6027397260273981E-2</v>
      </c>
      <c r="I275" s="29">
        <f ca="1">IF(G275&lt;&gt;0,IF(E275&lt;0,0,IF(OR('House Salad'!I275&gt;0,'Green Pepper'!I275&gt;0),0,IF(OR(Pita!I275&gt;0),50,200))),0)</f>
        <v>0</v>
      </c>
      <c r="J275" s="2">
        <f ca="1">IF(D275&lt;$E$18,"N/A",IF(D275=$E$18,IF($E$7-SUM(OFFSET(F275,-$E$18,0):F275)&gt;0,$E$7-SUM(OFFSET(F275,-$E$18,0):F275),0),IF(OFFSET(G275,-$E$18,0)-SUM(OFFSET(F275,-$E$18,0):F275)&gt;0,OFFSET(G275,-$E$18,0)-SUM(OFFSET(F275,-$E$18,0):F275),0)))</f>
        <v>0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37</v>
      </c>
      <c r="F276" s="15">
        <f t="shared" si="22"/>
        <v>5</v>
      </c>
      <c r="G276" s="15">
        <f t="shared" ca="1" si="23"/>
        <v>0</v>
      </c>
      <c r="H276" s="13">
        <f t="shared" ca="1" si="19"/>
        <v>4.0547945205479455E-2</v>
      </c>
      <c r="I276" s="29">
        <f ca="1">IF(G276&lt;&gt;0,IF(E276&lt;0,0,IF(OR('House Salad'!I276&gt;0,'Green Pepper'!I276&gt;0),0,IF(OR(Pita!I276&gt;0),50,200))),0)</f>
        <v>0</v>
      </c>
      <c r="J276" s="2">
        <f ca="1">IF(D276&lt;$E$18,"N/A",IF(D276=$E$18,IF($E$7-SUM(OFFSET(F276,-$E$18,0):F276)&gt;0,$E$7-SUM(OFFSET(F276,-$E$18,0):F276),0),IF(OFFSET(G276,-$E$18,0)-SUM(OFFSET(F276,-$E$18,0):F276)&gt;0,OFFSET(G276,-$E$18,0)-SUM(OFFSET(F276,-$E$18,0):F276),0)))</f>
        <v>0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32</v>
      </c>
      <c r="F277" s="15">
        <f t="shared" si="22"/>
        <v>5</v>
      </c>
      <c r="G277" s="15">
        <f t="shared" ca="1" si="23"/>
        <v>0</v>
      </c>
      <c r="H277" s="13">
        <f t="shared" ref="H277:H340" ca="1" si="25">IF(E277&gt;0,E277*($E$12/365),0)</f>
        <v>3.5068493150684936E-2</v>
      </c>
      <c r="I277" s="29">
        <f ca="1">IF(G277&lt;&gt;0,IF(E277&lt;0,0,IF(OR('House Salad'!I277&gt;0,'Green Pepper'!I277&gt;0),0,IF(OR(Pita!I277&gt;0),50,200))),0)</f>
        <v>0</v>
      </c>
      <c r="J277" s="2">
        <f ca="1">IF(D277&lt;$E$18,"N/A",IF(D277=$E$18,IF($E$7-SUM(OFFSET(F277,-$E$18,0):F277)&gt;0,$E$7-SUM(OFFSET(F277,-$E$18,0):F277),0),IF(OFFSET(G277,-$E$18,0)-SUM(OFFSET(F277,-$E$18,0):F277)&gt;0,OFFSET(G277,-$E$18,0)-SUM(OFFSET(F277,-$E$18,0):F277),0)))</f>
        <v>0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27</v>
      </c>
      <c r="F278" s="15">
        <f t="shared" ref="F278:F341" si="28">ROUND($E$15/7,0)</f>
        <v>5</v>
      </c>
      <c r="G278" s="15">
        <f t="shared" ref="G278:G341" ca="1" si="29">IF(D278=1,$E$4,IF(E278&lt;0,$E$4-E278,IF(MOD(D278,$E$5)=0,$E$4-E278,0)))</f>
        <v>0</v>
      </c>
      <c r="H278" s="13">
        <f t="shared" ca="1" si="25"/>
        <v>2.9589041095890414E-2</v>
      </c>
      <c r="I278" s="29">
        <f ca="1">IF(G278&lt;&gt;0,IF(E278&lt;0,0,IF(OR('House Salad'!I278&gt;0,'Green Pepper'!I278&gt;0),0,IF(OR(Pita!I278&gt;0),50,200))),0)</f>
        <v>0</v>
      </c>
      <c r="J278" s="2">
        <f ca="1">IF(D278&lt;$E$18,"N/A",IF(D278=$E$18,IF($E$7-SUM(OFFSET(F278,-$E$18,0):F278)&gt;0,$E$7-SUM(OFFSET(F278,-$E$18,0):F278),0),IF(OFFSET(G278,-$E$18,0)-SUM(OFFSET(F278,-$E$18,0):F278)&gt;0,OFFSET(G278,-$E$18,0)-SUM(OFFSET(F278,-$E$18,0):F278),0)))</f>
        <v>0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22</v>
      </c>
      <c r="F279" s="15">
        <f t="shared" si="28"/>
        <v>5</v>
      </c>
      <c r="G279" s="15">
        <f t="shared" ca="1" si="29"/>
        <v>35</v>
      </c>
      <c r="H279" s="13">
        <f t="shared" ca="1" si="25"/>
        <v>2.4109589041095895E-2</v>
      </c>
      <c r="I279" s="29">
        <f ca="1">IF(G279&lt;&gt;0,IF(E279&lt;0,0,IF(OR('House Salad'!I279&gt;0,'Green Pepper'!I279&gt;0),0,IF(OR(Pita!I279&gt;0),50,200))),0)</f>
        <v>0</v>
      </c>
      <c r="J279" s="2">
        <f ca="1">IF(D279&lt;$E$18,"N/A",IF(D279=$E$18,IF($E$7-SUM(OFFSET(F279,-$E$18,0):F279)&gt;0,$E$7-SUM(OFFSET(F279,-$E$18,0):F279),0),IF(OFFSET(G279,-$E$18,0)-SUM(OFFSET(F279,-$E$18,0):F279)&gt;0,OFFSET(G279,-$E$18,0)-SUM(OFFSET(F279,-$E$18,0):F279),0)))</f>
        <v>0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52</v>
      </c>
      <c r="F280" s="15">
        <f t="shared" si="28"/>
        <v>5</v>
      </c>
      <c r="G280" s="15">
        <f t="shared" ca="1" si="29"/>
        <v>0</v>
      </c>
      <c r="H280" s="13">
        <f t="shared" ca="1" si="25"/>
        <v>5.6986301369863018E-2</v>
      </c>
      <c r="I280" s="29">
        <f ca="1">IF(G280&lt;&gt;0,IF(E280&lt;0,0,IF(OR('House Salad'!I280&gt;0,'Green Pepper'!I280&gt;0),0,IF(OR(Pita!I280&gt;0),50,200))),0)</f>
        <v>0</v>
      </c>
      <c r="J280" s="2">
        <f ca="1">IF(D280&lt;$E$18,"N/A",IF(D280=$E$18,IF($E$7-SUM(OFFSET(F280,-$E$18,0):F280)&gt;0,$E$7-SUM(OFFSET(F280,-$E$18,0):F280),0),IF(OFFSET(G280,-$E$18,0)-SUM(OFFSET(F280,-$E$18,0):F280)&gt;0,OFFSET(G280,-$E$18,0)-SUM(OFFSET(F280,-$E$18,0):F280),0)))</f>
        <v>0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47</v>
      </c>
      <c r="F281" s="15">
        <f t="shared" si="28"/>
        <v>5</v>
      </c>
      <c r="G281" s="15">
        <f t="shared" ca="1" si="29"/>
        <v>0</v>
      </c>
      <c r="H281" s="13">
        <f t="shared" ca="1" si="25"/>
        <v>5.1506849315068499E-2</v>
      </c>
      <c r="I281" s="29">
        <f ca="1">IF(G281&lt;&gt;0,IF(E281&lt;0,0,IF(OR('House Salad'!I281&gt;0,'Green Pepper'!I281&gt;0),0,IF(OR(Pita!I281&gt;0),50,200))),0)</f>
        <v>0</v>
      </c>
      <c r="J281" s="2">
        <f ca="1">IF(D281&lt;$E$18,"N/A",IF(D281=$E$18,IF($E$7-SUM(OFFSET(F281,-$E$18,0):F281)&gt;0,$E$7-SUM(OFFSET(F281,-$E$18,0):F281),0),IF(OFFSET(G281,-$E$18,0)-SUM(OFFSET(F281,-$E$18,0):F281)&gt;0,OFFSET(G281,-$E$18,0)-SUM(OFFSET(F281,-$E$18,0):F281),0)))</f>
        <v>0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42</v>
      </c>
      <c r="F282" s="15">
        <f t="shared" si="28"/>
        <v>5</v>
      </c>
      <c r="G282" s="15">
        <f t="shared" ca="1" si="29"/>
        <v>0</v>
      </c>
      <c r="H282" s="13">
        <f t="shared" ca="1" si="25"/>
        <v>4.6027397260273981E-2</v>
      </c>
      <c r="I282" s="29">
        <f ca="1">IF(G282&lt;&gt;0,IF(E282&lt;0,0,IF(OR('House Salad'!I282&gt;0,'Green Pepper'!I282&gt;0),0,IF(OR(Pita!I282&gt;0),50,200))),0)</f>
        <v>0</v>
      </c>
      <c r="J282" s="2">
        <f ca="1">IF(D282&lt;$E$18,"N/A",IF(D282=$E$18,IF($E$7-SUM(OFFSET(F282,-$E$18,0):F282)&gt;0,$E$7-SUM(OFFSET(F282,-$E$18,0):F282),0),IF(OFFSET(G282,-$E$18,0)-SUM(OFFSET(F282,-$E$18,0):F282)&gt;0,OFFSET(G282,-$E$18,0)-SUM(OFFSET(F282,-$E$18,0):F282),0)))</f>
        <v>0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37</v>
      </c>
      <c r="F283" s="15">
        <f t="shared" si="28"/>
        <v>5</v>
      </c>
      <c r="G283" s="15">
        <f t="shared" ca="1" si="29"/>
        <v>0</v>
      </c>
      <c r="H283" s="13">
        <f t="shared" ca="1" si="25"/>
        <v>4.0547945205479455E-2</v>
      </c>
      <c r="I283" s="29">
        <f ca="1">IF(G283&lt;&gt;0,IF(E283&lt;0,0,IF(OR('House Salad'!I283&gt;0,'Green Pepper'!I283&gt;0),0,IF(OR(Pita!I283&gt;0),50,200))),0)</f>
        <v>0</v>
      </c>
      <c r="J283" s="2">
        <f ca="1">IF(D283&lt;$E$18,"N/A",IF(D283=$E$18,IF($E$7-SUM(OFFSET(F283,-$E$18,0):F283)&gt;0,$E$7-SUM(OFFSET(F283,-$E$18,0):F283),0),IF(OFFSET(G283,-$E$18,0)-SUM(OFFSET(F283,-$E$18,0):F283)&gt;0,OFFSET(G283,-$E$18,0)-SUM(OFFSET(F283,-$E$18,0):F283),0)))</f>
        <v>0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32</v>
      </c>
      <c r="F284" s="15">
        <f t="shared" si="28"/>
        <v>5</v>
      </c>
      <c r="G284" s="15">
        <f t="shared" ca="1" si="29"/>
        <v>0</v>
      </c>
      <c r="H284" s="13">
        <f t="shared" ca="1" si="25"/>
        <v>3.5068493150684936E-2</v>
      </c>
      <c r="I284" s="29">
        <f ca="1">IF(G284&lt;&gt;0,IF(E284&lt;0,0,IF(OR('House Salad'!I284&gt;0,'Green Pepper'!I284&gt;0),0,IF(OR(Pita!I284&gt;0),50,200))),0)</f>
        <v>0</v>
      </c>
      <c r="J284" s="2">
        <f ca="1">IF(D284&lt;$E$18,"N/A",IF(D284=$E$18,IF($E$7-SUM(OFFSET(F284,-$E$18,0):F284)&gt;0,$E$7-SUM(OFFSET(F284,-$E$18,0):F284),0),IF(OFFSET(G284,-$E$18,0)-SUM(OFFSET(F284,-$E$18,0):F284)&gt;0,OFFSET(G284,-$E$18,0)-SUM(OFFSET(F284,-$E$18,0):F284),0)))</f>
        <v>0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27</v>
      </c>
      <c r="F285" s="15">
        <f t="shared" si="28"/>
        <v>5</v>
      </c>
      <c r="G285" s="15">
        <f t="shared" ca="1" si="29"/>
        <v>0</v>
      </c>
      <c r="H285" s="13">
        <f t="shared" ca="1" si="25"/>
        <v>2.9589041095890414E-2</v>
      </c>
      <c r="I285" s="29">
        <f ca="1">IF(G285&lt;&gt;0,IF(E285&lt;0,0,IF(OR('House Salad'!I285&gt;0,'Green Pepper'!I285&gt;0),0,IF(OR(Pita!I285&gt;0),50,200))),0)</f>
        <v>0</v>
      </c>
      <c r="J285" s="2">
        <f ca="1">IF(D285&lt;$E$18,"N/A",IF(D285=$E$18,IF($E$7-SUM(OFFSET(F285,-$E$18,0):F285)&gt;0,$E$7-SUM(OFFSET(F285,-$E$18,0):F285),0),IF(OFFSET(G285,-$E$18,0)-SUM(OFFSET(F285,-$E$18,0):F285)&gt;0,OFFSET(G285,-$E$18,0)-SUM(OFFSET(F285,-$E$18,0):F285),0)))</f>
        <v>0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22</v>
      </c>
      <c r="F286" s="15">
        <f t="shared" si="28"/>
        <v>5</v>
      </c>
      <c r="G286" s="15">
        <f t="shared" ca="1" si="29"/>
        <v>35</v>
      </c>
      <c r="H286" s="13">
        <f t="shared" ca="1" si="25"/>
        <v>2.4109589041095895E-2</v>
      </c>
      <c r="I286" s="29">
        <f ca="1">IF(G286&lt;&gt;0,IF(E286&lt;0,0,IF(OR('House Salad'!I286&gt;0,'Green Pepper'!I286&gt;0),0,IF(OR(Pita!I286&gt;0),50,200))),0)</f>
        <v>0</v>
      </c>
      <c r="J286" s="2">
        <f ca="1">IF(D286&lt;$E$18,"N/A",IF(D286=$E$18,IF($E$7-SUM(OFFSET(F286,-$E$18,0):F286)&gt;0,$E$7-SUM(OFFSET(F286,-$E$18,0):F286),0),IF(OFFSET(G286,-$E$18,0)-SUM(OFFSET(F286,-$E$18,0):F286)&gt;0,OFFSET(G286,-$E$18,0)-SUM(OFFSET(F286,-$E$18,0):F286),0)))</f>
        <v>0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52</v>
      </c>
      <c r="F287" s="15">
        <f t="shared" si="28"/>
        <v>5</v>
      </c>
      <c r="G287" s="15">
        <f t="shared" ca="1" si="29"/>
        <v>0</v>
      </c>
      <c r="H287" s="13">
        <f t="shared" ca="1" si="25"/>
        <v>5.6986301369863018E-2</v>
      </c>
      <c r="I287" s="29">
        <f ca="1">IF(G287&lt;&gt;0,IF(E287&lt;0,0,IF(OR('House Salad'!I287&gt;0,'Green Pepper'!I287&gt;0),0,IF(OR(Pita!I287&gt;0),50,200))),0)</f>
        <v>0</v>
      </c>
      <c r="J287" s="2">
        <f ca="1">IF(D287&lt;$E$18,"N/A",IF(D287=$E$18,IF($E$7-SUM(OFFSET(F287,-$E$18,0):F287)&gt;0,$E$7-SUM(OFFSET(F287,-$E$18,0):F287),0),IF(OFFSET(G287,-$E$18,0)-SUM(OFFSET(F287,-$E$18,0):F287)&gt;0,OFFSET(G287,-$E$18,0)-SUM(OFFSET(F287,-$E$18,0):F287),0)))</f>
        <v>0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47</v>
      </c>
      <c r="F288" s="15">
        <f t="shared" si="28"/>
        <v>5</v>
      </c>
      <c r="G288" s="15">
        <f t="shared" ca="1" si="29"/>
        <v>0</v>
      </c>
      <c r="H288" s="13">
        <f t="shared" ca="1" si="25"/>
        <v>5.1506849315068499E-2</v>
      </c>
      <c r="I288" s="29">
        <f ca="1">IF(G288&lt;&gt;0,IF(E288&lt;0,0,IF(OR('House Salad'!I288&gt;0,'Green Pepper'!I288&gt;0),0,IF(OR(Pita!I288&gt;0),50,200))),0)</f>
        <v>0</v>
      </c>
      <c r="J288" s="2">
        <f ca="1">IF(D288&lt;$E$18,"N/A",IF(D288=$E$18,IF($E$7-SUM(OFFSET(F288,-$E$18,0):F288)&gt;0,$E$7-SUM(OFFSET(F288,-$E$18,0):F288),0),IF(OFFSET(G288,-$E$18,0)-SUM(OFFSET(F288,-$E$18,0):F288)&gt;0,OFFSET(G288,-$E$18,0)-SUM(OFFSET(F288,-$E$18,0):F288),0)))</f>
        <v>0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42</v>
      </c>
      <c r="F289" s="15">
        <f t="shared" si="28"/>
        <v>5</v>
      </c>
      <c r="G289" s="15">
        <f t="shared" ca="1" si="29"/>
        <v>0</v>
      </c>
      <c r="H289" s="13">
        <f t="shared" ca="1" si="25"/>
        <v>4.6027397260273981E-2</v>
      </c>
      <c r="I289" s="29">
        <f ca="1">IF(G289&lt;&gt;0,IF(E289&lt;0,0,IF(OR('House Salad'!I289&gt;0,'Green Pepper'!I289&gt;0),0,IF(OR(Pita!I289&gt;0),50,200))),0)</f>
        <v>0</v>
      </c>
      <c r="J289" s="2">
        <f ca="1">IF(D289&lt;$E$18,"N/A",IF(D289=$E$18,IF($E$7-SUM(OFFSET(F289,-$E$18,0):F289)&gt;0,$E$7-SUM(OFFSET(F289,-$E$18,0):F289),0),IF(OFFSET(G289,-$E$18,0)-SUM(OFFSET(F289,-$E$18,0):F289)&gt;0,OFFSET(G289,-$E$18,0)-SUM(OFFSET(F289,-$E$18,0):F289),0)))</f>
        <v>0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37</v>
      </c>
      <c r="F290" s="15">
        <f t="shared" si="28"/>
        <v>5</v>
      </c>
      <c r="G290" s="15">
        <f t="shared" ca="1" si="29"/>
        <v>0</v>
      </c>
      <c r="H290" s="13">
        <f t="shared" ca="1" si="25"/>
        <v>4.0547945205479455E-2</v>
      </c>
      <c r="I290" s="29">
        <f ca="1">IF(G290&lt;&gt;0,IF(E290&lt;0,0,IF(OR('House Salad'!I290&gt;0,'Green Pepper'!I290&gt;0),0,IF(OR(Pita!I290&gt;0),50,200))),0)</f>
        <v>0</v>
      </c>
      <c r="J290" s="2">
        <f ca="1">IF(D290&lt;$E$18,"N/A",IF(D290=$E$18,IF($E$7-SUM(OFFSET(F290,-$E$18,0):F290)&gt;0,$E$7-SUM(OFFSET(F290,-$E$18,0):F290),0),IF(OFFSET(G290,-$E$18,0)-SUM(OFFSET(F290,-$E$18,0):F290)&gt;0,OFFSET(G290,-$E$18,0)-SUM(OFFSET(F290,-$E$18,0):F290),0)))</f>
        <v>0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32</v>
      </c>
      <c r="F291" s="15">
        <f t="shared" si="28"/>
        <v>5</v>
      </c>
      <c r="G291" s="15">
        <f t="shared" ca="1" si="29"/>
        <v>0</v>
      </c>
      <c r="H291" s="13">
        <f t="shared" ca="1" si="25"/>
        <v>3.5068493150684936E-2</v>
      </c>
      <c r="I291" s="29">
        <f ca="1">IF(G291&lt;&gt;0,IF(E291&lt;0,0,IF(OR('House Salad'!I291&gt;0,'Green Pepper'!I291&gt;0),0,IF(OR(Pita!I291&gt;0),50,200))),0)</f>
        <v>0</v>
      </c>
      <c r="J291" s="2">
        <f ca="1">IF(D291&lt;$E$18,"N/A",IF(D291=$E$18,IF($E$7-SUM(OFFSET(F291,-$E$18,0):F291)&gt;0,$E$7-SUM(OFFSET(F291,-$E$18,0):F291),0),IF(OFFSET(G291,-$E$18,0)-SUM(OFFSET(F291,-$E$18,0):F291)&gt;0,OFFSET(G291,-$E$18,0)-SUM(OFFSET(F291,-$E$18,0):F291),0)))</f>
        <v>0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27</v>
      </c>
      <c r="F292" s="15">
        <f t="shared" si="28"/>
        <v>5</v>
      </c>
      <c r="G292" s="15">
        <f t="shared" ca="1" si="29"/>
        <v>0</v>
      </c>
      <c r="H292" s="13">
        <f t="shared" ca="1" si="25"/>
        <v>2.9589041095890414E-2</v>
      </c>
      <c r="I292" s="29">
        <f ca="1">IF(G292&lt;&gt;0,IF(E292&lt;0,0,IF(OR('House Salad'!I292&gt;0,'Green Pepper'!I292&gt;0),0,IF(OR(Pita!I292&gt;0),50,200))),0)</f>
        <v>0</v>
      </c>
      <c r="J292" s="2">
        <f ca="1">IF(D292&lt;$E$18,"N/A",IF(D292=$E$18,IF($E$7-SUM(OFFSET(F292,-$E$18,0):F292)&gt;0,$E$7-SUM(OFFSET(F292,-$E$18,0):F292),0),IF(OFFSET(G292,-$E$18,0)-SUM(OFFSET(F292,-$E$18,0):F292)&gt;0,OFFSET(G292,-$E$18,0)-SUM(OFFSET(F292,-$E$18,0):F292),0)))</f>
        <v>0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22</v>
      </c>
      <c r="F293" s="15">
        <f t="shared" si="28"/>
        <v>5</v>
      </c>
      <c r="G293" s="15">
        <f t="shared" ca="1" si="29"/>
        <v>35</v>
      </c>
      <c r="H293" s="13">
        <f t="shared" ca="1" si="25"/>
        <v>2.4109589041095895E-2</v>
      </c>
      <c r="I293" s="29">
        <f ca="1">IF(G293&lt;&gt;0,IF(E293&lt;0,0,IF(OR('House Salad'!I293&gt;0,'Green Pepper'!I293&gt;0),0,IF(OR(Pita!I293&gt;0),50,200))),0)</f>
        <v>0</v>
      </c>
      <c r="J293" s="2">
        <f ca="1">IF(D293&lt;$E$18,"N/A",IF(D293=$E$18,IF($E$7-SUM(OFFSET(F293,-$E$18,0):F293)&gt;0,$E$7-SUM(OFFSET(F293,-$E$18,0):F293),0),IF(OFFSET(G293,-$E$18,0)-SUM(OFFSET(F293,-$E$18,0):F293)&gt;0,OFFSET(G293,-$E$18,0)-SUM(OFFSET(F293,-$E$18,0):F293),0)))</f>
        <v>0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52</v>
      </c>
      <c r="F294" s="15">
        <f t="shared" si="28"/>
        <v>5</v>
      </c>
      <c r="G294" s="15">
        <f t="shared" ca="1" si="29"/>
        <v>0</v>
      </c>
      <c r="H294" s="13">
        <f t="shared" ca="1" si="25"/>
        <v>5.6986301369863018E-2</v>
      </c>
      <c r="I294" s="29">
        <f ca="1">IF(G294&lt;&gt;0,IF(E294&lt;0,0,IF(OR('House Salad'!I294&gt;0,'Green Pepper'!I294&gt;0),0,IF(OR(Pita!I294&gt;0),50,200))),0)</f>
        <v>0</v>
      </c>
      <c r="J294" s="2">
        <f ca="1">IF(D294&lt;$E$18,"N/A",IF(D294=$E$18,IF($E$7-SUM(OFFSET(F294,-$E$18,0):F294)&gt;0,$E$7-SUM(OFFSET(F294,-$E$18,0):F294),0),IF(OFFSET(G294,-$E$18,0)-SUM(OFFSET(F294,-$E$18,0):F294)&gt;0,OFFSET(G294,-$E$18,0)-SUM(OFFSET(F294,-$E$18,0):F294),0)))</f>
        <v>0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47</v>
      </c>
      <c r="F295" s="15">
        <f t="shared" si="28"/>
        <v>5</v>
      </c>
      <c r="G295" s="15">
        <f t="shared" ca="1" si="29"/>
        <v>0</v>
      </c>
      <c r="H295" s="13">
        <f t="shared" ca="1" si="25"/>
        <v>5.1506849315068499E-2</v>
      </c>
      <c r="I295" s="29">
        <f ca="1">IF(G295&lt;&gt;0,IF(E295&lt;0,0,IF(OR('House Salad'!I295&gt;0,'Green Pepper'!I295&gt;0),0,IF(OR(Pita!I295&gt;0),50,200))),0)</f>
        <v>0</v>
      </c>
      <c r="J295" s="2">
        <f ca="1">IF(D295&lt;$E$18,"N/A",IF(D295=$E$18,IF($E$7-SUM(OFFSET(F295,-$E$18,0):F295)&gt;0,$E$7-SUM(OFFSET(F295,-$E$18,0):F295),0),IF(OFFSET(G295,-$E$18,0)-SUM(OFFSET(F295,-$E$18,0):F295)&gt;0,OFFSET(G295,-$E$18,0)-SUM(OFFSET(F295,-$E$18,0):F295),0)))</f>
        <v>0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42</v>
      </c>
      <c r="F296" s="15">
        <f t="shared" si="28"/>
        <v>5</v>
      </c>
      <c r="G296" s="15">
        <f t="shared" ca="1" si="29"/>
        <v>0</v>
      </c>
      <c r="H296" s="13">
        <f t="shared" ca="1" si="25"/>
        <v>4.6027397260273981E-2</v>
      </c>
      <c r="I296" s="29">
        <f ca="1">IF(G296&lt;&gt;0,IF(E296&lt;0,0,IF(OR('House Salad'!I296&gt;0,'Green Pepper'!I296&gt;0),0,IF(OR(Pita!I296&gt;0),50,200))),0)</f>
        <v>0</v>
      </c>
      <c r="J296" s="2">
        <f ca="1">IF(D296&lt;$E$18,"N/A",IF(D296=$E$18,IF($E$7-SUM(OFFSET(F296,-$E$18,0):F296)&gt;0,$E$7-SUM(OFFSET(F296,-$E$18,0):F296),0),IF(OFFSET(G296,-$E$18,0)-SUM(OFFSET(F296,-$E$18,0):F296)&gt;0,OFFSET(G296,-$E$18,0)-SUM(OFFSET(F296,-$E$18,0):F296),0)))</f>
        <v>0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37</v>
      </c>
      <c r="F297" s="15">
        <f t="shared" si="28"/>
        <v>5</v>
      </c>
      <c r="G297" s="15">
        <f t="shared" ca="1" si="29"/>
        <v>0</v>
      </c>
      <c r="H297" s="13">
        <f t="shared" ca="1" si="25"/>
        <v>4.0547945205479455E-2</v>
      </c>
      <c r="I297" s="29">
        <f ca="1">IF(G297&lt;&gt;0,IF(E297&lt;0,0,IF(OR('House Salad'!I297&gt;0,'Green Pepper'!I297&gt;0),0,IF(OR(Pita!I297&gt;0),50,200))),0)</f>
        <v>0</v>
      </c>
      <c r="J297" s="2">
        <f ca="1">IF(D297&lt;$E$18,"N/A",IF(D297=$E$18,IF($E$7-SUM(OFFSET(F297,-$E$18,0):F297)&gt;0,$E$7-SUM(OFFSET(F297,-$E$18,0):F297),0),IF(OFFSET(G297,-$E$18,0)-SUM(OFFSET(F297,-$E$18,0):F297)&gt;0,OFFSET(G297,-$E$18,0)-SUM(OFFSET(F297,-$E$18,0):F297),0)))</f>
        <v>0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32</v>
      </c>
      <c r="F298" s="15">
        <f t="shared" si="28"/>
        <v>5</v>
      </c>
      <c r="G298" s="15">
        <f t="shared" ca="1" si="29"/>
        <v>0</v>
      </c>
      <c r="H298" s="13">
        <f t="shared" ca="1" si="25"/>
        <v>3.5068493150684936E-2</v>
      </c>
      <c r="I298" s="29">
        <f ca="1">IF(G298&lt;&gt;0,IF(E298&lt;0,0,IF(OR('House Salad'!I298&gt;0,'Green Pepper'!I298&gt;0),0,IF(OR(Pita!I298&gt;0),50,200))),0)</f>
        <v>0</v>
      </c>
      <c r="J298" s="2">
        <f ca="1">IF(D298&lt;$E$18,"N/A",IF(D298=$E$18,IF($E$7-SUM(OFFSET(F298,-$E$18,0):F298)&gt;0,$E$7-SUM(OFFSET(F298,-$E$18,0):F298),0),IF(OFFSET(G298,-$E$18,0)-SUM(OFFSET(F298,-$E$18,0):F298)&gt;0,OFFSET(G298,-$E$18,0)-SUM(OFFSET(F298,-$E$18,0):F298),0)))</f>
        <v>0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27</v>
      </c>
      <c r="F299" s="15">
        <f t="shared" si="28"/>
        <v>5</v>
      </c>
      <c r="G299" s="15">
        <f t="shared" ca="1" si="29"/>
        <v>0</v>
      </c>
      <c r="H299" s="13">
        <f t="shared" ca="1" si="25"/>
        <v>2.9589041095890414E-2</v>
      </c>
      <c r="I299" s="29">
        <f ca="1">IF(G299&lt;&gt;0,IF(E299&lt;0,0,IF(OR('House Salad'!I299&gt;0,'Green Pepper'!I299&gt;0),0,IF(OR(Pita!I299&gt;0),50,200))),0)</f>
        <v>0</v>
      </c>
      <c r="J299" s="2">
        <f ca="1">IF(D299&lt;$E$18,"N/A",IF(D299=$E$18,IF($E$7-SUM(OFFSET(F299,-$E$18,0):F299)&gt;0,$E$7-SUM(OFFSET(F299,-$E$18,0):F299),0),IF(OFFSET(G299,-$E$18,0)-SUM(OFFSET(F299,-$E$18,0):F299)&gt;0,OFFSET(G299,-$E$18,0)-SUM(OFFSET(F299,-$E$18,0):F299),0)))</f>
        <v>0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22</v>
      </c>
      <c r="F300" s="15">
        <f t="shared" si="28"/>
        <v>5</v>
      </c>
      <c r="G300" s="15">
        <f t="shared" ca="1" si="29"/>
        <v>35</v>
      </c>
      <c r="H300" s="13">
        <f t="shared" ca="1" si="25"/>
        <v>2.4109589041095895E-2</v>
      </c>
      <c r="I300" s="29">
        <f ca="1">IF(G300&lt;&gt;0,IF(E300&lt;0,0,IF(OR('House Salad'!I300&gt;0,'Green Pepper'!I300&gt;0),0,IF(OR(Pita!I300&gt;0),50,200))),0)</f>
        <v>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52</v>
      </c>
      <c r="F301" s="15">
        <f t="shared" si="28"/>
        <v>5</v>
      </c>
      <c r="G301" s="15">
        <f t="shared" ca="1" si="29"/>
        <v>0</v>
      </c>
      <c r="H301" s="13">
        <f t="shared" ca="1" si="25"/>
        <v>5.6986301369863018E-2</v>
      </c>
      <c r="I301" s="29">
        <f ca="1">IF(G301&lt;&gt;0,IF(E301&lt;0,0,IF(OR('House Salad'!I301&gt;0,'Green Pepper'!I301&gt;0),0,IF(OR(Pita!I301&gt;0),50,200))),0)</f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47</v>
      </c>
      <c r="F302" s="15">
        <f t="shared" si="28"/>
        <v>5</v>
      </c>
      <c r="G302" s="15">
        <f t="shared" ca="1" si="29"/>
        <v>0</v>
      </c>
      <c r="H302" s="13">
        <f t="shared" ca="1" si="25"/>
        <v>5.1506849315068499E-2</v>
      </c>
      <c r="I302" s="29">
        <f ca="1">IF(G302&lt;&gt;0,IF(E302&lt;0,0,IF(OR('House Salad'!I302&gt;0,'Green Pepper'!I302&gt;0),0,IF(OR(Pita!I302&gt;0),50,200))),0)</f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42</v>
      </c>
      <c r="F303" s="15">
        <f t="shared" si="28"/>
        <v>5</v>
      </c>
      <c r="G303" s="15">
        <f t="shared" ca="1" si="29"/>
        <v>0</v>
      </c>
      <c r="H303" s="13">
        <f t="shared" ca="1" si="25"/>
        <v>4.6027397260273981E-2</v>
      </c>
      <c r="I303" s="29">
        <f ca="1">IF(G303&lt;&gt;0,IF(E303&lt;0,0,IF(OR('House Salad'!I303&gt;0,'Green Pepper'!I303&gt;0),0,IF(OR(Pita!I303&gt;0),50,200))),0)</f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37</v>
      </c>
      <c r="F304" s="15">
        <f t="shared" si="28"/>
        <v>5</v>
      </c>
      <c r="G304" s="15">
        <f t="shared" ca="1" si="29"/>
        <v>0</v>
      </c>
      <c r="H304" s="13">
        <f t="shared" ca="1" si="25"/>
        <v>4.0547945205479455E-2</v>
      </c>
      <c r="I304" s="29">
        <f ca="1">IF(G304&lt;&gt;0,IF(E304&lt;0,0,IF(OR('House Salad'!I304&gt;0,'Green Pepper'!I304&gt;0),0,IF(OR(Pita!I304&gt;0),50,200))),0)</f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32</v>
      </c>
      <c r="F305" s="15">
        <f t="shared" si="28"/>
        <v>5</v>
      </c>
      <c r="G305" s="15">
        <f t="shared" ca="1" si="29"/>
        <v>0</v>
      </c>
      <c r="H305" s="13">
        <f t="shared" ca="1" si="25"/>
        <v>3.5068493150684936E-2</v>
      </c>
      <c r="I305" s="29">
        <f ca="1">IF(G305&lt;&gt;0,IF(E305&lt;0,0,IF(OR('House Salad'!I305&gt;0,'Green Pepper'!I305&gt;0),0,IF(OR(Pita!I305&gt;0),50,200))),0)</f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27</v>
      </c>
      <c r="F306" s="15">
        <f t="shared" si="28"/>
        <v>5</v>
      </c>
      <c r="G306" s="15">
        <f t="shared" ca="1" si="29"/>
        <v>0</v>
      </c>
      <c r="H306" s="13">
        <f t="shared" ca="1" si="25"/>
        <v>2.9589041095890414E-2</v>
      </c>
      <c r="I306" s="29">
        <f ca="1">IF(G306&lt;&gt;0,IF(E306&lt;0,0,IF(OR('House Salad'!I306&gt;0,'Green Pepper'!I306&gt;0),0,IF(OR(Pita!I306&gt;0),50,200))),0)</f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22</v>
      </c>
      <c r="F307" s="15">
        <f t="shared" si="28"/>
        <v>5</v>
      </c>
      <c r="G307" s="15">
        <f t="shared" ca="1" si="29"/>
        <v>35</v>
      </c>
      <c r="H307" s="13">
        <f t="shared" ca="1" si="25"/>
        <v>2.4109589041095895E-2</v>
      </c>
      <c r="I307" s="29">
        <f ca="1">IF(G307&lt;&gt;0,IF(E307&lt;0,0,IF(OR('House Salad'!I307&gt;0,'Green Pepper'!I307&gt;0),0,IF(OR(Pita!I307&gt;0),50,200))),0)</f>
        <v>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52</v>
      </c>
      <c r="F308" s="15">
        <f t="shared" si="28"/>
        <v>5</v>
      </c>
      <c r="G308" s="15">
        <f t="shared" ca="1" si="29"/>
        <v>0</v>
      </c>
      <c r="H308" s="13">
        <f t="shared" ca="1" si="25"/>
        <v>5.6986301369863018E-2</v>
      </c>
      <c r="I308" s="29">
        <f ca="1">IF(G308&lt;&gt;0,IF(E308&lt;0,0,IF(OR('House Salad'!I308&gt;0,'Green Pepper'!I308&gt;0),0,IF(OR(Pita!I308&gt;0),50,200))),0)</f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47</v>
      </c>
      <c r="F309" s="15">
        <f t="shared" si="28"/>
        <v>5</v>
      </c>
      <c r="G309" s="15">
        <f t="shared" ca="1" si="29"/>
        <v>0</v>
      </c>
      <c r="H309" s="13">
        <f t="shared" ca="1" si="25"/>
        <v>5.1506849315068499E-2</v>
      </c>
      <c r="I309" s="29">
        <f ca="1">IF(G309&lt;&gt;0,IF(E309&lt;0,0,IF(OR('House Salad'!I309&gt;0,'Green Pepper'!I309&gt;0),0,IF(OR(Pita!I309&gt;0),50,200))),0)</f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42</v>
      </c>
      <c r="F310" s="15">
        <f t="shared" si="28"/>
        <v>5</v>
      </c>
      <c r="G310" s="15">
        <f t="shared" ca="1" si="29"/>
        <v>0</v>
      </c>
      <c r="H310" s="13">
        <f t="shared" ca="1" si="25"/>
        <v>4.6027397260273981E-2</v>
      </c>
      <c r="I310" s="29">
        <f ca="1">IF(G310&lt;&gt;0,IF(E310&lt;0,0,IF(OR('House Salad'!I310&gt;0,'Green Pepper'!I310&gt;0),0,IF(OR(Pita!I310&gt;0),50,200))),0)</f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37</v>
      </c>
      <c r="F311" s="15">
        <f t="shared" si="28"/>
        <v>5</v>
      </c>
      <c r="G311" s="15">
        <f t="shared" ca="1" si="29"/>
        <v>0</v>
      </c>
      <c r="H311" s="13">
        <f t="shared" ca="1" si="25"/>
        <v>4.0547945205479455E-2</v>
      </c>
      <c r="I311" s="29">
        <f ca="1">IF(G311&lt;&gt;0,IF(E311&lt;0,0,IF(OR('House Salad'!I311&gt;0,'Green Pepper'!I311&gt;0),0,IF(OR(Pita!I311&gt;0),50,200))),0)</f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32</v>
      </c>
      <c r="F312" s="15">
        <f t="shared" si="28"/>
        <v>5</v>
      </c>
      <c r="G312" s="15">
        <f t="shared" ca="1" si="29"/>
        <v>0</v>
      </c>
      <c r="H312" s="13">
        <f t="shared" ca="1" si="25"/>
        <v>3.5068493150684936E-2</v>
      </c>
      <c r="I312" s="29">
        <f ca="1">IF(G312&lt;&gt;0,IF(E312&lt;0,0,IF(OR('House Salad'!I312&gt;0,'Green Pepper'!I312&gt;0),0,IF(OR(Pita!I312&gt;0),50,200))),0)</f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27</v>
      </c>
      <c r="F313" s="15">
        <f t="shared" si="28"/>
        <v>5</v>
      </c>
      <c r="G313" s="15">
        <f t="shared" ca="1" si="29"/>
        <v>0</v>
      </c>
      <c r="H313" s="13">
        <f t="shared" ca="1" si="25"/>
        <v>2.9589041095890414E-2</v>
      </c>
      <c r="I313" s="29">
        <f ca="1">IF(G313&lt;&gt;0,IF(E313&lt;0,0,IF(OR('House Salad'!I313&gt;0,'Green Pepper'!I313&gt;0),0,IF(OR(Pita!I313&gt;0),50,200))),0)</f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22</v>
      </c>
      <c r="F314" s="15">
        <f t="shared" si="28"/>
        <v>5</v>
      </c>
      <c r="G314" s="15">
        <f t="shared" ca="1" si="29"/>
        <v>35</v>
      </c>
      <c r="H314" s="13">
        <f t="shared" ca="1" si="25"/>
        <v>2.4109589041095895E-2</v>
      </c>
      <c r="I314" s="29">
        <f ca="1">IF(G314&lt;&gt;0,IF(E314&lt;0,0,IF(OR('House Salad'!I314&gt;0,'Green Pepper'!I314&gt;0),0,IF(OR(Pita!I314&gt;0),50,200))),0)</f>
        <v>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52</v>
      </c>
      <c r="F315" s="15">
        <f t="shared" si="28"/>
        <v>5</v>
      </c>
      <c r="G315" s="15">
        <f t="shared" ca="1" si="29"/>
        <v>0</v>
      </c>
      <c r="H315" s="13">
        <f t="shared" ca="1" si="25"/>
        <v>5.6986301369863018E-2</v>
      </c>
      <c r="I315" s="29">
        <f ca="1">IF(G315&lt;&gt;0,IF(E315&lt;0,0,IF(OR('House Salad'!I315&gt;0,'Green Pepper'!I315&gt;0),0,IF(OR(Pita!I315&gt;0),50,200))),0)</f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47</v>
      </c>
      <c r="F316" s="15">
        <f t="shared" si="28"/>
        <v>5</v>
      </c>
      <c r="G316" s="15">
        <f t="shared" ca="1" si="29"/>
        <v>0</v>
      </c>
      <c r="H316" s="13">
        <f t="shared" ca="1" si="25"/>
        <v>5.1506849315068499E-2</v>
      </c>
      <c r="I316" s="29">
        <f ca="1">IF(G316&lt;&gt;0,IF(E316&lt;0,0,IF(OR('House Salad'!I316&gt;0,'Green Pepper'!I316&gt;0),0,IF(OR(Pita!I316&gt;0),50,200))),0)</f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42</v>
      </c>
      <c r="F317" s="15">
        <f t="shared" si="28"/>
        <v>5</v>
      </c>
      <c r="G317" s="15">
        <f t="shared" ca="1" si="29"/>
        <v>0</v>
      </c>
      <c r="H317" s="13">
        <f t="shared" ca="1" si="25"/>
        <v>4.6027397260273981E-2</v>
      </c>
      <c r="I317" s="29">
        <f ca="1">IF(G317&lt;&gt;0,IF(E317&lt;0,0,IF(OR('House Salad'!I317&gt;0,'Green Pepper'!I317&gt;0),0,IF(OR(Pita!I317&gt;0),50,200))),0)</f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37</v>
      </c>
      <c r="F318" s="15">
        <f t="shared" si="28"/>
        <v>5</v>
      </c>
      <c r="G318" s="15">
        <f t="shared" ca="1" si="29"/>
        <v>0</v>
      </c>
      <c r="H318" s="13">
        <f t="shared" ca="1" si="25"/>
        <v>4.0547945205479455E-2</v>
      </c>
      <c r="I318" s="29">
        <f ca="1">IF(G318&lt;&gt;0,IF(E318&lt;0,0,IF(OR('House Salad'!I318&gt;0,'Green Pepper'!I318&gt;0),0,IF(OR(Pita!I318&gt;0),50,200))),0)</f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32</v>
      </c>
      <c r="F319" s="15">
        <f t="shared" si="28"/>
        <v>5</v>
      </c>
      <c r="G319" s="15">
        <f t="shared" ca="1" si="29"/>
        <v>0</v>
      </c>
      <c r="H319" s="13">
        <f t="shared" ca="1" si="25"/>
        <v>3.5068493150684936E-2</v>
      </c>
      <c r="I319" s="29">
        <f ca="1">IF(G319&lt;&gt;0,IF(E319&lt;0,0,IF(OR('House Salad'!I319&gt;0,'Green Pepper'!I319&gt;0),0,IF(OR(Pita!I319&gt;0),50,200))),0)</f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27</v>
      </c>
      <c r="F320" s="15">
        <f t="shared" si="28"/>
        <v>5</v>
      </c>
      <c r="G320" s="15">
        <f t="shared" ca="1" si="29"/>
        <v>0</v>
      </c>
      <c r="H320" s="13">
        <f t="shared" ca="1" si="25"/>
        <v>2.9589041095890414E-2</v>
      </c>
      <c r="I320" s="29">
        <f ca="1">IF(G320&lt;&gt;0,IF(E320&lt;0,0,IF(OR('House Salad'!I320&gt;0,'Green Pepper'!I320&gt;0),0,IF(OR(Pita!I320&gt;0),50,200))),0)</f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22</v>
      </c>
      <c r="F321" s="15">
        <f t="shared" si="28"/>
        <v>5</v>
      </c>
      <c r="G321" s="15">
        <f t="shared" ca="1" si="29"/>
        <v>35</v>
      </c>
      <c r="H321" s="13">
        <f t="shared" ca="1" si="25"/>
        <v>2.4109589041095895E-2</v>
      </c>
      <c r="I321" s="29">
        <f ca="1">IF(G321&lt;&gt;0,IF(E321&lt;0,0,IF(OR('House Salad'!I321&gt;0,'Green Pepper'!I321&gt;0),0,IF(OR(Pita!I321&gt;0),50,200))),0)</f>
        <v>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52</v>
      </c>
      <c r="F322" s="15">
        <f t="shared" si="28"/>
        <v>5</v>
      </c>
      <c r="G322" s="15">
        <f t="shared" ca="1" si="29"/>
        <v>0</v>
      </c>
      <c r="H322" s="13">
        <f t="shared" ca="1" si="25"/>
        <v>5.6986301369863018E-2</v>
      </c>
      <c r="I322" s="29">
        <f ca="1">IF(G322&lt;&gt;0,IF(E322&lt;0,0,IF(OR('House Salad'!I322&gt;0,'Green Pepper'!I322&gt;0),0,IF(OR(Pita!I322&gt;0),50,200))),0)</f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47</v>
      </c>
      <c r="F323" s="15">
        <f t="shared" si="28"/>
        <v>5</v>
      </c>
      <c r="G323" s="15">
        <f t="shared" ca="1" si="29"/>
        <v>0</v>
      </c>
      <c r="H323" s="13">
        <f t="shared" ca="1" si="25"/>
        <v>5.1506849315068499E-2</v>
      </c>
      <c r="I323" s="29">
        <f ca="1">IF(G323&lt;&gt;0,IF(E323&lt;0,0,IF(OR('House Salad'!I323&gt;0,'Green Pepper'!I323&gt;0),0,IF(OR(Pita!I323&gt;0),50,200))),0)</f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42</v>
      </c>
      <c r="F324" s="15">
        <f t="shared" si="28"/>
        <v>5</v>
      </c>
      <c r="G324" s="15">
        <f t="shared" ca="1" si="29"/>
        <v>0</v>
      </c>
      <c r="H324" s="13">
        <f t="shared" ca="1" si="25"/>
        <v>4.6027397260273981E-2</v>
      </c>
      <c r="I324" s="29">
        <f ca="1">IF(G324&lt;&gt;0,IF(E324&lt;0,0,IF(OR('House Salad'!I324&gt;0,'Green Pepper'!I324&gt;0),0,IF(OR(Pita!I324&gt;0),50,200))),0)</f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37</v>
      </c>
      <c r="F325" s="15">
        <f t="shared" si="28"/>
        <v>5</v>
      </c>
      <c r="G325" s="15">
        <f t="shared" ca="1" si="29"/>
        <v>0</v>
      </c>
      <c r="H325" s="13">
        <f t="shared" ca="1" si="25"/>
        <v>4.0547945205479455E-2</v>
      </c>
      <c r="I325" s="29">
        <f ca="1">IF(G325&lt;&gt;0,IF(E325&lt;0,0,IF(OR('House Salad'!I325&gt;0,'Green Pepper'!I325&gt;0),0,IF(OR(Pita!I325&gt;0),50,200))),0)</f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32</v>
      </c>
      <c r="F326" s="15">
        <f t="shared" si="28"/>
        <v>5</v>
      </c>
      <c r="G326" s="15">
        <f t="shared" ca="1" si="29"/>
        <v>0</v>
      </c>
      <c r="H326" s="13">
        <f t="shared" ca="1" si="25"/>
        <v>3.5068493150684936E-2</v>
      </c>
      <c r="I326" s="29">
        <f ca="1">IF(G326&lt;&gt;0,IF(E326&lt;0,0,IF(OR('House Salad'!I326&gt;0,'Green Pepper'!I326&gt;0),0,IF(OR(Pita!I326&gt;0),50,200))),0)</f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27</v>
      </c>
      <c r="F327" s="15">
        <f t="shared" si="28"/>
        <v>5</v>
      </c>
      <c r="G327" s="15">
        <f t="shared" ca="1" si="29"/>
        <v>0</v>
      </c>
      <c r="H327" s="13">
        <f t="shared" ca="1" si="25"/>
        <v>2.9589041095890414E-2</v>
      </c>
      <c r="I327" s="29">
        <f ca="1">IF(G327&lt;&gt;0,IF(E327&lt;0,0,IF(OR('House Salad'!I327&gt;0,'Green Pepper'!I327&gt;0),0,IF(OR(Pita!I327&gt;0),50,200))),0)</f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22</v>
      </c>
      <c r="F328" s="15">
        <f t="shared" si="28"/>
        <v>5</v>
      </c>
      <c r="G328" s="15">
        <f t="shared" ca="1" si="29"/>
        <v>35</v>
      </c>
      <c r="H328" s="13">
        <f t="shared" ca="1" si="25"/>
        <v>2.4109589041095895E-2</v>
      </c>
      <c r="I328" s="29">
        <f ca="1">IF(G328&lt;&gt;0,IF(E328&lt;0,0,IF(OR('House Salad'!I328&gt;0,'Green Pepper'!I328&gt;0),0,IF(OR(Pita!I328&gt;0),50,200))),0)</f>
        <v>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52</v>
      </c>
      <c r="F329" s="15">
        <f t="shared" si="28"/>
        <v>5</v>
      </c>
      <c r="G329" s="15">
        <f t="shared" ca="1" si="29"/>
        <v>0</v>
      </c>
      <c r="H329" s="13">
        <f t="shared" ca="1" si="25"/>
        <v>5.6986301369863018E-2</v>
      </c>
      <c r="I329" s="29">
        <f ca="1">IF(G329&lt;&gt;0,IF(E329&lt;0,0,IF(OR('House Salad'!I329&gt;0,'Green Pepper'!I329&gt;0),0,IF(OR(Pita!I329&gt;0),50,200))),0)</f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47</v>
      </c>
      <c r="F330" s="15">
        <f t="shared" si="28"/>
        <v>5</v>
      </c>
      <c r="G330" s="15">
        <f t="shared" ca="1" si="29"/>
        <v>0</v>
      </c>
      <c r="H330" s="13">
        <f t="shared" ca="1" si="25"/>
        <v>5.1506849315068499E-2</v>
      </c>
      <c r="I330" s="29">
        <f ca="1">IF(G330&lt;&gt;0,IF(E330&lt;0,0,IF(OR('House Salad'!I330&gt;0,'Green Pepper'!I330&gt;0),0,IF(OR(Pita!I330&gt;0),50,200))),0)</f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42</v>
      </c>
      <c r="F331" s="15">
        <f t="shared" si="28"/>
        <v>5</v>
      </c>
      <c r="G331" s="15">
        <f t="shared" ca="1" si="29"/>
        <v>0</v>
      </c>
      <c r="H331" s="13">
        <f t="shared" ca="1" si="25"/>
        <v>4.6027397260273981E-2</v>
      </c>
      <c r="I331" s="29">
        <f ca="1">IF(G331&lt;&gt;0,IF(E331&lt;0,0,IF(OR('House Salad'!I331&gt;0,'Green Pepper'!I331&gt;0),0,IF(OR(Pita!I331&gt;0),50,200))),0)</f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37</v>
      </c>
      <c r="F332" s="15">
        <f t="shared" si="28"/>
        <v>5</v>
      </c>
      <c r="G332" s="15">
        <f t="shared" ca="1" si="29"/>
        <v>0</v>
      </c>
      <c r="H332" s="13">
        <f t="shared" ca="1" si="25"/>
        <v>4.0547945205479455E-2</v>
      </c>
      <c r="I332" s="29">
        <f ca="1">IF(G332&lt;&gt;0,IF(E332&lt;0,0,IF(OR('House Salad'!I332&gt;0,'Green Pepper'!I332&gt;0),0,IF(OR(Pita!I332&gt;0),50,200))),0)</f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32</v>
      </c>
      <c r="F333" s="15">
        <f t="shared" si="28"/>
        <v>5</v>
      </c>
      <c r="G333" s="15">
        <f t="shared" ca="1" si="29"/>
        <v>0</v>
      </c>
      <c r="H333" s="13">
        <f t="shared" ca="1" si="25"/>
        <v>3.5068493150684936E-2</v>
      </c>
      <c r="I333" s="29">
        <f ca="1">IF(G333&lt;&gt;0,IF(E333&lt;0,0,IF(OR('House Salad'!I333&gt;0,'Green Pepper'!I333&gt;0),0,IF(OR(Pita!I333&gt;0),50,200))),0)</f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27</v>
      </c>
      <c r="F334" s="15">
        <f t="shared" si="28"/>
        <v>5</v>
      </c>
      <c r="G334" s="15">
        <f t="shared" ca="1" si="29"/>
        <v>0</v>
      </c>
      <c r="H334" s="13">
        <f t="shared" ca="1" si="25"/>
        <v>2.9589041095890414E-2</v>
      </c>
      <c r="I334" s="29">
        <f ca="1">IF(G334&lt;&gt;0,IF(E334&lt;0,0,IF(OR('House Salad'!I334&gt;0,'Green Pepper'!I334&gt;0),0,IF(OR(Pita!I334&gt;0),50,200))),0)</f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22</v>
      </c>
      <c r="F335" s="15">
        <f t="shared" si="28"/>
        <v>5</v>
      </c>
      <c r="G335" s="15">
        <f t="shared" ca="1" si="29"/>
        <v>35</v>
      </c>
      <c r="H335" s="13">
        <f t="shared" ca="1" si="25"/>
        <v>2.4109589041095895E-2</v>
      </c>
      <c r="I335" s="29">
        <f ca="1">IF(G335&lt;&gt;0,IF(E335&lt;0,0,IF(OR('House Salad'!I335&gt;0,'Green Pepper'!I335&gt;0),0,IF(OR(Pita!I335&gt;0),50,200))),0)</f>
        <v>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52</v>
      </c>
      <c r="F336" s="15">
        <f t="shared" si="28"/>
        <v>5</v>
      </c>
      <c r="G336" s="15">
        <f t="shared" ca="1" si="29"/>
        <v>0</v>
      </c>
      <c r="H336" s="13">
        <f t="shared" ca="1" si="25"/>
        <v>5.6986301369863018E-2</v>
      </c>
      <c r="I336" s="29">
        <f ca="1">IF(G336&lt;&gt;0,IF(E336&lt;0,0,IF(OR('House Salad'!I336&gt;0,'Green Pepper'!I336&gt;0),0,IF(OR(Pita!I336&gt;0),50,200))),0)</f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47</v>
      </c>
      <c r="F337" s="15">
        <f t="shared" si="28"/>
        <v>5</v>
      </c>
      <c r="G337" s="15">
        <f t="shared" ca="1" si="29"/>
        <v>0</v>
      </c>
      <c r="H337" s="13">
        <f t="shared" ca="1" si="25"/>
        <v>5.1506849315068499E-2</v>
      </c>
      <c r="I337" s="29">
        <f ca="1">IF(G337&lt;&gt;0,IF(E337&lt;0,0,IF(OR('House Salad'!I337&gt;0,'Green Pepper'!I337&gt;0),0,IF(OR(Pita!I337&gt;0),50,200))),0)</f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42</v>
      </c>
      <c r="F338" s="15">
        <f t="shared" si="28"/>
        <v>5</v>
      </c>
      <c r="G338" s="15">
        <f t="shared" ca="1" si="29"/>
        <v>0</v>
      </c>
      <c r="H338" s="13">
        <f t="shared" ca="1" si="25"/>
        <v>4.6027397260273981E-2</v>
      </c>
      <c r="I338" s="29">
        <f ca="1">IF(G338&lt;&gt;0,IF(E338&lt;0,0,IF(OR('House Salad'!I338&gt;0,'Green Pepper'!I338&gt;0),0,IF(OR(Pita!I338&gt;0),50,200))),0)</f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37</v>
      </c>
      <c r="F339" s="15">
        <f t="shared" si="28"/>
        <v>5</v>
      </c>
      <c r="G339" s="15">
        <f t="shared" ca="1" si="29"/>
        <v>0</v>
      </c>
      <c r="H339" s="13">
        <f t="shared" ca="1" si="25"/>
        <v>4.0547945205479455E-2</v>
      </c>
      <c r="I339" s="29">
        <f ca="1">IF(G339&lt;&gt;0,IF(E339&lt;0,0,IF(OR('House Salad'!I339&gt;0,'Green Pepper'!I339&gt;0),0,IF(OR(Pita!I339&gt;0),50,200))),0)</f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32</v>
      </c>
      <c r="F340" s="15">
        <f t="shared" si="28"/>
        <v>5</v>
      </c>
      <c r="G340" s="15">
        <f t="shared" ca="1" si="29"/>
        <v>0</v>
      </c>
      <c r="H340" s="13">
        <f t="shared" ca="1" si="25"/>
        <v>3.5068493150684936E-2</v>
      </c>
      <c r="I340" s="29">
        <f ca="1">IF(G340&lt;&gt;0,IF(E340&lt;0,0,IF(OR('House Salad'!I340&gt;0,'Green Pepper'!I340&gt;0),0,IF(OR(Pita!I340&gt;0),50,200))),0)</f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27</v>
      </c>
      <c r="F341" s="15">
        <f t="shared" si="28"/>
        <v>5</v>
      </c>
      <c r="G341" s="15">
        <f t="shared" ca="1" si="29"/>
        <v>0</v>
      </c>
      <c r="H341" s="13">
        <f t="shared" ref="H341:H385" ca="1" si="31">IF(E341&gt;0,E341*($E$12/365),0)</f>
        <v>2.9589041095890414E-2</v>
      </c>
      <c r="I341" s="29">
        <f ca="1">IF(G341&lt;&gt;0,IF(E341&lt;0,0,IF(OR('House Salad'!I341&gt;0,'Green Pepper'!I341&gt;0),0,IF(OR(Pita!I341&gt;0),50,200))),0)</f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22</v>
      </c>
      <c r="F342" s="15">
        <f t="shared" ref="F342:F386" si="34">ROUND($E$15/7,0)</f>
        <v>5</v>
      </c>
      <c r="G342" s="15">
        <f t="shared" ref="G342:G385" ca="1" si="35">IF(D342=1,$E$4,IF(E342&lt;0,$E$4-E342,IF(MOD(D342,$E$5)=0,$E$4-E342,0)))</f>
        <v>35</v>
      </c>
      <c r="H342" s="13">
        <f t="shared" ca="1" si="31"/>
        <v>2.4109589041095895E-2</v>
      </c>
      <c r="I342" s="29">
        <f ca="1">IF(G342&lt;&gt;0,IF(E342&lt;0,0,IF(OR('House Salad'!I342&gt;0,'Green Pepper'!I342&gt;0),0,IF(OR(Pita!I342&gt;0),50,200))),0)</f>
        <v>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52</v>
      </c>
      <c r="F343" s="15">
        <f t="shared" si="34"/>
        <v>5</v>
      </c>
      <c r="G343" s="15">
        <f t="shared" ca="1" si="35"/>
        <v>0</v>
      </c>
      <c r="H343" s="13">
        <f t="shared" ca="1" si="31"/>
        <v>5.6986301369863018E-2</v>
      </c>
      <c r="I343" s="29">
        <f ca="1">IF(G343&lt;&gt;0,IF(E343&lt;0,0,IF(OR('House Salad'!I343&gt;0,'Green Pepper'!I343&gt;0),0,IF(OR(Pita!I343&gt;0),50,200))),0)</f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47</v>
      </c>
      <c r="F344" s="15">
        <f t="shared" si="34"/>
        <v>5</v>
      </c>
      <c r="G344" s="15">
        <f t="shared" ca="1" si="35"/>
        <v>0</v>
      </c>
      <c r="H344" s="13">
        <f t="shared" ca="1" si="31"/>
        <v>5.1506849315068499E-2</v>
      </c>
      <c r="I344" s="29">
        <f ca="1">IF(G344&lt;&gt;0,IF(E344&lt;0,0,IF(OR('House Salad'!I344&gt;0,'Green Pepper'!I344&gt;0),0,IF(OR(Pita!I344&gt;0),50,200))),0)</f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42</v>
      </c>
      <c r="F345" s="15">
        <f t="shared" si="34"/>
        <v>5</v>
      </c>
      <c r="G345" s="15">
        <f t="shared" ca="1" si="35"/>
        <v>0</v>
      </c>
      <c r="H345" s="13">
        <f t="shared" ca="1" si="31"/>
        <v>4.6027397260273981E-2</v>
      </c>
      <c r="I345" s="29">
        <f ca="1">IF(G345&lt;&gt;0,IF(E345&lt;0,0,IF(OR('House Salad'!I345&gt;0,'Green Pepper'!I345&gt;0),0,IF(OR(Pita!I345&gt;0),50,200))),0)</f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37</v>
      </c>
      <c r="F346" s="15">
        <f t="shared" si="34"/>
        <v>5</v>
      </c>
      <c r="G346" s="15">
        <f t="shared" ca="1" si="35"/>
        <v>0</v>
      </c>
      <c r="H346" s="13">
        <f t="shared" ca="1" si="31"/>
        <v>4.0547945205479455E-2</v>
      </c>
      <c r="I346" s="29">
        <f ca="1">IF(G346&lt;&gt;0,IF(E346&lt;0,0,IF(OR('House Salad'!I346&gt;0,'Green Pepper'!I346&gt;0),0,IF(OR(Pita!I346&gt;0),50,200))),0)</f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32</v>
      </c>
      <c r="F347" s="15">
        <f t="shared" si="34"/>
        <v>5</v>
      </c>
      <c r="G347" s="15">
        <f t="shared" ca="1" si="35"/>
        <v>0</v>
      </c>
      <c r="H347" s="13">
        <f t="shared" ca="1" si="31"/>
        <v>3.5068493150684936E-2</v>
      </c>
      <c r="I347" s="29">
        <f ca="1">IF(G347&lt;&gt;0,IF(E347&lt;0,0,IF(OR('House Salad'!I347&gt;0,'Green Pepper'!I347&gt;0),0,IF(OR(Pita!I347&gt;0),50,200))),0)</f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27</v>
      </c>
      <c r="F348" s="15">
        <f t="shared" si="34"/>
        <v>5</v>
      </c>
      <c r="G348" s="15">
        <f t="shared" ca="1" si="35"/>
        <v>0</v>
      </c>
      <c r="H348" s="13">
        <f t="shared" ca="1" si="31"/>
        <v>2.9589041095890414E-2</v>
      </c>
      <c r="I348" s="29">
        <f ca="1">IF(G348&lt;&gt;0,IF(E348&lt;0,0,IF(OR('House Salad'!I348&gt;0,'Green Pepper'!I348&gt;0),0,IF(OR(Pita!I348&gt;0),50,200))),0)</f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22</v>
      </c>
      <c r="F349" s="15">
        <f t="shared" si="34"/>
        <v>5</v>
      </c>
      <c r="G349" s="15">
        <f t="shared" ca="1" si="35"/>
        <v>35</v>
      </c>
      <c r="H349" s="13">
        <f t="shared" ca="1" si="31"/>
        <v>2.4109589041095895E-2</v>
      </c>
      <c r="I349" s="29">
        <f ca="1">IF(G349&lt;&gt;0,IF(E349&lt;0,0,IF(OR('House Salad'!I349&gt;0,'Green Pepper'!I349&gt;0),0,IF(OR(Pita!I349&gt;0),50,200))),0)</f>
        <v>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52</v>
      </c>
      <c r="F350" s="15">
        <f t="shared" si="34"/>
        <v>5</v>
      </c>
      <c r="G350" s="15">
        <f t="shared" ca="1" si="35"/>
        <v>0</v>
      </c>
      <c r="H350" s="13">
        <f t="shared" ca="1" si="31"/>
        <v>5.6986301369863018E-2</v>
      </c>
      <c r="I350" s="29">
        <f ca="1">IF(G350&lt;&gt;0,IF(E350&lt;0,0,IF(OR('House Salad'!I350&gt;0,'Green Pepper'!I350&gt;0),0,IF(OR(Pita!I350&gt;0),50,200))),0)</f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47</v>
      </c>
      <c r="F351" s="15">
        <f t="shared" si="34"/>
        <v>5</v>
      </c>
      <c r="G351" s="15">
        <f t="shared" ca="1" si="35"/>
        <v>0</v>
      </c>
      <c r="H351" s="13">
        <f t="shared" ca="1" si="31"/>
        <v>5.1506849315068499E-2</v>
      </c>
      <c r="I351" s="29">
        <f ca="1">IF(G351&lt;&gt;0,IF(E351&lt;0,0,IF(OR('House Salad'!I351&gt;0,'Green Pepper'!I351&gt;0),0,IF(OR(Pita!I351&gt;0),50,200))),0)</f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42</v>
      </c>
      <c r="F352" s="15">
        <f t="shared" si="34"/>
        <v>5</v>
      </c>
      <c r="G352" s="15">
        <f t="shared" ca="1" si="35"/>
        <v>0</v>
      </c>
      <c r="H352" s="13">
        <f t="shared" ca="1" si="31"/>
        <v>4.6027397260273981E-2</v>
      </c>
      <c r="I352" s="29">
        <f ca="1">IF(G352&lt;&gt;0,IF(E352&lt;0,0,IF(OR('House Salad'!I352&gt;0,'Green Pepper'!I352&gt;0),0,IF(OR(Pita!I352&gt;0),50,200))),0)</f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37</v>
      </c>
      <c r="F353" s="15">
        <f t="shared" si="34"/>
        <v>5</v>
      </c>
      <c r="G353" s="15">
        <f t="shared" ca="1" si="35"/>
        <v>0</v>
      </c>
      <c r="H353" s="13">
        <f t="shared" ca="1" si="31"/>
        <v>4.0547945205479455E-2</v>
      </c>
      <c r="I353" s="29">
        <f ca="1">IF(G353&lt;&gt;0,IF(E353&lt;0,0,IF(OR('House Salad'!I353&gt;0,'Green Pepper'!I353&gt;0),0,IF(OR(Pita!I353&gt;0),50,200))),0)</f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32</v>
      </c>
      <c r="F354" s="15">
        <f t="shared" si="34"/>
        <v>5</v>
      </c>
      <c r="G354" s="15">
        <f t="shared" ca="1" si="35"/>
        <v>0</v>
      </c>
      <c r="H354" s="13">
        <f t="shared" ca="1" si="31"/>
        <v>3.5068493150684936E-2</v>
      </c>
      <c r="I354" s="29">
        <f ca="1">IF(G354&lt;&gt;0,IF(E354&lt;0,0,IF(OR('House Salad'!I354&gt;0,'Green Pepper'!I354&gt;0),0,IF(OR(Pita!I354&gt;0),50,200))),0)</f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27</v>
      </c>
      <c r="F355" s="15">
        <f t="shared" si="34"/>
        <v>5</v>
      </c>
      <c r="G355" s="15">
        <f t="shared" ca="1" si="35"/>
        <v>0</v>
      </c>
      <c r="H355" s="13">
        <f t="shared" ca="1" si="31"/>
        <v>2.9589041095890414E-2</v>
      </c>
      <c r="I355" s="29">
        <f ca="1">IF(G355&lt;&gt;0,IF(E355&lt;0,0,IF(OR('House Salad'!I355&gt;0,'Green Pepper'!I355&gt;0),0,IF(OR(Pita!I355&gt;0),50,200))),0)</f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22</v>
      </c>
      <c r="F356" s="15">
        <f t="shared" si="34"/>
        <v>5</v>
      </c>
      <c r="G356" s="15">
        <f t="shared" ca="1" si="35"/>
        <v>35</v>
      </c>
      <c r="H356" s="13">
        <f t="shared" ca="1" si="31"/>
        <v>2.4109589041095895E-2</v>
      </c>
      <c r="I356" s="29">
        <f ca="1">IF(G356&lt;&gt;0,IF(E356&lt;0,0,IF(OR('House Salad'!I356&gt;0,'Green Pepper'!I356&gt;0),0,IF(OR(Pita!I356&gt;0),50,200))),0)</f>
        <v>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52</v>
      </c>
      <c r="F357" s="15">
        <f t="shared" si="34"/>
        <v>5</v>
      </c>
      <c r="G357" s="15">
        <f t="shared" ca="1" si="35"/>
        <v>0</v>
      </c>
      <c r="H357" s="13">
        <f t="shared" ca="1" si="31"/>
        <v>5.6986301369863018E-2</v>
      </c>
      <c r="I357" s="29">
        <f ca="1">IF(G357&lt;&gt;0,IF(E357&lt;0,0,IF(OR('House Salad'!I357&gt;0,'Green Pepper'!I357&gt;0),0,IF(OR(Pita!I357&gt;0),50,200))),0)</f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47</v>
      </c>
      <c r="F358" s="15">
        <f t="shared" si="34"/>
        <v>5</v>
      </c>
      <c r="G358" s="15">
        <f t="shared" ca="1" si="35"/>
        <v>0</v>
      </c>
      <c r="H358" s="13">
        <f t="shared" ca="1" si="31"/>
        <v>5.1506849315068499E-2</v>
      </c>
      <c r="I358" s="29">
        <f ca="1">IF(G358&lt;&gt;0,IF(E358&lt;0,0,IF(OR('House Salad'!I358&gt;0,'Green Pepper'!I358&gt;0),0,IF(OR(Pita!I358&gt;0),50,200))),0)</f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42</v>
      </c>
      <c r="F359" s="15">
        <f t="shared" si="34"/>
        <v>5</v>
      </c>
      <c r="G359" s="15">
        <f t="shared" ca="1" si="35"/>
        <v>0</v>
      </c>
      <c r="H359" s="13">
        <f t="shared" ca="1" si="31"/>
        <v>4.6027397260273981E-2</v>
      </c>
      <c r="I359" s="29">
        <f ca="1">IF(G359&lt;&gt;0,IF(E359&lt;0,0,IF(OR('House Salad'!I359&gt;0,'Green Pepper'!I359&gt;0),0,IF(OR(Pita!I359&gt;0),50,200))),0)</f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37</v>
      </c>
      <c r="F360" s="15">
        <f t="shared" si="34"/>
        <v>5</v>
      </c>
      <c r="G360" s="15">
        <f t="shared" ca="1" si="35"/>
        <v>0</v>
      </c>
      <c r="H360" s="13">
        <f t="shared" ca="1" si="31"/>
        <v>4.0547945205479455E-2</v>
      </c>
      <c r="I360" s="29">
        <f ca="1">IF(G360&lt;&gt;0,IF(E360&lt;0,0,IF(OR('House Salad'!I360&gt;0,'Green Pepper'!I360&gt;0),0,IF(OR(Pita!I360&gt;0),50,200))),0)</f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32</v>
      </c>
      <c r="F361" s="15">
        <f t="shared" si="34"/>
        <v>5</v>
      </c>
      <c r="G361" s="15">
        <f t="shared" ca="1" si="35"/>
        <v>0</v>
      </c>
      <c r="H361" s="13">
        <f t="shared" ca="1" si="31"/>
        <v>3.5068493150684936E-2</v>
      </c>
      <c r="I361" s="29">
        <f ca="1">IF(G361&lt;&gt;0,IF(E361&lt;0,0,IF(OR('House Salad'!I361&gt;0,'Green Pepper'!I361&gt;0),0,IF(OR(Pita!I361&gt;0),50,200))),0)</f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27</v>
      </c>
      <c r="F362" s="15">
        <f t="shared" si="34"/>
        <v>5</v>
      </c>
      <c r="G362" s="15">
        <f t="shared" ca="1" si="35"/>
        <v>0</v>
      </c>
      <c r="H362" s="13">
        <f t="shared" ca="1" si="31"/>
        <v>2.9589041095890414E-2</v>
      </c>
      <c r="I362" s="29">
        <f ca="1">IF(G362&lt;&gt;0,IF(E362&lt;0,0,IF(OR('House Salad'!I362&gt;0,'Green Pepper'!I362&gt;0),0,IF(OR(Pita!I362&gt;0),50,200))),0)</f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22</v>
      </c>
      <c r="F363" s="15">
        <f t="shared" si="34"/>
        <v>5</v>
      </c>
      <c r="G363" s="15">
        <f t="shared" ca="1" si="35"/>
        <v>35</v>
      </c>
      <c r="H363" s="13">
        <f t="shared" ca="1" si="31"/>
        <v>2.4109589041095895E-2</v>
      </c>
      <c r="I363" s="29">
        <f ca="1">IF(G363&lt;&gt;0,IF(E363&lt;0,0,IF(OR('House Salad'!I363&gt;0,'Green Pepper'!I363&gt;0),0,IF(OR(Pita!I363&gt;0),50,200))),0)</f>
        <v>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52</v>
      </c>
      <c r="F364" s="15">
        <f t="shared" si="34"/>
        <v>5</v>
      </c>
      <c r="G364" s="15">
        <f t="shared" ca="1" si="35"/>
        <v>0</v>
      </c>
      <c r="H364" s="13">
        <f t="shared" ca="1" si="31"/>
        <v>5.6986301369863018E-2</v>
      </c>
      <c r="I364" s="29">
        <f ca="1">IF(G364&lt;&gt;0,IF(E364&lt;0,0,IF(OR('House Salad'!I364&gt;0,'Green Pepper'!I364&gt;0),0,IF(OR(Pita!I364&gt;0),50,200))),0)</f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47</v>
      </c>
      <c r="F365" s="15">
        <f t="shared" si="34"/>
        <v>5</v>
      </c>
      <c r="G365" s="15">
        <f t="shared" ca="1" si="35"/>
        <v>0</v>
      </c>
      <c r="H365" s="13">
        <f t="shared" ca="1" si="31"/>
        <v>5.1506849315068499E-2</v>
      </c>
      <c r="I365" s="29">
        <f ca="1">IF(G365&lt;&gt;0,IF(E365&lt;0,0,IF(OR('House Salad'!I365&gt;0,'Green Pepper'!I365&gt;0),0,IF(OR(Pita!I365&gt;0),50,200))),0)</f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42</v>
      </c>
      <c r="F366" s="15">
        <f t="shared" si="34"/>
        <v>5</v>
      </c>
      <c r="G366" s="15">
        <f t="shared" ca="1" si="35"/>
        <v>0</v>
      </c>
      <c r="H366" s="13">
        <f t="shared" ca="1" si="31"/>
        <v>4.6027397260273981E-2</v>
      </c>
      <c r="I366" s="29">
        <f ca="1">IF(G366&lt;&gt;0,IF(E366&lt;0,0,IF(OR('House Salad'!I366&gt;0,'Green Pepper'!I366&gt;0),0,IF(OR(Pita!I366&gt;0),50,200))),0)</f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37</v>
      </c>
      <c r="F367" s="15">
        <f t="shared" si="34"/>
        <v>5</v>
      </c>
      <c r="G367" s="15">
        <f t="shared" ca="1" si="35"/>
        <v>0</v>
      </c>
      <c r="H367" s="13">
        <f t="shared" ca="1" si="31"/>
        <v>4.0547945205479455E-2</v>
      </c>
      <c r="I367" s="29">
        <f ca="1">IF(G367&lt;&gt;0,IF(E367&lt;0,0,IF(OR('House Salad'!I367&gt;0,'Green Pepper'!I367&gt;0),0,IF(OR(Pita!I367&gt;0),50,200))),0)</f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32</v>
      </c>
      <c r="F368" s="15">
        <f t="shared" si="34"/>
        <v>5</v>
      </c>
      <c r="G368" s="15">
        <f t="shared" ca="1" si="35"/>
        <v>0</v>
      </c>
      <c r="H368" s="13">
        <f t="shared" ca="1" si="31"/>
        <v>3.5068493150684936E-2</v>
      </c>
      <c r="I368" s="29">
        <f ca="1">IF(G368&lt;&gt;0,IF(E368&lt;0,0,IF(OR('House Salad'!I368&gt;0,'Green Pepper'!I368&gt;0),0,IF(OR(Pita!I368&gt;0),50,200))),0)</f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27</v>
      </c>
      <c r="F369" s="15">
        <f t="shared" si="34"/>
        <v>5</v>
      </c>
      <c r="G369" s="15">
        <f t="shared" ca="1" si="35"/>
        <v>0</v>
      </c>
      <c r="H369" s="13">
        <f t="shared" ca="1" si="31"/>
        <v>2.9589041095890414E-2</v>
      </c>
      <c r="I369" s="29">
        <f ca="1">IF(G369&lt;&gt;0,IF(E369&lt;0,0,IF(OR('House Salad'!I369&gt;0,'Green Pepper'!I369&gt;0),0,IF(OR(Pita!I369&gt;0),50,200))),0)</f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22</v>
      </c>
      <c r="F370" s="15">
        <f t="shared" si="34"/>
        <v>5</v>
      </c>
      <c r="G370" s="15">
        <f t="shared" ca="1" si="35"/>
        <v>35</v>
      </c>
      <c r="H370" s="13">
        <f t="shared" ca="1" si="31"/>
        <v>2.4109589041095895E-2</v>
      </c>
      <c r="I370" s="29">
        <f ca="1">IF(G370&lt;&gt;0,IF(E370&lt;0,0,IF(OR('House Salad'!I370&gt;0,'Green Pepper'!I370&gt;0),0,IF(OR(Pita!I370&gt;0),50,200))),0)</f>
        <v>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52</v>
      </c>
      <c r="F371" s="15">
        <f t="shared" si="34"/>
        <v>5</v>
      </c>
      <c r="G371" s="15">
        <f t="shared" ca="1" si="35"/>
        <v>0</v>
      </c>
      <c r="H371" s="13">
        <f t="shared" ca="1" si="31"/>
        <v>5.6986301369863018E-2</v>
      </c>
      <c r="I371" s="29">
        <f ca="1">IF(G371&lt;&gt;0,IF(E371&lt;0,0,IF(OR('House Salad'!I371&gt;0,'Green Pepper'!I371&gt;0),0,IF(OR(Pita!I371&gt;0),50,200))),0)</f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47</v>
      </c>
      <c r="F372" s="15">
        <f t="shared" si="34"/>
        <v>5</v>
      </c>
      <c r="G372" s="15">
        <f t="shared" ca="1" si="35"/>
        <v>0</v>
      </c>
      <c r="H372" s="13">
        <f t="shared" ca="1" si="31"/>
        <v>5.1506849315068499E-2</v>
      </c>
      <c r="I372" s="29">
        <f ca="1">IF(G372&lt;&gt;0,IF(E372&lt;0,0,IF(OR('House Salad'!I372&gt;0,'Green Pepper'!I372&gt;0),0,IF(OR(Pita!I372&gt;0),50,200))),0)</f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42</v>
      </c>
      <c r="F373" s="15">
        <f t="shared" si="34"/>
        <v>5</v>
      </c>
      <c r="G373" s="15">
        <f t="shared" ca="1" si="35"/>
        <v>0</v>
      </c>
      <c r="H373" s="13">
        <f t="shared" ca="1" si="31"/>
        <v>4.6027397260273981E-2</v>
      </c>
      <c r="I373" s="29">
        <f ca="1">IF(G373&lt;&gt;0,IF(E373&lt;0,0,IF(OR('House Salad'!I373&gt;0,'Green Pepper'!I373&gt;0),0,IF(OR(Pita!I373&gt;0),50,200))),0)</f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37</v>
      </c>
      <c r="F374" s="15">
        <f t="shared" si="34"/>
        <v>5</v>
      </c>
      <c r="G374" s="15">
        <f t="shared" ca="1" si="35"/>
        <v>0</v>
      </c>
      <c r="H374" s="13">
        <f t="shared" ca="1" si="31"/>
        <v>4.0547945205479455E-2</v>
      </c>
      <c r="I374" s="29">
        <f ca="1">IF(G374&lt;&gt;0,IF(E374&lt;0,0,IF(OR('House Salad'!I374&gt;0,'Green Pepper'!I374&gt;0),0,IF(OR(Pita!I374&gt;0),50,200))),0)</f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32</v>
      </c>
      <c r="F375" s="15">
        <f t="shared" si="34"/>
        <v>5</v>
      </c>
      <c r="G375" s="15">
        <f t="shared" ca="1" si="35"/>
        <v>0</v>
      </c>
      <c r="H375" s="13">
        <f t="shared" ca="1" si="31"/>
        <v>3.5068493150684936E-2</v>
      </c>
      <c r="I375" s="29">
        <f ca="1">IF(G375&lt;&gt;0,IF(E375&lt;0,0,IF(OR('House Salad'!I375&gt;0,'Green Pepper'!I375&gt;0),0,IF(OR(Pita!I375&gt;0),50,200))),0)</f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27</v>
      </c>
      <c r="F376" s="15">
        <f t="shared" si="34"/>
        <v>5</v>
      </c>
      <c r="G376" s="15">
        <f t="shared" ca="1" si="35"/>
        <v>0</v>
      </c>
      <c r="H376" s="13">
        <f t="shared" ca="1" si="31"/>
        <v>2.9589041095890414E-2</v>
      </c>
      <c r="I376" s="29">
        <f ca="1">IF(G376&lt;&gt;0,IF(E376&lt;0,0,IF(OR('House Salad'!I376&gt;0,'Green Pepper'!I376&gt;0),0,IF(OR(Pita!I376&gt;0),50,200))),0)</f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22</v>
      </c>
      <c r="F377" s="15">
        <f t="shared" si="34"/>
        <v>5</v>
      </c>
      <c r="G377" s="15">
        <f t="shared" ca="1" si="35"/>
        <v>35</v>
      </c>
      <c r="H377" s="13">
        <f t="shared" ca="1" si="31"/>
        <v>2.4109589041095895E-2</v>
      </c>
      <c r="I377" s="29">
        <f ca="1">IF(G377&lt;&gt;0,IF(E377&lt;0,0,IF(OR('House Salad'!I377&gt;0,'Green Pepper'!I377&gt;0),0,IF(OR(Pita!I377&gt;0),50,200))),0)</f>
        <v>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52</v>
      </c>
      <c r="F378" s="15">
        <f t="shared" si="34"/>
        <v>5</v>
      </c>
      <c r="G378" s="15">
        <f t="shared" ca="1" si="35"/>
        <v>0</v>
      </c>
      <c r="H378" s="13">
        <f t="shared" ca="1" si="31"/>
        <v>5.6986301369863018E-2</v>
      </c>
      <c r="I378" s="29">
        <f ca="1">IF(G378&lt;&gt;0,IF(E378&lt;0,0,IF(OR('House Salad'!I378&gt;0,'Green Pepper'!I378&gt;0),0,IF(OR(Pita!I378&gt;0),50,200))),0)</f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47</v>
      </c>
      <c r="F379" s="15">
        <f t="shared" si="34"/>
        <v>5</v>
      </c>
      <c r="G379" s="15">
        <f t="shared" ca="1" si="35"/>
        <v>0</v>
      </c>
      <c r="H379" s="13">
        <f t="shared" ca="1" si="31"/>
        <v>5.1506849315068499E-2</v>
      </c>
      <c r="I379" s="29">
        <f ca="1">IF(G379&lt;&gt;0,IF(E379&lt;0,0,IF(OR('House Salad'!I379&gt;0,'Green Pepper'!I379&gt;0),0,IF(OR(Pita!I379&gt;0),50,200))),0)</f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42</v>
      </c>
      <c r="F380" s="15">
        <f t="shared" si="34"/>
        <v>5</v>
      </c>
      <c r="G380" s="15">
        <f t="shared" ca="1" si="35"/>
        <v>0</v>
      </c>
      <c r="H380" s="13">
        <f t="shared" ca="1" si="31"/>
        <v>4.6027397260273981E-2</v>
      </c>
      <c r="I380" s="29">
        <f ca="1">IF(G380&lt;&gt;0,IF(E380&lt;0,0,IF(OR('House Salad'!I380&gt;0,'Green Pepper'!I380&gt;0),0,IF(OR(Pita!I380&gt;0),50,200))),0)</f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37</v>
      </c>
      <c r="F381" s="15">
        <f t="shared" si="34"/>
        <v>5</v>
      </c>
      <c r="G381" s="15">
        <f t="shared" ca="1" si="35"/>
        <v>0</v>
      </c>
      <c r="H381" s="13">
        <f t="shared" ca="1" si="31"/>
        <v>4.0547945205479455E-2</v>
      </c>
      <c r="I381" s="29">
        <f ca="1">IF(G381&lt;&gt;0,IF(E381&lt;0,0,IF(OR('House Salad'!I381&gt;0,'Green Pepper'!I381&gt;0),0,IF(OR(Pita!I381&gt;0),50,200))),0)</f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32</v>
      </c>
      <c r="F382" s="15">
        <f t="shared" si="34"/>
        <v>5</v>
      </c>
      <c r="G382" s="15">
        <f t="shared" ca="1" si="35"/>
        <v>0</v>
      </c>
      <c r="H382" s="13">
        <f t="shared" ca="1" si="31"/>
        <v>3.5068493150684936E-2</v>
      </c>
      <c r="I382" s="29">
        <f ca="1">IF(G382&lt;&gt;0,IF(E382&lt;0,0,IF(OR('House Salad'!I382&gt;0,'Green Pepper'!I382&gt;0),0,IF(OR(Pita!I382&gt;0),50,200))),0)</f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27</v>
      </c>
      <c r="F383" s="15">
        <f t="shared" si="34"/>
        <v>5</v>
      </c>
      <c r="G383" s="15">
        <f t="shared" ca="1" si="35"/>
        <v>0</v>
      </c>
      <c r="H383" s="13">
        <f t="shared" ca="1" si="31"/>
        <v>2.9589041095890414E-2</v>
      </c>
      <c r="I383" s="29">
        <f ca="1">IF(G383&lt;&gt;0,IF(E383&lt;0,0,IF(OR('House Salad'!I383&gt;0,'Green Pepper'!I383&gt;0),0,IF(OR(Pita!I383&gt;0),50,200))),0)</f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22</v>
      </c>
      <c r="F384" s="15">
        <f t="shared" si="34"/>
        <v>5</v>
      </c>
      <c r="G384" s="15">
        <f t="shared" ca="1" si="35"/>
        <v>35</v>
      </c>
      <c r="H384" s="13">
        <f t="shared" ca="1" si="31"/>
        <v>2.4109589041095895E-2</v>
      </c>
      <c r="I384" s="29">
        <f ca="1">IF(G384&lt;&gt;0,IF(E384&lt;0,0,IF(OR('House Salad'!I384&gt;0,'Green Pepper'!I384&gt;0),0,IF(OR(Pita!I384&gt;0),50,200))),0)</f>
        <v>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25">
        <v>365</v>
      </c>
      <c r="E385" s="2">
        <f t="shared" ca="1" si="36"/>
        <v>52</v>
      </c>
      <c r="F385" s="15">
        <f t="shared" si="34"/>
        <v>5</v>
      </c>
      <c r="G385" s="15">
        <f t="shared" ca="1" si="35"/>
        <v>0</v>
      </c>
      <c r="H385" s="13">
        <f t="shared" ca="1" si="31"/>
        <v>5.6986301369863018E-2</v>
      </c>
      <c r="I385" s="29">
        <f ca="1">IF(G385&lt;&gt;0,IF(E385&lt;0,0,IF(OR('House Salad'!I385&gt;0,'Green Pepper'!I385&gt;0),0,IF(OR(Pita!I385&gt;0),50,200))),0)</f>
        <v>0</v>
      </c>
      <c r="J385" s="2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13">
        <f t="shared" ca="1" si="32"/>
        <v>0</v>
      </c>
      <c r="L385" s="26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36.868493150684934</v>
      </c>
      <c r="F386" s="15">
        <f t="shared" si="34"/>
        <v>5</v>
      </c>
      <c r="G386" s="53">
        <f ca="1">AVERAGEIF(G21:G385,"&lt;&gt;0")</f>
        <v>35.452830188679243</v>
      </c>
      <c r="H386" s="51">
        <f ca="1">SUM(H21:H385)</f>
        <v>14.752876712328771</v>
      </c>
      <c r="I386" s="51">
        <f ca="1">SUM(I21:I385)</f>
        <v>0</v>
      </c>
      <c r="J386" s="54">
        <f t="shared" ref="J386:L386" ca="1" si="37">SUM(J21:J385)</f>
        <v>2</v>
      </c>
      <c r="K386" s="51">
        <f t="shared" ca="1" si="37"/>
        <v>1</v>
      </c>
      <c r="L386" s="52">
        <f t="shared" ca="1" si="37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5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66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5</xdr:row>
                <xdr:rowOff>175260</xdr:rowOff>
              </to>
            </anchor>
          </controlPr>
        </control>
      </mc:Choice>
      <mc:Fallback>
        <control shapeId="92166" r:id="rId4" name="CommandButton1"/>
      </mc:Fallback>
    </mc:AlternateContent>
    <mc:AlternateContent xmlns:mc="http://schemas.openxmlformats.org/markup-compatibility/2006">
      <mc:Choice Requires="x14">
        <control shapeId="92165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60960</xdr:rowOff>
              </to>
            </anchor>
          </controlPr>
        </control>
      </mc:Choice>
      <mc:Fallback>
        <control shapeId="92165" r:id="rId6" name="CommandButton2"/>
      </mc:Fallback>
    </mc:AlternateContent>
    <mc:AlternateContent xmlns:mc="http://schemas.openxmlformats.org/markup-compatibility/2006">
      <mc:Choice Requires="x14">
        <control shapeId="92164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92164" r:id="rId8" name="CommandButton3"/>
      </mc:Fallback>
    </mc:AlternateContent>
    <mc:AlternateContent xmlns:mc="http://schemas.openxmlformats.org/markup-compatibility/2006">
      <mc:Choice Requires="x14">
        <control shapeId="92163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92163" r:id="rId10" name="CommandButton4"/>
      </mc:Fallback>
    </mc:AlternateContent>
    <mc:AlternateContent xmlns:mc="http://schemas.openxmlformats.org/markup-compatibility/2006">
      <mc:Choice Requires="x14">
        <control shapeId="92162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92162" r:id="rId12" name="CommandButton5"/>
      </mc:Fallback>
    </mc:AlternateContent>
    <mc:AlternateContent xmlns:mc="http://schemas.openxmlformats.org/markup-compatibility/2006">
      <mc:Choice Requires="x14">
        <control shapeId="92161" r:id="rId14" name="CommandButton6">
          <controlPr defaultSize="0" autoLine="0" autoPict="0" r:id="rId15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213360</xdr:colOff>
                <xdr:row>39</xdr:row>
                <xdr:rowOff>99060</xdr:rowOff>
              </to>
            </anchor>
          </controlPr>
        </control>
      </mc:Choice>
      <mc:Fallback>
        <control shapeId="92161" r:id="rId14" name="CommandButton6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03145-2CC1-43B3-B8B3-C5B745B87A29}">
  <sheetPr codeName="Sheet24">
    <tabColor rgb="FF7030A0"/>
  </sheetPr>
  <dimension ref="D1:L388"/>
  <sheetViews>
    <sheetView showGridLines="0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18.21875" style="2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31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107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14</v>
      </c>
      <c r="F5" s="17"/>
      <c r="G5"/>
      <c r="H5"/>
      <c r="I5"/>
      <c r="J5"/>
      <c r="K5" s="1"/>
      <c r="L5" s="1"/>
    </row>
    <row r="6" spans="4:12" x14ac:dyDescent="0.3">
      <c r="D6" s="23" t="s">
        <v>99</v>
      </c>
      <c r="E6" s="33" t="str" cm="1">
        <f t="array" ref="E6">_xlfn.ARRAYTOTEXT(_xlfn._xlws.FILTER(Table2!A:A,Table2!D:D=E2),0)</f>
        <v>Chicken Grill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55.447671232876736</v>
      </c>
      <c r="F8" s="57"/>
      <c r="G8"/>
      <c r="H8"/>
      <c r="I8"/>
      <c r="J8"/>
      <c r="K8" s="1"/>
      <c r="L8" s="1"/>
    </row>
    <row r="9" spans="4:12" x14ac:dyDescent="0.3">
      <c r="D9" s="23" t="s">
        <v>108</v>
      </c>
      <c r="E9" s="33" t="str" cm="1">
        <f t="array" aca="1" ref="E9" ca="1">_xlfn.ARRAYTOTEXT(_xlfn._xlws.FILTER(OFFSET(D20,E18,0):D385,OFFSET(J20,E18,0):J385&gt;0,"0"))</f>
        <v>0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0.66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107.08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33.062129015270664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3.9002795655244342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21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0.99885823233455873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-5</v>
      </c>
      <c r="F21" s="15">
        <f>ROUND($E$15/7,0)</f>
        <v>5</v>
      </c>
      <c r="G21" s="15">
        <f>IF(D21=1,$E$4,IF(E21&lt;0,$E$4-E21,IF(MOD(D21,$E$5)=0,$E$4-E21,0)))</f>
        <v>107</v>
      </c>
      <c r="H21" s="29">
        <f t="shared" ref="H21:H84" si="0">IF(E21&gt;0,E21*($E$12/365),0)</f>
        <v>0</v>
      </c>
      <c r="I21" s="29">
        <f>IF(G21&lt;&gt;0,IF(E21&lt;0,0,IF(OR(Tzatziki!I21&gt;0),0,IF(OR(Pita!I21&gt;0,'Green Pepper'!I21&gt;0,'House Salad'!I21&gt;0,Mushrooms!I21&gt;0,Lemon!I21&gt;0),50,200))),0)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97</v>
      </c>
      <c r="F22" s="15">
        <f t="shared" ref="F22:F85" si="4">ROUND($E$15/7,0)</f>
        <v>5</v>
      </c>
      <c r="G22" s="15">
        <f t="shared" ref="G22:G85" ca="1" si="5">IF(D22=1,$E$4,IF(E22&lt;0,$E$4-E22,IF(MOD(D22,$E$5)=0,$E$4-E22,0)))</f>
        <v>0</v>
      </c>
      <c r="H22" s="13">
        <f t="shared" ca="1" si="0"/>
        <v>0.10630136986301371</v>
      </c>
      <c r="I22" s="29">
        <f ca="1">IF(G22&lt;&gt;0,IF(E22&lt;0,0,IF(OR(Tzatziki!I22&gt;0),0,IF(OR(Pita!I22&gt;0,'Green Pepper'!I22&gt;0,'House Salad'!I22&gt;0,Mushrooms!I22&gt;0,Lemon!I22&gt;0),50,200))),0)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92</v>
      </c>
      <c r="F23" s="15">
        <f t="shared" si="4"/>
        <v>5</v>
      </c>
      <c r="G23" s="15">
        <f t="shared" ca="1" si="5"/>
        <v>0</v>
      </c>
      <c r="H23" s="13">
        <f t="shared" ca="1" si="0"/>
        <v>0.1008219178082192</v>
      </c>
      <c r="I23" s="29">
        <f ca="1">IF(G23&lt;&gt;0,IF(E23&lt;0,0,IF(OR(Tzatziki!I23&gt;0),0,IF(OR(Pita!I23&gt;0,'Green Pepper'!I23&gt;0,'House Salad'!I23&gt;0,Mushrooms!I23&gt;0,Lemon!I23&gt;0),50,200))),0)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87</v>
      </c>
      <c r="F24" s="15">
        <f t="shared" si="4"/>
        <v>5</v>
      </c>
      <c r="G24" s="15">
        <f t="shared" ca="1" si="5"/>
        <v>0</v>
      </c>
      <c r="H24" s="13">
        <f t="shared" ca="1" si="0"/>
        <v>9.5342465753424671E-2</v>
      </c>
      <c r="I24" s="29">
        <f ca="1">IF(G24&lt;&gt;0,IF(E24&lt;0,0,IF(OR(Tzatziki!I24&gt;0),0,IF(OR(Pita!I24&gt;0,'Green Pepper'!I24&gt;0,'House Salad'!I24&gt;0,Mushrooms!I24&gt;0,Lemon!I24&gt;0),50,200))),0)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82</v>
      </c>
      <c r="F25" s="15">
        <f t="shared" si="4"/>
        <v>5</v>
      </c>
      <c r="G25" s="15">
        <f t="shared" ca="1" si="5"/>
        <v>0</v>
      </c>
      <c r="H25" s="13">
        <f t="shared" ca="1" si="0"/>
        <v>8.9863013698630145E-2</v>
      </c>
      <c r="I25" s="29">
        <f ca="1">IF(G25&lt;&gt;0,IF(E25&lt;0,0,IF(OR(Tzatziki!I25&gt;0),0,IF(OR(Pita!I25&gt;0,'Green Pepper'!I25&gt;0,'House Salad'!I25&gt;0,Mushrooms!I25&gt;0,Lemon!I25&gt;0),50,200))),0)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77</v>
      </c>
      <c r="F26" s="15">
        <f t="shared" si="4"/>
        <v>5</v>
      </c>
      <c r="G26" s="15">
        <f t="shared" ca="1" si="5"/>
        <v>0</v>
      </c>
      <c r="H26" s="13">
        <f t="shared" ca="1" si="0"/>
        <v>8.4383561643835633E-2</v>
      </c>
      <c r="I26" s="29">
        <f ca="1">IF(G26&lt;&gt;0,IF(E26&lt;0,0,IF(OR(Tzatziki!I26&gt;0),0,IF(OR(Pita!I26&gt;0,'Green Pepper'!I26&gt;0,'House Salad'!I26&gt;0,Mushrooms!I26&gt;0,Lemon!I26&gt;0),50,200))),0)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72</v>
      </c>
      <c r="F27" s="15">
        <f t="shared" si="4"/>
        <v>5</v>
      </c>
      <c r="G27" s="15">
        <f t="shared" ca="1" si="5"/>
        <v>0</v>
      </c>
      <c r="H27" s="13">
        <f t="shared" ca="1" si="0"/>
        <v>7.8904109589041108E-2</v>
      </c>
      <c r="I27" s="29">
        <f ca="1">IF(G27&lt;&gt;0,IF(E27&lt;0,0,IF(OR(Tzatziki!I27&gt;0),0,IF(OR(Pita!I27&gt;0,'Green Pepper'!I27&gt;0,'House Salad'!I27&gt;0,Mushrooms!I27&gt;0,Lemon!I27&gt;0),50,200))),0)</f>
        <v>0</v>
      </c>
      <c r="J27" s="2" t="str">
        <f ca="1">IF(D27&lt;$E$18,"N/A",IF(D27=$E$18,IF($E$7-SUM(OFFSET(F27,-$E$18,0):F27)&gt;0,$E$7-SUM(OFFSET(F27,-$E$18,0):F27),0),IF(OFFSET(G27,-$E$18,0)-SUM(OFFSET(F27,-$E$18,0):F27)&gt;0,OFFSET(G27,-$E$18,0)-SUM(OFFSET(F27,-$E$18,0):F27),0)))</f>
        <v>N/A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67</v>
      </c>
      <c r="F28" s="15">
        <f t="shared" si="4"/>
        <v>5</v>
      </c>
      <c r="G28" s="15">
        <f t="shared" ca="1" si="5"/>
        <v>0</v>
      </c>
      <c r="H28" s="13">
        <f t="shared" ca="1" si="0"/>
        <v>7.3424657534246582E-2</v>
      </c>
      <c r="I28" s="29">
        <f ca="1">IF(G28&lt;&gt;0,IF(E28&lt;0,0,IF(OR(Tzatziki!I28&gt;0),0,IF(OR(Pita!I28&gt;0,'Green Pepper'!I28&gt;0,'House Salad'!I28&gt;0,Mushrooms!I28&gt;0,Lemon!I28&gt;0),50,200))),0)</f>
        <v>0</v>
      </c>
      <c r="J28" s="2" t="str">
        <f ca="1">IF(D28&lt;$E$18,"N/A",IF(D28=$E$18,IF($E$7-SUM(OFFSET(F28,-$E$18,0):F28)&gt;0,$E$7-SUM(OFFSET(F28,-$E$18,0):F28),0),IF(OFFSET(G28,-$E$18,0)-SUM(OFFSET(F28,-$E$18,0):F28)&gt;0,OFFSET(G28,-$E$18,0)-SUM(OFFSET(F28,-$E$18,0):F28),0)))</f>
        <v>N/A</v>
      </c>
      <c r="K28" s="13">
        <f t="shared" ca="1" si="1"/>
        <v>0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62</v>
      </c>
      <c r="F29" s="15">
        <f t="shared" si="4"/>
        <v>5</v>
      </c>
      <c r="G29" s="15">
        <f t="shared" ca="1" si="5"/>
        <v>0</v>
      </c>
      <c r="H29" s="13">
        <f t="shared" ca="1" si="0"/>
        <v>6.794520547945207E-2</v>
      </c>
      <c r="I29" s="29">
        <f ca="1">IF(G29&lt;&gt;0,IF(E29&lt;0,0,IF(OR(Tzatziki!I29&gt;0),0,IF(OR(Pita!I29&gt;0,'Green Pepper'!I29&gt;0,'House Salad'!I29&gt;0,Mushrooms!I29&gt;0,Lemon!I29&gt;0),50,200))),0)</f>
        <v>0</v>
      </c>
      <c r="J29" s="2" t="str">
        <f ca="1">IF(D29&lt;$E$18,"N/A",IF(D29=$E$18,IF($E$7-SUM(OFFSET(F29,-$E$18,0):F29)&gt;0,$E$7-SUM(OFFSET(F29,-$E$18,0):F29),0),IF(OFFSET(G29,-$E$18,0)-SUM(OFFSET(F29,-$E$18,0):F29)&gt;0,OFFSET(G29,-$E$18,0)-SUM(OFFSET(F29,-$E$18,0):F29),0)))</f>
        <v>N/A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57</v>
      </c>
      <c r="F30" s="15">
        <f t="shared" si="4"/>
        <v>5</v>
      </c>
      <c r="G30" s="15">
        <f t="shared" ca="1" si="5"/>
        <v>0</v>
      </c>
      <c r="H30" s="13">
        <f t="shared" ca="1" si="0"/>
        <v>6.2465753424657544E-2</v>
      </c>
      <c r="I30" s="29">
        <f ca="1">IF(G30&lt;&gt;0,IF(E30&lt;0,0,IF(OR(Tzatziki!I30&gt;0),0,IF(OR(Pita!I30&gt;0,'Green Pepper'!I30&gt;0,'House Salad'!I30&gt;0,Mushrooms!I30&gt;0,Lemon!I30&gt;0),50,200))),0)</f>
        <v>0</v>
      </c>
      <c r="J30" s="2" t="str">
        <f ca="1">IF(D30&lt;$E$18,"N/A",IF(D30=$E$18,IF($E$7-SUM(OFFSET(F30,-$E$18,0):F30)&gt;0,$E$7-SUM(OFFSET(F30,-$E$18,0):F30),0),IF(OFFSET(G30,-$E$18,0)-SUM(OFFSET(F30,-$E$18,0):F30)&gt;0,OFFSET(G30,-$E$18,0)-SUM(OFFSET(F30,-$E$18,0):F30),0)))</f>
        <v>N/A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52</v>
      </c>
      <c r="F31" s="15">
        <f t="shared" si="4"/>
        <v>5</v>
      </c>
      <c r="G31" s="15">
        <f t="shared" ca="1" si="5"/>
        <v>0</v>
      </c>
      <c r="H31" s="13">
        <f t="shared" ca="1" si="0"/>
        <v>5.6986301369863018E-2</v>
      </c>
      <c r="I31" s="29">
        <f ca="1">IF(G31&lt;&gt;0,IF(E31&lt;0,0,IF(OR(Tzatziki!I31&gt;0),0,IF(OR(Pita!I31&gt;0,'Green Pepper'!I31&gt;0,'House Salad'!I31&gt;0,Mushrooms!I31&gt;0,Lemon!I31&gt;0),50,200))),0)</f>
        <v>0</v>
      </c>
      <c r="J31" s="2" t="str">
        <f ca="1">IF(D31&lt;$E$18,"N/A",IF(D31=$E$18,IF($E$7-SUM(OFFSET(F31,-$E$18,0):F31)&gt;0,$E$7-SUM(OFFSET(F31,-$E$18,0):F31),0),IF(OFFSET(G31,-$E$18,0)-SUM(OFFSET(F31,-$E$18,0):F31)&gt;0,OFFSET(G31,-$E$18,0)-SUM(OFFSET(F31,-$E$18,0):F31),0)))</f>
        <v>N/A</v>
      </c>
      <c r="K31" s="13">
        <f t="shared" ca="1" si="1"/>
        <v>0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47</v>
      </c>
      <c r="F32" s="15">
        <f t="shared" si="4"/>
        <v>5</v>
      </c>
      <c r="G32" s="15">
        <f t="shared" ca="1" si="5"/>
        <v>0</v>
      </c>
      <c r="H32" s="13">
        <f t="shared" ca="1" si="0"/>
        <v>5.1506849315068499E-2</v>
      </c>
      <c r="I32" s="29">
        <f ca="1">IF(G32&lt;&gt;0,IF(E32&lt;0,0,IF(OR(Tzatziki!I32&gt;0),0,IF(OR(Pita!I32&gt;0,'Green Pepper'!I32&gt;0,'House Salad'!I32&gt;0,Mushrooms!I32&gt;0,Lemon!I32&gt;0),50,200))),0)</f>
        <v>0</v>
      </c>
      <c r="J32" s="2" t="str">
        <f ca="1">IF(D32&lt;$E$18,"N/A",IF(D32=$E$18,IF($E$7-SUM(OFFSET(F32,-$E$18,0):F32)&gt;0,$E$7-SUM(OFFSET(F32,-$E$18,0):F32),0),IF(OFFSET(G32,-$E$18,0)-SUM(OFFSET(F32,-$E$18,0):F32)&gt;0,OFFSET(G32,-$E$18,0)-SUM(OFFSET(F32,-$E$18,0):F32),0)))</f>
        <v>N/A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42</v>
      </c>
      <c r="F33" s="15">
        <f t="shared" si="4"/>
        <v>5</v>
      </c>
      <c r="G33" s="15">
        <f t="shared" ca="1" si="5"/>
        <v>0</v>
      </c>
      <c r="H33" s="13">
        <f t="shared" ca="1" si="0"/>
        <v>4.6027397260273981E-2</v>
      </c>
      <c r="I33" s="29">
        <f ca="1">IF(G33&lt;&gt;0,IF(E33&lt;0,0,IF(OR(Tzatziki!I33&gt;0),0,IF(OR(Pita!I33&gt;0,'Green Pepper'!I33&gt;0,'House Salad'!I33&gt;0,Mushrooms!I33&gt;0,Lemon!I33&gt;0),50,200))),0)</f>
        <v>0</v>
      </c>
      <c r="J33" s="2" t="str">
        <f ca="1">IF(D33&lt;$E$18,"N/A",IF(D33=$E$18,IF($E$7-SUM(OFFSET(F33,-$E$18,0):F33)&gt;0,$E$7-SUM(OFFSET(F33,-$E$18,0):F33),0),IF(OFFSET(G33,-$E$18,0)-SUM(OFFSET(F33,-$E$18,0):F33)&gt;0,OFFSET(G33,-$E$18,0)-SUM(OFFSET(F33,-$E$18,0):F33),0)))</f>
        <v>N/A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37</v>
      </c>
      <c r="F34" s="15">
        <f t="shared" si="4"/>
        <v>5</v>
      </c>
      <c r="G34" s="15">
        <f t="shared" ca="1" si="5"/>
        <v>70</v>
      </c>
      <c r="H34" s="13">
        <f t="shared" ca="1" si="0"/>
        <v>4.0547945205479455E-2</v>
      </c>
      <c r="I34" s="29">
        <f ca="1">IF(G34&lt;&gt;0,IF(E34&lt;0,0,IF(OR(Tzatziki!I34&gt;0),0,IF(OR(Pita!I34&gt;0,'Green Pepper'!I34&gt;0,'House Salad'!I34&gt;0,Mushrooms!I34&gt;0,Lemon!I34&gt;0),50,200))),0)</f>
        <v>0</v>
      </c>
      <c r="J34" s="2" t="str">
        <f ca="1">IF(D34&lt;$E$18,"N/A",IF(D34=$E$18,IF($E$7-SUM(OFFSET(F34,-$E$18,0):F34)&gt;0,$E$7-SUM(OFFSET(F34,-$E$18,0):F34),0),IF(OFFSET(G34,-$E$18,0)-SUM(OFFSET(F34,-$E$18,0):F34)&gt;0,OFFSET(G34,-$E$18,0)-SUM(OFFSET(F34,-$E$18,0):F34),0)))</f>
        <v>N/A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102</v>
      </c>
      <c r="F35" s="15">
        <f t="shared" si="4"/>
        <v>5</v>
      </c>
      <c r="G35" s="15">
        <f t="shared" ca="1" si="5"/>
        <v>0</v>
      </c>
      <c r="H35" s="13">
        <f t="shared" ca="1" si="0"/>
        <v>0.11178082191780823</v>
      </c>
      <c r="I35" s="29">
        <f ca="1">IF(G35&lt;&gt;0,IF(E35&lt;0,0,IF(OR(Tzatziki!I35&gt;0),0,IF(OR(Pita!I35&gt;0,'Green Pepper'!I35&gt;0,'House Salad'!I35&gt;0,Mushrooms!I35&gt;0,Lemon!I35&gt;0),50,200))),0)</f>
        <v>0</v>
      </c>
      <c r="J35" s="2" t="str">
        <f ca="1">IF(D35&lt;$E$18,"N/A",IF(D35=$E$18,IF($E$7-SUM(OFFSET(F35,-$E$18,0):F35)&gt;0,$E$7-SUM(OFFSET(F35,-$E$18,0):F35),0),IF(OFFSET(G35,-$E$18,0)-SUM(OFFSET(F35,-$E$18,0):F35)&gt;0,OFFSET(G35,-$E$18,0)-SUM(OFFSET(F35,-$E$18,0):F35),0)))</f>
        <v>N/A</v>
      </c>
      <c r="K35" s="13">
        <f t="shared" ca="1" si="1"/>
        <v>0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97</v>
      </c>
      <c r="F36" s="15">
        <f t="shared" si="4"/>
        <v>5</v>
      </c>
      <c r="G36" s="15">
        <f t="shared" ca="1" si="5"/>
        <v>0</v>
      </c>
      <c r="H36" s="13">
        <f t="shared" ca="1" si="0"/>
        <v>0.10630136986301371</v>
      </c>
      <c r="I36" s="29">
        <f ca="1">IF(G36&lt;&gt;0,IF(E36&lt;0,0,IF(OR(Tzatziki!I36&gt;0),0,IF(OR(Pita!I36&gt;0,'Green Pepper'!I36&gt;0,'House Salad'!I36&gt;0,Mushrooms!I36&gt;0,Lemon!I36&gt;0),50,200))),0)</f>
        <v>0</v>
      </c>
      <c r="J36" s="2" t="str">
        <f ca="1">IF(D36&lt;$E$18,"N/A",IF(D36=$E$18,IF($E$7-SUM(OFFSET(F36,-$E$18,0):F36)&gt;0,$E$7-SUM(OFFSET(F36,-$E$18,0):F36),0),IF(OFFSET(G36,-$E$18,0)-SUM(OFFSET(F36,-$E$18,0):F36)&gt;0,OFFSET(G36,-$E$18,0)-SUM(OFFSET(F36,-$E$18,0):F36),0)))</f>
        <v>N/A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92</v>
      </c>
      <c r="F37" s="15">
        <f t="shared" si="4"/>
        <v>5</v>
      </c>
      <c r="G37" s="15">
        <f t="shared" ca="1" si="5"/>
        <v>0</v>
      </c>
      <c r="H37" s="13">
        <f t="shared" ca="1" si="0"/>
        <v>0.1008219178082192</v>
      </c>
      <c r="I37" s="29">
        <f ca="1">IF(G37&lt;&gt;0,IF(E37&lt;0,0,IF(OR(Tzatziki!I37&gt;0),0,IF(OR(Pita!I37&gt;0,'Green Pepper'!I37&gt;0,'House Salad'!I37&gt;0,Mushrooms!I37&gt;0,Lemon!I37&gt;0),50,200))),0)</f>
        <v>0</v>
      </c>
      <c r="J37" s="2" t="str">
        <f ca="1">IF(D37&lt;$E$18,"N/A",IF(D37=$E$18,IF($E$7-SUM(OFFSET(F37,-$E$18,0):F37)&gt;0,$E$7-SUM(OFFSET(F37,-$E$18,0):F37),0),IF(OFFSET(G37,-$E$18,0)-SUM(OFFSET(F37,-$E$18,0):F37)&gt;0,OFFSET(G37,-$E$18,0)-SUM(OFFSET(F37,-$E$18,0):F37),0)))</f>
        <v>N/A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87</v>
      </c>
      <c r="F38" s="15">
        <f t="shared" si="4"/>
        <v>5</v>
      </c>
      <c r="G38" s="15">
        <f t="shared" ca="1" si="5"/>
        <v>0</v>
      </c>
      <c r="H38" s="13">
        <f t="shared" ca="1" si="0"/>
        <v>9.5342465753424671E-2</v>
      </c>
      <c r="I38" s="29">
        <f ca="1">IF(G38&lt;&gt;0,IF(E38&lt;0,0,IF(OR(Tzatziki!I38&gt;0),0,IF(OR(Pita!I38&gt;0,'Green Pepper'!I38&gt;0,'House Salad'!I38&gt;0,Mushrooms!I38&gt;0,Lemon!I38&gt;0),50,200))),0)</f>
        <v>0</v>
      </c>
      <c r="J38" s="2" t="str">
        <f ca="1">IF(D38&lt;$E$18,"N/A",IF(D38=$E$18,IF($E$7-SUM(OFFSET(F38,-$E$18,0):F38)&gt;0,$E$7-SUM(OFFSET(F38,-$E$18,0):F38),0),IF(OFFSET(G38,-$E$18,0)-SUM(OFFSET(F38,-$E$18,0):F38)&gt;0,OFFSET(G38,-$E$18,0)-SUM(OFFSET(F38,-$E$18,0):F38),0)))</f>
        <v>N/A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82</v>
      </c>
      <c r="F39" s="15">
        <f t="shared" si="4"/>
        <v>5</v>
      </c>
      <c r="G39" s="15">
        <f t="shared" ca="1" si="5"/>
        <v>0</v>
      </c>
      <c r="H39" s="13">
        <f t="shared" ca="1" si="0"/>
        <v>8.9863013698630145E-2</v>
      </c>
      <c r="I39" s="29">
        <f ca="1">IF(G39&lt;&gt;0,IF(E39&lt;0,0,IF(OR(Tzatziki!I39&gt;0),0,IF(OR(Pita!I39&gt;0,'Green Pepper'!I39&gt;0,'House Salad'!I39&gt;0,Mushrooms!I39&gt;0,Lemon!I39&gt;0),50,200))),0)</f>
        <v>0</v>
      </c>
      <c r="J39" s="2" t="str">
        <f ca="1">IF(D39&lt;$E$18,"N/A",IF(D39=$E$18,IF($E$7-SUM(OFFSET(F39,-$E$18,0):F39)&gt;0,$E$7-SUM(OFFSET(F39,-$E$18,0):F39),0),IF(OFFSET(G39,-$E$18,0)-SUM(OFFSET(F39,-$E$18,0):F39)&gt;0,OFFSET(G39,-$E$18,0)-SUM(OFFSET(F39,-$E$18,0):F39),0)))</f>
        <v>N/A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77</v>
      </c>
      <c r="F40" s="15">
        <f t="shared" si="4"/>
        <v>5</v>
      </c>
      <c r="G40" s="15">
        <f t="shared" ca="1" si="5"/>
        <v>0</v>
      </c>
      <c r="H40" s="13">
        <f t="shared" ca="1" si="0"/>
        <v>8.4383561643835633E-2</v>
      </c>
      <c r="I40" s="29">
        <f ca="1">IF(G40&lt;&gt;0,IF(E40&lt;0,0,IF(OR(Tzatziki!I40&gt;0),0,IF(OR(Pita!I40&gt;0,'Green Pepper'!I40&gt;0,'House Salad'!I40&gt;0,Mushrooms!I40&gt;0,Lemon!I40&gt;0),50,200))),0)</f>
        <v>0</v>
      </c>
      <c r="J40" s="2" t="str">
        <f ca="1">IF(D40&lt;$E$18,"N/A",IF(D40=$E$18,IF($E$7-SUM(OFFSET(F40,-$E$18,0):F40)&gt;0,$E$7-SUM(OFFSET(F40,-$E$18,0):F40),0),IF(OFFSET(G40,-$E$18,0)-SUM(OFFSET(F40,-$E$18,0):F40)&gt;0,OFFSET(G40,-$E$18,0)-SUM(OFFSET(F40,-$E$18,0):F40),0)))</f>
        <v>N/A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72</v>
      </c>
      <c r="F41" s="15">
        <f t="shared" si="4"/>
        <v>5</v>
      </c>
      <c r="G41" s="15">
        <f t="shared" ca="1" si="5"/>
        <v>0</v>
      </c>
      <c r="H41" s="13">
        <f t="shared" ca="1" si="0"/>
        <v>7.8904109589041108E-2</v>
      </c>
      <c r="I41" s="29">
        <f ca="1">IF(G41&lt;&gt;0,IF(E41&lt;0,0,IF(OR(Tzatziki!I41&gt;0),0,IF(OR(Pita!I41&gt;0,'Green Pepper'!I41&gt;0,'House Salad'!I41&gt;0,Mushrooms!I41&gt;0,Lemon!I41&gt;0),50,200))),0)</f>
        <v>0</v>
      </c>
      <c r="J41" s="2">
        <f ca="1">IF(D41&lt;$E$18,"N/A",IF(D41=$E$18,IF($E$7-SUM(OFFSET(F41,-$E$18,0):F41)&gt;0,$E$7-SUM(OFFSET(F41,-$E$18,0):F41),0),IF(OFFSET(G41,-$E$18,0)-SUM(OFFSET(F41,-$E$18,0):F41)&gt;0,OFFSET(G41,-$E$18,0)-SUM(OFFSET(F41,-$E$18,0):F41),0)))</f>
        <v>0</v>
      </c>
      <c r="K41" s="13">
        <f t="shared" ca="1" si="1"/>
        <v>0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67</v>
      </c>
      <c r="F42" s="15">
        <f t="shared" si="4"/>
        <v>5</v>
      </c>
      <c r="G42" s="15">
        <f t="shared" ca="1" si="5"/>
        <v>0</v>
      </c>
      <c r="H42" s="13">
        <f t="shared" ca="1" si="0"/>
        <v>7.3424657534246582E-2</v>
      </c>
      <c r="I42" s="29">
        <f ca="1">IF(G42&lt;&gt;0,IF(E42&lt;0,0,IF(OR(Tzatziki!I42&gt;0),0,IF(OR(Pita!I42&gt;0,'Green Pepper'!I42&gt;0,'House Salad'!I42&gt;0,Mushrooms!I42&gt;0,Lemon!I42&gt;0),50,200))),0)</f>
        <v>0</v>
      </c>
      <c r="J42" s="2">
        <f ca="1">IF(D42&lt;$E$18,"N/A",IF(D42=$E$18,IF($E$7-SUM(OFFSET(F42,-$E$18,0):F42)&gt;0,$E$7-SUM(OFFSET(F42,-$E$18,0):F42),0),IF(OFFSET(G42,-$E$18,0)-SUM(OFFSET(F42,-$E$18,0):F42)&gt;0,OFFSET(G42,-$E$18,0)-SUM(OFFSET(F42,-$E$18,0):F42),0)))</f>
        <v>0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62</v>
      </c>
      <c r="F43" s="15">
        <f t="shared" si="4"/>
        <v>5</v>
      </c>
      <c r="G43" s="15">
        <f t="shared" ca="1" si="5"/>
        <v>0</v>
      </c>
      <c r="H43" s="13">
        <f t="shared" ca="1" si="0"/>
        <v>6.794520547945207E-2</v>
      </c>
      <c r="I43" s="29">
        <f ca="1">IF(G43&lt;&gt;0,IF(E43&lt;0,0,IF(OR(Tzatziki!I43&gt;0),0,IF(OR(Pita!I43&gt;0,'Green Pepper'!I43&gt;0,'House Salad'!I43&gt;0,Mushrooms!I43&gt;0,Lemon!I43&gt;0),50,200))),0)</f>
        <v>0</v>
      </c>
      <c r="J43" s="2">
        <f ca="1">IF(D43&lt;$E$18,"N/A",IF(D43=$E$18,IF($E$7-SUM(OFFSET(F43,-$E$18,0):F43)&gt;0,$E$7-SUM(OFFSET(F43,-$E$18,0):F43),0),IF(OFFSET(G43,-$E$18,0)-SUM(OFFSET(F43,-$E$18,0):F43)&gt;0,OFFSET(G43,-$E$18,0)-SUM(OFFSET(F43,-$E$18,0):F43),0)))</f>
        <v>0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57</v>
      </c>
      <c r="F44" s="15">
        <f t="shared" si="4"/>
        <v>5</v>
      </c>
      <c r="G44" s="15">
        <f t="shared" ca="1" si="5"/>
        <v>0</v>
      </c>
      <c r="H44" s="13">
        <f t="shared" ca="1" si="0"/>
        <v>6.2465753424657544E-2</v>
      </c>
      <c r="I44" s="29">
        <f ca="1">IF(G44&lt;&gt;0,IF(E44&lt;0,0,IF(OR(Tzatziki!I44&gt;0),0,IF(OR(Pita!I44&gt;0,'Green Pepper'!I44&gt;0,'House Salad'!I44&gt;0,Mushrooms!I44&gt;0,Lemon!I44&gt;0),50,200))),0)</f>
        <v>0</v>
      </c>
      <c r="J44" s="2">
        <f ca="1">IF(D44&lt;$E$18,"N/A",IF(D44=$E$18,IF($E$7-SUM(OFFSET(F44,-$E$18,0):F44)&gt;0,$E$7-SUM(OFFSET(F44,-$E$18,0):F44),0),IF(OFFSET(G44,-$E$18,0)-SUM(OFFSET(F44,-$E$18,0):F44)&gt;0,OFFSET(G44,-$E$18,0)-SUM(OFFSET(F44,-$E$18,0):F44),0)))</f>
        <v>0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52</v>
      </c>
      <c r="F45" s="15">
        <f t="shared" si="4"/>
        <v>5</v>
      </c>
      <c r="G45" s="15">
        <f t="shared" ca="1" si="5"/>
        <v>0</v>
      </c>
      <c r="H45" s="13">
        <f t="shared" ca="1" si="0"/>
        <v>5.6986301369863018E-2</v>
      </c>
      <c r="I45" s="29">
        <f ca="1">IF(G45&lt;&gt;0,IF(E45&lt;0,0,IF(OR(Tzatziki!I45&gt;0),0,IF(OR(Pita!I45&gt;0,'Green Pepper'!I45&gt;0,'House Salad'!I45&gt;0,Mushrooms!I45&gt;0,Lemon!I45&gt;0),50,200))),0)</f>
        <v>0</v>
      </c>
      <c r="J45" s="2">
        <f ca="1">IF(D45&lt;$E$18,"N/A",IF(D45=$E$18,IF($E$7-SUM(OFFSET(F45,-$E$18,0):F45)&gt;0,$E$7-SUM(OFFSET(F45,-$E$18,0):F45),0),IF(OFFSET(G45,-$E$18,0)-SUM(OFFSET(F45,-$E$18,0):F45)&gt;0,OFFSET(G45,-$E$18,0)-SUM(OFFSET(F45,-$E$18,0):F45),0)))</f>
        <v>0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47</v>
      </c>
      <c r="F46" s="15">
        <f t="shared" si="4"/>
        <v>5</v>
      </c>
      <c r="G46" s="15">
        <f t="shared" ca="1" si="5"/>
        <v>0</v>
      </c>
      <c r="H46" s="13">
        <f t="shared" ca="1" si="0"/>
        <v>5.1506849315068499E-2</v>
      </c>
      <c r="I46" s="29">
        <f ca="1">IF(G46&lt;&gt;0,IF(E46&lt;0,0,IF(OR(Tzatziki!I46&gt;0),0,IF(OR(Pita!I46&gt;0,'Green Pepper'!I46&gt;0,'House Salad'!I46&gt;0,Mushrooms!I46&gt;0,Lemon!I46&gt;0),50,200))),0)</f>
        <v>0</v>
      </c>
      <c r="J46" s="2">
        <f ca="1">IF(D46&lt;$E$18,"N/A",IF(D46=$E$18,IF($E$7-SUM(OFFSET(F46,-$E$18,0):F46)&gt;0,$E$7-SUM(OFFSET(F46,-$E$18,0):F46),0),IF(OFFSET(G46,-$E$18,0)-SUM(OFFSET(F46,-$E$18,0):F46)&gt;0,OFFSET(G46,-$E$18,0)-SUM(OFFSET(F46,-$E$18,0):F46),0)))</f>
        <v>0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42</v>
      </c>
      <c r="F47" s="15">
        <f t="shared" si="4"/>
        <v>5</v>
      </c>
      <c r="G47" s="15">
        <f t="shared" ca="1" si="5"/>
        <v>0</v>
      </c>
      <c r="H47" s="13">
        <f t="shared" ca="1" si="0"/>
        <v>4.6027397260273981E-2</v>
      </c>
      <c r="I47" s="29">
        <f ca="1">IF(G47&lt;&gt;0,IF(E47&lt;0,0,IF(OR(Tzatziki!I47&gt;0),0,IF(OR(Pita!I47&gt;0,'Green Pepper'!I47&gt;0,'House Salad'!I47&gt;0,Mushrooms!I47&gt;0,Lemon!I47&gt;0),50,200))),0)</f>
        <v>0</v>
      </c>
      <c r="J47" s="2">
        <f ca="1">IF(D47&lt;$E$18,"N/A",IF(D47=$E$18,IF($E$7-SUM(OFFSET(F47,-$E$18,0):F47)&gt;0,$E$7-SUM(OFFSET(F47,-$E$18,0):F47),0),IF(OFFSET(G47,-$E$18,0)-SUM(OFFSET(F47,-$E$18,0):F47)&gt;0,OFFSET(G47,-$E$18,0)-SUM(OFFSET(F47,-$E$18,0):F47),0)))</f>
        <v>0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37</v>
      </c>
      <c r="F48" s="15">
        <f t="shared" si="4"/>
        <v>5</v>
      </c>
      <c r="G48" s="15">
        <f t="shared" ca="1" si="5"/>
        <v>70</v>
      </c>
      <c r="H48" s="13">
        <f t="shared" ca="1" si="0"/>
        <v>4.0547945205479455E-2</v>
      </c>
      <c r="I48" s="29">
        <f ca="1">IF(G48&lt;&gt;0,IF(E48&lt;0,0,IF(OR(Tzatziki!I48&gt;0),0,IF(OR(Pita!I48&gt;0,'Green Pepper'!I48&gt;0,'House Salad'!I48&gt;0,Mushrooms!I48&gt;0,Lemon!I48&gt;0),50,200))),0)</f>
        <v>0</v>
      </c>
      <c r="J48" s="2">
        <f ca="1">IF(D48&lt;$E$18,"N/A",IF(D48=$E$18,IF($E$7-SUM(OFFSET(F48,-$E$18,0):F48)&gt;0,$E$7-SUM(OFFSET(F48,-$E$18,0):F48),0),IF(OFFSET(G48,-$E$18,0)-SUM(OFFSET(F48,-$E$18,0):F48)&gt;0,OFFSET(G48,-$E$18,0)-SUM(OFFSET(F48,-$E$18,0):F48),0)))</f>
        <v>0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102</v>
      </c>
      <c r="F49" s="15">
        <f t="shared" si="4"/>
        <v>5</v>
      </c>
      <c r="G49" s="15">
        <f t="shared" ca="1" si="5"/>
        <v>0</v>
      </c>
      <c r="H49" s="13">
        <f t="shared" ca="1" si="0"/>
        <v>0.11178082191780823</v>
      </c>
      <c r="I49" s="29">
        <f ca="1">IF(G49&lt;&gt;0,IF(E49&lt;0,0,IF(OR(Tzatziki!I49&gt;0),0,IF(OR(Pita!I49&gt;0,'Green Pepper'!I49&gt;0,'House Salad'!I49&gt;0,Mushrooms!I49&gt;0,Lemon!I49&gt;0),50,200))),0)</f>
        <v>0</v>
      </c>
      <c r="J49" s="2">
        <f ca="1">IF(D49&lt;$E$18,"N/A",IF(D49=$E$18,IF($E$7-SUM(OFFSET(F49,-$E$18,0):F49)&gt;0,$E$7-SUM(OFFSET(F49,-$E$18,0):F49),0),IF(OFFSET(G49,-$E$18,0)-SUM(OFFSET(F49,-$E$18,0):F49)&gt;0,OFFSET(G49,-$E$18,0)-SUM(OFFSET(F49,-$E$18,0):F49),0)))</f>
        <v>0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97</v>
      </c>
      <c r="F50" s="15">
        <f t="shared" si="4"/>
        <v>5</v>
      </c>
      <c r="G50" s="15">
        <f t="shared" ca="1" si="5"/>
        <v>0</v>
      </c>
      <c r="H50" s="13">
        <f t="shared" ca="1" si="0"/>
        <v>0.10630136986301371</v>
      </c>
      <c r="I50" s="29">
        <f ca="1">IF(G50&lt;&gt;0,IF(E50&lt;0,0,IF(OR(Tzatziki!I50&gt;0),0,IF(OR(Pita!I50&gt;0,'Green Pepper'!I50&gt;0,'House Salad'!I50&gt;0,Mushrooms!I50&gt;0,Lemon!I50&gt;0),50,200))),0)</f>
        <v>0</v>
      </c>
      <c r="J50" s="2">
        <f ca="1">IF(D50&lt;$E$18,"N/A",IF(D50=$E$18,IF($E$7-SUM(OFFSET(F50,-$E$18,0):F50)&gt;0,$E$7-SUM(OFFSET(F50,-$E$18,0):F50),0),IF(OFFSET(G50,-$E$18,0)-SUM(OFFSET(F50,-$E$18,0):F50)&gt;0,OFFSET(G50,-$E$18,0)-SUM(OFFSET(F50,-$E$18,0):F50),0)))</f>
        <v>0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92</v>
      </c>
      <c r="F51" s="15">
        <f t="shared" si="4"/>
        <v>5</v>
      </c>
      <c r="G51" s="15">
        <f t="shared" ca="1" si="5"/>
        <v>0</v>
      </c>
      <c r="H51" s="13">
        <f t="shared" ca="1" si="0"/>
        <v>0.1008219178082192</v>
      </c>
      <c r="I51" s="29">
        <f ca="1">IF(G51&lt;&gt;0,IF(E51&lt;0,0,IF(OR(Tzatziki!I51&gt;0),0,IF(OR(Pita!I51&gt;0,'Green Pepper'!I51&gt;0,'House Salad'!I51&gt;0,Mushrooms!I51&gt;0,Lemon!I51&gt;0),50,200))),0)</f>
        <v>0</v>
      </c>
      <c r="J51" s="2">
        <f ca="1">IF(D51&lt;$E$18,"N/A",IF(D51=$E$18,IF($E$7-SUM(OFFSET(F51,-$E$18,0):F51)&gt;0,$E$7-SUM(OFFSET(F51,-$E$18,0):F51),0),IF(OFFSET(G51,-$E$18,0)-SUM(OFFSET(F51,-$E$18,0):F51)&gt;0,OFFSET(G51,-$E$18,0)-SUM(OFFSET(F51,-$E$18,0):F51),0)))</f>
        <v>0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87</v>
      </c>
      <c r="F52" s="15">
        <f t="shared" si="4"/>
        <v>5</v>
      </c>
      <c r="G52" s="15">
        <f t="shared" ca="1" si="5"/>
        <v>0</v>
      </c>
      <c r="H52" s="13">
        <f t="shared" ca="1" si="0"/>
        <v>9.5342465753424671E-2</v>
      </c>
      <c r="I52" s="29">
        <f ca="1">IF(G52&lt;&gt;0,IF(E52&lt;0,0,IF(OR(Tzatziki!I52&gt;0),0,IF(OR(Pita!I52&gt;0,'Green Pepper'!I52&gt;0,'House Salad'!I52&gt;0,Mushrooms!I52&gt;0,Lemon!I52&gt;0),50,200))),0)</f>
        <v>0</v>
      </c>
      <c r="J52" s="2">
        <f ca="1">IF(D52&lt;$E$18,"N/A",IF(D52=$E$18,IF($E$7-SUM(OFFSET(F52,-$E$18,0):F52)&gt;0,$E$7-SUM(OFFSET(F52,-$E$18,0):F52),0),IF(OFFSET(G52,-$E$18,0)-SUM(OFFSET(F52,-$E$18,0):F52)&gt;0,OFFSET(G52,-$E$18,0)-SUM(OFFSET(F52,-$E$18,0):F52),0)))</f>
        <v>0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82</v>
      </c>
      <c r="F53" s="15">
        <f t="shared" si="4"/>
        <v>5</v>
      </c>
      <c r="G53" s="15">
        <f t="shared" ca="1" si="5"/>
        <v>0</v>
      </c>
      <c r="H53" s="13">
        <f t="shared" ca="1" si="0"/>
        <v>8.9863013698630145E-2</v>
      </c>
      <c r="I53" s="29">
        <f ca="1">IF(G53&lt;&gt;0,IF(E53&lt;0,0,IF(OR(Tzatziki!I53&gt;0),0,IF(OR(Pita!I53&gt;0,'Green Pepper'!I53&gt;0,'House Salad'!I53&gt;0,Mushrooms!I53&gt;0,Lemon!I53&gt;0),50,200))),0)</f>
        <v>0</v>
      </c>
      <c r="J53" s="2">
        <f ca="1">IF(D53&lt;$E$18,"N/A",IF(D53=$E$18,IF($E$7-SUM(OFFSET(F53,-$E$18,0):F53)&gt;0,$E$7-SUM(OFFSET(F53,-$E$18,0):F53),0),IF(OFFSET(G53,-$E$18,0)-SUM(OFFSET(F53,-$E$18,0):F53)&gt;0,OFFSET(G53,-$E$18,0)-SUM(OFFSET(F53,-$E$18,0):F53),0)))</f>
        <v>0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77</v>
      </c>
      <c r="F54" s="15">
        <f t="shared" si="4"/>
        <v>5</v>
      </c>
      <c r="G54" s="15">
        <f t="shared" ca="1" si="5"/>
        <v>0</v>
      </c>
      <c r="H54" s="13">
        <f t="shared" ca="1" si="0"/>
        <v>8.4383561643835633E-2</v>
      </c>
      <c r="I54" s="29">
        <f ca="1">IF(G54&lt;&gt;0,IF(E54&lt;0,0,IF(OR(Tzatziki!I54&gt;0),0,IF(OR(Pita!I54&gt;0,'Green Pepper'!I54&gt;0,'House Salad'!I54&gt;0,Mushrooms!I54&gt;0,Lemon!I54&gt;0),50,200))),0)</f>
        <v>0</v>
      </c>
      <c r="J54" s="2">
        <f ca="1">IF(D54&lt;$E$18,"N/A",IF(D54=$E$18,IF($E$7-SUM(OFFSET(F54,-$E$18,0):F54)&gt;0,$E$7-SUM(OFFSET(F54,-$E$18,0):F54),0),IF(OFFSET(G54,-$E$18,0)-SUM(OFFSET(F54,-$E$18,0):F54)&gt;0,OFFSET(G54,-$E$18,0)-SUM(OFFSET(F54,-$E$18,0):F54),0)))</f>
        <v>0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72</v>
      </c>
      <c r="F55" s="15">
        <f t="shared" si="4"/>
        <v>5</v>
      </c>
      <c r="G55" s="15">
        <f t="shared" ca="1" si="5"/>
        <v>0</v>
      </c>
      <c r="H55" s="13">
        <f t="shared" ca="1" si="0"/>
        <v>7.8904109589041108E-2</v>
      </c>
      <c r="I55" s="29">
        <f ca="1">IF(G55&lt;&gt;0,IF(E55&lt;0,0,IF(OR(Tzatziki!I55&gt;0),0,IF(OR(Pita!I55&gt;0,'Green Pepper'!I55&gt;0,'House Salad'!I55&gt;0,Mushrooms!I55&gt;0,Lemon!I55&gt;0),50,200))),0)</f>
        <v>0</v>
      </c>
      <c r="J55" s="2">
        <f ca="1">IF(D55&lt;$E$18,"N/A",IF(D55=$E$18,IF($E$7-SUM(OFFSET(F55,-$E$18,0):F55)&gt;0,$E$7-SUM(OFFSET(F55,-$E$18,0):F55),0),IF(OFFSET(G55,-$E$18,0)-SUM(OFFSET(F55,-$E$18,0):F55)&gt;0,OFFSET(G55,-$E$18,0)-SUM(OFFSET(F55,-$E$18,0):F55),0)))</f>
        <v>0</v>
      </c>
      <c r="K55" s="13">
        <f t="shared" ca="1" si="1"/>
        <v>0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67</v>
      </c>
      <c r="F56" s="15">
        <f t="shared" si="4"/>
        <v>5</v>
      </c>
      <c r="G56" s="15">
        <f t="shared" ca="1" si="5"/>
        <v>0</v>
      </c>
      <c r="H56" s="13">
        <f t="shared" ca="1" si="0"/>
        <v>7.3424657534246582E-2</v>
      </c>
      <c r="I56" s="29">
        <f ca="1">IF(G56&lt;&gt;0,IF(E56&lt;0,0,IF(OR(Tzatziki!I56&gt;0),0,IF(OR(Pita!I56&gt;0,'Green Pepper'!I56&gt;0,'House Salad'!I56&gt;0,Mushrooms!I56&gt;0,Lemon!I56&gt;0),50,200))),0)</f>
        <v>0</v>
      </c>
      <c r="J56" s="2">
        <f ca="1">IF(D56&lt;$E$18,"N/A",IF(D56=$E$18,IF($E$7-SUM(OFFSET(F56,-$E$18,0):F56)&gt;0,$E$7-SUM(OFFSET(F56,-$E$18,0):F56),0),IF(OFFSET(G56,-$E$18,0)-SUM(OFFSET(F56,-$E$18,0):F56)&gt;0,OFFSET(G56,-$E$18,0)-SUM(OFFSET(F56,-$E$18,0):F56),0)))</f>
        <v>0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62</v>
      </c>
      <c r="F57" s="15">
        <f t="shared" si="4"/>
        <v>5</v>
      </c>
      <c r="G57" s="15">
        <f t="shared" ca="1" si="5"/>
        <v>0</v>
      </c>
      <c r="H57" s="13">
        <f t="shared" ca="1" si="0"/>
        <v>6.794520547945207E-2</v>
      </c>
      <c r="I57" s="29">
        <f ca="1">IF(G57&lt;&gt;0,IF(E57&lt;0,0,IF(OR(Tzatziki!I57&gt;0),0,IF(OR(Pita!I57&gt;0,'Green Pepper'!I57&gt;0,'House Salad'!I57&gt;0,Mushrooms!I57&gt;0,Lemon!I57&gt;0),50,200))),0)</f>
        <v>0</v>
      </c>
      <c r="J57" s="2">
        <f ca="1">IF(D57&lt;$E$18,"N/A",IF(D57=$E$18,IF($E$7-SUM(OFFSET(F57,-$E$18,0):F57)&gt;0,$E$7-SUM(OFFSET(F57,-$E$18,0):F57),0),IF(OFFSET(G57,-$E$18,0)-SUM(OFFSET(F57,-$E$18,0):F57)&gt;0,OFFSET(G57,-$E$18,0)-SUM(OFFSET(F57,-$E$18,0):F57),0)))</f>
        <v>0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57</v>
      </c>
      <c r="F58" s="15">
        <f t="shared" si="4"/>
        <v>5</v>
      </c>
      <c r="G58" s="15">
        <f t="shared" ca="1" si="5"/>
        <v>0</v>
      </c>
      <c r="H58" s="13">
        <f t="shared" ca="1" si="0"/>
        <v>6.2465753424657544E-2</v>
      </c>
      <c r="I58" s="29">
        <f ca="1">IF(G58&lt;&gt;0,IF(E58&lt;0,0,IF(OR(Tzatziki!I58&gt;0),0,IF(OR(Pita!I58&gt;0,'Green Pepper'!I58&gt;0,'House Salad'!I58&gt;0,Mushrooms!I58&gt;0,Lemon!I58&gt;0),50,200))),0)</f>
        <v>0</v>
      </c>
      <c r="J58" s="2">
        <f ca="1">IF(D58&lt;$E$18,"N/A",IF(D58=$E$18,IF($E$7-SUM(OFFSET(F58,-$E$18,0):F58)&gt;0,$E$7-SUM(OFFSET(F58,-$E$18,0):F58),0),IF(OFFSET(G58,-$E$18,0)-SUM(OFFSET(F58,-$E$18,0):F58)&gt;0,OFFSET(G58,-$E$18,0)-SUM(OFFSET(F58,-$E$18,0):F58),0)))</f>
        <v>0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52</v>
      </c>
      <c r="F59" s="15">
        <f t="shared" si="4"/>
        <v>5</v>
      </c>
      <c r="G59" s="15">
        <f t="shared" ca="1" si="5"/>
        <v>0</v>
      </c>
      <c r="H59" s="13">
        <f t="shared" ca="1" si="0"/>
        <v>5.6986301369863018E-2</v>
      </c>
      <c r="I59" s="29">
        <f ca="1">IF(G59&lt;&gt;0,IF(E59&lt;0,0,IF(OR(Tzatziki!I59&gt;0),0,IF(OR(Pita!I59&gt;0,'Green Pepper'!I59&gt;0,'House Salad'!I59&gt;0,Mushrooms!I59&gt;0,Lemon!I59&gt;0),50,200))),0)</f>
        <v>0</v>
      </c>
      <c r="J59" s="2">
        <f ca="1">IF(D59&lt;$E$18,"N/A",IF(D59=$E$18,IF($E$7-SUM(OFFSET(F59,-$E$18,0):F59)&gt;0,$E$7-SUM(OFFSET(F59,-$E$18,0):F59),0),IF(OFFSET(G59,-$E$18,0)-SUM(OFFSET(F59,-$E$18,0):F59)&gt;0,OFFSET(G59,-$E$18,0)-SUM(OFFSET(F59,-$E$18,0):F59),0)))</f>
        <v>0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47</v>
      </c>
      <c r="F60" s="15">
        <f t="shared" si="4"/>
        <v>5</v>
      </c>
      <c r="G60" s="15">
        <f t="shared" ca="1" si="5"/>
        <v>0</v>
      </c>
      <c r="H60" s="13">
        <f t="shared" ca="1" si="0"/>
        <v>5.1506849315068499E-2</v>
      </c>
      <c r="I60" s="29">
        <f ca="1">IF(G60&lt;&gt;0,IF(E60&lt;0,0,IF(OR(Tzatziki!I60&gt;0),0,IF(OR(Pita!I60&gt;0,'Green Pepper'!I60&gt;0,'House Salad'!I60&gt;0,Mushrooms!I60&gt;0,Lemon!I60&gt;0),50,200))),0)</f>
        <v>0</v>
      </c>
      <c r="J60" s="2">
        <f ca="1">IF(D60&lt;$E$18,"N/A",IF(D60=$E$18,IF($E$7-SUM(OFFSET(F60,-$E$18,0):F60)&gt;0,$E$7-SUM(OFFSET(F60,-$E$18,0):F60),0),IF(OFFSET(G60,-$E$18,0)-SUM(OFFSET(F60,-$E$18,0):F60)&gt;0,OFFSET(G60,-$E$18,0)-SUM(OFFSET(F60,-$E$18,0):F60),0)))</f>
        <v>0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42</v>
      </c>
      <c r="F61" s="15">
        <f t="shared" si="4"/>
        <v>5</v>
      </c>
      <c r="G61" s="15">
        <f t="shared" ca="1" si="5"/>
        <v>0</v>
      </c>
      <c r="H61" s="13">
        <f t="shared" ca="1" si="0"/>
        <v>4.6027397260273981E-2</v>
      </c>
      <c r="I61" s="29">
        <f ca="1">IF(G61&lt;&gt;0,IF(E61&lt;0,0,IF(OR(Tzatziki!I61&gt;0),0,IF(OR(Pita!I61&gt;0,'Green Pepper'!I61&gt;0,'House Salad'!I61&gt;0,Mushrooms!I61&gt;0,Lemon!I61&gt;0),50,200))),0)</f>
        <v>0</v>
      </c>
      <c r="J61" s="2">
        <f ca="1">IF(D61&lt;$E$18,"N/A",IF(D61=$E$18,IF($E$7-SUM(OFFSET(F61,-$E$18,0):F61)&gt;0,$E$7-SUM(OFFSET(F61,-$E$18,0):F61),0),IF(OFFSET(G61,-$E$18,0)-SUM(OFFSET(F61,-$E$18,0):F61)&gt;0,OFFSET(G61,-$E$18,0)-SUM(OFFSET(F61,-$E$18,0):F61),0)))</f>
        <v>0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37</v>
      </c>
      <c r="F62" s="15">
        <f t="shared" si="4"/>
        <v>5</v>
      </c>
      <c r="G62" s="15">
        <f t="shared" ca="1" si="5"/>
        <v>70</v>
      </c>
      <c r="H62" s="13">
        <f t="shared" ca="1" si="0"/>
        <v>4.0547945205479455E-2</v>
      </c>
      <c r="I62" s="29">
        <f ca="1">IF(G62&lt;&gt;0,IF(E62&lt;0,0,IF(OR(Tzatziki!I62&gt;0),0,IF(OR(Pita!I62&gt;0,'Green Pepper'!I62&gt;0,'House Salad'!I62&gt;0,Mushrooms!I62&gt;0,Lemon!I62&gt;0),50,200))),0)</f>
        <v>0</v>
      </c>
      <c r="J62" s="2">
        <f ca="1">IF(D62&lt;$E$18,"N/A",IF(D62=$E$18,IF($E$7-SUM(OFFSET(F62,-$E$18,0):F62)&gt;0,$E$7-SUM(OFFSET(F62,-$E$18,0):F62),0),IF(OFFSET(G62,-$E$18,0)-SUM(OFFSET(F62,-$E$18,0):F62)&gt;0,OFFSET(G62,-$E$18,0)-SUM(OFFSET(F62,-$E$18,0):F62),0)))</f>
        <v>0</v>
      </c>
      <c r="K62" s="13">
        <f t="shared" ca="1" si="1"/>
        <v>0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102</v>
      </c>
      <c r="F63" s="15">
        <f t="shared" si="4"/>
        <v>5</v>
      </c>
      <c r="G63" s="15">
        <f t="shared" ca="1" si="5"/>
        <v>0</v>
      </c>
      <c r="H63" s="13">
        <f t="shared" ca="1" si="0"/>
        <v>0.11178082191780823</v>
      </c>
      <c r="I63" s="29">
        <f ca="1">IF(G63&lt;&gt;0,IF(E63&lt;0,0,IF(OR(Tzatziki!I63&gt;0),0,IF(OR(Pita!I63&gt;0,'Green Pepper'!I63&gt;0,'House Salad'!I63&gt;0,Mushrooms!I63&gt;0,Lemon!I63&gt;0),50,200))),0)</f>
        <v>0</v>
      </c>
      <c r="J63" s="2">
        <f ca="1">IF(D63&lt;$E$18,"N/A",IF(D63=$E$18,IF($E$7-SUM(OFFSET(F63,-$E$18,0):F63)&gt;0,$E$7-SUM(OFFSET(F63,-$E$18,0):F63),0),IF(OFFSET(G63,-$E$18,0)-SUM(OFFSET(F63,-$E$18,0):F63)&gt;0,OFFSET(G63,-$E$18,0)-SUM(OFFSET(F63,-$E$18,0):F63),0)))</f>
        <v>0</v>
      </c>
      <c r="K63" s="13">
        <f t="shared" ca="1" si="1"/>
        <v>0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97</v>
      </c>
      <c r="F64" s="15">
        <f t="shared" si="4"/>
        <v>5</v>
      </c>
      <c r="G64" s="15">
        <f t="shared" ca="1" si="5"/>
        <v>0</v>
      </c>
      <c r="H64" s="13">
        <f t="shared" ca="1" si="0"/>
        <v>0.10630136986301371</v>
      </c>
      <c r="I64" s="29">
        <f ca="1">IF(G64&lt;&gt;0,IF(E64&lt;0,0,IF(OR(Tzatziki!I64&gt;0),0,IF(OR(Pita!I64&gt;0,'Green Pepper'!I64&gt;0,'House Salad'!I64&gt;0,Mushrooms!I64&gt;0,Lemon!I64&gt;0),50,200))),0)</f>
        <v>0</v>
      </c>
      <c r="J64" s="2">
        <f ca="1">IF(D64&lt;$E$18,"N/A",IF(D64=$E$18,IF($E$7-SUM(OFFSET(F64,-$E$18,0):F64)&gt;0,$E$7-SUM(OFFSET(F64,-$E$18,0):F64),0),IF(OFFSET(G64,-$E$18,0)-SUM(OFFSET(F64,-$E$18,0):F64)&gt;0,OFFSET(G64,-$E$18,0)-SUM(OFFSET(F64,-$E$18,0):F64),0)))</f>
        <v>0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92</v>
      </c>
      <c r="F65" s="15">
        <f t="shared" si="4"/>
        <v>5</v>
      </c>
      <c r="G65" s="15">
        <f t="shared" ca="1" si="5"/>
        <v>0</v>
      </c>
      <c r="H65" s="13">
        <f t="shared" ca="1" si="0"/>
        <v>0.1008219178082192</v>
      </c>
      <c r="I65" s="29">
        <f ca="1">IF(G65&lt;&gt;0,IF(E65&lt;0,0,IF(OR(Tzatziki!I65&gt;0),0,IF(OR(Pita!I65&gt;0,'Green Pepper'!I65&gt;0,'House Salad'!I65&gt;0,Mushrooms!I65&gt;0,Lemon!I65&gt;0),50,200))),0)</f>
        <v>0</v>
      </c>
      <c r="J65" s="2">
        <f ca="1">IF(D65&lt;$E$18,"N/A",IF(D65=$E$18,IF($E$7-SUM(OFFSET(F65,-$E$18,0):F65)&gt;0,$E$7-SUM(OFFSET(F65,-$E$18,0):F65),0),IF(OFFSET(G65,-$E$18,0)-SUM(OFFSET(F65,-$E$18,0):F65)&gt;0,OFFSET(G65,-$E$18,0)-SUM(OFFSET(F65,-$E$18,0):F65),0)))</f>
        <v>0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87</v>
      </c>
      <c r="F66" s="15">
        <f t="shared" si="4"/>
        <v>5</v>
      </c>
      <c r="G66" s="15">
        <f t="shared" ca="1" si="5"/>
        <v>0</v>
      </c>
      <c r="H66" s="13">
        <f t="shared" ca="1" si="0"/>
        <v>9.5342465753424671E-2</v>
      </c>
      <c r="I66" s="29">
        <f ca="1">IF(G66&lt;&gt;0,IF(E66&lt;0,0,IF(OR(Tzatziki!I66&gt;0),0,IF(OR(Pita!I66&gt;0,'Green Pepper'!I66&gt;0,'House Salad'!I66&gt;0,Mushrooms!I66&gt;0,Lemon!I66&gt;0),50,200))),0)</f>
        <v>0</v>
      </c>
      <c r="J66" s="2">
        <f ca="1">IF(D66&lt;$E$18,"N/A",IF(D66=$E$18,IF($E$7-SUM(OFFSET(F66,-$E$18,0):F66)&gt;0,$E$7-SUM(OFFSET(F66,-$E$18,0):F66),0),IF(OFFSET(G66,-$E$18,0)-SUM(OFFSET(F66,-$E$18,0):F66)&gt;0,OFFSET(G66,-$E$18,0)-SUM(OFFSET(F66,-$E$18,0):F66),0)))</f>
        <v>0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82</v>
      </c>
      <c r="F67" s="15">
        <f t="shared" si="4"/>
        <v>5</v>
      </c>
      <c r="G67" s="15">
        <f t="shared" ca="1" si="5"/>
        <v>0</v>
      </c>
      <c r="H67" s="13">
        <f t="shared" ca="1" si="0"/>
        <v>8.9863013698630145E-2</v>
      </c>
      <c r="I67" s="29">
        <f ca="1">IF(G67&lt;&gt;0,IF(E67&lt;0,0,IF(OR(Tzatziki!I67&gt;0),0,IF(OR(Pita!I67&gt;0,'Green Pepper'!I67&gt;0,'House Salad'!I67&gt;0,Mushrooms!I67&gt;0,Lemon!I67&gt;0),50,200))),0)</f>
        <v>0</v>
      </c>
      <c r="J67" s="2">
        <f ca="1">IF(D67&lt;$E$18,"N/A",IF(D67=$E$18,IF($E$7-SUM(OFFSET(F67,-$E$18,0):F67)&gt;0,$E$7-SUM(OFFSET(F67,-$E$18,0):F67),0),IF(OFFSET(G67,-$E$18,0)-SUM(OFFSET(F67,-$E$18,0):F67)&gt;0,OFFSET(G67,-$E$18,0)-SUM(OFFSET(F67,-$E$18,0):F67),0)))</f>
        <v>0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77</v>
      </c>
      <c r="F68" s="15">
        <f t="shared" si="4"/>
        <v>5</v>
      </c>
      <c r="G68" s="15">
        <f t="shared" ca="1" si="5"/>
        <v>0</v>
      </c>
      <c r="H68" s="13">
        <f t="shared" ca="1" si="0"/>
        <v>8.4383561643835633E-2</v>
      </c>
      <c r="I68" s="29">
        <f ca="1">IF(G68&lt;&gt;0,IF(E68&lt;0,0,IF(OR(Tzatziki!I68&gt;0),0,IF(OR(Pita!I68&gt;0,'Green Pepper'!I68&gt;0,'House Salad'!I68&gt;0,Mushrooms!I68&gt;0,Lemon!I68&gt;0),50,200))),0)</f>
        <v>0</v>
      </c>
      <c r="J68" s="2">
        <f ca="1">IF(D68&lt;$E$18,"N/A",IF(D68=$E$18,IF($E$7-SUM(OFFSET(F68,-$E$18,0):F68)&gt;0,$E$7-SUM(OFFSET(F68,-$E$18,0):F68),0),IF(OFFSET(G68,-$E$18,0)-SUM(OFFSET(F68,-$E$18,0):F68)&gt;0,OFFSET(G68,-$E$18,0)-SUM(OFFSET(F68,-$E$18,0):F68),0)))</f>
        <v>0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72</v>
      </c>
      <c r="F69" s="15">
        <f t="shared" si="4"/>
        <v>5</v>
      </c>
      <c r="G69" s="15">
        <f t="shared" ca="1" si="5"/>
        <v>0</v>
      </c>
      <c r="H69" s="13">
        <f t="shared" ca="1" si="0"/>
        <v>7.8904109589041108E-2</v>
      </c>
      <c r="I69" s="29">
        <f ca="1">IF(G69&lt;&gt;0,IF(E69&lt;0,0,IF(OR(Tzatziki!I69&gt;0),0,IF(OR(Pita!I69&gt;0,'Green Pepper'!I69&gt;0,'House Salad'!I69&gt;0,Mushrooms!I69&gt;0,Lemon!I69&gt;0),50,200))),0)</f>
        <v>0</v>
      </c>
      <c r="J69" s="2">
        <f ca="1">IF(D69&lt;$E$18,"N/A",IF(D69=$E$18,IF($E$7-SUM(OFFSET(F69,-$E$18,0):F69)&gt;0,$E$7-SUM(OFFSET(F69,-$E$18,0):F69),0),IF(OFFSET(G69,-$E$18,0)-SUM(OFFSET(F69,-$E$18,0):F69)&gt;0,OFFSET(G69,-$E$18,0)-SUM(OFFSET(F69,-$E$18,0):F69),0)))</f>
        <v>0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67</v>
      </c>
      <c r="F70" s="15">
        <f t="shared" si="4"/>
        <v>5</v>
      </c>
      <c r="G70" s="15">
        <f t="shared" ca="1" si="5"/>
        <v>0</v>
      </c>
      <c r="H70" s="13">
        <f t="shared" ca="1" si="0"/>
        <v>7.3424657534246582E-2</v>
      </c>
      <c r="I70" s="29">
        <f ca="1">IF(G70&lt;&gt;0,IF(E70&lt;0,0,IF(OR(Tzatziki!I70&gt;0),0,IF(OR(Pita!I70&gt;0,'Green Pepper'!I70&gt;0,'House Salad'!I70&gt;0,Mushrooms!I70&gt;0,Lemon!I70&gt;0),50,200))),0)</f>
        <v>0</v>
      </c>
      <c r="J70" s="2">
        <f ca="1">IF(D70&lt;$E$18,"N/A",IF(D70=$E$18,IF($E$7-SUM(OFFSET(F70,-$E$18,0):F70)&gt;0,$E$7-SUM(OFFSET(F70,-$E$18,0):F70),0),IF(OFFSET(G70,-$E$18,0)-SUM(OFFSET(F70,-$E$18,0):F70)&gt;0,OFFSET(G70,-$E$18,0)-SUM(OFFSET(F70,-$E$18,0):F70),0)))</f>
        <v>0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62</v>
      </c>
      <c r="F71" s="15">
        <f t="shared" si="4"/>
        <v>5</v>
      </c>
      <c r="G71" s="15">
        <f t="shared" ca="1" si="5"/>
        <v>0</v>
      </c>
      <c r="H71" s="13">
        <f t="shared" ca="1" si="0"/>
        <v>6.794520547945207E-2</v>
      </c>
      <c r="I71" s="29">
        <f ca="1">IF(G71&lt;&gt;0,IF(E71&lt;0,0,IF(OR(Tzatziki!I71&gt;0),0,IF(OR(Pita!I71&gt;0,'Green Pepper'!I71&gt;0,'House Salad'!I71&gt;0,Mushrooms!I71&gt;0,Lemon!I71&gt;0),50,200))),0)</f>
        <v>0</v>
      </c>
      <c r="J71" s="2">
        <f ca="1">IF(D71&lt;$E$18,"N/A",IF(D71=$E$18,IF($E$7-SUM(OFFSET(F71,-$E$18,0):F71)&gt;0,$E$7-SUM(OFFSET(F71,-$E$18,0):F71),0),IF(OFFSET(G71,-$E$18,0)-SUM(OFFSET(F71,-$E$18,0):F71)&gt;0,OFFSET(G71,-$E$18,0)-SUM(OFFSET(F71,-$E$18,0):F71),0)))</f>
        <v>0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57</v>
      </c>
      <c r="F72" s="15">
        <f t="shared" si="4"/>
        <v>5</v>
      </c>
      <c r="G72" s="15">
        <f t="shared" ca="1" si="5"/>
        <v>0</v>
      </c>
      <c r="H72" s="13">
        <f t="shared" ca="1" si="0"/>
        <v>6.2465753424657544E-2</v>
      </c>
      <c r="I72" s="29">
        <f ca="1">IF(G72&lt;&gt;0,IF(E72&lt;0,0,IF(OR(Tzatziki!I72&gt;0),0,IF(OR(Pita!I72&gt;0,'Green Pepper'!I72&gt;0,'House Salad'!I72&gt;0,Mushrooms!I72&gt;0,Lemon!I72&gt;0),50,200))),0)</f>
        <v>0</v>
      </c>
      <c r="J72" s="2">
        <f ca="1">IF(D72&lt;$E$18,"N/A",IF(D72=$E$18,IF($E$7-SUM(OFFSET(F72,-$E$18,0):F72)&gt;0,$E$7-SUM(OFFSET(F72,-$E$18,0):F72),0),IF(OFFSET(G72,-$E$18,0)-SUM(OFFSET(F72,-$E$18,0):F72)&gt;0,OFFSET(G72,-$E$18,0)-SUM(OFFSET(F72,-$E$18,0):F72),0)))</f>
        <v>0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52</v>
      </c>
      <c r="F73" s="15">
        <f t="shared" si="4"/>
        <v>5</v>
      </c>
      <c r="G73" s="15">
        <f t="shared" ca="1" si="5"/>
        <v>0</v>
      </c>
      <c r="H73" s="13">
        <f t="shared" ca="1" si="0"/>
        <v>5.6986301369863018E-2</v>
      </c>
      <c r="I73" s="29">
        <f ca="1">IF(G73&lt;&gt;0,IF(E73&lt;0,0,IF(OR(Tzatziki!I73&gt;0),0,IF(OR(Pita!I73&gt;0,'Green Pepper'!I73&gt;0,'House Salad'!I73&gt;0,Mushrooms!I73&gt;0,Lemon!I73&gt;0),50,200))),0)</f>
        <v>0</v>
      </c>
      <c r="J73" s="2">
        <f ca="1">IF(D73&lt;$E$18,"N/A",IF(D73=$E$18,IF($E$7-SUM(OFFSET(F73,-$E$18,0):F73)&gt;0,$E$7-SUM(OFFSET(F73,-$E$18,0):F73),0),IF(OFFSET(G73,-$E$18,0)-SUM(OFFSET(F73,-$E$18,0):F73)&gt;0,OFFSET(G73,-$E$18,0)-SUM(OFFSET(F73,-$E$18,0):F73),0)))</f>
        <v>0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47</v>
      </c>
      <c r="F74" s="15">
        <f t="shared" si="4"/>
        <v>5</v>
      </c>
      <c r="G74" s="15">
        <f t="shared" ca="1" si="5"/>
        <v>0</v>
      </c>
      <c r="H74" s="13">
        <f t="shared" ca="1" si="0"/>
        <v>5.1506849315068499E-2</v>
      </c>
      <c r="I74" s="29">
        <f ca="1">IF(G74&lt;&gt;0,IF(E74&lt;0,0,IF(OR(Tzatziki!I74&gt;0),0,IF(OR(Pita!I74&gt;0,'Green Pepper'!I74&gt;0,'House Salad'!I74&gt;0,Mushrooms!I74&gt;0,Lemon!I74&gt;0),50,200))),0)</f>
        <v>0</v>
      </c>
      <c r="J74" s="2">
        <f ca="1">IF(D74&lt;$E$18,"N/A",IF(D74=$E$18,IF($E$7-SUM(OFFSET(F74,-$E$18,0):F74)&gt;0,$E$7-SUM(OFFSET(F74,-$E$18,0):F74),0),IF(OFFSET(G74,-$E$18,0)-SUM(OFFSET(F74,-$E$18,0):F74)&gt;0,OFFSET(G74,-$E$18,0)-SUM(OFFSET(F74,-$E$18,0):F74),0)))</f>
        <v>0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42</v>
      </c>
      <c r="F75" s="15">
        <f t="shared" si="4"/>
        <v>5</v>
      </c>
      <c r="G75" s="15">
        <f t="shared" ca="1" si="5"/>
        <v>0</v>
      </c>
      <c r="H75" s="13">
        <f t="shared" ca="1" si="0"/>
        <v>4.6027397260273981E-2</v>
      </c>
      <c r="I75" s="29">
        <f ca="1">IF(G75&lt;&gt;0,IF(E75&lt;0,0,IF(OR(Tzatziki!I75&gt;0),0,IF(OR(Pita!I75&gt;0,'Green Pepper'!I75&gt;0,'House Salad'!I75&gt;0,Mushrooms!I75&gt;0,Lemon!I75&gt;0),50,200))),0)</f>
        <v>0</v>
      </c>
      <c r="J75" s="2">
        <f ca="1">IF(D75&lt;$E$18,"N/A",IF(D75=$E$18,IF($E$7-SUM(OFFSET(F75,-$E$18,0):F75)&gt;0,$E$7-SUM(OFFSET(F75,-$E$18,0):F75),0),IF(OFFSET(G75,-$E$18,0)-SUM(OFFSET(F75,-$E$18,0):F75)&gt;0,OFFSET(G75,-$E$18,0)-SUM(OFFSET(F75,-$E$18,0):F75),0)))</f>
        <v>0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37</v>
      </c>
      <c r="F76" s="15">
        <f t="shared" si="4"/>
        <v>5</v>
      </c>
      <c r="G76" s="15">
        <f t="shared" ca="1" si="5"/>
        <v>70</v>
      </c>
      <c r="H76" s="13">
        <f t="shared" ca="1" si="0"/>
        <v>4.0547945205479455E-2</v>
      </c>
      <c r="I76" s="29">
        <f ca="1">IF(G76&lt;&gt;0,IF(E76&lt;0,0,IF(OR(Tzatziki!I76&gt;0),0,IF(OR(Pita!I76&gt;0,'Green Pepper'!I76&gt;0,'House Salad'!I76&gt;0,Mushrooms!I76&gt;0,Lemon!I76&gt;0),50,200))),0)</f>
        <v>0</v>
      </c>
      <c r="J76" s="2">
        <f ca="1">IF(D76&lt;$E$18,"N/A",IF(D76=$E$18,IF($E$7-SUM(OFFSET(F76,-$E$18,0):F76)&gt;0,$E$7-SUM(OFFSET(F76,-$E$18,0):F76),0),IF(OFFSET(G76,-$E$18,0)-SUM(OFFSET(F76,-$E$18,0):F76)&gt;0,OFFSET(G76,-$E$18,0)-SUM(OFFSET(F76,-$E$18,0):F76),0)))</f>
        <v>0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102</v>
      </c>
      <c r="F77" s="15">
        <f t="shared" si="4"/>
        <v>5</v>
      </c>
      <c r="G77" s="15">
        <f t="shared" ca="1" si="5"/>
        <v>0</v>
      </c>
      <c r="H77" s="13">
        <f t="shared" ca="1" si="0"/>
        <v>0.11178082191780823</v>
      </c>
      <c r="I77" s="29">
        <f ca="1">IF(G77&lt;&gt;0,IF(E77&lt;0,0,IF(OR(Tzatziki!I77&gt;0),0,IF(OR(Pita!I77&gt;0,'Green Pepper'!I77&gt;0,'House Salad'!I77&gt;0,Mushrooms!I77&gt;0,Lemon!I77&gt;0),50,200))),0)</f>
        <v>0</v>
      </c>
      <c r="J77" s="2">
        <f ca="1">IF(D77&lt;$E$18,"N/A",IF(D77=$E$18,IF($E$7-SUM(OFFSET(F77,-$E$18,0):F77)&gt;0,$E$7-SUM(OFFSET(F77,-$E$18,0):F77),0),IF(OFFSET(G77,-$E$18,0)-SUM(OFFSET(F77,-$E$18,0):F77)&gt;0,OFFSET(G77,-$E$18,0)-SUM(OFFSET(F77,-$E$18,0):F77),0)))</f>
        <v>0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97</v>
      </c>
      <c r="F78" s="15">
        <f t="shared" si="4"/>
        <v>5</v>
      </c>
      <c r="G78" s="15">
        <f t="shared" ca="1" si="5"/>
        <v>0</v>
      </c>
      <c r="H78" s="13">
        <f t="shared" ca="1" si="0"/>
        <v>0.10630136986301371</v>
      </c>
      <c r="I78" s="29">
        <f ca="1">IF(G78&lt;&gt;0,IF(E78&lt;0,0,IF(OR(Tzatziki!I78&gt;0),0,IF(OR(Pita!I78&gt;0,'Green Pepper'!I78&gt;0,'House Salad'!I78&gt;0,Mushrooms!I78&gt;0,Lemon!I78&gt;0),50,200))),0)</f>
        <v>0</v>
      </c>
      <c r="J78" s="2">
        <f ca="1">IF(D78&lt;$E$18,"N/A",IF(D78=$E$18,IF($E$7-SUM(OFFSET(F78,-$E$18,0):F78)&gt;0,$E$7-SUM(OFFSET(F78,-$E$18,0):F78),0),IF(OFFSET(G78,-$E$18,0)-SUM(OFFSET(F78,-$E$18,0):F78)&gt;0,OFFSET(G78,-$E$18,0)-SUM(OFFSET(F78,-$E$18,0):F78),0)))</f>
        <v>0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92</v>
      </c>
      <c r="F79" s="15">
        <f t="shared" si="4"/>
        <v>5</v>
      </c>
      <c r="G79" s="15">
        <f t="shared" ca="1" si="5"/>
        <v>0</v>
      </c>
      <c r="H79" s="13">
        <f t="shared" ca="1" si="0"/>
        <v>0.1008219178082192</v>
      </c>
      <c r="I79" s="29">
        <f ca="1">IF(G79&lt;&gt;0,IF(E79&lt;0,0,IF(OR(Tzatziki!I79&gt;0),0,IF(OR(Pita!I79&gt;0,'Green Pepper'!I79&gt;0,'House Salad'!I79&gt;0,Mushrooms!I79&gt;0,Lemon!I79&gt;0),50,200))),0)</f>
        <v>0</v>
      </c>
      <c r="J79" s="2">
        <f ca="1">IF(D79&lt;$E$18,"N/A",IF(D79=$E$18,IF($E$7-SUM(OFFSET(F79,-$E$18,0):F79)&gt;0,$E$7-SUM(OFFSET(F79,-$E$18,0):F79),0),IF(OFFSET(G79,-$E$18,0)-SUM(OFFSET(F79,-$E$18,0):F79)&gt;0,OFFSET(G79,-$E$18,0)-SUM(OFFSET(F79,-$E$18,0):F79),0)))</f>
        <v>0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87</v>
      </c>
      <c r="F80" s="15">
        <f t="shared" si="4"/>
        <v>5</v>
      </c>
      <c r="G80" s="15">
        <f t="shared" ca="1" si="5"/>
        <v>0</v>
      </c>
      <c r="H80" s="13">
        <f t="shared" ca="1" si="0"/>
        <v>9.5342465753424671E-2</v>
      </c>
      <c r="I80" s="29">
        <f ca="1">IF(G80&lt;&gt;0,IF(E80&lt;0,0,IF(OR(Tzatziki!I80&gt;0),0,IF(OR(Pita!I80&gt;0,'Green Pepper'!I80&gt;0,'House Salad'!I80&gt;0,Mushrooms!I80&gt;0,Lemon!I80&gt;0),50,200))),0)</f>
        <v>0</v>
      </c>
      <c r="J80" s="2">
        <f ca="1">IF(D80&lt;$E$18,"N/A",IF(D80=$E$18,IF($E$7-SUM(OFFSET(F80,-$E$18,0):F80)&gt;0,$E$7-SUM(OFFSET(F80,-$E$18,0):F80),0),IF(OFFSET(G80,-$E$18,0)-SUM(OFFSET(F80,-$E$18,0):F80)&gt;0,OFFSET(G80,-$E$18,0)-SUM(OFFSET(F80,-$E$18,0):F80),0)))</f>
        <v>0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82</v>
      </c>
      <c r="F81" s="15">
        <f t="shared" si="4"/>
        <v>5</v>
      </c>
      <c r="G81" s="15">
        <f t="shared" ca="1" si="5"/>
        <v>0</v>
      </c>
      <c r="H81" s="13">
        <f t="shared" ca="1" si="0"/>
        <v>8.9863013698630145E-2</v>
      </c>
      <c r="I81" s="29">
        <f ca="1">IF(G81&lt;&gt;0,IF(E81&lt;0,0,IF(OR(Tzatziki!I81&gt;0),0,IF(OR(Pita!I81&gt;0,'Green Pepper'!I81&gt;0,'House Salad'!I81&gt;0,Mushrooms!I81&gt;0,Lemon!I81&gt;0),50,200))),0)</f>
        <v>0</v>
      </c>
      <c r="J81" s="2">
        <f ca="1">IF(D81&lt;$E$18,"N/A",IF(D81=$E$18,IF($E$7-SUM(OFFSET(F81,-$E$18,0):F81)&gt;0,$E$7-SUM(OFFSET(F81,-$E$18,0):F81),0),IF(OFFSET(G81,-$E$18,0)-SUM(OFFSET(F81,-$E$18,0):F81)&gt;0,OFFSET(G81,-$E$18,0)-SUM(OFFSET(F81,-$E$18,0):F81),0)))</f>
        <v>0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77</v>
      </c>
      <c r="F82" s="15">
        <f t="shared" si="4"/>
        <v>5</v>
      </c>
      <c r="G82" s="15">
        <f t="shared" ca="1" si="5"/>
        <v>0</v>
      </c>
      <c r="H82" s="13">
        <f t="shared" ca="1" si="0"/>
        <v>8.4383561643835633E-2</v>
      </c>
      <c r="I82" s="29">
        <f ca="1">IF(G82&lt;&gt;0,IF(E82&lt;0,0,IF(OR(Tzatziki!I82&gt;0),0,IF(OR(Pita!I82&gt;0,'Green Pepper'!I82&gt;0,'House Salad'!I82&gt;0,Mushrooms!I82&gt;0,Lemon!I82&gt;0),50,200))),0)</f>
        <v>0</v>
      </c>
      <c r="J82" s="2">
        <f ca="1">IF(D82&lt;$E$18,"N/A",IF(D82=$E$18,IF($E$7-SUM(OFFSET(F82,-$E$18,0):F82)&gt;0,$E$7-SUM(OFFSET(F82,-$E$18,0):F82),0),IF(OFFSET(G82,-$E$18,0)-SUM(OFFSET(F82,-$E$18,0):F82)&gt;0,OFFSET(G82,-$E$18,0)-SUM(OFFSET(F82,-$E$18,0):F82),0)))</f>
        <v>0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72</v>
      </c>
      <c r="F83" s="15">
        <f t="shared" si="4"/>
        <v>5</v>
      </c>
      <c r="G83" s="15">
        <f t="shared" ca="1" si="5"/>
        <v>0</v>
      </c>
      <c r="H83" s="13">
        <f t="shared" ca="1" si="0"/>
        <v>7.8904109589041108E-2</v>
      </c>
      <c r="I83" s="29">
        <f ca="1">IF(G83&lt;&gt;0,IF(E83&lt;0,0,IF(OR(Tzatziki!I83&gt;0),0,IF(OR(Pita!I83&gt;0,'Green Pepper'!I83&gt;0,'House Salad'!I83&gt;0,Mushrooms!I83&gt;0,Lemon!I83&gt;0),50,200))),0)</f>
        <v>0</v>
      </c>
      <c r="J83" s="2">
        <f ca="1">IF(D83&lt;$E$18,"N/A",IF(D83=$E$18,IF($E$7-SUM(OFFSET(F83,-$E$18,0):F83)&gt;0,$E$7-SUM(OFFSET(F83,-$E$18,0):F83),0),IF(OFFSET(G83,-$E$18,0)-SUM(OFFSET(F83,-$E$18,0):F83)&gt;0,OFFSET(G83,-$E$18,0)-SUM(OFFSET(F83,-$E$18,0):F83),0)))</f>
        <v>0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67</v>
      </c>
      <c r="F84" s="15">
        <f t="shared" si="4"/>
        <v>5</v>
      </c>
      <c r="G84" s="15">
        <f t="shared" ca="1" si="5"/>
        <v>0</v>
      </c>
      <c r="H84" s="13">
        <f t="shared" ca="1" si="0"/>
        <v>7.3424657534246582E-2</v>
      </c>
      <c r="I84" s="29">
        <f ca="1">IF(G84&lt;&gt;0,IF(E84&lt;0,0,IF(OR(Tzatziki!I84&gt;0),0,IF(OR(Pita!I84&gt;0,'Green Pepper'!I84&gt;0,'House Salad'!I84&gt;0,Mushrooms!I84&gt;0,Lemon!I84&gt;0),50,200))),0)</f>
        <v>0</v>
      </c>
      <c r="J84" s="2">
        <f ca="1">IF(D84&lt;$E$18,"N/A",IF(D84=$E$18,IF($E$7-SUM(OFFSET(F84,-$E$18,0):F84)&gt;0,$E$7-SUM(OFFSET(F84,-$E$18,0):F84),0),IF(OFFSET(G84,-$E$18,0)-SUM(OFFSET(F84,-$E$18,0):F84)&gt;0,OFFSET(G84,-$E$18,0)-SUM(OFFSET(F84,-$E$18,0):F84),0)))</f>
        <v>0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62</v>
      </c>
      <c r="F85" s="15">
        <f t="shared" si="4"/>
        <v>5</v>
      </c>
      <c r="G85" s="15">
        <f t="shared" ca="1" si="5"/>
        <v>0</v>
      </c>
      <c r="H85" s="13">
        <f t="shared" ref="H85:H148" ca="1" si="7">IF(E85&gt;0,E85*($E$12/365),0)</f>
        <v>6.794520547945207E-2</v>
      </c>
      <c r="I85" s="29">
        <f ca="1">IF(G85&lt;&gt;0,IF(E85&lt;0,0,IF(OR(Tzatziki!I85&gt;0),0,IF(OR(Pita!I85&gt;0,'Green Pepper'!I85&gt;0,'House Salad'!I85&gt;0,Mushrooms!I85&gt;0,Lemon!I85&gt;0),50,200))),0)</f>
        <v>0</v>
      </c>
      <c r="J85" s="2">
        <f ca="1">IF(D85&lt;$E$18,"N/A",IF(D85=$E$18,IF($E$7-SUM(OFFSET(F85,-$E$18,0):F85)&gt;0,$E$7-SUM(OFFSET(F85,-$E$18,0):F85),0),IF(OFFSET(G85,-$E$18,0)-SUM(OFFSET(F85,-$E$18,0):F85)&gt;0,OFFSET(G85,-$E$18,0)-SUM(OFFSET(F85,-$E$18,0):F85),0)))</f>
        <v>0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57</v>
      </c>
      <c r="F86" s="15">
        <f t="shared" ref="F86:F149" si="10">ROUND($E$15/7,0)</f>
        <v>5</v>
      </c>
      <c r="G86" s="15">
        <f t="shared" ref="G86:G149" ca="1" si="11">IF(D86=1,$E$4,IF(E86&lt;0,$E$4-E86,IF(MOD(D86,$E$5)=0,$E$4-E86,0)))</f>
        <v>0</v>
      </c>
      <c r="H86" s="13">
        <f t="shared" ca="1" si="7"/>
        <v>6.2465753424657544E-2</v>
      </c>
      <c r="I86" s="29">
        <f ca="1">IF(G86&lt;&gt;0,IF(E86&lt;0,0,IF(OR(Tzatziki!I86&gt;0),0,IF(OR(Pita!I86&gt;0,'Green Pepper'!I86&gt;0,'House Salad'!I86&gt;0,Mushrooms!I86&gt;0,Lemon!I86&gt;0),50,200))),0)</f>
        <v>0</v>
      </c>
      <c r="J86" s="2">
        <f ca="1">IF(D86&lt;$E$18,"N/A",IF(D86=$E$18,IF($E$7-SUM(OFFSET(F86,-$E$18,0):F86)&gt;0,$E$7-SUM(OFFSET(F86,-$E$18,0):F86),0),IF(OFFSET(G86,-$E$18,0)-SUM(OFFSET(F86,-$E$18,0):F86)&gt;0,OFFSET(G86,-$E$18,0)-SUM(OFFSET(F86,-$E$18,0):F86),0)))</f>
        <v>0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52</v>
      </c>
      <c r="F87" s="15">
        <f t="shared" si="10"/>
        <v>5</v>
      </c>
      <c r="G87" s="15">
        <f t="shared" ca="1" si="11"/>
        <v>0</v>
      </c>
      <c r="H87" s="13">
        <f t="shared" ca="1" si="7"/>
        <v>5.6986301369863018E-2</v>
      </c>
      <c r="I87" s="29">
        <f ca="1">IF(G87&lt;&gt;0,IF(E87&lt;0,0,IF(OR(Tzatziki!I87&gt;0),0,IF(OR(Pita!I87&gt;0,'Green Pepper'!I87&gt;0,'House Salad'!I87&gt;0,Mushrooms!I87&gt;0,Lemon!I87&gt;0),50,200))),0)</f>
        <v>0</v>
      </c>
      <c r="J87" s="2">
        <f ca="1">IF(D87&lt;$E$18,"N/A",IF(D87=$E$18,IF($E$7-SUM(OFFSET(F87,-$E$18,0):F87)&gt;0,$E$7-SUM(OFFSET(F87,-$E$18,0):F87),0),IF(OFFSET(G87,-$E$18,0)-SUM(OFFSET(F87,-$E$18,0):F87)&gt;0,OFFSET(G87,-$E$18,0)-SUM(OFFSET(F87,-$E$18,0):F87),0)))</f>
        <v>0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47</v>
      </c>
      <c r="F88" s="15">
        <f t="shared" si="10"/>
        <v>5</v>
      </c>
      <c r="G88" s="15">
        <f t="shared" ca="1" si="11"/>
        <v>0</v>
      </c>
      <c r="H88" s="13">
        <f t="shared" ca="1" si="7"/>
        <v>5.1506849315068499E-2</v>
      </c>
      <c r="I88" s="29">
        <f ca="1">IF(G88&lt;&gt;0,IF(E88&lt;0,0,IF(OR(Tzatziki!I88&gt;0),0,IF(OR(Pita!I88&gt;0,'Green Pepper'!I88&gt;0,'House Salad'!I88&gt;0,Mushrooms!I88&gt;0,Lemon!I88&gt;0),50,200))),0)</f>
        <v>0</v>
      </c>
      <c r="J88" s="2">
        <f ca="1">IF(D88&lt;$E$18,"N/A",IF(D88=$E$18,IF($E$7-SUM(OFFSET(F88,-$E$18,0):F88)&gt;0,$E$7-SUM(OFFSET(F88,-$E$18,0):F88),0),IF(OFFSET(G88,-$E$18,0)-SUM(OFFSET(F88,-$E$18,0):F88)&gt;0,OFFSET(G88,-$E$18,0)-SUM(OFFSET(F88,-$E$18,0):F88),0)))</f>
        <v>0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42</v>
      </c>
      <c r="F89" s="15">
        <f t="shared" si="10"/>
        <v>5</v>
      </c>
      <c r="G89" s="15">
        <f t="shared" ca="1" si="11"/>
        <v>0</v>
      </c>
      <c r="H89" s="13">
        <f t="shared" ca="1" si="7"/>
        <v>4.6027397260273981E-2</v>
      </c>
      <c r="I89" s="29">
        <f ca="1">IF(G89&lt;&gt;0,IF(E89&lt;0,0,IF(OR(Tzatziki!I89&gt;0),0,IF(OR(Pita!I89&gt;0,'Green Pepper'!I89&gt;0,'House Salad'!I89&gt;0,Mushrooms!I89&gt;0,Lemon!I89&gt;0),50,200))),0)</f>
        <v>0</v>
      </c>
      <c r="J89" s="2">
        <f ca="1">IF(D89&lt;$E$18,"N/A",IF(D89=$E$18,IF($E$7-SUM(OFFSET(F89,-$E$18,0):F89)&gt;0,$E$7-SUM(OFFSET(F89,-$E$18,0):F89),0),IF(OFFSET(G89,-$E$18,0)-SUM(OFFSET(F89,-$E$18,0):F89)&gt;0,OFFSET(G89,-$E$18,0)-SUM(OFFSET(F89,-$E$18,0):F89),0)))</f>
        <v>0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37</v>
      </c>
      <c r="F90" s="15">
        <f t="shared" si="10"/>
        <v>5</v>
      </c>
      <c r="G90" s="15">
        <f t="shared" ca="1" si="11"/>
        <v>70</v>
      </c>
      <c r="H90" s="13">
        <f t="shared" ca="1" si="7"/>
        <v>4.0547945205479455E-2</v>
      </c>
      <c r="I90" s="29">
        <f ca="1">IF(G90&lt;&gt;0,IF(E90&lt;0,0,IF(OR(Tzatziki!I90&gt;0),0,IF(OR(Pita!I90&gt;0,'Green Pepper'!I90&gt;0,'House Salad'!I90&gt;0,Mushrooms!I90&gt;0,Lemon!I90&gt;0),50,200))),0)</f>
        <v>0</v>
      </c>
      <c r="J90" s="2">
        <f ca="1">IF(D90&lt;$E$18,"N/A",IF(D90=$E$18,IF($E$7-SUM(OFFSET(F90,-$E$18,0):F90)&gt;0,$E$7-SUM(OFFSET(F90,-$E$18,0):F90),0),IF(OFFSET(G90,-$E$18,0)-SUM(OFFSET(F90,-$E$18,0):F90)&gt;0,OFFSET(G90,-$E$18,0)-SUM(OFFSET(F90,-$E$18,0):F90),0)))</f>
        <v>0</v>
      </c>
      <c r="K90" s="13">
        <f t="shared" ca="1" si="8"/>
        <v>0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102</v>
      </c>
      <c r="F91" s="15">
        <f t="shared" si="10"/>
        <v>5</v>
      </c>
      <c r="G91" s="15">
        <f t="shared" ca="1" si="11"/>
        <v>0</v>
      </c>
      <c r="H91" s="13">
        <f t="shared" ca="1" si="7"/>
        <v>0.11178082191780823</v>
      </c>
      <c r="I91" s="29">
        <f ca="1">IF(G91&lt;&gt;0,IF(E91&lt;0,0,IF(OR(Tzatziki!I91&gt;0),0,IF(OR(Pita!I91&gt;0,'Green Pepper'!I91&gt;0,'House Salad'!I91&gt;0,Mushrooms!I91&gt;0,Lemon!I91&gt;0),50,200))),0)</f>
        <v>0</v>
      </c>
      <c r="J91" s="2">
        <f ca="1">IF(D91&lt;$E$18,"N/A",IF(D91=$E$18,IF($E$7-SUM(OFFSET(F91,-$E$18,0):F91)&gt;0,$E$7-SUM(OFFSET(F91,-$E$18,0):F91),0),IF(OFFSET(G91,-$E$18,0)-SUM(OFFSET(F91,-$E$18,0):F91)&gt;0,OFFSET(G91,-$E$18,0)-SUM(OFFSET(F91,-$E$18,0):F91),0)))</f>
        <v>0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97</v>
      </c>
      <c r="F92" s="15">
        <f t="shared" si="10"/>
        <v>5</v>
      </c>
      <c r="G92" s="15">
        <f t="shared" ca="1" si="11"/>
        <v>0</v>
      </c>
      <c r="H92" s="13">
        <f t="shared" ca="1" si="7"/>
        <v>0.10630136986301371</v>
      </c>
      <c r="I92" s="29">
        <f ca="1">IF(G92&lt;&gt;0,IF(E92&lt;0,0,IF(OR(Tzatziki!I92&gt;0),0,IF(OR(Pita!I92&gt;0,'Green Pepper'!I92&gt;0,'House Salad'!I92&gt;0,Mushrooms!I92&gt;0,Lemon!I92&gt;0),50,200))),0)</f>
        <v>0</v>
      </c>
      <c r="J92" s="2">
        <f ca="1">IF(D92&lt;$E$18,"N/A",IF(D92=$E$18,IF($E$7-SUM(OFFSET(F92,-$E$18,0):F92)&gt;0,$E$7-SUM(OFFSET(F92,-$E$18,0):F92),0),IF(OFFSET(G92,-$E$18,0)-SUM(OFFSET(F92,-$E$18,0):F92)&gt;0,OFFSET(G92,-$E$18,0)-SUM(OFFSET(F92,-$E$18,0):F92),0)))</f>
        <v>0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92</v>
      </c>
      <c r="F93" s="15">
        <f t="shared" si="10"/>
        <v>5</v>
      </c>
      <c r="G93" s="15">
        <f t="shared" ca="1" si="11"/>
        <v>0</v>
      </c>
      <c r="H93" s="13">
        <f t="shared" ca="1" si="7"/>
        <v>0.1008219178082192</v>
      </c>
      <c r="I93" s="29">
        <f ca="1">IF(G93&lt;&gt;0,IF(E93&lt;0,0,IF(OR(Tzatziki!I93&gt;0),0,IF(OR(Pita!I93&gt;0,'Green Pepper'!I93&gt;0,'House Salad'!I93&gt;0,Mushrooms!I93&gt;0,Lemon!I93&gt;0),50,200))),0)</f>
        <v>0</v>
      </c>
      <c r="J93" s="2">
        <f ca="1">IF(D93&lt;$E$18,"N/A",IF(D93=$E$18,IF($E$7-SUM(OFFSET(F93,-$E$18,0):F93)&gt;0,$E$7-SUM(OFFSET(F93,-$E$18,0):F93),0),IF(OFFSET(G93,-$E$18,0)-SUM(OFFSET(F93,-$E$18,0):F93)&gt;0,OFFSET(G93,-$E$18,0)-SUM(OFFSET(F93,-$E$18,0):F93),0)))</f>
        <v>0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87</v>
      </c>
      <c r="F94" s="15">
        <f t="shared" si="10"/>
        <v>5</v>
      </c>
      <c r="G94" s="15">
        <f t="shared" ca="1" si="11"/>
        <v>0</v>
      </c>
      <c r="H94" s="13">
        <f t="shared" ca="1" si="7"/>
        <v>9.5342465753424671E-2</v>
      </c>
      <c r="I94" s="29">
        <f ca="1">IF(G94&lt;&gt;0,IF(E94&lt;0,0,IF(OR(Tzatziki!I94&gt;0),0,IF(OR(Pita!I94&gt;0,'Green Pepper'!I94&gt;0,'House Salad'!I94&gt;0,Mushrooms!I94&gt;0,Lemon!I94&gt;0),50,200))),0)</f>
        <v>0</v>
      </c>
      <c r="J94" s="2">
        <f ca="1">IF(D94&lt;$E$18,"N/A",IF(D94=$E$18,IF($E$7-SUM(OFFSET(F94,-$E$18,0):F94)&gt;0,$E$7-SUM(OFFSET(F94,-$E$18,0):F94),0),IF(OFFSET(G94,-$E$18,0)-SUM(OFFSET(F94,-$E$18,0):F94)&gt;0,OFFSET(G94,-$E$18,0)-SUM(OFFSET(F94,-$E$18,0):F94),0)))</f>
        <v>0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82</v>
      </c>
      <c r="F95" s="15">
        <f t="shared" si="10"/>
        <v>5</v>
      </c>
      <c r="G95" s="15">
        <f t="shared" ca="1" si="11"/>
        <v>0</v>
      </c>
      <c r="H95" s="13">
        <f t="shared" ca="1" si="7"/>
        <v>8.9863013698630145E-2</v>
      </c>
      <c r="I95" s="29">
        <f ca="1">IF(G95&lt;&gt;0,IF(E95&lt;0,0,IF(OR(Tzatziki!I95&gt;0),0,IF(OR(Pita!I95&gt;0,'Green Pepper'!I95&gt;0,'House Salad'!I95&gt;0,Mushrooms!I95&gt;0,Lemon!I95&gt;0),50,200))),0)</f>
        <v>0</v>
      </c>
      <c r="J95" s="2">
        <f ca="1">IF(D95&lt;$E$18,"N/A",IF(D95=$E$18,IF($E$7-SUM(OFFSET(F95,-$E$18,0):F95)&gt;0,$E$7-SUM(OFFSET(F95,-$E$18,0):F95),0),IF(OFFSET(G95,-$E$18,0)-SUM(OFFSET(F95,-$E$18,0):F95)&gt;0,OFFSET(G95,-$E$18,0)-SUM(OFFSET(F95,-$E$18,0):F95),0)))</f>
        <v>0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77</v>
      </c>
      <c r="F96" s="15">
        <f t="shared" si="10"/>
        <v>5</v>
      </c>
      <c r="G96" s="15">
        <f t="shared" ca="1" si="11"/>
        <v>0</v>
      </c>
      <c r="H96" s="13">
        <f t="shared" ca="1" si="7"/>
        <v>8.4383561643835633E-2</v>
      </c>
      <c r="I96" s="29">
        <f ca="1">IF(G96&lt;&gt;0,IF(E96&lt;0,0,IF(OR(Tzatziki!I96&gt;0),0,IF(OR(Pita!I96&gt;0,'Green Pepper'!I96&gt;0,'House Salad'!I96&gt;0,Mushrooms!I96&gt;0,Lemon!I96&gt;0),50,200))),0)</f>
        <v>0</v>
      </c>
      <c r="J96" s="2">
        <f ca="1">IF(D96&lt;$E$18,"N/A",IF(D96=$E$18,IF($E$7-SUM(OFFSET(F96,-$E$18,0):F96)&gt;0,$E$7-SUM(OFFSET(F96,-$E$18,0):F96),0),IF(OFFSET(G96,-$E$18,0)-SUM(OFFSET(F96,-$E$18,0):F96)&gt;0,OFFSET(G96,-$E$18,0)-SUM(OFFSET(F96,-$E$18,0):F96),0)))</f>
        <v>0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72</v>
      </c>
      <c r="F97" s="15">
        <f t="shared" si="10"/>
        <v>5</v>
      </c>
      <c r="G97" s="15">
        <f t="shared" ca="1" si="11"/>
        <v>0</v>
      </c>
      <c r="H97" s="13">
        <f t="shared" ca="1" si="7"/>
        <v>7.8904109589041108E-2</v>
      </c>
      <c r="I97" s="29">
        <f ca="1">IF(G97&lt;&gt;0,IF(E97&lt;0,0,IF(OR(Tzatziki!I97&gt;0),0,IF(OR(Pita!I97&gt;0,'Green Pepper'!I97&gt;0,'House Salad'!I97&gt;0,Mushrooms!I97&gt;0,Lemon!I97&gt;0),50,200))),0)</f>
        <v>0</v>
      </c>
      <c r="J97" s="2">
        <f ca="1">IF(D97&lt;$E$18,"N/A",IF(D97=$E$18,IF($E$7-SUM(OFFSET(F97,-$E$18,0):F97)&gt;0,$E$7-SUM(OFFSET(F97,-$E$18,0):F97),0),IF(OFFSET(G97,-$E$18,0)-SUM(OFFSET(F97,-$E$18,0):F97)&gt;0,OFFSET(G97,-$E$18,0)-SUM(OFFSET(F97,-$E$18,0):F97),0)))</f>
        <v>0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67</v>
      </c>
      <c r="F98" s="15">
        <f t="shared" si="10"/>
        <v>5</v>
      </c>
      <c r="G98" s="15">
        <f t="shared" ca="1" si="11"/>
        <v>0</v>
      </c>
      <c r="H98" s="13">
        <f t="shared" ca="1" si="7"/>
        <v>7.3424657534246582E-2</v>
      </c>
      <c r="I98" s="29">
        <f ca="1">IF(G98&lt;&gt;0,IF(E98&lt;0,0,IF(OR(Tzatziki!I98&gt;0),0,IF(OR(Pita!I98&gt;0,'Green Pepper'!I98&gt;0,'House Salad'!I98&gt;0,Mushrooms!I98&gt;0,Lemon!I98&gt;0),50,200))),0)</f>
        <v>0</v>
      </c>
      <c r="J98" s="2">
        <f ca="1">IF(D98&lt;$E$18,"N/A",IF(D98=$E$18,IF($E$7-SUM(OFFSET(F98,-$E$18,0):F98)&gt;0,$E$7-SUM(OFFSET(F98,-$E$18,0):F98),0),IF(OFFSET(G98,-$E$18,0)-SUM(OFFSET(F98,-$E$18,0):F98)&gt;0,OFFSET(G98,-$E$18,0)-SUM(OFFSET(F98,-$E$18,0):F98),0)))</f>
        <v>0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62</v>
      </c>
      <c r="F99" s="15">
        <f t="shared" si="10"/>
        <v>5</v>
      </c>
      <c r="G99" s="15">
        <f t="shared" ca="1" si="11"/>
        <v>0</v>
      </c>
      <c r="H99" s="13">
        <f t="shared" ca="1" si="7"/>
        <v>6.794520547945207E-2</v>
      </c>
      <c r="I99" s="29">
        <f ca="1">IF(G99&lt;&gt;0,IF(E99&lt;0,0,IF(OR(Tzatziki!I99&gt;0),0,IF(OR(Pita!I99&gt;0,'Green Pepper'!I99&gt;0,'House Salad'!I99&gt;0,Mushrooms!I99&gt;0,Lemon!I99&gt;0),50,200))),0)</f>
        <v>0</v>
      </c>
      <c r="J99" s="2">
        <f ca="1">IF(D99&lt;$E$18,"N/A",IF(D99=$E$18,IF($E$7-SUM(OFFSET(F99,-$E$18,0):F99)&gt;0,$E$7-SUM(OFFSET(F99,-$E$18,0):F99),0),IF(OFFSET(G99,-$E$18,0)-SUM(OFFSET(F99,-$E$18,0):F99)&gt;0,OFFSET(G99,-$E$18,0)-SUM(OFFSET(F99,-$E$18,0):F99),0)))</f>
        <v>0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57</v>
      </c>
      <c r="F100" s="15">
        <f t="shared" si="10"/>
        <v>5</v>
      </c>
      <c r="G100" s="15">
        <f t="shared" ca="1" si="11"/>
        <v>0</v>
      </c>
      <c r="H100" s="13">
        <f t="shared" ca="1" si="7"/>
        <v>6.2465753424657544E-2</v>
      </c>
      <c r="I100" s="29">
        <f ca="1">IF(G100&lt;&gt;0,IF(E100&lt;0,0,IF(OR(Tzatziki!I100&gt;0),0,IF(OR(Pita!I100&gt;0,'Green Pepper'!I100&gt;0,'House Salad'!I100&gt;0,Mushrooms!I100&gt;0,Lemon!I100&gt;0),50,200))),0)</f>
        <v>0</v>
      </c>
      <c r="J100" s="2">
        <f ca="1">IF(D100&lt;$E$18,"N/A",IF(D100=$E$18,IF($E$7-SUM(OFFSET(F100,-$E$18,0):F100)&gt;0,$E$7-SUM(OFFSET(F100,-$E$18,0):F100),0),IF(OFFSET(G100,-$E$18,0)-SUM(OFFSET(F100,-$E$18,0):F100)&gt;0,OFFSET(G100,-$E$18,0)-SUM(OFFSET(F100,-$E$18,0):F100),0)))</f>
        <v>0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52</v>
      </c>
      <c r="F101" s="15">
        <f t="shared" si="10"/>
        <v>5</v>
      </c>
      <c r="G101" s="15">
        <f t="shared" ca="1" si="11"/>
        <v>0</v>
      </c>
      <c r="H101" s="13">
        <f t="shared" ca="1" si="7"/>
        <v>5.6986301369863018E-2</v>
      </c>
      <c r="I101" s="29">
        <f ca="1">IF(G101&lt;&gt;0,IF(E101&lt;0,0,IF(OR(Tzatziki!I101&gt;0),0,IF(OR(Pita!I101&gt;0,'Green Pepper'!I101&gt;0,'House Salad'!I101&gt;0,Mushrooms!I101&gt;0,Lemon!I101&gt;0),50,200))),0)</f>
        <v>0</v>
      </c>
      <c r="J101" s="2">
        <f ca="1">IF(D101&lt;$E$18,"N/A",IF(D101=$E$18,IF($E$7-SUM(OFFSET(F101,-$E$18,0):F101)&gt;0,$E$7-SUM(OFFSET(F101,-$E$18,0):F101),0),IF(OFFSET(G101,-$E$18,0)-SUM(OFFSET(F101,-$E$18,0):F101)&gt;0,OFFSET(G101,-$E$18,0)-SUM(OFFSET(F101,-$E$18,0):F101),0)))</f>
        <v>0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47</v>
      </c>
      <c r="F102" s="15">
        <f t="shared" si="10"/>
        <v>5</v>
      </c>
      <c r="G102" s="15">
        <f t="shared" ca="1" si="11"/>
        <v>0</v>
      </c>
      <c r="H102" s="13">
        <f t="shared" ca="1" si="7"/>
        <v>5.1506849315068499E-2</v>
      </c>
      <c r="I102" s="29">
        <f ca="1">IF(G102&lt;&gt;0,IF(E102&lt;0,0,IF(OR(Tzatziki!I102&gt;0),0,IF(OR(Pita!I102&gt;0,'Green Pepper'!I102&gt;0,'House Salad'!I102&gt;0,Mushrooms!I102&gt;0,Lemon!I102&gt;0),50,200))),0)</f>
        <v>0</v>
      </c>
      <c r="J102" s="2">
        <f ca="1">IF(D102&lt;$E$18,"N/A",IF(D102=$E$18,IF($E$7-SUM(OFFSET(F102,-$E$18,0):F102)&gt;0,$E$7-SUM(OFFSET(F102,-$E$18,0):F102),0),IF(OFFSET(G102,-$E$18,0)-SUM(OFFSET(F102,-$E$18,0):F102)&gt;0,OFFSET(G102,-$E$18,0)-SUM(OFFSET(F102,-$E$18,0):F102),0)))</f>
        <v>0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42</v>
      </c>
      <c r="F103" s="15">
        <f t="shared" si="10"/>
        <v>5</v>
      </c>
      <c r="G103" s="15">
        <f t="shared" ca="1" si="11"/>
        <v>0</v>
      </c>
      <c r="H103" s="13">
        <f t="shared" ca="1" si="7"/>
        <v>4.6027397260273981E-2</v>
      </c>
      <c r="I103" s="29">
        <f ca="1">IF(G103&lt;&gt;0,IF(E103&lt;0,0,IF(OR(Tzatziki!I103&gt;0),0,IF(OR(Pita!I103&gt;0,'Green Pepper'!I103&gt;0,'House Salad'!I103&gt;0,Mushrooms!I103&gt;0,Lemon!I103&gt;0),50,200))),0)</f>
        <v>0</v>
      </c>
      <c r="J103" s="2">
        <f ca="1">IF(D103&lt;$E$18,"N/A",IF(D103=$E$18,IF($E$7-SUM(OFFSET(F103,-$E$18,0):F103)&gt;0,$E$7-SUM(OFFSET(F103,-$E$18,0):F103),0),IF(OFFSET(G103,-$E$18,0)-SUM(OFFSET(F103,-$E$18,0):F103)&gt;0,OFFSET(G103,-$E$18,0)-SUM(OFFSET(F103,-$E$18,0):F103),0)))</f>
        <v>0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37</v>
      </c>
      <c r="F104" s="15">
        <f t="shared" si="10"/>
        <v>5</v>
      </c>
      <c r="G104" s="15">
        <f t="shared" ca="1" si="11"/>
        <v>70</v>
      </c>
      <c r="H104" s="13">
        <f t="shared" ca="1" si="7"/>
        <v>4.0547945205479455E-2</v>
      </c>
      <c r="I104" s="29">
        <f ca="1">IF(G104&lt;&gt;0,IF(E104&lt;0,0,IF(OR(Tzatziki!I104&gt;0),0,IF(OR(Pita!I104&gt;0,'Green Pepper'!I104&gt;0,'House Salad'!I104&gt;0,Mushrooms!I104&gt;0,Lemon!I104&gt;0),50,200))),0)</f>
        <v>0</v>
      </c>
      <c r="J104" s="2">
        <f ca="1">IF(D104&lt;$E$18,"N/A",IF(D104=$E$18,IF($E$7-SUM(OFFSET(F104,-$E$18,0):F104)&gt;0,$E$7-SUM(OFFSET(F104,-$E$18,0):F104),0),IF(OFFSET(G104,-$E$18,0)-SUM(OFFSET(F104,-$E$18,0):F104)&gt;0,OFFSET(G104,-$E$18,0)-SUM(OFFSET(F104,-$E$18,0):F104),0)))</f>
        <v>0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102</v>
      </c>
      <c r="F105" s="15">
        <f t="shared" si="10"/>
        <v>5</v>
      </c>
      <c r="G105" s="15">
        <f t="shared" ca="1" si="11"/>
        <v>0</v>
      </c>
      <c r="H105" s="13">
        <f t="shared" ca="1" si="7"/>
        <v>0.11178082191780823</v>
      </c>
      <c r="I105" s="29">
        <f ca="1">IF(G105&lt;&gt;0,IF(E105&lt;0,0,IF(OR(Tzatziki!I105&gt;0),0,IF(OR(Pita!I105&gt;0,'Green Pepper'!I105&gt;0,'House Salad'!I105&gt;0,Mushrooms!I105&gt;0,Lemon!I105&gt;0),50,200))),0)</f>
        <v>0</v>
      </c>
      <c r="J105" s="2">
        <f ca="1">IF(D105&lt;$E$18,"N/A",IF(D105=$E$18,IF($E$7-SUM(OFFSET(F105,-$E$18,0):F105)&gt;0,$E$7-SUM(OFFSET(F105,-$E$18,0):F105),0),IF(OFFSET(G105,-$E$18,0)-SUM(OFFSET(F105,-$E$18,0):F105)&gt;0,OFFSET(G105,-$E$18,0)-SUM(OFFSET(F105,-$E$18,0):F105),0)))</f>
        <v>0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97</v>
      </c>
      <c r="F106" s="15">
        <f t="shared" si="10"/>
        <v>5</v>
      </c>
      <c r="G106" s="15">
        <f t="shared" ca="1" si="11"/>
        <v>0</v>
      </c>
      <c r="H106" s="13">
        <f t="shared" ca="1" si="7"/>
        <v>0.10630136986301371</v>
      </c>
      <c r="I106" s="29">
        <f ca="1">IF(G106&lt;&gt;0,IF(E106&lt;0,0,IF(OR(Tzatziki!I106&gt;0),0,IF(OR(Pita!I106&gt;0,'Green Pepper'!I106&gt;0,'House Salad'!I106&gt;0,Mushrooms!I106&gt;0,Lemon!I106&gt;0),50,200))),0)</f>
        <v>0</v>
      </c>
      <c r="J106" s="2">
        <f ca="1">IF(D106&lt;$E$18,"N/A",IF(D106=$E$18,IF($E$7-SUM(OFFSET(F106,-$E$18,0):F106)&gt;0,$E$7-SUM(OFFSET(F106,-$E$18,0):F106),0),IF(OFFSET(G106,-$E$18,0)-SUM(OFFSET(F106,-$E$18,0):F106)&gt;0,OFFSET(G106,-$E$18,0)-SUM(OFFSET(F106,-$E$18,0):F106),0)))</f>
        <v>0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92</v>
      </c>
      <c r="F107" s="15">
        <f t="shared" si="10"/>
        <v>5</v>
      </c>
      <c r="G107" s="15">
        <f t="shared" ca="1" si="11"/>
        <v>0</v>
      </c>
      <c r="H107" s="13">
        <f t="shared" ca="1" si="7"/>
        <v>0.1008219178082192</v>
      </c>
      <c r="I107" s="29">
        <f ca="1">IF(G107&lt;&gt;0,IF(E107&lt;0,0,IF(OR(Tzatziki!I107&gt;0),0,IF(OR(Pita!I107&gt;0,'Green Pepper'!I107&gt;0,'House Salad'!I107&gt;0,Mushrooms!I107&gt;0,Lemon!I107&gt;0),50,200))),0)</f>
        <v>0</v>
      </c>
      <c r="J107" s="2">
        <f ca="1">IF(D107&lt;$E$18,"N/A",IF(D107=$E$18,IF($E$7-SUM(OFFSET(F107,-$E$18,0):F107)&gt;0,$E$7-SUM(OFFSET(F107,-$E$18,0):F107),0),IF(OFFSET(G107,-$E$18,0)-SUM(OFFSET(F107,-$E$18,0):F107)&gt;0,OFFSET(G107,-$E$18,0)-SUM(OFFSET(F107,-$E$18,0):F107),0)))</f>
        <v>0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87</v>
      </c>
      <c r="F108" s="15">
        <f t="shared" si="10"/>
        <v>5</v>
      </c>
      <c r="G108" s="15">
        <f t="shared" ca="1" si="11"/>
        <v>0</v>
      </c>
      <c r="H108" s="13">
        <f t="shared" ca="1" si="7"/>
        <v>9.5342465753424671E-2</v>
      </c>
      <c r="I108" s="29">
        <f ca="1">IF(G108&lt;&gt;0,IF(E108&lt;0,0,IF(OR(Tzatziki!I108&gt;0),0,IF(OR(Pita!I108&gt;0,'Green Pepper'!I108&gt;0,'House Salad'!I108&gt;0,Mushrooms!I108&gt;0,Lemon!I108&gt;0),50,200))),0)</f>
        <v>0</v>
      </c>
      <c r="J108" s="2">
        <f ca="1">IF(D108&lt;$E$18,"N/A",IF(D108=$E$18,IF($E$7-SUM(OFFSET(F108,-$E$18,0):F108)&gt;0,$E$7-SUM(OFFSET(F108,-$E$18,0):F108),0),IF(OFFSET(G108,-$E$18,0)-SUM(OFFSET(F108,-$E$18,0):F108)&gt;0,OFFSET(G108,-$E$18,0)-SUM(OFFSET(F108,-$E$18,0):F108),0)))</f>
        <v>0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82</v>
      </c>
      <c r="F109" s="15">
        <f t="shared" si="10"/>
        <v>5</v>
      </c>
      <c r="G109" s="15">
        <f t="shared" ca="1" si="11"/>
        <v>0</v>
      </c>
      <c r="H109" s="13">
        <f t="shared" ca="1" si="7"/>
        <v>8.9863013698630145E-2</v>
      </c>
      <c r="I109" s="29">
        <f ca="1">IF(G109&lt;&gt;0,IF(E109&lt;0,0,IF(OR(Tzatziki!I109&gt;0),0,IF(OR(Pita!I109&gt;0,'Green Pepper'!I109&gt;0,'House Salad'!I109&gt;0,Mushrooms!I109&gt;0,Lemon!I109&gt;0),50,200))),0)</f>
        <v>0</v>
      </c>
      <c r="J109" s="2">
        <f ca="1">IF(D109&lt;$E$18,"N/A",IF(D109=$E$18,IF($E$7-SUM(OFFSET(F109,-$E$18,0):F109)&gt;0,$E$7-SUM(OFFSET(F109,-$E$18,0):F109),0),IF(OFFSET(G109,-$E$18,0)-SUM(OFFSET(F109,-$E$18,0):F109)&gt;0,OFFSET(G109,-$E$18,0)-SUM(OFFSET(F109,-$E$18,0):F109),0)))</f>
        <v>0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77</v>
      </c>
      <c r="F110" s="15">
        <f t="shared" si="10"/>
        <v>5</v>
      </c>
      <c r="G110" s="15">
        <f t="shared" ca="1" si="11"/>
        <v>0</v>
      </c>
      <c r="H110" s="13">
        <f t="shared" ca="1" si="7"/>
        <v>8.4383561643835633E-2</v>
      </c>
      <c r="I110" s="29">
        <f ca="1">IF(G110&lt;&gt;0,IF(E110&lt;0,0,IF(OR(Tzatziki!I110&gt;0),0,IF(OR(Pita!I110&gt;0,'Green Pepper'!I110&gt;0,'House Salad'!I110&gt;0,Mushrooms!I110&gt;0,Lemon!I110&gt;0),50,200))),0)</f>
        <v>0</v>
      </c>
      <c r="J110" s="2">
        <f ca="1">IF(D110&lt;$E$18,"N/A",IF(D110=$E$18,IF($E$7-SUM(OFFSET(F110,-$E$18,0):F110)&gt;0,$E$7-SUM(OFFSET(F110,-$E$18,0):F110),0),IF(OFFSET(G110,-$E$18,0)-SUM(OFFSET(F110,-$E$18,0):F110)&gt;0,OFFSET(G110,-$E$18,0)-SUM(OFFSET(F110,-$E$18,0):F110),0)))</f>
        <v>0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72</v>
      </c>
      <c r="F111" s="15">
        <f t="shared" si="10"/>
        <v>5</v>
      </c>
      <c r="G111" s="15">
        <f t="shared" ca="1" si="11"/>
        <v>0</v>
      </c>
      <c r="H111" s="13">
        <f t="shared" ca="1" si="7"/>
        <v>7.8904109589041108E-2</v>
      </c>
      <c r="I111" s="29">
        <f ca="1">IF(G111&lt;&gt;0,IF(E111&lt;0,0,IF(OR(Tzatziki!I111&gt;0),0,IF(OR(Pita!I111&gt;0,'Green Pepper'!I111&gt;0,'House Salad'!I111&gt;0,Mushrooms!I111&gt;0,Lemon!I111&gt;0),50,200))),0)</f>
        <v>0</v>
      </c>
      <c r="J111" s="2">
        <f ca="1">IF(D111&lt;$E$18,"N/A",IF(D111=$E$18,IF($E$7-SUM(OFFSET(F111,-$E$18,0):F111)&gt;0,$E$7-SUM(OFFSET(F111,-$E$18,0):F111),0),IF(OFFSET(G111,-$E$18,0)-SUM(OFFSET(F111,-$E$18,0):F111)&gt;0,OFFSET(G111,-$E$18,0)-SUM(OFFSET(F111,-$E$18,0):F111),0)))</f>
        <v>0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67</v>
      </c>
      <c r="F112" s="15">
        <f t="shared" si="10"/>
        <v>5</v>
      </c>
      <c r="G112" s="15">
        <f t="shared" ca="1" si="11"/>
        <v>0</v>
      </c>
      <c r="H112" s="13">
        <f t="shared" ca="1" si="7"/>
        <v>7.3424657534246582E-2</v>
      </c>
      <c r="I112" s="29">
        <f ca="1">IF(G112&lt;&gt;0,IF(E112&lt;0,0,IF(OR(Tzatziki!I112&gt;0),0,IF(OR(Pita!I112&gt;0,'Green Pepper'!I112&gt;0,'House Salad'!I112&gt;0,Mushrooms!I112&gt;0,Lemon!I112&gt;0),50,200))),0)</f>
        <v>0</v>
      </c>
      <c r="J112" s="2">
        <f ca="1">IF(D112&lt;$E$18,"N/A",IF(D112=$E$18,IF($E$7-SUM(OFFSET(F112,-$E$18,0):F112)&gt;0,$E$7-SUM(OFFSET(F112,-$E$18,0):F112),0),IF(OFFSET(G112,-$E$18,0)-SUM(OFFSET(F112,-$E$18,0):F112)&gt;0,OFFSET(G112,-$E$18,0)-SUM(OFFSET(F112,-$E$18,0):F112),0)))</f>
        <v>0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62</v>
      </c>
      <c r="F113" s="15">
        <f t="shared" si="10"/>
        <v>5</v>
      </c>
      <c r="G113" s="15">
        <f t="shared" ca="1" si="11"/>
        <v>0</v>
      </c>
      <c r="H113" s="13">
        <f t="shared" ca="1" si="7"/>
        <v>6.794520547945207E-2</v>
      </c>
      <c r="I113" s="29">
        <f ca="1">IF(G113&lt;&gt;0,IF(E113&lt;0,0,IF(OR(Tzatziki!I113&gt;0),0,IF(OR(Pita!I113&gt;0,'Green Pepper'!I113&gt;0,'House Salad'!I113&gt;0,Mushrooms!I113&gt;0,Lemon!I113&gt;0),50,200))),0)</f>
        <v>0</v>
      </c>
      <c r="J113" s="2">
        <f ca="1">IF(D113&lt;$E$18,"N/A",IF(D113=$E$18,IF($E$7-SUM(OFFSET(F113,-$E$18,0):F113)&gt;0,$E$7-SUM(OFFSET(F113,-$E$18,0):F113),0),IF(OFFSET(G113,-$E$18,0)-SUM(OFFSET(F113,-$E$18,0):F113)&gt;0,OFFSET(G113,-$E$18,0)-SUM(OFFSET(F113,-$E$18,0):F113),0)))</f>
        <v>0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57</v>
      </c>
      <c r="F114" s="15">
        <f t="shared" si="10"/>
        <v>5</v>
      </c>
      <c r="G114" s="15">
        <f t="shared" ca="1" si="11"/>
        <v>0</v>
      </c>
      <c r="H114" s="13">
        <f t="shared" ca="1" si="7"/>
        <v>6.2465753424657544E-2</v>
      </c>
      <c r="I114" s="29">
        <f ca="1">IF(G114&lt;&gt;0,IF(E114&lt;0,0,IF(OR(Tzatziki!I114&gt;0),0,IF(OR(Pita!I114&gt;0,'Green Pepper'!I114&gt;0,'House Salad'!I114&gt;0,Mushrooms!I114&gt;0,Lemon!I114&gt;0),50,200))),0)</f>
        <v>0</v>
      </c>
      <c r="J114" s="2">
        <f ca="1">IF(D114&lt;$E$18,"N/A",IF(D114=$E$18,IF($E$7-SUM(OFFSET(F114,-$E$18,0):F114)&gt;0,$E$7-SUM(OFFSET(F114,-$E$18,0):F114),0),IF(OFFSET(G114,-$E$18,0)-SUM(OFFSET(F114,-$E$18,0):F114)&gt;0,OFFSET(G114,-$E$18,0)-SUM(OFFSET(F114,-$E$18,0):F114),0)))</f>
        <v>0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52</v>
      </c>
      <c r="F115" s="15">
        <f t="shared" si="10"/>
        <v>5</v>
      </c>
      <c r="G115" s="15">
        <f t="shared" ca="1" si="11"/>
        <v>0</v>
      </c>
      <c r="H115" s="13">
        <f t="shared" ca="1" si="7"/>
        <v>5.6986301369863018E-2</v>
      </c>
      <c r="I115" s="29">
        <f ca="1">IF(G115&lt;&gt;0,IF(E115&lt;0,0,IF(OR(Tzatziki!I115&gt;0),0,IF(OR(Pita!I115&gt;0,'Green Pepper'!I115&gt;0,'House Salad'!I115&gt;0,Mushrooms!I115&gt;0,Lemon!I115&gt;0),50,200))),0)</f>
        <v>0</v>
      </c>
      <c r="J115" s="2">
        <f ca="1">IF(D115&lt;$E$18,"N/A",IF(D115=$E$18,IF($E$7-SUM(OFFSET(F115,-$E$18,0):F115)&gt;0,$E$7-SUM(OFFSET(F115,-$E$18,0):F115),0),IF(OFFSET(G115,-$E$18,0)-SUM(OFFSET(F115,-$E$18,0):F115)&gt;0,OFFSET(G115,-$E$18,0)-SUM(OFFSET(F115,-$E$18,0):F115),0)))</f>
        <v>0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47</v>
      </c>
      <c r="F116" s="15">
        <f t="shared" si="10"/>
        <v>5</v>
      </c>
      <c r="G116" s="15">
        <f t="shared" ca="1" si="11"/>
        <v>0</v>
      </c>
      <c r="H116" s="13">
        <f t="shared" ca="1" si="7"/>
        <v>5.1506849315068499E-2</v>
      </c>
      <c r="I116" s="29">
        <f ca="1">IF(G116&lt;&gt;0,IF(E116&lt;0,0,IF(OR(Tzatziki!I116&gt;0),0,IF(OR(Pita!I116&gt;0,'Green Pepper'!I116&gt;0,'House Salad'!I116&gt;0,Mushrooms!I116&gt;0,Lemon!I116&gt;0),50,200))),0)</f>
        <v>0</v>
      </c>
      <c r="J116" s="2">
        <f ca="1">IF(D116&lt;$E$18,"N/A",IF(D116=$E$18,IF($E$7-SUM(OFFSET(F116,-$E$18,0):F116)&gt;0,$E$7-SUM(OFFSET(F116,-$E$18,0):F116),0),IF(OFFSET(G116,-$E$18,0)-SUM(OFFSET(F116,-$E$18,0):F116)&gt;0,OFFSET(G116,-$E$18,0)-SUM(OFFSET(F116,-$E$18,0):F116),0)))</f>
        <v>0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42</v>
      </c>
      <c r="F117" s="15">
        <f t="shared" si="10"/>
        <v>5</v>
      </c>
      <c r="G117" s="15">
        <f t="shared" ca="1" si="11"/>
        <v>0</v>
      </c>
      <c r="H117" s="13">
        <f t="shared" ca="1" si="7"/>
        <v>4.6027397260273981E-2</v>
      </c>
      <c r="I117" s="29">
        <f ca="1">IF(G117&lt;&gt;0,IF(E117&lt;0,0,IF(OR(Tzatziki!I117&gt;0),0,IF(OR(Pita!I117&gt;0,'Green Pepper'!I117&gt;0,'House Salad'!I117&gt;0,Mushrooms!I117&gt;0,Lemon!I117&gt;0),50,200))),0)</f>
        <v>0</v>
      </c>
      <c r="J117" s="2">
        <f ca="1">IF(D117&lt;$E$18,"N/A",IF(D117=$E$18,IF($E$7-SUM(OFFSET(F117,-$E$18,0):F117)&gt;0,$E$7-SUM(OFFSET(F117,-$E$18,0):F117),0),IF(OFFSET(G117,-$E$18,0)-SUM(OFFSET(F117,-$E$18,0):F117)&gt;0,OFFSET(G117,-$E$18,0)-SUM(OFFSET(F117,-$E$18,0):F117),0)))</f>
        <v>0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37</v>
      </c>
      <c r="F118" s="15">
        <f t="shared" si="10"/>
        <v>5</v>
      </c>
      <c r="G118" s="15">
        <f t="shared" ca="1" si="11"/>
        <v>70</v>
      </c>
      <c r="H118" s="13">
        <f t="shared" ca="1" si="7"/>
        <v>4.0547945205479455E-2</v>
      </c>
      <c r="I118" s="29">
        <f ca="1">IF(G118&lt;&gt;0,IF(E118&lt;0,0,IF(OR(Tzatziki!I118&gt;0),0,IF(OR(Pita!I118&gt;0,'Green Pepper'!I118&gt;0,'House Salad'!I118&gt;0,Mushrooms!I118&gt;0,Lemon!I118&gt;0),50,200))),0)</f>
        <v>0</v>
      </c>
      <c r="J118" s="2">
        <f ca="1">IF(D118&lt;$E$18,"N/A",IF(D118=$E$18,IF($E$7-SUM(OFFSET(F118,-$E$18,0):F118)&gt;0,$E$7-SUM(OFFSET(F118,-$E$18,0):F118),0),IF(OFFSET(G118,-$E$18,0)-SUM(OFFSET(F118,-$E$18,0):F118)&gt;0,OFFSET(G118,-$E$18,0)-SUM(OFFSET(F118,-$E$18,0):F118),0)))</f>
        <v>0</v>
      </c>
      <c r="K118" s="13">
        <f t="shared" ca="1" si="8"/>
        <v>0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102</v>
      </c>
      <c r="F119" s="15">
        <f t="shared" si="10"/>
        <v>5</v>
      </c>
      <c r="G119" s="15">
        <f t="shared" ca="1" si="11"/>
        <v>0</v>
      </c>
      <c r="H119" s="13">
        <f t="shared" ca="1" si="7"/>
        <v>0.11178082191780823</v>
      </c>
      <c r="I119" s="29">
        <f ca="1">IF(G119&lt;&gt;0,IF(E119&lt;0,0,IF(OR(Tzatziki!I119&gt;0),0,IF(OR(Pita!I119&gt;0,'Green Pepper'!I119&gt;0,'House Salad'!I119&gt;0,Mushrooms!I119&gt;0,Lemon!I119&gt;0),50,200))),0)</f>
        <v>0</v>
      </c>
      <c r="J119" s="2">
        <f ca="1">IF(D119&lt;$E$18,"N/A",IF(D119=$E$18,IF($E$7-SUM(OFFSET(F119,-$E$18,0):F119)&gt;0,$E$7-SUM(OFFSET(F119,-$E$18,0):F119),0),IF(OFFSET(G119,-$E$18,0)-SUM(OFFSET(F119,-$E$18,0):F119)&gt;0,OFFSET(G119,-$E$18,0)-SUM(OFFSET(F119,-$E$18,0):F119),0)))</f>
        <v>0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97</v>
      </c>
      <c r="F120" s="15">
        <f t="shared" si="10"/>
        <v>5</v>
      </c>
      <c r="G120" s="15">
        <f t="shared" ca="1" si="11"/>
        <v>0</v>
      </c>
      <c r="H120" s="13">
        <f t="shared" ca="1" si="7"/>
        <v>0.10630136986301371</v>
      </c>
      <c r="I120" s="29">
        <f ca="1">IF(G120&lt;&gt;0,IF(E120&lt;0,0,IF(OR(Tzatziki!I120&gt;0),0,IF(OR(Pita!I120&gt;0,'Green Pepper'!I120&gt;0,'House Salad'!I120&gt;0,Mushrooms!I120&gt;0,Lemon!I120&gt;0),50,200))),0)</f>
        <v>0</v>
      </c>
      <c r="J120" s="2">
        <f ca="1">IF(D120&lt;$E$18,"N/A",IF(D120=$E$18,IF($E$7-SUM(OFFSET(F120,-$E$18,0):F120)&gt;0,$E$7-SUM(OFFSET(F120,-$E$18,0):F120),0),IF(OFFSET(G120,-$E$18,0)-SUM(OFFSET(F120,-$E$18,0):F120)&gt;0,OFFSET(G120,-$E$18,0)-SUM(OFFSET(F120,-$E$18,0):F120),0)))</f>
        <v>0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92</v>
      </c>
      <c r="F121" s="15">
        <f t="shared" si="10"/>
        <v>5</v>
      </c>
      <c r="G121" s="15">
        <f t="shared" ca="1" si="11"/>
        <v>0</v>
      </c>
      <c r="H121" s="13">
        <f t="shared" ca="1" si="7"/>
        <v>0.1008219178082192</v>
      </c>
      <c r="I121" s="29">
        <f ca="1">IF(G121&lt;&gt;0,IF(E121&lt;0,0,IF(OR(Tzatziki!I121&gt;0),0,IF(OR(Pita!I121&gt;0,'Green Pepper'!I121&gt;0,'House Salad'!I121&gt;0,Mushrooms!I121&gt;0,Lemon!I121&gt;0),50,200))),0)</f>
        <v>0</v>
      </c>
      <c r="J121" s="2">
        <f ca="1">IF(D121&lt;$E$18,"N/A",IF(D121=$E$18,IF($E$7-SUM(OFFSET(F121,-$E$18,0):F121)&gt;0,$E$7-SUM(OFFSET(F121,-$E$18,0):F121),0),IF(OFFSET(G121,-$E$18,0)-SUM(OFFSET(F121,-$E$18,0):F121)&gt;0,OFFSET(G121,-$E$18,0)-SUM(OFFSET(F121,-$E$18,0):F121),0)))</f>
        <v>0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87</v>
      </c>
      <c r="F122" s="15">
        <f t="shared" si="10"/>
        <v>5</v>
      </c>
      <c r="G122" s="15">
        <f t="shared" ca="1" si="11"/>
        <v>0</v>
      </c>
      <c r="H122" s="13">
        <f t="shared" ca="1" si="7"/>
        <v>9.5342465753424671E-2</v>
      </c>
      <c r="I122" s="29">
        <f ca="1">IF(G122&lt;&gt;0,IF(E122&lt;0,0,IF(OR(Tzatziki!I122&gt;0),0,IF(OR(Pita!I122&gt;0,'Green Pepper'!I122&gt;0,'House Salad'!I122&gt;0,Mushrooms!I122&gt;0,Lemon!I122&gt;0),50,200))),0)</f>
        <v>0</v>
      </c>
      <c r="J122" s="2">
        <f ca="1">IF(D122&lt;$E$18,"N/A",IF(D122=$E$18,IF($E$7-SUM(OFFSET(F122,-$E$18,0):F122)&gt;0,$E$7-SUM(OFFSET(F122,-$E$18,0):F122),0),IF(OFFSET(G122,-$E$18,0)-SUM(OFFSET(F122,-$E$18,0):F122)&gt;0,OFFSET(G122,-$E$18,0)-SUM(OFFSET(F122,-$E$18,0):F122),0)))</f>
        <v>0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82</v>
      </c>
      <c r="F123" s="15">
        <f t="shared" si="10"/>
        <v>5</v>
      </c>
      <c r="G123" s="15">
        <f t="shared" ca="1" si="11"/>
        <v>0</v>
      </c>
      <c r="H123" s="13">
        <f t="shared" ca="1" si="7"/>
        <v>8.9863013698630145E-2</v>
      </c>
      <c r="I123" s="29">
        <f ca="1">IF(G123&lt;&gt;0,IF(E123&lt;0,0,IF(OR(Tzatziki!I123&gt;0),0,IF(OR(Pita!I123&gt;0,'Green Pepper'!I123&gt;0,'House Salad'!I123&gt;0,Mushrooms!I123&gt;0,Lemon!I123&gt;0),50,200))),0)</f>
        <v>0</v>
      </c>
      <c r="J123" s="2">
        <f ca="1">IF(D123&lt;$E$18,"N/A",IF(D123=$E$18,IF($E$7-SUM(OFFSET(F123,-$E$18,0):F123)&gt;0,$E$7-SUM(OFFSET(F123,-$E$18,0):F123),0),IF(OFFSET(G123,-$E$18,0)-SUM(OFFSET(F123,-$E$18,0):F123)&gt;0,OFFSET(G123,-$E$18,0)-SUM(OFFSET(F123,-$E$18,0):F123),0)))</f>
        <v>0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77</v>
      </c>
      <c r="F124" s="15">
        <f t="shared" si="10"/>
        <v>5</v>
      </c>
      <c r="G124" s="15">
        <f t="shared" ca="1" si="11"/>
        <v>0</v>
      </c>
      <c r="H124" s="13">
        <f t="shared" ca="1" si="7"/>
        <v>8.4383561643835633E-2</v>
      </c>
      <c r="I124" s="29">
        <f ca="1">IF(G124&lt;&gt;0,IF(E124&lt;0,0,IF(OR(Tzatziki!I124&gt;0),0,IF(OR(Pita!I124&gt;0,'Green Pepper'!I124&gt;0,'House Salad'!I124&gt;0,Mushrooms!I124&gt;0,Lemon!I124&gt;0),50,200))),0)</f>
        <v>0</v>
      </c>
      <c r="J124" s="2">
        <f ca="1">IF(D124&lt;$E$18,"N/A",IF(D124=$E$18,IF($E$7-SUM(OFFSET(F124,-$E$18,0):F124)&gt;0,$E$7-SUM(OFFSET(F124,-$E$18,0):F124),0),IF(OFFSET(G124,-$E$18,0)-SUM(OFFSET(F124,-$E$18,0):F124)&gt;0,OFFSET(G124,-$E$18,0)-SUM(OFFSET(F124,-$E$18,0):F124),0)))</f>
        <v>0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72</v>
      </c>
      <c r="F125" s="15">
        <f t="shared" si="10"/>
        <v>5</v>
      </c>
      <c r="G125" s="15">
        <f t="shared" ca="1" si="11"/>
        <v>0</v>
      </c>
      <c r="H125" s="13">
        <f t="shared" ca="1" si="7"/>
        <v>7.8904109589041108E-2</v>
      </c>
      <c r="I125" s="29">
        <f ca="1">IF(G125&lt;&gt;0,IF(E125&lt;0,0,IF(OR(Tzatziki!I125&gt;0),0,IF(OR(Pita!I125&gt;0,'Green Pepper'!I125&gt;0,'House Salad'!I125&gt;0,Mushrooms!I125&gt;0,Lemon!I125&gt;0),50,200))),0)</f>
        <v>0</v>
      </c>
      <c r="J125" s="2">
        <f ca="1">IF(D125&lt;$E$18,"N/A",IF(D125=$E$18,IF($E$7-SUM(OFFSET(F125,-$E$18,0):F125)&gt;0,$E$7-SUM(OFFSET(F125,-$E$18,0):F125),0),IF(OFFSET(G125,-$E$18,0)-SUM(OFFSET(F125,-$E$18,0):F125)&gt;0,OFFSET(G125,-$E$18,0)-SUM(OFFSET(F125,-$E$18,0):F125),0)))</f>
        <v>0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67</v>
      </c>
      <c r="F126" s="15">
        <f t="shared" si="10"/>
        <v>5</v>
      </c>
      <c r="G126" s="15">
        <f t="shared" ca="1" si="11"/>
        <v>0</v>
      </c>
      <c r="H126" s="13">
        <f t="shared" ca="1" si="7"/>
        <v>7.3424657534246582E-2</v>
      </c>
      <c r="I126" s="29">
        <f ca="1">IF(G126&lt;&gt;0,IF(E126&lt;0,0,IF(OR(Tzatziki!I126&gt;0),0,IF(OR(Pita!I126&gt;0,'Green Pepper'!I126&gt;0,'House Salad'!I126&gt;0,Mushrooms!I126&gt;0,Lemon!I126&gt;0),50,200))),0)</f>
        <v>0</v>
      </c>
      <c r="J126" s="2">
        <f ca="1">IF(D126&lt;$E$18,"N/A",IF(D126=$E$18,IF($E$7-SUM(OFFSET(F126,-$E$18,0):F126)&gt;0,$E$7-SUM(OFFSET(F126,-$E$18,0):F126),0),IF(OFFSET(G126,-$E$18,0)-SUM(OFFSET(F126,-$E$18,0):F126)&gt;0,OFFSET(G126,-$E$18,0)-SUM(OFFSET(F126,-$E$18,0):F126),0)))</f>
        <v>0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62</v>
      </c>
      <c r="F127" s="15">
        <f t="shared" si="10"/>
        <v>5</v>
      </c>
      <c r="G127" s="15">
        <f t="shared" ca="1" si="11"/>
        <v>0</v>
      </c>
      <c r="H127" s="13">
        <f t="shared" ca="1" si="7"/>
        <v>6.794520547945207E-2</v>
      </c>
      <c r="I127" s="29">
        <f ca="1">IF(G127&lt;&gt;0,IF(E127&lt;0,0,IF(OR(Tzatziki!I127&gt;0),0,IF(OR(Pita!I127&gt;0,'Green Pepper'!I127&gt;0,'House Salad'!I127&gt;0,Mushrooms!I127&gt;0,Lemon!I127&gt;0),50,200))),0)</f>
        <v>0</v>
      </c>
      <c r="J127" s="2">
        <f ca="1">IF(D127&lt;$E$18,"N/A",IF(D127=$E$18,IF($E$7-SUM(OFFSET(F127,-$E$18,0):F127)&gt;0,$E$7-SUM(OFFSET(F127,-$E$18,0):F127),0),IF(OFFSET(G127,-$E$18,0)-SUM(OFFSET(F127,-$E$18,0):F127)&gt;0,OFFSET(G127,-$E$18,0)-SUM(OFFSET(F127,-$E$18,0):F127),0)))</f>
        <v>0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57</v>
      </c>
      <c r="F128" s="15">
        <f t="shared" si="10"/>
        <v>5</v>
      </c>
      <c r="G128" s="15">
        <f t="shared" ca="1" si="11"/>
        <v>0</v>
      </c>
      <c r="H128" s="13">
        <f t="shared" ca="1" si="7"/>
        <v>6.2465753424657544E-2</v>
      </c>
      <c r="I128" s="29">
        <f ca="1">IF(G128&lt;&gt;0,IF(E128&lt;0,0,IF(OR(Tzatziki!I128&gt;0),0,IF(OR(Pita!I128&gt;0,'Green Pepper'!I128&gt;0,'House Salad'!I128&gt;0,Mushrooms!I128&gt;0,Lemon!I128&gt;0),50,200))),0)</f>
        <v>0</v>
      </c>
      <c r="J128" s="2">
        <f ca="1">IF(D128&lt;$E$18,"N/A",IF(D128=$E$18,IF($E$7-SUM(OFFSET(F128,-$E$18,0):F128)&gt;0,$E$7-SUM(OFFSET(F128,-$E$18,0):F128),0),IF(OFFSET(G128,-$E$18,0)-SUM(OFFSET(F128,-$E$18,0):F128)&gt;0,OFFSET(G128,-$E$18,0)-SUM(OFFSET(F128,-$E$18,0):F128),0)))</f>
        <v>0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52</v>
      </c>
      <c r="F129" s="15">
        <f t="shared" si="10"/>
        <v>5</v>
      </c>
      <c r="G129" s="15">
        <f t="shared" ca="1" si="11"/>
        <v>0</v>
      </c>
      <c r="H129" s="13">
        <f t="shared" ca="1" si="7"/>
        <v>5.6986301369863018E-2</v>
      </c>
      <c r="I129" s="29">
        <f ca="1">IF(G129&lt;&gt;0,IF(E129&lt;0,0,IF(OR(Tzatziki!I129&gt;0),0,IF(OR(Pita!I129&gt;0,'Green Pepper'!I129&gt;0,'House Salad'!I129&gt;0,Mushrooms!I129&gt;0,Lemon!I129&gt;0),50,200))),0)</f>
        <v>0</v>
      </c>
      <c r="J129" s="2">
        <f ca="1">IF(D129&lt;$E$18,"N/A",IF(D129=$E$18,IF($E$7-SUM(OFFSET(F129,-$E$18,0):F129)&gt;0,$E$7-SUM(OFFSET(F129,-$E$18,0):F129),0),IF(OFFSET(G129,-$E$18,0)-SUM(OFFSET(F129,-$E$18,0):F129)&gt;0,OFFSET(G129,-$E$18,0)-SUM(OFFSET(F129,-$E$18,0):F129),0)))</f>
        <v>0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47</v>
      </c>
      <c r="F130" s="15">
        <f t="shared" si="10"/>
        <v>5</v>
      </c>
      <c r="G130" s="15">
        <f t="shared" ca="1" si="11"/>
        <v>0</v>
      </c>
      <c r="H130" s="13">
        <f t="shared" ca="1" si="7"/>
        <v>5.1506849315068499E-2</v>
      </c>
      <c r="I130" s="29">
        <f ca="1">IF(G130&lt;&gt;0,IF(E130&lt;0,0,IF(OR(Tzatziki!I130&gt;0),0,IF(OR(Pita!I130&gt;0,'Green Pepper'!I130&gt;0,'House Salad'!I130&gt;0,Mushrooms!I130&gt;0,Lemon!I130&gt;0),50,200))),0)</f>
        <v>0</v>
      </c>
      <c r="J130" s="2">
        <f ca="1">IF(D130&lt;$E$18,"N/A",IF(D130=$E$18,IF($E$7-SUM(OFFSET(F130,-$E$18,0):F130)&gt;0,$E$7-SUM(OFFSET(F130,-$E$18,0):F130),0),IF(OFFSET(G130,-$E$18,0)-SUM(OFFSET(F130,-$E$18,0):F130)&gt;0,OFFSET(G130,-$E$18,0)-SUM(OFFSET(F130,-$E$18,0):F130),0)))</f>
        <v>0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42</v>
      </c>
      <c r="F131" s="15">
        <f t="shared" si="10"/>
        <v>5</v>
      </c>
      <c r="G131" s="15">
        <f t="shared" ca="1" si="11"/>
        <v>0</v>
      </c>
      <c r="H131" s="13">
        <f t="shared" ca="1" si="7"/>
        <v>4.6027397260273981E-2</v>
      </c>
      <c r="I131" s="29">
        <f ca="1">IF(G131&lt;&gt;0,IF(E131&lt;0,0,IF(OR(Tzatziki!I131&gt;0),0,IF(OR(Pita!I131&gt;0,'Green Pepper'!I131&gt;0,'House Salad'!I131&gt;0,Mushrooms!I131&gt;0,Lemon!I131&gt;0),50,200))),0)</f>
        <v>0</v>
      </c>
      <c r="J131" s="2">
        <f ca="1">IF(D131&lt;$E$18,"N/A",IF(D131=$E$18,IF($E$7-SUM(OFFSET(F131,-$E$18,0):F131)&gt;0,$E$7-SUM(OFFSET(F131,-$E$18,0):F131),0),IF(OFFSET(G131,-$E$18,0)-SUM(OFFSET(F131,-$E$18,0):F131)&gt;0,OFFSET(G131,-$E$18,0)-SUM(OFFSET(F131,-$E$18,0):F131),0)))</f>
        <v>0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37</v>
      </c>
      <c r="F132" s="15">
        <f t="shared" si="10"/>
        <v>5</v>
      </c>
      <c r="G132" s="15">
        <f t="shared" ca="1" si="11"/>
        <v>70</v>
      </c>
      <c r="H132" s="13">
        <f t="shared" ca="1" si="7"/>
        <v>4.0547945205479455E-2</v>
      </c>
      <c r="I132" s="29">
        <f ca="1">IF(G132&lt;&gt;0,IF(E132&lt;0,0,IF(OR(Tzatziki!I132&gt;0),0,IF(OR(Pita!I132&gt;0,'Green Pepper'!I132&gt;0,'House Salad'!I132&gt;0,Mushrooms!I132&gt;0,Lemon!I132&gt;0),50,200))),0)</f>
        <v>0</v>
      </c>
      <c r="J132" s="2">
        <f ca="1">IF(D132&lt;$E$18,"N/A",IF(D132=$E$18,IF($E$7-SUM(OFFSET(F132,-$E$18,0):F132)&gt;0,$E$7-SUM(OFFSET(F132,-$E$18,0):F132),0),IF(OFFSET(G132,-$E$18,0)-SUM(OFFSET(F132,-$E$18,0):F132)&gt;0,OFFSET(G132,-$E$18,0)-SUM(OFFSET(F132,-$E$18,0):F132),0)))</f>
        <v>0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102</v>
      </c>
      <c r="F133" s="15">
        <f t="shared" si="10"/>
        <v>5</v>
      </c>
      <c r="G133" s="15">
        <f t="shared" ca="1" si="11"/>
        <v>0</v>
      </c>
      <c r="H133" s="13">
        <f t="shared" ca="1" si="7"/>
        <v>0.11178082191780823</v>
      </c>
      <c r="I133" s="29">
        <f ca="1">IF(G133&lt;&gt;0,IF(E133&lt;0,0,IF(OR(Tzatziki!I133&gt;0),0,IF(OR(Pita!I133&gt;0,'Green Pepper'!I133&gt;0,'House Salad'!I133&gt;0,Mushrooms!I133&gt;0,Lemon!I133&gt;0),50,200))),0)</f>
        <v>0</v>
      </c>
      <c r="J133" s="2">
        <f ca="1">IF(D133&lt;$E$18,"N/A",IF(D133=$E$18,IF($E$7-SUM(OFFSET(F133,-$E$18,0):F133)&gt;0,$E$7-SUM(OFFSET(F133,-$E$18,0):F133),0),IF(OFFSET(G133,-$E$18,0)-SUM(OFFSET(F133,-$E$18,0):F133)&gt;0,OFFSET(G133,-$E$18,0)-SUM(OFFSET(F133,-$E$18,0):F133),0)))</f>
        <v>0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97</v>
      </c>
      <c r="F134" s="15">
        <f t="shared" si="10"/>
        <v>5</v>
      </c>
      <c r="G134" s="15">
        <f t="shared" ca="1" si="11"/>
        <v>0</v>
      </c>
      <c r="H134" s="13">
        <f t="shared" ca="1" si="7"/>
        <v>0.10630136986301371</v>
      </c>
      <c r="I134" s="29">
        <f ca="1">IF(G134&lt;&gt;0,IF(E134&lt;0,0,IF(OR(Tzatziki!I134&gt;0),0,IF(OR(Pita!I134&gt;0,'Green Pepper'!I134&gt;0,'House Salad'!I134&gt;0,Mushrooms!I134&gt;0,Lemon!I134&gt;0),50,200))),0)</f>
        <v>0</v>
      </c>
      <c r="J134" s="2">
        <f ca="1">IF(D134&lt;$E$18,"N/A",IF(D134=$E$18,IF($E$7-SUM(OFFSET(F134,-$E$18,0):F134)&gt;0,$E$7-SUM(OFFSET(F134,-$E$18,0):F134),0),IF(OFFSET(G134,-$E$18,0)-SUM(OFFSET(F134,-$E$18,0):F134)&gt;0,OFFSET(G134,-$E$18,0)-SUM(OFFSET(F134,-$E$18,0):F134),0)))</f>
        <v>0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92</v>
      </c>
      <c r="F135" s="15">
        <f t="shared" si="10"/>
        <v>5</v>
      </c>
      <c r="G135" s="15">
        <f t="shared" ca="1" si="11"/>
        <v>0</v>
      </c>
      <c r="H135" s="13">
        <f t="shared" ca="1" si="7"/>
        <v>0.1008219178082192</v>
      </c>
      <c r="I135" s="29">
        <f ca="1">IF(G135&lt;&gt;0,IF(E135&lt;0,0,IF(OR(Tzatziki!I135&gt;0),0,IF(OR(Pita!I135&gt;0,'Green Pepper'!I135&gt;0,'House Salad'!I135&gt;0,Mushrooms!I135&gt;0,Lemon!I135&gt;0),50,200))),0)</f>
        <v>0</v>
      </c>
      <c r="J135" s="2">
        <f ca="1">IF(D135&lt;$E$18,"N/A",IF(D135=$E$18,IF($E$7-SUM(OFFSET(F135,-$E$18,0):F135)&gt;0,$E$7-SUM(OFFSET(F135,-$E$18,0):F135),0),IF(OFFSET(G135,-$E$18,0)-SUM(OFFSET(F135,-$E$18,0):F135)&gt;0,OFFSET(G135,-$E$18,0)-SUM(OFFSET(F135,-$E$18,0):F135),0)))</f>
        <v>0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87</v>
      </c>
      <c r="F136" s="15">
        <f t="shared" si="10"/>
        <v>5</v>
      </c>
      <c r="G136" s="15">
        <f t="shared" ca="1" si="11"/>
        <v>0</v>
      </c>
      <c r="H136" s="13">
        <f t="shared" ca="1" si="7"/>
        <v>9.5342465753424671E-2</v>
      </c>
      <c r="I136" s="29">
        <f ca="1">IF(G136&lt;&gt;0,IF(E136&lt;0,0,IF(OR(Tzatziki!I136&gt;0),0,IF(OR(Pita!I136&gt;0,'Green Pepper'!I136&gt;0,'House Salad'!I136&gt;0,Mushrooms!I136&gt;0,Lemon!I136&gt;0),50,200))),0)</f>
        <v>0</v>
      </c>
      <c r="J136" s="2">
        <f ca="1">IF(D136&lt;$E$18,"N/A",IF(D136=$E$18,IF($E$7-SUM(OFFSET(F136,-$E$18,0):F136)&gt;0,$E$7-SUM(OFFSET(F136,-$E$18,0):F136),0),IF(OFFSET(G136,-$E$18,0)-SUM(OFFSET(F136,-$E$18,0):F136)&gt;0,OFFSET(G136,-$E$18,0)-SUM(OFFSET(F136,-$E$18,0):F136),0)))</f>
        <v>0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82</v>
      </c>
      <c r="F137" s="15">
        <f t="shared" si="10"/>
        <v>5</v>
      </c>
      <c r="G137" s="15">
        <f t="shared" ca="1" si="11"/>
        <v>0</v>
      </c>
      <c r="H137" s="13">
        <f t="shared" ca="1" si="7"/>
        <v>8.9863013698630145E-2</v>
      </c>
      <c r="I137" s="29">
        <f ca="1">IF(G137&lt;&gt;0,IF(E137&lt;0,0,IF(OR(Tzatziki!I137&gt;0),0,IF(OR(Pita!I137&gt;0,'Green Pepper'!I137&gt;0,'House Salad'!I137&gt;0,Mushrooms!I137&gt;0,Lemon!I137&gt;0),50,200))),0)</f>
        <v>0</v>
      </c>
      <c r="J137" s="2">
        <f ca="1">IF(D137&lt;$E$18,"N/A",IF(D137=$E$18,IF($E$7-SUM(OFFSET(F137,-$E$18,0):F137)&gt;0,$E$7-SUM(OFFSET(F137,-$E$18,0):F137),0),IF(OFFSET(G137,-$E$18,0)-SUM(OFFSET(F137,-$E$18,0):F137)&gt;0,OFFSET(G137,-$E$18,0)-SUM(OFFSET(F137,-$E$18,0):F137),0)))</f>
        <v>0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77</v>
      </c>
      <c r="F138" s="15">
        <f t="shared" si="10"/>
        <v>5</v>
      </c>
      <c r="G138" s="15">
        <f t="shared" ca="1" si="11"/>
        <v>0</v>
      </c>
      <c r="H138" s="13">
        <f t="shared" ca="1" si="7"/>
        <v>8.4383561643835633E-2</v>
      </c>
      <c r="I138" s="29">
        <f ca="1">IF(G138&lt;&gt;0,IF(E138&lt;0,0,IF(OR(Tzatziki!I138&gt;0),0,IF(OR(Pita!I138&gt;0,'Green Pepper'!I138&gt;0,'House Salad'!I138&gt;0,Mushrooms!I138&gt;0,Lemon!I138&gt;0),50,200))),0)</f>
        <v>0</v>
      </c>
      <c r="J138" s="2">
        <f ca="1">IF(D138&lt;$E$18,"N/A",IF(D138=$E$18,IF($E$7-SUM(OFFSET(F138,-$E$18,0):F138)&gt;0,$E$7-SUM(OFFSET(F138,-$E$18,0):F138),0),IF(OFFSET(G138,-$E$18,0)-SUM(OFFSET(F138,-$E$18,0):F138)&gt;0,OFFSET(G138,-$E$18,0)-SUM(OFFSET(F138,-$E$18,0):F138),0)))</f>
        <v>0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72</v>
      </c>
      <c r="F139" s="15">
        <f t="shared" si="10"/>
        <v>5</v>
      </c>
      <c r="G139" s="15">
        <f t="shared" ca="1" si="11"/>
        <v>0</v>
      </c>
      <c r="H139" s="13">
        <f t="shared" ca="1" si="7"/>
        <v>7.8904109589041108E-2</v>
      </c>
      <c r="I139" s="29">
        <f ca="1">IF(G139&lt;&gt;0,IF(E139&lt;0,0,IF(OR(Tzatziki!I139&gt;0),0,IF(OR(Pita!I139&gt;0,'Green Pepper'!I139&gt;0,'House Salad'!I139&gt;0,Mushrooms!I139&gt;0,Lemon!I139&gt;0),50,200))),0)</f>
        <v>0</v>
      </c>
      <c r="J139" s="2">
        <f ca="1">IF(D139&lt;$E$18,"N/A",IF(D139=$E$18,IF($E$7-SUM(OFFSET(F139,-$E$18,0):F139)&gt;0,$E$7-SUM(OFFSET(F139,-$E$18,0):F139),0),IF(OFFSET(G139,-$E$18,0)-SUM(OFFSET(F139,-$E$18,0):F139)&gt;0,OFFSET(G139,-$E$18,0)-SUM(OFFSET(F139,-$E$18,0):F139),0)))</f>
        <v>0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67</v>
      </c>
      <c r="F140" s="15">
        <f t="shared" si="10"/>
        <v>5</v>
      </c>
      <c r="G140" s="15">
        <f t="shared" ca="1" si="11"/>
        <v>0</v>
      </c>
      <c r="H140" s="13">
        <f t="shared" ca="1" si="7"/>
        <v>7.3424657534246582E-2</v>
      </c>
      <c r="I140" s="29">
        <f ca="1">IF(G140&lt;&gt;0,IF(E140&lt;0,0,IF(OR(Tzatziki!I140&gt;0),0,IF(OR(Pita!I140&gt;0,'Green Pepper'!I140&gt;0,'House Salad'!I140&gt;0,Mushrooms!I140&gt;0,Lemon!I140&gt;0),50,200))),0)</f>
        <v>0</v>
      </c>
      <c r="J140" s="2">
        <f ca="1">IF(D140&lt;$E$18,"N/A",IF(D140=$E$18,IF($E$7-SUM(OFFSET(F140,-$E$18,0):F140)&gt;0,$E$7-SUM(OFFSET(F140,-$E$18,0):F140),0),IF(OFFSET(G140,-$E$18,0)-SUM(OFFSET(F140,-$E$18,0):F140)&gt;0,OFFSET(G140,-$E$18,0)-SUM(OFFSET(F140,-$E$18,0):F140),0)))</f>
        <v>0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62</v>
      </c>
      <c r="F141" s="15">
        <f t="shared" si="10"/>
        <v>5</v>
      </c>
      <c r="G141" s="15">
        <f t="shared" ca="1" si="11"/>
        <v>0</v>
      </c>
      <c r="H141" s="13">
        <f t="shared" ca="1" si="7"/>
        <v>6.794520547945207E-2</v>
      </c>
      <c r="I141" s="29">
        <f ca="1">IF(G141&lt;&gt;0,IF(E141&lt;0,0,IF(OR(Tzatziki!I141&gt;0),0,IF(OR(Pita!I141&gt;0,'Green Pepper'!I141&gt;0,'House Salad'!I141&gt;0,Mushrooms!I141&gt;0,Lemon!I141&gt;0),50,200))),0)</f>
        <v>0</v>
      </c>
      <c r="J141" s="2">
        <f ca="1">IF(D141&lt;$E$18,"N/A",IF(D141=$E$18,IF($E$7-SUM(OFFSET(F141,-$E$18,0):F141)&gt;0,$E$7-SUM(OFFSET(F141,-$E$18,0):F141),0),IF(OFFSET(G141,-$E$18,0)-SUM(OFFSET(F141,-$E$18,0):F141)&gt;0,OFFSET(G141,-$E$18,0)-SUM(OFFSET(F141,-$E$18,0):F141),0)))</f>
        <v>0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57</v>
      </c>
      <c r="F142" s="15">
        <f t="shared" si="10"/>
        <v>5</v>
      </c>
      <c r="G142" s="15">
        <f t="shared" ca="1" si="11"/>
        <v>0</v>
      </c>
      <c r="H142" s="13">
        <f t="shared" ca="1" si="7"/>
        <v>6.2465753424657544E-2</v>
      </c>
      <c r="I142" s="29">
        <f ca="1">IF(G142&lt;&gt;0,IF(E142&lt;0,0,IF(OR(Tzatziki!I142&gt;0),0,IF(OR(Pita!I142&gt;0,'Green Pepper'!I142&gt;0,'House Salad'!I142&gt;0,Mushrooms!I142&gt;0,Lemon!I142&gt;0),50,200))),0)</f>
        <v>0</v>
      </c>
      <c r="J142" s="2">
        <f ca="1">IF(D142&lt;$E$18,"N/A",IF(D142=$E$18,IF($E$7-SUM(OFFSET(F142,-$E$18,0):F142)&gt;0,$E$7-SUM(OFFSET(F142,-$E$18,0):F142),0),IF(OFFSET(G142,-$E$18,0)-SUM(OFFSET(F142,-$E$18,0):F142)&gt;0,OFFSET(G142,-$E$18,0)-SUM(OFFSET(F142,-$E$18,0):F142),0)))</f>
        <v>0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52</v>
      </c>
      <c r="F143" s="15">
        <f t="shared" si="10"/>
        <v>5</v>
      </c>
      <c r="G143" s="15">
        <f t="shared" ca="1" si="11"/>
        <v>0</v>
      </c>
      <c r="H143" s="13">
        <f t="shared" ca="1" si="7"/>
        <v>5.6986301369863018E-2</v>
      </c>
      <c r="I143" s="29">
        <f ca="1">IF(G143&lt;&gt;0,IF(E143&lt;0,0,IF(OR(Tzatziki!I143&gt;0),0,IF(OR(Pita!I143&gt;0,'Green Pepper'!I143&gt;0,'House Salad'!I143&gt;0,Mushrooms!I143&gt;0,Lemon!I143&gt;0),50,200))),0)</f>
        <v>0</v>
      </c>
      <c r="J143" s="2">
        <f ca="1">IF(D143&lt;$E$18,"N/A",IF(D143=$E$18,IF($E$7-SUM(OFFSET(F143,-$E$18,0):F143)&gt;0,$E$7-SUM(OFFSET(F143,-$E$18,0):F143),0),IF(OFFSET(G143,-$E$18,0)-SUM(OFFSET(F143,-$E$18,0):F143)&gt;0,OFFSET(G143,-$E$18,0)-SUM(OFFSET(F143,-$E$18,0):F143),0)))</f>
        <v>0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47</v>
      </c>
      <c r="F144" s="15">
        <f t="shared" si="10"/>
        <v>5</v>
      </c>
      <c r="G144" s="15">
        <f t="shared" ca="1" si="11"/>
        <v>0</v>
      </c>
      <c r="H144" s="13">
        <f t="shared" ca="1" si="7"/>
        <v>5.1506849315068499E-2</v>
      </c>
      <c r="I144" s="29">
        <f ca="1">IF(G144&lt;&gt;0,IF(E144&lt;0,0,IF(OR(Tzatziki!I144&gt;0),0,IF(OR(Pita!I144&gt;0,'Green Pepper'!I144&gt;0,'House Salad'!I144&gt;0,Mushrooms!I144&gt;0,Lemon!I144&gt;0),50,200))),0)</f>
        <v>0</v>
      </c>
      <c r="J144" s="2">
        <f ca="1">IF(D144&lt;$E$18,"N/A",IF(D144=$E$18,IF($E$7-SUM(OFFSET(F144,-$E$18,0):F144)&gt;0,$E$7-SUM(OFFSET(F144,-$E$18,0):F144),0),IF(OFFSET(G144,-$E$18,0)-SUM(OFFSET(F144,-$E$18,0):F144)&gt;0,OFFSET(G144,-$E$18,0)-SUM(OFFSET(F144,-$E$18,0):F144),0)))</f>
        <v>0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42</v>
      </c>
      <c r="F145" s="15">
        <f t="shared" si="10"/>
        <v>5</v>
      </c>
      <c r="G145" s="15">
        <f t="shared" ca="1" si="11"/>
        <v>0</v>
      </c>
      <c r="H145" s="13">
        <f t="shared" ca="1" si="7"/>
        <v>4.6027397260273981E-2</v>
      </c>
      <c r="I145" s="29">
        <f ca="1">IF(G145&lt;&gt;0,IF(E145&lt;0,0,IF(OR(Tzatziki!I145&gt;0),0,IF(OR(Pita!I145&gt;0,'Green Pepper'!I145&gt;0,'House Salad'!I145&gt;0,Mushrooms!I145&gt;0,Lemon!I145&gt;0),50,200))),0)</f>
        <v>0</v>
      </c>
      <c r="J145" s="2">
        <f ca="1">IF(D145&lt;$E$18,"N/A",IF(D145=$E$18,IF($E$7-SUM(OFFSET(F145,-$E$18,0):F145)&gt;0,$E$7-SUM(OFFSET(F145,-$E$18,0):F145),0),IF(OFFSET(G145,-$E$18,0)-SUM(OFFSET(F145,-$E$18,0):F145)&gt;0,OFFSET(G145,-$E$18,0)-SUM(OFFSET(F145,-$E$18,0):F145),0)))</f>
        <v>0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37</v>
      </c>
      <c r="F146" s="15">
        <f t="shared" si="10"/>
        <v>5</v>
      </c>
      <c r="G146" s="15">
        <f t="shared" ca="1" si="11"/>
        <v>70</v>
      </c>
      <c r="H146" s="13">
        <f t="shared" ca="1" si="7"/>
        <v>4.0547945205479455E-2</v>
      </c>
      <c r="I146" s="29">
        <f ca="1">IF(G146&lt;&gt;0,IF(E146&lt;0,0,IF(OR(Tzatziki!I146&gt;0),0,IF(OR(Pita!I146&gt;0,'Green Pepper'!I146&gt;0,'House Salad'!I146&gt;0,Mushrooms!I146&gt;0,Lemon!I146&gt;0),50,200))),0)</f>
        <v>0</v>
      </c>
      <c r="J146" s="2">
        <f ca="1">IF(D146&lt;$E$18,"N/A",IF(D146=$E$18,IF($E$7-SUM(OFFSET(F146,-$E$18,0):F146)&gt;0,$E$7-SUM(OFFSET(F146,-$E$18,0):F146),0),IF(OFFSET(G146,-$E$18,0)-SUM(OFFSET(F146,-$E$18,0):F146)&gt;0,OFFSET(G146,-$E$18,0)-SUM(OFFSET(F146,-$E$18,0):F146),0)))</f>
        <v>0</v>
      </c>
      <c r="K146" s="13">
        <f t="shared" ca="1" si="8"/>
        <v>0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102</v>
      </c>
      <c r="F147" s="15">
        <f t="shared" si="10"/>
        <v>5</v>
      </c>
      <c r="G147" s="15">
        <f t="shared" ca="1" si="11"/>
        <v>0</v>
      </c>
      <c r="H147" s="13">
        <f t="shared" ca="1" si="7"/>
        <v>0.11178082191780823</v>
      </c>
      <c r="I147" s="29">
        <f ca="1">IF(G147&lt;&gt;0,IF(E147&lt;0,0,IF(OR(Tzatziki!I147&gt;0),0,IF(OR(Pita!I147&gt;0,'Green Pepper'!I147&gt;0,'House Salad'!I147&gt;0,Mushrooms!I147&gt;0,Lemon!I147&gt;0),50,200))),0)</f>
        <v>0</v>
      </c>
      <c r="J147" s="2">
        <f ca="1">IF(D147&lt;$E$18,"N/A",IF(D147=$E$18,IF($E$7-SUM(OFFSET(F147,-$E$18,0):F147)&gt;0,$E$7-SUM(OFFSET(F147,-$E$18,0):F147),0),IF(OFFSET(G147,-$E$18,0)-SUM(OFFSET(F147,-$E$18,0):F147)&gt;0,OFFSET(G147,-$E$18,0)-SUM(OFFSET(F147,-$E$18,0):F147),0)))</f>
        <v>0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97</v>
      </c>
      <c r="F148" s="15">
        <f t="shared" si="10"/>
        <v>5</v>
      </c>
      <c r="G148" s="15">
        <f t="shared" ca="1" si="11"/>
        <v>0</v>
      </c>
      <c r="H148" s="13">
        <f t="shared" ca="1" si="7"/>
        <v>0.10630136986301371</v>
      </c>
      <c r="I148" s="29">
        <f ca="1">IF(G148&lt;&gt;0,IF(E148&lt;0,0,IF(OR(Tzatziki!I148&gt;0),0,IF(OR(Pita!I148&gt;0,'Green Pepper'!I148&gt;0,'House Salad'!I148&gt;0,Mushrooms!I148&gt;0,Lemon!I148&gt;0),50,200))),0)</f>
        <v>0</v>
      </c>
      <c r="J148" s="2">
        <f ca="1">IF(D148&lt;$E$18,"N/A",IF(D148=$E$18,IF($E$7-SUM(OFFSET(F148,-$E$18,0):F148)&gt;0,$E$7-SUM(OFFSET(F148,-$E$18,0):F148),0),IF(OFFSET(G148,-$E$18,0)-SUM(OFFSET(F148,-$E$18,0):F148)&gt;0,OFFSET(G148,-$E$18,0)-SUM(OFFSET(F148,-$E$18,0):F148),0)))</f>
        <v>0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92</v>
      </c>
      <c r="F149" s="15">
        <f t="shared" si="10"/>
        <v>5</v>
      </c>
      <c r="G149" s="15">
        <f t="shared" ca="1" si="11"/>
        <v>0</v>
      </c>
      <c r="H149" s="13">
        <f t="shared" ref="H149:H212" ca="1" si="13">IF(E149&gt;0,E149*($E$12/365),0)</f>
        <v>0.1008219178082192</v>
      </c>
      <c r="I149" s="29">
        <f ca="1">IF(G149&lt;&gt;0,IF(E149&lt;0,0,IF(OR(Tzatziki!I149&gt;0),0,IF(OR(Pita!I149&gt;0,'Green Pepper'!I149&gt;0,'House Salad'!I149&gt;0,Mushrooms!I149&gt;0,Lemon!I149&gt;0),50,200))),0)</f>
        <v>0</v>
      </c>
      <c r="J149" s="2">
        <f ca="1">IF(D149&lt;$E$18,"N/A",IF(D149=$E$18,IF($E$7-SUM(OFFSET(F149,-$E$18,0):F149)&gt;0,$E$7-SUM(OFFSET(F149,-$E$18,0):F149),0),IF(OFFSET(G149,-$E$18,0)-SUM(OFFSET(F149,-$E$18,0):F149)&gt;0,OFFSET(G149,-$E$18,0)-SUM(OFFSET(F149,-$E$18,0):F149),0)))</f>
        <v>0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87</v>
      </c>
      <c r="F150" s="15">
        <f t="shared" ref="F150:F213" si="16">ROUND($E$15/7,0)</f>
        <v>5</v>
      </c>
      <c r="G150" s="15">
        <f t="shared" ref="G150:G213" ca="1" si="17">IF(D150=1,$E$4,IF(E150&lt;0,$E$4-E150,IF(MOD(D150,$E$5)=0,$E$4-E150,0)))</f>
        <v>0</v>
      </c>
      <c r="H150" s="13">
        <f t="shared" ca="1" si="13"/>
        <v>9.5342465753424671E-2</v>
      </c>
      <c r="I150" s="29">
        <f ca="1">IF(G150&lt;&gt;0,IF(E150&lt;0,0,IF(OR(Tzatziki!I150&gt;0),0,IF(OR(Pita!I150&gt;0,'Green Pepper'!I150&gt;0,'House Salad'!I150&gt;0,Mushrooms!I150&gt;0,Lemon!I150&gt;0),50,200))),0)</f>
        <v>0</v>
      </c>
      <c r="J150" s="2">
        <f ca="1">IF(D150&lt;$E$18,"N/A",IF(D150=$E$18,IF($E$7-SUM(OFFSET(F150,-$E$18,0):F150)&gt;0,$E$7-SUM(OFFSET(F150,-$E$18,0):F150),0),IF(OFFSET(G150,-$E$18,0)-SUM(OFFSET(F150,-$E$18,0):F150)&gt;0,OFFSET(G150,-$E$18,0)-SUM(OFFSET(F150,-$E$18,0):F150),0)))</f>
        <v>0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82</v>
      </c>
      <c r="F151" s="15">
        <f t="shared" si="16"/>
        <v>5</v>
      </c>
      <c r="G151" s="15">
        <f t="shared" ca="1" si="17"/>
        <v>0</v>
      </c>
      <c r="H151" s="13">
        <f t="shared" ca="1" si="13"/>
        <v>8.9863013698630145E-2</v>
      </c>
      <c r="I151" s="29">
        <f ca="1">IF(G151&lt;&gt;0,IF(E151&lt;0,0,IF(OR(Tzatziki!I151&gt;0),0,IF(OR(Pita!I151&gt;0,'Green Pepper'!I151&gt;0,'House Salad'!I151&gt;0,Mushrooms!I151&gt;0,Lemon!I151&gt;0),50,200))),0)</f>
        <v>0</v>
      </c>
      <c r="J151" s="2">
        <f ca="1">IF(D151&lt;$E$18,"N/A",IF(D151=$E$18,IF($E$7-SUM(OFFSET(F151,-$E$18,0):F151)&gt;0,$E$7-SUM(OFFSET(F151,-$E$18,0):F151),0),IF(OFFSET(G151,-$E$18,0)-SUM(OFFSET(F151,-$E$18,0):F151)&gt;0,OFFSET(G151,-$E$18,0)-SUM(OFFSET(F151,-$E$18,0):F151),0)))</f>
        <v>0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77</v>
      </c>
      <c r="F152" s="15">
        <f t="shared" si="16"/>
        <v>5</v>
      </c>
      <c r="G152" s="15">
        <f t="shared" ca="1" si="17"/>
        <v>0</v>
      </c>
      <c r="H152" s="13">
        <f t="shared" ca="1" si="13"/>
        <v>8.4383561643835633E-2</v>
      </c>
      <c r="I152" s="29">
        <f ca="1">IF(G152&lt;&gt;0,IF(E152&lt;0,0,IF(OR(Tzatziki!I152&gt;0),0,IF(OR(Pita!I152&gt;0,'Green Pepper'!I152&gt;0,'House Salad'!I152&gt;0,Mushrooms!I152&gt;0,Lemon!I152&gt;0),50,200))),0)</f>
        <v>0</v>
      </c>
      <c r="J152" s="2">
        <f ca="1">IF(D152&lt;$E$18,"N/A",IF(D152=$E$18,IF($E$7-SUM(OFFSET(F152,-$E$18,0):F152)&gt;0,$E$7-SUM(OFFSET(F152,-$E$18,0):F152),0),IF(OFFSET(G152,-$E$18,0)-SUM(OFFSET(F152,-$E$18,0):F152)&gt;0,OFFSET(G152,-$E$18,0)-SUM(OFFSET(F152,-$E$18,0):F152),0)))</f>
        <v>0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72</v>
      </c>
      <c r="F153" s="15">
        <f t="shared" si="16"/>
        <v>5</v>
      </c>
      <c r="G153" s="15">
        <f t="shared" ca="1" si="17"/>
        <v>0</v>
      </c>
      <c r="H153" s="13">
        <f t="shared" ca="1" si="13"/>
        <v>7.8904109589041108E-2</v>
      </c>
      <c r="I153" s="29">
        <f ca="1">IF(G153&lt;&gt;0,IF(E153&lt;0,0,IF(OR(Tzatziki!I153&gt;0),0,IF(OR(Pita!I153&gt;0,'Green Pepper'!I153&gt;0,'House Salad'!I153&gt;0,Mushrooms!I153&gt;0,Lemon!I153&gt;0),50,200))),0)</f>
        <v>0</v>
      </c>
      <c r="J153" s="2">
        <f ca="1">IF(D153&lt;$E$18,"N/A",IF(D153=$E$18,IF($E$7-SUM(OFFSET(F153,-$E$18,0):F153)&gt;0,$E$7-SUM(OFFSET(F153,-$E$18,0):F153),0),IF(OFFSET(G153,-$E$18,0)-SUM(OFFSET(F153,-$E$18,0):F153)&gt;0,OFFSET(G153,-$E$18,0)-SUM(OFFSET(F153,-$E$18,0):F153),0)))</f>
        <v>0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67</v>
      </c>
      <c r="F154" s="15">
        <f t="shared" si="16"/>
        <v>5</v>
      </c>
      <c r="G154" s="15">
        <f t="shared" ca="1" si="17"/>
        <v>0</v>
      </c>
      <c r="H154" s="13">
        <f t="shared" ca="1" si="13"/>
        <v>7.3424657534246582E-2</v>
      </c>
      <c r="I154" s="29">
        <f ca="1">IF(G154&lt;&gt;0,IF(E154&lt;0,0,IF(OR(Tzatziki!I154&gt;0),0,IF(OR(Pita!I154&gt;0,'Green Pepper'!I154&gt;0,'House Salad'!I154&gt;0,Mushrooms!I154&gt;0,Lemon!I154&gt;0),50,200))),0)</f>
        <v>0</v>
      </c>
      <c r="J154" s="2">
        <f ca="1">IF(D154&lt;$E$18,"N/A",IF(D154=$E$18,IF($E$7-SUM(OFFSET(F154,-$E$18,0):F154)&gt;0,$E$7-SUM(OFFSET(F154,-$E$18,0):F154),0),IF(OFFSET(G154,-$E$18,0)-SUM(OFFSET(F154,-$E$18,0):F154)&gt;0,OFFSET(G154,-$E$18,0)-SUM(OFFSET(F154,-$E$18,0):F154),0)))</f>
        <v>0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62</v>
      </c>
      <c r="F155" s="15">
        <f t="shared" si="16"/>
        <v>5</v>
      </c>
      <c r="G155" s="15">
        <f t="shared" ca="1" si="17"/>
        <v>0</v>
      </c>
      <c r="H155" s="13">
        <f t="shared" ca="1" si="13"/>
        <v>6.794520547945207E-2</v>
      </c>
      <c r="I155" s="29">
        <f ca="1">IF(G155&lt;&gt;0,IF(E155&lt;0,0,IF(OR(Tzatziki!I155&gt;0),0,IF(OR(Pita!I155&gt;0,'Green Pepper'!I155&gt;0,'House Salad'!I155&gt;0,Mushrooms!I155&gt;0,Lemon!I155&gt;0),50,200))),0)</f>
        <v>0</v>
      </c>
      <c r="J155" s="2">
        <f ca="1">IF(D155&lt;$E$18,"N/A",IF(D155=$E$18,IF($E$7-SUM(OFFSET(F155,-$E$18,0):F155)&gt;0,$E$7-SUM(OFFSET(F155,-$E$18,0):F155),0),IF(OFFSET(G155,-$E$18,0)-SUM(OFFSET(F155,-$E$18,0):F155)&gt;0,OFFSET(G155,-$E$18,0)-SUM(OFFSET(F155,-$E$18,0):F155),0)))</f>
        <v>0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57</v>
      </c>
      <c r="F156" s="15">
        <f t="shared" si="16"/>
        <v>5</v>
      </c>
      <c r="G156" s="15">
        <f t="shared" ca="1" si="17"/>
        <v>0</v>
      </c>
      <c r="H156" s="13">
        <f t="shared" ca="1" si="13"/>
        <v>6.2465753424657544E-2</v>
      </c>
      <c r="I156" s="29">
        <f ca="1">IF(G156&lt;&gt;0,IF(E156&lt;0,0,IF(OR(Tzatziki!I156&gt;0),0,IF(OR(Pita!I156&gt;0,'Green Pepper'!I156&gt;0,'House Salad'!I156&gt;0,Mushrooms!I156&gt;0,Lemon!I156&gt;0),50,200))),0)</f>
        <v>0</v>
      </c>
      <c r="J156" s="2">
        <f ca="1">IF(D156&lt;$E$18,"N/A",IF(D156=$E$18,IF($E$7-SUM(OFFSET(F156,-$E$18,0):F156)&gt;0,$E$7-SUM(OFFSET(F156,-$E$18,0):F156),0),IF(OFFSET(G156,-$E$18,0)-SUM(OFFSET(F156,-$E$18,0):F156)&gt;0,OFFSET(G156,-$E$18,0)-SUM(OFFSET(F156,-$E$18,0):F156),0)))</f>
        <v>0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52</v>
      </c>
      <c r="F157" s="15">
        <f t="shared" si="16"/>
        <v>5</v>
      </c>
      <c r="G157" s="15">
        <f t="shared" ca="1" si="17"/>
        <v>0</v>
      </c>
      <c r="H157" s="13">
        <f t="shared" ca="1" si="13"/>
        <v>5.6986301369863018E-2</v>
      </c>
      <c r="I157" s="29">
        <f ca="1">IF(G157&lt;&gt;0,IF(E157&lt;0,0,IF(OR(Tzatziki!I157&gt;0),0,IF(OR(Pita!I157&gt;0,'Green Pepper'!I157&gt;0,'House Salad'!I157&gt;0,Mushrooms!I157&gt;0,Lemon!I157&gt;0),50,200))),0)</f>
        <v>0</v>
      </c>
      <c r="J157" s="2">
        <f ca="1">IF(D157&lt;$E$18,"N/A",IF(D157=$E$18,IF($E$7-SUM(OFFSET(F157,-$E$18,0):F157)&gt;0,$E$7-SUM(OFFSET(F157,-$E$18,0):F157),0),IF(OFFSET(G157,-$E$18,0)-SUM(OFFSET(F157,-$E$18,0):F157)&gt;0,OFFSET(G157,-$E$18,0)-SUM(OFFSET(F157,-$E$18,0):F157),0)))</f>
        <v>0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47</v>
      </c>
      <c r="F158" s="15">
        <f t="shared" si="16"/>
        <v>5</v>
      </c>
      <c r="G158" s="15">
        <f t="shared" ca="1" si="17"/>
        <v>0</v>
      </c>
      <c r="H158" s="13">
        <f t="shared" ca="1" si="13"/>
        <v>5.1506849315068499E-2</v>
      </c>
      <c r="I158" s="29">
        <f ca="1">IF(G158&lt;&gt;0,IF(E158&lt;0,0,IF(OR(Tzatziki!I158&gt;0),0,IF(OR(Pita!I158&gt;0,'Green Pepper'!I158&gt;0,'House Salad'!I158&gt;0,Mushrooms!I158&gt;0,Lemon!I158&gt;0),50,200))),0)</f>
        <v>0</v>
      </c>
      <c r="J158" s="2">
        <f ca="1">IF(D158&lt;$E$18,"N/A",IF(D158=$E$18,IF($E$7-SUM(OFFSET(F158,-$E$18,0):F158)&gt;0,$E$7-SUM(OFFSET(F158,-$E$18,0):F158),0),IF(OFFSET(G158,-$E$18,0)-SUM(OFFSET(F158,-$E$18,0):F158)&gt;0,OFFSET(G158,-$E$18,0)-SUM(OFFSET(F158,-$E$18,0):F158),0)))</f>
        <v>0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42</v>
      </c>
      <c r="F159" s="15">
        <f t="shared" si="16"/>
        <v>5</v>
      </c>
      <c r="G159" s="15">
        <f t="shared" ca="1" si="17"/>
        <v>0</v>
      </c>
      <c r="H159" s="13">
        <f t="shared" ca="1" si="13"/>
        <v>4.6027397260273981E-2</v>
      </c>
      <c r="I159" s="29">
        <f ca="1">IF(G159&lt;&gt;0,IF(E159&lt;0,0,IF(OR(Tzatziki!I159&gt;0),0,IF(OR(Pita!I159&gt;0,'Green Pepper'!I159&gt;0,'House Salad'!I159&gt;0,Mushrooms!I159&gt;0,Lemon!I159&gt;0),50,200))),0)</f>
        <v>0</v>
      </c>
      <c r="J159" s="2">
        <f ca="1">IF(D159&lt;$E$18,"N/A",IF(D159=$E$18,IF($E$7-SUM(OFFSET(F159,-$E$18,0):F159)&gt;0,$E$7-SUM(OFFSET(F159,-$E$18,0):F159),0),IF(OFFSET(G159,-$E$18,0)-SUM(OFFSET(F159,-$E$18,0):F159)&gt;0,OFFSET(G159,-$E$18,0)-SUM(OFFSET(F159,-$E$18,0):F159),0)))</f>
        <v>0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37</v>
      </c>
      <c r="F160" s="15">
        <f t="shared" si="16"/>
        <v>5</v>
      </c>
      <c r="G160" s="15">
        <f t="shared" ca="1" si="17"/>
        <v>70</v>
      </c>
      <c r="H160" s="13">
        <f t="shared" ca="1" si="13"/>
        <v>4.0547945205479455E-2</v>
      </c>
      <c r="I160" s="29">
        <f ca="1">IF(G160&lt;&gt;0,IF(E160&lt;0,0,IF(OR(Tzatziki!I160&gt;0),0,IF(OR(Pita!I160&gt;0,'Green Pepper'!I160&gt;0,'House Salad'!I160&gt;0,Mushrooms!I160&gt;0,Lemon!I160&gt;0),50,200))),0)</f>
        <v>0</v>
      </c>
      <c r="J160" s="2">
        <f ca="1">IF(D160&lt;$E$18,"N/A",IF(D160=$E$18,IF($E$7-SUM(OFFSET(F160,-$E$18,0):F160)&gt;0,$E$7-SUM(OFFSET(F160,-$E$18,0):F160),0),IF(OFFSET(G160,-$E$18,0)-SUM(OFFSET(F160,-$E$18,0):F160)&gt;0,OFFSET(G160,-$E$18,0)-SUM(OFFSET(F160,-$E$18,0):F160),0)))</f>
        <v>0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102</v>
      </c>
      <c r="F161" s="15">
        <f t="shared" si="16"/>
        <v>5</v>
      </c>
      <c r="G161" s="15">
        <f t="shared" ca="1" si="17"/>
        <v>0</v>
      </c>
      <c r="H161" s="13">
        <f t="shared" ca="1" si="13"/>
        <v>0.11178082191780823</v>
      </c>
      <c r="I161" s="29">
        <f ca="1">IF(G161&lt;&gt;0,IF(E161&lt;0,0,IF(OR(Tzatziki!I161&gt;0),0,IF(OR(Pita!I161&gt;0,'Green Pepper'!I161&gt;0,'House Salad'!I161&gt;0,Mushrooms!I161&gt;0,Lemon!I161&gt;0),50,200))),0)</f>
        <v>0</v>
      </c>
      <c r="J161" s="2">
        <f ca="1">IF(D161&lt;$E$18,"N/A",IF(D161=$E$18,IF($E$7-SUM(OFFSET(F161,-$E$18,0):F161)&gt;0,$E$7-SUM(OFFSET(F161,-$E$18,0):F161),0),IF(OFFSET(G161,-$E$18,0)-SUM(OFFSET(F161,-$E$18,0):F161)&gt;0,OFFSET(G161,-$E$18,0)-SUM(OFFSET(F161,-$E$18,0):F161),0)))</f>
        <v>0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97</v>
      </c>
      <c r="F162" s="15">
        <f t="shared" si="16"/>
        <v>5</v>
      </c>
      <c r="G162" s="15">
        <f t="shared" ca="1" si="17"/>
        <v>0</v>
      </c>
      <c r="H162" s="13">
        <f t="shared" ca="1" si="13"/>
        <v>0.10630136986301371</v>
      </c>
      <c r="I162" s="29">
        <f ca="1">IF(G162&lt;&gt;0,IF(E162&lt;0,0,IF(OR(Tzatziki!I162&gt;0),0,IF(OR(Pita!I162&gt;0,'Green Pepper'!I162&gt;0,'House Salad'!I162&gt;0,Mushrooms!I162&gt;0,Lemon!I162&gt;0),50,200))),0)</f>
        <v>0</v>
      </c>
      <c r="J162" s="2">
        <f ca="1">IF(D162&lt;$E$18,"N/A",IF(D162=$E$18,IF($E$7-SUM(OFFSET(F162,-$E$18,0):F162)&gt;0,$E$7-SUM(OFFSET(F162,-$E$18,0):F162),0),IF(OFFSET(G162,-$E$18,0)-SUM(OFFSET(F162,-$E$18,0):F162)&gt;0,OFFSET(G162,-$E$18,0)-SUM(OFFSET(F162,-$E$18,0):F162),0)))</f>
        <v>0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92</v>
      </c>
      <c r="F163" s="15">
        <f t="shared" si="16"/>
        <v>5</v>
      </c>
      <c r="G163" s="15">
        <f t="shared" ca="1" si="17"/>
        <v>0</v>
      </c>
      <c r="H163" s="13">
        <f t="shared" ca="1" si="13"/>
        <v>0.1008219178082192</v>
      </c>
      <c r="I163" s="29">
        <f ca="1">IF(G163&lt;&gt;0,IF(E163&lt;0,0,IF(OR(Tzatziki!I163&gt;0),0,IF(OR(Pita!I163&gt;0,'Green Pepper'!I163&gt;0,'House Salad'!I163&gt;0,Mushrooms!I163&gt;0,Lemon!I163&gt;0),50,200))),0)</f>
        <v>0</v>
      </c>
      <c r="J163" s="2">
        <f ca="1">IF(D163&lt;$E$18,"N/A",IF(D163=$E$18,IF($E$7-SUM(OFFSET(F163,-$E$18,0):F163)&gt;0,$E$7-SUM(OFFSET(F163,-$E$18,0):F163),0),IF(OFFSET(G163,-$E$18,0)-SUM(OFFSET(F163,-$E$18,0):F163)&gt;0,OFFSET(G163,-$E$18,0)-SUM(OFFSET(F163,-$E$18,0):F163),0)))</f>
        <v>0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87</v>
      </c>
      <c r="F164" s="15">
        <f t="shared" si="16"/>
        <v>5</v>
      </c>
      <c r="G164" s="15">
        <f t="shared" ca="1" si="17"/>
        <v>0</v>
      </c>
      <c r="H164" s="13">
        <f t="shared" ca="1" si="13"/>
        <v>9.5342465753424671E-2</v>
      </c>
      <c r="I164" s="29">
        <f ca="1">IF(G164&lt;&gt;0,IF(E164&lt;0,0,IF(OR(Tzatziki!I164&gt;0),0,IF(OR(Pita!I164&gt;0,'Green Pepper'!I164&gt;0,'House Salad'!I164&gt;0,Mushrooms!I164&gt;0,Lemon!I164&gt;0),50,200))),0)</f>
        <v>0</v>
      </c>
      <c r="J164" s="2">
        <f ca="1">IF(D164&lt;$E$18,"N/A",IF(D164=$E$18,IF($E$7-SUM(OFFSET(F164,-$E$18,0):F164)&gt;0,$E$7-SUM(OFFSET(F164,-$E$18,0):F164),0),IF(OFFSET(G164,-$E$18,0)-SUM(OFFSET(F164,-$E$18,0):F164)&gt;0,OFFSET(G164,-$E$18,0)-SUM(OFFSET(F164,-$E$18,0):F164),0)))</f>
        <v>0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82</v>
      </c>
      <c r="F165" s="15">
        <f t="shared" si="16"/>
        <v>5</v>
      </c>
      <c r="G165" s="15">
        <f t="shared" ca="1" si="17"/>
        <v>0</v>
      </c>
      <c r="H165" s="13">
        <f t="shared" ca="1" si="13"/>
        <v>8.9863013698630145E-2</v>
      </c>
      <c r="I165" s="29">
        <f ca="1">IF(G165&lt;&gt;0,IF(E165&lt;0,0,IF(OR(Tzatziki!I165&gt;0),0,IF(OR(Pita!I165&gt;0,'Green Pepper'!I165&gt;0,'House Salad'!I165&gt;0,Mushrooms!I165&gt;0,Lemon!I165&gt;0),50,200))),0)</f>
        <v>0</v>
      </c>
      <c r="J165" s="2">
        <f ca="1">IF(D165&lt;$E$18,"N/A",IF(D165=$E$18,IF($E$7-SUM(OFFSET(F165,-$E$18,0):F165)&gt;0,$E$7-SUM(OFFSET(F165,-$E$18,0):F165),0),IF(OFFSET(G165,-$E$18,0)-SUM(OFFSET(F165,-$E$18,0):F165)&gt;0,OFFSET(G165,-$E$18,0)-SUM(OFFSET(F165,-$E$18,0):F165),0)))</f>
        <v>0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77</v>
      </c>
      <c r="F166" s="15">
        <f t="shared" si="16"/>
        <v>5</v>
      </c>
      <c r="G166" s="15">
        <f t="shared" ca="1" si="17"/>
        <v>0</v>
      </c>
      <c r="H166" s="13">
        <f t="shared" ca="1" si="13"/>
        <v>8.4383561643835633E-2</v>
      </c>
      <c r="I166" s="29">
        <f ca="1">IF(G166&lt;&gt;0,IF(E166&lt;0,0,IF(OR(Tzatziki!I166&gt;0),0,IF(OR(Pita!I166&gt;0,'Green Pepper'!I166&gt;0,'House Salad'!I166&gt;0,Mushrooms!I166&gt;0,Lemon!I166&gt;0),50,200))),0)</f>
        <v>0</v>
      </c>
      <c r="J166" s="2">
        <f ca="1">IF(D166&lt;$E$18,"N/A",IF(D166=$E$18,IF($E$7-SUM(OFFSET(F166,-$E$18,0):F166)&gt;0,$E$7-SUM(OFFSET(F166,-$E$18,0):F166),0),IF(OFFSET(G166,-$E$18,0)-SUM(OFFSET(F166,-$E$18,0):F166)&gt;0,OFFSET(G166,-$E$18,0)-SUM(OFFSET(F166,-$E$18,0):F166),0)))</f>
        <v>0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72</v>
      </c>
      <c r="F167" s="15">
        <f t="shared" si="16"/>
        <v>5</v>
      </c>
      <c r="G167" s="15">
        <f t="shared" ca="1" si="17"/>
        <v>0</v>
      </c>
      <c r="H167" s="13">
        <f t="shared" ca="1" si="13"/>
        <v>7.8904109589041108E-2</v>
      </c>
      <c r="I167" s="29">
        <f ca="1">IF(G167&lt;&gt;0,IF(E167&lt;0,0,IF(OR(Tzatziki!I167&gt;0),0,IF(OR(Pita!I167&gt;0,'Green Pepper'!I167&gt;0,'House Salad'!I167&gt;0,Mushrooms!I167&gt;0,Lemon!I167&gt;0),50,200))),0)</f>
        <v>0</v>
      </c>
      <c r="J167" s="2">
        <f ca="1">IF(D167&lt;$E$18,"N/A",IF(D167=$E$18,IF($E$7-SUM(OFFSET(F167,-$E$18,0):F167)&gt;0,$E$7-SUM(OFFSET(F167,-$E$18,0):F167),0),IF(OFFSET(G167,-$E$18,0)-SUM(OFFSET(F167,-$E$18,0):F167)&gt;0,OFFSET(G167,-$E$18,0)-SUM(OFFSET(F167,-$E$18,0):F167),0)))</f>
        <v>0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67</v>
      </c>
      <c r="F168" s="15">
        <f t="shared" si="16"/>
        <v>5</v>
      </c>
      <c r="G168" s="15">
        <f t="shared" ca="1" si="17"/>
        <v>0</v>
      </c>
      <c r="H168" s="13">
        <f t="shared" ca="1" si="13"/>
        <v>7.3424657534246582E-2</v>
      </c>
      <c r="I168" s="29">
        <f ca="1">IF(G168&lt;&gt;0,IF(E168&lt;0,0,IF(OR(Tzatziki!I168&gt;0),0,IF(OR(Pita!I168&gt;0,'Green Pepper'!I168&gt;0,'House Salad'!I168&gt;0,Mushrooms!I168&gt;0,Lemon!I168&gt;0),50,200))),0)</f>
        <v>0</v>
      </c>
      <c r="J168" s="2">
        <f ca="1">IF(D168&lt;$E$18,"N/A",IF(D168=$E$18,IF($E$7-SUM(OFFSET(F168,-$E$18,0):F168)&gt;0,$E$7-SUM(OFFSET(F168,-$E$18,0):F168),0),IF(OFFSET(G168,-$E$18,0)-SUM(OFFSET(F168,-$E$18,0):F168)&gt;0,OFFSET(G168,-$E$18,0)-SUM(OFFSET(F168,-$E$18,0):F168),0)))</f>
        <v>0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62</v>
      </c>
      <c r="F169" s="15">
        <f t="shared" si="16"/>
        <v>5</v>
      </c>
      <c r="G169" s="15">
        <f t="shared" ca="1" si="17"/>
        <v>0</v>
      </c>
      <c r="H169" s="13">
        <f t="shared" ca="1" si="13"/>
        <v>6.794520547945207E-2</v>
      </c>
      <c r="I169" s="29">
        <f ca="1">IF(G169&lt;&gt;0,IF(E169&lt;0,0,IF(OR(Tzatziki!I169&gt;0),0,IF(OR(Pita!I169&gt;0,'Green Pepper'!I169&gt;0,'House Salad'!I169&gt;0,Mushrooms!I169&gt;0,Lemon!I169&gt;0),50,200))),0)</f>
        <v>0</v>
      </c>
      <c r="J169" s="2">
        <f ca="1">IF(D169&lt;$E$18,"N/A",IF(D169=$E$18,IF($E$7-SUM(OFFSET(F169,-$E$18,0):F169)&gt;0,$E$7-SUM(OFFSET(F169,-$E$18,0):F169),0),IF(OFFSET(G169,-$E$18,0)-SUM(OFFSET(F169,-$E$18,0):F169)&gt;0,OFFSET(G169,-$E$18,0)-SUM(OFFSET(F169,-$E$18,0):F169),0)))</f>
        <v>0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57</v>
      </c>
      <c r="F170" s="15">
        <f t="shared" si="16"/>
        <v>5</v>
      </c>
      <c r="G170" s="15">
        <f t="shared" ca="1" si="17"/>
        <v>0</v>
      </c>
      <c r="H170" s="13">
        <f t="shared" ca="1" si="13"/>
        <v>6.2465753424657544E-2</v>
      </c>
      <c r="I170" s="29">
        <f ca="1">IF(G170&lt;&gt;0,IF(E170&lt;0,0,IF(OR(Tzatziki!I170&gt;0),0,IF(OR(Pita!I170&gt;0,'Green Pepper'!I170&gt;0,'House Salad'!I170&gt;0,Mushrooms!I170&gt;0,Lemon!I170&gt;0),50,200))),0)</f>
        <v>0</v>
      </c>
      <c r="J170" s="2">
        <f ca="1">IF(D170&lt;$E$18,"N/A",IF(D170=$E$18,IF($E$7-SUM(OFFSET(F170,-$E$18,0):F170)&gt;0,$E$7-SUM(OFFSET(F170,-$E$18,0):F170),0),IF(OFFSET(G170,-$E$18,0)-SUM(OFFSET(F170,-$E$18,0):F170)&gt;0,OFFSET(G170,-$E$18,0)-SUM(OFFSET(F170,-$E$18,0):F170),0)))</f>
        <v>0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52</v>
      </c>
      <c r="F171" s="15">
        <f t="shared" si="16"/>
        <v>5</v>
      </c>
      <c r="G171" s="15">
        <f t="shared" ca="1" si="17"/>
        <v>0</v>
      </c>
      <c r="H171" s="13">
        <f t="shared" ca="1" si="13"/>
        <v>5.6986301369863018E-2</v>
      </c>
      <c r="I171" s="29">
        <f ca="1">IF(G171&lt;&gt;0,IF(E171&lt;0,0,IF(OR(Tzatziki!I171&gt;0),0,IF(OR(Pita!I171&gt;0,'Green Pepper'!I171&gt;0,'House Salad'!I171&gt;0,Mushrooms!I171&gt;0,Lemon!I171&gt;0),50,200))),0)</f>
        <v>0</v>
      </c>
      <c r="J171" s="2">
        <f ca="1">IF(D171&lt;$E$18,"N/A",IF(D171=$E$18,IF($E$7-SUM(OFFSET(F171,-$E$18,0):F171)&gt;0,$E$7-SUM(OFFSET(F171,-$E$18,0):F171),0),IF(OFFSET(G171,-$E$18,0)-SUM(OFFSET(F171,-$E$18,0):F171)&gt;0,OFFSET(G171,-$E$18,0)-SUM(OFFSET(F171,-$E$18,0):F171),0)))</f>
        <v>0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47</v>
      </c>
      <c r="F172" s="15">
        <f t="shared" si="16"/>
        <v>5</v>
      </c>
      <c r="G172" s="15">
        <f t="shared" ca="1" si="17"/>
        <v>0</v>
      </c>
      <c r="H172" s="13">
        <f t="shared" ca="1" si="13"/>
        <v>5.1506849315068499E-2</v>
      </c>
      <c r="I172" s="29">
        <f ca="1">IF(G172&lt;&gt;0,IF(E172&lt;0,0,IF(OR(Tzatziki!I172&gt;0),0,IF(OR(Pita!I172&gt;0,'Green Pepper'!I172&gt;0,'House Salad'!I172&gt;0,Mushrooms!I172&gt;0,Lemon!I172&gt;0),50,200))),0)</f>
        <v>0</v>
      </c>
      <c r="J172" s="2">
        <f ca="1">IF(D172&lt;$E$18,"N/A",IF(D172=$E$18,IF($E$7-SUM(OFFSET(F172,-$E$18,0):F172)&gt;0,$E$7-SUM(OFFSET(F172,-$E$18,0):F172),0),IF(OFFSET(G172,-$E$18,0)-SUM(OFFSET(F172,-$E$18,0):F172)&gt;0,OFFSET(G172,-$E$18,0)-SUM(OFFSET(F172,-$E$18,0):F172),0)))</f>
        <v>0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42</v>
      </c>
      <c r="F173" s="15">
        <f t="shared" si="16"/>
        <v>5</v>
      </c>
      <c r="G173" s="15">
        <f t="shared" ca="1" si="17"/>
        <v>0</v>
      </c>
      <c r="H173" s="13">
        <f t="shared" ca="1" si="13"/>
        <v>4.6027397260273981E-2</v>
      </c>
      <c r="I173" s="29">
        <f ca="1">IF(G173&lt;&gt;0,IF(E173&lt;0,0,IF(OR(Tzatziki!I173&gt;0),0,IF(OR(Pita!I173&gt;0,'Green Pepper'!I173&gt;0,'House Salad'!I173&gt;0,Mushrooms!I173&gt;0,Lemon!I173&gt;0),50,200))),0)</f>
        <v>0</v>
      </c>
      <c r="J173" s="2">
        <f ca="1">IF(D173&lt;$E$18,"N/A",IF(D173=$E$18,IF($E$7-SUM(OFFSET(F173,-$E$18,0):F173)&gt;0,$E$7-SUM(OFFSET(F173,-$E$18,0):F173),0),IF(OFFSET(G173,-$E$18,0)-SUM(OFFSET(F173,-$E$18,0):F173)&gt;0,OFFSET(G173,-$E$18,0)-SUM(OFFSET(F173,-$E$18,0):F173),0)))</f>
        <v>0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37</v>
      </c>
      <c r="F174" s="15">
        <f t="shared" si="16"/>
        <v>5</v>
      </c>
      <c r="G174" s="15">
        <f t="shared" ca="1" si="17"/>
        <v>70</v>
      </c>
      <c r="H174" s="13">
        <f t="shared" ca="1" si="13"/>
        <v>4.0547945205479455E-2</v>
      </c>
      <c r="I174" s="29">
        <f ca="1">IF(G174&lt;&gt;0,IF(E174&lt;0,0,IF(OR(Tzatziki!I174&gt;0),0,IF(OR(Pita!I174&gt;0,'Green Pepper'!I174&gt;0,'House Salad'!I174&gt;0,Mushrooms!I174&gt;0,Lemon!I174&gt;0),50,200))),0)</f>
        <v>0</v>
      </c>
      <c r="J174" s="2">
        <f ca="1">IF(D174&lt;$E$18,"N/A",IF(D174=$E$18,IF($E$7-SUM(OFFSET(F174,-$E$18,0):F174)&gt;0,$E$7-SUM(OFFSET(F174,-$E$18,0):F174),0),IF(OFFSET(G174,-$E$18,0)-SUM(OFFSET(F174,-$E$18,0):F174)&gt;0,OFFSET(G174,-$E$18,0)-SUM(OFFSET(F174,-$E$18,0):F174),0)))</f>
        <v>0</v>
      </c>
      <c r="K174" s="13">
        <f t="shared" ca="1" si="14"/>
        <v>0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102</v>
      </c>
      <c r="F175" s="15">
        <f t="shared" si="16"/>
        <v>5</v>
      </c>
      <c r="G175" s="15">
        <f t="shared" ca="1" si="17"/>
        <v>0</v>
      </c>
      <c r="H175" s="13">
        <f t="shared" ca="1" si="13"/>
        <v>0.11178082191780823</v>
      </c>
      <c r="I175" s="29">
        <f ca="1">IF(G175&lt;&gt;0,IF(E175&lt;0,0,IF(OR(Tzatziki!I175&gt;0),0,IF(OR(Pita!I175&gt;0,'Green Pepper'!I175&gt;0,'House Salad'!I175&gt;0,Mushrooms!I175&gt;0,Lemon!I175&gt;0),50,200))),0)</f>
        <v>0</v>
      </c>
      <c r="J175" s="2">
        <f ca="1">IF(D175&lt;$E$18,"N/A",IF(D175=$E$18,IF($E$7-SUM(OFFSET(F175,-$E$18,0):F175)&gt;0,$E$7-SUM(OFFSET(F175,-$E$18,0):F175),0),IF(OFFSET(G175,-$E$18,0)-SUM(OFFSET(F175,-$E$18,0):F175)&gt;0,OFFSET(G175,-$E$18,0)-SUM(OFFSET(F175,-$E$18,0):F175),0)))</f>
        <v>0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97</v>
      </c>
      <c r="F176" s="15">
        <f t="shared" si="16"/>
        <v>5</v>
      </c>
      <c r="G176" s="15">
        <f t="shared" ca="1" si="17"/>
        <v>0</v>
      </c>
      <c r="H176" s="13">
        <f t="shared" ca="1" si="13"/>
        <v>0.10630136986301371</v>
      </c>
      <c r="I176" s="29">
        <f ca="1">IF(G176&lt;&gt;0,IF(E176&lt;0,0,IF(OR(Tzatziki!I176&gt;0),0,IF(OR(Pita!I176&gt;0,'Green Pepper'!I176&gt;0,'House Salad'!I176&gt;0,Mushrooms!I176&gt;0,Lemon!I176&gt;0),50,200))),0)</f>
        <v>0</v>
      </c>
      <c r="J176" s="2">
        <f ca="1">IF(D176&lt;$E$18,"N/A",IF(D176=$E$18,IF($E$7-SUM(OFFSET(F176,-$E$18,0):F176)&gt;0,$E$7-SUM(OFFSET(F176,-$E$18,0):F176),0),IF(OFFSET(G176,-$E$18,0)-SUM(OFFSET(F176,-$E$18,0):F176)&gt;0,OFFSET(G176,-$E$18,0)-SUM(OFFSET(F176,-$E$18,0):F176),0)))</f>
        <v>0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92</v>
      </c>
      <c r="F177" s="15">
        <f t="shared" si="16"/>
        <v>5</v>
      </c>
      <c r="G177" s="15">
        <f t="shared" ca="1" si="17"/>
        <v>0</v>
      </c>
      <c r="H177" s="13">
        <f t="shared" ca="1" si="13"/>
        <v>0.1008219178082192</v>
      </c>
      <c r="I177" s="29">
        <f ca="1">IF(G177&lt;&gt;0,IF(E177&lt;0,0,IF(OR(Tzatziki!I177&gt;0),0,IF(OR(Pita!I177&gt;0,'Green Pepper'!I177&gt;0,'House Salad'!I177&gt;0,Mushrooms!I177&gt;0,Lemon!I177&gt;0),50,200))),0)</f>
        <v>0</v>
      </c>
      <c r="J177" s="2">
        <f ca="1">IF(D177&lt;$E$18,"N/A",IF(D177=$E$18,IF($E$7-SUM(OFFSET(F177,-$E$18,0):F177)&gt;0,$E$7-SUM(OFFSET(F177,-$E$18,0):F177),0),IF(OFFSET(G177,-$E$18,0)-SUM(OFFSET(F177,-$E$18,0):F177)&gt;0,OFFSET(G177,-$E$18,0)-SUM(OFFSET(F177,-$E$18,0):F177),0)))</f>
        <v>0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87</v>
      </c>
      <c r="F178" s="15">
        <f t="shared" si="16"/>
        <v>5</v>
      </c>
      <c r="G178" s="15">
        <f t="shared" ca="1" si="17"/>
        <v>0</v>
      </c>
      <c r="H178" s="13">
        <f t="shared" ca="1" si="13"/>
        <v>9.5342465753424671E-2</v>
      </c>
      <c r="I178" s="29">
        <f ca="1">IF(G178&lt;&gt;0,IF(E178&lt;0,0,IF(OR(Tzatziki!I178&gt;0),0,IF(OR(Pita!I178&gt;0,'Green Pepper'!I178&gt;0,'House Salad'!I178&gt;0,Mushrooms!I178&gt;0,Lemon!I178&gt;0),50,200))),0)</f>
        <v>0</v>
      </c>
      <c r="J178" s="2">
        <f ca="1">IF(D178&lt;$E$18,"N/A",IF(D178=$E$18,IF($E$7-SUM(OFFSET(F178,-$E$18,0):F178)&gt;0,$E$7-SUM(OFFSET(F178,-$E$18,0):F178),0),IF(OFFSET(G178,-$E$18,0)-SUM(OFFSET(F178,-$E$18,0):F178)&gt;0,OFFSET(G178,-$E$18,0)-SUM(OFFSET(F178,-$E$18,0):F178),0)))</f>
        <v>0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82</v>
      </c>
      <c r="F179" s="15">
        <f t="shared" si="16"/>
        <v>5</v>
      </c>
      <c r="G179" s="15">
        <f t="shared" ca="1" si="17"/>
        <v>0</v>
      </c>
      <c r="H179" s="13">
        <f t="shared" ca="1" si="13"/>
        <v>8.9863013698630145E-2</v>
      </c>
      <c r="I179" s="29">
        <f ca="1">IF(G179&lt;&gt;0,IF(E179&lt;0,0,IF(OR(Tzatziki!I179&gt;0),0,IF(OR(Pita!I179&gt;0,'Green Pepper'!I179&gt;0,'House Salad'!I179&gt;0,Mushrooms!I179&gt;0,Lemon!I179&gt;0),50,200))),0)</f>
        <v>0</v>
      </c>
      <c r="J179" s="2">
        <f ca="1">IF(D179&lt;$E$18,"N/A",IF(D179=$E$18,IF($E$7-SUM(OFFSET(F179,-$E$18,0):F179)&gt;0,$E$7-SUM(OFFSET(F179,-$E$18,0):F179),0),IF(OFFSET(G179,-$E$18,0)-SUM(OFFSET(F179,-$E$18,0):F179)&gt;0,OFFSET(G179,-$E$18,0)-SUM(OFFSET(F179,-$E$18,0):F179),0)))</f>
        <v>0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77</v>
      </c>
      <c r="F180" s="15">
        <f t="shared" si="16"/>
        <v>5</v>
      </c>
      <c r="G180" s="15">
        <f t="shared" ca="1" si="17"/>
        <v>0</v>
      </c>
      <c r="H180" s="13">
        <f t="shared" ca="1" si="13"/>
        <v>8.4383561643835633E-2</v>
      </c>
      <c r="I180" s="29">
        <f ca="1">IF(G180&lt;&gt;0,IF(E180&lt;0,0,IF(OR(Tzatziki!I180&gt;0),0,IF(OR(Pita!I180&gt;0,'Green Pepper'!I180&gt;0,'House Salad'!I180&gt;0,Mushrooms!I180&gt;0,Lemon!I180&gt;0),50,200))),0)</f>
        <v>0</v>
      </c>
      <c r="J180" s="2">
        <f ca="1">IF(D180&lt;$E$18,"N/A",IF(D180=$E$18,IF($E$7-SUM(OFFSET(F180,-$E$18,0):F180)&gt;0,$E$7-SUM(OFFSET(F180,-$E$18,0):F180),0),IF(OFFSET(G180,-$E$18,0)-SUM(OFFSET(F180,-$E$18,0):F180)&gt;0,OFFSET(G180,-$E$18,0)-SUM(OFFSET(F180,-$E$18,0):F180),0)))</f>
        <v>0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72</v>
      </c>
      <c r="F181" s="15">
        <f t="shared" si="16"/>
        <v>5</v>
      </c>
      <c r="G181" s="15">
        <f t="shared" ca="1" si="17"/>
        <v>0</v>
      </c>
      <c r="H181" s="13">
        <f t="shared" ca="1" si="13"/>
        <v>7.8904109589041108E-2</v>
      </c>
      <c r="I181" s="29">
        <f ca="1">IF(G181&lt;&gt;0,IF(E181&lt;0,0,IF(OR(Tzatziki!I181&gt;0),0,IF(OR(Pita!I181&gt;0,'Green Pepper'!I181&gt;0,'House Salad'!I181&gt;0,Mushrooms!I181&gt;0,Lemon!I181&gt;0),50,200))),0)</f>
        <v>0</v>
      </c>
      <c r="J181" s="2">
        <f ca="1">IF(D181&lt;$E$18,"N/A",IF(D181=$E$18,IF($E$7-SUM(OFFSET(F181,-$E$18,0):F181)&gt;0,$E$7-SUM(OFFSET(F181,-$E$18,0):F181),0),IF(OFFSET(G181,-$E$18,0)-SUM(OFFSET(F181,-$E$18,0):F181)&gt;0,OFFSET(G181,-$E$18,0)-SUM(OFFSET(F181,-$E$18,0):F181),0)))</f>
        <v>0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67</v>
      </c>
      <c r="F182" s="15">
        <f t="shared" si="16"/>
        <v>5</v>
      </c>
      <c r="G182" s="15">
        <f t="shared" ca="1" si="17"/>
        <v>0</v>
      </c>
      <c r="H182" s="13">
        <f t="shared" ca="1" si="13"/>
        <v>7.3424657534246582E-2</v>
      </c>
      <c r="I182" s="29">
        <f ca="1">IF(G182&lt;&gt;0,IF(E182&lt;0,0,IF(OR(Tzatziki!I182&gt;0),0,IF(OR(Pita!I182&gt;0,'Green Pepper'!I182&gt;0,'House Salad'!I182&gt;0,Mushrooms!I182&gt;0,Lemon!I182&gt;0),50,200))),0)</f>
        <v>0</v>
      </c>
      <c r="J182" s="2">
        <f ca="1">IF(D182&lt;$E$18,"N/A",IF(D182=$E$18,IF($E$7-SUM(OFFSET(F182,-$E$18,0):F182)&gt;0,$E$7-SUM(OFFSET(F182,-$E$18,0):F182),0),IF(OFFSET(G182,-$E$18,0)-SUM(OFFSET(F182,-$E$18,0):F182)&gt;0,OFFSET(G182,-$E$18,0)-SUM(OFFSET(F182,-$E$18,0):F182),0)))</f>
        <v>0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62</v>
      </c>
      <c r="F183" s="15">
        <f t="shared" si="16"/>
        <v>5</v>
      </c>
      <c r="G183" s="15">
        <f t="shared" ca="1" si="17"/>
        <v>0</v>
      </c>
      <c r="H183" s="13">
        <f t="shared" ca="1" si="13"/>
        <v>6.794520547945207E-2</v>
      </c>
      <c r="I183" s="29">
        <f ca="1">IF(G183&lt;&gt;0,IF(E183&lt;0,0,IF(OR(Tzatziki!I183&gt;0),0,IF(OR(Pita!I183&gt;0,'Green Pepper'!I183&gt;0,'House Salad'!I183&gt;0,Mushrooms!I183&gt;0,Lemon!I183&gt;0),50,200))),0)</f>
        <v>0</v>
      </c>
      <c r="J183" s="2">
        <f ca="1">IF(D183&lt;$E$18,"N/A",IF(D183=$E$18,IF($E$7-SUM(OFFSET(F183,-$E$18,0):F183)&gt;0,$E$7-SUM(OFFSET(F183,-$E$18,0):F183),0),IF(OFFSET(G183,-$E$18,0)-SUM(OFFSET(F183,-$E$18,0):F183)&gt;0,OFFSET(G183,-$E$18,0)-SUM(OFFSET(F183,-$E$18,0):F183),0)))</f>
        <v>0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57</v>
      </c>
      <c r="F184" s="15">
        <f t="shared" si="16"/>
        <v>5</v>
      </c>
      <c r="G184" s="15">
        <f t="shared" ca="1" si="17"/>
        <v>0</v>
      </c>
      <c r="H184" s="13">
        <f t="shared" ca="1" si="13"/>
        <v>6.2465753424657544E-2</v>
      </c>
      <c r="I184" s="29">
        <f ca="1">IF(G184&lt;&gt;0,IF(E184&lt;0,0,IF(OR(Tzatziki!I184&gt;0),0,IF(OR(Pita!I184&gt;0,'Green Pepper'!I184&gt;0,'House Salad'!I184&gt;0,Mushrooms!I184&gt;0,Lemon!I184&gt;0),50,200))),0)</f>
        <v>0</v>
      </c>
      <c r="J184" s="2">
        <f ca="1">IF(D184&lt;$E$18,"N/A",IF(D184=$E$18,IF($E$7-SUM(OFFSET(F184,-$E$18,0):F184)&gt;0,$E$7-SUM(OFFSET(F184,-$E$18,0):F184),0),IF(OFFSET(G184,-$E$18,0)-SUM(OFFSET(F184,-$E$18,0):F184)&gt;0,OFFSET(G184,-$E$18,0)-SUM(OFFSET(F184,-$E$18,0):F184),0)))</f>
        <v>0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52</v>
      </c>
      <c r="F185" s="15">
        <f t="shared" si="16"/>
        <v>5</v>
      </c>
      <c r="G185" s="15">
        <f t="shared" ca="1" si="17"/>
        <v>0</v>
      </c>
      <c r="H185" s="13">
        <f t="shared" ca="1" si="13"/>
        <v>5.6986301369863018E-2</v>
      </c>
      <c r="I185" s="29">
        <f ca="1">IF(G185&lt;&gt;0,IF(E185&lt;0,0,IF(OR(Tzatziki!I185&gt;0),0,IF(OR(Pita!I185&gt;0,'Green Pepper'!I185&gt;0,'House Salad'!I185&gt;0,Mushrooms!I185&gt;0,Lemon!I185&gt;0),50,200))),0)</f>
        <v>0</v>
      </c>
      <c r="J185" s="2">
        <f ca="1">IF(D185&lt;$E$18,"N/A",IF(D185=$E$18,IF($E$7-SUM(OFFSET(F185,-$E$18,0):F185)&gt;0,$E$7-SUM(OFFSET(F185,-$E$18,0):F185),0),IF(OFFSET(G185,-$E$18,0)-SUM(OFFSET(F185,-$E$18,0):F185)&gt;0,OFFSET(G185,-$E$18,0)-SUM(OFFSET(F185,-$E$18,0):F185),0)))</f>
        <v>0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47</v>
      </c>
      <c r="F186" s="15">
        <f t="shared" si="16"/>
        <v>5</v>
      </c>
      <c r="G186" s="15">
        <f t="shared" ca="1" si="17"/>
        <v>0</v>
      </c>
      <c r="H186" s="13">
        <f t="shared" ca="1" si="13"/>
        <v>5.1506849315068499E-2</v>
      </c>
      <c r="I186" s="29">
        <f ca="1">IF(G186&lt;&gt;0,IF(E186&lt;0,0,IF(OR(Tzatziki!I186&gt;0),0,IF(OR(Pita!I186&gt;0,'Green Pepper'!I186&gt;0,'House Salad'!I186&gt;0,Mushrooms!I186&gt;0,Lemon!I186&gt;0),50,200))),0)</f>
        <v>0</v>
      </c>
      <c r="J186" s="2">
        <f ca="1">IF(D186&lt;$E$18,"N/A",IF(D186=$E$18,IF($E$7-SUM(OFFSET(F186,-$E$18,0):F186)&gt;0,$E$7-SUM(OFFSET(F186,-$E$18,0):F186),0),IF(OFFSET(G186,-$E$18,0)-SUM(OFFSET(F186,-$E$18,0):F186)&gt;0,OFFSET(G186,-$E$18,0)-SUM(OFFSET(F186,-$E$18,0):F186),0)))</f>
        <v>0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42</v>
      </c>
      <c r="F187" s="15">
        <f t="shared" si="16"/>
        <v>5</v>
      </c>
      <c r="G187" s="15">
        <f t="shared" ca="1" si="17"/>
        <v>0</v>
      </c>
      <c r="H187" s="13">
        <f t="shared" ca="1" si="13"/>
        <v>4.6027397260273981E-2</v>
      </c>
      <c r="I187" s="29">
        <f ca="1">IF(G187&lt;&gt;0,IF(E187&lt;0,0,IF(OR(Tzatziki!I187&gt;0),0,IF(OR(Pita!I187&gt;0,'Green Pepper'!I187&gt;0,'House Salad'!I187&gt;0,Mushrooms!I187&gt;0,Lemon!I187&gt;0),50,200))),0)</f>
        <v>0</v>
      </c>
      <c r="J187" s="2">
        <f ca="1">IF(D187&lt;$E$18,"N/A",IF(D187=$E$18,IF($E$7-SUM(OFFSET(F187,-$E$18,0):F187)&gt;0,$E$7-SUM(OFFSET(F187,-$E$18,0):F187),0),IF(OFFSET(G187,-$E$18,0)-SUM(OFFSET(F187,-$E$18,0):F187)&gt;0,OFFSET(G187,-$E$18,0)-SUM(OFFSET(F187,-$E$18,0):F187),0)))</f>
        <v>0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37</v>
      </c>
      <c r="F188" s="15">
        <f t="shared" si="16"/>
        <v>5</v>
      </c>
      <c r="G188" s="15">
        <f t="shared" ca="1" si="17"/>
        <v>70</v>
      </c>
      <c r="H188" s="13">
        <f t="shared" ca="1" si="13"/>
        <v>4.0547945205479455E-2</v>
      </c>
      <c r="I188" s="29">
        <f ca="1">IF(G188&lt;&gt;0,IF(E188&lt;0,0,IF(OR(Tzatziki!I188&gt;0),0,IF(OR(Pita!I188&gt;0,'Green Pepper'!I188&gt;0,'House Salad'!I188&gt;0,Mushrooms!I188&gt;0,Lemon!I188&gt;0),50,200))),0)</f>
        <v>0</v>
      </c>
      <c r="J188" s="2">
        <f ca="1">IF(D188&lt;$E$18,"N/A",IF(D188=$E$18,IF($E$7-SUM(OFFSET(F188,-$E$18,0):F188)&gt;0,$E$7-SUM(OFFSET(F188,-$E$18,0):F188),0),IF(OFFSET(G188,-$E$18,0)-SUM(OFFSET(F188,-$E$18,0):F188)&gt;0,OFFSET(G188,-$E$18,0)-SUM(OFFSET(F188,-$E$18,0):F188),0)))</f>
        <v>0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102</v>
      </c>
      <c r="F189" s="15">
        <f t="shared" si="16"/>
        <v>5</v>
      </c>
      <c r="G189" s="15">
        <f t="shared" ca="1" si="17"/>
        <v>0</v>
      </c>
      <c r="H189" s="13">
        <f t="shared" ca="1" si="13"/>
        <v>0.11178082191780823</v>
      </c>
      <c r="I189" s="29">
        <f ca="1">IF(G189&lt;&gt;0,IF(E189&lt;0,0,IF(OR(Tzatziki!I189&gt;0),0,IF(OR(Pita!I189&gt;0,'Green Pepper'!I189&gt;0,'House Salad'!I189&gt;0,Mushrooms!I189&gt;0,Lemon!I189&gt;0),50,200))),0)</f>
        <v>0</v>
      </c>
      <c r="J189" s="2">
        <f ca="1">IF(D189&lt;$E$18,"N/A",IF(D189=$E$18,IF($E$7-SUM(OFFSET(F189,-$E$18,0):F189)&gt;0,$E$7-SUM(OFFSET(F189,-$E$18,0):F189),0),IF(OFFSET(G189,-$E$18,0)-SUM(OFFSET(F189,-$E$18,0):F189)&gt;0,OFFSET(G189,-$E$18,0)-SUM(OFFSET(F189,-$E$18,0):F189),0)))</f>
        <v>0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97</v>
      </c>
      <c r="F190" s="15">
        <f t="shared" si="16"/>
        <v>5</v>
      </c>
      <c r="G190" s="15">
        <f t="shared" ca="1" si="17"/>
        <v>0</v>
      </c>
      <c r="H190" s="13">
        <f t="shared" ca="1" si="13"/>
        <v>0.10630136986301371</v>
      </c>
      <c r="I190" s="29">
        <f ca="1">IF(G190&lt;&gt;0,IF(E190&lt;0,0,IF(OR(Tzatziki!I190&gt;0),0,IF(OR(Pita!I190&gt;0,'Green Pepper'!I190&gt;0,'House Salad'!I190&gt;0,Mushrooms!I190&gt;0,Lemon!I190&gt;0),50,200))),0)</f>
        <v>0</v>
      </c>
      <c r="J190" s="2">
        <f ca="1">IF(D190&lt;$E$18,"N/A",IF(D190=$E$18,IF($E$7-SUM(OFFSET(F190,-$E$18,0):F190)&gt;0,$E$7-SUM(OFFSET(F190,-$E$18,0):F190),0),IF(OFFSET(G190,-$E$18,0)-SUM(OFFSET(F190,-$E$18,0):F190)&gt;0,OFFSET(G190,-$E$18,0)-SUM(OFFSET(F190,-$E$18,0):F190),0)))</f>
        <v>0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92</v>
      </c>
      <c r="F191" s="15">
        <f t="shared" si="16"/>
        <v>5</v>
      </c>
      <c r="G191" s="15">
        <f t="shared" ca="1" si="17"/>
        <v>0</v>
      </c>
      <c r="H191" s="13">
        <f t="shared" ca="1" si="13"/>
        <v>0.1008219178082192</v>
      </c>
      <c r="I191" s="29">
        <f ca="1">IF(G191&lt;&gt;0,IF(E191&lt;0,0,IF(OR(Tzatziki!I191&gt;0),0,IF(OR(Pita!I191&gt;0,'Green Pepper'!I191&gt;0,'House Salad'!I191&gt;0,Mushrooms!I191&gt;0,Lemon!I191&gt;0),50,200))),0)</f>
        <v>0</v>
      </c>
      <c r="J191" s="2">
        <f ca="1">IF(D191&lt;$E$18,"N/A",IF(D191=$E$18,IF($E$7-SUM(OFFSET(F191,-$E$18,0):F191)&gt;0,$E$7-SUM(OFFSET(F191,-$E$18,0):F191),0),IF(OFFSET(G191,-$E$18,0)-SUM(OFFSET(F191,-$E$18,0):F191)&gt;0,OFFSET(G191,-$E$18,0)-SUM(OFFSET(F191,-$E$18,0):F191),0)))</f>
        <v>0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87</v>
      </c>
      <c r="F192" s="15">
        <f t="shared" si="16"/>
        <v>5</v>
      </c>
      <c r="G192" s="15">
        <f t="shared" ca="1" si="17"/>
        <v>0</v>
      </c>
      <c r="H192" s="13">
        <f t="shared" ca="1" si="13"/>
        <v>9.5342465753424671E-2</v>
      </c>
      <c r="I192" s="29">
        <f ca="1">IF(G192&lt;&gt;0,IF(E192&lt;0,0,IF(OR(Tzatziki!I192&gt;0),0,IF(OR(Pita!I192&gt;0,'Green Pepper'!I192&gt;0,'House Salad'!I192&gt;0,Mushrooms!I192&gt;0,Lemon!I192&gt;0),50,200))),0)</f>
        <v>0</v>
      </c>
      <c r="J192" s="2">
        <f ca="1">IF(D192&lt;$E$18,"N/A",IF(D192=$E$18,IF($E$7-SUM(OFFSET(F192,-$E$18,0):F192)&gt;0,$E$7-SUM(OFFSET(F192,-$E$18,0):F192),0),IF(OFFSET(G192,-$E$18,0)-SUM(OFFSET(F192,-$E$18,0):F192)&gt;0,OFFSET(G192,-$E$18,0)-SUM(OFFSET(F192,-$E$18,0):F192),0)))</f>
        <v>0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82</v>
      </c>
      <c r="F193" s="15">
        <f t="shared" si="16"/>
        <v>5</v>
      </c>
      <c r="G193" s="15">
        <f t="shared" ca="1" si="17"/>
        <v>0</v>
      </c>
      <c r="H193" s="13">
        <f t="shared" ca="1" si="13"/>
        <v>8.9863013698630145E-2</v>
      </c>
      <c r="I193" s="29">
        <f ca="1">IF(G193&lt;&gt;0,IF(E193&lt;0,0,IF(OR(Tzatziki!I193&gt;0),0,IF(OR(Pita!I193&gt;0,'Green Pepper'!I193&gt;0,'House Salad'!I193&gt;0,Mushrooms!I193&gt;0,Lemon!I193&gt;0),50,200))),0)</f>
        <v>0</v>
      </c>
      <c r="J193" s="2">
        <f ca="1">IF(D193&lt;$E$18,"N/A",IF(D193=$E$18,IF($E$7-SUM(OFFSET(F193,-$E$18,0):F193)&gt;0,$E$7-SUM(OFFSET(F193,-$E$18,0):F193),0),IF(OFFSET(G193,-$E$18,0)-SUM(OFFSET(F193,-$E$18,0):F193)&gt;0,OFFSET(G193,-$E$18,0)-SUM(OFFSET(F193,-$E$18,0):F193),0)))</f>
        <v>0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77</v>
      </c>
      <c r="F194" s="15">
        <f t="shared" si="16"/>
        <v>5</v>
      </c>
      <c r="G194" s="15">
        <f t="shared" ca="1" si="17"/>
        <v>0</v>
      </c>
      <c r="H194" s="13">
        <f t="shared" ca="1" si="13"/>
        <v>8.4383561643835633E-2</v>
      </c>
      <c r="I194" s="29">
        <f ca="1">IF(G194&lt;&gt;0,IF(E194&lt;0,0,IF(OR(Tzatziki!I194&gt;0),0,IF(OR(Pita!I194&gt;0,'Green Pepper'!I194&gt;0,'House Salad'!I194&gt;0,Mushrooms!I194&gt;0,Lemon!I194&gt;0),50,200))),0)</f>
        <v>0</v>
      </c>
      <c r="J194" s="2">
        <f ca="1">IF(D194&lt;$E$18,"N/A",IF(D194=$E$18,IF($E$7-SUM(OFFSET(F194,-$E$18,0):F194)&gt;0,$E$7-SUM(OFFSET(F194,-$E$18,0):F194),0),IF(OFFSET(G194,-$E$18,0)-SUM(OFFSET(F194,-$E$18,0):F194)&gt;0,OFFSET(G194,-$E$18,0)-SUM(OFFSET(F194,-$E$18,0):F194),0)))</f>
        <v>0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72</v>
      </c>
      <c r="F195" s="15">
        <f t="shared" si="16"/>
        <v>5</v>
      </c>
      <c r="G195" s="15">
        <f t="shared" ca="1" si="17"/>
        <v>0</v>
      </c>
      <c r="H195" s="13">
        <f t="shared" ca="1" si="13"/>
        <v>7.8904109589041108E-2</v>
      </c>
      <c r="I195" s="29">
        <f ca="1">IF(G195&lt;&gt;0,IF(E195&lt;0,0,IF(OR(Tzatziki!I195&gt;0),0,IF(OR(Pita!I195&gt;0,'Green Pepper'!I195&gt;0,'House Salad'!I195&gt;0,Mushrooms!I195&gt;0,Lemon!I195&gt;0),50,200))),0)</f>
        <v>0</v>
      </c>
      <c r="J195" s="2">
        <f ca="1">IF(D195&lt;$E$18,"N/A",IF(D195=$E$18,IF($E$7-SUM(OFFSET(F195,-$E$18,0):F195)&gt;0,$E$7-SUM(OFFSET(F195,-$E$18,0):F195),0),IF(OFFSET(G195,-$E$18,0)-SUM(OFFSET(F195,-$E$18,0):F195)&gt;0,OFFSET(G195,-$E$18,0)-SUM(OFFSET(F195,-$E$18,0):F195),0)))</f>
        <v>0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67</v>
      </c>
      <c r="F196" s="15">
        <f t="shared" si="16"/>
        <v>5</v>
      </c>
      <c r="G196" s="15">
        <f t="shared" ca="1" si="17"/>
        <v>0</v>
      </c>
      <c r="H196" s="13">
        <f t="shared" ca="1" si="13"/>
        <v>7.3424657534246582E-2</v>
      </c>
      <c r="I196" s="29">
        <f ca="1">IF(G196&lt;&gt;0,IF(E196&lt;0,0,IF(OR(Tzatziki!I196&gt;0),0,IF(OR(Pita!I196&gt;0,'Green Pepper'!I196&gt;0,'House Salad'!I196&gt;0,Mushrooms!I196&gt;0,Lemon!I196&gt;0),50,200))),0)</f>
        <v>0</v>
      </c>
      <c r="J196" s="2">
        <f ca="1">IF(D196&lt;$E$18,"N/A",IF(D196=$E$18,IF($E$7-SUM(OFFSET(F196,-$E$18,0):F196)&gt;0,$E$7-SUM(OFFSET(F196,-$E$18,0):F196),0),IF(OFFSET(G196,-$E$18,0)-SUM(OFFSET(F196,-$E$18,0):F196)&gt;0,OFFSET(G196,-$E$18,0)-SUM(OFFSET(F196,-$E$18,0):F196),0)))</f>
        <v>0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62</v>
      </c>
      <c r="F197" s="15">
        <f t="shared" si="16"/>
        <v>5</v>
      </c>
      <c r="G197" s="15">
        <f t="shared" ca="1" si="17"/>
        <v>0</v>
      </c>
      <c r="H197" s="13">
        <f t="shared" ca="1" si="13"/>
        <v>6.794520547945207E-2</v>
      </c>
      <c r="I197" s="29">
        <f ca="1">IF(G197&lt;&gt;0,IF(E197&lt;0,0,IF(OR(Tzatziki!I197&gt;0),0,IF(OR(Pita!I197&gt;0,'Green Pepper'!I197&gt;0,'House Salad'!I197&gt;0,Mushrooms!I197&gt;0,Lemon!I197&gt;0),50,200))),0)</f>
        <v>0</v>
      </c>
      <c r="J197" s="2">
        <f ca="1">IF(D197&lt;$E$18,"N/A",IF(D197=$E$18,IF($E$7-SUM(OFFSET(F197,-$E$18,0):F197)&gt;0,$E$7-SUM(OFFSET(F197,-$E$18,0):F197),0),IF(OFFSET(G197,-$E$18,0)-SUM(OFFSET(F197,-$E$18,0):F197)&gt;0,OFFSET(G197,-$E$18,0)-SUM(OFFSET(F197,-$E$18,0):F197),0)))</f>
        <v>0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57</v>
      </c>
      <c r="F198" s="15">
        <f t="shared" si="16"/>
        <v>5</v>
      </c>
      <c r="G198" s="15">
        <f t="shared" ca="1" si="17"/>
        <v>0</v>
      </c>
      <c r="H198" s="13">
        <f t="shared" ca="1" si="13"/>
        <v>6.2465753424657544E-2</v>
      </c>
      <c r="I198" s="29">
        <f ca="1">IF(G198&lt;&gt;0,IF(E198&lt;0,0,IF(OR(Tzatziki!I198&gt;0),0,IF(OR(Pita!I198&gt;0,'Green Pepper'!I198&gt;0,'House Salad'!I198&gt;0,Mushrooms!I198&gt;0,Lemon!I198&gt;0),50,200))),0)</f>
        <v>0</v>
      </c>
      <c r="J198" s="2">
        <f ca="1">IF(D198&lt;$E$18,"N/A",IF(D198=$E$18,IF($E$7-SUM(OFFSET(F198,-$E$18,0):F198)&gt;0,$E$7-SUM(OFFSET(F198,-$E$18,0):F198),0),IF(OFFSET(G198,-$E$18,0)-SUM(OFFSET(F198,-$E$18,0):F198)&gt;0,OFFSET(G198,-$E$18,0)-SUM(OFFSET(F198,-$E$18,0):F198),0)))</f>
        <v>0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52</v>
      </c>
      <c r="F199" s="15">
        <f t="shared" si="16"/>
        <v>5</v>
      </c>
      <c r="G199" s="15">
        <f t="shared" ca="1" si="17"/>
        <v>0</v>
      </c>
      <c r="H199" s="13">
        <f t="shared" ca="1" si="13"/>
        <v>5.6986301369863018E-2</v>
      </c>
      <c r="I199" s="29">
        <f ca="1">IF(G199&lt;&gt;0,IF(E199&lt;0,0,IF(OR(Tzatziki!I199&gt;0),0,IF(OR(Pita!I199&gt;0,'Green Pepper'!I199&gt;0,'House Salad'!I199&gt;0,Mushrooms!I199&gt;0,Lemon!I199&gt;0),50,200))),0)</f>
        <v>0</v>
      </c>
      <c r="J199" s="2">
        <f ca="1">IF(D199&lt;$E$18,"N/A",IF(D199=$E$18,IF($E$7-SUM(OFFSET(F199,-$E$18,0):F199)&gt;0,$E$7-SUM(OFFSET(F199,-$E$18,0):F199),0),IF(OFFSET(G199,-$E$18,0)-SUM(OFFSET(F199,-$E$18,0):F199)&gt;0,OFFSET(G199,-$E$18,0)-SUM(OFFSET(F199,-$E$18,0):F199),0)))</f>
        <v>0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47</v>
      </c>
      <c r="F200" s="15">
        <f t="shared" si="16"/>
        <v>5</v>
      </c>
      <c r="G200" s="15">
        <f t="shared" ca="1" si="17"/>
        <v>0</v>
      </c>
      <c r="H200" s="13">
        <f t="shared" ca="1" si="13"/>
        <v>5.1506849315068499E-2</v>
      </c>
      <c r="I200" s="29">
        <f ca="1">IF(G200&lt;&gt;0,IF(E200&lt;0,0,IF(OR(Tzatziki!I200&gt;0),0,IF(OR(Pita!I200&gt;0,'Green Pepper'!I200&gt;0,'House Salad'!I200&gt;0,Mushrooms!I200&gt;0,Lemon!I200&gt;0),50,200))),0)</f>
        <v>0</v>
      </c>
      <c r="J200" s="2">
        <f ca="1">IF(D200&lt;$E$18,"N/A",IF(D200=$E$18,IF($E$7-SUM(OFFSET(F200,-$E$18,0):F200)&gt;0,$E$7-SUM(OFFSET(F200,-$E$18,0):F200),0),IF(OFFSET(G200,-$E$18,0)-SUM(OFFSET(F200,-$E$18,0):F200)&gt;0,OFFSET(G200,-$E$18,0)-SUM(OFFSET(F200,-$E$18,0):F200),0)))</f>
        <v>0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42</v>
      </c>
      <c r="F201" s="15">
        <f t="shared" si="16"/>
        <v>5</v>
      </c>
      <c r="G201" s="15">
        <f t="shared" ca="1" si="17"/>
        <v>0</v>
      </c>
      <c r="H201" s="13">
        <f t="shared" ca="1" si="13"/>
        <v>4.6027397260273981E-2</v>
      </c>
      <c r="I201" s="29">
        <f ca="1">IF(G201&lt;&gt;0,IF(E201&lt;0,0,IF(OR(Tzatziki!I201&gt;0),0,IF(OR(Pita!I201&gt;0,'Green Pepper'!I201&gt;0,'House Salad'!I201&gt;0,Mushrooms!I201&gt;0,Lemon!I201&gt;0),50,200))),0)</f>
        <v>0</v>
      </c>
      <c r="J201" s="2">
        <f ca="1">IF(D201&lt;$E$18,"N/A",IF(D201=$E$18,IF($E$7-SUM(OFFSET(F201,-$E$18,0):F201)&gt;0,$E$7-SUM(OFFSET(F201,-$E$18,0):F201),0),IF(OFFSET(G201,-$E$18,0)-SUM(OFFSET(F201,-$E$18,0):F201)&gt;0,OFFSET(G201,-$E$18,0)-SUM(OFFSET(F201,-$E$18,0):F201),0)))</f>
        <v>0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37</v>
      </c>
      <c r="F202" s="15">
        <f t="shared" si="16"/>
        <v>5</v>
      </c>
      <c r="G202" s="15">
        <f t="shared" ca="1" si="17"/>
        <v>70</v>
      </c>
      <c r="H202" s="13">
        <f t="shared" ca="1" si="13"/>
        <v>4.0547945205479455E-2</v>
      </c>
      <c r="I202" s="29">
        <f ca="1">IF(G202&lt;&gt;0,IF(E202&lt;0,0,IF(OR(Tzatziki!I202&gt;0),0,IF(OR(Pita!I202&gt;0,'Green Pepper'!I202&gt;0,'House Salad'!I202&gt;0,Mushrooms!I202&gt;0,Lemon!I202&gt;0),50,200))),0)</f>
        <v>0</v>
      </c>
      <c r="J202" s="2">
        <f ca="1">IF(D202&lt;$E$18,"N/A",IF(D202=$E$18,IF($E$7-SUM(OFFSET(F202,-$E$18,0):F202)&gt;0,$E$7-SUM(OFFSET(F202,-$E$18,0):F202),0),IF(OFFSET(G202,-$E$18,0)-SUM(OFFSET(F202,-$E$18,0):F202)&gt;0,OFFSET(G202,-$E$18,0)-SUM(OFFSET(F202,-$E$18,0):F202),0)))</f>
        <v>0</v>
      </c>
      <c r="K202" s="13">
        <f t="shared" ca="1" si="14"/>
        <v>0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102</v>
      </c>
      <c r="F203" s="15">
        <f t="shared" si="16"/>
        <v>5</v>
      </c>
      <c r="G203" s="15">
        <f t="shared" ca="1" si="17"/>
        <v>0</v>
      </c>
      <c r="H203" s="13">
        <f t="shared" ca="1" si="13"/>
        <v>0.11178082191780823</v>
      </c>
      <c r="I203" s="29">
        <f ca="1">IF(G203&lt;&gt;0,IF(E203&lt;0,0,IF(OR(Tzatziki!I203&gt;0),0,IF(OR(Pita!I203&gt;0,'Green Pepper'!I203&gt;0,'House Salad'!I203&gt;0,Mushrooms!I203&gt;0,Lemon!I203&gt;0),50,200))),0)</f>
        <v>0</v>
      </c>
      <c r="J203" s="2">
        <f ca="1">IF(D203&lt;$E$18,"N/A",IF(D203=$E$18,IF($E$7-SUM(OFFSET(F203,-$E$18,0):F203)&gt;0,$E$7-SUM(OFFSET(F203,-$E$18,0):F203),0),IF(OFFSET(G203,-$E$18,0)-SUM(OFFSET(F203,-$E$18,0):F203)&gt;0,OFFSET(G203,-$E$18,0)-SUM(OFFSET(F203,-$E$18,0):F203),0)))</f>
        <v>0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97</v>
      </c>
      <c r="F204" s="15">
        <f t="shared" si="16"/>
        <v>5</v>
      </c>
      <c r="G204" s="15">
        <f t="shared" ca="1" si="17"/>
        <v>0</v>
      </c>
      <c r="H204" s="13">
        <f t="shared" ca="1" si="13"/>
        <v>0.10630136986301371</v>
      </c>
      <c r="I204" s="29">
        <f ca="1">IF(G204&lt;&gt;0,IF(E204&lt;0,0,IF(OR(Tzatziki!I204&gt;0),0,IF(OR(Pita!I204&gt;0,'Green Pepper'!I204&gt;0,'House Salad'!I204&gt;0,Mushrooms!I204&gt;0,Lemon!I204&gt;0),50,200))),0)</f>
        <v>0</v>
      </c>
      <c r="J204" s="2">
        <f ca="1">IF(D204&lt;$E$18,"N/A",IF(D204=$E$18,IF($E$7-SUM(OFFSET(F204,-$E$18,0):F204)&gt;0,$E$7-SUM(OFFSET(F204,-$E$18,0):F204),0),IF(OFFSET(G204,-$E$18,0)-SUM(OFFSET(F204,-$E$18,0):F204)&gt;0,OFFSET(G204,-$E$18,0)-SUM(OFFSET(F204,-$E$18,0):F204),0)))</f>
        <v>0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92</v>
      </c>
      <c r="F205" s="15">
        <f t="shared" si="16"/>
        <v>5</v>
      </c>
      <c r="G205" s="15">
        <f t="shared" ca="1" si="17"/>
        <v>0</v>
      </c>
      <c r="H205" s="13">
        <f t="shared" ca="1" si="13"/>
        <v>0.1008219178082192</v>
      </c>
      <c r="I205" s="29">
        <f ca="1">IF(G205&lt;&gt;0,IF(E205&lt;0,0,IF(OR(Tzatziki!I205&gt;0),0,IF(OR(Pita!I205&gt;0,'Green Pepper'!I205&gt;0,'House Salad'!I205&gt;0,Mushrooms!I205&gt;0,Lemon!I205&gt;0),50,200))),0)</f>
        <v>0</v>
      </c>
      <c r="J205" s="2">
        <f ca="1">IF(D205&lt;$E$18,"N/A",IF(D205=$E$18,IF($E$7-SUM(OFFSET(F205,-$E$18,0):F205)&gt;0,$E$7-SUM(OFFSET(F205,-$E$18,0):F205),0),IF(OFFSET(G205,-$E$18,0)-SUM(OFFSET(F205,-$E$18,0):F205)&gt;0,OFFSET(G205,-$E$18,0)-SUM(OFFSET(F205,-$E$18,0):F205),0)))</f>
        <v>0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87</v>
      </c>
      <c r="F206" s="15">
        <f t="shared" si="16"/>
        <v>5</v>
      </c>
      <c r="G206" s="15">
        <f t="shared" ca="1" si="17"/>
        <v>0</v>
      </c>
      <c r="H206" s="13">
        <f t="shared" ca="1" si="13"/>
        <v>9.5342465753424671E-2</v>
      </c>
      <c r="I206" s="29">
        <f ca="1">IF(G206&lt;&gt;0,IF(E206&lt;0,0,IF(OR(Tzatziki!I206&gt;0),0,IF(OR(Pita!I206&gt;0,'Green Pepper'!I206&gt;0,'House Salad'!I206&gt;0,Mushrooms!I206&gt;0,Lemon!I206&gt;0),50,200))),0)</f>
        <v>0</v>
      </c>
      <c r="J206" s="2">
        <f ca="1">IF(D206&lt;$E$18,"N/A",IF(D206=$E$18,IF($E$7-SUM(OFFSET(F206,-$E$18,0):F206)&gt;0,$E$7-SUM(OFFSET(F206,-$E$18,0):F206),0),IF(OFFSET(G206,-$E$18,0)-SUM(OFFSET(F206,-$E$18,0):F206)&gt;0,OFFSET(G206,-$E$18,0)-SUM(OFFSET(F206,-$E$18,0):F206),0)))</f>
        <v>0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82</v>
      </c>
      <c r="F207" s="15">
        <f t="shared" si="16"/>
        <v>5</v>
      </c>
      <c r="G207" s="15">
        <f t="shared" ca="1" si="17"/>
        <v>0</v>
      </c>
      <c r="H207" s="13">
        <f t="shared" ca="1" si="13"/>
        <v>8.9863013698630145E-2</v>
      </c>
      <c r="I207" s="29">
        <f ca="1">IF(G207&lt;&gt;0,IF(E207&lt;0,0,IF(OR(Tzatziki!I207&gt;0),0,IF(OR(Pita!I207&gt;0,'Green Pepper'!I207&gt;0,'House Salad'!I207&gt;0,Mushrooms!I207&gt;0,Lemon!I207&gt;0),50,200))),0)</f>
        <v>0</v>
      </c>
      <c r="J207" s="2">
        <f ca="1">IF(D207&lt;$E$18,"N/A",IF(D207=$E$18,IF($E$7-SUM(OFFSET(F207,-$E$18,0):F207)&gt;0,$E$7-SUM(OFFSET(F207,-$E$18,0):F207),0),IF(OFFSET(G207,-$E$18,0)-SUM(OFFSET(F207,-$E$18,0):F207)&gt;0,OFFSET(G207,-$E$18,0)-SUM(OFFSET(F207,-$E$18,0):F207),0)))</f>
        <v>0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77</v>
      </c>
      <c r="F208" s="15">
        <f t="shared" si="16"/>
        <v>5</v>
      </c>
      <c r="G208" s="15">
        <f t="shared" ca="1" si="17"/>
        <v>0</v>
      </c>
      <c r="H208" s="13">
        <f t="shared" ca="1" si="13"/>
        <v>8.4383561643835633E-2</v>
      </c>
      <c r="I208" s="29">
        <f ca="1">IF(G208&lt;&gt;0,IF(E208&lt;0,0,IF(OR(Tzatziki!I208&gt;0),0,IF(OR(Pita!I208&gt;0,'Green Pepper'!I208&gt;0,'House Salad'!I208&gt;0,Mushrooms!I208&gt;0,Lemon!I208&gt;0),50,200))),0)</f>
        <v>0</v>
      </c>
      <c r="J208" s="2">
        <f ca="1">IF(D208&lt;$E$18,"N/A",IF(D208=$E$18,IF($E$7-SUM(OFFSET(F208,-$E$18,0):F208)&gt;0,$E$7-SUM(OFFSET(F208,-$E$18,0):F208),0),IF(OFFSET(G208,-$E$18,0)-SUM(OFFSET(F208,-$E$18,0):F208)&gt;0,OFFSET(G208,-$E$18,0)-SUM(OFFSET(F208,-$E$18,0):F208),0)))</f>
        <v>0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72</v>
      </c>
      <c r="F209" s="15">
        <f t="shared" si="16"/>
        <v>5</v>
      </c>
      <c r="G209" s="15">
        <f t="shared" ca="1" si="17"/>
        <v>0</v>
      </c>
      <c r="H209" s="13">
        <f t="shared" ca="1" si="13"/>
        <v>7.8904109589041108E-2</v>
      </c>
      <c r="I209" s="29">
        <f ca="1">IF(G209&lt;&gt;0,IF(E209&lt;0,0,IF(OR(Tzatziki!I209&gt;0),0,IF(OR(Pita!I209&gt;0,'Green Pepper'!I209&gt;0,'House Salad'!I209&gt;0,Mushrooms!I209&gt;0,Lemon!I209&gt;0),50,200))),0)</f>
        <v>0</v>
      </c>
      <c r="J209" s="2">
        <f ca="1">IF(D209&lt;$E$18,"N/A",IF(D209=$E$18,IF($E$7-SUM(OFFSET(F209,-$E$18,0):F209)&gt;0,$E$7-SUM(OFFSET(F209,-$E$18,0):F209),0),IF(OFFSET(G209,-$E$18,0)-SUM(OFFSET(F209,-$E$18,0):F209)&gt;0,OFFSET(G209,-$E$18,0)-SUM(OFFSET(F209,-$E$18,0):F209),0)))</f>
        <v>0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67</v>
      </c>
      <c r="F210" s="15">
        <f t="shared" si="16"/>
        <v>5</v>
      </c>
      <c r="G210" s="15">
        <f t="shared" ca="1" si="17"/>
        <v>0</v>
      </c>
      <c r="H210" s="13">
        <f t="shared" ca="1" si="13"/>
        <v>7.3424657534246582E-2</v>
      </c>
      <c r="I210" s="29">
        <f ca="1">IF(G210&lt;&gt;0,IF(E210&lt;0,0,IF(OR(Tzatziki!I210&gt;0),0,IF(OR(Pita!I210&gt;0,'Green Pepper'!I210&gt;0,'House Salad'!I210&gt;0,Mushrooms!I210&gt;0,Lemon!I210&gt;0),50,200))),0)</f>
        <v>0</v>
      </c>
      <c r="J210" s="2">
        <f ca="1">IF(D210&lt;$E$18,"N/A",IF(D210=$E$18,IF($E$7-SUM(OFFSET(F210,-$E$18,0):F210)&gt;0,$E$7-SUM(OFFSET(F210,-$E$18,0):F210),0),IF(OFFSET(G210,-$E$18,0)-SUM(OFFSET(F210,-$E$18,0):F210)&gt;0,OFFSET(G210,-$E$18,0)-SUM(OFFSET(F210,-$E$18,0):F210),0)))</f>
        <v>0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62</v>
      </c>
      <c r="F211" s="15">
        <f t="shared" si="16"/>
        <v>5</v>
      </c>
      <c r="G211" s="15">
        <f t="shared" ca="1" si="17"/>
        <v>0</v>
      </c>
      <c r="H211" s="13">
        <f t="shared" ca="1" si="13"/>
        <v>6.794520547945207E-2</v>
      </c>
      <c r="I211" s="29">
        <f ca="1">IF(G211&lt;&gt;0,IF(E211&lt;0,0,IF(OR(Tzatziki!I211&gt;0),0,IF(OR(Pita!I211&gt;0,'Green Pepper'!I211&gt;0,'House Salad'!I211&gt;0,Mushrooms!I211&gt;0,Lemon!I211&gt;0),50,200))),0)</f>
        <v>0</v>
      </c>
      <c r="J211" s="2">
        <f ca="1">IF(D211&lt;$E$18,"N/A",IF(D211=$E$18,IF($E$7-SUM(OFFSET(F211,-$E$18,0):F211)&gt;0,$E$7-SUM(OFFSET(F211,-$E$18,0):F211),0),IF(OFFSET(G211,-$E$18,0)-SUM(OFFSET(F211,-$E$18,0):F211)&gt;0,OFFSET(G211,-$E$18,0)-SUM(OFFSET(F211,-$E$18,0):F211),0)))</f>
        <v>0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57</v>
      </c>
      <c r="F212" s="15">
        <f t="shared" si="16"/>
        <v>5</v>
      </c>
      <c r="G212" s="15">
        <f t="shared" ca="1" si="17"/>
        <v>0</v>
      </c>
      <c r="H212" s="13">
        <f t="shared" ca="1" si="13"/>
        <v>6.2465753424657544E-2</v>
      </c>
      <c r="I212" s="29">
        <f ca="1">IF(G212&lt;&gt;0,IF(E212&lt;0,0,IF(OR(Tzatziki!I212&gt;0),0,IF(OR(Pita!I212&gt;0,'Green Pepper'!I212&gt;0,'House Salad'!I212&gt;0,Mushrooms!I212&gt;0,Lemon!I212&gt;0),50,200))),0)</f>
        <v>0</v>
      </c>
      <c r="J212" s="2">
        <f ca="1">IF(D212&lt;$E$18,"N/A",IF(D212=$E$18,IF($E$7-SUM(OFFSET(F212,-$E$18,0):F212)&gt;0,$E$7-SUM(OFFSET(F212,-$E$18,0):F212),0),IF(OFFSET(G212,-$E$18,0)-SUM(OFFSET(F212,-$E$18,0):F212)&gt;0,OFFSET(G212,-$E$18,0)-SUM(OFFSET(F212,-$E$18,0):F212),0)))</f>
        <v>0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52</v>
      </c>
      <c r="F213" s="15">
        <f t="shared" si="16"/>
        <v>5</v>
      </c>
      <c r="G213" s="15">
        <f t="shared" ca="1" si="17"/>
        <v>0</v>
      </c>
      <c r="H213" s="13">
        <f t="shared" ref="H213:H276" ca="1" si="19">IF(E213&gt;0,E213*($E$12/365),0)</f>
        <v>5.6986301369863018E-2</v>
      </c>
      <c r="I213" s="29">
        <f ca="1">IF(G213&lt;&gt;0,IF(E213&lt;0,0,IF(OR(Tzatziki!I213&gt;0),0,IF(OR(Pita!I213&gt;0,'Green Pepper'!I213&gt;0,'House Salad'!I213&gt;0,Mushrooms!I213&gt;0,Lemon!I213&gt;0),50,200))),0)</f>
        <v>0</v>
      </c>
      <c r="J213" s="2">
        <f ca="1">IF(D213&lt;$E$18,"N/A",IF(D213=$E$18,IF($E$7-SUM(OFFSET(F213,-$E$18,0):F213)&gt;0,$E$7-SUM(OFFSET(F213,-$E$18,0):F213),0),IF(OFFSET(G213,-$E$18,0)-SUM(OFFSET(F213,-$E$18,0):F213)&gt;0,OFFSET(G213,-$E$18,0)-SUM(OFFSET(F213,-$E$18,0):F213),0)))</f>
        <v>0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47</v>
      </c>
      <c r="F214" s="15">
        <f t="shared" ref="F214:F277" si="22">ROUND($E$15/7,0)</f>
        <v>5</v>
      </c>
      <c r="G214" s="15">
        <f t="shared" ref="G214:G277" ca="1" si="23">IF(D214=1,$E$4,IF(E214&lt;0,$E$4-E214,IF(MOD(D214,$E$5)=0,$E$4-E214,0)))</f>
        <v>0</v>
      </c>
      <c r="H214" s="13">
        <f t="shared" ca="1" si="19"/>
        <v>5.1506849315068499E-2</v>
      </c>
      <c r="I214" s="29">
        <f ca="1">IF(G214&lt;&gt;0,IF(E214&lt;0,0,IF(OR(Tzatziki!I214&gt;0),0,IF(OR(Pita!I214&gt;0,'Green Pepper'!I214&gt;0,'House Salad'!I214&gt;0,Mushrooms!I214&gt;0,Lemon!I214&gt;0),50,200))),0)</f>
        <v>0</v>
      </c>
      <c r="J214" s="2">
        <f ca="1">IF(D214&lt;$E$18,"N/A",IF(D214=$E$18,IF($E$7-SUM(OFFSET(F214,-$E$18,0):F214)&gt;0,$E$7-SUM(OFFSET(F214,-$E$18,0):F214),0),IF(OFFSET(G214,-$E$18,0)-SUM(OFFSET(F214,-$E$18,0):F214)&gt;0,OFFSET(G214,-$E$18,0)-SUM(OFFSET(F214,-$E$18,0):F214),0)))</f>
        <v>0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42</v>
      </c>
      <c r="F215" s="15">
        <f t="shared" si="22"/>
        <v>5</v>
      </c>
      <c r="G215" s="15">
        <f t="shared" ca="1" si="23"/>
        <v>0</v>
      </c>
      <c r="H215" s="13">
        <f t="shared" ca="1" si="19"/>
        <v>4.6027397260273981E-2</v>
      </c>
      <c r="I215" s="29">
        <f ca="1">IF(G215&lt;&gt;0,IF(E215&lt;0,0,IF(OR(Tzatziki!I215&gt;0),0,IF(OR(Pita!I215&gt;0,'Green Pepper'!I215&gt;0,'House Salad'!I215&gt;0,Mushrooms!I215&gt;0,Lemon!I215&gt;0),50,200))),0)</f>
        <v>0</v>
      </c>
      <c r="J215" s="2">
        <f ca="1">IF(D215&lt;$E$18,"N/A",IF(D215=$E$18,IF($E$7-SUM(OFFSET(F215,-$E$18,0):F215)&gt;0,$E$7-SUM(OFFSET(F215,-$E$18,0):F215),0),IF(OFFSET(G215,-$E$18,0)-SUM(OFFSET(F215,-$E$18,0):F215)&gt;0,OFFSET(G215,-$E$18,0)-SUM(OFFSET(F215,-$E$18,0):F215),0)))</f>
        <v>0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37</v>
      </c>
      <c r="F216" s="15">
        <f t="shared" si="22"/>
        <v>5</v>
      </c>
      <c r="G216" s="15">
        <f t="shared" ca="1" si="23"/>
        <v>70</v>
      </c>
      <c r="H216" s="13">
        <f t="shared" ca="1" si="19"/>
        <v>4.0547945205479455E-2</v>
      </c>
      <c r="I216" s="29">
        <f ca="1">IF(G216&lt;&gt;0,IF(E216&lt;0,0,IF(OR(Tzatziki!I216&gt;0),0,IF(OR(Pita!I216&gt;0,'Green Pepper'!I216&gt;0,'House Salad'!I216&gt;0,Mushrooms!I216&gt;0,Lemon!I216&gt;0),50,200))),0)</f>
        <v>0</v>
      </c>
      <c r="J216" s="2">
        <f ca="1">IF(D216&lt;$E$18,"N/A",IF(D216=$E$18,IF($E$7-SUM(OFFSET(F216,-$E$18,0):F216)&gt;0,$E$7-SUM(OFFSET(F216,-$E$18,0):F216),0),IF(OFFSET(G216,-$E$18,0)-SUM(OFFSET(F216,-$E$18,0):F216)&gt;0,OFFSET(G216,-$E$18,0)-SUM(OFFSET(F216,-$E$18,0):F216),0)))</f>
        <v>0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102</v>
      </c>
      <c r="F217" s="15">
        <f t="shared" si="22"/>
        <v>5</v>
      </c>
      <c r="G217" s="15">
        <f t="shared" ca="1" si="23"/>
        <v>0</v>
      </c>
      <c r="H217" s="13">
        <f t="shared" ca="1" si="19"/>
        <v>0.11178082191780823</v>
      </c>
      <c r="I217" s="29">
        <f ca="1">IF(G217&lt;&gt;0,IF(E217&lt;0,0,IF(OR(Tzatziki!I217&gt;0),0,IF(OR(Pita!I217&gt;0,'Green Pepper'!I217&gt;0,'House Salad'!I217&gt;0,Mushrooms!I217&gt;0,Lemon!I217&gt;0),50,200))),0)</f>
        <v>0</v>
      </c>
      <c r="J217" s="2">
        <f ca="1">IF(D217&lt;$E$18,"N/A",IF(D217=$E$18,IF($E$7-SUM(OFFSET(F217,-$E$18,0):F217)&gt;0,$E$7-SUM(OFFSET(F217,-$E$18,0):F217),0),IF(OFFSET(G217,-$E$18,0)-SUM(OFFSET(F217,-$E$18,0):F217)&gt;0,OFFSET(G217,-$E$18,0)-SUM(OFFSET(F217,-$E$18,0):F217),0)))</f>
        <v>0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97</v>
      </c>
      <c r="F218" s="15">
        <f t="shared" si="22"/>
        <v>5</v>
      </c>
      <c r="G218" s="15">
        <f t="shared" ca="1" si="23"/>
        <v>0</v>
      </c>
      <c r="H218" s="13">
        <f t="shared" ca="1" si="19"/>
        <v>0.10630136986301371</v>
      </c>
      <c r="I218" s="29">
        <f ca="1">IF(G218&lt;&gt;0,IF(E218&lt;0,0,IF(OR(Tzatziki!I218&gt;0),0,IF(OR(Pita!I218&gt;0,'Green Pepper'!I218&gt;0,'House Salad'!I218&gt;0,Mushrooms!I218&gt;0,Lemon!I218&gt;0),50,200))),0)</f>
        <v>0</v>
      </c>
      <c r="J218" s="2">
        <f ca="1">IF(D218&lt;$E$18,"N/A",IF(D218=$E$18,IF($E$7-SUM(OFFSET(F218,-$E$18,0):F218)&gt;0,$E$7-SUM(OFFSET(F218,-$E$18,0):F218),0),IF(OFFSET(G218,-$E$18,0)-SUM(OFFSET(F218,-$E$18,0):F218)&gt;0,OFFSET(G218,-$E$18,0)-SUM(OFFSET(F218,-$E$18,0):F218),0)))</f>
        <v>0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92</v>
      </c>
      <c r="F219" s="15">
        <f t="shared" si="22"/>
        <v>5</v>
      </c>
      <c r="G219" s="15">
        <f t="shared" ca="1" si="23"/>
        <v>0</v>
      </c>
      <c r="H219" s="13">
        <f t="shared" ca="1" si="19"/>
        <v>0.1008219178082192</v>
      </c>
      <c r="I219" s="29">
        <f ca="1">IF(G219&lt;&gt;0,IF(E219&lt;0,0,IF(OR(Tzatziki!I219&gt;0),0,IF(OR(Pita!I219&gt;0,'Green Pepper'!I219&gt;0,'House Salad'!I219&gt;0,Mushrooms!I219&gt;0,Lemon!I219&gt;0),50,200))),0)</f>
        <v>0</v>
      </c>
      <c r="J219" s="2">
        <f ca="1">IF(D219&lt;$E$18,"N/A",IF(D219=$E$18,IF($E$7-SUM(OFFSET(F219,-$E$18,0):F219)&gt;0,$E$7-SUM(OFFSET(F219,-$E$18,0):F219),0),IF(OFFSET(G219,-$E$18,0)-SUM(OFFSET(F219,-$E$18,0):F219)&gt;0,OFFSET(G219,-$E$18,0)-SUM(OFFSET(F219,-$E$18,0):F219),0)))</f>
        <v>0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87</v>
      </c>
      <c r="F220" s="15">
        <f t="shared" si="22"/>
        <v>5</v>
      </c>
      <c r="G220" s="15">
        <f t="shared" ca="1" si="23"/>
        <v>0</v>
      </c>
      <c r="H220" s="13">
        <f t="shared" ca="1" si="19"/>
        <v>9.5342465753424671E-2</v>
      </c>
      <c r="I220" s="29">
        <f ca="1">IF(G220&lt;&gt;0,IF(E220&lt;0,0,IF(OR(Tzatziki!I220&gt;0),0,IF(OR(Pita!I220&gt;0,'Green Pepper'!I220&gt;0,'House Salad'!I220&gt;0,Mushrooms!I220&gt;0,Lemon!I220&gt;0),50,200))),0)</f>
        <v>0</v>
      </c>
      <c r="J220" s="2">
        <f ca="1">IF(D220&lt;$E$18,"N/A",IF(D220=$E$18,IF($E$7-SUM(OFFSET(F220,-$E$18,0):F220)&gt;0,$E$7-SUM(OFFSET(F220,-$E$18,0):F220),0),IF(OFFSET(G220,-$E$18,0)-SUM(OFFSET(F220,-$E$18,0):F220)&gt;0,OFFSET(G220,-$E$18,0)-SUM(OFFSET(F220,-$E$18,0):F220),0)))</f>
        <v>0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82</v>
      </c>
      <c r="F221" s="15">
        <f t="shared" si="22"/>
        <v>5</v>
      </c>
      <c r="G221" s="15">
        <f t="shared" ca="1" si="23"/>
        <v>0</v>
      </c>
      <c r="H221" s="13">
        <f t="shared" ca="1" si="19"/>
        <v>8.9863013698630145E-2</v>
      </c>
      <c r="I221" s="29">
        <f ca="1">IF(G221&lt;&gt;0,IF(E221&lt;0,0,IF(OR(Tzatziki!I221&gt;0),0,IF(OR(Pita!I221&gt;0,'Green Pepper'!I221&gt;0,'House Salad'!I221&gt;0,Mushrooms!I221&gt;0,Lemon!I221&gt;0),50,200))),0)</f>
        <v>0</v>
      </c>
      <c r="J221" s="2">
        <f ca="1">IF(D221&lt;$E$18,"N/A",IF(D221=$E$18,IF($E$7-SUM(OFFSET(F221,-$E$18,0):F221)&gt;0,$E$7-SUM(OFFSET(F221,-$E$18,0):F221),0),IF(OFFSET(G221,-$E$18,0)-SUM(OFFSET(F221,-$E$18,0):F221)&gt;0,OFFSET(G221,-$E$18,0)-SUM(OFFSET(F221,-$E$18,0):F221),0)))</f>
        <v>0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77</v>
      </c>
      <c r="F222" s="15">
        <f t="shared" si="22"/>
        <v>5</v>
      </c>
      <c r="G222" s="15">
        <f t="shared" ca="1" si="23"/>
        <v>0</v>
      </c>
      <c r="H222" s="13">
        <f t="shared" ca="1" si="19"/>
        <v>8.4383561643835633E-2</v>
      </c>
      <c r="I222" s="29">
        <f ca="1">IF(G222&lt;&gt;0,IF(E222&lt;0,0,IF(OR(Tzatziki!I222&gt;0),0,IF(OR(Pita!I222&gt;0,'Green Pepper'!I222&gt;0,'House Salad'!I222&gt;0,Mushrooms!I222&gt;0,Lemon!I222&gt;0),50,200))),0)</f>
        <v>0</v>
      </c>
      <c r="J222" s="2">
        <f ca="1">IF(D222&lt;$E$18,"N/A",IF(D222=$E$18,IF($E$7-SUM(OFFSET(F222,-$E$18,0):F222)&gt;0,$E$7-SUM(OFFSET(F222,-$E$18,0):F222),0),IF(OFFSET(G222,-$E$18,0)-SUM(OFFSET(F222,-$E$18,0):F222)&gt;0,OFFSET(G222,-$E$18,0)-SUM(OFFSET(F222,-$E$18,0):F222),0)))</f>
        <v>0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72</v>
      </c>
      <c r="F223" s="15">
        <f t="shared" si="22"/>
        <v>5</v>
      </c>
      <c r="G223" s="15">
        <f t="shared" ca="1" si="23"/>
        <v>0</v>
      </c>
      <c r="H223" s="13">
        <f t="shared" ca="1" si="19"/>
        <v>7.8904109589041108E-2</v>
      </c>
      <c r="I223" s="29">
        <f ca="1">IF(G223&lt;&gt;0,IF(E223&lt;0,0,IF(OR(Tzatziki!I223&gt;0),0,IF(OR(Pita!I223&gt;0,'Green Pepper'!I223&gt;0,'House Salad'!I223&gt;0,Mushrooms!I223&gt;0,Lemon!I223&gt;0),50,200))),0)</f>
        <v>0</v>
      </c>
      <c r="J223" s="2">
        <f ca="1">IF(D223&lt;$E$18,"N/A",IF(D223=$E$18,IF($E$7-SUM(OFFSET(F223,-$E$18,0):F223)&gt;0,$E$7-SUM(OFFSET(F223,-$E$18,0):F223),0),IF(OFFSET(G223,-$E$18,0)-SUM(OFFSET(F223,-$E$18,0):F223)&gt;0,OFFSET(G223,-$E$18,0)-SUM(OFFSET(F223,-$E$18,0):F223),0)))</f>
        <v>0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67</v>
      </c>
      <c r="F224" s="15">
        <f t="shared" si="22"/>
        <v>5</v>
      </c>
      <c r="G224" s="15">
        <f t="shared" ca="1" si="23"/>
        <v>0</v>
      </c>
      <c r="H224" s="13">
        <f t="shared" ca="1" si="19"/>
        <v>7.3424657534246582E-2</v>
      </c>
      <c r="I224" s="29">
        <f ca="1">IF(G224&lt;&gt;0,IF(E224&lt;0,0,IF(OR(Tzatziki!I224&gt;0),0,IF(OR(Pita!I224&gt;0,'Green Pepper'!I224&gt;0,'House Salad'!I224&gt;0,Mushrooms!I224&gt;0,Lemon!I224&gt;0),50,200))),0)</f>
        <v>0</v>
      </c>
      <c r="J224" s="2">
        <f ca="1">IF(D224&lt;$E$18,"N/A",IF(D224=$E$18,IF($E$7-SUM(OFFSET(F224,-$E$18,0):F224)&gt;0,$E$7-SUM(OFFSET(F224,-$E$18,0):F224),0),IF(OFFSET(G224,-$E$18,0)-SUM(OFFSET(F224,-$E$18,0):F224)&gt;0,OFFSET(G224,-$E$18,0)-SUM(OFFSET(F224,-$E$18,0):F224),0)))</f>
        <v>0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62</v>
      </c>
      <c r="F225" s="15">
        <f t="shared" si="22"/>
        <v>5</v>
      </c>
      <c r="G225" s="15">
        <f t="shared" ca="1" si="23"/>
        <v>0</v>
      </c>
      <c r="H225" s="13">
        <f t="shared" ca="1" si="19"/>
        <v>6.794520547945207E-2</v>
      </c>
      <c r="I225" s="29">
        <f ca="1">IF(G225&lt;&gt;0,IF(E225&lt;0,0,IF(OR(Tzatziki!I225&gt;0),0,IF(OR(Pita!I225&gt;0,'Green Pepper'!I225&gt;0,'House Salad'!I225&gt;0,Mushrooms!I225&gt;0,Lemon!I225&gt;0),50,200))),0)</f>
        <v>0</v>
      </c>
      <c r="J225" s="2">
        <f ca="1">IF(D225&lt;$E$18,"N/A",IF(D225=$E$18,IF($E$7-SUM(OFFSET(F225,-$E$18,0):F225)&gt;0,$E$7-SUM(OFFSET(F225,-$E$18,0):F225),0),IF(OFFSET(G225,-$E$18,0)-SUM(OFFSET(F225,-$E$18,0):F225)&gt;0,OFFSET(G225,-$E$18,0)-SUM(OFFSET(F225,-$E$18,0):F225),0)))</f>
        <v>0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57</v>
      </c>
      <c r="F226" s="15">
        <f t="shared" si="22"/>
        <v>5</v>
      </c>
      <c r="G226" s="15">
        <f t="shared" ca="1" si="23"/>
        <v>0</v>
      </c>
      <c r="H226" s="13">
        <f t="shared" ca="1" si="19"/>
        <v>6.2465753424657544E-2</v>
      </c>
      <c r="I226" s="29">
        <f ca="1">IF(G226&lt;&gt;0,IF(E226&lt;0,0,IF(OR(Tzatziki!I226&gt;0),0,IF(OR(Pita!I226&gt;0,'Green Pepper'!I226&gt;0,'House Salad'!I226&gt;0,Mushrooms!I226&gt;0,Lemon!I226&gt;0),50,200))),0)</f>
        <v>0</v>
      </c>
      <c r="J226" s="2">
        <f ca="1">IF(D226&lt;$E$18,"N/A",IF(D226=$E$18,IF($E$7-SUM(OFFSET(F226,-$E$18,0):F226)&gt;0,$E$7-SUM(OFFSET(F226,-$E$18,0):F226),0),IF(OFFSET(G226,-$E$18,0)-SUM(OFFSET(F226,-$E$18,0):F226)&gt;0,OFFSET(G226,-$E$18,0)-SUM(OFFSET(F226,-$E$18,0):F226),0)))</f>
        <v>0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52</v>
      </c>
      <c r="F227" s="15">
        <f t="shared" si="22"/>
        <v>5</v>
      </c>
      <c r="G227" s="15">
        <f t="shared" ca="1" si="23"/>
        <v>0</v>
      </c>
      <c r="H227" s="13">
        <f t="shared" ca="1" si="19"/>
        <v>5.6986301369863018E-2</v>
      </c>
      <c r="I227" s="29">
        <f ca="1">IF(G227&lt;&gt;0,IF(E227&lt;0,0,IF(OR(Tzatziki!I227&gt;0),0,IF(OR(Pita!I227&gt;0,'Green Pepper'!I227&gt;0,'House Salad'!I227&gt;0,Mushrooms!I227&gt;0,Lemon!I227&gt;0),50,200))),0)</f>
        <v>0</v>
      </c>
      <c r="J227" s="2">
        <f ca="1">IF(D227&lt;$E$18,"N/A",IF(D227=$E$18,IF($E$7-SUM(OFFSET(F227,-$E$18,0):F227)&gt;0,$E$7-SUM(OFFSET(F227,-$E$18,0):F227),0),IF(OFFSET(G227,-$E$18,0)-SUM(OFFSET(F227,-$E$18,0):F227)&gt;0,OFFSET(G227,-$E$18,0)-SUM(OFFSET(F227,-$E$18,0):F227),0)))</f>
        <v>0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47</v>
      </c>
      <c r="F228" s="15">
        <f t="shared" si="22"/>
        <v>5</v>
      </c>
      <c r="G228" s="15">
        <f t="shared" ca="1" si="23"/>
        <v>0</v>
      </c>
      <c r="H228" s="13">
        <f t="shared" ca="1" si="19"/>
        <v>5.1506849315068499E-2</v>
      </c>
      <c r="I228" s="29">
        <f ca="1">IF(G228&lt;&gt;0,IF(E228&lt;0,0,IF(OR(Tzatziki!I228&gt;0),0,IF(OR(Pita!I228&gt;0,'Green Pepper'!I228&gt;0,'House Salad'!I228&gt;0,Mushrooms!I228&gt;0,Lemon!I228&gt;0),50,200))),0)</f>
        <v>0</v>
      </c>
      <c r="J228" s="2">
        <f ca="1">IF(D228&lt;$E$18,"N/A",IF(D228=$E$18,IF($E$7-SUM(OFFSET(F228,-$E$18,0):F228)&gt;0,$E$7-SUM(OFFSET(F228,-$E$18,0):F228),0),IF(OFFSET(G228,-$E$18,0)-SUM(OFFSET(F228,-$E$18,0):F228)&gt;0,OFFSET(G228,-$E$18,0)-SUM(OFFSET(F228,-$E$18,0):F228),0)))</f>
        <v>0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42</v>
      </c>
      <c r="F229" s="15">
        <f t="shared" si="22"/>
        <v>5</v>
      </c>
      <c r="G229" s="15">
        <f t="shared" ca="1" si="23"/>
        <v>0</v>
      </c>
      <c r="H229" s="13">
        <f t="shared" ca="1" si="19"/>
        <v>4.6027397260273981E-2</v>
      </c>
      <c r="I229" s="29">
        <f ca="1">IF(G229&lt;&gt;0,IF(E229&lt;0,0,IF(OR(Tzatziki!I229&gt;0),0,IF(OR(Pita!I229&gt;0,'Green Pepper'!I229&gt;0,'House Salad'!I229&gt;0,Mushrooms!I229&gt;0,Lemon!I229&gt;0),50,200))),0)</f>
        <v>0</v>
      </c>
      <c r="J229" s="2">
        <f ca="1">IF(D229&lt;$E$18,"N/A",IF(D229=$E$18,IF($E$7-SUM(OFFSET(F229,-$E$18,0):F229)&gt;0,$E$7-SUM(OFFSET(F229,-$E$18,0):F229),0),IF(OFFSET(G229,-$E$18,0)-SUM(OFFSET(F229,-$E$18,0):F229)&gt;0,OFFSET(G229,-$E$18,0)-SUM(OFFSET(F229,-$E$18,0):F229),0)))</f>
        <v>0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37</v>
      </c>
      <c r="F230" s="15">
        <f t="shared" si="22"/>
        <v>5</v>
      </c>
      <c r="G230" s="15">
        <f t="shared" ca="1" si="23"/>
        <v>70</v>
      </c>
      <c r="H230" s="13">
        <f t="shared" ca="1" si="19"/>
        <v>4.0547945205479455E-2</v>
      </c>
      <c r="I230" s="29">
        <f ca="1">IF(G230&lt;&gt;0,IF(E230&lt;0,0,IF(OR(Tzatziki!I230&gt;0),0,IF(OR(Pita!I230&gt;0,'Green Pepper'!I230&gt;0,'House Salad'!I230&gt;0,Mushrooms!I230&gt;0,Lemon!I230&gt;0),50,200))),0)</f>
        <v>0</v>
      </c>
      <c r="J230" s="2">
        <f ca="1">IF(D230&lt;$E$18,"N/A",IF(D230=$E$18,IF($E$7-SUM(OFFSET(F230,-$E$18,0):F230)&gt;0,$E$7-SUM(OFFSET(F230,-$E$18,0):F230),0),IF(OFFSET(G230,-$E$18,0)-SUM(OFFSET(F230,-$E$18,0):F230)&gt;0,OFFSET(G230,-$E$18,0)-SUM(OFFSET(F230,-$E$18,0):F230),0)))</f>
        <v>0</v>
      </c>
      <c r="K230" s="13">
        <f t="shared" ca="1" si="20"/>
        <v>0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102</v>
      </c>
      <c r="F231" s="15">
        <f t="shared" si="22"/>
        <v>5</v>
      </c>
      <c r="G231" s="15">
        <f t="shared" ca="1" si="23"/>
        <v>0</v>
      </c>
      <c r="H231" s="13">
        <f t="shared" ca="1" si="19"/>
        <v>0.11178082191780823</v>
      </c>
      <c r="I231" s="29">
        <f ca="1">IF(G231&lt;&gt;0,IF(E231&lt;0,0,IF(OR(Tzatziki!I231&gt;0),0,IF(OR(Pita!I231&gt;0,'Green Pepper'!I231&gt;0,'House Salad'!I231&gt;0,Mushrooms!I231&gt;0,Lemon!I231&gt;0),50,200))),0)</f>
        <v>0</v>
      </c>
      <c r="J231" s="2">
        <f ca="1">IF(D231&lt;$E$18,"N/A",IF(D231=$E$18,IF($E$7-SUM(OFFSET(F231,-$E$18,0):F231)&gt;0,$E$7-SUM(OFFSET(F231,-$E$18,0):F231),0),IF(OFFSET(G231,-$E$18,0)-SUM(OFFSET(F231,-$E$18,0):F231)&gt;0,OFFSET(G231,-$E$18,0)-SUM(OFFSET(F231,-$E$18,0):F231),0)))</f>
        <v>0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97</v>
      </c>
      <c r="F232" s="15">
        <f t="shared" si="22"/>
        <v>5</v>
      </c>
      <c r="G232" s="15">
        <f t="shared" ca="1" si="23"/>
        <v>0</v>
      </c>
      <c r="H232" s="13">
        <f t="shared" ca="1" si="19"/>
        <v>0.10630136986301371</v>
      </c>
      <c r="I232" s="29">
        <f ca="1">IF(G232&lt;&gt;0,IF(E232&lt;0,0,IF(OR(Tzatziki!I232&gt;0),0,IF(OR(Pita!I232&gt;0,'Green Pepper'!I232&gt;0,'House Salad'!I232&gt;0,Mushrooms!I232&gt;0,Lemon!I232&gt;0),50,200))),0)</f>
        <v>0</v>
      </c>
      <c r="J232" s="2">
        <f ca="1">IF(D232&lt;$E$18,"N/A",IF(D232=$E$18,IF($E$7-SUM(OFFSET(F232,-$E$18,0):F232)&gt;0,$E$7-SUM(OFFSET(F232,-$E$18,0):F232),0),IF(OFFSET(G232,-$E$18,0)-SUM(OFFSET(F232,-$E$18,0):F232)&gt;0,OFFSET(G232,-$E$18,0)-SUM(OFFSET(F232,-$E$18,0):F232),0)))</f>
        <v>0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92</v>
      </c>
      <c r="F233" s="15">
        <f t="shared" si="22"/>
        <v>5</v>
      </c>
      <c r="G233" s="15">
        <f t="shared" ca="1" si="23"/>
        <v>0</v>
      </c>
      <c r="H233" s="13">
        <f t="shared" ca="1" si="19"/>
        <v>0.1008219178082192</v>
      </c>
      <c r="I233" s="29">
        <f ca="1">IF(G233&lt;&gt;0,IF(E233&lt;0,0,IF(OR(Tzatziki!I233&gt;0),0,IF(OR(Pita!I233&gt;0,'Green Pepper'!I233&gt;0,'House Salad'!I233&gt;0,Mushrooms!I233&gt;0,Lemon!I233&gt;0),50,200))),0)</f>
        <v>0</v>
      </c>
      <c r="J233" s="2">
        <f ca="1">IF(D233&lt;$E$18,"N/A",IF(D233=$E$18,IF($E$7-SUM(OFFSET(F233,-$E$18,0):F233)&gt;0,$E$7-SUM(OFFSET(F233,-$E$18,0):F233),0),IF(OFFSET(G233,-$E$18,0)-SUM(OFFSET(F233,-$E$18,0):F233)&gt;0,OFFSET(G233,-$E$18,0)-SUM(OFFSET(F233,-$E$18,0):F233),0)))</f>
        <v>0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87</v>
      </c>
      <c r="F234" s="15">
        <f t="shared" si="22"/>
        <v>5</v>
      </c>
      <c r="G234" s="15">
        <f t="shared" ca="1" si="23"/>
        <v>0</v>
      </c>
      <c r="H234" s="13">
        <f t="shared" ca="1" si="19"/>
        <v>9.5342465753424671E-2</v>
      </c>
      <c r="I234" s="29">
        <f ca="1">IF(G234&lt;&gt;0,IF(E234&lt;0,0,IF(OR(Tzatziki!I234&gt;0),0,IF(OR(Pita!I234&gt;0,'Green Pepper'!I234&gt;0,'House Salad'!I234&gt;0,Mushrooms!I234&gt;0,Lemon!I234&gt;0),50,200))),0)</f>
        <v>0</v>
      </c>
      <c r="J234" s="2">
        <f ca="1">IF(D234&lt;$E$18,"N/A",IF(D234=$E$18,IF($E$7-SUM(OFFSET(F234,-$E$18,0):F234)&gt;0,$E$7-SUM(OFFSET(F234,-$E$18,0):F234),0),IF(OFFSET(G234,-$E$18,0)-SUM(OFFSET(F234,-$E$18,0):F234)&gt;0,OFFSET(G234,-$E$18,0)-SUM(OFFSET(F234,-$E$18,0):F234),0)))</f>
        <v>0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82</v>
      </c>
      <c r="F235" s="15">
        <f t="shared" si="22"/>
        <v>5</v>
      </c>
      <c r="G235" s="15">
        <f t="shared" ca="1" si="23"/>
        <v>0</v>
      </c>
      <c r="H235" s="13">
        <f t="shared" ca="1" si="19"/>
        <v>8.9863013698630145E-2</v>
      </c>
      <c r="I235" s="29">
        <f ca="1">IF(G235&lt;&gt;0,IF(E235&lt;0,0,IF(OR(Tzatziki!I235&gt;0),0,IF(OR(Pita!I235&gt;0,'Green Pepper'!I235&gt;0,'House Salad'!I235&gt;0,Mushrooms!I235&gt;0,Lemon!I235&gt;0),50,200))),0)</f>
        <v>0</v>
      </c>
      <c r="J235" s="2">
        <f ca="1">IF(D235&lt;$E$18,"N/A",IF(D235=$E$18,IF($E$7-SUM(OFFSET(F235,-$E$18,0):F235)&gt;0,$E$7-SUM(OFFSET(F235,-$E$18,0):F235),0),IF(OFFSET(G235,-$E$18,0)-SUM(OFFSET(F235,-$E$18,0):F235)&gt;0,OFFSET(G235,-$E$18,0)-SUM(OFFSET(F235,-$E$18,0):F235),0)))</f>
        <v>0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77</v>
      </c>
      <c r="F236" s="15">
        <f t="shared" si="22"/>
        <v>5</v>
      </c>
      <c r="G236" s="15">
        <f t="shared" ca="1" si="23"/>
        <v>0</v>
      </c>
      <c r="H236" s="13">
        <f t="shared" ca="1" si="19"/>
        <v>8.4383561643835633E-2</v>
      </c>
      <c r="I236" s="29">
        <f ca="1">IF(G236&lt;&gt;0,IF(E236&lt;0,0,IF(OR(Tzatziki!I236&gt;0),0,IF(OR(Pita!I236&gt;0,'Green Pepper'!I236&gt;0,'House Salad'!I236&gt;0,Mushrooms!I236&gt;0,Lemon!I236&gt;0),50,200))),0)</f>
        <v>0</v>
      </c>
      <c r="J236" s="2">
        <f ca="1">IF(D236&lt;$E$18,"N/A",IF(D236=$E$18,IF($E$7-SUM(OFFSET(F236,-$E$18,0):F236)&gt;0,$E$7-SUM(OFFSET(F236,-$E$18,0):F236),0),IF(OFFSET(G236,-$E$18,0)-SUM(OFFSET(F236,-$E$18,0):F236)&gt;0,OFFSET(G236,-$E$18,0)-SUM(OFFSET(F236,-$E$18,0):F236),0)))</f>
        <v>0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72</v>
      </c>
      <c r="F237" s="15">
        <f t="shared" si="22"/>
        <v>5</v>
      </c>
      <c r="G237" s="15">
        <f t="shared" ca="1" si="23"/>
        <v>0</v>
      </c>
      <c r="H237" s="13">
        <f t="shared" ca="1" si="19"/>
        <v>7.8904109589041108E-2</v>
      </c>
      <c r="I237" s="29">
        <f ca="1">IF(G237&lt;&gt;0,IF(E237&lt;0,0,IF(OR(Tzatziki!I237&gt;0),0,IF(OR(Pita!I237&gt;0,'Green Pepper'!I237&gt;0,'House Salad'!I237&gt;0,Mushrooms!I237&gt;0,Lemon!I237&gt;0),50,200))),0)</f>
        <v>0</v>
      </c>
      <c r="J237" s="2">
        <f ca="1">IF(D237&lt;$E$18,"N/A",IF(D237=$E$18,IF($E$7-SUM(OFFSET(F237,-$E$18,0):F237)&gt;0,$E$7-SUM(OFFSET(F237,-$E$18,0):F237),0),IF(OFFSET(G237,-$E$18,0)-SUM(OFFSET(F237,-$E$18,0):F237)&gt;0,OFFSET(G237,-$E$18,0)-SUM(OFFSET(F237,-$E$18,0):F237),0)))</f>
        <v>0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67</v>
      </c>
      <c r="F238" s="15">
        <f t="shared" si="22"/>
        <v>5</v>
      </c>
      <c r="G238" s="15">
        <f t="shared" ca="1" si="23"/>
        <v>0</v>
      </c>
      <c r="H238" s="13">
        <f t="shared" ca="1" si="19"/>
        <v>7.3424657534246582E-2</v>
      </c>
      <c r="I238" s="29">
        <f ca="1">IF(G238&lt;&gt;0,IF(E238&lt;0,0,IF(OR(Tzatziki!I238&gt;0),0,IF(OR(Pita!I238&gt;0,'Green Pepper'!I238&gt;0,'House Salad'!I238&gt;0,Mushrooms!I238&gt;0,Lemon!I238&gt;0),50,200))),0)</f>
        <v>0</v>
      </c>
      <c r="J238" s="2">
        <f ca="1">IF(D238&lt;$E$18,"N/A",IF(D238=$E$18,IF($E$7-SUM(OFFSET(F238,-$E$18,0):F238)&gt;0,$E$7-SUM(OFFSET(F238,-$E$18,0):F238),0),IF(OFFSET(G238,-$E$18,0)-SUM(OFFSET(F238,-$E$18,0):F238)&gt;0,OFFSET(G238,-$E$18,0)-SUM(OFFSET(F238,-$E$18,0):F238),0)))</f>
        <v>0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62</v>
      </c>
      <c r="F239" s="15">
        <f t="shared" si="22"/>
        <v>5</v>
      </c>
      <c r="G239" s="15">
        <f t="shared" ca="1" si="23"/>
        <v>0</v>
      </c>
      <c r="H239" s="13">
        <f t="shared" ca="1" si="19"/>
        <v>6.794520547945207E-2</v>
      </c>
      <c r="I239" s="29">
        <f ca="1">IF(G239&lt;&gt;0,IF(E239&lt;0,0,IF(OR(Tzatziki!I239&gt;0),0,IF(OR(Pita!I239&gt;0,'Green Pepper'!I239&gt;0,'House Salad'!I239&gt;0,Mushrooms!I239&gt;0,Lemon!I239&gt;0),50,200))),0)</f>
        <v>0</v>
      </c>
      <c r="J239" s="2">
        <f ca="1">IF(D239&lt;$E$18,"N/A",IF(D239=$E$18,IF($E$7-SUM(OFFSET(F239,-$E$18,0):F239)&gt;0,$E$7-SUM(OFFSET(F239,-$E$18,0):F239),0),IF(OFFSET(G239,-$E$18,0)-SUM(OFFSET(F239,-$E$18,0):F239)&gt;0,OFFSET(G239,-$E$18,0)-SUM(OFFSET(F239,-$E$18,0):F239),0)))</f>
        <v>0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57</v>
      </c>
      <c r="F240" s="15">
        <f t="shared" si="22"/>
        <v>5</v>
      </c>
      <c r="G240" s="15">
        <f t="shared" ca="1" si="23"/>
        <v>0</v>
      </c>
      <c r="H240" s="13">
        <f t="shared" ca="1" si="19"/>
        <v>6.2465753424657544E-2</v>
      </c>
      <c r="I240" s="29">
        <f ca="1">IF(G240&lt;&gt;0,IF(E240&lt;0,0,IF(OR(Tzatziki!I240&gt;0),0,IF(OR(Pita!I240&gt;0,'Green Pepper'!I240&gt;0,'House Salad'!I240&gt;0,Mushrooms!I240&gt;0,Lemon!I240&gt;0),50,200))),0)</f>
        <v>0</v>
      </c>
      <c r="J240" s="2">
        <f ca="1">IF(D240&lt;$E$18,"N/A",IF(D240=$E$18,IF($E$7-SUM(OFFSET(F240,-$E$18,0):F240)&gt;0,$E$7-SUM(OFFSET(F240,-$E$18,0):F240),0),IF(OFFSET(G240,-$E$18,0)-SUM(OFFSET(F240,-$E$18,0):F240)&gt;0,OFFSET(G240,-$E$18,0)-SUM(OFFSET(F240,-$E$18,0):F240),0)))</f>
        <v>0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52</v>
      </c>
      <c r="F241" s="15">
        <f t="shared" si="22"/>
        <v>5</v>
      </c>
      <c r="G241" s="15">
        <f t="shared" ca="1" si="23"/>
        <v>0</v>
      </c>
      <c r="H241" s="13">
        <f t="shared" ca="1" si="19"/>
        <v>5.6986301369863018E-2</v>
      </c>
      <c r="I241" s="29">
        <f ca="1">IF(G241&lt;&gt;0,IF(E241&lt;0,0,IF(OR(Tzatziki!I241&gt;0),0,IF(OR(Pita!I241&gt;0,'Green Pepper'!I241&gt;0,'House Salad'!I241&gt;0,Mushrooms!I241&gt;0,Lemon!I241&gt;0),50,200))),0)</f>
        <v>0</v>
      </c>
      <c r="J241" s="2">
        <f ca="1">IF(D241&lt;$E$18,"N/A",IF(D241=$E$18,IF($E$7-SUM(OFFSET(F241,-$E$18,0):F241)&gt;0,$E$7-SUM(OFFSET(F241,-$E$18,0):F241),0),IF(OFFSET(G241,-$E$18,0)-SUM(OFFSET(F241,-$E$18,0):F241)&gt;0,OFFSET(G241,-$E$18,0)-SUM(OFFSET(F241,-$E$18,0):F241),0)))</f>
        <v>0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47</v>
      </c>
      <c r="F242" s="15">
        <f t="shared" si="22"/>
        <v>5</v>
      </c>
      <c r="G242" s="15">
        <f t="shared" ca="1" si="23"/>
        <v>0</v>
      </c>
      <c r="H242" s="13">
        <f t="shared" ca="1" si="19"/>
        <v>5.1506849315068499E-2</v>
      </c>
      <c r="I242" s="29">
        <f ca="1">IF(G242&lt;&gt;0,IF(E242&lt;0,0,IF(OR(Tzatziki!I242&gt;0),0,IF(OR(Pita!I242&gt;0,'Green Pepper'!I242&gt;0,'House Salad'!I242&gt;0,Mushrooms!I242&gt;0,Lemon!I242&gt;0),50,200))),0)</f>
        <v>0</v>
      </c>
      <c r="J242" s="2">
        <f ca="1">IF(D242&lt;$E$18,"N/A",IF(D242=$E$18,IF($E$7-SUM(OFFSET(F242,-$E$18,0):F242)&gt;0,$E$7-SUM(OFFSET(F242,-$E$18,0):F242),0),IF(OFFSET(G242,-$E$18,0)-SUM(OFFSET(F242,-$E$18,0):F242)&gt;0,OFFSET(G242,-$E$18,0)-SUM(OFFSET(F242,-$E$18,0):F242),0)))</f>
        <v>0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42</v>
      </c>
      <c r="F243" s="15">
        <f t="shared" si="22"/>
        <v>5</v>
      </c>
      <c r="G243" s="15">
        <f t="shared" ca="1" si="23"/>
        <v>0</v>
      </c>
      <c r="H243" s="13">
        <f t="shared" ca="1" si="19"/>
        <v>4.6027397260273981E-2</v>
      </c>
      <c r="I243" s="29">
        <f ca="1">IF(G243&lt;&gt;0,IF(E243&lt;0,0,IF(OR(Tzatziki!I243&gt;0),0,IF(OR(Pita!I243&gt;0,'Green Pepper'!I243&gt;0,'House Salad'!I243&gt;0,Mushrooms!I243&gt;0,Lemon!I243&gt;0),50,200))),0)</f>
        <v>0</v>
      </c>
      <c r="J243" s="2">
        <f ca="1">IF(D243&lt;$E$18,"N/A",IF(D243=$E$18,IF($E$7-SUM(OFFSET(F243,-$E$18,0):F243)&gt;0,$E$7-SUM(OFFSET(F243,-$E$18,0):F243),0),IF(OFFSET(G243,-$E$18,0)-SUM(OFFSET(F243,-$E$18,0):F243)&gt;0,OFFSET(G243,-$E$18,0)-SUM(OFFSET(F243,-$E$18,0):F243),0)))</f>
        <v>0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37</v>
      </c>
      <c r="F244" s="15">
        <f t="shared" si="22"/>
        <v>5</v>
      </c>
      <c r="G244" s="15">
        <f t="shared" ca="1" si="23"/>
        <v>70</v>
      </c>
      <c r="H244" s="13">
        <f t="shared" ca="1" si="19"/>
        <v>4.0547945205479455E-2</v>
      </c>
      <c r="I244" s="29">
        <f ca="1">IF(G244&lt;&gt;0,IF(E244&lt;0,0,IF(OR(Tzatziki!I244&gt;0),0,IF(OR(Pita!I244&gt;0,'Green Pepper'!I244&gt;0,'House Salad'!I244&gt;0,Mushrooms!I244&gt;0,Lemon!I244&gt;0),50,200))),0)</f>
        <v>0</v>
      </c>
      <c r="J244" s="2">
        <f ca="1">IF(D244&lt;$E$18,"N/A",IF(D244=$E$18,IF($E$7-SUM(OFFSET(F244,-$E$18,0):F244)&gt;0,$E$7-SUM(OFFSET(F244,-$E$18,0):F244),0),IF(OFFSET(G244,-$E$18,0)-SUM(OFFSET(F244,-$E$18,0):F244)&gt;0,OFFSET(G244,-$E$18,0)-SUM(OFFSET(F244,-$E$18,0):F244),0)))</f>
        <v>0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102</v>
      </c>
      <c r="F245" s="15">
        <f t="shared" si="22"/>
        <v>5</v>
      </c>
      <c r="G245" s="15">
        <f t="shared" ca="1" si="23"/>
        <v>0</v>
      </c>
      <c r="H245" s="13">
        <f t="shared" ca="1" si="19"/>
        <v>0.11178082191780823</v>
      </c>
      <c r="I245" s="29">
        <f ca="1">IF(G245&lt;&gt;0,IF(E245&lt;0,0,IF(OR(Tzatziki!I245&gt;0),0,IF(OR(Pita!I245&gt;0,'Green Pepper'!I245&gt;0,'House Salad'!I245&gt;0,Mushrooms!I245&gt;0,Lemon!I245&gt;0),50,200))),0)</f>
        <v>0</v>
      </c>
      <c r="J245" s="2">
        <f ca="1">IF(D245&lt;$E$18,"N/A",IF(D245=$E$18,IF($E$7-SUM(OFFSET(F245,-$E$18,0):F245)&gt;0,$E$7-SUM(OFFSET(F245,-$E$18,0):F245),0),IF(OFFSET(G245,-$E$18,0)-SUM(OFFSET(F245,-$E$18,0):F245)&gt;0,OFFSET(G245,-$E$18,0)-SUM(OFFSET(F245,-$E$18,0):F245),0)))</f>
        <v>0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97</v>
      </c>
      <c r="F246" s="15">
        <f t="shared" si="22"/>
        <v>5</v>
      </c>
      <c r="G246" s="15">
        <f t="shared" ca="1" si="23"/>
        <v>0</v>
      </c>
      <c r="H246" s="13">
        <f t="shared" ca="1" si="19"/>
        <v>0.10630136986301371</v>
      </c>
      <c r="I246" s="29">
        <f ca="1">IF(G246&lt;&gt;0,IF(E246&lt;0,0,IF(OR(Tzatziki!I246&gt;0),0,IF(OR(Pita!I246&gt;0,'Green Pepper'!I246&gt;0,'House Salad'!I246&gt;0,Mushrooms!I246&gt;0,Lemon!I246&gt;0),50,200))),0)</f>
        <v>0</v>
      </c>
      <c r="J246" s="2">
        <f ca="1">IF(D246&lt;$E$18,"N/A",IF(D246=$E$18,IF($E$7-SUM(OFFSET(F246,-$E$18,0):F246)&gt;0,$E$7-SUM(OFFSET(F246,-$E$18,0):F246),0),IF(OFFSET(G246,-$E$18,0)-SUM(OFFSET(F246,-$E$18,0):F246)&gt;0,OFFSET(G246,-$E$18,0)-SUM(OFFSET(F246,-$E$18,0):F246),0)))</f>
        <v>0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92</v>
      </c>
      <c r="F247" s="15">
        <f t="shared" si="22"/>
        <v>5</v>
      </c>
      <c r="G247" s="15">
        <f t="shared" ca="1" si="23"/>
        <v>0</v>
      </c>
      <c r="H247" s="13">
        <f t="shared" ca="1" si="19"/>
        <v>0.1008219178082192</v>
      </c>
      <c r="I247" s="29">
        <f ca="1">IF(G247&lt;&gt;0,IF(E247&lt;0,0,IF(OR(Tzatziki!I247&gt;0),0,IF(OR(Pita!I247&gt;0,'Green Pepper'!I247&gt;0,'House Salad'!I247&gt;0,Mushrooms!I247&gt;0,Lemon!I247&gt;0),50,200))),0)</f>
        <v>0</v>
      </c>
      <c r="J247" s="2">
        <f ca="1">IF(D247&lt;$E$18,"N/A",IF(D247=$E$18,IF($E$7-SUM(OFFSET(F247,-$E$18,0):F247)&gt;0,$E$7-SUM(OFFSET(F247,-$E$18,0):F247),0),IF(OFFSET(G247,-$E$18,0)-SUM(OFFSET(F247,-$E$18,0):F247)&gt;0,OFFSET(G247,-$E$18,0)-SUM(OFFSET(F247,-$E$18,0):F247),0)))</f>
        <v>0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87</v>
      </c>
      <c r="F248" s="15">
        <f t="shared" si="22"/>
        <v>5</v>
      </c>
      <c r="G248" s="15">
        <f t="shared" ca="1" si="23"/>
        <v>0</v>
      </c>
      <c r="H248" s="13">
        <f t="shared" ca="1" si="19"/>
        <v>9.5342465753424671E-2</v>
      </c>
      <c r="I248" s="29">
        <f ca="1">IF(G248&lt;&gt;0,IF(E248&lt;0,0,IF(OR(Tzatziki!I248&gt;0),0,IF(OR(Pita!I248&gt;0,'Green Pepper'!I248&gt;0,'House Salad'!I248&gt;0,Mushrooms!I248&gt;0,Lemon!I248&gt;0),50,200))),0)</f>
        <v>0</v>
      </c>
      <c r="J248" s="2">
        <f ca="1">IF(D248&lt;$E$18,"N/A",IF(D248=$E$18,IF($E$7-SUM(OFFSET(F248,-$E$18,0):F248)&gt;0,$E$7-SUM(OFFSET(F248,-$E$18,0):F248),0),IF(OFFSET(G248,-$E$18,0)-SUM(OFFSET(F248,-$E$18,0):F248)&gt;0,OFFSET(G248,-$E$18,0)-SUM(OFFSET(F248,-$E$18,0):F248),0)))</f>
        <v>0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82</v>
      </c>
      <c r="F249" s="15">
        <f t="shared" si="22"/>
        <v>5</v>
      </c>
      <c r="G249" s="15">
        <f t="shared" ca="1" si="23"/>
        <v>0</v>
      </c>
      <c r="H249" s="13">
        <f t="shared" ca="1" si="19"/>
        <v>8.9863013698630145E-2</v>
      </c>
      <c r="I249" s="29">
        <f ca="1">IF(G249&lt;&gt;0,IF(E249&lt;0,0,IF(OR(Tzatziki!I249&gt;0),0,IF(OR(Pita!I249&gt;0,'Green Pepper'!I249&gt;0,'House Salad'!I249&gt;0,Mushrooms!I249&gt;0,Lemon!I249&gt;0),50,200))),0)</f>
        <v>0</v>
      </c>
      <c r="J249" s="2">
        <f ca="1">IF(D249&lt;$E$18,"N/A",IF(D249=$E$18,IF($E$7-SUM(OFFSET(F249,-$E$18,0):F249)&gt;0,$E$7-SUM(OFFSET(F249,-$E$18,0):F249),0),IF(OFFSET(G249,-$E$18,0)-SUM(OFFSET(F249,-$E$18,0):F249)&gt;0,OFFSET(G249,-$E$18,0)-SUM(OFFSET(F249,-$E$18,0):F249),0)))</f>
        <v>0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77</v>
      </c>
      <c r="F250" s="15">
        <f t="shared" si="22"/>
        <v>5</v>
      </c>
      <c r="G250" s="15">
        <f t="shared" ca="1" si="23"/>
        <v>0</v>
      </c>
      <c r="H250" s="13">
        <f t="shared" ca="1" si="19"/>
        <v>8.4383561643835633E-2</v>
      </c>
      <c r="I250" s="29">
        <f ca="1">IF(G250&lt;&gt;0,IF(E250&lt;0,0,IF(OR(Tzatziki!I250&gt;0),0,IF(OR(Pita!I250&gt;0,'Green Pepper'!I250&gt;0,'House Salad'!I250&gt;0,Mushrooms!I250&gt;0,Lemon!I250&gt;0),50,200))),0)</f>
        <v>0</v>
      </c>
      <c r="J250" s="2">
        <f ca="1">IF(D250&lt;$E$18,"N/A",IF(D250=$E$18,IF($E$7-SUM(OFFSET(F250,-$E$18,0):F250)&gt;0,$E$7-SUM(OFFSET(F250,-$E$18,0):F250),0),IF(OFFSET(G250,-$E$18,0)-SUM(OFFSET(F250,-$E$18,0):F250)&gt;0,OFFSET(G250,-$E$18,0)-SUM(OFFSET(F250,-$E$18,0):F250),0)))</f>
        <v>0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72</v>
      </c>
      <c r="F251" s="15">
        <f t="shared" si="22"/>
        <v>5</v>
      </c>
      <c r="G251" s="15">
        <f t="shared" ca="1" si="23"/>
        <v>0</v>
      </c>
      <c r="H251" s="13">
        <f t="shared" ca="1" si="19"/>
        <v>7.8904109589041108E-2</v>
      </c>
      <c r="I251" s="29">
        <f ca="1">IF(G251&lt;&gt;0,IF(E251&lt;0,0,IF(OR(Tzatziki!I251&gt;0),0,IF(OR(Pita!I251&gt;0,'Green Pepper'!I251&gt;0,'House Salad'!I251&gt;0,Mushrooms!I251&gt;0,Lemon!I251&gt;0),50,200))),0)</f>
        <v>0</v>
      </c>
      <c r="J251" s="2">
        <f ca="1">IF(D251&lt;$E$18,"N/A",IF(D251=$E$18,IF($E$7-SUM(OFFSET(F251,-$E$18,0):F251)&gt;0,$E$7-SUM(OFFSET(F251,-$E$18,0):F251),0),IF(OFFSET(G251,-$E$18,0)-SUM(OFFSET(F251,-$E$18,0):F251)&gt;0,OFFSET(G251,-$E$18,0)-SUM(OFFSET(F251,-$E$18,0):F251),0)))</f>
        <v>0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67</v>
      </c>
      <c r="F252" s="15">
        <f t="shared" si="22"/>
        <v>5</v>
      </c>
      <c r="G252" s="15">
        <f t="shared" ca="1" si="23"/>
        <v>0</v>
      </c>
      <c r="H252" s="13">
        <f t="shared" ca="1" si="19"/>
        <v>7.3424657534246582E-2</v>
      </c>
      <c r="I252" s="29">
        <f ca="1">IF(G252&lt;&gt;0,IF(E252&lt;0,0,IF(OR(Tzatziki!I252&gt;0),0,IF(OR(Pita!I252&gt;0,'Green Pepper'!I252&gt;0,'House Salad'!I252&gt;0,Mushrooms!I252&gt;0,Lemon!I252&gt;0),50,200))),0)</f>
        <v>0</v>
      </c>
      <c r="J252" s="2">
        <f ca="1">IF(D252&lt;$E$18,"N/A",IF(D252=$E$18,IF($E$7-SUM(OFFSET(F252,-$E$18,0):F252)&gt;0,$E$7-SUM(OFFSET(F252,-$E$18,0):F252),0),IF(OFFSET(G252,-$E$18,0)-SUM(OFFSET(F252,-$E$18,0):F252)&gt;0,OFFSET(G252,-$E$18,0)-SUM(OFFSET(F252,-$E$18,0):F252),0)))</f>
        <v>0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62</v>
      </c>
      <c r="F253" s="15">
        <f t="shared" si="22"/>
        <v>5</v>
      </c>
      <c r="G253" s="15">
        <f t="shared" ca="1" si="23"/>
        <v>0</v>
      </c>
      <c r="H253" s="13">
        <f t="shared" ca="1" si="19"/>
        <v>6.794520547945207E-2</v>
      </c>
      <c r="I253" s="29">
        <f ca="1">IF(G253&lt;&gt;0,IF(E253&lt;0,0,IF(OR(Tzatziki!I253&gt;0),0,IF(OR(Pita!I253&gt;0,'Green Pepper'!I253&gt;0,'House Salad'!I253&gt;0,Mushrooms!I253&gt;0,Lemon!I253&gt;0),50,200))),0)</f>
        <v>0</v>
      </c>
      <c r="J253" s="2">
        <f ca="1">IF(D253&lt;$E$18,"N/A",IF(D253=$E$18,IF($E$7-SUM(OFFSET(F253,-$E$18,0):F253)&gt;0,$E$7-SUM(OFFSET(F253,-$E$18,0):F253),0),IF(OFFSET(G253,-$E$18,0)-SUM(OFFSET(F253,-$E$18,0):F253)&gt;0,OFFSET(G253,-$E$18,0)-SUM(OFFSET(F253,-$E$18,0):F253),0)))</f>
        <v>0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57</v>
      </c>
      <c r="F254" s="15">
        <f t="shared" si="22"/>
        <v>5</v>
      </c>
      <c r="G254" s="15">
        <f t="shared" ca="1" si="23"/>
        <v>0</v>
      </c>
      <c r="H254" s="13">
        <f t="shared" ca="1" si="19"/>
        <v>6.2465753424657544E-2</v>
      </c>
      <c r="I254" s="29">
        <f ca="1">IF(G254&lt;&gt;0,IF(E254&lt;0,0,IF(OR(Tzatziki!I254&gt;0),0,IF(OR(Pita!I254&gt;0,'Green Pepper'!I254&gt;0,'House Salad'!I254&gt;0,Mushrooms!I254&gt;0,Lemon!I254&gt;0),50,200))),0)</f>
        <v>0</v>
      </c>
      <c r="J254" s="2">
        <f ca="1">IF(D254&lt;$E$18,"N/A",IF(D254=$E$18,IF($E$7-SUM(OFFSET(F254,-$E$18,0):F254)&gt;0,$E$7-SUM(OFFSET(F254,-$E$18,0):F254),0),IF(OFFSET(G254,-$E$18,0)-SUM(OFFSET(F254,-$E$18,0):F254)&gt;0,OFFSET(G254,-$E$18,0)-SUM(OFFSET(F254,-$E$18,0):F254),0)))</f>
        <v>0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52</v>
      </c>
      <c r="F255" s="15">
        <f t="shared" si="22"/>
        <v>5</v>
      </c>
      <c r="G255" s="15">
        <f t="shared" ca="1" si="23"/>
        <v>0</v>
      </c>
      <c r="H255" s="13">
        <f t="shared" ca="1" si="19"/>
        <v>5.6986301369863018E-2</v>
      </c>
      <c r="I255" s="29">
        <f ca="1">IF(G255&lt;&gt;0,IF(E255&lt;0,0,IF(OR(Tzatziki!I255&gt;0),0,IF(OR(Pita!I255&gt;0,'Green Pepper'!I255&gt;0,'House Salad'!I255&gt;0,Mushrooms!I255&gt;0,Lemon!I255&gt;0),50,200))),0)</f>
        <v>0</v>
      </c>
      <c r="J255" s="2">
        <f ca="1">IF(D255&lt;$E$18,"N/A",IF(D255=$E$18,IF($E$7-SUM(OFFSET(F255,-$E$18,0):F255)&gt;0,$E$7-SUM(OFFSET(F255,-$E$18,0):F255),0),IF(OFFSET(G255,-$E$18,0)-SUM(OFFSET(F255,-$E$18,0):F255)&gt;0,OFFSET(G255,-$E$18,0)-SUM(OFFSET(F255,-$E$18,0):F255),0)))</f>
        <v>0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47</v>
      </c>
      <c r="F256" s="15">
        <f t="shared" si="22"/>
        <v>5</v>
      </c>
      <c r="G256" s="15">
        <f t="shared" ca="1" si="23"/>
        <v>0</v>
      </c>
      <c r="H256" s="13">
        <f t="shared" ca="1" si="19"/>
        <v>5.1506849315068499E-2</v>
      </c>
      <c r="I256" s="29">
        <f ca="1">IF(G256&lt;&gt;0,IF(E256&lt;0,0,IF(OR(Tzatziki!I256&gt;0),0,IF(OR(Pita!I256&gt;0,'Green Pepper'!I256&gt;0,'House Salad'!I256&gt;0,Mushrooms!I256&gt;0,Lemon!I256&gt;0),50,200))),0)</f>
        <v>0</v>
      </c>
      <c r="J256" s="2">
        <f ca="1">IF(D256&lt;$E$18,"N/A",IF(D256=$E$18,IF($E$7-SUM(OFFSET(F256,-$E$18,0):F256)&gt;0,$E$7-SUM(OFFSET(F256,-$E$18,0):F256),0),IF(OFFSET(G256,-$E$18,0)-SUM(OFFSET(F256,-$E$18,0):F256)&gt;0,OFFSET(G256,-$E$18,0)-SUM(OFFSET(F256,-$E$18,0):F256),0)))</f>
        <v>0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42</v>
      </c>
      <c r="F257" s="15">
        <f t="shared" si="22"/>
        <v>5</v>
      </c>
      <c r="G257" s="15">
        <f t="shared" ca="1" si="23"/>
        <v>0</v>
      </c>
      <c r="H257" s="13">
        <f t="shared" ca="1" si="19"/>
        <v>4.6027397260273981E-2</v>
      </c>
      <c r="I257" s="29">
        <f ca="1">IF(G257&lt;&gt;0,IF(E257&lt;0,0,IF(OR(Tzatziki!I257&gt;0),0,IF(OR(Pita!I257&gt;0,'Green Pepper'!I257&gt;0,'House Salad'!I257&gt;0,Mushrooms!I257&gt;0,Lemon!I257&gt;0),50,200))),0)</f>
        <v>0</v>
      </c>
      <c r="J257" s="2">
        <f ca="1">IF(D257&lt;$E$18,"N/A",IF(D257=$E$18,IF($E$7-SUM(OFFSET(F257,-$E$18,0):F257)&gt;0,$E$7-SUM(OFFSET(F257,-$E$18,0):F257),0),IF(OFFSET(G257,-$E$18,0)-SUM(OFFSET(F257,-$E$18,0):F257)&gt;0,OFFSET(G257,-$E$18,0)-SUM(OFFSET(F257,-$E$18,0):F257),0)))</f>
        <v>0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37</v>
      </c>
      <c r="F258" s="15">
        <f t="shared" si="22"/>
        <v>5</v>
      </c>
      <c r="G258" s="15">
        <f t="shared" ca="1" si="23"/>
        <v>70</v>
      </c>
      <c r="H258" s="13">
        <f t="shared" ca="1" si="19"/>
        <v>4.0547945205479455E-2</v>
      </c>
      <c r="I258" s="29">
        <f ca="1">IF(G258&lt;&gt;0,IF(E258&lt;0,0,IF(OR(Tzatziki!I258&gt;0),0,IF(OR(Pita!I258&gt;0,'Green Pepper'!I258&gt;0,'House Salad'!I258&gt;0,Mushrooms!I258&gt;0,Lemon!I258&gt;0),50,200))),0)</f>
        <v>0</v>
      </c>
      <c r="J258" s="2">
        <f ca="1">IF(D258&lt;$E$18,"N/A",IF(D258=$E$18,IF($E$7-SUM(OFFSET(F258,-$E$18,0):F258)&gt;0,$E$7-SUM(OFFSET(F258,-$E$18,0):F258),0),IF(OFFSET(G258,-$E$18,0)-SUM(OFFSET(F258,-$E$18,0):F258)&gt;0,OFFSET(G258,-$E$18,0)-SUM(OFFSET(F258,-$E$18,0):F258),0)))</f>
        <v>0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102</v>
      </c>
      <c r="F259" s="15">
        <f t="shared" si="22"/>
        <v>5</v>
      </c>
      <c r="G259" s="15">
        <f t="shared" ca="1" si="23"/>
        <v>0</v>
      </c>
      <c r="H259" s="13">
        <f t="shared" ca="1" si="19"/>
        <v>0.11178082191780823</v>
      </c>
      <c r="I259" s="29">
        <f ca="1">IF(G259&lt;&gt;0,IF(E259&lt;0,0,IF(OR(Tzatziki!I259&gt;0),0,IF(OR(Pita!I259&gt;0,'Green Pepper'!I259&gt;0,'House Salad'!I259&gt;0,Mushrooms!I259&gt;0,Lemon!I259&gt;0),50,200))),0)</f>
        <v>0</v>
      </c>
      <c r="J259" s="2">
        <f ca="1">IF(D259&lt;$E$18,"N/A",IF(D259=$E$18,IF($E$7-SUM(OFFSET(F259,-$E$18,0):F259)&gt;0,$E$7-SUM(OFFSET(F259,-$E$18,0):F259),0),IF(OFFSET(G259,-$E$18,0)-SUM(OFFSET(F259,-$E$18,0):F259)&gt;0,OFFSET(G259,-$E$18,0)-SUM(OFFSET(F259,-$E$18,0):F259),0)))</f>
        <v>0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97</v>
      </c>
      <c r="F260" s="15">
        <f t="shared" si="22"/>
        <v>5</v>
      </c>
      <c r="G260" s="15">
        <f t="shared" ca="1" si="23"/>
        <v>0</v>
      </c>
      <c r="H260" s="13">
        <f t="shared" ca="1" si="19"/>
        <v>0.10630136986301371</v>
      </c>
      <c r="I260" s="29">
        <f ca="1">IF(G260&lt;&gt;0,IF(E260&lt;0,0,IF(OR(Tzatziki!I260&gt;0),0,IF(OR(Pita!I260&gt;0,'Green Pepper'!I260&gt;0,'House Salad'!I260&gt;0,Mushrooms!I260&gt;0,Lemon!I260&gt;0),50,200))),0)</f>
        <v>0</v>
      </c>
      <c r="J260" s="2">
        <f ca="1">IF(D260&lt;$E$18,"N/A",IF(D260=$E$18,IF($E$7-SUM(OFFSET(F260,-$E$18,0):F260)&gt;0,$E$7-SUM(OFFSET(F260,-$E$18,0):F260),0),IF(OFFSET(G260,-$E$18,0)-SUM(OFFSET(F260,-$E$18,0):F260)&gt;0,OFFSET(G260,-$E$18,0)-SUM(OFFSET(F260,-$E$18,0):F260),0)))</f>
        <v>0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92</v>
      </c>
      <c r="F261" s="15">
        <f t="shared" si="22"/>
        <v>5</v>
      </c>
      <c r="G261" s="15">
        <f t="shared" ca="1" si="23"/>
        <v>0</v>
      </c>
      <c r="H261" s="13">
        <f t="shared" ca="1" si="19"/>
        <v>0.1008219178082192</v>
      </c>
      <c r="I261" s="29">
        <f ca="1">IF(G261&lt;&gt;0,IF(E261&lt;0,0,IF(OR(Tzatziki!I261&gt;0),0,IF(OR(Pita!I261&gt;0,'Green Pepper'!I261&gt;0,'House Salad'!I261&gt;0,Mushrooms!I261&gt;0,Lemon!I261&gt;0),50,200))),0)</f>
        <v>0</v>
      </c>
      <c r="J261" s="2">
        <f ca="1">IF(D261&lt;$E$18,"N/A",IF(D261=$E$18,IF($E$7-SUM(OFFSET(F261,-$E$18,0):F261)&gt;0,$E$7-SUM(OFFSET(F261,-$E$18,0):F261),0),IF(OFFSET(G261,-$E$18,0)-SUM(OFFSET(F261,-$E$18,0):F261)&gt;0,OFFSET(G261,-$E$18,0)-SUM(OFFSET(F261,-$E$18,0):F261),0)))</f>
        <v>0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87</v>
      </c>
      <c r="F262" s="15">
        <f t="shared" si="22"/>
        <v>5</v>
      </c>
      <c r="G262" s="15">
        <f t="shared" ca="1" si="23"/>
        <v>0</v>
      </c>
      <c r="H262" s="13">
        <f t="shared" ca="1" si="19"/>
        <v>9.5342465753424671E-2</v>
      </c>
      <c r="I262" s="29">
        <f ca="1">IF(G262&lt;&gt;0,IF(E262&lt;0,0,IF(OR(Tzatziki!I262&gt;0),0,IF(OR(Pita!I262&gt;0,'Green Pepper'!I262&gt;0,'House Salad'!I262&gt;0,Mushrooms!I262&gt;0,Lemon!I262&gt;0),50,200))),0)</f>
        <v>0</v>
      </c>
      <c r="J262" s="2">
        <f ca="1">IF(D262&lt;$E$18,"N/A",IF(D262=$E$18,IF($E$7-SUM(OFFSET(F262,-$E$18,0):F262)&gt;0,$E$7-SUM(OFFSET(F262,-$E$18,0):F262),0),IF(OFFSET(G262,-$E$18,0)-SUM(OFFSET(F262,-$E$18,0):F262)&gt;0,OFFSET(G262,-$E$18,0)-SUM(OFFSET(F262,-$E$18,0):F262),0)))</f>
        <v>0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82</v>
      </c>
      <c r="F263" s="15">
        <f t="shared" si="22"/>
        <v>5</v>
      </c>
      <c r="G263" s="15">
        <f t="shared" ca="1" si="23"/>
        <v>0</v>
      </c>
      <c r="H263" s="13">
        <f t="shared" ca="1" si="19"/>
        <v>8.9863013698630145E-2</v>
      </c>
      <c r="I263" s="29">
        <f ca="1">IF(G263&lt;&gt;0,IF(E263&lt;0,0,IF(OR(Tzatziki!I263&gt;0),0,IF(OR(Pita!I263&gt;0,'Green Pepper'!I263&gt;0,'House Salad'!I263&gt;0,Mushrooms!I263&gt;0,Lemon!I263&gt;0),50,200))),0)</f>
        <v>0</v>
      </c>
      <c r="J263" s="2">
        <f ca="1">IF(D263&lt;$E$18,"N/A",IF(D263=$E$18,IF($E$7-SUM(OFFSET(F263,-$E$18,0):F263)&gt;0,$E$7-SUM(OFFSET(F263,-$E$18,0):F263),0),IF(OFFSET(G263,-$E$18,0)-SUM(OFFSET(F263,-$E$18,0):F263)&gt;0,OFFSET(G263,-$E$18,0)-SUM(OFFSET(F263,-$E$18,0):F263),0)))</f>
        <v>0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77</v>
      </c>
      <c r="F264" s="15">
        <f t="shared" si="22"/>
        <v>5</v>
      </c>
      <c r="G264" s="15">
        <f t="shared" ca="1" si="23"/>
        <v>0</v>
      </c>
      <c r="H264" s="13">
        <f t="shared" ca="1" si="19"/>
        <v>8.4383561643835633E-2</v>
      </c>
      <c r="I264" s="29">
        <f ca="1">IF(G264&lt;&gt;0,IF(E264&lt;0,0,IF(OR(Tzatziki!I264&gt;0),0,IF(OR(Pita!I264&gt;0,'Green Pepper'!I264&gt;0,'House Salad'!I264&gt;0,Mushrooms!I264&gt;0,Lemon!I264&gt;0),50,200))),0)</f>
        <v>0</v>
      </c>
      <c r="J264" s="2">
        <f ca="1">IF(D264&lt;$E$18,"N/A",IF(D264=$E$18,IF($E$7-SUM(OFFSET(F264,-$E$18,0):F264)&gt;0,$E$7-SUM(OFFSET(F264,-$E$18,0):F264),0),IF(OFFSET(G264,-$E$18,0)-SUM(OFFSET(F264,-$E$18,0):F264)&gt;0,OFFSET(G264,-$E$18,0)-SUM(OFFSET(F264,-$E$18,0):F264),0)))</f>
        <v>0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72</v>
      </c>
      <c r="F265" s="15">
        <f t="shared" si="22"/>
        <v>5</v>
      </c>
      <c r="G265" s="15">
        <f t="shared" ca="1" si="23"/>
        <v>0</v>
      </c>
      <c r="H265" s="13">
        <f t="shared" ca="1" si="19"/>
        <v>7.8904109589041108E-2</v>
      </c>
      <c r="I265" s="29">
        <f ca="1">IF(G265&lt;&gt;0,IF(E265&lt;0,0,IF(OR(Tzatziki!I265&gt;0),0,IF(OR(Pita!I265&gt;0,'Green Pepper'!I265&gt;0,'House Salad'!I265&gt;0,Mushrooms!I265&gt;0,Lemon!I265&gt;0),50,200))),0)</f>
        <v>0</v>
      </c>
      <c r="J265" s="2">
        <f ca="1">IF(D265&lt;$E$18,"N/A",IF(D265=$E$18,IF($E$7-SUM(OFFSET(F265,-$E$18,0):F265)&gt;0,$E$7-SUM(OFFSET(F265,-$E$18,0):F265),0),IF(OFFSET(G265,-$E$18,0)-SUM(OFFSET(F265,-$E$18,0):F265)&gt;0,OFFSET(G265,-$E$18,0)-SUM(OFFSET(F265,-$E$18,0):F265),0)))</f>
        <v>0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67</v>
      </c>
      <c r="F266" s="15">
        <f t="shared" si="22"/>
        <v>5</v>
      </c>
      <c r="G266" s="15">
        <f t="shared" ca="1" si="23"/>
        <v>0</v>
      </c>
      <c r="H266" s="13">
        <f t="shared" ca="1" si="19"/>
        <v>7.3424657534246582E-2</v>
      </c>
      <c r="I266" s="29">
        <f ca="1">IF(G266&lt;&gt;0,IF(E266&lt;0,0,IF(OR(Tzatziki!I266&gt;0),0,IF(OR(Pita!I266&gt;0,'Green Pepper'!I266&gt;0,'House Salad'!I266&gt;0,Mushrooms!I266&gt;0,Lemon!I266&gt;0),50,200))),0)</f>
        <v>0</v>
      </c>
      <c r="J266" s="2">
        <f ca="1">IF(D266&lt;$E$18,"N/A",IF(D266=$E$18,IF($E$7-SUM(OFFSET(F266,-$E$18,0):F266)&gt;0,$E$7-SUM(OFFSET(F266,-$E$18,0):F266),0),IF(OFFSET(G266,-$E$18,0)-SUM(OFFSET(F266,-$E$18,0):F266)&gt;0,OFFSET(G266,-$E$18,0)-SUM(OFFSET(F266,-$E$18,0):F266),0)))</f>
        <v>0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62</v>
      </c>
      <c r="F267" s="15">
        <f t="shared" si="22"/>
        <v>5</v>
      </c>
      <c r="G267" s="15">
        <f t="shared" ca="1" si="23"/>
        <v>0</v>
      </c>
      <c r="H267" s="13">
        <f t="shared" ca="1" si="19"/>
        <v>6.794520547945207E-2</v>
      </c>
      <c r="I267" s="29">
        <f ca="1">IF(G267&lt;&gt;0,IF(E267&lt;0,0,IF(OR(Tzatziki!I267&gt;0),0,IF(OR(Pita!I267&gt;0,'Green Pepper'!I267&gt;0,'House Salad'!I267&gt;0,Mushrooms!I267&gt;0,Lemon!I267&gt;0),50,200))),0)</f>
        <v>0</v>
      </c>
      <c r="J267" s="2">
        <f ca="1">IF(D267&lt;$E$18,"N/A",IF(D267=$E$18,IF($E$7-SUM(OFFSET(F267,-$E$18,0):F267)&gt;0,$E$7-SUM(OFFSET(F267,-$E$18,0):F267),0),IF(OFFSET(G267,-$E$18,0)-SUM(OFFSET(F267,-$E$18,0):F267)&gt;0,OFFSET(G267,-$E$18,0)-SUM(OFFSET(F267,-$E$18,0):F267),0)))</f>
        <v>0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57</v>
      </c>
      <c r="F268" s="15">
        <f t="shared" si="22"/>
        <v>5</v>
      </c>
      <c r="G268" s="15">
        <f t="shared" ca="1" si="23"/>
        <v>0</v>
      </c>
      <c r="H268" s="13">
        <f t="shared" ca="1" si="19"/>
        <v>6.2465753424657544E-2</v>
      </c>
      <c r="I268" s="29">
        <f ca="1">IF(G268&lt;&gt;0,IF(E268&lt;0,0,IF(OR(Tzatziki!I268&gt;0),0,IF(OR(Pita!I268&gt;0,'Green Pepper'!I268&gt;0,'House Salad'!I268&gt;0,Mushrooms!I268&gt;0,Lemon!I268&gt;0),50,200))),0)</f>
        <v>0</v>
      </c>
      <c r="J268" s="2">
        <f ca="1">IF(D268&lt;$E$18,"N/A",IF(D268=$E$18,IF($E$7-SUM(OFFSET(F268,-$E$18,0):F268)&gt;0,$E$7-SUM(OFFSET(F268,-$E$18,0):F268),0),IF(OFFSET(G268,-$E$18,0)-SUM(OFFSET(F268,-$E$18,0):F268)&gt;0,OFFSET(G268,-$E$18,0)-SUM(OFFSET(F268,-$E$18,0):F268),0)))</f>
        <v>0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52</v>
      </c>
      <c r="F269" s="15">
        <f t="shared" si="22"/>
        <v>5</v>
      </c>
      <c r="G269" s="15">
        <f t="shared" ca="1" si="23"/>
        <v>0</v>
      </c>
      <c r="H269" s="13">
        <f t="shared" ca="1" si="19"/>
        <v>5.6986301369863018E-2</v>
      </c>
      <c r="I269" s="29">
        <f ca="1">IF(G269&lt;&gt;0,IF(E269&lt;0,0,IF(OR(Tzatziki!I269&gt;0),0,IF(OR(Pita!I269&gt;0,'Green Pepper'!I269&gt;0,'House Salad'!I269&gt;0,Mushrooms!I269&gt;0,Lemon!I269&gt;0),50,200))),0)</f>
        <v>0</v>
      </c>
      <c r="J269" s="2">
        <f ca="1">IF(D269&lt;$E$18,"N/A",IF(D269=$E$18,IF($E$7-SUM(OFFSET(F269,-$E$18,0):F269)&gt;0,$E$7-SUM(OFFSET(F269,-$E$18,0):F269),0),IF(OFFSET(G269,-$E$18,0)-SUM(OFFSET(F269,-$E$18,0):F269)&gt;0,OFFSET(G269,-$E$18,0)-SUM(OFFSET(F269,-$E$18,0):F269),0)))</f>
        <v>0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47</v>
      </c>
      <c r="F270" s="15">
        <f t="shared" si="22"/>
        <v>5</v>
      </c>
      <c r="G270" s="15">
        <f t="shared" ca="1" si="23"/>
        <v>0</v>
      </c>
      <c r="H270" s="13">
        <f t="shared" ca="1" si="19"/>
        <v>5.1506849315068499E-2</v>
      </c>
      <c r="I270" s="29">
        <f ca="1">IF(G270&lt;&gt;0,IF(E270&lt;0,0,IF(OR(Tzatziki!I270&gt;0),0,IF(OR(Pita!I270&gt;0,'Green Pepper'!I270&gt;0,'House Salad'!I270&gt;0,Mushrooms!I270&gt;0,Lemon!I270&gt;0),50,200))),0)</f>
        <v>0</v>
      </c>
      <c r="J270" s="2">
        <f ca="1">IF(D270&lt;$E$18,"N/A",IF(D270=$E$18,IF($E$7-SUM(OFFSET(F270,-$E$18,0):F270)&gt;0,$E$7-SUM(OFFSET(F270,-$E$18,0):F270),0),IF(OFFSET(G270,-$E$18,0)-SUM(OFFSET(F270,-$E$18,0):F270)&gt;0,OFFSET(G270,-$E$18,0)-SUM(OFFSET(F270,-$E$18,0):F270),0)))</f>
        <v>0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42</v>
      </c>
      <c r="F271" s="15">
        <f t="shared" si="22"/>
        <v>5</v>
      </c>
      <c r="G271" s="15">
        <f t="shared" ca="1" si="23"/>
        <v>0</v>
      </c>
      <c r="H271" s="13">
        <f t="shared" ca="1" si="19"/>
        <v>4.6027397260273981E-2</v>
      </c>
      <c r="I271" s="29">
        <f ca="1">IF(G271&lt;&gt;0,IF(E271&lt;0,0,IF(OR(Tzatziki!I271&gt;0),0,IF(OR(Pita!I271&gt;0,'Green Pepper'!I271&gt;0,'House Salad'!I271&gt;0,Mushrooms!I271&gt;0,Lemon!I271&gt;0),50,200))),0)</f>
        <v>0</v>
      </c>
      <c r="J271" s="2">
        <f ca="1">IF(D271&lt;$E$18,"N/A",IF(D271=$E$18,IF($E$7-SUM(OFFSET(F271,-$E$18,0):F271)&gt;0,$E$7-SUM(OFFSET(F271,-$E$18,0):F271),0),IF(OFFSET(G271,-$E$18,0)-SUM(OFFSET(F271,-$E$18,0):F271)&gt;0,OFFSET(G271,-$E$18,0)-SUM(OFFSET(F271,-$E$18,0):F271),0)))</f>
        <v>0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37</v>
      </c>
      <c r="F272" s="15">
        <f t="shared" si="22"/>
        <v>5</v>
      </c>
      <c r="G272" s="15">
        <f t="shared" ca="1" si="23"/>
        <v>70</v>
      </c>
      <c r="H272" s="13">
        <f t="shared" ca="1" si="19"/>
        <v>4.0547945205479455E-2</v>
      </c>
      <c r="I272" s="29">
        <f ca="1">IF(G272&lt;&gt;0,IF(E272&lt;0,0,IF(OR(Tzatziki!I272&gt;0),0,IF(OR(Pita!I272&gt;0,'Green Pepper'!I272&gt;0,'House Salad'!I272&gt;0,Mushrooms!I272&gt;0,Lemon!I272&gt;0),50,200))),0)</f>
        <v>0</v>
      </c>
      <c r="J272" s="2">
        <f ca="1">IF(D272&lt;$E$18,"N/A",IF(D272=$E$18,IF($E$7-SUM(OFFSET(F272,-$E$18,0):F272)&gt;0,$E$7-SUM(OFFSET(F272,-$E$18,0):F272),0),IF(OFFSET(G272,-$E$18,0)-SUM(OFFSET(F272,-$E$18,0):F272)&gt;0,OFFSET(G272,-$E$18,0)-SUM(OFFSET(F272,-$E$18,0):F272),0)))</f>
        <v>0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102</v>
      </c>
      <c r="F273" s="15">
        <f t="shared" si="22"/>
        <v>5</v>
      </c>
      <c r="G273" s="15">
        <f t="shared" ca="1" si="23"/>
        <v>0</v>
      </c>
      <c r="H273" s="13">
        <f t="shared" ca="1" si="19"/>
        <v>0.11178082191780823</v>
      </c>
      <c r="I273" s="29">
        <f ca="1">IF(G273&lt;&gt;0,IF(E273&lt;0,0,IF(OR(Tzatziki!I273&gt;0),0,IF(OR(Pita!I273&gt;0,'Green Pepper'!I273&gt;0,'House Salad'!I273&gt;0,Mushrooms!I273&gt;0,Lemon!I273&gt;0),50,200))),0)</f>
        <v>0</v>
      </c>
      <c r="J273" s="2">
        <f ca="1">IF(D273&lt;$E$18,"N/A",IF(D273=$E$18,IF($E$7-SUM(OFFSET(F273,-$E$18,0):F273)&gt;0,$E$7-SUM(OFFSET(F273,-$E$18,0):F273),0),IF(OFFSET(G273,-$E$18,0)-SUM(OFFSET(F273,-$E$18,0):F273)&gt;0,OFFSET(G273,-$E$18,0)-SUM(OFFSET(F273,-$E$18,0):F273),0)))</f>
        <v>0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97</v>
      </c>
      <c r="F274" s="15">
        <f t="shared" si="22"/>
        <v>5</v>
      </c>
      <c r="G274" s="15">
        <f t="shared" ca="1" si="23"/>
        <v>0</v>
      </c>
      <c r="H274" s="13">
        <f t="shared" ca="1" si="19"/>
        <v>0.10630136986301371</v>
      </c>
      <c r="I274" s="29">
        <f ca="1">IF(G274&lt;&gt;0,IF(E274&lt;0,0,IF(OR(Tzatziki!I274&gt;0),0,IF(OR(Pita!I274&gt;0,'Green Pepper'!I274&gt;0,'House Salad'!I274&gt;0,Mushrooms!I274&gt;0,Lemon!I274&gt;0),50,200))),0)</f>
        <v>0</v>
      </c>
      <c r="J274" s="2">
        <f ca="1">IF(D274&lt;$E$18,"N/A",IF(D274=$E$18,IF($E$7-SUM(OFFSET(F274,-$E$18,0):F274)&gt;0,$E$7-SUM(OFFSET(F274,-$E$18,0):F274),0),IF(OFFSET(G274,-$E$18,0)-SUM(OFFSET(F274,-$E$18,0):F274)&gt;0,OFFSET(G274,-$E$18,0)-SUM(OFFSET(F274,-$E$18,0):F274),0)))</f>
        <v>0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92</v>
      </c>
      <c r="F275" s="15">
        <f t="shared" si="22"/>
        <v>5</v>
      </c>
      <c r="G275" s="15">
        <f t="shared" ca="1" si="23"/>
        <v>0</v>
      </c>
      <c r="H275" s="13">
        <f t="shared" ca="1" si="19"/>
        <v>0.1008219178082192</v>
      </c>
      <c r="I275" s="29">
        <f ca="1">IF(G275&lt;&gt;0,IF(E275&lt;0,0,IF(OR(Tzatziki!I275&gt;0),0,IF(OR(Pita!I275&gt;0,'Green Pepper'!I275&gt;0,'House Salad'!I275&gt;0,Mushrooms!I275&gt;0,Lemon!I275&gt;0),50,200))),0)</f>
        <v>0</v>
      </c>
      <c r="J275" s="2">
        <f ca="1">IF(D275&lt;$E$18,"N/A",IF(D275=$E$18,IF($E$7-SUM(OFFSET(F275,-$E$18,0):F275)&gt;0,$E$7-SUM(OFFSET(F275,-$E$18,0):F275),0),IF(OFFSET(G275,-$E$18,0)-SUM(OFFSET(F275,-$E$18,0):F275)&gt;0,OFFSET(G275,-$E$18,0)-SUM(OFFSET(F275,-$E$18,0):F275),0)))</f>
        <v>0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87</v>
      </c>
      <c r="F276" s="15">
        <f t="shared" si="22"/>
        <v>5</v>
      </c>
      <c r="G276" s="15">
        <f t="shared" ca="1" si="23"/>
        <v>0</v>
      </c>
      <c r="H276" s="13">
        <f t="shared" ca="1" si="19"/>
        <v>9.5342465753424671E-2</v>
      </c>
      <c r="I276" s="29">
        <f ca="1">IF(G276&lt;&gt;0,IF(E276&lt;0,0,IF(OR(Tzatziki!I276&gt;0),0,IF(OR(Pita!I276&gt;0,'Green Pepper'!I276&gt;0,'House Salad'!I276&gt;0,Mushrooms!I276&gt;0,Lemon!I276&gt;0),50,200))),0)</f>
        <v>0</v>
      </c>
      <c r="J276" s="2">
        <f ca="1">IF(D276&lt;$E$18,"N/A",IF(D276=$E$18,IF($E$7-SUM(OFFSET(F276,-$E$18,0):F276)&gt;0,$E$7-SUM(OFFSET(F276,-$E$18,0):F276),0),IF(OFFSET(G276,-$E$18,0)-SUM(OFFSET(F276,-$E$18,0):F276)&gt;0,OFFSET(G276,-$E$18,0)-SUM(OFFSET(F276,-$E$18,0):F276),0)))</f>
        <v>0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82</v>
      </c>
      <c r="F277" s="15">
        <f t="shared" si="22"/>
        <v>5</v>
      </c>
      <c r="G277" s="15">
        <f t="shared" ca="1" si="23"/>
        <v>0</v>
      </c>
      <c r="H277" s="13">
        <f t="shared" ref="H277:H340" ca="1" si="25">IF(E277&gt;0,E277*($E$12/365),0)</f>
        <v>8.9863013698630145E-2</v>
      </c>
      <c r="I277" s="29">
        <f ca="1">IF(G277&lt;&gt;0,IF(E277&lt;0,0,IF(OR(Tzatziki!I277&gt;0),0,IF(OR(Pita!I277&gt;0,'Green Pepper'!I277&gt;0,'House Salad'!I277&gt;0,Mushrooms!I277&gt;0,Lemon!I277&gt;0),50,200))),0)</f>
        <v>0</v>
      </c>
      <c r="J277" s="2">
        <f ca="1">IF(D277&lt;$E$18,"N/A",IF(D277=$E$18,IF($E$7-SUM(OFFSET(F277,-$E$18,0):F277)&gt;0,$E$7-SUM(OFFSET(F277,-$E$18,0):F277),0),IF(OFFSET(G277,-$E$18,0)-SUM(OFFSET(F277,-$E$18,0):F277)&gt;0,OFFSET(G277,-$E$18,0)-SUM(OFFSET(F277,-$E$18,0):F277),0)))</f>
        <v>0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77</v>
      </c>
      <c r="F278" s="15">
        <f t="shared" ref="F278:F341" si="28">ROUND($E$15/7,0)</f>
        <v>5</v>
      </c>
      <c r="G278" s="15">
        <f t="shared" ref="G278:G341" ca="1" si="29">IF(D278=1,$E$4,IF(E278&lt;0,$E$4-E278,IF(MOD(D278,$E$5)=0,$E$4-E278,0)))</f>
        <v>0</v>
      </c>
      <c r="H278" s="13">
        <f t="shared" ca="1" si="25"/>
        <v>8.4383561643835633E-2</v>
      </c>
      <c r="I278" s="29">
        <f ca="1">IF(G278&lt;&gt;0,IF(E278&lt;0,0,IF(OR(Tzatziki!I278&gt;0),0,IF(OR(Pita!I278&gt;0,'Green Pepper'!I278&gt;0,'House Salad'!I278&gt;0,Mushrooms!I278&gt;0,Lemon!I278&gt;0),50,200))),0)</f>
        <v>0</v>
      </c>
      <c r="J278" s="2">
        <f ca="1">IF(D278&lt;$E$18,"N/A",IF(D278=$E$18,IF($E$7-SUM(OFFSET(F278,-$E$18,0):F278)&gt;0,$E$7-SUM(OFFSET(F278,-$E$18,0):F278),0),IF(OFFSET(G278,-$E$18,0)-SUM(OFFSET(F278,-$E$18,0):F278)&gt;0,OFFSET(G278,-$E$18,0)-SUM(OFFSET(F278,-$E$18,0):F278),0)))</f>
        <v>0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72</v>
      </c>
      <c r="F279" s="15">
        <f t="shared" si="28"/>
        <v>5</v>
      </c>
      <c r="G279" s="15">
        <f t="shared" ca="1" si="29"/>
        <v>0</v>
      </c>
      <c r="H279" s="13">
        <f t="shared" ca="1" si="25"/>
        <v>7.8904109589041108E-2</v>
      </c>
      <c r="I279" s="29">
        <f ca="1">IF(G279&lt;&gt;0,IF(E279&lt;0,0,IF(OR(Tzatziki!I279&gt;0),0,IF(OR(Pita!I279&gt;0,'Green Pepper'!I279&gt;0,'House Salad'!I279&gt;0,Mushrooms!I279&gt;0,Lemon!I279&gt;0),50,200))),0)</f>
        <v>0</v>
      </c>
      <c r="J279" s="2">
        <f ca="1">IF(D279&lt;$E$18,"N/A",IF(D279=$E$18,IF($E$7-SUM(OFFSET(F279,-$E$18,0):F279)&gt;0,$E$7-SUM(OFFSET(F279,-$E$18,0):F279),0),IF(OFFSET(G279,-$E$18,0)-SUM(OFFSET(F279,-$E$18,0):F279)&gt;0,OFFSET(G279,-$E$18,0)-SUM(OFFSET(F279,-$E$18,0):F279),0)))</f>
        <v>0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67</v>
      </c>
      <c r="F280" s="15">
        <f t="shared" si="28"/>
        <v>5</v>
      </c>
      <c r="G280" s="15">
        <f t="shared" ca="1" si="29"/>
        <v>0</v>
      </c>
      <c r="H280" s="13">
        <f t="shared" ca="1" si="25"/>
        <v>7.3424657534246582E-2</v>
      </c>
      <c r="I280" s="29">
        <f ca="1">IF(G280&lt;&gt;0,IF(E280&lt;0,0,IF(OR(Tzatziki!I280&gt;0),0,IF(OR(Pita!I280&gt;0,'Green Pepper'!I280&gt;0,'House Salad'!I280&gt;0,Mushrooms!I280&gt;0,Lemon!I280&gt;0),50,200))),0)</f>
        <v>0</v>
      </c>
      <c r="J280" s="2">
        <f ca="1">IF(D280&lt;$E$18,"N/A",IF(D280=$E$18,IF($E$7-SUM(OFFSET(F280,-$E$18,0):F280)&gt;0,$E$7-SUM(OFFSET(F280,-$E$18,0):F280),0),IF(OFFSET(G280,-$E$18,0)-SUM(OFFSET(F280,-$E$18,0):F280)&gt;0,OFFSET(G280,-$E$18,0)-SUM(OFFSET(F280,-$E$18,0):F280),0)))</f>
        <v>0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62</v>
      </c>
      <c r="F281" s="15">
        <f t="shared" si="28"/>
        <v>5</v>
      </c>
      <c r="G281" s="15">
        <f t="shared" ca="1" si="29"/>
        <v>0</v>
      </c>
      <c r="H281" s="13">
        <f t="shared" ca="1" si="25"/>
        <v>6.794520547945207E-2</v>
      </c>
      <c r="I281" s="29">
        <f ca="1">IF(G281&lt;&gt;0,IF(E281&lt;0,0,IF(OR(Tzatziki!I281&gt;0),0,IF(OR(Pita!I281&gt;0,'Green Pepper'!I281&gt;0,'House Salad'!I281&gt;0,Mushrooms!I281&gt;0,Lemon!I281&gt;0),50,200))),0)</f>
        <v>0</v>
      </c>
      <c r="J281" s="2">
        <f ca="1">IF(D281&lt;$E$18,"N/A",IF(D281=$E$18,IF($E$7-SUM(OFFSET(F281,-$E$18,0):F281)&gt;0,$E$7-SUM(OFFSET(F281,-$E$18,0):F281),0),IF(OFFSET(G281,-$E$18,0)-SUM(OFFSET(F281,-$E$18,0):F281)&gt;0,OFFSET(G281,-$E$18,0)-SUM(OFFSET(F281,-$E$18,0):F281),0)))</f>
        <v>0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57</v>
      </c>
      <c r="F282" s="15">
        <f t="shared" si="28"/>
        <v>5</v>
      </c>
      <c r="G282" s="15">
        <f t="shared" ca="1" si="29"/>
        <v>0</v>
      </c>
      <c r="H282" s="13">
        <f t="shared" ca="1" si="25"/>
        <v>6.2465753424657544E-2</v>
      </c>
      <c r="I282" s="29">
        <f ca="1">IF(G282&lt;&gt;0,IF(E282&lt;0,0,IF(OR(Tzatziki!I282&gt;0),0,IF(OR(Pita!I282&gt;0,'Green Pepper'!I282&gt;0,'House Salad'!I282&gt;0,Mushrooms!I282&gt;0,Lemon!I282&gt;0),50,200))),0)</f>
        <v>0</v>
      </c>
      <c r="J282" s="2">
        <f ca="1">IF(D282&lt;$E$18,"N/A",IF(D282=$E$18,IF($E$7-SUM(OFFSET(F282,-$E$18,0):F282)&gt;0,$E$7-SUM(OFFSET(F282,-$E$18,0):F282),0),IF(OFFSET(G282,-$E$18,0)-SUM(OFFSET(F282,-$E$18,0):F282)&gt;0,OFFSET(G282,-$E$18,0)-SUM(OFFSET(F282,-$E$18,0):F282),0)))</f>
        <v>0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52</v>
      </c>
      <c r="F283" s="15">
        <f t="shared" si="28"/>
        <v>5</v>
      </c>
      <c r="G283" s="15">
        <f t="shared" ca="1" si="29"/>
        <v>0</v>
      </c>
      <c r="H283" s="13">
        <f t="shared" ca="1" si="25"/>
        <v>5.6986301369863018E-2</v>
      </c>
      <c r="I283" s="29">
        <f ca="1">IF(G283&lt;&gt;0,IF(E283&lt;0,0,IF(OR(Tzatziki!I283&gt;0),0,IF(OR(Pita!I283&gt;0,'Green Pepper'!I283&gt;0,'House Salad'!I283&gt;0,Mushrooms!I283&gt;0,Lemon!I283&gt;0),50,200))),0)</f>
        <v>0</v>
      </c>
      <c r="J283" s="2">
        <f ca="1">IF(D283&lt;$E$18,"N/A",IF(D283=$E$18,IF($E$7-SUM(OFFSET(F283,-$E$18,0):F283)&gt;0,$E$7-SUM(OFFSET(F283,-$E$18,0):F283),0),IF(OFFSET(G283,-$E$18,0)-SUM(OFFSET(F283,-$E$18,0):F283)&gt;0,OFFSET(G283,-$E$18,0)-SUM(OFFSET(F283,-$E$18,0):F283),0)))</f>
        <v>0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47</v>
      </c>
      <c r="F284" s="15">
        <f t="shared" si="28"/>
        <v>5</v>
      </c>
      <c r="G284" s="15">
        <f t="shared" ca="1" si="29"/>
        <v>0</v>
      </c>
      <c r="H284" s="13">
        <f t="shared" ca="1" si="25"/>
        <v>5.1506849315068499E-2</v>
      </c>
      <c r="I284" s="29">
        <f ca="1">IF(G284&lt;&gt;0,IF(E284&lt;0,0,IF(OR(Tzatziki!I284&gt;0),0,IF(OR(Pita!I284&gt;0,'Green Pepper'!I284&gt;0,'House Salad'!I284&gt;0,Mushrooms!I284&gt;0,Lemon!I284&gt;0),50,200))),0)</f>
        <v>0</v>
      </c>
      <c r="J284" s="2">
        <f ca="1">IF(D284&lt;$E$18,"N/A",IF(D284=$E$18,IF($E$7-SUM(OFFSET(F284,-$E$18,0):F284)&gt;0,$E$7-SUM(OFFSET(F284,-$E$18,0):F284),0),IF(OFFSET(G284,-$E$18,0)-SUM(OFFSET(F284,-$E$18,0):F284)&gt;0,OFFSET(G284,-$E$18,0)-SUM(OFFSET(F284,-$E$18,0):F284),0)))</f>
        <v>0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42</v>
      </c>
      <c r="F285" s="15">
        <f t="shared" si="28"/>
        <v>5</v>
      </c>
      <c r="G285" s="15">
        <f t="shared" ca="1" si="29"/>
        <v>0</v>
      </c>
      <c r="H285" s="13">
        <f t="shared" ca="1" si="25"/>
        <v>4.6027397260273981E-2</v>
      </c>
      <c r="I285" s="29">
        <f ca="1">IF(G285&lt;&gt;0,IF(E285&lt;0,0,IF(OR(Tzatziki!I285&gt;0),0,IF(OR(Pita!I285&gt;0,'Green Pepper'!I285&gt;0,'House Salad'!I285&gt;0,Mushrooms!I285&gt;0,Lemon!I285&gt;0),50,200))),0)</f>
        <v>0</v>
      </c>
      <c r="J285" s="2">
        <f ca="1">IF(D285&lt;$E$18,"N/A",IF(D285=$E$18,IF($E$7-SUM(OFFSET(F285,-$E$18,0):F285)&gt;0,$E$7-SUM(OFFSET(F285,-$E$18,0):F285),0),IF(OFFSET(G285,-$E$18,0)-SUM(OFFSET(F285,-$E$18,0):F285)&gt;0,OFFSET(G285,-$E$18,0)-SUM(OFFSET(F285,-$E$18,0):F285),0)))</f>
        <v>0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37</v>
      </c>
      <c r="F286" s="15">
        <f t="shared" si="28"/>
        <v>5</v>
      </c>
      <c r="G286" s="15">
        <f t="shared" ca="1" si="29"/>
        <v>70</v>
      </c>
      <c r="H286" s="13">
        <f t="shared" ca="1" si="25"/>
        <v>4.0547945205479455E-2</v>
      </c>
      <c r="I286" s="29">
        <f ca="1">IF(G286&lt;&gt;0,IF(E286&lt;0,0,IF(OR(Tzatziki!I286&gt;0),0,IF(OR(Pita!I286&gt;0,'Green Pepper'!I286&gt;0,'House Salad'!I286&gt;0,Mushrooms!I286&gt;0,Lemon!I286&gt;0),50,200))),0)</f>
        <v>0</v>
      </c>
      <c r="J286" s="2">
        <f ca="1">IF(D286&lt;$E$18,"N/A",IF(D286=$E$18,IF($E$7-SUM(OFFSET(F286,-$E$18,0):F286)&gt;0,$E$7-SUM(OFFSET(F286,-$E$18,0):F286),0),IF(OFFSET(G286,-$E$18,0)-SUM(OFFSET(F286,-$E$18,0):F286)&gt;0,OFFSET(G286,-$E$18,0)-SUM(OFFSET(F286,-$E$18,0):F286),0)))</f>
        <v>0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102</v>
      </c>
      <c r="F287" s="15">
        <f t="shared" si="28"/>
        <v>5</v>
      </c>
      <c r="G287" s="15">
        <f t="shared" ca="1" si="29"/>
        <v>0</v>
      </c>
      <c r="H287" s="13">
        <f t="shared" ca="1" si="25"/>
        <v>0.11178082191780823</v>
      </c>
      <c r="I287" s="29">
        <f ca="1">IF(G287&lt;&gt;0,IF(E287&lt;0,0,IF(OR(Tzatziki!I287&gt;0),0,IF(OR(Pita!I287&gt;0,'Green Pepper'!I287&gt;0,'House Salad'!I287&gt;0,Mushrooms!I287&gt;0,Lemon!I287&gt;0),50,200))),0)</f>
        <v>0</v>
      </c>
      <c r="J287" s="2">
        <f ca="1">IF(D287&lt;$E$18,"N/A",IF(D287=$E$18,IF($E$7-SUM(OFFSET(F287,-$E$18,0):F287)&gt;0,$E$7-SUM(OFFSET(F287,-$E$18,0):F287),0),IF(OFFSET(G287,-$E$18,0)-SUM(OFFSET(F287,-$E$18,0):F287)&gt;0,OFFSET(G287,-$E$18,0)-SUM(OFFSET(F287,-$E$18,0):F287),0)))</f>
        <v>0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97</v>
      </c>
      <c r="F288" s="15">
        <f t="shared" si="28"/>
        <v>5</v>
      </c>
      <c r="G288" s="15">
        <f t="shared" ca="1" si="29"/>
        <v>0</v>
      </c>
      <c r="H288" s="13">
        <f t="shared" ca="1" si="25"/>
        <v>0.10630136986301371</v>
      </c>
      <c r="I288" s="29">
        <f ca="1">IF(G288&lt;&gt;0,IF(E288&lt;0,0,IF(OR(Tzatziki!I288&gt;0),0,IF(OR(Pita!I288&gt;0,'Green Pepper'!I288&gt;0,'House Salad'!I288&gt;0,Mushrooms!I288&gt;0,Lemon!I288&gt;0),50,200))),0)</f>
        <v>0</v>
      </c>
      <c r="J288" s="2">
        <f ca="1">IF(D288&lt;$E$18,"N/A",IF(D288=$E$18,IF($E$7-SUM(OFFSET(F288,-$E$18,0):F288)&gt;0,$E$7-SUM(OFFSET(F288,-$E$18,0):F288),0),IF(OFFSET(G288,-$E$18,0)-SUM(OFFSET(F288,-$E$18,0):F288)&gt;0,OFFSET(G288,-$E$18,0)-SUM(OFFSET(F288,-$E$18,0):F288),0)))</f>
        <v>0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92</v>
      </c>
      <c r="F289" s="15">
        <f t="shared" si="28"/>
        <v>5</v>
      </c>
      <c r="G289" s="15">
        <f t="shared" ca="1" si="29"/>
        <v>0</v>
      </c>
      <c r="H289" s="13">
        <f t="shared" ca="1" si="25"/>
        <v>0.1008219178082192</v>
      </c>
      <c r="I289" s="29">
        <f ca="1">IF(G289&lt;&gt;0,IF(E289&lt;0,0,IF(OR(Tzatziki!I289&gt;0),0,IF(OR(Pita!I289&gt;0,'Green Pepper'!I289&gt;0,'House Salad'!I289&gt;0,Mushrooms!I289&gt;0,Lemon!I289&gt;0),50,200))),0)</f>
        <v>0</v>
      </c>
      <c r="J289" s="2">
        <f ca="1">IF(D289&lt;$E$18,"N/A",IF(D289=$E$18,IF($E$7-SUM(OFFSET(F289,-$E$18,0):F289)&gt;0,$E$7-SUM(OFFSET(F289,-$E$18,0):F289),0),IF(OFFSET(G289,-$E$18,0)-SUM(OFFSET(F289,-$E$18,0):F289)&gt;0,OFFSET(G289,-$E$18,0)-SUM(OFFSET(F289,-$E$18,0):F289),0)))</f>
        <v>0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87</v>
      </c>
      <c r="F290" s="15">
        <f t="shared" si="28"/>
        <v>5</v>
      </c>
      <c r="G290" s="15">
        <f t="shared" ca="1" si="29"/>
        <v>0</v>
      </c>
      <c r="H290" s="13">
        <f t="shared" ca="1" si="25"/>
        <v>9.5342465753424671E-2</v>
      </c>
      <c r="I290" s="29">
        <f ca="1">IF(G290&lt;&gt;0,IF(E290&lt;0,0,IF(OR(Tzatziki!I290&gt;0),0,IF(OR(Pita!I290&gt;0,'Green Pepper'!I290&gt;0,'House Salad'!I290&gt;0,Mushrooms!I290&gt;0,Lemon!I290&gt;0),50,200))),0)</f>
        <v>0</v>
      </c>
      <c r="J290" s="2">
        <f ca="1">IF(D290&lt;$E$18,"N/A",IF(D290=$E$18,IF($E$7-SUM(OFFSET(F290,-$E$18,0):F290)&gt;0,$E$7-SUM(OFFSET(F290,-$E$18,0):F290),0),IF(OFFSET(G290,-$E$18,0)-SUM(OFFSET(F290,-$E$18,0):F290)&gt;0,OFFSET(G290,-$E$18,0)-SUM(OFFSET(F290,-$E$18,0):F290),0)))</f>
        <v>0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82</v>
      </c>
      <c r="F291" s="15">
        <f t="shared" si="28"/>
        <v>5</v>
      </c>
      <c r="G291" s="15">
        <f t="shared" ca="1" si="29"/>
        <v>0</v>
      </c>
      <c r="H291" s="13">
        <f t="shared" ca="1" si="25"/>
        <v>8.9863013698630145E-2</v>
      </c>
      <c r="I291" s="29">
        <f ca="1">IF(G291&lt;&gt;0,IF(E291&lt;0,0,IF(OR(Tzatziki!I291&gt;0),0,IF(OR(Pita!I291&gt;0,'Green Pepper'!I291&gt;0,'House Salad'!I291&gt;0,Mushrooms!I291&gt;0,Lemon!I291&gt;0),50,200))),0)</f>
        <v>0</v>
      </c>
      <c r="J291" s="2">
        <f ca="1">IF(D291&lt;$E$18,"N/A",IF(D291=$E$18,IF($E$7-SUM(OFFSET(F291,-$E$18,0):F291)&gt;0,$E$7-SUM(OFFSET(F291,-$E$18,0):F291),0),IF(OFFSET(G291,-$E$18,0)-SUM(OFFSET(F291,-$E$18,0):F291)&gt;0,OFFSET(G291,-$E$18,0)-SUM(OFFSET(F291,-$E$18,0):F291),0)))</f>
        <v>0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77</v>
      </c>
      <c r="F292" s="15">
        <f t="shared" si="28"/>
        <v>5</v>
      </c>
      <c r="G292" s="15">
        <f t="shared" ca="1" si="29"/>
        <v>0</v>
      </c>
      <c r="H292" s="13">
        <f t="shared" ca="1" si="25"/>
        <v>8.4383561643835633E-2</v>
      </c>
      <c r="I292" s="29">
        <f ca="1">IF(G292&lt;&gt;0,IF(E292&lt;0,0,IF(OR(Tzatziki!I292&gt;0),0,IF(OR(Pita!I292&gt;0,'Green Pepper'!I292&gt;0,'House Salad'!I292&gt;0,Mushrooms!I292&gt;0,Lemon!I292&gt;0),50,200))),0)</f>
        <v>0</v>
      </c>
      <c r="J292" s="2">
        <f ca="1">IF(D292&lt;$E$18,"N/A",IF(D292=$E$18,IF($E$7-SUM(OFFSET(F292,-$E$18,0):F292)&gt;0,$E$7-SUM(OFFSET(F292,-$E$18,0):F292),0),IF(OFFSET(G292,-$E$18,0)-SUM(OFFSET(F292,-$E$18,0):F292)&gt;0,OFFSET(G292,-$E$18,0)-SUM(OFFSET(F292,-$E$18,0):F292),0)))</f>
        <v>0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72</v>
      </c>
      <c r="F293" s="15">
        <f t="shared" si="28"/>
        <v>5</v>
      </c>
      <c r="G293" s="15">
        <f t="shared" ca="1" si="29"/>
        <v>0</v>
      </c>
      <c r="H293" s="13">
        <f t="shared" ca="1" si="25"/>
        <v>7.8904109589041108E-2</v>
      </c>
      <c r="I293" s="29">
        <f ca="1">IF(G293&lt;&gt;0,IF(E293&lt;0,0,IF(OR(Tzatziki!I293&gt;0),0,IF(OR(Pita!I293&gt;0,'Green Pepper'!I293&gt;0,'House Salad'!I293&gt;0,Mushrooms!I293&gt;0,Lemon!I293&gt;0),50,200))),0)</f>
        <v>0</v>
      </c>
      <c r="J293" s="2">
        <f ca="1">IF(D293&lt;$E$18,"N/A",IF(D293=$E$18,IF($E$7-SUM(OFFSET(F293,-$E$18,0):F293)&gt;0,$E$7-SUM(OFFSET(F293,-$E$18,0):F293),0),IF(OFFSET(G293,-$E$18,0)-SUM(OFFSET(F293,-$E$18,0):F293)&gt;0,OFFSET(G293,-$E$18,0)-SUM(OFFSET(F293,-$E$18,0):F293),0)))</f>
        <v>0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67</v>
      </c>
      <c r="F294" s="15">
        <f t="shared" si="28"/>
        <v>5</v>
      </c>
      <c r="G294" s="15">
        <f t="shared" ca="1" si="29"/>
        <v>0</v>
      </c>
      <c r="H294" s="13">
        <f t="shared" ca="1" si="25"/>
        <v>7.3424657534246582E-2</v>
      </c>
      <c r="I294" s="29">
        <f ca="1">IF(G294&lt;&gt;0,IF(E294&lt;0,0,IF(OR(Tzatziki!I294&gt;0),0,IF(OR(Pita!I294&gt;0,'Green Pepper'!I294&gt;0,'House Salad'!I294&gt;0,Mushrooms!I294&gt;0,Lemon!I294&gt;0),50,200))),0)</f>
        <v>0</v>
      </c>
      <c r="J294" s="2">
        <f ca="1">IF(D294&lt;$E$18,"N/A",IF(D294=$E$18,IF($E$7-SUM(OFFSET(F294,-$E$18,0):F294)&gt;0,$E$7-SUM(OFFSET(F294,-$E$18,0):F294),0),IF(OFFSET(G294,-$E$18,0)-SUM(OFFSET(F294,-$E$18,0):F294)&gt;0,OFFSET(G294,-$E$18,0)-SUM(OFFSET(F294,-$E$18,0):F294),0)))</f>
        <v>0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62</v>
      </c>
      <c r="F295" s="15">
        <f t="shared" si="28"/>
        <v>5</v>
      </c>
      <c r="G295" s="15">
        <f t="shared" ca="1" si="29"/>
        <v>0</v>
      </c>
      <c r="H295" s="13">
        <f t="shared" ca="1" si="25"/>
        <v>6.794520547945207E-2</v>
      </c>
      <c r="I295" s="29">
        <f ca="1">IF(G295&lt;&gt;0,IF(E295&lt;0,0,IF(OR(Tzatziki!I295&gt;0),0,IF(OR(Pita!I295&gt;0,'Green Pepper'!I295&gt;0,'House Salad'!I295&gt;0,Mushrooms!I295&gt;0,Lemon!I295&gt;0),50,200))),0)</f>
        <v>0</v>
      </c>
      <c r="J295" s="2">
        <f ca="1">IF(D295&lt;$E$18,"N/A",IF(D295=$E$18,IF($E$7-SUM(OFFSET(F295,-$E$18,0):F295)&gt;0,$E$7-SUM(OFFSET(F295,-$E$18,0):F295),0),IF(OFFSET(G295,-$E$18,0)-SUM(OFFSET(F295,-$E$18,0):F295)&gt;0,OFFSET(G295,-$E$18,0)-SUM(OFFSET(F295,-$E$18,0):F295),0)))</f>
        <v>0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57</v>
      </c>
      <c r="F296" s="15">
        <f t="shared" si="28"/>
        <v>5</v>
      </c>
      <c r="G296" s="15">
        <f t="shared" ca="1" si="29"/>
        <v>0</v>
      </c>
      <c r="H296" s="13">
        <f t="shared" ca="1" si="25"/>
        <v>6.2465753424657544E-2</v>
      </c>
      <c r="I296" s="29">
        <f ca="1">IF(G296&lt;&gt;0,IF(E296&lt;0,0,IF(OR(Tzatziki!I296&gt;0),0,IF(OR(Pita!I296&gt;0,'Green Pepper'!I296&gt;0,'House Salad'!I296&gt;0,Mushrooms!I296&gt;0,Lemon!I296&gt;0),50,200))),0)</f>
        <v>0</v>
      </c>
      <c r="J296" s="2">
        <f ca="1">IF(D296&lt;$E$18,"N/A",IF(D296=$E$18,IF($E$7-SUM(OFFSET(F296,-$E$18,0):F296)&gt;0,$E$7-SUM(OFFSET(F296,-$E$18,0):F296),0),IF(OFFSET(G296,-$E$18,0)-SUM(OFFSET(F296,-$E$18,0):F296)&gt;0,OFFSET(G296,-$E$18,0)-SUM(OFFSET(F296,-$E$18,0):F296),0)))</f>
        <v>0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52</v>
      </c>
      <c r="F297" s="15">
        <f t="shared" si="28"/>
        <v>5</v>
      </c>
      <c r="G297" s="15">
        <f t="shared" ca="1" si="29"/>
        <v>0</v>
      </c>
      <c r="H297" s="13">
        <f t="shared" ca="1" si="25"/>
        <v>5.6986301369863018E-2</v>
      </c>
      <c r="I297" s="29">
        <f ca="1">IF(G297&lt;&gt;0,IF(E297&lt;0,0,IF(OR(Tzatziki!I297&gt;0),0,IF(OR(Pita!I297&gt;0,'Green Pepper'!I297&gt;0,'House Salad'!I297&gt;0,Mushrooms!I297&gt;0,Lemon!I297&gt;0),50,200))),0)</f>
        <v>0</v>
      </c>
      <c r="J297" s="2">
        <f ca="1">IF(D297&lt;$E$18,"N/A",IF(D297=$E$18,IF($E$7-SUM(OFFSET(F297,-$E$18,0):F297)&gt;0,$E$7-SUM(OFFSET(F297,-$E$18,0):F297),0),IF(OFFSET(G297,-$E$18,0)-SUM(OFFSET(F297,-$E$18,0):F297)&gt;0,OFFSET(G297,-$E$18,0)-SUM(OFFSET(F297,-$E$18,0):F297),0)))</f>
        <v>0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47</v>
      </c>
      <c r="F298" s="15">
        <f t="shared" si="28"/>
        <v>5</v>
      </c>
      <c r="G298" s="15">
        <f t="shared" ca="1" si="29"/>
        <v>0</v>
      </c>
      <c r="H298" s="13">
        <f t="shared" ca="1" si="25"/>
        <v>5.1506849315068499E-2</v>
      </c>
      <c r="I298" s="29">
        <f ca="1">IF(G298&lt;&gt;0,IF(E298&lt;0,0,IF(OR(Tzatziki!I298&gt;0),0,IF(OR(Pita!I298&gt;0,'Green Pepper'!I298&gt;0,'House Salad'!I298&gt;0,Mushrooms!I298&gt;0,Lemon!I298&gt;0),50,200))),0)</f>
        <v>0</v>
      </c>
      <c r="J298" s="2">
        <f ca="1">IF(D298&lt;$E$18,"N/A",IF(D298=$E$18,IF($E$7-SUM(OFFSET(F298,-$E$18,0):F298)&gt;0,$E$7-SUM(OFFSET(F298,-$E$18,0):F298),0),IF(OFFSET(G298,-$E$18,0)-SUM(OFFSET(F298,-$E$18,0):F298)&gt;0,OFFSET(G298,-$E$18,0)-SUM(OFFSET(F298,-$E$18,0):F298),0)))</f>
        <v>0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42</v>
      </c>
      <c r="F299" s="15">
        <f t="shared" si="28"/>
        <v>5</v>
      </c>
      <c r="G299" s="15">
        <f t="shared" ca="1" si="29"/>
        <v>0</v>
      </c>
      <c r="H299" s="13">
        <f t="shared" ca="1" si="25"/>
        <v>4.6027397260273981E-2</v>
      </c>
      <c r="I299" s="29">
        <f ca="1">IF(G299&lt;&gt;0,IF(E299&lt;0,0,IF(OR(Tzatziki!I299&gt;0),0,IF(OR(Pita!I299&gt;0,'Green Pepper'!I299&gt;0,'House Salad'!I299&gt;0,Mushrooms!I299&gt;0,Lemon!I299&gt;0),50,200))),0)</f>
        <v>0</v>
      </c>
      <c r="J299" s="2">
        <f ca="1">IF(D299&lt;$E$18,"N/A",IF(D299=$E$18,IF($E$7-SUM(OFFSET(F299,-$E$18,0):F299)&gt;0,$E$7-SUM(OFFSET(F299,-$E$18,0):F299),0),IF(OFFSET(G299,-$E$18,0)-SUM(OFFSET(F299,-$E$18,0):F299)&gt;0,OFFSET(G299,-$E$18,0)-SUM(OFFSET(F299,-$E$18,0):F299),0)))</f>
        <v>0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37</v>
      </c>
      <c r="F300" s="15">
        <f t="shared" si="28"/>
        <v>5</v>
      </c>
      <c r="G300" s="15">
        <f t="shared" ca="1" si="29"/>
        <v>70</v>
      </c>
      <c r="H300" s="13">
        <f t="shared" ca="1" si="25"/>
        <v>4.0547945205479455E-2</v>
      </c>
      <c r="I300" s="29">
        <f ca="1">IF(G300&lt;&gt;0,IF(E300&lt;0,0,IF(OR(Tzatziki!I300&gt;0),0,IF(OR(Pita!I300&gt;0,'Green Pepper'!I300&gt;0,'House Salad'!I300&gt;0,Mushrooms!I300&gt;0,Lemon!I300&gt;0),50,200))),0)</f>
        <v>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102</v>
      </c>
      <c r="F301" s="15">
        <f t="shared" si="28"/>
        <v>5</v>
      </c>
      <c r="G301" s="15">
        <f t="shared" ca="1" si="29"/>
        <v>0</v>
      </c>
      <c r="H301" s="13">
        <f t="shared" ca="1" si="25"/>
        <v>0.11178082191780823</v>
      </c>
      <c r="I301" s="29">
        <f ca="1">IF(G301&lt;&gt;0,IF(E301&lt;0,0,IF(OR(Tzatziki!I301&gt;0),0,IF(OR(Pita!I301&gt;0,'Green Pepper'!I301&gt;0,'House Salad'!I301&gt;0,Mushrooms!I301&gt;0,Lemon!I301&gt;0),50,200))),0)</f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97</v>
      </c>
      <c r="F302" s="15">
        <f t="shared" si="28"/>
        <v>5</v>
      </c>
      <c r="G302" s="15">
        <f t="shared" ca="1" si="29"/>
        <v>0</v>
      </c>
      <c r="H302" s="13">
        <f t="shared" ca="1" si="25"/>
        <v>0.10630136986301371</v>
      </c>
      <c r="I302" s="29">
        <f ca="1">IF(G302&lt;&gt;0,IF(E302&lt;0,0,IF(OR(Tzatziki!I302&gt;0),0,IF(OR(Pita!I302&gt;0,'Green Pepper'!I302&gt;0,'House Salad'!I302&gt;0,Mushrooms!I302&gt;0,Lemon!I302&gt;0),50,200))),0)</f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92</v>
      </c>
      <c r="F303" s="15">
        <f t="shared" si="28"/>
        <v>5</v>
      </c>
      <c r="G303" s="15">
        <f t="shared" ca="1" si="29"/>
        <v>0</v>
      </c>
      <c r="H303" s="13">
        <f t="shared" ca="1" si="25"/>
        <v>0.1008219178082192</v>
      </c>
      <c r="I303" s="29">
        <f ca="1">IF(G303&lt;&gt;0,IF(E303&lt;0,0,IF(OR(Tzatziki!I303&gt;0),0,IF(OR(Pita!I303&gt;0,'Green Pepper'!I303&gt;0,'House Salad'!I303&gt;0,Mushrooms!I303&gt;0,Lemon!I303&gt;0),50,200))),0)</f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87</v>
      </c>
      <c r="F304" s="15">
        <f t="shared" si="28"/>
        <v>5</v>
      </c>
      <c r="G304" s="15">
        <f t="shared" ca="1" si="29"/>
        <v>0</v>
      </c>
      <c r="H304" s="13">
        <f t="shared" ca="1" si="25"/>
        <v>9.5342465753424671E-2</v>
      </c>
      <c r="I304" s="29">
        <f ca="1">IF(G304&lt;&gt;0,IF(E304&lt;0,0,IF(OR(Tzatziki!I304&gt;0),0,IF(OR(Pita!I304&gt;0,'Green Pepper'!I304&gt;0,'House Salad'!I304&gt;0,Mushrooms!I304&gt;0,Lemon!I304&gt;0),50,200))),0)</f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82</v>
      </c>
      <c r="F305" s="15">
        <f t="shared" si="28"/>
        <v>5</v>
      </c>
      <c r="G305" s="15">
        <f t="shared" ca="1" si="29"/>
        <v>0</v>
      </c>
      <c r="H305" s="13">
        <f t="shared" ca="1" si="25"/>
        <v>8.9863013698630145E-2</v>
      </c>
      <c r="I305" s="29">
        <f ca="1">IF(G305&lt;&gt;0,IF(E305&lt;0,0,IF(OR(Tzatziki!I305&gt;0),0,IF(OR(Pita!I305&gt;0,'Green Pepper'!I305&gt;0,'House Salad'!I305&gt;0,Mushrooms!I305&gt;0,Lemon!I305&gt;0),50,200))),0)</f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77</v>
      </c>
      <c r="F306" s="15">
        <f t="shared" si="28"/>
        <v>5</v>
      </c>
      <c r="G306" s="15">
        <f t="shared" ca="1" si="29"/>
        <v>0</v>
      </c>
      <c r="H306" s="13">
        <f t="shared" ca="1" si="25"/>
        <v>8.4383561643835633E-2</v>
      </c>
      <c r="I306" s="29">
        <f ca="1">IF(G306&lt;&gt;0,IF(E306&lt;0,0,IF(OR(Tzatziki!I306&gt;0),0,IF(OR(Pita!I306&gt;0,'Green Pepper'!I306&gt;0,'House Salad'!I306&gt;0,Mushrooms!I306&gt;0,Lemon!I306&gt;0),50,200))),0)</f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72</v>
      </c>
      <c r="F307" s="15">
        <f t="shared" si="28"/>
        <v>5</v>
      </c>
      <c r="G307" s="15">
        <f t="shared" ca="1" si="29"/>
        <v>0</v>
      </c>
      <c r="H307" s="13">
        <f t="shared" ca="1" si="25"/>
        <v>7.8904109589041108E-2</v>
      </c>
      <c r="I307" s="29">
        <f ca="1">IF(G307&lt;&gt;0,IF(E307&lt;0,0,IF(OR(Tzatziki!I307&gt;0),0,IF(OR(Pita!I307&gt;0,'Green Pepper'!I307&gt;0,'House Salad'!I307&gt;0,Mushrooms!I307&gt;0,Lemon!I307&gt;0),50,200))),0)</f>
        <v>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67</v>
      </c>
      <c r="F308" s="15">
        <f t="shared" si="28"/>
        <v>5</v>
      </c>
      <c r="G308" s="15">
        <f t="shared" ca="1" si="29"/>
        <v>0</v>
      </c>
      <c r="H308" s="13">
        <f t="shared" ca="1" si="25"/>
        <v>7.3424657534246582E-2</v>
      </c>
      <c r="I308" s="29">
        <f ca="1">IF(G308&lt;&gt;0,IF(E308&lt;0,0,IF(OR(Tzatziki!I308&gt;0),0,IF(OR(Pita!I308&gt;0,'Green Pepper'!I308&gt;0,'House Salad'!I308&gt;0,Mushrooms!I308&gt;0,Lemon!I308&gt;0),50,200))),0)</f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62</v>
      </c>
      <c r="F309" s="15">
        <f t="shared" si="28"/>
        <v>5</v>
      </c>
      <c r="G309" s="15">
        <f t="shared" ca="1" si="29"/>
        <v>0</v>
      </c>
      <c r="H309" s="13">
        <f t="shared" ca="1" si="25"/>
        <v>6.794520547945207E-2</v>
      </c>
      <c r="I309" s="29">
        <f ca="1">IF(G309&lt;&gt;0,IF(E309&lt;0,0,IF(OR(Tzatziki!I309&gt;0),0,IF(OR(Pita!I309&gt;0,'Green Pepper'!I309&gt;0,'House Salad'!I309&gt;0,Mushrooms!I309&gt;0,Lemon!I309&gt;0),50,200))),0)</f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57</v>
      </c>
      <c r="F310" s="15">
        <f t="shared" si="28"/>
        <v>5</v>
      </c>
      <c r="G310" s="15">
        <f t="shared" ca="1" si="29"/>
        <v>0</v>
      </c>
      <c r="H310" s="13">
        <f t="shared" ca="1" si="25"/>
        <v>6.2465753424657544E-2</v>
      </c>
      <c r="I310" s="29">
        <f ca="1">IF(G310&lt;&gt;0,IF(E310&lt;0,0,IF(OR(Tzatziki!I310&gt;0),0,IF(OR(Pita!I310&gt;0,'Green Pepper'!I310&gt;0,'House Salad'!I310&gt;0,Mushrooms!I310&gt;0,Lemon!I310&gt;0),50,200))),0)</f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52</v>
      </c>
      <c r="F311" s="15">
        <f t="shared" si="28"/>
        <v>5</v>
      </c>
      <c r="G311" s="15">
        <f t="shared" ca="1" si="29"/>
        <v>0</v>
      </c>
      <c r="H311" s="13">
        <f t="shared" ca="1" si="25"/>
        <v>5.6986301369863018E-2</v>
      </c>
      <c r="I311" s="29">
        <f ca="1">IF(G311&lt;&gt;0,IF(E311&lt;0,0,IF(OR(Tzatziki!I311&gt;0),0,IF(OR(Pita!I311&gt;0,'Green Pepper'!I311&gt;0,'House Salad'!I311&gt;0,Mushrooms!I311&gt;0,Lemon!I311&gt;0),50,200))),0)</f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47</v>
      </c>
      <c r="F312" s="15">
        <f t="shared" si="28"/>
        <v>5</v>
      </c>
      <c r="G312" s="15">
        <f t="shared" ca="1" si="29"/>
        <v>0</v>
      </c>
      <c r="H312" s="13">
        <f t="shared" ca="1" si="25"/>
        <v>5.1506849315068499E-2</v>
      </c>
      <c r="I312" s="29">
        <f ca="1">IF(G312&lt;&gt;0,IF(E312&lt;0,0,IF(OR(Tzatziki!I312&gt;0),0,IF(OR(Pita!I312&gt;0,'Green Pepper'!I312&gt;0,'House Salad'!I312&gt;0,Mushrooms!I312&gt;0,Lemon!I312&gt;0),50,200))),0)</f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42</v>
      </c>
      <c r="F313" s="15">
        <f t="shared" si="28"/>
        <v>5</v>
      </c>
      <c r="G313" s="15">
        <f t="shared" ca="1" si="29"/>
        <v>0</v>
      </c>
      <c r="H313" s="13">
        <f t="shared" ca="1" si="25"/>
        <v>4.6027397260273981E-2</v>
      </c>
      <c r="I313" s="29">
        <f ca="1">IF(G313&lt;&gt;0,IF(E313&lt;0,0,IF(OR(Tzatziki!I313&gt;0),0,IF(OR(Pita!I313&gt;0,'Green Pepper'!I313&gt;0,'House Salad'!I313&gt;0,Mushrooms!I313&gt;0,Lemon!I313&gt;0),50,200))),0)</f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37</v>
      </c>
      <c r="F314" s="15">
        <f t="shared" si="28"/>
        <v>5</v>
      </c>
      <c r="G314" s="15">
        <f t="shared" ca="1" si="29"/>
        <v>70</v>
      </c>
      <c r="H314" s="13">
        <f t="shared" ca="1" si="25"/>
        <v>4.0547945205479455E-2</v>
      </c>
      <c r="I314" s="29">
        <f ca="1">IF(G314&lt;&gt;0,IF(E314&lt;0,0,IF(OR(Tzatziki!I314&gt;0),0,IF(OR(Pita!I314&gt;0,'Green Pepper'!I314&gt;0,'House Salad'!I314&gt;0,Mushrooms!I314&gt;0,Lemon!I314&gt;0),50,200))),0)</f>
        <v>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102</v>
      </c>
      <c r="F315" s="15">
        <f t="shared" si="28"/>
        <v>5</v>
      </c>
      <c r="G315" s="15">
        <f t="shared" ca="1" si="29"/>
        <v>0</v>
      </c>
      <c r="H315" s="13">
        <f t="shared" ca="1" si="25"/>
        <v>0.11178082191780823</v>
      </c>
      <c r="I315" s="29">
        <f ca="1">IF(G315&lt;&gt;0,IF(E315&lt;0,0,IF(OR(Tzatziki!I315&gt;0),0,IF(OR(Pita!I315&gt;0,'Green Pepper'!I315&gt;0,'House Salad'!I315&gt;0,Mushrooms!I315&gt;0,Lemon!I315&gt;0),50,200))),0)</f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97</v>
      </c>
      <c r="F316" s="15">
        <f t="shared" si="28"/>
        <v>5</v>
      </c>
      <c r="G316" s="15">
        <f t="shared" ca="1" si="29"/>
        <v>0</v>
      </c>
      <c r="H316" s="13">
        <f t="shared" ca="1" si="25"/>
        <v>0.10630136986301371</v>
      </c>
      <c r="I316" s="29">
        <f ca="1">IF(G316&lt;&gt;0,IF(E316&lt;0,0,IF(OR(Tzatziki!I316&gt;0),0,IF(OR(Pita!I316&gt;0,'Green Pepper'!I316&gt;0,'House Salad'!I316&gt;0,Mushrooms!I316&gt;0,Lemon!I316&gt;0),50,200))),0)</f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92</v>
      </c>
      <c r="F317" s="15">
        <f t="shared" si="28"/>
        <v>5</v>
      </c>
      <c r="G317" s="15">
        <f t="shared" ca="1" si="29"/>
        <v>0</v>
      </c>
      <c r="H317" s="13">
        <f t="shared" ca="1" si="25"/>
        <v>0.1008219178082192</v>
      </c>
      <c r="I317" s="29">
        <f ca="1">IF(G317&lt;&gt;0,IF(E317&lt;0,0,IF(OR(Tzatziki!I317&gt;0),0,IF(OR(Pita!I317&gt;0,'Green Pepper'!I317&gt;0,'House Salad'!I317&gt;0,Mushrooms!I317&gt;0,Lemon!I317&gt;0),50,200))),0)</f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87</v>
      </c>
      <c r="F318" s="15">
        <f t="shared" si="28"/>
        <v>5</v>
      </c>
      <c r="G318" s="15">
        <f t="shared" ca="1" si="29"/>
        <v>0</v>
      </c>
      <c r="H318" s="13">
        <f t="shared" ca="1" si="25"/>
        <v>9.5342465753424671E-2</v>
      </c>
      <c r="I318" s="29">
        <f ca="1">IF(G318&lt;&gt;0,IF(E318&lt;0,0,IF(OR(Tzatziki!I318&gt;0),0,IF(OR(Pita!I318&gt;0,'Green Pepper'!I318&gt;0,'House Salad'!I318&gt;0,Mushrooms!I318&gt;0,Lemon!I318&gt;0),50,200))),0)</f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82</v>
      </c>
      <c r="F319" s="15">
        <f t="shared" si="28"/>
        <v>5</v>
      </c>
      <c r="G319" s="15">
        <f t="shared" ca="1" si="29"/>
        <v>0</v>
      </c>
      <c r="H319" s="13">
        <f t="shared" ca="1" si="25"/>
        <v>8.9863013698630145E-2</v>
      </c>
      <c r="I319" s="29">
        <f ca="1">IF(G319&lt;&gt;0,IF(E319&lt;0,0,IF(OR(Tzatziki!I319&gt;0),0,IF(OR(Pita!I319&gt;0,'Green Pepper'!I319&gt;0,'House Salad'!I319&gt;0,Mushrooms!I319&gt;0,Lemon!I319&gt;0),50,200))),0)</f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77</v>
      </c>
      <c r="F320" s="15">
        <f t="shared" si="28"/>
        <v>5</v>
      </c>
      <c r="G320" s="15">
        <f t="shared" ca="1" si="29"/>
        <v>0</v>
      </c>
      <c r="H320" s="13">
        <f t="shared" ca="1" si="25"/>
        <v>8.4383561643835633E-2</v>
      </c>
      <c r="I320" s="29">
        <f ca="1">IF(G320&lt;&gt;0,IF(E320&lt;0,0,IF(OR(Tzatziki!I320&gt;0),0,IF(OR(Pita!I320&gt;0,'Green Pepper'!I320&gt;0,'House Salad'!I320&gt;0,Mushrooms!I320&gt;0,Lemon!I320&gt;0),50,200))),0)</f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72</v>
      </c>
      <c r="F321" s="15">
        <f t="shared" si="28"/>
        <v>5</v>
      </c>
      <c r="G321" s="15">
        <f t="shared" ca="1" si="29"/>
        <v>0</v>
      </c>
      <c r="H321" s="13">
        <f t="shared" ca="1" si="25"/>
        <v>7.8904109589041108E-2</v>
      </c>
      <c r="I321" s="29">
        <f ca="1">IF(G321&lt;&gt;0,IF(E321&lt;0,0,IF(OR(Tzatziki!I321&gt;0),0,IF(OR(Pita!I321&gt;0,'Green Pepper'!I321&gt;0,'House Salad'!I321&gt;0,Mushrooms!I321&gt;0,Lemon!I321&gt;0),50,200))),0)</f>
        <v>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67</v>
      </c>
      <c r="F322" s="15">
        <f t="shared" si="28"/>
        <v>5</v>
      </c>
      <c r="G322" s="15">
        <f t="shared" ca="1" si="29"/>
        <v>0</v>
      </c>
      <c r="H322" s="13">
        <f t="shared" ca="1" si="25"/>
        <v>7.3424657534246582E-2</v>
      </c>
      <c r="I322" s="29">
        <f ca="1">IF(G322&lt;&gt;0,IF(E322&lt;0,0,IF(OR(Tzatziki!I322&gt;0),0,IF(OR(Pita!I322&gt;0,'Green Pepper'!I322&gt;0,'House Salad'!I322&gt;0,Mushrooms!I322&gt;0,Lemon!I322&gt;0),50,200))),0)</f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62</v>
      </c>
      <c r="F323" s="15">
        <f t="shared" si="28"/>
        <v>5</v>
      </c>
      <c r="G323" s="15">
        <f t="shared" ca="1" si="29"/>
        <v>0</v>
      </c>
      <c r="H323" s="13">
        <f t="shared" ca="1" si="25"/>
        <v>6.794520547945207E-2</v>
      </c>
      <c r="I323" s="29">
        <f ca="1">IF(G323&lt;&gt;0,IF(E323&lt;0,0,IF(OR(Tzatziki!I323&gt;0),0,IF(OR(Pita!I323&gt;0,'Green Pepper'!I323&gt;0,'House Salad'!I323&gt;0,Mushrooms!I323&gt;0,Lemon!I323&gt;0),50,200))),0)</f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57</v>
      </c>
      <c r="F324" s="15">
        <f t="shared" si="28"/>
        <v>5</v>
      </c>
      <c r="G324" s="15">
        <f t="shared" ca="1" si="29"/>
        <v>0</v>
      </c>
      <c r="H324" s="13">
        <f t="shared" ca="1" si="25"/>
        <v>6.2465753424657544E-2</v>
      </c>
      <c r="I324" s="29">
        <f ca="1">IF(G324&lt;&gt;0,IF(E324&lt;0,0,IF(OR(Tzatziki!I324&gt;0),0,IF(OR(Pita!I324&gt;0,'Green Pepper'!I324&gt;0,'House Salad'!I324&gt;0,Mushrooms!I324&gt;0,Lemon!I324&gt;0),50,200))),0)</f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52</v>
      </c>
      <c r="F325" s="15">
        <f t="shared" si="28"/>
        <v>5</v>
      </c>
      <c r="G325" s="15">
        <f t="shared" ca="1" si="29"/>
        <v>0</v>
      </c>
      <c r="H325" s="13">
        <f t="shared" ca="1" si="25"/>
        <v>5.6986301369863018E-2</v>
      </c>
      <c r="I325" s="29">
        <f ca="1">IF(G325&lt;&gt;0,IF(E325&lt;0,0,IF(OR(Tzatziki!I325&gt;0),0,IF(OR(Pita!I325&gt;0,'Green Pepper'!I325&gt;0,'House Salad'!I325&gt;0,Mushrooms!I325&gt;0,Lemon!I325&gt;0),50,200))),0)</f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47</v>
      </c>
      <c r="F326" s="15">
        <f t="shared" si="28"/>
        <v>5</v>
      </c>
      <c r="G326" s="15">
        <f t="shared" ca="1" si="29"/>
        <v>0</v>
      </c>
      <c r="H326" s="13">
        <f t="shared" ca="1" si="25"/>
        <v>5.1506849315068499E-2</v>
      </c>
      <c r="I326" s="29">
        <f ca="1">IF(G326&lt;&gt;0,IF(E326&lt;0,0,IF(OR(Tzatziki!I326&gt;0),0,IF(OR(Pita!I326&gt;0,'Green Pepper'!I326&gt;0,'House Salad'!I326&gt;0,Mushrooms!I326&gt;0,Lemon!I326&gt;0),50,200))),0)</f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42</v>
      </c>
      <c r="F327" s="15">
        <f t="shared" si="28"/>
        <v>5</v>
      </c>
      <c r="G327" s="15">
        <f t="shared" ca="1" si="29"/>
        <v>0</v>
      </c>
      <c r="H327" s="13">
        <f t="shared" ca="1" si="25"/>
        <v>4.6027397260273981E-2</v>
      </c>
      <c r="I327" s="29">
        <f ca="1">IF(G327&lt;&gt;0,IF(E327&lt;0,0,IF(OR(Tzatziki!I327&gt;0),0,IF(OR(Pita!I327&gt;0,'Green Pepper'!I327&gt;0,'House Salad'!I327&gt;0,Mushrooms!I327&gt;0,Lemon!I327&gt;0),50,200))),0)</f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37</v>
      </c>
      <c r="F328" s="15">
        <f t="shared" si="28"/>
        <v>5</v>
      </c>
      <c r="G328" s="15">
        <f t="shared" ca="1" si="29"/>
        <v>70</v>
      </c>
      <c r="H328" s="13">
        <f t="shared" ca="1" si="25"/>
        <v>4.0547945205479455E-2</v>
      </c>
      <c r="I328" s="29">
        <f ca="1">IF(G328&lt;&gt;0,IF(E328&lt;0,0,IF(OR(Tzatziki!I328&gt;0),0,IF(OR(Pita!I328&gt;0,'Green Pepper'!I328&gt;0,'House Salad'!I328&gt;0,Mushrooms!I328&gt;0,Lemon!I328&gt;0),50,200))),0)</f>
        <v>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102</v>
      </c>
      <c r="F329" s="15">
        <f t="shared" si="28"/>
        <v>5</v>
      </c>
      <c r="G329" s="15">
        <f t="shared" ca="1" si="29"/>
        <v>0</v>
      </c>
      <c r="H329" s="13">
        <f t="shared" ca="1" si="25"/>
        <v>0.11178082191780823</v>
      </c>
      <c r="I329" s="29">
        <f ca="1">IF(G329&lt;&gt;0,IF(E329&lt;0,0,IF(OR(Tzatziki!I329&gt;0),0,IF(OR(Pita!I329&gt;0,'Green Pepper'!I329&gt;0,'House Salad'!I329&gt;0,Mushrooms!I329&gt;0,Lemon!I329&gt;0),50,200))),0)</f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97</v>
      </c>
      <c r="F330" s="15">
        <f t="shared" si="28"/>
        <v>5</v>
      </c>
      <c r="G330" s="15">
        <f t="shared" ca="1" si="29"/>
        <v>0</v>
      </c>
      <c r="H330" s="13">
        <f t="shared" ca="1" si="25"/>
        <v>0.10630136986301371</v>
      </c>
      <c r="I330" s="29">
        <f ca="1">IF(G330&lt;&gt;0,IF(E330&lt;0,0,IF(OR(Tzatziki!I330&gt;0),0,IF(OR(Pita!I330&gt;0,'Green Pepper'!I330&gt;0,'House Salad'!I330&gt;0,Mushrooms!I330&gt;0,Lemon!I330&gt;0),50,200))),0)</f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92</v>
      </c>
      <c r="F331" s="15">
        <f t="shared" si="28"/>
        <v>5</v>
      </c>
      <c r="G331" s="15">
        <f t="shared" ca="1" si="29"/>
        <v>0</v>
      </c>
      <c r="H331" s="13">
        <f t="shared" ca="1" si="25"/>
        <v>0.1008219178082192</v>
      </c>
      <c r="I331" s="29">
        <f ca="1">IF(G331&lt;&gt;0,IF(E331&lt;0,0,IF(OR(Tzatziki!I331&gt;0),0,IF(OR(Pita!I331&gt;0,'Green Pepper'!I331&gt;0,'House Salad'!I331&gt;0,Mushrooms!I331&gt;0,Lemon!I331&gt;0),50,200))),0)</f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87</v>
      </c>
      <c r="F332" s="15">
        <f t="shared" si="28"/>
        <v>5</v>
      </c>
      <c r="G332" s="15">
        <f t="shared" ca="1" si="29"/>
        <v>0</v>
      </c>
      <c r="H332" s="13">
        <f t="shared" ca="1" si="25"/>
        <v>9.5342465753424671E-2</v>
      </c>
      <c r="I332" s="29">
        <f ca="1">IF(G332&lt;&gt;0,IF(E332&lt;0,0,IF(OR(Tzatziki!I332&gt;0),0,IF(OR(Pita!I332&gt;0,'Green Pepper'!I332&gt;0,'House Salad'!I332&gt;0,Mushrooms!I332&gt;0,Lemon!I332&gt;0),50,200))),0)</f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82</v>
      </c>
      <c r="F333" s="15">
        <f t="shared" si="28"/>
        <v>5</v>
      </c>
      <c r="G333" s="15">
        <f t="shared" ca="1" si="29"/>
        <v>0</v>
      </c>
      <c r="H333" s="13">
        <f t="shared" ca="1" si="25"/>
        <v>8.9863013698630145E-2</v>
      </c>
      <c r="I333" s="29">
        <f ca="1">IF(G333&lt;&gt;0,IF(E333&lt;0,0,IF(OR(Tzatziki!I333&gt;0),0,IF(OR(Pita!I333&gt;0,'Green Pepper'!I333&gt;0,'House Salad'!I333&gt;0,Mushrooms!I333&gt;0,Lemon!I333&gt;0),50,200))),0)</f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77</v>
      </c>
      <c r="F334" s="15">
        <f t="shared" si="28"/>
        <v>5</v>
      </c>
      <c r="G334" s="15">
        <f t="shared" ca="1" si="29"/>
        <v>0</v>
      </c>
      <c r="H334" s="13">
        <f t="shared" ca="1" si="25"/>
        <v>8.4383561643835633E-2</v>
      </c>
      <c r="I334" s="29">
        <f ca="1">IF(G334&lt;&gt;0,IF(E334&lt;0,0,IF(OR(Tzatziki!I334&gt;0),0,IF(OR(Pita!I334&gt;0,'Green Pepper'!I334&gt;0,'House Salad'!I334&gt;0,Mushrooms!I334&gt;0,Lemon!I334&gt;0),50,200))),0)</f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72</v>
      </c>
      <c r="F335" s="15">
        <f t="shared" si="28"/>
        <v>5</v>
      </c>
      <c r="G335" s="15">
        <f t="shared" ca="1" si="29"/>
        <v>0</v>
      </c>
      <c r="H335" s="13">
        <f t="shared" ca="1" si="25"/>
        <v>7.8904109589041108E-2</v>
      </c>
      <c r="I335" s="29">
        <f ca="1">IF(G335&lt;&gt;0,IF(E335&lt;0,0,IF(OR(Tzatziki!I335&gt;0),0,IF(OR(Pita!I335&gt;0,'Green Pepper'!I335&gt;0,'House Salad'!I335&gt;0,Mushrooms!I335&gt;0,Lemon!I335&gt;0),50,200))),0)</f>
        <v>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67</v>
      </c>
      <c r="F336" s="15">
        <f t="shared" si="28"/>
        <v>5</v>
      </c>
      <c r="G336" s="15">
        <f t="shared" ca="1" si="29"/>
        <v>0</v>
      </c>
      <c r="H336" s="13">
        <f t="shared" ca="1" si="25"/>
        <v>7.3424657534246582E-2</v>
      </c>
      <c r="I336" s="29">
        <f ca="1">IF(G336&lt;&gt;0,IF(E336&lt;0,0,IF(OR(Tzatziki!I336&gt;0),0,IF(OR(Pita!I336&gt;0,'Green Pepper'!I336&gt;0,'House Salad'!I336&gt;0,Mushrooms!I336&gt;0,Lemon!I336&gt;0),50,200))),0)</f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62</v>
      </c>
      <c r="F337" s="15">
        <f t="shared" si="28"/>
        <v>5</v>
      </c>
      <c r="G337" s="15">
        <f t="shared" ca="1" si="29"/>
        <v>0</v>
      </c>
      <c r="H337" s="13">
        <f t="shared" ca="1" si="25"/>
        <v>6.794520547945207E-2</v>
      </c>
      <c r="I337" s="29">
        <f ca="1">IF(G337&lt;&gt;0,IF(E337&lt;0,0,IF(OR(Tzatziki!I337&gt;0),0,IF(OR(Pita!I337&gt;0,'Green Pepper'!I337&gt;0,'House Salad'!I337&gt;0,Mushrooms!I337&gt;0,Lemon!I337&gt;0),50,200))),0)</f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57</v>
      </c>
      <c r="F338" s="15">
        <f t="shared" si="28"/>
        <v>5</v>
      </c>
      <c r="G338" s="15">
        <f t="shared" ca="1" si="29"/>
        <v>0</v>
      </c>
      <c r="H338" s="13">
        <f t="shared" ca="1" si="25"/>
        <v>6.2465753424657544E-2</v>
      </c>
      <c r="I338" s="29">
        <f ca="1">IF(G338&lt;&gt;0,IF(E338&lt;0,0,IF(OR(Tzatziki!I338&gt;0),0,IF(OR(Pita!I338&gt;0,'Green Pepper'!I338&gt;0,'House Salad'!I338&gt;0,Mushrooms!I338&gt;0,Lemon!I338&gt;0),50,200))),0)</f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52</v>
      </c>
      <c r="F339" s="15">
        <f t="shared" si="28"/>
        <v>5</v>
      </c>
      <c r="G339" s="15">
        <f t="shared" ca="1" si="29"/>
        <v>0</v>
      </c>
      <c r="H339" s="13">
        <f t="shared" ca="1" si="25"/>
        <v>5.6986301369863018E-2</v>
      </c>
      <c r="I339" s="29">
        <f ca="1">IF(G339&lt;&gt;0,IF(E339&lt;0,0,IF(OR(Tzatziki!I339&gt;0),0,IF(OR(Pita!I339&gt;0,'Green Pepper'!I339&gt;0,'House Salad'!I339&gt;0,Mushrooms!I339&gt;0,Lemon!I339&gt;0),50,200))),0)</f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47</v>
      </c>
      <c r="F340" s="15">
        <f t="shared" si="28"/>
        <v>5</v>
      </c>
      <c r="G340" s="15">
        <f t="shared" ca="1" si="29"/>
        <v>0</v>
      </c>
      <c r="H340" s="13">
        <f t="shared" ca="1" si="25"/>
        <v>5.1506849315068499E-2</v>
      </c>
      <c r="I340" s="29">
        <f ca="1">IF(G340&lt;&gt;0,IF(E340&lt;0,0,IF(OR(Tzatziki!I340&gt;0),0,IF(OR(Pita!I340&gt;0,'Green Pepper'!I340&gt;0,'House Salad'!I340&gt;0,Mushrooms!I340&gt;0,Lemon!I340&gt;0),50,200))),0)</f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42</v>
      </c>
      <c r="F341" s="15">
        <f t="shared" si="28"/>
        <v>5</v>
      </c>
      <c r="G341" s="15">
        <f t="shared" ca="1" si="29"/>
        <v>0</v>
      </c>
      <c r="H341" s="13">
        <f t="shared" ref="H341:H385" ca="1" si="31">IF(E341&gt;0,E341*($E$12/365),0)</f>
        <v>4.6027397260273981E-2</v>
      </c>
      <c r="I341" s="29">
        <f ca="1">IF(G341&lt;&gt;0,IF(E341&lt;0,0,IF(OR(Tzatziki!I341&gt;0),0,IF(OR(Pita!I341&gt;0,'Green Pepper'!I341&gt;0,'House Salad'!I341&gt;0,Mushrooms!I341&gt;0,Lemon!I341&gt;0),50,200))),0)</f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37</v>
      </c>
      <c r="F342" s="15">
        <f t="shared" ref="F342:F386" si="34">ROUND($E$15/7,0)</f>
        <v>5</v>
      </c>
      <c r="G342" s="15">
        <f t="shared" ref="G342:G385" ca="1" si="35">IF(D342=1,$E$4,IF(E342&lt;0,$E$4-E342,IF(MOD(D342,$E$5)=0,$E$4-E342,0)))</f>
        <v>70</v>
      </c>
      <c r="H342" s="13">
        <f t="shared" ca="1" si="31"/>
        <v>4.0547945205479455E-2</v>
      </c>
      <c r="I342" s="29">
        <f ca="1">IF(G342&lt;&gt;0,IF(E342&lt;0,0,IF(OR(Tzatziki!I342&gt;0),0,IF(OR(Pita!I342&gt;0,'Green Pepper'!I342&gt;0,'House Salad'!I342&gt;0,Mushrooms!I342&gt;0,Lemon!I342&gt;0),50,200))),0)</f>
        <v>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102</v>
      </c>
      <c r="F343" s="15">
        <f t="shared" si="34"/>
        <v>5</v>
      </c>
      <c r="G343" s="15">
        <f t="shared" ca="1" si="35"/>
        <v>0</v>
      </c>
      <c r="H343" s="13">
        <f t="shared" ca="1" si="31"/>
        <v>0.11178082191780823</v>
      </c>
      <c r="I343" s="29">
        <f ca="1">IF(G343&lt;&gt;0,IF(E343&lt;0,0,IF(OR(Tzatziki!I343&gt;0),0,IF(OR(Pita!I343&gt;0,'Green Pepper'!I343&gt;0,'House Salad'!I343&gt;0,Mushrooms!I343&gt;0,Lemon!I343&gt;0),50,200))),0)</f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97</v>
      </c>
      <c r="F344" s="15">
        <f t="shared" si="34"/>
        <v>5</v>
      </c>
      <c r="G344" s="15">
        <f t="shared" ca="1" si="35"/>
        <v>0</v>
      </c>
      <c r="H344" s="13">
        <f t="shared" ca="1" si="31"/>
        <v>0.10630136986301371</v>
      </c>
      <c r="I344" s="29">
        <f ca="1">IF(G344&lt;&gt;0,IF(E344&lt;0,0,IF(OR(Tzatziki!I344&gt;0),0,IF(OR(Pita!I344&gt;0,'Green Pepper'!I344&gt;0,'House Salad'!I344&gt;0,Mushrooms!I344&gt;0,Lemon!I344&gt;0),50,200))),0)</f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92</v>
      </c>
      <c r="F345" s="15">
        <f t="shared" si="34"/>
        <v>5</v>
      </c>
      <c r="G345" s="15">
        <f t="shared" ca="1" si="35"/>
        <v>0</v>
      </c>
      <c r="H345" s="13">
        <f t="shared" ca="1" si="31"/>
        <v>0.1008219178082192</v>
      </c>
      <c r="I345" s="29">
        <f ca="1">IF(G345&lt;&gt;0,IF(E345&lt;0,0,IF(OR(Tzatziki!I345&gt;0),0,IF(OR(Pita!I345&gt;0,'Green Pepper'!I345&gt;0,'House Salad'!I345&gt;0,Mushrooms!I345&gt;0,Lemon!I345&gt;0),50,200))),0)</f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87</v>
      </c>
      <c r="F346" s="15">
        <f t="shared" si="34"/>
        <v>5</v>
      </c>
      <c r="G346" s="15">
        <f t="shared" ca="1" si="35"/>
        <v>0</v>
      </c>
      <c r="H346" s="13">
        <f t="shared" ca="1" si="31"/>
        <v>9.5342465753424671E-2</v>
      </c>
      <c r="I346" s="29">
        <f ca="1">IF(G346&lt;&gt;0,IF(E346&lt;0,0,IF(OR(Tzatziki!I346&gt;0),0,IF(OR(Pita!I346&gt;0,'Green Pepper'!I346&gt;0,'House Salad'!I346&gt;0,Mushrooms!I346&gt;0,Lemon!I346&gt;0),50,200))),0)</f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82</v>
      </c>
      <c r="F347" s="15">
        <f t="shared" si="34"/>
        <v>5</v>
      </c>
      <c r="G347" s="15">
        <f t="shared" ca="1" si="35"/>
        <v>0</v>
      </c>
      <c r="H347" s="13">
        <f t="shared" ca="1" si="31"/>
        <v>8.9863013698630145E-2</v>
      </c>
      <c r="I347" s="29">
        <f ca="1">IF(G347&lt;&gt;0,IF(E347&lt;0,0,IF(OR(Tzatziki!I347&gt;0),0,IF(OR(Pita!I347&gt;0,'Green Pepper'!I347&gt;0,'House Salad'!I347&gt;0,Mushrooms!I347&gt;0,Lemon!I347&gt;0),50,200))),0)</f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77</v>
      </c>
      <c r="F348" s="15">
        <f t="shared" si="34"/>
        <v>5</v>
      </c>
      <c r="G348" s="15">
        <f t="shared" ca="1" si="35"/>
        <v>0</v>
      </c>
      <c r="H348" s="13">
        <f t="shared" ca="1" si="31"/>
        <v>8.4383561643835633E-2</v>
      </c>
      <c r="I348" s="29">
        <f ca="1">IF(G348&lt;&gt;0,IF(E348&lt;0,0,IF(OR(Tzatziki!I348&gt;0),0,IF(OR(Pita!I348&gt;0,'Green Pepper'!I348&gt;0,'House Salad'!I348&gt;0,Mushrooms!I348&gt;0,Lemon!I348&gt;0),50,200))),0)</f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72</v>
      </c>
      <c r="F349" s="15">
        <f t="shared" si="34"/>
        <v>5</v>
      </c>
      <c r="G349" s="15">
        <f t="shared" ca="1" si="35"/>
        <v>0</v>
      </c>
      <c r="H349" s="13">
        <f t="shared" ca="1" si="31"/>
        <v>7.8904109589041108E-2</v>
      </c>
      <c r="I349" s="29">
        <f ca="1">IF(G349&lt;&gt;0,IF(E349&lt;0,0,IF(OR(Tzatziki!I349&gt;0),0,IF(OR(Pita!I349&gt;0,'Green Pepper'!I349&gt;0,'House Salad'!I349&gt;0,Mushrooms!I349&gt;0,Lemon!I349&gt;0),50,200))),0)</f>
        <v>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67</v>
      </c>
      <c r="F350" s="15">
        <f t="shared" si="34"/>
        <v>5</v>
      </c>
      <c r="G350" s="15">
        <f t="shared" ca="1" si="35"/>
        <v>0</v>
      </c>
      <c r="H350" s="13">
        <f t="shared" ca="1" si="31"/>
        <v>7.3424657534246582E-2</v>
      </c>
      <c r="I350" s="29">
        <f ca="1">IF(G350&lt;&gt;0,IF(E350&lt;0,0,IF(OR(Tzatziki!I350&gt;0),0,IF(OR(Pita!I350&gt;0,'Green Pepper'!I350&gt;0,'House Salad'!I350&gt;0,Mushrooms!I350&gt;0,Lemon!I350&gt;0),50,200))),0)</f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62</v>
      </c>
      <c r="F351" s="15">
        <f t="shared" si="34"/>
        <v>5</v>
      </c>
      <c r="G351" s="15">
        <f t="shared" ca="1" si="35"/>
        <v>0</v>
      </c>
      <c r="H351" s="13">
        <f t="shared" ca="1" si="31"/>
        <v>6.794520547945207E-2</v>
      </c>
      <c r="I351" s="29">
        <f ca="1">IF(G351&lt;&gt;0,IF(E351&lt;0,0,IF(OR(Tzatziki!I351&gt;0),0,IF(OR(Pita!I351&gt;0,'Green Pepper'!I351&gt;0,'House Salad'!I351&gt;0,Mushrooms!I351&gt;0,Lemon!I351&gt;0),50,200))),0)</f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57</v>
      </c>
      <c r="F352" s="15">
        <f t="shared" si="34"/>
        <v>5</v>
      </c>
      <c r="G352" s="15">
        <f t="shared" ca="1" si="35"/>
        <v>0</v>
      </c>
      <c r="H352" s="13">
        <f t="shared" ca="1" si="31"/>
        <v>6.2465753424657544E-2</v>
      </c>
      <c r="I352" s="29">
        <f ca="1">IF(G352&lt;&gt;0,IF(E352&lt;0,0,IF(OR(Tzatziki!I352&gt;0),0,IF(OR(Pita!I352&gt;0,'Green Pepper'!I352&gt;0,'House Salad'!I352&gt;0,Mushrooms!I352&gt;0,Lemon!I352&gt;0),50,200))),0)</f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52</v>
      </c>
      <c r="F353" s="15">
        <f t="shared" si="34"/>
        <v>5</v>
      </c>
      <c r="G353" s="15">
        <f t="shared" ca="1" si="35"/>
        <v>0</v>
      </c>
      <c r="H353" s="13">
        <f t="shared" ca="1" si="31"/>
        <v>5.6986301369863018E-2</v>
      </c>
      <c r="I353" s="29">
        <f ca="1">IF(G353&lt;&gt;0,IF(E353&lt;0,0,IF(OR(Tzatziki!I353&gt;0),0,IF(OR(Pita!I353&gt;0,'Green Pepper'!I353&gt;0,'House Salad'!I353&gt;0,Mushrooms!I353&gt;0,Lemon!I353&gt;0),50,200))),0)</f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47</v>
      </c>
      <c r="F354" s="15">
        <f t="shared" si="34"/>
        <v>5</v>
      </c>
      <c r="G354" s="15">
        <f t="shared" ca="1" si="35"/>
        <v>0</v>
      </c>
      <c r="H354" s="13">
        <f t="shared" ca="1" si="31"/>
        <v>5.1506849315068499E-2</v>
      </c>
      <c r="I354" s="29">
        <f ca="1">IF(G354&lt;&gt;0,IF(E354&lt;0,0,IF(OR(Tzatziki!I354&gt;0),0,IF(OR(Pita!I354&gt;0,'Green Pepper'!I354&gt;0,'House Salad'!I354&gt;0,Mushrooms!I354&gt;0,Lemon!I354&gt;0),50,200))),0)</f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42</v>
      </c>
      <c r="F355" s="15">
        <f t="shared" si="34"/>
        <v>5</v>
      </c>
      <c r="G355" s="15">
        <f t="shared" ca="1" si="35"/>
        <v>0</v>
      </c>
      <c r="H355" s="13">
        <f t="shared" ca="1" si="31"/>
        <v>4.6027397260273981E-2</v>
      </c>
      <c r="I355" s="29">
        <f ca="1">IF(G355&lt;&gt;0,IF(E355&lt;0,0,IF(OR(Tzatziki!I355&gt;0),0,IF(OR(Pita!I355&gt;0,'Green Pepper'!I355&gt;0,'House Salad'!I355&gt;0,Mushrooms!I355&gt;0,Lemon!I355&gt;0),50,200))),0)</f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37</v>
      </c>
      <c r="F356" s="15">
        <f t="shared" si="34"/>
        <v>5</v>
      </c>
      <c r="G356" s="15">
        <f t="shared" ca="1" si="35"/>
        <v>70</v>
      </c>
      <c r="H356" s="13">
        <f t="shared" ca="1" si="31"/>
        <v>4.0547945205479455E-2</v>
      </c>
      <c r="I356" s="29">
        <f ca="1">IF(G356&lt;&gt;0,IF(E356&lt;0,0,IF(OR(Tzatziki!I356&gt;0),0,IF(OR(Pita!I356&gt;0,'Green Pepper'!I356&gt;0,'House Salad'!I356&gt;0,Mushrooms!I356&gt;0,Lemon!I356&gt;0),50,200))),0)</f>
        <v>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102</v>
      </c>
      <c r="F357" s="15">
        <f t="shared" si="34"/>
        <v>5</v>
      </c>
      <c r="G357" s="15">
        <f t="shared" ca="1" si="35"/>
        <v>0</v>
      </c>
      <c r="H357" s="13">
        <f t="shared" ca="1" si="31"/>
        <v>0.11178082191780823</v>
      </c>
      <c r="I357" s="29">
        <f ca="1">IF(G357&lt;&gt;0,IF(E357&lt;0,0,IF(OR(Tzatziki!I357&gt;0),0,IF(OR(Pita!I357&gt;0,'Green Pepper'!I357&gt;0,'House Salad'!I357&gt;0,Mushrooms!I357&gt;0,Lemon!I357&gt;0),50,200))),0)</f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97</v>
      </c>
      <c r="F358" s="15">
        <f t="shared" si="34"/>
        <v>5</v>
      </c>
      <c r="G358" s="15">
        <f t="shared" ca="1" si="35"/>
        <v>0</v>
      </c>
      <c r="H358" s="13">
        <f t="shared" ca="1" si="31"/>
        <v>0.10630136986301371</v>
      </c>
      <c r="I358" s="29">
        <f ca="1">IF(G358&lt;&gt;0,IF(E358&lt;0,0,IF(OR(Tzatziki!I358&gt;0),0,IF(OR(Pita!I358&gt;0,'Green Pepper'!I358&gt;0,'House Salad'!I358&gt;0,Mushrooms!I358&gt;0,Lemon!I358&gt;0),50,200))),0)</f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92</v>
      </c>
      <c r="F359" s="15">
        <f t="shared" si="34"/>
        <v>5</v>
      </c>
      <c r="G359" s="15">
        <f t="shared" ca="1" si="35"/>
        <v>0</v>
      </c>
      <c r="H359" s="13">
        <f t="shared" ca="1" si="31"/>
        <v>0.1008219178082192</v>
      </c>
      <c r="I359" s="29">
        <f ca="1">IF(G359&lt;&gt;0,IF(E359&lt;0,0,IF(OR(Tzatziki!I359&gt;0),0,IF(OR(Pita!I359&gt;0,'Green Pepper'!I359&gt;0,'House Salad'!I359&gt;0,Mushrooms!I359&gt;0,Lemon!I359&gt;0),50,200))),0)</f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87</v>
      </c>
      <c r="F360" s="15">
        <f t="shared" si="34"/>
        <v>5</v>
      </c>
      <c r="G360" s="15">
        <f t="shared" ca="1" si="35"/>
        <v>0</v>
      </c>
      <c r="H360" s="13">
        <f t="shared" ca="1" si="31"/>
        <v>9.5342465753424671E-2</v>
      </c>
      <c r="I360" s="29">
        <f ca="1">IF(G360&lt;&gt;0,IF(E360&lt;0,0,IF(OR(Tzatziki!I360&gt;0),0,IF(OR(Pita!I360&gt;0,'Green Pepper'!I360&gt;0,'House Salad'!I360&gt;0,Mushrooms!I360&gt;0,Lemon!I360&gt;0),50,200))),0)</f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82</v>
      </c>
      <c r="F361" s="15">
        <f t="shared" si="34"/>
        <v>5</v>
      </c>
      <c r="G361" s="15">
        <f t="shared" ca="1" si="35"/>
        <v>0</v>
      </c>
      <c r="H361" s="13">
        <f t="shared" ca="1" si="31"/>
        <v>8.9863013698630145E-2</v>
      </c>
      <c r="I361" s="29">
        <f ca="1">IF(G361&lt;&gt;0,IF(E361&lt;0,0,IF(OR(Tzatziki!I361&gt;0),0,IF(OR(Pita!I361&gt;0,'Green Pepper'!I361&gt;0,'House Salad'!I361&gt;0,Mushrooms!I361&gt;0,Lemon!I361&gt;0),50,200))),0)</f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77</v>
      </c>
      <c r="F362" s="15">
        <f t="shared" si="34"/>
        <v>5</v>
      </c>
      <c r="G362" s="15">
        <f t="shared" ca="1" si="35"/>
        <v>0</v>
      </c>
      <c r="H362" s="13">
        <f t="shared" ca="1" si="31"/>
        <v>8.4383561643835633E-2</v>
      </c>
      <c r="I362" s="29">
        <f ca="1">IF(G362&lt;&gt;0,IF(E362&lt;0,0,IF(OR(Tzatziki!I362&gt;0),0,IF(OR(Pita!I362&gt;0,'Green Pepper'!I362&gt;0,'House Salad'!I362&gt;0,Mushrooms!I362&gt;0,Lemon!I362&gt;0),50,200))),0)</f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72</v>
      </c>
      <c r="F363" s="15">
        <f t="shared" si="34"/>
        <v>5</v>
      </c>
      <c r="G363" s="15">
        <f t="shared" ca="1" si="35"/>
        <v>0</v>
      </c>
      <c r="H363" s="13">
        <f t="shared" ca="1" si="31"/>
        <v>7.8904109589041108E-2</v>
      </c>
      <c r="I363" s="29">
        <f ca="1">IF(G363&lt;&gt;0,IF(E363&lt;0,0,IF(OR(Tzatziki!I363&gt;0),0,IF(OR(Pita!I363&gt;0,'Green Pepper'!I363&gt;0,'House Salad'!I363&gt;0,Mushrooms!I363&gt;0,Lemon!I363&gt;0),50,200))),0)</f>
        <v>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67</v>
      </c>
      <c r="F364" s="15">
        <f t="shared" si="34"/>
        <v>5</v>
      </c>
      <c r="G364" s="15">
        <f t="shared" ca="1" si="35"/>
        <v>0</v>
      </c>
      <c r="H364" s="13">
        <f t="shared" ca="1" si="31"/>
        <v>7.3424657534246582E-2</v>
      </c>
      <c r="I364" s="29">
        <f ca="1">IF(G364&lt;&gt;0,IF(E364&lt;0,0,IF(OR(Tzatziki!I364&gt;0),0,IF(OR(Pita!I364&gt;0,'Green Pepper'!I364&gt;0,'House Salad'!I364&gt;0,Mushrooms!I364&gt;0,Lemon!I364&gt;0),50,200))),0)</f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62</v>
      </c>
      <c r="F365" s="15">
        <f t="shared" si="34"/>
        <v>5</v>
      </c>
      <c r="G365" s="15">
        <f t="shared" ca="1" si="35"/>
        <v>0</v>
      </c>
      <c r="H365" s="13">
        <f t="shared" ca="1" si="31"/>
        <v>6.794520547945207E-2</v>
      </c>
      <c r="I365" s="29">
        <f ca="1">IF(G365&lt;&gt;0,IF(E365&lt;0,0,IF(OR(Tzatziki!I365&gt;0),0,IF(OR(Pita!I365&gt;0,'Green Pepper'!I365&gt;0,'House Salad'!I365&gt;0,Mushrooms!I365&gt;0,Lemon!I365&gt;0),50,200))),0)</f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57</v>
      </c>
      <c r="F366" s="15">
        <f t="shared" si="34"/>
        <v>5</v>
      </c>
      <c r="G366" s="15">
        <f t="shared" ca="1" si="35"/>
        <v>0</v>
      </c>
      <c r="H366" s="13">
        <f t="shared" ca="1" si="31"/>
        <v>6.2465753424657544E-2</v>
      </c>
      <c r="I366" s="29">
        <f ca="1">IF(G366&lt;&gt;0,IF(E366&lt;0,0,IF(OR(Tzatziki!I366&gt;0),0,IF(OR(Pita!I366&gt;0,'Green Pepper'!I366&gt;0,'House Salad'!I366&gt;0,Mushrooms!I366&gt;0,Lemon!I366&gt;0),50,200))),0)</f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52</v>
      </c>
      <c r="F367" s="15">
        <f t="shared" si="34"/>
        <v>5</v>
      </c>
      <c r="G367" s="15">
        <f t="shared" ca="1" si="35"/>
        <v>0</v>
      </c>
      <c r="H367" s="13">
        <f t="shared" ca="1" si="31"/>
        <v>5.6986301369863018E-2</v>
      </c>
      <c r="I367" s="29">
        <f ca="1">IF(G367&lt;&gt;0,IF(E367&lt;0,0,IF(OR(Tzatziki!I367&gt;0),0,IF(OR(Pita!I367&gt;0,'Green Pepper'!I367&gt;0,'House Salad'!I367&gt;0,Mushrooms!I367&gt;0,Lemon!I367&gt;0),50,200))),0)</f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47</v>
      </c>
      <c r="F368" s="15">
        <f t="shared" si="34"/>
        <v>5</v>
      </c>
      <c r="G368" s="15">
        <f t="shared" ca="1" si="35"/>
        <v>0</v>
      </c>
      <c r="H368" s="13">
        <f t="shared" ca="1" si="31"/>
        <v>5.1506849315068499E-2</v>
      </c>
      <c r="I368" s="29">
        <f ca="1">IF(G368&lt;&gt;0,IF(E368&lt;0,0,IF(OR(Tzatziki!I368&gt;0),0,IF(OR(Pita!I368&gt;0,'Green Pepper'!I368&gt;0,'House Salad'!I368&gt;0,Mushrooms!I368&gt;0,Lemon!I368&gt;0),50,200))),0)</f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42</v>
      </c>
      <c r="F369" s="15">
        <f t="shared" si="34"/>
        <v>5</v>
      </c>
      <c r="G369" s="15">
        <f t="shared" ca="1" si="35"/>
        <v>0</v>
      </c>
      <c r="H369" s="13">
        <f t="shared" ca="1" si="31"/>
        <v>4.6027397260273981E-2</v>
      </c>
      <c r="I369" s="29">
        <f ca="1">IF(G369&lt;&gt;0,IF(E369&lt;0,0,IF(OR(Tzatziki!I369&gt;0),0,IF(OR(Pita!I369&gt;0,'Green Pepper'!I369&gt;0,'House Salad'!I369&gt;0,Mushrooms!I369&gt;0,Lemon!I369&gt;0),50,200))),0)</f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37</v>
      </c>
      <c r="F370" s="15">
        <f t="shared" si="34"/>
        <v>5</v>
      </c>
      <c r="G370" s="15">
        <f t="shared" ca="1" si="35"/>
        <v>70</v>
      </c>
      <c r="H370" s="13">
        <f t="shared" ca="1" si="31"/>
        <v>4.0547945205479455E-2</v>
      </c>
      <c r="I370" s="29">
        <f ca="1">IF(G370&lt;&gt;0,IF(E370&lt;0,0,IF(OR(Tzatziki!I370&gt;0),0,IF(OR(Pita!I370&gt;0,'Green Pepper'!I370&gt;0,'House Salad'!I370&gt;0,Mushrooms!I370&gt;0,Lemon!I370&gt;0),50,200))),0)</f>
        <v>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102</v>
      </c>
      <c r="F371" s="15">
        <f t="shared" si="34"/>
        <v>5</v>
      </c>
      <c r="G371" s="15">
        <f t="shared" ca="1" si="35"/>
        <v>0</v>
      </c>
      <c r="H371" s="13">
        <f t="shared" ca="1" si="31"/>
        <v>0.11178082191780823</v>
      </c>
      <c r="I371" s="29">
        <f ca="1">IF(G371&lt;&gt;0,IF(E371&lt;0,0,IF(OR(Tzatziki!I371&gt;0),0,IF(OR(Pita!I371&gt;0,'Green Pepper'!I371&gt;0,'House Salad'!I371&gt;0,Mushrooms!I371&gt;0,Lemon!I371&gt;0),50,200))),0)</f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97</v>
      </c>
      <c r="F372" s="15">
        <f t="shared" si="34"/>
        <v>5</v>
      </c>
      <c r="G372" s="15">
        <f t="shared" ca="1" si="35"/>
        <v>0</v>
      </c>
      <c r="H372" s="13">
        <f t="shared" ca="1" si="31"/>
        <v>0.10630136986301371</v>
      </c>
      <c r="I372" s="29">
        <f ca="1">IF(G372&lt;&gt;0,IF(E372&lt;0,0,IF(OR(Tzatziki!I372&gt;0),0,IF(OR(Pita!I372&gt;0,'Green Pepper'!I372&gt;0,'House Salad'!I372&gt;0,Mushrooms!I372&gt;0,Lemon!I372&gt;0),50,200))),0)</f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92</v>
      </c>
      <c r="F373" s="15">
        <f t="shared" si="34"/>
        <v>5</v>
      </c>
      <c r="G373" s="15">
        <f t="shared" ca="1" si="35"/>
        <v>0</v>
      </c>
      <c r="H373" s="13">
        <f t="shared" ca="1" si="31"/>
        <v>0.1008219178082192</v>
      </c>
      <c r="I373" s="29">
        <f ca="1">IF(G373&lt;&gt;0,IF(E373&lt;0,0,IF(OR(Tzatziki!I373&gt;0),0,IF(OR(Pita!I373&gt;0,'Green Pepper'!I373&gt;0,'House Salad'!I373&gt;0,Mushrooms!I373&gt;0,Lemon!I373&gt;0),50,200))),0)</f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87</v>
      </c>
      <c r="F374" s="15">
        <f t="shared" si="34"/>
        <v>5</v>
      </c>
      <c r="G374" s="15">
        <f t="shared" ca="1" si="35"/>
        <v>0</v>
      </c>
      <c r="H374" s="13">
        <f t="shared" ca="1" si="31"/>
        <v>9.5342465753424671E-2</v>
      </c>
      <c r="I374" s="29">
        <f ca="1">IF(G374&lt;&gt;0,IF(E374&lt;0,0,IF(OR(Tzatziki!I374&gt;0),0,IF(OR(Pita!I374&gt;0,'Green Pepper'!I374&gt;0,'House Salad'!I374&gt;0,Mushrooms!I374&gt;0,Lemon!I374&gt;0),50,200))),0)</f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82</v>
      </c>
      <c r="F375" s="15">
        <f t="shared" si="34"/>
        <v>5</v>
      </c>
      <c r="G375" s="15">
        <f t="shared" ca="1" si="35"/>
        <v>0</v>
      </c>
      <c r="H375" s="13">
        <f t="shared" ca="1" si="31"/>
        <v>8.9863013698630145E-2</v>
      </c>
      <c r="I375" s="29">
        <f ca="1">IF(G375&lt;&gt;0,IF(E375&lt;0,0,IF(OR(Tzatziki!I375&gt;0),0,IF(OR(Pita!I375&gt;0,'Green Pepper'!I375&gt;0,'House Salad'!I375&gt;0,Mushrooms!I375&gt;0,Lemon!I375&gt;0),50,200))),0)</f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77</v>
      </c>
      <c r="F376" s="15">
        <f t="shared" si="34"/>
        <v>5</v>
      </c>
      <c r="G376" s="15">
        <f t="shared" ca="1" si="35"/>
        <v>0</v>
      </c>
      <c r="H376" s="13">
        <f t="shared" ca="1" si="31"/>
        <v>8.4383561643835633E-2</v>
      </c>
      <c r="I376" s="29">
        <f ca="1">IF(G376&lt;&gt;0,IF(E376&lt;0,0,IF(OR(Tzatziki!I376&gt;0),0,IF(OR(Pita!I376&gt;0,'Green Pepper'!I376&gt;0,'House Salad'!I376&gt;0,Mushrooms!I376&gt;0,Lemon!I376&gt;0),50,200))),0)</f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72</v>
      </c>
      <c r="F377" s="15">
        <f t="shared" si="34"/>
        <v>5</v>
      </c>
      <c r="G377" s="15">
        <f t="shared" ca="1" si="35"/>
        <v>0</v>
      </c>
      <c r="H377" s="13">
        <f t="shared" ca="1" si="31"/>
        <v>7.8904109589041108E-2</v>
      </c>
      <c r="I377" s="29">
        <f ca="1">IF(G377&lt;&gt;0,IF(E377&lt;0,0,IF(OR(Tzatziki!I377&gt;0),0,IF(OR(Pita!I377&gt;0,'Green Pepper'!I377&gt;0,'House Salad'!I377&gt;0,Mushrooms!I377&gt;0,Lemon!I377&gt;0),50,200))),0)</f>
        <v>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67</v>
      </c>
      <c r="F378" s="15">
        <f t="shared" si="34"/>
        <v>5</v>
      </c>
      <c r="G378" s="15">
        <f t="shared" ca="1" si="35"/>
        <v>0</v>
      </c>
      <c r="H378" s="13">
        <f t="shared" ca="1" si="31"/>
        <v>7.3424657534246582E-2</v>
      </c>
      <c r="I378" s="29">
        <f ca="1">IF(G378&lt;&gt;0,IF(E378&lt;0,0,IF(OR(Tzatziki!I378&gt;0),0,IF(OR(Pita!I378&gt;0,'Green Pepper'!I378&gt;0,'House Salad'!I378&gt;0,Mushrooms!I378&gt;0,Lemon!I378&gt;0),50,200))),0)</f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62</v>
      </c>
      <c r="F379" s="15">
        <f t="shared" si="34"/>
        <v>5</v>
      </c>
      <c r="G379" s="15">
        <f t="shared" ca="1" si="35"/>
        <v>0</v>
      </c>
      <c r="H379" s="13">
        <f t="shared" ca="1" si="31"/>
        <v>6.794520547945207E-2</v>
      </c>
      <c r="I379" s="29">
        <f ca="1">IF(G379&lt;&gt;0,IF(E379&lt;0,0,IF(OR(Tzatziki!I379&gt;0),0,IF(OR(Pita!I379&gt;0,'Green Pepper'!I379&gt;0,'House Salad'!I379&gt;0,Mushrooms!I379&gt;0,Lemon!I379&gt;0),50,200))),0)</f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57</v>
      </c>
      <c r="F380" s="15">
        <f t="shared" si="34"/>
        <v>5</v>
      </c>
      <c r="G380" s="15">
        <f t="shared" ca="1" si="35"/>
        <v>0</v>
      </c>
      <c r="H380" s="13">
        <f t="shared" ca="1" si="31"/>
        <v>6.2465753424657544E-2</v>
      </c>
      <c r="I380" s="29">
        <f ca="1">IF(G380&lt;&gt;0,IF(E380&lt;0,0,IF(OR(Tzatziki!I380&gt;0),0,IF(OR(Pita!I380&gt;0,'Green Pepper'!I380&gt;0,'House Salad'!I380&gt;0,Mushrooms!I380&gt;0,Lemon!I380&gt;0),50,200))),0)</f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52</v>
      </c>
      <c r="F381" s="15">
        <f t="shared" si="34"/>
        <v>5</v>
      </c>
      <c r="G381" s="15">
        <f t="shared" ca="1" si="35"/>
        <v>0</v>
      </c>
      <c r="H381" s="13">
        <f t="shared" ca="1" si="31"/>
        <v>5.6986301369863018E-2</v>
      </c>
      <c r="I381" s="29">
        <f ca="1">IF(G381&lt;&gt;0,IF(E381&lt;0,0,IF(OR(Tzatziki!I381&gt;0),0,IF(OR(Pita!I381&gt;0,'Green Pepper'!I381&gt;0,'House Salad'!I381&gt;0,Mushrooms!I381&gt;0,Lemon!I381&gt;0),50,200))),0)</f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47</v>
      </c>
      <c r="F382" s="15">
        <f t="shared" si="34"/>
        <v>5</v>
      </c>
      <c r="G382" s="15">
        <f t="shared" ca="1" si="35"/>
        <v>0</v>
      </c>
      <c r="H382" s="13">
        <f t="shared" ca="1" si="31"/>
        <v>5.1506849315068499E-2</v>
      </c>
      <c r="I382" s="29">
        <f ca="1">IF(G382&lt;&gt;0,IF(E382&lt;0,0,IF(OR(Tzatziki!I382&gt;0),0,IF(OR(Pita!I382&gt;0,'Green Pepper'!I382&gt;0,'House Salad'!I382&gt;0,Mushrooms!I382&gt;0,Lemon!I382&gt;0),50,200))),0)</f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42</v>
      </c>
      <c r="F383" s="15">
        <f t="shared" si="34"/>
        <v>5</v>
      </c>
      <c r="G383" s="15">
        <f t="shared" ca="1" si="35"/>
        <v>0</v>
      </c>
      <c r="H383" s="13">
        <f t="shared" ca="1" si="31"/>
        <v>4.6027397260273981E-2</v>
      </c>
      <c r="I383" s="29">
        <f ca="1">IF(G383&lt;&gt;0,IF(E383&lt;0,0,IF(OR(Tzatziki!I383&gt;0),0,IF(OR(Pita!I383&gt;0,'Green Pepper'!I383&gt;0,'House Salad'!I383&gt;0,Mushrooms!I383&gt;0,Lemon!I383&gt;0),50,200))),0)</f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37</v>
      </c>
      <c r="F384" s="15">
        <f t="shared" si="34"/>
        <v>5</v>
      </c>
      <c r="G384" s="15">
        <f t="shared" ca="1" si="35"/>
        <v>70</v>
      </c>
      <c r="H384" s="13">
        <f t="shared" ca="1" si="31"/>
        <v>4.0547945205479455E-2</v>
      </c>
      <c r="I384" s="29">
        <f ca="1">IF(G384&lt;&gt;0,IF(E384&lt;0,0,IF(OR(Tzatziki!I384&gt;0),0,IF(OR(Pita!I384&gt;0,'Green Pepper'!I384&gt;0,'House Salad'!I384&gt;0,Mushrooms!I384&gt;0,Lemon!I384&gt;0),50,200))),0)</f>
        <v>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25">
        <v>365</v>
      </c>
      <c r="E385" s="2">
        <f t="shared" ca="1" si="36"/>
        <v>102</v>
      </c>
      <c r="F385" s="15">
        <f t="shared" si="34"/>
        <v>5</v>
      </c>
      <c r="G385" s="15">
        <f t="shared" ca="1" si="35"/>
        <v>0</v>
      </c>
      <c r="H385" s="13">
        <f t="shared" ca="1" si="31"/>
        <v>0.11178082191780823</v>
      </c>
      <c r="I385" s="29">
        <f ca="1">IF(G385&lt;&gt;0,IF(E385&lt;0,0,IF(OR(Tzatziki!I385&gt;0),0,IF(OR(Pita!I385&gt;0,'Green Pepper'!I385&gt;0,'House Salad'!I385&gt;0,Mushrooms!I385&gt;0,Lemon!I385&gt;0),50,200))),0)</f>
        <v>0</v>
      </c>
      <c r="J385" s="2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13">
        <f t="shared" ca="1" si="32"/>
        <v>0</v>
      </c>
      <c r="L385" s="26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69.295890410958904</v>
      </c>
      <c r="F386" s="15">
        <f t="shared" si="34"/>
        <v>5</v>
      </c>
      <c r="G386" s="53">
        <f ca="1">AVERAGEIF(G21:G385,"&lt;&gt;0")</f>
        <v>71.370370370370367</v>
      </c>
      <c r="H386" s="51">
        <f ca="1">SUM(H21:H385)</f>
        <v>27.723835616438368</v>
      </c>
      <c r="I386" s="51">
        <f ca="1">SUM(I21:I385)</f>
        <v>0</v>
      </c>
      <c r="J386" s="54">
        <f t="shared" ref="J386:L386" ca="1" si="37">SUM(J21:J385)</f>
        <v>0</v>
      </c>
      <c r="K386" s="51">
        <f t="shared" ca="1" si="37"/>
        <v>0</v>
      </c>
      <c r="L386" s="52">
        <f t="shared" ca="1" si="37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4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3190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5</xdr:row>
                <xdr:rowOff>175260</xdr:rowOff>
              </to>
            </anchor>
          </controlPr>
        </control>
      </mc:Choice>
      <mc:Fallback>
        <control shapeId="93190" r:id="rId4" name="CommandButton1"/>
      </mc:Fallback>
    </mc:AlternateContent>
    <mc:AlternateContent xmlns:mc="http://schemas.openxmlformats.org/markup-compatibility/2006">
      <mc:Choice Requires="x14">
        <control shapeId="93189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60960</xdr:rowOff>
              </to>
            </anchor>
          </controlPr>
        </control>
      </mc:Choice>
      <mc:Fallback>
        <control shapeId="93189" r:id="rId6" name="CommandButton2"/>
      </mc:Fallback>
    </mc:AlternateContent>
    <mc:AlternateContent xmlns:mc="http://schemas.openxmlformats.org/markup-compatibility/2006">
      <mc:Choice Requires="x14">
        <control shapeId="93188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93188" r:id="rId8" name="CommandButton3"/>
      </mc:Fallback>
    </mc:AlternateContent>
    <mc:AlternateContent xmlns:mc="http://schemas.openxmlformats.org/markup-compatibility/2006">
      <mc:Choice Requires="x14">
        <control shapeId="93187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93187" r:id="rId10" name="CommandButton4"/>
      </mc:Fallback>
    </mc:AlternateContent>
    <mc:AlternateContent xmlns:mc="http://schemas.openxmlformats.org/markup-compatibility/2006">
      <mc:Choice Requires="x14">
        <control shapeId="93186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93186" r:id="rId12" name="CommandButton5"/>
      </mc:Fallback>
    </mc:AlternateContent>
    <mc:AlternateContent xmlns:mc="http://schemas.openxmlformats.org/markup-compatibility/2006">
      <mc:Choice Requires="x14">
        <control shapeId="93185" r:id="rId14" name="CommandButton6">
          <controlPr defaultSize="0" autoLine="0" autoPict="0" r:id="rId15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213360</xdr:colOff>
                <xdr:row>39</xdr:row>
                <xdr:rowOff>99060</xdr:rowOff>
              </to>
            </anchor>
          </controlPr>
        </control>
      </mc:Choice>
      <mc:Fallback>
        <control shapeId="93185" r:id="rId14" name="CommandButton6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34940-DC0C-459E-8761-FF53F5B58331}">
  <sheetPr codeName="Sheet25">
    <tabColor rgb="FF7030A0"/>
  </sheetPr>
  <dimension ref="D1:L388"/>
  <sheetViews>
    <sheetView showGridLines="0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12.44140625" style="2" bestFit="1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32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107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14</v>
      </c>
      <c r="F5" s="17"/>
      <c r="G5"/>
      <c r="H5"/>
      <c r="I5"/>
      <c r="J5"/>
      <c r="K5" s="1"/>
      <c r="L5" s="1"/>
    </row>
    <row r="6" spans="4:12" x14ac:dyDescent="0.3">
      <c r="D6" s="23" t="s">
        <v>99</v>
      </c>
      <c r="E6" s="33" t="str" cm="1">
        <f t="array" ref="E6">_xlfn.ARRAYTOTEXT(_xlfn._xlws.FILTER(Table2!A:A,Table2!D:D=E2),0)</f>
        <v>Chicken Grill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0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55.447671232876736</v>
      </c>
      <c r="F8" s="57"/>
      <c r="G8"/>
      <c r="H8"/>
      <c r="I8"/>
      <c r="J8"/>
      <c r="K8" s="1"/>
      <c r="L8" s="1"/>
    </row>
    <row r="9" spans="4:12" x14ac:dyDescent="0.3">
      <c r="D9" s="23" t="s">
        <v>108</v>
      </c>
      <c r="E9" s="33" t="str" cm="1">
        <f t="array" aca="1" ref="E9" ca="1">_xlfn.ARRAYTOTEXT(_xlfn._xlws.FILTER(OFFSET(D20,E18,0):D385,OFFSET(J20,E18,0):J385&gt;0,"0"))</f>
        <v>0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Yes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0.5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107.08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33.062129015270664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0.95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3.9002795655244342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112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0.99885823233455873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-5</v>
      </c>
      <c r="F21" s="15">
        <f>ROUND($E$15/7,0)</f>
        <v>5</v>
      </c>
      <c r="G21" s="15">
        <f>IF(D21=1,$E$4,IF(E21&lt;0,$E$4-E21,IF(MOD(D21,$E$5)=0,$E$4-E21,0)))</f>
        <v>107</v>
      </c>
      <c r="H21" s="29">
        <f t="shared" ref="H21:H84" si="0">IF(E21&gt;0,E21*($E$12/365),0)</f>
        <v>0</v>
      </c>
      <c r="I21" s="29">
        <f>IF(G21&lt;&gt;0,IF(E21&lt;0,0,IF(OR(Tzatziki!I21&gt;0,'Monterey Jack'!I21&gt;0,'Garlic Butter Sauce'!I21&gt;0),0,IF(OR(Pita!I21&gt;0,'Green Pepper'!I21&gt;0,'House Salad'!I21&gt;0,Mushrooms!I21&gt;0,Lemon!I21&gt;0,'Marinated Chicken'!I21&gt;0,Squid!I21&gt;0,Onions!I21&gt;0,Spanakopita!I21&gt;0,Flour!I21&gt;0),50,200))),0)</f>
        <v>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97</v>
      </c>
      <c r="F22" s="15">
        <f t="shared" ref="F22:F85" si="4">ROUND($E$15/7,0)</f>
        <v>5</v>
      </c>
      <c r="G22" s="15">
        <f t="shared" ref="G22:G85" ca="1" si="5">IF(D22=1,$E$4,IF(E22&lt;0,$E$4-E22,IF(MOD(D22,$E$5)=0,$E$4-E22,0)))</f>
        <v>0</v>
      </c>
      <c r="H22" s="13">
        <f t="shared" ca="1" si="0"/>
        <v>0.10630136986301371</v>
      </c>
      <c r="I22" s="29">
        <f ca="1">IF(G22&lt;&gt;0,IF(E22&lt;0,0,IF(OR(Tzatziki!I22&gt;0,'Monterey Jack'!I22&gt;0,'Garlic Butter Sauce'!I22&gt;0),0,IF(OR(Pita!I22&gt;0,'Green Pepper'!I22&gt;0,'House Salad'!I22&gt;0,Mushrooms!I22&gt;0,Lemon!I22&gt;0,'Marinated Chicken'!I22&gt;0,Squid!I22&gt;0,Onions!I22&gt;0,Spanakopita!I22&gt;0,Flour!I22&gt;0),50,200))),0)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92</v>
      </c>
      <c r="F23" s="15">
        <f t="shared" si="4"/>
        <v>5</v>
      </c>
      <c r="G23" s="15">
        <f t="shared" ca="1" si="5"/>
        <v>0</v>
      </c>
      <c r="H23" s="13">
        <f t="shared" ca="1" si="0"/>
        <v>0.1008219178082192</v>
      </c>
      <c r="I23" s="29">
        <f ca="1">IF(G23&lt;&gt;0,IF(E23&lt;0,0,IF(OR(Tzatziki!I23&gt;0,'Monterey Jack'!I23&gt;0,'Garlic Butter Sauce'!I23&gt;0),0,IF(OR(Pita!I23&gt;0,'Green Pepper'!I23&gt;0,'House Salad'!I23&gt;0,Mushrooms!I23&gt;0,Lemon!I23&gt;0,'Marinated Chicken'!I23&gt;0,Squid!I23&gt;0,Onions!I23&gt;0,Spanakopita!I23&gt;0,Flour!I23&gt;0),50,200))),0)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87</v>
      </c>
      <c r="F24" s="15">
        <f t="shared" si="4"/>
        <v>5</v>
      </c>
      <c r="G24" s="15">
        <f t="shared" ca="1" si="5"/>
        <v>0</v>
      </c>
      <c r="H24" s="13">
        <f t="shared" ca="1" si="0"/>
        <v>9.5342465753424671E-2</v>
      </c>
      <c r="I24" s="29">
        <f ca="1">IF(G24&lt;&gt;0,IF(E24&lt;0,0,IF(OR(Tzatziki!I24&gt;0,'Monterey Jack'!I24&gt;0,'Garlic Butter Sauce'!I24&gt;0),0,IF(OR(Pita!I24&gt;0,'Green Pepper'!I24&gt;0,'House Salad'!I24&gt;0,Mushrooms!I24&gt;0,Lemon!I24&gt;0,'Marinated Chicken'!I24&gt;0,Squid!I24&gt;0,Onions!I24&gt;0,Spanakopita!I24&gt;0,Flour!I24&gt;0),50,200))),0)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82</v>
      </c>
      <c r="F25" s="15">
        <f t="shared" si="4"/>
        <v>5</v>
      </c>
      <c r="G25" s="15">
        <f t="shared" ca="1" si="5"/>
        <v>0</v>
      </c>
      <c r="H25" s="13">
        <f t="shared" ca="1" si="0"/>
        <v>8.9863013698630145E-2</v>
      </c>
      <c r="I25" s="29">
        <f ca="1">IF(G25&lt;&gt;0,IF(E25&lt;0,0,IF(OR(Tzatziki!I25&gt;0,'Monterey Jack'!I25&gt;0,'Garlic Butter Sauce'!I25&gt;0),0,IF(OR(Pita!I25&gt;0,'Green Pepper'!I25&gt;0,'House Salad'!I25&gt;0,Mushrooms!I25&gt;0,Lemon!I25&gt;0,'Marinated Chicken'!I25&gt;0,Squid!I25&gt;0,Onions!I25&gt;0,Spanakopita!I25&gt;0,Flour!I25&gt;0),50,200))),0)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77</v>
      </c>
      <c r="F26" s="15">
        <f t="shared" si="4"/>
        <v>5</v>
      </c>
      <c r="G26" s="15">
        <f t="shared" ca="1" si="5"/>
        <v>0</v>
      </c>
      <c r="H26" s="13">
        <f t="shared" ca="1" si="0"/>
        <v>8.4383561643835633E-2</v>
      </c>
      <c r="I26" s="29">
        <f ca="1">IF(G26&lt;&gt;0,IF(E26&lt;0,0,IF(OR(Tzatziki!I26&gt;0,'Monterey Jack'!I26&gt;0,'Garlic Butter Sauce'!I26&gt;0),0,IF(OR(Pita!I26&gt;0,'Green Pepper'!I26&gt;0,'House Salad'!I26&gt;0,Mushrooms!I26&gt;0,Lemon!I26&gt;0,'Marinated Chicken'!I26&gt;0,Squid!I26&gt;0,Onions!I26&gt;0,Spanakopita!I26&gt;0,Flour!I26&gt;0),50,200))),0)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72</v>
      </c>
      <c r="F27" s="15">
        <f t="shared" si="4"/>
        <v>5</v>
      </c>
      <c r="G27" s="15">
        <f t="shared" ca="1" si="5"/>
        <v>0</v>
      </c>
      <c r="H27" s="13">
        <f t="shared" ca="1" si="0"/>
        <v>7.8904109589041108E-2</v>
      </c>
      <c r="I27" s="29">
        <f ca="1">IF(G27&lt;&gt;0,IF(E27&lt;0,0,IF(OR(Tzatziki!I27&gt;0,'Monterey Jack'!I27&gt;0,'Garlic Butter Sauce'!I27&gt;0),0,IF(OR(Pita!I27&gt;0,'Green Pepper'!I27&gt;0,'House Salad'!I27&gt;0,Mushrooms!I27&gt;0,Lemon!I27&gt;0,'Marinated Chicken'!I27&gt;0,Squid!I27&gt;0,Onions!I27&gt;0,Spanakopita!I27&gt;0,Flour!I27&gt;0),50,200))),0)</f>
        <v>0</v>
      </c>
      <c r="J27" s="2" t="str">
        <f ca="1">IF(D27&lt;$E$18,"N/A",IF(D27=$E$18,IF($E$7-SUM(OFFSET(F27,-$E$18,0):F27)&gt;0,$E$7-SUM(OFFSET(F27,-$E$18,0):F27),0),IF(OFFSET(G27,-$E$18,0)-SUM(OFFSET(F27,-$E$18,0):F27)&gt;0,OFFSET(G27,-$E$18,0)-SUM(OFFSET(F27,-$E$18,0):F27),0)))</f>
        <v>N/A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67</v>
      </c>
      <c r="F28" s="15">
        <f t="shared" si="4"/>
        <v>5</v>
      </c>
      <c r="G28" s="15">
        <f t="shared" ca="1" si="5"/>
        <v>0</v>
      </c>
      <c r="H28" s="13">
        <f t="shared" ca="1" si="0"/>
        <v>7.3424657534246582E-2</v>
      </c>
      <c r="I28" s="29">
        <f ca="1">IF(G28&lt;&gt;0,IF(E28&lt;0,0,IF(OR(Tzatziki!I28&gt;0,'Monterey Jack'!I28&gt;0,'Garlic Butter Sauce'!I28&gt;0),0,IF(OR(Pita!I28&gt;0,'Green Pepper'!I28&gt;0,'House Salad'!I28&gt;0,Mushrooms!I28&gt;0,Lemon!I28&gt;0,'Marinated Chicken'!I28&gt;0,Squid!I28&gt;0,Onions!I28&gt;0,Spanakopita!I28&gt;0,Flour!I28&gt;0),50,200))),0)</f>
        <v>0</v>
      </c>
      <c r="J28" s="2" t="str">
        <f ca="1">IF(D28&lt;$E$18,"N/A",IF(D28=$E$18,IF($E$7-SUM(OFFSET(F28,-$E$18,0):F28)&gt;0,$E$7-SUM(OFFSET(F28,-$E$18,0):F28),0),IF(OFFSET(G28,-$E$18,0)-SUM(OFFSET(F28,-$E$18,0):F28)&gt;0,OFFSET(G28,-$E$18,0)-SUM(OFFSET(F28,-$E$18,0):F28),0)))</f>
        <v>N/A</v>
      </c>
      <c r="K28" s="13">
        <f t="shared" ca="1" si="1"/>
        <v>0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62</v>
      </c>
      <c r="F29" s="15">
        <f t="shared" si="4"/>
        <v>5</v>
      </c>
      <c r="G29" s="15">
        <f t="shared" ca="1" si="5"/>
        <v>0</v>
      </c>
      <c r="H29" s="13">
        <f t="shared" ca="1" si="0"/>
        <v>6.794520547945207E-2</v>
      </c>
      <c r="I29" s="29">
        <f ca="1">IF(G29&lt;&gt;0,IF(E29&lt;0,0,IF(OR(Tzatziki!I29&gt;0,'Monterey Jack'!I29&gt;0,'Garlic Butter Sauce'!I29&gt;0),0,IF(OR(Pita!I29&gt;0,'Green Pepper'!I29&gt;0,'House Salad'!I29&gt;0,Mushrooms!I29&gt;0,Lemon!I29&gt;0,'Marinated Chicken'!I29&gt;0,Squid!I29&gt;0,Onions!I29&gt;0,Spanakopita!I29&gt;0,Flour!I29&gt;0),50,200))),0)</f>
        <v>0</v>
      </c>
      <c r="J29" s="2" t="str">
        <f ca="1">IF(D29&lt;$E$18,"N/A",IF(D29=$E$18,IF($E$7-SUM(OFFSET(F29,-$E$18,0):F29)&gt;0,$E$7-SUM(OFFSET(F29,-$E$18,0):F29),0),IF(OFFSET(G29,-$E$18,0)-SUM(OFFSET(F29,-$E$18,0):F29)&gt;0,OFFSET(G29,-$E$18,0)-SUM(OFFSET(F29,-$E$18,0):F29),0)))</f>
        <v>N/A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57</v>
      </c>
      <c r="F30" s="15">
        <f t="shared" si="4"/>
        <v>5</v>
      </c>
      <c r="G30" s="15">
        <f t="shared" ca="1" si="5"/>
        <v>0</v>
      </c>
      <c r="H30" s="13">
        <f t="shared" ca="1" si="0"/>
        <v>6.2465753424657544E-2</v>
      </c>
      <c r="I30" s="29">
        <f ca="1">IF(G30&lt;&gt;0,IF(E30&lt;0,0,IF(OR(Tzatziki!I30&gt;0,'Monterey Jack'!I30&gt;0,'Garlic Butter Sauce'!I30&gt;0),0,IF(OR(Pita!I30&gt;0,'Green Pepper'!I30&gt;0,'House Salad'!I30&gt;0,Mushrooms!I30&gt;0,Lemon!I30&gt;0,'Marinated Chicken'!I30&gt;0,Squid!I30&gt;0,Onions!I30&gt;0,Spanakopita!I30&gt;0,Flour!I30&gt;0),50,200))),0)</f>
        <v>0</v>
      </c>
      <c r="J30" s="2" t="str">
        <f ca="1">IF(D30&lt;$E$18,"N/A",IF(D30=$E$18,IF($E$7-SUM(OFFSET(F30,-$E$18,0):F30)&gt;0,$E$7-SUM(OFFSET(F30,-$E$18,0):F30),0),IF(OFFSET(G30,-$E$18,0)-SUM(OFFSET(F30,-$E$18,0):F30)&gt;0,OFFSET(G30,-$E$18,0)-SUM(OFFSET(F30,-$E$18,0):F30),0)))</f>
        <v>N/A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52</v>
      </c>
      <c r="F31" s="15">
        <f t="shared" si="4"/>
        <v>5</v>
      </c>
      <c r="G31" s="15">
        <f t="shared" ca="1" si="5"/>
        <v>0</v>
      </c>
      <c r="H31" s="13">
        <f t="shared" ca="1" si="0"/>
        <v>5.6986301369863018E-2</v>
      </c>
      <c r="I31" s="29">
        <f ca="1">IF(G31&lt;&gt;0,IF(E31&lt;0,0,IF(OR(Tzatziki!I31&gt;0,'Monterey Jack'!I31&gt;0,'Garlic Butter Sauce'!I31&gt;0),0,IF(OR(Pita!I31&gt;0,'Green Pepper'!I31&gt;0,'House Salad'!I31&gt;0,Mushrooms!I31&gt;0,Lemon!I31&gt;0,'Marinated Chicken'!I31&gt;0,Squid!I31&gt;0,Onions!I31&gt;0,Spanakopita!I31&gt;0,Flour!I31&gt;0),50,200))),0)</f>
        <v>0</v>
      </c>
      <c r="J31" s="2" t="str">
        <f ca="1">IF(D31&lt;$E$18,"N/A",IF(D31=$E$18,IF($E$7-SUM(OFFSET(F31,-$E$18,0):F31)&gt;0,$E$7-SUM(OFFSET(F31,-$E$18,0):F31),0),IF(OFFSET(G31,-$E$18,0)-SUM(OFFSET(F31,-$E$18,0):F31)&gt;0,OFFSET(G31,-$E$18,0)-SUM(OFFSET(F31,-$E$18,0):F31),0)))</f>
        <v>N/A</v>
      </c>
      <c r="K31" s="13">
        <f t="shared" ca="1" si="1"/>
        <v>0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47</v>
      </c>
      <c r="F32" s="15">
        <f t="shared" si="4"/>
        <v>5</v>
      </c>
      <c r="G32" s="15">
        <f t="shared" ca="1" si="5"/>
        <v>0</v>
      </c>
      <c r="H32" s="13">
        <f t="shared" ca="1" si="0"/>
        <v>5.1506849315068499E-2</v>
      </c>
      <c r="I32" s="29">
        <f ca="1">IF(G32&lt;&gt;0,IF(E32&lt;0,0,IF(OR(Tzatziki!I32&gt;0,'Monterey Jack'!I32&gt;0,'Garlic Butter Sauce'!I32&gt;0),0,IF(OR(Pita!I32&gt;0,'Green Pepper'!I32&gt;0,'House Salad'!I32&gt;0,Mushrooms!I32&gt;0,Lemon!I32&gt;0,'Marinated Chicken'!I32&gt;0,Squid!I32&gt;0,Onions!I32&gt;0,Spanakopita!I32&gt;0,Flour!I32&gt;0),50,200))),0)</f>
        <v>0</v>
      </c>
      <c r="J32" s="2" t="str">
        <f ca="1">IF(D32&lt;$E$18,"N/A",IF(D32=$E$18,IF($E$7-SUM(OFFSET(F32,-$E$18,0):F32)&gt;0,$E$7-SUM(OFFSET(F32,-$E$18,0):F32),0),IF(OFFSET(G32,-$E$18,0)-SUM(OFFSET(F32,-$E$18,0):F32)&gt;0,OFFSET(G32,-$E$18,0)-SUM(OFFSET(F32,-$E$18,0):F32),0)))</f>
        <v>N/A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42</v>
      </c>
      <c r="F33" s="15">
        <f t="shared" si="4"/>
        <v>5</v>
      </c>
      <c r="G33" s="15">
        <f t="shared" ca="1" si="5"/>
        <v>0</v>
      </c>
      <c r="H33" s="13">
        <f t="shared" ca="1" si="0"/>
        <v>4.6027397260273981E-2</v>
      </c>
      <c r="I33" s="29">
        <f ca="1">IF(G33&lt;&gt;0,IF(E33&lt;0,0,IF(OR(Tzatziki!I33&gt;0,'Monterey Jack'!I33&gt;0,'Garlic Butter Sauce'!I33&gt;0),0,IF(OR(Pita!I33&gt;0,'Green Pepper'!I33&gt;0,'House Salad'!I33&gt;0,Mushrooms!I33&gt;0,Lemon!I33&gt;0,'Marinated Chicken'!I33&gt;0,Squid!I33&gt;0,Onions!I33&gt;0,Spanakopita!I33&gt;0,Flour!I33&gt;0),50,200))),0)</f>
        <v>0</v>
      </c>
      <c r="J33" s="2" t="str">
        <f ca="1">IF(D33&lt;$E$18,"N/A",IF(D33=$E$18,IF($E$7-SUM(OFFSET(F33,-$E$18,0):F33)&gt;0,$E$7-SUM(OFFSET(F33,-$E$18,0):F33),0),IF(OFFSET(G33,-$E$18,0)-SUM(OFFSET(F33,-$E$18,0):F33)&gt;0,OFFSET(G33,-$E$18,0)-SUM(OFFSET(F33,-$E$18,0):F33),0)))</f>
        <v>N/A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37</v>
      </c>
      <c r="F34" s="15">
        <f t="shared" si="4"/>
        <v>5</v>
      </c>
      <c r="G34" s="15">
        <f t="shared" ca="1" si="5"/>
        <v>70</v>
      </c>
      <c r="H34" s="13">
        <f t="shared" ca="1" si="0"/>
        <v>4.0547945205479455E-2</v>
      </c>
      <c r="I34" s="29">
        <f ca="1">IF(G34&lt;&gt;0,IF(E34&lt;0,0,IF(OR(Tzatziki!I34&gt;0,'Monterey Jack'!I34&gt;0,'Garlic Butter Sauce'!I34&gt;0),0,IF(OR(Pita!I34&gt;0,'Green Pepper'!I34&gt;0,'House Salad'!I34&gt;0,Mushrooms!I34&gt;0,Lemon!I34&gt;0,'Marinated Chicken'!I34&gt;0,Squid!I34&gt;0,Onions!I34&gt;0,Spanakopita!I34&gt;0,Flour!I34&gt;0),50,200))),0)</f>
        <v>0</v>
      </c>
      <c r="J34" s="2" t="str">
        <f ca="1">IF(D34&lt;$E$18,"N/A",IF(D34=$E$18,IF($E$7-SUM(OFFSET(F34,-$E$18,0):F34)&gt;0,$E$7-SUM(OFFSET(F34,-$E$18,0):F34),0),IF(OFFSET(G34,-$E$18,0)-SUM(OFFSET(F34,-$E$18,0):F34)&gt;0,OFFSET(G34,-$E$18,0)-SUM(OFFSET(F34,-$E$18,0):F34),0)))</f>
        <v>N/A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102</v>
      </c>
      <c r="F35" s="15">
        <f t="shared" si="4"/>
        <v>5</v>
      </c>
      <c r="G35" s="15">
        <f t="shared" ca="1" si="5"/>
        <v>0</v>
      </c>
      <c r="H35" s="13">
        <f t="shared" ca="1" si="0"/>
        <v>0.11178082191780823</v>
      </c>
      <c r="I35" s="29">
        <f ca="1">IF(G35&lt;&gt;0,IF(E35&lt;0,0,IF(OR(Tzatziki!I35&gt;0,'Monterey Jack'!I35&gt;0,'Garlic Butter Sauce'!I35&gt;0),0,IF(OR(Pita!I35&gt;0,'Green Pepper'!I35&gt;0,'House Salad'!I35&gt;0,Mushrooms!I35&gt;0,Lemon!I35&gt;0,'Marinated Chicken'!I35&gt;0,Squid!I35&gt;0,Onions!I35&gt;0,Spanakopita!I35&gt;0,Flour!I35&gt;0),50,200))),0)</f>
        <v>0</v>
      </c>
      <c r="J35" s="2" t="str">
        <f ca="1">IF(D35&lt;$E$18,"N/A",IF(D35=$E$18,IF($E$7-SUM(OFFSET(F35,-$E$18,0):F35)&gt;0,$E$7-SUM(OFFSET(F35,-$E$18,0):F35),0),IF(OFFSET(G35,-$E$18,0)-SUM(OFFSET(F35,-$E$18,0):F35)&gt;0,OFFSET(G35,-$E$18,0)-SUM(OFFSET(F35,-$E$18,0):F35),0)))</f>
        <v>N/A</v>
      </c>
      <c r="K35" s="13">
        <f t="shared" ca="1" si="1"/>
        <v>0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97</v>
      </c>
      <c r="F36" s="15">
        <f t="shared" si="4"/>
        <v>5</v>
      </c>
      <c r="G36" s="15">
        <f t="shared" ca="1" si="5"/>
        <v>0</v>
      </c>
      <c r="H36" s="13">
        <f t="shared" ca="1" si="0"/>
        <v>0.10630136986301371</v>
      </c>
      <c r="I36" s="29">
        <f ca="1">IF(G36&lt;&gt;0,IF(E36&lt;0,0,IF(OR(Tzatziki!I36&gt;0,'Monterey Jack'!I36&gt;0,'Garlic Butter Sauce'!I36&gt;0),0,IF(OR(Pita!I36&gt;0,'Green Pepper'!I36&gt;0,'House Salad'!I36&gt;0,Mushrooms!I36&gt;0,Lemon!I36&gt;0,'Marinated Chicken'!I36&gt;0,Squid!I36&gt;0,Onions!I36&gt;0,Spanakopita!I36&gt;0,Flour!I36&gt;0),50,200))),0)</f>
        <v>0</v>
      </c>
      <c r="J36" s="2" t="str">
        <f ca="1">IF(D36&lt;$E$18,"N/A",IF(D36=$E$18,IF($E$7-SUM(OFFSET(F36,-$E$18,0):F36)&gt;0,$E$7-SUM(OFFSET(F36,-$E$18,0):F36),0),IF(OFFSET(G36,-$E$18,0)-SUM(OFFSET(F36,-$E$18,0):F36)&gt;0,OFFSET(G36,-$E$18,0)-SUM(OFFSET(F36,-$E$18,0):F36),0)))</f>
        <v>N/A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92</v>
      </c>
      <c r="F37" s="15">
        <f t="shared" si="4"/>
        <v>5</v>
      </c>
      <c r="G37" s="15">
        <f t="shared" ca="1" si="5"/>
        <v>0</v>
      </c>
      <c r="H37" s="13">
        <f t="shared" ca="1" si="0"/>
        <v>0.1008219178082192</v>
      </c>
      <c r="I37" s="29">
        <f ca="1">IF(G37&lt;&gt;0,IF(E37&lt;0,0,IF(OR(Tzatziki!I37&gt;0,'Monterey Jack'!I37&gt;0,'Garlic Butter Sauce'!I37&gt;0),0,IF(OR(Pita!I37&gt;0,'Green Pepper'!I37&gt;0,'House Salad'!I37&gt;0,Mushrooms!I37&gt;0,Lemon!I37&gt;0,'Marinated Chicken'!I37&gt;0,Squid!I37&gt;0,Onions!I37&gt;0,Spanakopita!I37&gt;0,Flour!I37&gt;0),50,200))),0)</f>
        <v>0</v>
      </c>
      <c r="J37" s="2" t="str">
        <f ca="1">IF(D37&lt;$E$18,"N/A",IF(D37=$E$18,IF($E$7-SUM(OFFSET(F37,-$E$18,0):F37)&gt;0,$E$7-SUM(OFFSET(F37,-$E$18,0):F37),0),IF(OFFSET(G37,-$E$18,0)-SUM(OFFSET(F37,-$E$18,0):F37)&gt;0,OFFSET(G37,-$E$18,0)-SUM(OFFSET(F37,-$E$18,0):F37),0)))</f>
        <v>N/A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87</v>
      </c>
      <c r="F38" s="15">
        <f t="shared" si="4"/>
        <v>5</v>
      </c>
      <c r="G38" s="15">
        <f t="shared" ca="1" si="5"/>
        <v>0</v>
      </c>
      <c r="H38" s="13">
        <f t="shared" ca="1" si="0"/>
        <v>9.5342465753424671E-2</v>
      </c>
      <c r="I38" s="29">
        <f ca="1">IF(G38&lt;&gt;0,IF(E38&lt;0,0,IF(OR(Tzatziki!I38&gt;0,'Monterey Jack'!I38&gt;0,'Garlic Butter Sauce'!I38&gt;0),0,IF(OR(Pita!I38&gt;0,'Green Pepper'!I38&gt;0,'House Salad'!I38&gt;0,Mushrooms!I38&gt;0,Lemon!I38&gt;0,'Marinated Chicken'!I38&gt;0,Squid!I38&gt;0,Onions!I38&gt;0,Spanakopita!I38&gt;0,Flour!I38&gt;0),50,200))),0)</f>
        <v>0</v>
      </c>
      <c r="J38" s="2" t="str">
        <f ca="1">IF(D38&lt;$E$18,"N/A",IF(D38=$E$18,IF($E$7-SUM(OFFSET(F38,-$E$18,0):F38)&gt;0,$E$7-SUM(OFFSET(F38,-$E$18,0):F38),0),IF(OFFSET(G38,-$E$18,0)-SUM(OFFSET(F38,-$E$18,0):F38)&gt;0,OFFSET(G38,-$E$18,0)-SUM(OFFSET(F38,-$E$18,0):F38),0)))</f>
        <v>N/A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82</v>
      </c>
      <c r="F39" s="15">
        <f t="shared" si="4"/>
        <v>5</v>
      </c>
      <c r="G39" s="15">
        <f t="shared" ca="1" si="5"/>
        <v>0</v>
      </c>
      <c r="H39" s="13">
        <f t="shared" ca="1" si="0"/>
        <v>8.9863013698630145E-2</v>
      </c>
      <c r="I39" s="29">
        <f ca="1">IF(G39&lt;&gt;0,IF(E39&lt;0,0,IF(OR(Tzatziki!I39&gt;0,'Monterey Jack'!I39&gt;0,'Garlic Butter Sauce'!I39&gt;0),0,IF(OR(Pita!I39&gt;0,'Green Pepper'!I39&gt;0,'House Salad'!I39&gt;0,Mushrooms!I39&gt;0,Lemon!I39&gt;0,'Marinated Chicken'!I39&gt;0,Squid!I39&gt;0,Onions!I39&gt;0,Spanakopita!I39&gt;0,Flour!I39&gt;0),50,200))),0)</f>
        <v>0</v>
      </c>
      <c r="J39" s="2" t="str">
        <f ca="1">IF(D39&lt;$E$18,"N/A",IF(D39=$E$18,IF($E$7-SUM(OFFSET(F39,-$E$18,0):F39)&gt;0,$E$7-SUM(OFFSET(F39,-$E$18,0):F39),0),IF(OFFSET(G39,-$E$18,0)-SUM(OFFSET(F39,-$E$18,0):F39)&gt;0,OFFSET(G39,-$E$18,0)-SUM(OFFSET(F39,-$E$18,0):F39),0)))</f>
        <v>N/A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77</v>
      </c>
      <c r="F40" s="15">
        <f t="shared" si="4"/>
        <v>5</v>
      </c>
      <c r="G40" s="15">
        <f t="shared" ca="1" si="5"/>
        <v>0</v>
      </c>
      <c r="H40" s="13">
        <f t="shared" ca="1" si="0"/>
        <v>8.4383561643835633E-2</v>
      </c>
      <c r="I40" s="29">
        <f ca="1">IF(G40&lt;&gt;0,IF(E40&lt;0,0,IF(OR(Tzatziki!I40&gt;0,'Monterey Jack'!I40&gt;0,'Garlic Butter Sauce'!I40&gt;0),0,IF(OR(Pita!I40&gt;0,'Green Pepper'!I40&gt;0,'House Salad'!I40&gt;0,Mushrooms!I40&gt;0,Lemon!I40&gt;0,'Marinated Chicken'!I40&gt;0,Squid!I40&gt;0,Onions!I40&gt;0,Spanakopita!I40&gt;0,Flour!I40&gt;0),50,200))),0)</f>
        <v>0</v>
      </c>
      <c r="J40" s="2" t="str">
        <f ca="1">IF(D40&lt;$E$18,"N/A",IF(D40=$E$18,IF($E$7-SUM(OFFSET(F40,-$E$18,0):F40)&gt;0,$E$7-SUM(OFFSET(F40,-$E$18,0):F40),0),IF(OFFSET(G40,-$E$18,0)-SUM(OFFSET(F40,-$E$18,0):F40)&gt;0,OFFSET(G40,-$E$18,0)-SUM(OFFSET(F40,-$E$18,0):F40),0)))</f>
        <v>N/A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72</v>
      </c>
      <c r="F41" s="15">
        <f t="shared" si="4"/>
        <v>5</v>
      </c>
      <c r="G41" s="15">
        <f t="shared" ca="1" si="5"/>
        <v>0</v>
      </c>
      <c r="H41" s="13">
        <f t="shared" ca="1" si="0"/>
        <v>7.8904109589041108E-2</v>
      </c>
      <c r="I41" s="29">
        <f ca="1">IF(G41&lt;&gt;0,IF(E41&lt;0,0,IF(OR(Tzatziki!I41&gt;0,'Monterey Jack'!I41&gt;0,'Garlic Butter Sauce'!I41&gt;0),0,IF(OR(Pita!I41&gt;0,'Green Pepper'!I41&gt;0,'House Salad'!I41&gt;0,Mushrooms!I41&gt;0,Lemon!I41&gt;0,'Marinated Chicken'!I41&gt;0,Squid!I41&gt;0,Onions!I41&gt;0,Spanakopita!I41&gt;0,Flour!I41&gt;0),50,200))),0)</f>
        <v>0</v>
      </c>
      <c r="J41" s="2" t="str">
        <f ca="1">IF(D41&lt;$E$18,"N/A",IF(D41=$E$18,IF($E$7-SUM(OFFSET(F41,-$E$18,0):F41)&gt;0,$E$7-SUM(OFFSET(F41,-$E$18,0):F41),0),IF(OFFSET(G41,-$E$18,0)-SUM(OFFSET(F41,-$E$18,0):F41)&gt;0,OFFSET(G41,-$E$18,0)-SUM(OFFSET(F41,-$E$18,0):F41),0)))</f>
        <v>N/A</v>
      </c>
      <c r="K41" s="13">
        <f t="shared" ca="1" si="1"/>
        <v>0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67</v>
      </c>
      <c r="F42" s="15">
        <f t="shared" si="4"/>
        <v>5</v>
      </c>
      <c r="G42" s="15">
        <f t="shared" ca="1" si="5"/>
        <v>0</v>
      </c>
      <c r="H42" s="13">
        <f t="shared" ca="1" si="0"/>
        <v>7.3424657534246582E-2</v>
      </c>
      <c r="I42" s="29">
        <f ca="1">IF(G42&lt;&gt;0,IF(E42&lt;0,0,IF(OR(Tzatziki!I42&gt;0,'Monterey Jack'!I42&gt;0,'Garlic Butter Sauce'!I42&gt;0),0,IF(OR(Pita!I42&gt;0,'Green Pepper'!I42&gt;0,'House Salad'!I42&gt;0,Mushrooms!I42&gt;0,Lemon!I42&gt;0,'Marinated Chicken'!I42&gt;0,Squid!I42&gt;0,Onions!I42&gt;0,Spanakopita!I42&gt;0,Flour!I42&gt;0),50,200))),0)</f>
        <v>0</v>
      </c>
      <c r="J42" s="2" t="str">
        <f ca="1">IF(D42&lt;$E$18,"N/A",IF(D42=$E$18,IF($E$7-SUM(OFFSET(F42,-$E$18,0):F42)&gt;0,$E$7-SUM(OFFSET(F42,-$E$18,0):F42),0),IF(OFFSET(G42,-$E$18,0)-SUM(OFFSET(F42,-$E$18,0):F42)&gt;0,OFFSET(G42,-$E$18,0)-SUM(OFFSET(F42,-$E$18,0):F42),0)))</f>
        <v>N/A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62</v>
      </c>
      <c r="F43" s="15">
        <f t="shared" si="4"/>
        <v>5</v>
      </c>
      <c r="G43" s="15">
        <f t="shared" ca="1" si="5"/>
        <v>0</v>
      </c>
      <c r="H43" s="13">
        <f t="shared" ca="1" si="0"/>
        <v>6.794520547945207E-2</v>
      </c>
      <c r="I43" s="29">
        <f ca="1">IF(G43&lt;&gt;0,IF(E43&lt;0,0,IF(OR(Tzatziki!I43&gt;0,'Monterey Jack'!I43&gt;0,'Garlic Butter Sauce'!I43&gt;0),0,IF(OR(Pita!I43&gt;0,'Green Pepper'!I43&gt;0,'House Salad'!I43&gt;0,Mushrooms!I43&gt;0,Lemon!I43&gt;0,'Marinated Chicken'!I43&gt;0,Squid!I43&gt;0,Onions!I43&gt;0,Spanakopita!I43&gt;0,Flour!I43&gt;0),50,200))),0)</f>
        <v>0</v>
      </c>
      <c r="J43" s="2" t="str">
        <f ca="1">IF(D43&lt;$E$18,"N/A",IF(D43=$E$18,IF($E$7-SUM(OFFSET(F43,-$E$18,0):F43)&gt;0,$E$7-SUM(OFFSET(F43,-$E$18,0):F43),0),IF(OFFSET(G43,-$E$18,0)-SUM(OFFSET(F43,-$E$18,0):F43)&gt;0,OFFSET(G43,-$E$18,0)-SUM(OFFSET(F43,-$E$18,0):F43),0)))</f>
        <v>N/A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57</v>
      </c>
      <c r="F44" s="15">
        <f t="shared" si="4"/>
        <v>5</v>
      </c>
      <c r="G44" s="15">
        <f t="shared" ca="1" si="5"/>
        <v>0</v>
      </c>
      <c r="H44" s="13">
        <f t="shared" ca="1" si="0"/>
        <v>6.2465753424657544E-2</v>
      </c>
      <c r="I44" s="29">
        <f ca="1">IF(G44&lt;&gt;0,IF(E44&lt;0,0,IF(OR(Tzatziki!I44&gt;0,'Monterey Jack'!I44&gt;0,'Garlic Butter Sauce'!I44&gt;0),0,IF(OR(Pita!I44&gt;0,'Green Pepper'!I44&gt;0,'House Salad'!I44&gt;0,Mushrooms!I44&gt;0,Lemon!I44&gt;0,'Marinated Chicken'!I44&gt;0,Squid!I44&gt;0,Onions!I44&gt;0,Spanakopita!I44&gt;0,Flour!I44&gt;0),50,200))),0)</f>
        <v>0</v>
      </c>
      <c r="J44" s="2" t="str">
        <f ca="1">IF(D44&lt;$E$18,"N/A",IF(D44=$E$18,IF($E$7-SUM(OFFSET(F44,-$E$18,0):F44)&gt;0,$E$7-SUM(OFFSET(F44,-$E$18,0):F44),0),IF(OFFSET(G44,-$E$18,0)-SUM(OFFSET(F44,-$E$18,0):F44)&gt;0,OFFSET(G44,-$E$18,0)-SUM(OFFSET(F44,-$E$18,0):F44),0)))</f>
        <v>N/A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52</v>
      </c>
      <c r="F45" s="15">
        <f t="shared" si="4"/>
        <v>5</v>
      </c>
      <c r="G45" s="15">
        <f t="shared" ca="1" si="5"/>
        <v>0</v>
      </c>
      <c r="H45" s="13">
        <f t="shared" ca="1" si="0"/>
        <v>5.6986301369863018E-2</v>
      </c>
      <c r="I45" s="29">
        <f ca="1">IF(G45&lt;&gt;0,IF(E45&lt;0,0,IF(OR(Tzatziki!I45&gt;0,'Monterey Jack'!I45&gt;0,'Garlic Butter Sauce'!I45&gt;0),0,IF(OR(Pita!I45&gt;0,'Green Pepper'!I45&gt;0,'House Salad'!I45&gt;0,Mushrooms!I45&gt;0,Lemon!I45&gt;0,'Marinated Chicken'!I45&gt;0,Squid!I45&gt;0,Onions!I45&gt;0,Spanakopita!I45&gt;0,Flour!I45&gt;0),50,200))),0)</f>
        <v>0</v>
      </c>
      <c r="J45" s="2" t="str">
        <f ca="1">IF(D45&lt;$E$18,"N/A",IF(D45=$E$18,IF($E$7-SUM(OFFSET(F45,-$E$18,0):F45)&gt;0,$E$7-SUM(OFFSET(F45,-$E$18,0):F45),0),IF(OFFSET(G45,-$E$18,0)-SUM(OFFSET(F45,-$E$18,0):F45)&gt;0,OFFSET(G45,-$E$18,0)-SUM(OFFSET(F45,-$E$18,0):F45),0)))</f>
        <v>N/A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47</v>
      </c>
      <c r="F46" s="15">
        <f t="shared" si="4"/>
        <v>5</v>
      </c>
      <c r="G46" s="15">
        <f t="shared" ca="1" si="5"/>
        <v>0</v>
      </c>
      <c r="H46" s="13">
        <f t="shared" ca="1" si="0"/>
        <v>5.1506849315068499E-2</v>
      </c>
      <c r="I46" s="29">
        <f ca="1">IF(G46&lt;&gt;0,IF(E46&lt;0,0,IF(OR(Tzatziki!I46&gt;0,'Monterey Jack'!I46&gt;0,'Garlic Butter Sauce'!I46&gt;0),0,IF(OR(Pita!I46&gt;0,'Green Pepper'!I46&gt;0,'House Salad'!I46&gt;0,Mushrooms!I46&gt;0,Lemon!I46&gt;0,'Marinated Chicken'!I46&gt;0,Squid!I46&gt;0,Onions!I46&gt;0,Spanakopita!I46&gt;0,Flour!I46&gt;0),50,200))),0)</f>
        <v>0</v>
      </c>
      <c r="J46" s="2" t="str">
        <f ca="1">IF(D46&lt;$E$18,"N/A",IF(D46=$E$18,IF($E$7-SUM(OFFSET(F46,-$E$18,0):F46)&gt;0,$E$7-SUM(OFFSET(F46,-$E$18,0):F46),0),IF(OFFSET(G46,-$E$18,0)-SUM(OFFSET(F46,-$E$18,0):F46)&gt;0,OFFSET(G46,-$E$18,0)-SUM(OFFSET(F46,-$E$18,0):F46),0)))</f>
        <v>N/A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42</v>
      </c>
      <c r="F47" s="15">
        <f t="shared" si="4"/>
        <v>5</v>
      </c>
      <c r="G47" s="15">
        <f t="shared" ca="1" si="5"/>
        <v>0</v>
      </c>
      <c r="H47" s="13">
        <f t="shared" ca="1" si="0"/>
        <v>4.6027397260273981E-2</v>
      </c>
      <c r="I47" s="29">
        <f ca="1">IF(G47&lt;&gt;0,IF(E47&lt;0,0,IF(OR(Tzatziki!I47&gt;0,'Monterey Jack'!I47&gt;0,'Garlic Butter Sauce'!I47&gt;0),0,IF(OR(Pita!I47&gt;0,'Green Pepper'!I47&gt;0,'House Salad'!I47&gt;0,Mushrooms!I47&gt;0,Lemon!I47&gt;0,'Marinated Chicken'!I47&gt;0,Squid!I47&gt;0,Onions!I47&gt;0,Spanakopita!I47&gt;0,Flour!I47&gt;0),50,200))),0)</f>
        <v>0</v>
      </c>
      <c r="J47" s="2" t="str">
        <f ca="1">IF(D47&lt;$E$18,"N/A",IF(D47=$E$18,IF($E$7-SUM(OFFSET(F47,-$E$18,0):F47)&gt;0,$E$7-SUM(OFFSET(F47,-$E$18,0):F47),0),IF(OFFSET(G47,-$E$18,0)-SUM(OFFSET(F47,-$E$18,0):F47)&gt;0,OFFSET(G47,-$E$18,0)-SUM(OFFSET(F47,-$E$18,0):F47),0)))</f>
        <v>N/A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37</v>
      </c>
      <c r="F48" s="15">
        <f t="shared" si="4"/>
        <v>5</v>
      </c>
      <c r="G48" s="15">
        <f t="shared" ca="1" si="5"/>
        <v>70</v>
      </c>
      <c r="H48" s="13">
        <f t="shared" ca="1" si="0"/>
        <v>4.0547945205479455E-2</v>
      </c>
      <c r="I48" s="29">
        <f ca="1">IF(G48&lt;&gt;0,IF(E48&lt;0,0,IF(OR(Tzatziki!I48&gt;0,'Monterey Jack'!I48&gt;0,'Garlic Butter Sauce'!I48&gt;0),0,IF(OR(Pita!I48&gt;0,'Green Pepper'!I48&gt;0,'House Salad'!I48&gt;0,Mushrooms!I48&gt;0,Lemon!I48&gt;0,'Marinated Chicken'!I48&gt;0,Squid!I48&gt;0,Onions!I48&gt;0,Spanakopita!I48&gt;0,Flour!I48&gt;0),50,200))),0)</f>
        <v>0</v>
      </c>
      <c r="J48" s="2" t="str">
        <f ca="1">IF(D48&lt;$E$18,"N/A",IF(D48=$E$18,IF($E$7-SUM(OFFSET(F48,-$E$18,0):F48)&gt;0,$E$7-SUM(OFFSET(F48,-$E$18,0):F48),0),IF(OFFSET(G48,-$E$18,0)-SUM(OFFSET(F48,-$E$18,0):F48)&gt;0,OFFSET(G48,-$E$18,0)-SUM(OFFSET(F48,-$E$18,0):F48),0)))</f>
        <v>N/A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102</v>
      </c>
      <c r="F49" s="15">
        <f t="shared" si="4"/>
        <v>5</v>
      </c>
      <c r="G49" s="15">
        <f t="shared" ca="1" si="5"/>
        <v>0</v>
      </c>
      <c r="H49" s="13">
        <f t="shared" ca="1" si="0"/>
        <v>0.11178082191780823</v>
      </c>
      <c r="I49" s="29">
        <f ca="1">IF(G49&lt;&gt;0,IF(E49&lt;0,0,IF(OR(Tzatziki!I49&gt;0,'Monterey Jack'!I49&gt;0,'Garlic Butter Sauce'!I49&gt;0),0,IF(OR(Pita!I49&gt;0,'Green Pepper'!I49&gt;0,'House Salad'!I49&gt;0,Mushrooms!I49&gt;0,Lemon!I49&gt;0,'Marinated Chicken'!I49&gt;0,Squid!I49&gt;0,Onions!I49&gt;0,Spanakopita!I49&gt;0,Flour!I49&gt;0),50,200))),0)</f>
        <v>0</v>
      </c>
      <c r="J49" s="2" t="str">
        <f ca="1">IF(D49&lt;$E$18,"N/A",IF(D49=$E$18,IF($E$7-SUM(OFFSET(F49,-$E$18,0):F49)&gt;0,$E$7-SUM(OFFSET(F49,-$E$18,0):F49),0),IF(OFFSET(G49,-$E$18,0)-SUM(OFFSET(F49,-$E$18,0):F49)&gt;0,OFFSET(G49,-$E$18,0)-SUM(OFFSET(F49,-$E$18,0):F49),0)))</f>
        <v>N/A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97</v>
      </c>
      <c r="F50" s="15">
        <f t="shared" si="4"/>
        <v>5</v>
      </c>
      <c r="G50" s="15">
        <f t="shared" ca="1" si="5"/>
        <v>0</v>
      </c>
      <c r="H50" s="13">
        <f t="shared" ca="1" si="0"/>
        <v>0.10630136986301371</v>
      </c>
      <c r="I50" s="29">
        <f ca="1">IF(G50&lt;&gt;0,IF(E50&lt;0,0,IF(OR(Tzatziki!I50&gt;0,'Monterey Jack'!I50&gt;0,'Garlic Butter Sauce'!I50&gt;0),0,IF(OR(Pita!I50&gt;0,'Green Pepper'!I50&gt;0,'House Salad'!I50&gt;0,Mushrooms!I50&gt;0,Lemon!I50&gt;0,'Marinated Chicken'!I50&gt;0,Squid!I50&gt;0,Onions!I50&gt;0,Spanakopita!I50&gt;0,Flour!I50&gt;0),50,200))),0)</f>
        <v>0</v>
      </c>
      <c r="J50" s="2" t="str">
        <f ca="1">IF(D50&lt;$E$18,"N/A",IF(D50=$E$18,IF($E$7-SUM(OFFSET(F50,-$E$18,0):F50)&gt;0,$E$7-SUM(OFFSET(F50,-$E$18,0):F50),0),IF(OFFSET(G50,-$E$18,0)-SUM(OFFSET(F50,-$E$18,0):F50)&gt;0,OFFSET(G50,-$E$18,0)-SUM(OFFSET(F50,-$E$18,0):F50),0)))</f>
        <v>N/A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92</v>
      </c>
      <c r="F51" s="15">
        <f t="shared" si="4"/>
        <v>5</v>
      </c>
      <c r="G51" s="15">
        <f t="shared" ca="1" si="5"/>
        <v>0</v>
      </c>
      <c r="H51" s="13">
        <f t="shared" ca="1" si="0"/>
        <v>0.1008219178082192</v>
      </c>
      <c r="I51" s="29">
        <f ca="1">IF(G51&lt;&gt;0,IF(E51&lt;0,0,IF(OR(Tzatziki!I51&gt;0,'Monterey Jack'!I51&gt;0,'Garlic Butter Sauce'!I51&gt;0),0,IF(OR(Pita!I51&gt;0,'Green Pepper'!I51&gt;0,'House Salad'!I51&gt;0,Mushrooms!I51&gt;0,Lemon!I51&gt;0,'Marinated Chicken'!I51&gt;0,Squid!I51&gt;0,Onions!I51&gt;0,Spanakopita!I51&gt;0,Flour!I51&gt;0),50,200))),0)</f>
        <v>0</v>
      </c>
      <c r="J51" s="2" t="str">
        <f ca="1">IF(D51&lt;$E$18,"N/A",IF(D51=$E$18,IF($E$7-SUM(OFFSET(F51,-$E$18,0):F51)&gt;0,$E$7-SUM(OFFSET(F51,-$E$18,0):F51),0),IF(OFFSET(G51,-$E$18,0)-SUM(OFFSET(F51,-$E$18,0):F51)&gt;0,OFFSET(G51,-$E$18,0)-SUM(OFFSET(F51,-$E$18,0):F51),0)))</f>
        <v>N/A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87</v>
      </c>
      <c r="F52" s="15">
        <f t="shared" si="4"/>
        <v>5</v>
      </c>
      <c r="G52" s="15">
        <f t="shared" ca="1" si="5"/>
        <v>0</v>
      </c>
      <c r="H52" s="13">
        <f t="shared" ca="1" si="0"/>
        <v>9.5342465753424671E-2</v>
      </c>
      <c r="I52" s="29">
        <f ca="1">IF(G52&lt;&gt;0,IF(E52&lt;0,0,IF(OR(Tzatziki!I52&gt;0,'Monterey Jack'!I52&gt;0,'Garlic Butter Sauce'!I52&gt;0),0,IF(OR(Pita!I52&gt;0,'Green Pepper'!I52&gt;0,'House Salad'!I52&gt;0,Mushrooms!I52&gt;0,Lemon!I52&gt;0,'Marinated Chicken'!I52&gt;0,Squid!I52&gt;0,Onions!I52&gt;0,Spanakopita!I52&gt;0,Flour!I52&gt;0),50,200))),0)</f>
        <v>0</v>
      </c>
      <c r="J52" s="2" t="str">
        <f ca="1">IF(D52&lt;$E$18,"N/A",IF(D52=$E$18,IF($E$7-SUM(OFFSET(F52,-$E$18,0):F52)&gt;0,$E$7-SUM(OFFSET(F52,-$E$18,0):F52),0),IF(OFFSET(G52,-$E$18,0)-SUM(OFFSET(F52,-$E$18,0):F52)&gt;0,OFFSET(G52,-$E$18,0)-SUM(OFFSET(F52,-$E$18,0):F52),0)))</f>
        <v>N/A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82</v>
      </c>
      <c r="F53" s="15">
        <f t="shared" si="4"/>
        <v>5</v>
      </c>
      <c r="G53" s="15">
        <f t="shared" ca="1" si="5"/>
        <v>0</v>
      </c>
      <c r="H53" s="13">
        <f t="shared" ca="1" si="0"/>
        <v>8.9863013698630145E-2</v>
      </c>
      <c r="I53" s="29">
        <f ca="1">IF(G53&lt;&gt;0,IF(E53&lt;0,0,IF(OR(Tzatziki!I53&gt;0,'Monterey Jack'!I53&gt;0,'Garlic Butter Sauce'!I53&gt;0),0,IF(OR(Pita!I53&gt;0,'Green Pepper'!I53&gt;0,'House Salad'!I53&gt;0,Mushrooms!I53&gt;0,Lemon!I53&gt;0,'Marinated Chicken'!I53&gt;0,Squid!I53&gt;0,Onions!I53&gt;0,Spanakopita!I53&gt;0,Flour!I53&gt;0),50,200))),0)</f>
        <v>0</v>
      </c>
      <c r="J53" s="2" t="str">
        <f ca="1">IF(D53&lt;$E$18,"N/A",IF(D53=$E$18,IF($E$7-SUM(OFFSET(F53,-$E$18,0):F53)&gt;0,$E$7-SUM(OFFSET(F53,-$E$18,0):F53),0),IF(OFFSET(G53,-$E$18,0)-SUM(OFFSET(F53,-$E$18,0):F53)&gt;0,OFFSET(G53,-$E$18,0)-SUM(OFFSET(F53,-$E$18,0):F53),0)))</f>
        <v>N/A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77</v>
      </c>
      <c r="F54" s="15">
        <f t="shared" si="4"/>
        <v>5</v>
      </c>
      <c r="G54" s="15">
        <f t="shared" ca="1" si="5"/>
        <v>0</v>
      </c>
      <c r="H54" s="13">
        <f t="shared" ca="1" si="0"/>
        <v>8.4383561643835633E-2</v>
      </c>
      <c r="I54" s="29">
        <f ca="1">IF(G54&lt;&gt;0,IF(E54&lt;0,0,IF(OR(Tzatziki!I54&gt;0,'Monterey Jack'!I54&gt;0,'Garlic Butter Sauce'!I54&gt;0),0,IF(OR(Pita!I54&gt;0,'Green Pepper'!I54&gt;0,'House Salad'!I54&gt;0,Mushrooms!I54&gt;0,Lemon!I54&gt;0,'Marinated Chicken'!I54&gt;0,Squid!I54&gt;0,Onions!I54&gt;0,Spanakopita!I54&gt;0,Flour!I54&gt;0),50,200))),0)</f>
        <v>0</v>
      </c>
      <c r="J54" s="2" t="str">
        <f ca="1">IF(D54&lt;$E$18,"N/A",IF(D54=$E$18,IF($E$7-SUM(OFFSET(F54,-$E$18,0):F54)&gt;0,$E$7-SUM(OFFSET(F54,-$E$18,0):F54),0),IF(OFFSET(G54,-$E$18,0)-SUM(OFFSET(F54,-$E$18,0):F54)&gt;0,OFFSET(G54,-$E$18,0)-SUM(OFFSET(F54,-$E$18,0):F54),0)))</f>
        <v>N/A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72</v>
      </c>
      <c r="F55" s="15">
        <f t="shared" si="4"/>
        <v>5</v>
      </c>
      <c r="G55" s="15">
        <f t="shared" ca="1" si="5"/>
        <v>0</v>
      </c>
      <c r="H55" s="13">
        <f t="shared" ca="1" si="0"/>
        <v>7.8904109589041108E-2</v>
      </c>
      <c r="I55" s="29">
        <f ca="1">IF(G55&lt;&gt;0,IF(E55&lt;0,0,IF(OR(Tzatziki!I55&gt;0,'Monterey Jack'!I55&gt;0,'Garlic Butter Sauce'!I55&gt;0),0,IF(OR(Pita!I55&gt;0,'Green Pepper'!I55&gt;0,'House Salad'!I55&gt;0,Mushrooms!I55&gt;0,Lemon!I55&gt;0,'Marinated Chicken'!I55&gt;0,Squid!I55&gt;0,Onions!I55&gt;0,Spanakopita!I55&gt;0,Flour!I55&gt;0),50,200))),0)</f>
        <v>0</v>
      </c>
      <c r="J55" s="2" t="str">
        <f ca="1">IF(D55&lt;$E$18,"N/A",IF(D55=$E$18,IF($E$7-SUM(OFFSET(F55,-$E$18,0):F55)&gt;0,$E$7-SUM(OFFSET(F55,-$E$18,0):F55),0),IF(OFFSET(G55,-$E$18,0)-SUM(OFFSET(F55,-$E$18,0):F55)&gt;0,OFFSET(G55,-$E$18,0)-SUM(OFFSET(F55,-$E$18,0):F55),0)))</f>
        <v>N/A</v>
      </c>
      <c r="K55" s="13">
        <f t="shared" ca="1" si="1"/>
        <v>0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67</v>
      </c>
      <c r="F56" s="15">
        <f t="shared" si="4"/>
        <v>5</v>
      </c>
      <c r="G56" s="15">
        <f t="shared" ca="1" si="5"/>
        <v>0</v>
      </c>
      <c r="H56" s="13">
        <f t="shared" ca="1" si="0"/>
        <v>7.3424657534246582E-2</v>
      </c>
      <c r="I56" s="29">
        <f ca="1">IF(G56&lt;&gt;0,IF(E56&lt;0,0,IF(OR(Tzatziki!I56&gt;0,'Monterey Jack'!I56&gt;0,'Garlic Butter Sauce'!I56&gt;0),0,IF(OR(Pita!I56&gt;0,'Green Pepper'!I56&gt;0,'House Salad'!I56&gt;0,Mushrooms!I56&gt;0,Lemon!I56&gt;0,'Marinated Chicken'!I56&gt;0,Squid!I56&gt;0,Onions!I56&gt;0,Spanakopita!I56&gt;0,Flour!I56&gt;0),50,200))),0)</f>
        <v>0</v>
      </c>
      <c r="J56" s="2" t="str">
        <f ca="1">IF(D56&lt;$E$18,"N/A",IF(D56=$E$18,IF($E$7-SUM(OFFSET(F56,-$E$18,0):F56)&gt;0,$E$7-SUM(OFFSET(F56,-$E$18,0):F56),0),IF(OFFSET(G56,-$E$18,0)-SUM(OFFSET(F56,-$E$18,0):F56)&gt;0,OFFSET(G56,-$E$18,0)-SUM(OFFSET(F56,-$E$18,0):F56),0)))</f>
        <v>N/A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62</v>
      </c>
      <c r="F57" s="15">
        <f t="shared" si="4"/>
        <v>5</v>
      </c>
      <c r="G57" s="15">
        <f t="shared" ca="1" si="5"/>
        <v>0</v>
      </c>
      <c r="H57" s="13">
        <f t="shared" ca="1" si="0"/>
        <v>6.794520547945207E-2</v>
      </c>
      <c r="I57" s="29">
        <f ca="1">IF(G57&lt;&gt;0,IF(E57&lt;0,0,IF(OR(Tzatziki!I57&gt;0,'Monterey Jack'!I57&gt;0,'Garlic Butter Sauce'!I57&gt;0),0,IF(OR(Pita!I57&gt;0,'Green Pepper'!I57&gt;0,'House Salad'!I57&gt;0,Mushrooms!I57&gt;0,Lemon!I57&gt;0,'Marinated Chicken'!I57&gt;0,Squid!I57&gt;0,Onions!I57&gt;0,Spanakopita!I57&gt;0,Flour!I57&gt;0),50,200))),0)</f>
        <v>0</v>
      </c>
      <c r="J57" s="2" t="str">
        <f ca="1">IF(D57&lt;$E$18,"N/A",IF(D57=$E$18,IF($E$7-SUM(OFFSET(F57,-$E$18,0):F57)&gt;0,$E$7-SUM(OFFSET(F57,-$E$18,0):F57),0),IF(OFFSET(G57,-$E$18,0)-SUM(OFFSET(F57,-$E$18,0):F57)&gt;0,OFFSET(G57,-$E$18,0)-SUM(OFFSET(F57,-$E$18,0):F57),0)))</f>
        <v>N/A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57</v>
      </c>
      <c r="F58" s="15">
        <f t="shared" si="4"/>
        <v>5</v>
      </c>
      <c r="G58" s="15">
        <f t="shared" ca="1" si="5"/>
        <v>0</v>
      </c>
      <c r="H58" s="13">
        <f t="shared" ca="1" si="0"/>
        <v>6.2465753424657544E-2</v>
      </c>
      <c r="I58" s="29">
        <f ca="1">IF(G58&lt;&gt;0,IF(E58&lt;0,0,IF(OR(Tzatziki!I58&gt;0,'Monterey Jack'!I58&gt;0,'Garlic Butter Sauce'!I58&gt;0),0,IF(OR(Pita!I58&gt;0,'Green Pepper'!I58&gt;0,'House Salad'!I58&gt;0,Mushrooms!I58&gt;0,Lemon!I58&gt;0,'Marinated Chicken'!I58&gt;0,Squid!I58&gt;0,Onions!I58&gt;0,Spanakopita!I58&gt;0,Flour!I58&gt;0),50,200))),0)</f>
        <v>0</v>
      </c>
      <c r="J58" s="2" t="str">
        <f ca="1">IF(D58&lt;$E$18,"N/A",IF(D58=$E$18,IF($E$7-SUM(OFFSET(F58,-$E$18,0):F58)&gt;0,$E$7-SUM(OFFSET(F58,-$E$18,0):F58),0),IF(OFFSET(G58,-$E$18,0)-SUM(OFFSET(F58,-$E$18,0):F58)&gt;0,OFFSET(G58,-$E$18,0)-SUM(OFFSET(F58,-$E$18,0):F58),0)))</f>
        <v>N/A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52</v>
      </c>
      <c r="F59" s="15">
        <f t="shared" si="4"/>
        <v>5</v>
      </c>
      <c r="G59" s="15">
        <f t="shared" ca="1" si="5"/>
        <v>0</v>
      </c>
      <c r="H59" s="13">
        <f t="shared" ca="1" si="0"/>
        <v>5.6986301369863018E-2</v>
      </c>
      <c r="I59" s="29">
        <f ca="1">IF(G59&lt;&gt;0,IF(E59&lt;0,0,IF(OR(Tzatziki!I59&gt;0,'Monterey Jack'!I59&gt;0,'Garlic Butter Sauce'!I59&gt;0),0,IF(OR(Pita!I59&gt;0,'Green Pepper'!I59&gt;0,'House Salad'!I59&gt;0,Mushrooms!I59&gt;0,Lemon!I59&gt;0,'Marinated Chicken'!I59&gt;0,Squid!I59&gt;0,Onions!I59&gt;0,Spanakopita!I59&gt;0,Flour!I59&gt;0),50,200))),0)</f>
        <v>0</v>
      </c>
      <c r="J59" s="2" t="str">
        <f ca="1">IF(D59&lt;$E$18,"N/A",IF(D59=$E$18,IF($E$7-SUM(OFFSET(F59,-$E$18,0):F59)&gt;0,$E$7-SUM(OFFSET(F59,-$E$18,0):F59),0),IF(OFFSET(G59,-$E$18,0)-SUM(OFFSET(F59,-$E$18,0):F59)&gt;0,OFFSET(G59,-$E$18,0)-SUM(OFFSET(F59,-$E$18,0):F59),0)))</f>
        <v>N/A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47</v>
      </c>
      <c r="F60" s="15">
        <f t="shared" si="4"/>
        <v>5</v>
      </c>
      <c r="G60" s="15">
        <f t="shared" ca="1" si="5"/>
        <v>0</v>
      </c>
      <c r="H60" s="13">
        <f t="shared" ca="1" si="0"/>
        <v>5.1506849315068499E-2</v>
      </c>
      <c r="I60" s="29">
        <f ca="1">IF(G60&lt;&gt;0,IF(E60&lt;0,0,IF(OR(Tzatziki!I60&gt;0,'Monterey Jack'!I60&gt;0,'Garlic Butter Sauce'!I60&gt;0),0,IF(OR(Pita!I60&gt;0,'Green Pepper'!I60&gt;0,'House Salad'!I60&gt;0,Mushrooms!I60&gt;0,Lemon!I60&gt;0,'Marinated Chicken'!I60&gt;0,Squid!I60&gt;0,Onions!I60&gt;0,Spanakopita!I60&gt;0,Flour!I60&gt;0),50,200))),0)</f>
        <v>0</v>
      </c>
      <c r="J60" s="2" t="str">
        <f ca="1">IF(D60&lt;$E$18,"N/A",IF(D60=$E$18,IF($E$7-SUM(OFFSET(F60,-$E$18,0):F60)&gt;0,$E$7-SUM(OFFSET(F60,-$E$18,0):F60),0),IF(OFFSET(G60,-$E$18,0)-SUM(OFFSET(F60,-$E$18,0):F60)&gt;0,OFFSET(G60,-$E$18,0)-SUM(OFFSET(F60,-$E$18,0):F60),0)))</f>
        <v>N/A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42</v>
      </c>
      <c r="F61" s="15">
        <f t="shared" si="4"/>
        <v>5</v>
      </c>
      <c r="G61" s="15">
        <f t="shared" ca="1" si="5"/>
        <v>0</v>
      </c>
      <c r="H61" s="13">
        <f t="shared" ca="1" si="0"/>
        <v>4.6027397260273981E-2</v>
      </c>
      <c r="I61" s="29">
        <f ca="1">IF(G61&lt;&gt;0,IF(E61&lt;0,0,IF(OR(Tzatziki!I61&gt;0,'Monterey Jack'!I61&gt;0,'Garlic Butter Sauce'!I61&gt;0),0,IF(OR(Pita!I61&gt;0,'Green Pepper'!I61&gt;0,'House Salad'!I61&gt;0,Mushrooms!I61&gt;0,Lemon!I61&gt;0,'Marinated Chicken'!I61&gt;0,Squid!I61&gt;0,Onions!I61&gt;0,Spanakopita!I61&gt;0,Flour!I61&gt;0),50,200))),0)</f>
        <v>0</v>
      </c>
      <c r="J61" s="2" t="str">
        <f ca="1">IF(D61&lt;$E$18,"N/A",IF(D61=$E$18,IF($E$7-SUM(OFFSET(F61,-$E$18,0):F61)&gt;0,$E$7-SUM(OFFSET(F61,-$E$18,0):F61),0),IF(OFFSET(G61,-$E$18,0)-SUM(OFFSET(F61,-$E$18,0):F61)&gt;0,OFFSET(G61,-$E$18,0)-SUM(OFFSET(F61,-$E$18,0):F61),0)))</f>
        <v>N/A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37</v>
      </c>
      <c r="F62" s="15">
        <f t="shared" si="4"/>
        <v>5</v>
      </c>
      <c r="G62" s="15">
        <f t="shared" ca="1" si="5"/>
        <v>70</v>
      </c>
      <c r="H62" s="13">
        <f t="shared" ca="1" si="0"/>
        <v>4.0547945205479455E-2</v>
      </c>
      <c r="I62" s="29">
        <f ca="1">IF(G62&lt;&gt;0,IF(E62&lt;0,0,IF(OR(Tzatziki!I62&gt;0,'Monterey Jack'!I62&gt;0,'Garlic Butter Sauce'!I62&gt;0),0,IF(OR(Pita!I62&gt;0,'Green Pepper'!I62&gt;0,'House Salad'!I62&gt;0,Mushrooms!I62&gt;0,Lemon!I62&gt;0,'Marinated Chicken'!I62&gt;0,Squid!I62&gt;0,Onions!I62&gt;0,Spanakopita!I62&gt;0,Flour!I62&gt;0),50,200))),0)</f>
        <v>0</v>
      </c>
      <c r="J62" s="2" t="str">
        <f ca="1">IF(D62&lt;$E$18,"N/A",IF(D62=$E$18,IF($E$7-SUM(OFFSET(F62,-$E$18,0):F62)&gt;0,$E$7-SUM(OFFSET(F62,-$E$18,0):F62),0),IF(OFFSET(G62,-$E$18,0)-SUM(OFFSET(F62,-$E$18,0):F62)&gt;0,OFFSET(G62,-$E$18,0)-SUM(OFFSET(F62,-$E$18,0):F62),0)))</f>
        <v>N/A</v>
      </c>
      <c r="K62" s="13">
        <f t="shared" ca="1" si="1"/>
        <v>0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102</v>
      </c>
      <c r="F63" s="15">
        <f t="shared" si="4"/>
        <v>5</v>
      </c>
      <c r="G63" s="15">
        <f t="shared" ca="1" si="5"/>
        <v>0</v>
      </c>
      <c r="H63" s="13">
        <f t="shared" ca="1" si="0"/>
        <v>0.11178082191780823</v>
      </c>
      <c r="I63" s="29">
        <f ca="1">IF(G63&lt;&gt;0,IF(E63&lt;0,0,IF(OR(Tzatziki!I63&gt;0,'Monterey Jack'!I63&gt;0,'Garlic Butter Sauce'!I63&gt;0),0,IF(OR(Pita!I63&gt;0,'Green Pepper'!I63&gt;0,'House Salad'!I63&gt;0,Mushrooms!I63&gt;0,Lemon!I63&gt;0,'Marinated Chicken'!I63&gt;0,Squid!I63&gt;0,Onions!I63&gt;0,Spanakopita!I63&gt;0,Flour!I63&gt;0),50,200))),0)</f>
        <v>0</v>
      </c>
      <c r="J63" s="2" t="str">
        <f ca="1">IF(D63&lt;$E$18,"N/A",IF(D63=$E$18,IF($E$7-SUM(OFFSET(F63,-$E$18,0):F63)&gt;0,$E$7-SUM(OFFSET(F63,-$E$18,0):F63),0),IF(OFFSET(G63,-$E$18,0)-SUM(OFFSET(F63,-$E$18,0):F63)&gt;0,OFFSET(G63,-$E$18,0)-SUM(OFFSET(F63,-$E$18,0):F63),0)))</f>
        <v>N/A</v>
      </c>
      <c r="K63" s="13">
        <f t="shared" ca="1" si="1"/>
        <v>0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97</v>
      </c>
      <c r="F64" s="15">
        <f t="shared" si="4"/>
        <v>5</v>
      </c>
      <c r="G64" s="15">
        <f t="shared" ca="1" si="5"/>
        <v>0</v>
      </c>
      <c r="H64" s="13">
        <f t="shared" ca="1" si="0"/>
        <v>0.10630136986301371</v>
      </c>
      <c r="I64" s="29">
        <f ca="1">IF(G64&lt;&gt;0,IF(E64&lt;0,0,IF(OR(Tzatziki!I64&gt;0,'Monterey Jack'!I64&gt;0,'Garlic Butter Sauce'!I64&gt;0),0,IF(OR(Pita!I64&gt;0,'Green Pepper'!I64&gt;0,'House Salad'!I64&gt;0,Mushrooms!I64&gt;0,Lemon!I64&gt;0,'Marinated Chicken'!I64&gt;0,Squid!I64&gt;0,Onions!I64&gt;0,Spanakopita!I64&gt;0,Flour!I64&gt;0),50,200))),0)</f>
        <v>0</v>
      </c>
      <c r="J64" s="2" t="str">
        <f ca="1">IF(D64&lt;$E$18,"N/A",IF(D64=$E$18,IF($E$7-SUM(OFFSET(F64,-$E$18,0):F64)&gt;0,$E$7-SUM(OFFSET(F64,-$E$18,0):F64),0),IF(OFFSET(G64,-$E$18,0)-SUM(OFFSET(F64,-$E$18,0):F64)&gt;0,OFFSET(G64,-$E$18,0)-SUM(OFFSET(F64,-$E$18,0):F64),0)))</f>
        <v>N/A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92</v>
      </c>
      <c r="F65" s="15">
        <f t="shared" si="4"/>
        <v>5</v>
      </c>
      <c r="G65" s="15">
        <f t="shared" ca="1" si="5"/>
        <v>0</v>
      </c>
      <c r="H65" s="13">
        <f t="shared" ca="1" si="0"/>
        <v>0.1008219178082192</v>
      </c>
      <c r="I65" s="29">
        <f ca="1">IF(G65&lt;&gt;0,IF(E65&lt;0,0,IF(OR(Tzatziki!I65&gt;0,'Monterey Jack'!I65&gt;0,'Garlic Butter Sauce'!I65&gt;0),0,IF(OR(Pita!I65&gt;0,'Green Pepper'!I65&gt;0,'House Salad'!I65&gt;0,Mushrooms!I65&gt;0,Lemon!I65&gt;0,'Marinated Chicken'!I65&gt;0,Squid!I65&gt;0,Onions!I65&gt;0,Spanakopita!I65&gt;0,Flour!I65&gt;0),50,200))),0)</f>
        <v>0</v>
      </c>
      <c r="J65" s="2" t="str">
        <f ca="1">IF(D65&lt;$E$18,"N/A",IF(D65=$E$18,IF($E$7-SUM(OFFSET(F65,-$E$18,0):F65)&gt;0,$E$7-SUM(OFFSET(F65,-$E$18,0):F65),0),IF(OFFSET(G65,-$E$18,0)-SUM(OFFSET(F65,-$E$18,0):F65)&gt;0,OFFSET(G65,-$E$18,0)-SUM(OFFSET(F65,-$E$18,0):F65),0)))</f>
        <v>N/A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87</v>
      </c>
      <c r="F66" s="15">
        <f t="shared" si="4"/>
        <v>5</v>
      </c>
      <c r="G66" s="15">
        <f t="shared" ca="1" si="5"/>
        <v>0</v>
      </c>
      <c r="H66" s="13">
        <f t="shared" ca="1" si="0"/>
        <v>9.5342465753424671E-2</v>
      </c>
      <c r="I66" s="29">
        <f ca="1">IF(G66&lt;&gt;0,IF(E66&lt;0,0,IF(OR(Tzatziki!I66&gt;0,'Monterey Jack'!I66&gt;0,'Garlic Butter Sauce'!I66&gt;0),0,IF(OR(Pita!I66&gt;0,'Green Pepper'!I66&gt;0,'House Salad'!I66&gt;0,Mushrooms!I66&gt;0,Lemon!I66&gt;0,'Marinated Chicken'!I66&gt;0,Squid!I66&gt;0,Onions!I66&gt;0,Spanakopita!I66&gt;0,Flour!I66&gt;0),50,200))),0)</f>
        <v>0</v>
      </c>
      <c r="J66" s="2" t="str">
        <f ca="1">IF(D66&lt;$E$18,"N/A",IF(D66=$E$18,IF($E$7-SUM(OFFSET(F66,-$E$18,0):F66)&gt;0,$E$7-SUM(OFFSET(F66,-$E$18,0):F66),0),IF(OFFSET(G66,-$E$18,0)-SUM(OFFSET(F66,-$E$18,0):F66)&gt;0,OFFSET(G66,-$E$18,0)-SUM(OFFSET(F66,-$E$18,0):F66),0)))</f>
        <v>N/A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82</v>
      </c>
      <c r="F67" s="15">
        <f t="shared" si="4"/>
        <v>5</v>
      </c>
      <c r="G67" s="15">
        <f t="shared" ca="1" si="5"/>
        <v>0</v>
      </c>
      <c r="H67" s="13">
        <f t="shared" ca="1" si="0"/>
        <v>8.9863013698630145E-2</v>
      </c>
      <c r="I67" s="29">
        <f ca="1">IF(G67&lt;&gt;0,IF(E67&lt;0,0,IF(OR(Tzatziki!I67&gt;0,'Monterey Jack'!I67&gt;0,'Garlic Butter Sauce'!I67&gt;0),0,IF(OR(Pita!I67&gt;0,'Green Pepper'!I67&gt;0,'House Salad'!I67&gt;0,Mushrooms!I67&gt;0,Lemon!I67&gt;0,'Marinated Chicken'!I67&gt;0,Squid!I67&gt;0,Onions!I67&gt;0,Spanakopita!I67&gt;0,Flour!I67&gt;0),50,200))),0)</f>
        <v>0</v>
      </c>
      <c r="J67" s="2" t="str">
        <f ca="1">IF(D67&lt;$E$18,"N/A",IF(D67=$E$18,IF($E$7-SUM(OFFSET(F67,-$E$18,0):F67)&gt;0,$E$7-SUM(OFFSET(F67,-$E$18,0):F67),0),IF(OFFSET(G67,-$E$18,0)-SUM(OFFSET(F67,-$E$18,0):F67)&gt;0,OFFSET(G67,-$E$18,0)-SUM(OFFSET(F67,-$E$18,0):F67),0)))</f>
        <v>N/A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77</v>
      </c>
      <c r="F68" s="15">
        <f t="shared" si="4"/>
        <v>5</v>
      </c>
      <c r="G68" s="15">
        <f t="shared" ca="1" si="5"/>
        <v>0</v>
      </c>
      <c r="H68" s="13">
        <f t="shared" ca="1" si="0"/>
        <v>8.4383561643835633E-2</v>
      </c>
      <c r="I68" s="29">
        <f ca="1">IF(G68&lt;&gt;0,IF(E68&lt;0,0,IF(OR(Tzatziki!I68&gt;0,'Monterey Jack'!I68&gt;0,'Garlic Butter Sauce'!I68&gt;0),0,IF(OR(Pita!I68&gt;0,'Green Pepper'!I68&gt;0,'House Salad'!I68&gt;0,Mushrooms!I68&gt;0,Lemon!I68&gt;0,'Marinated Chicken'!I68&gt;0,Squid!I68&gt;0,Onions!I68&gt;0,Spanakopita!I68&gt;0,Flour!I68&gt;0),50,200))),0)</f>
        <v>0</v>
      </c>
      <c r="J68" s="2" t="str">
        <f ca="1">IF(D68&lt;$E$18,"N/A",IF(D68=$E$18,IF($E$7-SUM(OFFSET(F68,-$E$18,0):F68)&gt;0,$E$7-SUM(OFFSET(F68,-$E$18,0):F68),0),IF(OFFSET(G68,-$E$18,0)-SUM(OFFSET(F68,-$E$18,0):F68)&gt;0,OFFSET(G68,-$E$18,0)-SUM(OFFSET(F68,-$E$18,0):F68),0)))</f>
        <v>N/A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72</v>
      </c>
      <c r="F69" s="15">
        <f t="shared" si="4"/>
        <v>5</v>
      </c>
      <c r="G69" s="15">
        <f t="shared" ca="1" si="5"/>
        <v>0</v>
      </c>
      <c r="H69" s="13">
        <f t="shared" ca="1" si="0"/>
        <v>7.8904109589041108E-2</v>
      </c>
      <c r="I69" s="29">
        <f ca="1">IF(G69&lt;&gt;0,IF(E69&lt;0,0,IF(OR(Tzatziki!I69&gt;0,'Monterey Jack'!I69&gt;0,'Garlic Butter Sauce'!I69&gt;0),0,IF(OR(Pita!I69&gt;0,'Green Pepper'!I69&gt;0,'House Salad'!I69&gt;0,Mushrooms!I69&gt;0,Lemon!I69&gt;0,'Marinated Chicken'!I69&gt;0,Squid!I69&gt;0,Onions!I69&gt;0,Spanakopita!I69&gt;0,Flour!I69&gt;0),50,200))),0)</f>
        <v>0</v>
      </c>
      <c r="J69" s="2" t="str">
        <f ca="1">IF(D69&lt;$E$18,"N/A",IF(D69=$E$18,IF($E$7-SUM(OFFSET(F69,-$E$18,0):F69)&gt;0,$E$7-SUM(OFFSET(F69,-$E$18,0):F69),0),IF(OFFSET(G69,-$E$18,0)-SUM(OFFSET(F69,-$E$18,0):F69)&gt;0,OFFSET(G69,-$E$18,0)-SUM(OFFSET(F69,-$E$18,0):F69),0)))</f>
        <v>N/A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67</v>
      </c>
      <c r="F70" s="15">
        <f t="shared" si="4"/>
        <v>5</v>
      </c>
      <c r="G70" s="15">
        <f t="shared" ca="1" si="5"/>
        <v>0</v>
      </c>
      <c r="H70" s="13">
        <f t="shared" ca="1" si="0"/>
        <v>7.3424657534246582E-2</v>
      </c>
      <c r="I70" s="29">
        <f ca="1">IF(G70&lt;&gt;0,IF(E70&lt;0,0,IF(OR(Tzatziki!I70&gt;0,'Monterey Jack'!I70&gt;0,'Garlic Butter Sauce'!I70&gt;0),0,IF(OR(Pita!I70&gt;0,'Green Pepper'!I70&gt;0,'House Salad'!I70&gt;0,Mushrooms!I70&gt;0,Lemon!I70&gt;0,'Marinated Chicken'!I70&gt;0,Squid!I70&gt;0,Onions!I70&gt;0,Spanakopita!I70&gt;0,Flour!I70&gt;0),50,200))),0)</f>
        <v>0</v>
      </c>
      <c r="J70" s="2" t="str">
        <f ca="1">IF(D70&lt;$E$18,"N/A",IF(D70=$E$18,IF($E$7-SUM(OFFSET(F70,-$E$18,0):F70)&gt;0,$E$7-SUM(OFFSET(F70,-$E$18,0):F70),0),IF(OFFSET(G70,-$E$18,0)-SUM(OFFSET(F70,-$E$18,0):F70)&gt;0,OFFSET(G70,-$E$18,0)-SUM(OFFSET(F70,-$E$18,0):F70),0)))</f>
        <v>N/A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62</v>
      </c>
      <c r="F71" s="15">
        <f t="shared" si="4"/>
        <v>5</v>
      </c>
      <c r="G71" s="15">
        <f t="shared" ca="1" si="5"/>
        <v>0</v>
      </c>
      <c r="H71" s="13">
        <f t="shared" ca="1" si="0"/>
        <v>6.794520547945207E-2</v>
      </c>
      <c r="I71" s="29">
        <f ca="1">IF(G71&lt;&gt;0,IF(E71&lt;0,0,IF(OR(Tzatziki!I71&gt;0,'Monterey Jack'!I71&gt;0,'Garlic Butter Sauce'!I71&gt;0),0,IF(OR(Pita!I71&gt;0,'Green Pepper'!I71&gt;0,'House Salad'!I71&gt;0,Mushrooms!I71&gt;0,Lemon!I71&gt;0,'Marinated Chicken'!I71&gt;0,Squid!I71&gt;0,Onions!I71&gt;0,Spanakopita!I71&gt;0,Flour!I71&gt;0),50,200))),0)</f>
        <v>0</v>
      </c>
      <c r="J71" s="2" t="str">
        <f ca="1">IF(D71&lt;$E$18,"N/A",IF(D71=$E$18,IF($E$7-SUM(OFFSET(F71,-$E$18,0):F71)&gt;0,$E$7-SUM(OFFSET(F71,-$E$18,0):F71),0),IF(OFFSET(G71,-$E$18,0)-SUM(OFFSET(F71,-$E$18,0):F71)&gt;0,OFFSET(G71,-$E$18,0)-SUM(OFFSET(F71,-$E$18,0):F71),0)))</f>
        <v>N/A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57</v>
      </c>
      <c r="F72" s="15">
        <f t="shared" si="4"/>
        <v>5</v>
      </c>
      <c r="G72" s="15">
        <f t="shared" ca="1" si="5"/>
        <v>0</v>
      </c>
      <c r="H72" s="13">
        <f t="shared" ca="1" si="0"/>
        <v>6.2465753424657544E-2</v>
      </c>
      <c r="I72" s="29">
        <f ca="1">IF(G72&lt;&gt;0,IF(E72&lt;0,0,IF(OR(Tzatziki!I72&gt;0,'Monterey Jack'!I72&gt;0,'Garlic Butter Sauce'!I72&gt;0),0,IF(OR(Pita!I72&gt;0,'Green Pepper'!I72&gt;0,'House Salad'!I72&gt;0,Mushrooms!I72&gt;0,Lemon!I72&gt;0,'Marinated Chicken'!I72&gt;0,Squid!I72&gt;0,Onions!I72&gt;0,Spanakopita!I72&gt;0,Flour!I72&gt;0),50,200))),0)</f>
        <v>0</v>
      </c>
      <c r="J72" s="2" t="str">
        <f ca="1">IF(D72&lt;$E$18,"N/A",IF(D72=$E$18,IF($E$7-SUM(OFFSET(F72,-$E$18,0):F72)&gt;0,$E$7-SUM(OFFSET(F72,-$E$18,0):F72),0),IF(OFFSET(G72,-$E$18,0)-SUM(OFFSET(F72,-$E$18,0):F72)&gt;0,OFFSET(G72,-$E$18,0)-SUM(OFFSET(F72,-$E$18,0):F72),0)))</f>
        <v>N/A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52</v>
      </c>
      <c r="F73" s="15">
        <f t="shared" si="4"/>
        <v>5</v>
      </c>
      <c r="G73" s="15">
        <f t="shared" ca="1" si="5"/>
        <v>0</v>
      </c>
      <c r="H73" s="13">
        <f t="shared" ca="1" si="0"/>
        <v>5.6986301369863018E-2</v>
      </c>
      <c r="I73" s="29">
        <f ca="1">IF(G73&lt;&gt;0,IF(E73&lt;0,0,IF(OR(Tzatziki!I73&gt;0,'Monterey Jack'!I73&gt;0,'Garlic Butter Sauce'!I73&gt;0),0,IF(OR(Pita!I73&gt;0,'Green Pepper'!I73&gt;0,'House Salad'!I73&gt;0,Mushrooms!I73&gt;0,Lemon!I73&gt;0,'Marinated Chicken'!I73&gt;0,Squid!I73&gt;0,Onions!I73&gt;0,Spanakopita!I73&gt;0,Flour!I73&gt;0),50,200))),0)</f>
        <v>0</v>
      </c>
      <c r="J73" s="2" t="str">
        <f ca="1">IF(D73&lt;$E$18,"N/A",IF(D73=$E$18,IF($E$7-SUM(OFFSET(F73,-$E$18,0):F73)&gt;0,$E$7-SUM(OFFSET(F73,-$E$18,0):F73),0),IF(OFFSET(G73,-$E$18,0)-SUM(OFFSET(F73,-$E$18,0):F73)&gt;0,OFFSET(G73,-$E$18,0)-SUM(OFFSET(F73,-$E$18,0):F73),0)))</f>
        <v>N/A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47</v>
      </c>
      <c r="F74" s="15">
        <f t="shared" si="4"/>
        <v>5</v>
      </c>
      <c r="G74" s="15">
        <f t="shared" ca="1" si="5"/>
        <v>0</v>
      </c>
      <c r="H74" s="13">
        <f t="shared" ca="1" si="0"/>
        <v>5.1506849315068499E-2</v>
      </c>
      <c r="I74" s="29">
        <f ca="1">IF(G74&lt;&gt;0,IF(E74&lt;0,0,IF(OR(Tzatziki!I74&gt;0,'Monterey Jack'!I74&gt;0,'Garlic Butter Sauce'!I74&gt;0),0,IF(OR(Pita!I74&gt;0,'Green Pepper'!I74&gt;0,'House Salad'!I74&gt;0,Mushrooms!I74&gt;0,Lemon!I74&gt;0,'Marinated Chicken'!I74&gt;0,Squid!I74&gt;0,Onions!I74&gt;0,Spanakopita!I74&gt;0,Flour!I74&gt;0),50,200))),0)</f>
        <v>0</v>
      </c>
      <c r="J74" s="2" t="str">
        <f ca="1">IF(D74&lt;$E$18,"N/A",IF(D74=$E$18,IF($E$7-SUM(OFFSET(F74,-$E$18,0):F74)&gt;0,$E$7-SUM(OFFSET(F74,-$E$18,0):F74),0),IF(OFFSET(G74,-$E$18,0)-SUM(OFFSET(F74,-$E$18,0):F74)&gt;0,OFFSET(G74,-$E$18,0)-SUM(OFFSET(F74,-$E$18,0):F74),0)))</f>
        <v>N/A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42</v>
      </c>
      <c r="F75" s="15">
        <f t="shared" si="4"/>
        <v>5</v>
      </c>
      <c r="G75" s="15">
        <f t="shared" ca="1" si="5"/>
        <v>0</v>
      </c>
      <c r="H75" s="13">
        <f t="shared" ca="1" si="0"/>
        <v>4.6027397260273981E-2</v>
      </c>
      <c r="I75" s="29">
        <f ca="1">IF(G75&lt;&gt;0,IF(E75&lt;0,0,IF(OR(Tzatziki!I75&gt;0,'Monterey Jack'!I75&gt;0,'Garlic Butter Sauce'!I75&gt;0),0,IF(OR(Pita!I75&gt;0,'Green Pepper'!I75&gt;0,'House Salad'!I75&gt;0,Mushrooms!I75&gt;0,Lemon!I75&gt;0,'Marinated Chicken'!I75&gt;0,Squid!I75&gt;0,Onions!I75&gt;0,Spanakopita!I75&gt;0,Flour!I75&gt;0),50,200))),0)</f>
        <v>0</v>
      </c>
      <c r="J75" s="2" t="str">
        <f ca="1">IF(D75&lt;$E$18,"N/A",IF(D75=$E$18,IF($E$7-SUM(OFFSET(F75,-$E$18,0):F75)&gt;0,$E$7-SUM(OFFSET(F75,-$E$18,0):F75),0),IF(OFFSET(G75,-$E$18,0)-SUM(OFFSET(F75,-$E$18,0):F75)&gt;0,OFFSET(G75,-$E$18,0)-SUM(OFFSET(F75,-$E$18,0):F75),0)))</f>
        <v>N/A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37</v>
      </c>
      <c r="F76" s="15">
        <f t="shared" si="4"/>
        <v>5</v>
      </c>
      <c r="G76" s="15">
        <f t="shared" ca="1" si="5"/>
        <v>70</v>
      </c>
      <c r="H76" s="13">
        <f t="shared" ca="1" si="0"/>
        <v>4.0547945205479455E-2</v>
      </c>
      <c r="I76" s="29">
        <f ca="1">IF(G76&lt;&gt;0,IF(E76&lt;0,0,IF(OR(Tzatziki!I76&gt;0,'Monterey Jack'!I76&gt;0,'Garlic Butter Sauce'!I76&gt;0),0,IF(OR(Pita!I76&gt;0,'Green Pepper'!I76&gt;0,'House Salad'!I76&gt;0,Mushrooms!I76&gt;0,Lemon!I76&gt;0,'Marinated Chicken'!I76&gt;0,Squid!I76&gt;0,Onions!I76&gt;0,Spanakopita!I76&gt;0,Flour!I76&gt;0),50,200))),0)</f>
        <v>0</v>
      </c>
      <c r="J76" s="2" t="str">
        <f ca="1">IF(D76&lt;$E$18,"N/A",IF(D76=$E$18,IF($E$7-SUM(OFFSET(F76,-$E$18,0):F76)&gt;0,$E$7-SUM(OFFSET(F76,-$E$18,0):F76),0),IF(OFFSET(G76,-$E$18,0)-SUM(OFFSET(F76,-$E$18,0):F76)&gt;0,OFFSET(G76,-$E$18,0)-SUM(OFFSET(F76,-$E$18,0):F76),0)))</f>
        <v>N/A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102</v>
      </c>
      <c r="F77" s="15">
        <f t="shared" si="4"/>
        <v>5</v>
      </c>
      <c r="G77" s="15">
        <f t="shared" ca="1" si="5"/>
        <v>0</v>
      </c>
      <c r="H77" s="13">
        <f t="shared" ca="1" si="0"/>
        <v>0.11178082191780823</v>
      </c>
      <c r="I77" s="29">
        <f ca="1">IF(G77&lt;&gt;0,IF(E77&lt;0,0,IF(OR(Tzatziki!I77&gt;0,'Monterey Jack'!I77&gt;0,'Garlic Butter Sauce'!I77&gt;0),0,IF(OR(Pita!I77&gt;0,'Green Pepper'!I77&gt;0,'House Salad'!I77&gt;0,Mushrooms!I77&gt;0,Lemon!I77&gt;0,'Marinated Chicken'!I77&gt;0,Squid!I77&gt;0,Onions!I77&gt;0,Spanakopita!I77&gt;0,Flour!I77&gt;0),50,200))),0)</f>
        <v>0</v>
      </c>
      <c r="J77" s="2" t="str">
        <f ca="1">IF(D77&lt;$E$18,"N/A",IF(D77=$E$18,IF($E$7-SUM(OFFSET(F77,-$E$18,0):F77)&gt;0,$E$7-SUM(OFFSET(F77,-$E$18,0):F77),0),IF(OFFSET(G77,-$E$18,0)-SUM(OFFSET(F77,-$E$18,0):F77)&gt;0,OFFSET(G77,-$E$18,0)-SUM(OFFSET(F77,-$E$18,0):F77),0)))</f>
        <v>N/A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97</v>
      </c>
      <c r="F78" s="15">
        <f t="shared" si="4"/>
        <v>5</v>
      </c>
      <c r="G78" s="15">
        <f t="shared" ca="1" si="5"/>
        <v>0</v>
      </c>
      <c r="H78" s="13">
        <f t="shared" ca="1" si="0"/>
        <v>0.10630136986301371</v>
      </c>
      <c r="I78" s="29">
        <f ca="1">IF(G78&lt;&gt;0,IF(E78&lt;0,0,IF(OR(Tzatziki!I78&gt;0,'Monterey Jack'!I78&gt;0,'Garlic Butter Sauce'!I78&gt;0),0,IF(OR(Pita!I78&gt;0,'Green Pepper'!I78&gt;0,'House Salad'!I78&gt;0,Mushrooms!I78&gt;0,Lemon!I78&gt;0,'Marinated Chicken'!I78&gt;0,Squid!I78&gt;0,Onions!I78&gt;0,Spanakopita!I78&gt;0,Flour!I78&gt;0),50,200))),0)</f>
        <v>0</v>
      </c>
      <c r="J78" s="2" t="str">
        <f ca="1">IF(D78&lt;$E$18,"N/A",IF(D78=$E$18,IF($E$7-SUM(OFFSET(F78,-$E$18,0):F78)&gt;0,$E$7-SUM(OFFSET(F78,-$E$18,0):F78),0),IF(OFFSET(G78,-$E$18,0)-SUM(OFFSET(F78,-$E$18,0):F78)&gt;0,OFFSET(G78,-$E$18,0)-SUM(OFFSET(F78,-$E$18,0):F78),0)))</f>
        <v>N/A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92</v>
      </c>
      <c r="F79" s="15">
        <f t="shared" si="4"/>
        <v>5</v>
      </c>
      <c r="G79" s="15">
        <f t="shared" ca="1" si="5"/>
        <v>0</v>
      </c>
      <c r="H79" s="13">
        <f t="shared" ca="1" si="0"/>
        <v>0.1008219178082192</v>
      </c>
      <c r="I79" s="29">
        <f ca="1">IF(G79&lt;&gt;0,IF(E79&lt;0,0,IF(OR(Tzatziki!I79&gt;0,'Monterey Jack'!I79&gt;0,'Garlic Butter Sauce'!I79&gt;0),0,IF(OR(Pita!I79&gt;0,'Green Pepper'!I79&gt;0,'House Salad'!I79&gt;0,Mushrooms!I79&gt;0,Lemon!I79&gt;0,'Marinated Chicken'!I79&gt;0,Squid!I79&gt;0,Onions!I79&gt;0,Spanakopita!I79&gt;0,Flour!I79&gt;0),50,200))),0)</f>
        <v>0</v>
      </c>
      <c r="J79" s="2" t="str">
        <f ca="1">IF(D79&lt;$E$18,"N/A",IF(D79=$E$18,IF($E$7-SUM(OFFSET(F79,-$E$18,0):F79)&gt;0,$E$7-SUM(OFFSET(F79,-$E$18,0):F79),0),IF(OFFSET(G79,-$E$18,0)-SUM(OFFSET(F79,-$E$18,0):F79)&gt;0,OFFSET(G79,-$E$18,0)-SUM(OFFSET(F79,-$E$18,0):F79),0)))</f>
        <v>N/A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87</v>
      </c>
      <c r="F80" s="15">
        <f t="shared" si="4"/>
        <v>5</v>
      </c>
      <c r="G80" s="15">
        <f t="shared" ca="1" si="5"/>
        <v>0</v>
      </c>
      <c r="H80" s="13">
        <f t="shared" ca="1" si="0"/>
        <v>9.5342465753424671E-2</v>
      </c>
      <c r="I80" s="29">
        <f ca="1">IF(G80&lt;&gt;0,IF(E80&lt;0,0,IF(OR(Tzatziki!I80&gt;0,'Monterey Jack'!I80&gt;0,'Garlic Butter Sauce'!I80&gt;0),0,IF(OR(Pita!I80&gt;0,'Green Pepper'!I80&gt;0,'House Salad'!I80&gt;0,Mushrooms!I80&gt;0,Lemon!I80&gt;0,'Marinated Chicken'!I80&gt;0,Squid!I80&gt;0,Onions!I80&gt;0,Spanakopita!I80&gt;0,Flour!I80&gt;0),50,200))),0)</f>
        <v>0</v>
      </c>
      <c r="J80" s="2" t="str">
        <f ca="1">IF(D80&lt;$E$18,"N/A",IF(D80=$E$18,IF($E$7-SUM(OFFSET(F80,-$E$18,0):F80)&gt;0,$E$7-SUM(OFFSET(F80,-$E$18,0):F80),0),IF(OFFSET(G80,-$E$18,0)-SUM(OFFSET(F80,-$E$18,0):F80)&gt;0,OFFSET(G80,-$E$18,0)-SUM(OFFSET(F80,-$E$18,0):F80),0)))</f>
        <v>N/A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82</v>
      </c>
      <c r="F81" s="15">
        <f t="shared" si="4"/>
        <v>5</v>
      </c>
      <c r="G81" s="15">
        <f t="shared" ca="1" si="5"/>
        <v>0</v>
      </c>
      <c r="H81" s="13">
        <f t="shared" ca="1" si="0"/>
        <v>8.9863013698630145E-2</v>
      </c>
      <c r="I81" s="29">
        <f ca="1">IF(G81&lt;&gt;0,IF(E81&lt;0,0,IF(OR(Tzatziki!I81&gt;0,'Monterey Jack'!I81&gt;0,'Garlic Butter Sauce'!I81&gt;0),0,IF(OR(Pita!I81&gt;0,'Green Pepper'!I81&gt;0,'House Salad'!I81&gt;0,Mushrooms!I81&gt;0,Lemon!I81&gt;0,'Marinated Chicken'!I81&gt;0,Squid!I81&gt;0,Onions!I81&gt;0,Spanakopita!I81&gt;0,Flour!I81&gt;0),50,200))),0)</f>
        <v>0</v>
      </c>
      <c r="J81" s="2" t="str">
        <f ca="1">IF(D81&lt;$E$18,"N/A",IF(D81=$E$18,IF($E$7-SUM(OFFSET(F81,-$E$18,0):F81)&gt;0,$E$7-SUM(OFFSET(F81,-$E$18,0):F81),0),IF(OFFSET(G81,-$E$18,0)-SUM(OFFSET(F81,-$E$18,0):F81)&gt;0,OFFSET(G81,-$E$18,0)-SUM(OFFSET(F81,-$E$18,0):F81),0)))</f>
        <v>N/A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77</v>
      </c>
      <c r="F82" s="15">
        <f t="shared" si="4"/>
        <v>5</v>
      </c>
      <c r="G82" s="15">
        <f t="shared" ca="1" si="5"/>
        <v>0</v>
      </c>
      <c r="H82" s="13">
        <f t="shared" ca="1" si="0"/>
        <v>8.4383561643835633E-2</v>
      </c>
      <c r="I82" s="29">
        <f ca="1">IF(G82&lt;&gt;0,IF(E82&lt;0,0,IF(OR(Tzatziki!I82&gt;0,'Monterey Jack'!I82&gt;0,'Garlic Butter Sauce'!I82&gt;0),0,IF(OR(Pita!I82&gt;0,'Green Pepper'!I82&gt;0,'House Salad'!I82&gt;0,Mushrooms!I82&gt;0,Lemon!I82&gt;0,'Marinated Chicken'!I82&gt;0,Squid!I82&gt;0,Onions!I82&gt;0,Spanakopita!I82&gt;0,Flour!I82&gt;0),50,200))),0)</f>
        <v>0</v>
      </c>
      <c r="J82" s="2" t="str">
        <f ca="1">IF(D82&lt;$E$18,"N/A",IF(D82=$E$18,IF($E$7-SUM(OFFSET(F82,-$E$18,0):F82)&gt;0,$E$7-SUM(OFFSET(F82,-$E$18,0):F82),0),IF(OFFSET(G82,-$E$18,0)-SUM(OFFSET(F82,-$E$18,0):F82)&gt;0,OFFSET(G82,-$E$18,0)-SUM(OFFSET(F82,-$E$18,0):F82),0)))</f>
        <v>N/A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72</v>
      </c>
      <c r="F83" s="15">
        <f t="shared" si="4"/>
        <v>5</v>
      </c>
      <c r="G83" s="15">
        <f t="shared" ca="1" si="5"/>
        <v>0</v>
      </c>
      <c r="H83" s="13">
        <f t="shared" ca="1" si="0"/>
        <v>7.8904109589041108E-2</v>
      </c>
      <c r="I83" s="29">
        <f ca="1">IF(G83&lt;&gt;0,IF(E83&lt;0,0,IF(OR(Tzatziki!I83&gt;0,'Monterey Jack'!I83&gt;0,'Garlic Butter Sauce'!I83&gt;0),0,IF(OR(Pita!I83&gt;0,'Green Pepper'!I83&gt;0,'House Salad'!I83&gt;0,Mushrooms!I83&gt;0,Lemon!I83&gt;0,'Marinated Chicken'!I83&gt;0,Squid!I83&gt;0,Onions!I83&gt;0,Spanakopita!I83&gt;0,Flour!I83&gt;0),50,200))),0)</f>
        <v>0</v>
      </c>
      <c r="J83" s="2" t="str">
        <f ca="1">IF(D83&lt;$E$18,"N/A",IF(D83=$E$18,IF($E$7-SUM(OFFSET(F83,-$E$18,0):F83)&gt;0,$E$7-SUM(OFFSET(F83,-$E$18,0):F83),0),IF(OFFSET(G83,-$E$18,0)-SUM(OFFSET(F83,-$E$18,0):F83)&gt;0,OFFSET(G83,-$E$18,0)-SUM(OFFSET(F83,-$E$18,0):F83),0)))</f>
        <v>N/A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67</v>
      </c>
      <c r="F84" s="15">
        <f t="shared" si="4"/>
        <v>5</v>
      </c>
      <c r="G84" s="15">
        <f t="shared" ca="1" si="5"/>
        <v>0</v>
      </c>
      <c r="H84" s="13">
        <f t="shared" ca="1" si="0"/>
        <v>7.3424657534246582E-2</v>
      </c>
      <c r="I84" s="29">
        <f ca="1">IF(G84&lt;&gt;0,IF(E84&lt;0,0,IF(OR(Tzatziki!I84&gt;0,'Monterey Jack'!I84&gt;0,'Garlic Butter Sauce'!I84&gt;0),0,IF(OR(Pita!I84&gt;0,'Green Pepper'!I84&gt;0,'House Salad'!I84&gt;0,Mushrooms!I84&gt;0,Lemon!I84&gt;0,'Marinated Chicken'!I84&gt;0,Squid!I84&gt;0,Onions!I84&gt;0,Spanakopita!I84&gt;0,Flour!I84&gt;0),50,200))),0)</f>
        <v>0</v>
      </c>
      <c r="J84" s="2" t="str">
        <f ca="1">IF(D84&lt;$E$18,"N/A",IF(D84=$E$18,IF($E$7-SUM(OFFSET(F84,-$E$18,0):F84)&gt;0,$E$7-SUM(OFFSET(F84,-$E$18,0):F84),0),IF(OFFSET(G84,-$E$18,0)-SUM(OFFSET(F84,-$E$18,0):F84)&gt;0,OFFSET(G84,-$E$18,0)-SUM(OFFSET(F84,-$E$18,0):F84),0)))</f>
        <v>N/A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62</v>
      </c>
      <c r="F85" s="15">
        <f t="shared" si="4"/>
        <v>5</v>
      </c>
      <c r="G85" s="15">
        <f t="shared" ca="1" si="5"/>
        <v>0</v>
      </c>
      <c r="H85" s="13">
        <f t="shared" ref="H85:H148" ca="1" si="7">IF(E85&gt;0,E85*($E$12/365),0)</f>
        <v>6.794520547945207E-2</v>
      </c>
      <c r="I85" s="29">
        <f ca="1">IF(G85&lt;&gt;0,IF(E85&lt;0,0,IF(OR(Tzatziki!I85&gt;0,'Monterey Jack'!I85&gt;0,'Garlic Butter Sauce'!I85&gt;0),0,IF(OR(Pita!I85&gt;0,'Green Pepper'!I85&gt;0,'House Salad'!I85&gt;0,Mushrooms!I85&gt;0,Lemon!I85&gt;0,'Marinated Chicken'!I85&gt;0,Squid!I85&gt;0,Onions!I85&gt;0,Spanakopita!I85&gt;0,Flour!I85&gt;0),50,200))),0)</f>
        <v>0</v>
      </c>
      <c r="J85" s="2" t="str">
        <f ca="1">IF(D85&lt;$E$18,"N/A",IF(D85=$E$18,IF($E$7-SUM(OFFSET(F85,-$E$18,0):F85)&gt;0,$E$7-SUM(OFFSET(F85,-$E$18,0):F85),0),IF(OFFSET(G85,-$E$18,0)-SUM(OFFSET(F85,-$E$18,0):F85)&gt;0,OFFSET(G85,-$E$18,0)-SUM(OFFSET(F85,-$E$18,0):F85),0)))</f>
        <v>N/A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57</v>
      </c>
      <c r="F86" s="15">
        <f t="shared" ref="F86:F149" si="10">ROUND($E$15/7,0)</f>
        <v>5</v>
      </c>
      <c r="G86" s="15">
        <f t="shared" ref="G86:G149" ca="1" si="11">IF(D86=1,$E$4,IF(E86&lt;0,$E$4-E86,IF(MOD(D86,$E$5)=0,$E$4-E86,0)))</f>
        <v>0</v>
      </c>
      <c r="H86" s="13">
        <f t="shared" ca="1" si="7"/>
        <v>6.2465753424657544E-2</v>
      </c>
      <c r="I86" s="29">
        <f ca="1">IF(G86&lt;&gt;0,IF(E86&lt;0,0,IF(OR(Tzatziki!I86&gt;0,'Monterey Jack'!I86&gt;0,'Garlic Butter Sauce'!I86&gt;0),0,IF(OR(Pita!I86&gt;0,'Green Pepper'!I86&gt;0,'House Salad'!I86&gt;0,Mushrooms!I86&gt;0,Lemon!I86&gt;0,'Marinated Chicken'!I86&gt;0,Squid!I86&gt;0,Onions!I86&gt;0,Spanakopita!I86&gt;0,Flour!I86&gt;0),50,200))),0)</f>
        <v>0</v>
      </c>
      <c r="J86" s="2" t="str">
        <f ca="1">IF(D86&lt;$E$18,"N/A",IF(D86=$E$18,IF($E$7-SUM(OFFSET(F86,-$E$18,0):F86)&gt;0,$E$7-SUM(OFFSET(F86,-$E$18,0):F86),0),IF(OFFSET(G86,-$E$18,0)-SUM(OFFSET(F86,-$E$18,0):F86)&gt;0,OFFSET(G86,-$E$18,0)-SUM(OFFSET(F86,-$E$18,0):F86),0)))</f>
        <v>N/A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52</v>
      </c>
      <c r="F87" s="15">
        <f t="shared" si="10"/>
        <v>5</v>
      </c>
      <c r="G87" s="15">
        <f t="shared" ca="1" si="11"/>
        <v>0</v>
      </c>
      <c r="H87" s="13">
        <f t="shared" ca="1" si="7"/>
        <v>5.6986301369863018E-2</v>
      </c>
      <c r="I87" s="29">
        <f ca="1">IF(G87&lt;&gt;0,IF(E87&lt;0,0,IF(OR(Tzatziki!I87&gt;0,'Monterey Jack'!I87&gt;0,'Garlic Butter Sauce'!I87&gt;0),0,IF(OR(Pita!I87&gt;0,'Green Pepper'!I87&gt;0,'House Salad'!I87&gt;0,Mushrooms!I87&gt;0,Lemon!I87&gt;0,'Marinated Chicken'!I87&gt;0,Squid!I87&gt;0,Onions!I87&gt;0,Spanakopita!I87&gt;0,Flour!I87&gt;0),50,200))),0)</f>
        <v>0</v>
      </c>
      <c r="J87" s="2" t="str">
        <f ca="1">IF(D87&lt;$E$18,"N/A",IF(D87=$E$18,IF($E$7-SUM(OFFSET(F87,-$E$18,0):F87)&gt;0,$E$7-SUM(OFFSET(F87,-$E$18,0):F87),0),IF(OFFSET(G87,-$E$18,0)-SUM(OFFSET(F87,-$E$18,0):F87)&gt;0,OFFSET(G87,-$E$18,0)-SUM(OFFSET(F87,-$E$18,0):F87),0)))</f>
        <v>N/A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47</v>
      </c>
      <c r="F88" s="15">
        <f t="shared" si="10"/>
        <v>5</v>
      </c>
      <c r="G88" s="15">
        <f t="shared" ca="1" si="11"/>
        <v>0</v>
      </c>
      <c r="H88" s="13">
        <f t="shared" ca="1" si="7"/>
        <v>5.1506849315068499E-2</v>
      </c>
      <c r="I88" s="29">
        <f ca="1">IF(G88&lt;&gt;0,IF(E88&lt;0,0,IF(OR(Tzatziki!I88&gt;0,'Monterey Jack'!I88&gt;0,'Garlic Butter Sauce'!I88&gt;0),0,IF(OR(Pita!I88&gt;0,'Green Pepper'!I88&gt;0,'House Salad'!I88&gt;0,Mushrooms!I88&gt;0,Lemon!I88&gt;0,'Marinated Chicken'!I88&gt;0,Squid!I88&gt;0,Onions!I88&gt;0,Spanakopita!I88&gt;0,Flour!I88&gt;0),50,200))),0)</f>
        <v>0</v>
      </c>
      <c r="J88" s="2" t="str">
        <f ca="1">IF(D88&lt;$E$18,"N/A",IF(D88=$E$18,IF($E$7-SUM(OFFSET(F88,-$E$18,0):F88)&gt;0,$E$7-SUM(OFFSET(F88,-$E$18,0):F88),0),IF(OFFSET(G88,-$E$18,0)-SUM(OFFSET(F88,-$E$18,0):F88)&gt;0,OFFSET(G88,-$E$18,0)-SUM(OFFSET(F88,-$E$18,0):F88),0)))</f>
        <v>N/A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42</v>
      </c>
      <c r="F89" s="15">
        <f t="shared" si="10"/>
        <v>5</v>
      </c>
      <c r="G89" s="15">
        <f t="shared" ca="1" si="11"/>
        <v>0</v>
      </c>
      <c r="H89" s="13">
        <f t="shared" ca="1" si="7"/>
        <v>4.6027397260273981E-2</v>
      </c>
      <c r="I89" s="29">
        <f ca="1">IF(G89&lt;&gt;0,IF(E89&lt;0,0,IF(OR(Tzatziki!I89&gt;0,'Monterey Jack'!I89&gt;0,'Garlic Butter Sauce'!I89&gt;0),0,IF(OR(Pita!I89&gt;0,'Green Pepper'!I89&gt;0,'House Salad'!I89&gt;0,Mushrooms!I89&gt;0,Lemon!I89&gt;0,'Marinated Chicken'!I89&gt;0,Squid!I89&gt;0,Onions!I89&gt;0,Spanakopita!I89&gt;0,Flour!I89&gt;0),50,200))),0)</f>
        <v>0</v>
      </c>
      <c r="J89" s="2" t="str">
        <f ca="1">IF(D89&lt;$E$18,"N/A",IF(D89=$E$18,IF($E$7-SUM(OFFSET(F89,-$E$18,0):F89)&gt;0,$E$7-SUM(OFFSET(F89,-$E$18,0):F89),0),IF(OFFSET(G89,-$E$18,0)-SUM(OFFSET(F89,-$E$18,0):F89)&gt;0,OFFSET(G89,-$E$18,0)-SUM(OFFSET(F89,-$E$18,0):F89),0)))</f>
        <v>N/A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37</v>
      </c>
      <c r="F90" s="15">
        <f t="shared" si="10"/>
        <v>5</v>
      </c>
      <c r="G90" s="15">
        <f t="shared" ca="1" si="11"/>
        <v>70</v>
      </c>
      <c r="H90" s="13">
        <f t="shared" ca="1" si="7"/>
        <v>4.0547945205479455E-2</v>
      </c>
      <c r="I90" s="29">
        <f ca="1">IF(G90&lt;&gt;0,IF(E90&lt;0,0,IF(OR(Tzatziki!I90&gt;0,'Monterey Jack'!I90&gt;0,'Garlic Butter Sauce'!I90&gt;0),0,IF(OR(Pita!I90&gt;0,'Green Pepper'!I90&gt;0,'House Salad'!I90&gt;0,Mushrooms!I90&gt;0,Lemon!I90&gt;0,'Marinated Chicken'!I90&gt;0,Squid!I90&gt;0,Onions!I90&gt;0,Spanakopita!I90&gt;0,Flour!I90&gt;0),50,200))),0)</f>
        <v>0</v>
      </c>
      <c r="J90" s="2" t="str">
        <f ca="1">IF(D90&lt;$E$18,"N/A",IF(D90=$E$18,IF($E$7-SUM(OFFSET(F90,-$E$18,0):F90)&gt;0,$E$7-SUM(OFFSET(F90,-$E$18,0):F90),0),IF(OFFSET(G90,-$E$18,0)-SUM(OFFSET(F90,-$E$18,0):F90)&gt;0,OFFSET(G90,-$E$18,0)-SUM(OFFSET(F90,-$E$18,0):F90),0)))</f>
        <v>N/A</v>
      </c>
      <c r="K90" s="13">
        <f t="shared" ca="1" si="8"/>
        <v>0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102</v>
      </c>
      <c r="F91" s="15">
        <f t="shared" si="10"/>
        <v>5</v>
      </c>
      <c r="G91" s="15">
        <f t="shared" ca="1" si="11"/>
        <v>0</v>
      </c>
      <c r="H91" s="13">
        <f t="shared" ca="1" si="7"/>
        <v>0.11178082191780823</v>
      </c>
      <c r="I91" s="29">
        <f ca="1">IF(G91&lt;&gt;0,IF(E91&lt;0,0,IF(OR(Tzatziki!I91&gt;0,'Monterey Jack'!I91&gt;0,'Garlic Butter Sauce'!I91&gt;0),0,IF(OR(Pita!I91&gt;0,'Green Pepper'!I91&gt;0,'House Salad'!I91&gt;0,Mushrooms!I91&gt;0,Lemon!I91&gt;0,'Marinated Chicken'!I91&gt;0,Squid!I91&gt;0,Onions!I91&gt;0,Spanakopita!I91&gt;0,Flour!I91&gt;0),50,200))),0)</f>
        <v>0</v>
      </c>
      <c r="J91" s="2" t="str">
        <f ca="1">IF(D91&lt;$E$18,"N/A",IF(D91=$E$18,IF($E$7-SUM(OFFSET(F91,-$E$18,0):F91)&gt;0,$E$7-SUM(OFFSET(F91,-$E$18,0):F91),0),IF(OFFSET(G91,-$E$18,0)-SUM(OFFSET(F91,-$E$18,0):F91)&gt;0,OFFSET(G91,-$E$18,0)-SUM(OFFSET(F91,-$E$18,0):F91),0)))</f>
        <v>N/A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97</v>
      </c>
      <c r="F92" s="15">
        <f t="shared" si="10"/>
        <v>5</v>
      </c>
      <c r="G92" s="15">
        <f t="shared" ca="1" si="11"/>
        <v>0</v>
      </c>
      <c r="H92" s="13">
        <f t="shared" ca="1" si="7"/>
        <v>0.10630136986301371</v>
      </c>
      <c r="I92" s="29">
        <f ca="1">IF(G92&lt;&gt;0,IF(E92&lt;0,0,IF(OR(Tzatziki!I92&gt;0,'Monterey Jack'!I92&gt;0,'Garlic Butter Sauce'!I92&gt;0),0,IF(OR(Pita!I92&gt;0,'Green Pepper'!I92&gt;0,'House Salad'!I92&gt;0,Mushrooms!I92&gt;0,Lemon!I92&gt;0,'Marinated Chicken'!I92&gt;0,Squid!I92&gt;0,Onions!I92&gt;0,Spanakopita!I92&gt;0,Flour!I92&gt;0),50,200))),0)</f>
        <v>0</v>
      </c>
      <c r="J92" s="2" t="str">
        <f ca="1">IF(D92&lt;$E$18,"N/A",IF(D92=$E$18,IF($E$7-SUM(OFFSET(F92,-$E$18,0):F92)&gt;0,$E$7-SUM(OFFSET(F92,-$E$18,0):F92),0),IF(OFFSET(G92,-$E$18,0)-SUM(OFFSET(F92,-$E$18,0):F92)&gt;0,OFFSET(G92,-$E$18,0)-SUM(OFFSET(F92,-$E$18,0):F92),0)))</f>
        <v>N/A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92</v>
      </c>
      <c r="F93" s="15">
        <f t="shared" si="10"/>
        <v>5</v>
      </c>
      <c r="G93" s="15">
        <f t="shared" ca="1" si="11"/>
        <v>0</v>
      </c>
      <c r="H93" s="13">
        <f t="shared" ca="1" si="7"/>
        <v>0.1008219178082192</v>
      </c>
      <c r="I93" s="29">
        <f ca="1">IF(G93&lt;&gt;0,IF(E93&lt;0,0,IF(OR(Tzatziki!I93&gt;0,'Monterey Jack'!I93&gt;0,'Garlic Butter Sauce'!I93&gt;0),0,IF(OR(Pita!I93&gt;0,'Green Pepper'!I93&gt;0,'House Salad'!I93&gt;0,Mushrooms!I93&gt;0,Lemon!I93&gt;0,'Marinated Chicken'!I93&gt;0,Squid!I93&gt;0,Onions!I93&gt;0,Spanakopita!I93&gt;0,Flour!I93&gt;0),50,200))),0)</f>
        <v>0</v>
      </c>
      <c r="J93" s="2" t="str">
        <f ca="1">IF(D93&lt;$E$18,"N/A",IF(D93=$E$18,IF($E$7-SUM(OFFSET(F93,-$E$18,0):F93)&gt;0,$E$7-SUM(OFFSET(F93,-$E$18,0):F93),0),IF(OFFSET(G93,-$E$18,0)-SUM(OFFSET(F93,-$E$18,0):F93)&gt;0,OFFSET(G93,-$E$18,0)-SUM(OFFSET(F93,-$E$18,0):F93),0)))</f>
        <v>N/A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87</v>
      </c>
      <c r="F94" s="15">
        <f t="shared" si="10"/>
        <v>5</v>
      </c>
      <c r="G94" s="15">
        <f t="shared" ca="1" si="11"/>
        <v>0</v>
      </c>
      <c r="H94" s="13">
        <f t="shared" ca="1" si="7"/>
        <v>9.5342465753424671E-2</v>
      </c>
      <c r="I94" s="29">
        <f ca="1">IF(G94&lt;&gt;0,IF(E94&lt;0,0,IF(OR(Tzatziki!I94&gt;0,'Monterey Jack'!I94&gt;0,'Garlic Butter Sauce'!I94&gt;0),0,IF(OR(Pita!I94&gt;0,'Green Pepper'!I94&gt;0,'House Salad'!I94&gt;0,Mushrooms!I94&gt;0,Lemon!I94&gt;0,'Marinated Chicken'!I94&gt;0,Squid!I94&gt;0,Onions!I94&gt;0,Spanakopita!I94&gt;0,Flour!I94&gt;0),50,200))),0)</f>
        <v>0</v>
      </c>
      <c r="J94" s="2" t="str">
        <f ca="1">IF(D94&lt;$E$18,"N/A",IF(D94=$E$18,IF($E$7-SUM(OFFSET(F94,-$E$18,0):F94)&gt;0,$E$7-SUM(OFFSET(F94,-$E$18,0):F94),0),IF(OFFSET(G94,-$E$18,0)-SUM(OFFSET(F94,-$E$18,0):F94)&gt;0,OFFSET(G94,-$E$18,0)-SUM(OFFSET(F94,-$E$18,0):F94),0)))</f>
        <v>N/A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82</v>
      </c>
      <c r="F95" s="15">
        <f t="shared" si="10"/>
        <v>5</v>
      </c>
      <c r="G95" s="15">
        <f t="shared" ca="1" si="11"/>
        <v>0</v>
      </c>
      <c r="H95" s="13">
        <f t="shared" ca="1" si="7"/>
        <v>8.9863013698630145E-2</v>
      </c>
      <c r="I95" s="29">
        <f ca="1">IF(G95&lt;&gt;0,IF(E95&lt;0,0,IF(OR(Tzatziki!I95&gt;0,'Monterey Jack'!I95&gt;0,'Garlic Butter Sauce'!I95&gt;0),0,IF(OR(Pita!I95&gt;0,'Green Pepper'!I95&gt;0,'House Salad'!I95&gt;0,Mushrooms!I95&gt;0,Lemon!I95&gt;0,'Marinated Chicken'!I95&gt;0,Squid!I95&gt;0,Onions!I95&gt;0,Spanakopita!I95&gt;0,Flour!I95&gt;0),50,200))),0)</f>
        <v>0</v>
      </c>
      <c r="J95" s="2" t="str">
        <f ca="1">IF(D95&lt;$E$18,"N/A",IF(D95=$E$18,IF($E$7-SUM(OFFSET(F95,-$E$18,0):F95)&gt;0,$E$7-SUM(OFFSET(F95,-$E$18,0):F95),0),IF(OFFSET(G95,-$E$18,0)-SUM(OFFSET(F95,-$E$18,0):F95)&gt;0,OFFSET(G95,-$E$18,0)-SUM(OFFSET(F95,-$E$18,0):F95),0)))</f>
        <v>N/A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77</v>
      </c>
      <c r="F96" s="15">
        <f t="shared" si="10"/>
        <v>5</v>
      </c>
      <c r="G96" s="15">
        <f t="shared" ca="1" si="11"/>
        <v>0</v>
      </c>
      <c r="H96" s="13">
        <f t="shared" ca="1" si="7"/>
        <v>8.4383561643835633E-2</v>
      </c>
      <c r="I96" s="29">
        <f ca="1">IF(G96&lt;&gt;0,IF(E96&lt;0,0,IF(OR(Tzatziki!I96&gt;0,'Monterey Jack'!I96&gt;0,'Garlic Butter Sauce'!I96&gt;0),0,IF(OR(Pita!I96&gt;0,'Green Pepper'!I96&gt;0,'House Salad'!I96&gt;0,Mushrooms!I96&gt;0,Lemon!I96&gt;0,'Marinated Chicken'!I96&gt;0,Squid!I96&gt;0,Onions!I96&gt;0,Spanakopita!I96&gt;0,Flour!I96&gt;0),50,200))),0)</f>
        <v>0</v>
      </c>
      <c r="J96" s="2" t="str">
        <f ca="1">IF(D96&lt;$E$18,"N/A",IF(D96=$E$18,IF($E$7-SUM(OFFSET(F96,-$E$18,0):F96)&gt;0,$E$7-SUM(OFFSET(F96,-$E$18,0):F96),0),IF(OFFSET(G96,-$E$18,0)-SUM(OFFSET(F96,-$E$18,0):F96)&gt;0,OFFSET(G96,-$E$18,0)-SUM(OFFSET(F96,-$E$18,0):F96),0)))</f>
        <v>N/A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72</v>
      </c>
      <c r="F97" s="15">
        <f t="shared" si="10"/>
        <v>5</v>
      </c>
      <c r="G97" s="15">
        <f t="shared" ca="1" si="11"/>
        <v>0</v>
      </c>
      <c r="H97" s="13">
        <f t="shared" ca="1" si="7"/>
        <v>7.8904109589041108E-2</v>
      </c>
      <c r="I97" s="29">
        <f ca="1">IF(G97&lt;&gt;0,IF(E97&lt;0,0,IF(OR(Tzatziki!I97&gt;0,'Monterey Jack'!I97&gt;0,'Garlic Butter Sauce'!I97&gt;0),0,IF(OR(Pita!I97&gt;0,'Green Pepper'!I97&gt;0,'House Salad'!I97&gt;0,Mushrooms!I97&gt;0,Lemon!I97&gt;0,'Marinated Chicken'!I97&gt;0,Squid!I97&gt;0,Onions!I97&gt;0,Spanakopita!I97&gt;0,Flour!I97&gt;0),50,200))),0)</f>
        <v>0</v>
      </c>
      <c r="J97" s="2" t="str">
        <f ca="1">IF(D97&lt;$E$18,"N/A",IF(D97=$E$18,IF($E$7-SUM(OFFSET(F97,-$E$18,0):F97)&gt;0,$E$7-SUM(OFFSET(F97,-$E$18,0):F97),0),IF(OFFSET(G97,-$E$18,0)-SUM(OFFSET(F97,-$E$18,0):F97)&gt;0,OFFSET(G97,-$E$18,0)-SUM(OFFSET(F97,-$E$18,0):F97),0)))</f>
        <v>N/A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67</v>
      </c>
      <c r="F98" s="15">
        <f t="shared" si="10"/>
        <v>5</v>
      </c>
      <c r="G98" s="15">
        <f t="shared" ca="1" si="11"/>
        <v>0</v>
      </c>
      <c r="H98" s="13">
        <f t="shared" ca="1" si="7"/>
        <v>7.3424657534246582E-2</v>
      </c>
      <c r="I98" s="29">
        <f ca="1">IF(G98&lt;&gt;0,IF(E98&lt;0,0,IF(OR(Tzatziki!I98&gt;0,'Monterey Jack'!I98&gt;0,'Garlic Butter Sauce'!I98&gt;0),0,IF(OR(Pita!I98&gt;0,'Green Pepper'!I98&gt;0,'House Salad'!I98&gt;0,Mushrooms!I98&gt;0,Lemon!I98&gt;0,'Marinated Chicken'!I98&gt;0,Squid!I98&gt;0,Onions!I98&gt;0,Spanakopita!I98&gt;0,Flour!I98&gt;0),50,200))),0)</f>
        <v>0</v>
      </c>
      <c r="J98" s="2" t="str">
        <f ca="1">IF(D98&lt;$E$18,"N/A",IF(D98=$E$18,IF($E$7-SUM(OFFSET(F98,-$E$18,0):F98)&gt;0,$E$7-SUM(OFFSET(F98,-$E$18,0):F98),0),IF(OFFSET(G98,-$E$18,0)-SUM(OFFSET(F98,-$E$18,0):F98)&gt;0,OFFSET(G98,-$E$18,0)-SUM(OFFSET(F98,-$E$18,0):F98),0)))</f>
        <v>N/A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62</v>
      </c>
      <c r="F99" s="15">
        <f t="shared" si="10"/>
        <v>5</v>
      </c>
      <c r="G99" s="15">
        <f t="shared" ca="1" si="11"/>
        <v>0</v>
      </c>
      <c r="H99" s="13">
        <f t="shared" ca="1" si="7"/>
        <v>6.794520547945207E-2</v>
      </c>
      <c r="I99" s="29">
        <f ca="1">IF(G99&lt;&gt;0,IF(E99&lt;0,0,IF(OR(Tzatziki!I99&gt;0,'Monterey Jack'!I99&gt;0,'Garlic Butter Sauce'!I99&gt;0),0,IF(OR(Pita!I99&gt;0,'Green Pepper'!I99&gt;0,'House Salad'!I99&gt;0,Mushrooms!I99&gt;0,Lemon!I99&gt;0,'Marinated Chicken'!I99&gt;0,Squid!I99&gt;0,Onions!I99&gt;0,Spanakopita!I99&gt;0,Flour!I99&gt;0),50,200))),0)</f>
        <v>0</v>
      </c>
      <c r="J99" s="2" t="str">
        <f ca="1">IF(D99&lt;$E$18,"N/A",IF(D99=$E$18,IF($E$7-SUM(OFFSET(F99,-$E$18,0):F99)&gt;0,$E$7-SUM(OFFSET(F99,-$E$18,0):F99),0),IF(OFFSET(G99,-$E$18,0)-SUM(OFFSET(F99,-$E$18,0):F99)&gt;0,OFFSET(G99,-$E$18,0)-SUM(OFFSET(F99,-$E$18,0):F99),0)))</f>
        <v>N/A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57</v>
      </c>
      <c r="F100" s="15">
        <f t="shared" si="10"/>
        <v>5</v>
      </c>
      <c r="G100" s="15">
        <f t="shared" ca="1" si="11"/>
        <v>0</v>
      </c>
      <c r="H100" s="13">
        <f t="shared" ca="1" si="7"/>
        <v>6.2465753424657544E-2</v>
      </c>
      <c r="I100" s="29">
        <f ca="1">IF(G100&lt;&gt;0,IF(E100&lt;0,0,IF(OR(Tzatziki!I100&gt;0,'Monterey Jack'!I100&gt;0,'Garlic Butter Sauce'!I100&gt;0),0,IF(OR(Pita!I100&gt;0,'Green Pepper'!I100&gt;0,'House Salad'!I100&gt;0,Mushrooms!I100&gt;0,Lemon!I100&gt;0,'Marinated Chicken'!I100&gt;0,Squid!I100&gt;0,Onions!I100&gt;0,Spanakopita!I100&gt;0,Flour!I100&gt;0),50,200))),0)</f>
        <v>0</v>
      </c>
      <c r="J100" s="2" t="str">
        <f ca="1">IF(D100&lt;$E$18,"N/A",IF(D100=$E$18,IF($E$7-SUM(OFFSET(F100,-$E$18,0):F100)&gt;0,$E$7-SUM(OFFSET(F100,-$E$18,0):F100),0),IF(OFFSET(G100,-$E$18,0)-SUM(OFFSET(F100,-$E$18,0):F100)&gt;0,OFFSET(G100,-$E$18,0)-SUM(OFFSET(F100,-$E$18,0):F100),0)))</f>
        <v>N/A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52</v>
      </c>
      <c r="F101" s="15">
        <f t="shared" si="10"/>
        <v>5</v>
      </c>
      <c r="G101" s="15">
        <f t="shared" ca="1" si="11"/>
        <v>0</v>
      </c>
      <c r="H101" s="13">
        <f t="shared" ca="1" si="7"/>
        <v>5.6986301369863018E-2</v>
      </c>
      <c r="I101" s="29">
        <f ca="1">IF(G101&lt;&gt;0,IF(E101&lt;0,0,IF(OR(Tzatziki!I101&gt;0,'Monterey Jack'!I101&gt;0,'Garlic Butter Sauce'!I101&gt;0),0,IF(OR(Pita!I101&gt;0,'Green Pepper'!I101&gt;0,'House Salad'!I101&gt;0,Mushrooms!I101&gt;0,Lemon!I101&gt;0,'Marinated Chicken'!I101&gt;0,Squid!I101&gt;0,Onions!I101&gt;0,Spanakopita!I101&gt;0,Flour!I101&gt;0),50,200))),0)</f>
        <v>0</v>
      </c>
      <c r="J101" s="2" t="str">
        <f ca="1">IF(D101&lt;$E$18,"N/A",IF(D101=$E$18,IF($E$7-SUM(OFFSET(F101,-$E$18,0):F101)&gt;0,$E$7-SUM(OFFSET(F101,-$E$18,0):F101),0),IF(OFFSET(G101,-$E$18,0)-SUM(OFFSET(F101,-$E$18,0):F101)&gt;0,OFFSET(G101,-$E$18,0)-SUM(OFFSET(F101,-$E$18,0):F101),0)))</f>
        <v>N/A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47</v>
      </c>
      <c r="F102" s="15">
        <f t="shared" si="10"/>
        <v>5</v>
      </c>
      <c r="G102" s="15">
        <f t="shared" ca="1" si="11"/>
        <v>0</v>
      </c>
      <c r="H102" s="13">
        <f t="shared" ca="1" si="7"/>
        <v>5.1506849315068499E-2</v>
      </c>
      <c r="I102" s="29">
        <f ca="1">IF(G102&lt;&gt;0,IF(E102&lt;0,0,IF(OR(Tzatziki!I102&gt;0,'Monterey Jack'!I102&gt;0,'Garlic Butter Sauce'!I102&gt;0),0,IF(OR(Pita!I102&gt;0,'Green Pepper'!I102&gt;0,'House Salad'!I102&gt;0,Mushrooms!I102&gt;0,Lemon!I102&gt;0,'Marinated Chicken'!I102&gt;0,Squid!I102&gt;0,Onions!I102&gt;0,Spanakopita!I102&gt;0,Flour!I102&gt;0),50,200))),0)</f>
        <v>0</v>
      </c>
      <c r="J102" s="2" t="str">
        <f ca="1">IF(D102&lt;$E$18,"N/A",IF(D102=$E$18,IF($E$7-SUM(OFFSET(F102,-$E$18,0):F102)&gt;0,$E$7-SUM(OFFSET(F102,-$E$18,0):F102),0),IF(OFFSET(G102,-$E$18,0)-SUM(OFFSET(F102,-$E$18,0):F102)&gt;0,OFFSET(G102,-$E$18,0)-SUM(OFFSET(F102,-$E$18,0):F102),0)))</f>
        <v>N/A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42</v>
      </c>
      <c r="F103" s="15">
        <f t="shared" si="10"/>
        <v>5</v>
      </c>
      <c r="G103" s="15">
        <f t="shared" ca="1" si="11"/>
        <v>0</v>
      </c>
      <c r="H103" s="13">
        <f t="shared" ca="1" si="7"/>
        <v>4.6027397260273981E-2</v>
      </c>
      <c r="I103" s="29">
        <f ca="1">IF(G103&lt;&gt;0,IF(E103&lt;0,0,IF(OR(Tzatziki!I103&gt;0,'Monterey Jack'!I103&gt;0,'Garlic Butter Sauce'!I103&gt;0),0,IF(OR(Pita!I103&gt;0,'Green Pepper'!I103&gt;0,'House Salad'!I103&gt;0,Mushrooms!I103&gt;0,Lemon!I103&gt;0,'Marinated Chicken'!I103&gt;0,Squid!I103&gt;0,Onions!I103&gt;0,Spanakopita!I103&gt;0,Flour!I103&gt;0),50,200))),0)</f>
        <v>0</v>
      </c>
      <c r="J103" s="2" t="str">
        <f ca="1">IF(D103&lt;$E$18,"N/A",IF(D103=$E$18,IF($E$7-SUM(OFFSET(F103,-$E$18,0):F103)&gt;0,$E$7-SUM(OFFSET(F103,-$E$18,0):F103),0),IF(OFFSET(G103,-$E$18,0)-SUM(OFFSET(F103,-$E$18,0):F103)&gt;0,OFFSET(G103,-$E$18,0)-SUM(OFFSET(F103,-$E$18,0):F103),0)))</f>
        <v>N/A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37</v>
      </c>
      <c r="F104" s="15">
        <f t="shared" si="10"/>
        <v>5</v>
      </c>
      <c r="G104" s="15">
        <f t="shared" ca="1" si="11"/>
        <v>70</v>
      </c>
      <c r="H104" s="13">
        <f t="shared" ca="1" si="7"/>
        <v>4.0547945205479455E-2</v>
      </c>
      <c r="I104" s="29">
        <f ca="1">IF(G104&lt;&gt;0,IF(E104&lt;0,0,IF(OR(Tzatziki!I104&gt;0,'Monterey Jack'!I104&gt;0,'Garlic Butter Sauce'!I104&gt;0),0,IF(OR(Pita!I104&gt;0,'Green Pepper'!I104&gt;0,'House Salad'!I104&gt;0,Mushrooms!I104&gt;0,Lemon!I104&gt;0,'Marinated Chicken'!I104&gt;0,Squid!I104&gt;0,Onions!I104&gt;0,Spanakopita!I104&gt;0,Flour!I104&gt;0),50,200))),0)</f>
        <v>0</v>
      </c>
      <c r="J104" s="2" t="str">
        <f ca="1">IF(D104&lt;$E$18,"N/A",IF(D104=$E$18,IF($E$7-SUM(OFFSET(F104,-$E$18,0):F104)&gt;0,$E$7-SUM(OFFSET(F104,-$E$18,0):F104),0),IF(OFFSET(G104,-$E$18,0)-SUM(OFFSET(F104,-$E$18,0):F104)&gt;0,OFFSET(G104,-$E$18,0)-SUM(OFFSET(F104,-$E$18,0):F104),0)))</f>
        <v>N/A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102</v>
      </c>
      <c r="F105" s="15">
        <f t="shared" si="10"/>
        <v>5</v>
      </c>
      <c r="G105" s="15">
        <f t="shared" ca="1" si="11"/>
        <v>0</v>
      </c>
      <c r="H105" s="13">
        <f t="shared" ca="1" si="7"/>
        <v>0.11178082191780823</v>
      </c>
      <c r="I105" s="29">
        <f ca="1">IF(G105&lt;&gt;0,IF(E105&lt;0,0,IF(OR(Tzatziki!I105&gt;0,'Monterey Jack'!I105&gt;0,'Garlic Butter Sauce'!I105&gt;0),0,IF(OR(Pita!I105&gt;0,'Green Pepper'!I105&gt;0,'House Salad'!I105&gt;0,Mushrooms!I105&gt;0,Lemon!I105&gt;0,'Marinated Chicken'!I105&gt;0,Squid!I105&gt;0,Onions!I105&gt;0,Spanakopita!I105&gt;0,Flour!I105&gt;0),50,200))),0)</f>
        <v>0</v>
      </c>
      <c r="J105" s="2" t="str">
        <f ca="1">IF(D105&lt;$E$18,"N/A",IF(D105=$E$18,IF($E$7-SUM(OFFSET(F105,-$E$18,0):F105)&gt;0,$E$7-SUM(OFFSET(F105,-$E$18,0):F105),0),IF(OFFSET(G105,-$E$18,0)-SUM(OFFSET(F105,-$E$18,0):F105)&gt;0,OFFSET(G105,-$E$18,0)-SUM(OFFSET(F105,-$E$18,0):F105),0)))</f>
        <v>N/A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97</v>
      </c>
      <c r="F106" s="15">
        <f t="shared" si="10"/>
        <v>5</v>
      </c>
      <c r="G106" s="15">
        <f t="shared" ca="1" si="11"/>
        <v>0</v>
      </c>
      <c r="H106" s="13">
        <f t="shared" ca="1" si="7"/>
        <v>0.10630136986301371</v>
      </c>
      <c r="I106" s="29">
        <f ca="1">IF(G106&lt;&gt;0,IF(E106&lt;0,0,IF(OR(Tzatziki!I106&gt;0,'Monterey Jack'!I106&gt;0,'Garlic Butter Sauce'!I106&gt;0),0,IF(OR(Pita!I106&gt;0,'Green Pepper'!I106&gt;0,'House Salad'!I106&gt;0,Mushrooms!I106&gt;0,Lemon!I106&gt;0,'Marinated Chicken'!I106&gt;0,Squid!I106&gt;0,Onions!I106&gt;0,Spanakopita!I106&gt;0,Flour!I106&gt;0),50,200))),0)</f>
        <v>0</v>
      </c>
      <c r="J106" s="2" t="str">
        <f ca="1">IF(D106&lt;$E$18,"N/A",IF(D106=$E$18,IF($E$7-SUM(OFFSET(F106,-$E$18,0):F106)&gt;0,$E$7-SUM(OFFSET(F106,-$E$18,0):F106),0),IF(OFFSET(G106,-$E$18,0)-SUM(OFFSET(F106,-$E$18,0):F106)&gt;0,OFFSET(G106,-$E$18,0)-SUM(OFFSET(F106,-$E$18,0):F106),0)))</f>
        <v>N/A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92</v>
      </c>
      <c r="F107" s="15">
        <f t="shared" si="10"/>
        <v>5</v>
      </c>
      <c r="G107" s="15">
        <f t="shared" ca="1" si="11"/>
        <v>0</v>
      </c>
      <c r="H107" s="13">
        <f t="shared" ca="1" si="7"/>
        <v>0.1008219178082192</v>
      </c>
      <c r="I107" s="29">
        <f ca="1">IF(G107&lt;&gt;0,IF(E107&lt;0,0,IF(OR(Tzatziki!I107&gt;0,'Monterey Jack'!I107&gt;0,'Garlic Butter Sauce'!I107&gt;0),0,IF(OR(Pita!I107&gt;0,'Green Pepper'!I107&gt;0,'House Salad'!I107&gt;0,Mushrooms!I107&gt;0,Lemon!I107&gt;0,'Marinated Chicken'!I107&gt;0,Squid!I107&gt;0,Onions!I107&gt;0,Spanakopita!I107&gt;0,Flour!I107&gt;0),50,200))),0)</f>
        <v>0</v>
      </c>
      <c r="J107" s="2" t="str">
        <f ca="1">IF(D107&lt;$E$18,"N/A",IF(D107=$E$18,IF($E$7-SUM(OFFSET(F107,-$E$18,0):F107)&gt;0,$E$7-SUM(OFFSET(F107,-$E$18,0):F107),0),IF(OFFSET(G107,-$E$18,0)-SUM(OFFSET(F107,-$E$18,0):F107)&gt;0,OFFSET(G107,-$E$18,0)-SUM(OFFSET(F107,-$E$18,0):F107),0)))</f>
        <v>N/A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87</v>
      </c>
      <c r="F108" s="15">
        <f t="shared" si="10"/>
        <v>5</v>
      </c>
      <c r="G108" s="15">
        <f t="shared" ca="1" si="11"/>
        <v>0</v>
      </c>
      <c r="H108" s="13">
        <f t="shared" ca="1" si="7"/>
        <v>9.5342465753424671E-2</v>
      </c>
      <c r="I108" s="29">
        <f ca="1">IF(G108&lt;&gt;0,IF(E108&lt;0,0,IF(OR(Tzatziki!I108&gt;0,'Monterey Jack'!I108&gt;0,'Garlic Butter Sauce'!I108&gt;0),0,IF(OR(Pita!I108&gt;0,'Green Pepper'!I108&gt;0,'House Salad'!I108&gt;0,Mushrooms!I108&gt;0,Lemon!I108&gt;0,'Marinated Chicken'!I108&gt;0,Squid!I108&gt;0,Onions!I108&gt;0,Spanakopita!I108&gt;0,Flour!I108&gt;0),50,200))),0)</f>
        <v>0</v>
      </c>
      <c r="J108" s="2" t="str">
        <f ca="1">IF(D108&lt;$E$18,"N/A",IF(D108=$E$18,IF($E$7-SUM(OFFSET(F108,-$E$18,0):F108)&gt;0,$E$7-SUM(OFFSET(F108,-$E$18,0):F108),0),IF(OFFSET(G108,-$E$18,0)-SUM(OFFSET(F108,-$E$18,0):F108)&gt;0,OFFSET(G108,-$E$18,0)-SUM(OFFSET(F108,-$E$18,0):F108),0)))</f>
        <v>N/A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82</v>
      </c>
      <c r="F109" s="15">
        <f t="shared" si="10"/>
        <v>5</v>
      </c>
      <c r="G109" s="15">
        <f t="shared" ca="1" si="11"/>
        <v>0</v>
      </c>
      <c r="H109" s="13">
        <f t="shared" ca="1" si="7"/>
        <v>8.9863013698630145E-2</v>
      </c>
      <c r="I109" s="29">
        <f ca="1">IF(G109&lt;&gt;0,IF(E109&lt;0,0,IF(OR(Tzatziki!I109&gt;0,'Monterey Jack'!I109&gt;0,'Garlic Butter Sauce'!I109&gt;0),0,IF(OR(Pita!I109&gt;0,'Green Pepper'!I109&gt;0,'House Salad'!I109&gt;0,Mushrooms!I109&gt;0,Lemon!I109&gt;0,'Marinated Chicken'!I109&gt;0,Squid!I109&gt;0,Onions!I109&gt;0,Spanakopita!I109&gt;0,Flour!I109&gt;0),50,200))),0)</f>
        <v>0</v>
      </c>
      <c r="J109" s="2" t="str">
        <f ca="1">IF(D109&lt;$E$18,"N/A",IF(D109=$E$18,IF($E$7-SUM(OFFSET(F109,-$E$18,0):F109)&gt;0,$E$7-SUM(OFFSET(F109,-$E$18,0):F109),0),IF(OFFSET(G109,-$E$18,0)-SUM(OFFSET(F109,-$E$18,0):F109)&gt;0,OFFSET(G109,-$E$18,0)-SUM(OFFSET(F109,-$E$18,0):F109),0)))</f>
        <v>N/A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77</v>
      </c>
      <c r="F110" s="15">
        <f t="shared" si="10"/>
        <v>5</v>
      </c>
      <c r="G110" s="15">
        <f t="shared" ca="1" si="11"/>
        <v>0</v>
      </c>
      <c r="H110" s="13">
        <f t="shared" ca="1" si="7"/>
        <v>8.4383561643835633E-2</v>
      </c>
      <c r="I110" s="29">
        <f ca="1">IF(G110&lt;&gt;0,IF(E110&lt;0,0,IF(OR(Tzatziki!I110&gt;0,'Monterey Jack'!I110&gt;0,'Garlic Butter Sauce'!I110&gt;0),0,IF(OR(Pita!I110&gt;0,'Green Pepper'!I110&gt;0,'House Salad'!I110&gt;0,Mushrooms!I110&gt;0,Lemon!I110&gt;0,'Marinated Chicken'!I110&gt;0,Squid!I110&gt;0,Onions!I110&gt;0,Spanakopita!I110&gt;0,Flour!I110&gt;0),50,200))),0)</f>
        <v>0</v>
      </c>
      <c r="J110" s="2" t="str">
        <f ca="1">IF(D110&lt;$E$18,"N/A",IF(D110=$E$18,IF($E$7-SUM(OFFSET(F110,-$E$18,0):F110)&gt;0,$E$7-SUM(OFFSET(F110,-$E$18,0):F110),0),IF(OFFSET(G110,-$E$18,0)-SUM(OFFSET(F110,-$E$18,0):F110)&gt;0,OFFSET(G110,-$E$18,0)-SUM(OFFSET(F110,-$E$18,0):F110),0)))</f>
        <v>N/A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72</v>
      </c>
      <c r="F111" s="15">
        <f t="shared" si="10"/>
        <v>5</v>
      </c>
      <c r="G111" s="15">
        <f t="shared" ca="1" si="11"/>
        <v>0</v>
      </c>
      <c r="H111" s="13">
        <f t="shared" ca="1" si="7"/>
        <v>7.8904109589041108E-2</v>
      </c>
      <c r="I111" s="29">
        <f ca="1">IF(G111&lt;&gt;0,IF(E111&lt;0,0,IF(OR(Tzatziki!I111&gt;0,'Monterey Jack'!I111&gt;0,'Garlic Butter Sauce'!I111&gt;0),0,IF(OR(Pita!I111&gt;0,'Green Pepper'!I111&gt;0,'House Salad'!I111&gt;0,Mushrooms!I111&gt;0,Lemon!I111&gt;0,'Marinated Chicken'!I111&gt;0,Squid!I111&gt;0,Onions!I111&gt;0,Spanakopita!I111&gt;0,Flour!I111&gt;0),50,200))),0)</f>
        <v>0</v>
      </c>
      <c r="J111" s="2" t="str">
        <f ca="1">IF(D111&lt;$E$18,"N/A",IF(D111=$E$18,IF($E$7-SUM(OFFSET(F111,-$E$18,0):F111)&gt;0,$E$7-SUM(OFFSET(F111,-$E$18,0):F111),0),IF(OFFSET(G111,-$E$18,0)-SUM(OFFSET(F111,-$E$18,0):F111)&gt;0,OFFSET(G111,-$E$18,0)-SUM(OFFSET(F111,-$E$18,0):F111),0)))</f>
        <v>N/A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67</v>
      </c>
      <c r="F112" s="15">
        <f t="shared" si="10"/>
        <v>5</v>
      </c>
      <c r="G112" s="15">
        <f t="shared" ca="1" si="11"/>
        <v>0</v>
      </c>
      <c r="H112" s="13">
        <f t="shared" ca="1" si="7"/>
        <v>7.3424657534246582E-2</v>
      </c>
      <c r="I112" s="29">
        <f ca="1">IF(G112&lt;&gt;0,IF(E112&lt;0,0,IF(OR(Tzatziki!I112&gt;0,'Monterey Jack'!I112&gt;0,'Garlic Butter Sauce'!I112&gt;0),0,IF(OR(Pita!I112&gt;0,'Green Pepper'!I112&gt;0,'House Salad'!I112&gt;0,Mushrooms!I112&gt;0,Lemon!I112&gt;0,'Marinated Chicken'!I112&gt;0,Squid!I112&gt;0,Onions!I112&gt;0,Spanakopita!I112&gt;0,Flour!I112&gt;0),50,200))),0)</f>
        <v>0</v>
      </c>
      <c r="J112" s="2" t="str">
        <f ca="1">IF(D112&lt;$E$18,"N/A",IF(D112=$E$18,IF($E$7-SUM(OFFSET(F112,-$E$18,0):F112)&gt;0,$E$7-SUM(OFFSET(F112,-$E$18,0):F112),0),IF(OFFSET(G112,-$E$18,0)-SUM(OFFSET(F112,-$E$18,0):F112)&gt;0,OFFSET(G112,-$E$18,0)-SUM(OFFSET(F112,-$E$18,0):F112),0)))</f>
        <v>N/A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62</v>
      </c>
      <c r="F113" s="15">
        <f t="shared" si="10"/>
        <v>5</v>
      </c>
      <c r="G113" s="15">
        <f t="shared" ca="1" si="11"/>
        <v>0</v>
      </c>
      <c r="H113" s="13">
        <f t="shared" ca="1" si="7"/>
        <v>6.794520547945207E-2</v>
      </c>
      <c r="I113" s="29">
        <f ca="1">IF(G113&lt;&gt;0,IF(E113&lt;0,0,IF(OR(Tzatziki!I113&gt;0,'Monterey Jack'!I113&gt;0,'Garlic Butter Sauce'!I113&gt;0),0,IF(OR(Pita!I113&gt;0,'Green Pepper'!I113&gt;0,'House Salad'!I113&gt;0,Mushrooms!I113&gt;0,Lemon!I113&gt;0,'Marinated Chicken'!I113&gt;0,Squid!I113&gt;0,Onions!I113&gt;0,Spanakopita!I113&gt;0,Flour!I113&gt;0),50,200))),0)</f>
        <v>0</v>
      </c>
      <c r="J113" s="2" t="str">
        <f ca="1">IF(D113&lt;$E$18,"N/A",IF(D113=$E$18,IF($E$7-SUM(OFFSET(F113,-$E$18,0):F113)&gt;0,$E$7-SUM(OFFSET(F113,-$E$18,0):F113),0),IF(OFFSET(G113,-$E$18,0)-SUM(OFFSET(F113,-$E$18,0):F113)&gt;0,OFFSET(G113,-$E$18,0)-SUM(OFFSET(F113,-$E$18,0):F113),0)))</f>
        <v>N/A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57</v>
      </c>
      <c r="F114" s="15">
        <f t="shared" si="10"/>
        <v>5</v>
      </c>
      <c r="G114" s="15">
        <f t="shared" ca="1" si="11"/>
        <v>0</v>
      </c>
      <c r="H114" s="13">
        <f t="shared" ca="1" si="7"/>
        <v>6.2465753424657544E-2</v>
      </c>
      <c r="I114" s="29">
        <f ca="1">IF(G114&lt;&gt;0,IF(E114&lt;0,0,IF(OR(Tzatziki!I114&gt;0,'Monterey Jack'!I114&gt;0,'Garlic Butter Sauce'!I114&gt;0),0,IF(OR(Pita!I114&gt;0,'Green Pepper'!I114&gt;0,'House Salad'!I114&gt;0,Mushrooms!I114&gt;0,Lemon!I114&gt;0,'Marinated Chicken'!I114&gt;0,Squid!I114&gt;0,Onions!I114&gt;0,Spanakopita!I114&gt;0,Flour!I114&gt;0),50,200))),0)</f>
        <v>0</v>
      </c>
      <c r="J114" s="2" t="str">
        <f ca="1">IF(D114&lt;$E$18,"N/A",IF(D114=$E$18,IF($E$7-SUM(OFFSET(F114,-$E$18,0):F114)&gt;0,$E$7-SUM(OFFSET(F114,-$E$18,0):F114),0),IF(OFFSET(G114,-$E$18,0)-SUM(OFFSET(F114,-$E$18,0):F114)&gt;0,OFFSET(G114,-$E$18,0)-SUM(OFFSET(F114,-$E$18,0):F114),0)))</f>
        <v>N/A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52</v>
      </c>
      <c r="F115" s="15">
        <f t="shared" si="10"/>
        <v>5</v>
      </c>
      <c r="G115" s="15">
        <f t="shared" ca="1" si="11"/>
        <v>0</v>
      </c>
      <c r="H115" s="13">
        <f t="shared" ca="1" si="7"/>
        <v>5.6986301369863018E-2</v>
      </c>
      <c r="I115" s="29">
        <f ca="1">IF(G115&lt;&gt;0,IF(E115&lt;0,0,IF(OR(Tzatziki!I115&gt;0,'Monterey Jack'!I115&gt;0,'Garlic Butter Sauce'!I115&gt;0),0,IF(OR(Pita!I115&gt;0,'Green Pepper'!I115&gt;0,'House Salad'!I115&gt;0,Mushrooms!I115&gt;0,Lemon!I115&gt;0,'Marinated Chicken'!I115&gt;0,Squid!I115&gt;0,Onions!I115&gt;0,Spanakopita!I115&gt;0,Flour!I115&gt;0),50,200))),0)</f>
        <v>0</v>
      </c>
      <c r="J115" s="2" t="str">
        <f ca="1">IF(D115&lt;$E$18,"N/A",IF(D115=$E$18,IF($E$7-SUM(OFFSET(F115,-$E$18,0):F115)&gt;0,$E$7-SUM(OFFSET(F115,-$E$18,0):F115),0),IF(OFFSET(G115,-$E$18,0)-SUM(OFFSET(F115,-$E$18,0):F115)&gt;0,OFFSET(G115,-$E$18,0)-SUM(OFFSET(F115,-$E$18,0):F115),0)))</f>
        <v>N/A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47</v>
      </c>
      <c r="F116" s="15">
        <f t="shared" si="10"/>
        <v>5</v>
      </c>
      <c r="G116" s="15">
        <f t="shared" ca="1" si="11"/>
        <v>0</v>
      </c>
      <c r="H116" s="13">
        <f t="shared" ca="1" si="7"/>
        <v>5.1506849315068499E-2</v>
      </c>
      <c r="I116" s="29">
        <f ca="1">IF(G116&lt;&gt;0,IF(E116&lt;0,0,IF(OR(Tzatziki!I116&gt;0,'Monterey Jack'!I116&gt;0,'Garlic Butter Sauce'!I116&gt;0),0,IF(OR(Pita!I116&gt;0,'Green Pepper'!I116&gt;0,'House Salad'!I116&gt;0,Mushrooms!I116&gt;0,Lemon!I116&gt;0,'Marinated Chicken'!I116&gt;0,Squid!I116&gt;0,Onions!I116&gt;0,Spanakopita!I116&gt;0,Flour!I116&gt;0),50,200))),0)</f>
        <v>0</v>
      </c>
      <c r="J116" s="2" t="str">
        <f ca="1">IF(D116&lt;$E$18,"N/A",IF(D116=$E$18,IF($E$7-SUM(OFFSET(F116,-$E$18,0):F116)&gt;0,$E$7-SUM(OFFSET(F116,-$E$18,0):F116),0),IF(OFFSET(G116,-$E$18,0)-SUM(OFFSET(F116,-$E$18,0):F116)&gt;0,OFFSET(G116,-$E$18,0)-SUM(OFFSET(F116,-$E$18,0):F116),0)))</f>
        <v>N/A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42</v>
      </c>
      <c r="F117" s="15">
        <f t="shared" si="10"/>
        <v>5</v>
      </c>
      <c r="G117" s="15">
        <f t="shared" ca="1" si="11"/>
        <v>0</v>
      </c>
      <c r="H117" s="13">
        <f t="shared" ca="1" si="7"/>
        <v>4.6027397260273981E-2</v>
      </c>
      <c r="I117" s="29">
        <f ca="1">IF(G117&lt;&gt;0,IF(E117&lt;0,0,IF(OR(Tzatziki!I117&gt;0,'Monterey Jack'!I117&gt;0,'Garlic Butter Sauce'!I117&gt;0),0,IF(OR(Pita!I117&gt;0,'Green Pepper'!I117&gt;0,'House Salad'!I117&gt;0,Mushrooms!I117&gt;0,Lemon!I117&gt;0,'Marinated Chicken'!I117&gt;0,Squid!I117&gt;0,Onions!I117&gt;0,Spanakopita!I117&gt;0,Flour!I117&gt;0),50,200))),0)</f>
        <v>0</v>
      </c>
      <c r="J117" s="2" t="str">
        <f ca="1">IF(D117&lt;$E$18,"N/A",IF(D117=$E$18,IF($E$7-SUM(OFFSET(F117,-$E$18,0):F117)&gt;0,$E$7-SUM(OFFSET(F117,-$E$18,0):F117),0),IF(OFFSET(G117,-$E$18,0)-SUM(OFFSET(F117,-$E$18,0):F117)&gt;0,OFFSET(G117,-$E$18,0)-SUM(OFFSET(F117,-$E$18,0):F117),0)))</f>
        <v>N/A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37</v>
      </c>
      <c r="F118" s="15">
        <f t="shared" si="10"/>
        <v>5</v>
      </c>
      <c r="G118" s="15">
        <f t="shared" ca="1" si="11"/>
        <v>70</v>
      </c>
      <c r="H118" s="13">
        <f t="shared" ca="1" si="7"/>
        <v>4.0547945205479455E-2</v>
      </c>
      <c r="I118" s="29">
        <f ca="1">IF(G118&lt;&gt;0,IF(E118&lt;0,0,IF(OR(Tzatziki!I118&gt;0,'Monterey Jack'!I118&gt;0,'Garlic Butter Sauce'!I118&gt;0),0,IF(OR(Pita!I118&gt;0,'Green Pepper'!I118&gt;0,'House Salad'!I118&gt;0,Mushrooms!I118&gt;0,Lemon!I118&gt;0,'Marinated Chicken'!I118&gt;0,Squid!I118&gt;0,Onions!I118&gt;0,Spanakopita!I118&gt;0,Flour!I118&gt;0),50,200))),0)</f>
        <v>0</v>
      </c>
      <c r="J118" s="2" t="str">
        <f ca="1">IF(D118&lt;$E$18,"N/A",IF(D118=$E$18,IF($E$7-SUM(OFFSET(F118,-$E$18,0):F118)&gt;0,$E$7-SUM(OFFSET(F118,-$E$18,0):F118),0),IF(OFFSET(G118,-$E$18,0)-SUM(OFFSET(F118,-$E$18,0):F118)&gt;0,OFFSET(G118,-$E$18,0)-SUM(OFFSET(F118,-$E$18,0):F118),0)))</f>
        <v>N/A</v>
      </c>
      <c r="K118" s="13">
        <f t="shared" ca="1" si="8"/>
        <v>0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102</v>
      </c>
      <c r="F119" s="15">
        <f t="shared" si="10"/>
        <v>5</v>
      </c>
      <c r="G119" s="15">
        <f t="shared" ca="1" si="11"/>
        <v>0</v>
      </c>
      <c r="H119" s="13">
        <f t="shared" ca="1" si="7"/>
        <v>0.11178082191780823</v>
      </c>
      <c r="I119" s="29">
        <f ca="1">IF(G119&lt;&gt;0,IF(E119&lt;0,0,IF(OR(Tzatziki!I119&gt;0,'Monterey Jack'!I119&gt;0,'Garlic Butter Sauce'!I119&gt;0),0,IF(OR(Pita!I119&gt;0,'Green Pepper'!I119&gt;0,'House Salad'!I119&gt;0,Mushrooms!I119&gt;0,Lemon!I119&gt;0,'Marinated Chicken'!I119&gt;0,Squid!I119&gt;0,Onions!I119&gt;0,Spanakopita!I119&gt;0,Flour!I119&gt;0),50,200))),0)</f>
        <v>0</v>
      </c>
      <c r="J119" s="2" t="str">
        <f ca="1">IF(D119&lt;$E$18,"N/A",IF(D119=$E$18,IF($E$7-SUM(OFFSET(F119,-$E$18,0):F119)&gt;0,$E$7-SUM(OFFSET(F119,-$E$18,0):F119),0),IF(OFFSET(G119,-$E$18,0)-SUM(OFFSET(F119,-$E$18,0):F119)&gt;0,OFFSET(G119,-$E$18,0)-SUM(OFFSET(F119,-$E$18,0):F119),0)))</f>
        <v>N/A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97</v>
      </c>
      <c r="F120" s="15">
        <f t="shared" si="10"/>
        <v>5</v>
      </c>
      <c r="G120" s="15">
        <f t="shared" ca="1" si="11"/>
        <v>0</v>
      </c>
      <c r="H120" s="13">
        <f t="shared" ca="1" si="7"/>
        <v>0.10630136986301371</v>
      </c>
      <c r="I120" s="29">
        <f ca="1">IF(G120&lt;&gt;0,IF(E120&lt;0,0,IF(OR(Tzatziki!I120&gt;0,'Monterey Jack'!I120&gt;0,'Garlic Butter Sauce'!I120&gt;0),0,IF(OR(Pita!I120&gt;0,'Green Pepper'!I120&gt;0,'House Salad'!I120&gt;0,Mushrooms!I120&gt;0,Lemon!I120&gt;0,'Marinated Chicken'!I120&gt;0,Squid!I120&gt;0,Onions!I120&gt;0,Spanakopita!I120&gt;0,Flour!I120&gt;0),50,200))),0)</f>
        <v>0</v>
      </c>
      <c r="J120" s="2" t="str">
        <f ca="1">IF(D120&lt;$E$18,"N/A",IF(D120=$E$18,IF($E$7-SUM(OFFSET(F120,-$E$18,0):F120)&gt;0,$E$7-SUM(OFFSET(F120,-$E$18,0):F120),0),IF(OFFSET(G120,-$E$18,0)-SUM(OFFSET(F120,-$E$18,0):F120)&gt;0,OFFSET(G120,-$E$18,0)-SUM(OFFSET(F120,-$E$18,0):F120),0)))</f>
        <v>N/A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92</v>
      </c>
      <c r="F121" s="15">
        <f t="shared" si="10"/>
        <v>5</v>
      </c>
      <c r="G121" s="15">
        <f t="shared" ca="1" si="11"/>
        <v>0</v>
      </c>
      <c r="H121" s="13">
        <f t="shared" ca="1" si="7"/>
        <v>0.1008219178082192</v>
      </c>
      <c r="I121" s="29">
        <f ca="1">IF(G121&lt;&gt;0,IF(E121&lt;0,0,IF(OR(Tzatziki!I121&gt;0,'Monterey Jack'!I121&gt;0,'Garlic Butter Sauce'!I121&gt;0),0,IF(OR(Pita!I121&gt;0,'Green Pepper'!I121&gt;0,'House Salad'!I121&gt;0,Mushrooms!I121&gt;0,Lemon!I121&gt;0,'Marinated Chicken'!I121&gt;0,Squid!I121&gt;0,Onions!I121&gt;0,Spanakopita!I121&gt;0,Flour!I121&gt;0),50,200))),0)</f>
        <v>0</v>
      </c>
      <c r="J121" s="2" t="str">
        <f ca="1">IF(D121&lt;$E$18,"N/A",IF(D121=$E$18,IF($E$7-SUM(OFFSET(F121,-$E$18,0):F121)&gt;0,$E$7-SUM(OFFSET(F121,-$E$18,0):F121),0),IF(OFFSET(G121,-$E$18,0)-SUM(OFFSET(F121,-$E$18,0):F121)&gt;0,OFFSET(G121,-$E$18,0)-SUM(OFFSET(F121,-$E$18,0):F121),0)))</f>
        <v>N/A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87</v>
      </c>
      <c r="F122" s="15">
        <f t="shared" si="10"/>
        <v>5</v>
      </c>
      <c r="G122" s="15">
        <f t="shared" ca="1" si="11"/>
        <v>0</v>
      </c>
      <c r="H122" s="13">
        <f t="shared" ca="1" si="7"/>
        <v>9.5342465753424671E-2</v>
      </c>
      <c r="I122" s="29">
        <f ca="1">IF(G122&lt;&gt;0,IF(E122&lt;0,0,IF(OR(Tzatziki!I122&gt;0,'Monterey Jack'!I122&gt;0,'Garlic Butter Sauce'!I122&gt;0),0,IF(OR(Pita!I122&gt;0,'Green Pepper'!I122&gt;0,'House Salad'!I122&gt;0,Mushrooms!I122&gt;0,Lemon!I122&gt;0,'Marinated Chicken'!I122&gt;0,Squid!I122&gt;0,Onions!I122&gt;0,Spanakopita!I122&gt;0,Flour!I122&gt;0),50,200))),0)</f>
        <v>0</v>
      </c>
      <c r="J122" s="2" t="str">
        <f ca="1">IF(D122&lt;$E$18,"N/A",IF(D122=$E$18,IF($E$7-SUM(OFFSET(F122,-$E$18,0):F122)&gt;0,$E$7-SUM(OFFSET(F122,-$E$18,0):F122),0),IF(OFFSET(G122,-$E$18,0)-SUM(OFFSET(F122,-$E$18,0):F122)&gt;0,OFFSET(G122,-$E$18,0)-SUM(OFFSET(F122,-$E$18,0):F122),0)))</f>
        <v>N/A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82</v>
      </c>
      <c r="F123" s="15">
        <f t="shared" si="10"/>
        <v>5</v>
      </c>
      <c r="G123" s="15">
        <f t="shared" ca="1" si="11"/>
        <v>0</v>
      </c>
      <c r="H123" s="13">
        <f t="shared" ca="1" si="7"/>
        <v>8.9863013698630145E-2</v>
      </c>
      <c r="I123" s="29">
        <f ca="1">IF(G123&lt;&gt;0,IF(E123&lt;0,0,IF(OR(Tzatziki!I123&gt;0,'Monterey Jack'!I123&gt;0,'Garlic Butter Sauce'!I123&gt;0),0,IF(OR(Pita!I123&gt;0,'Green Pepper'!I123&gt;0,'House Salad'!I123&gt;0,Mushrooms!I123&gt;0,Lemon!I123&gt;0,'Marinated Chicken'!I123&gt;0,Squid!I123&gt;0,Onions!I123&gt;0,Spanakopita!I123&gt;0,Flour!I123&gt;0),50,200))),0)</f>
        <v>0</v>
      </c>
      <c r="J123" s="2" t="str">
        <f ca="1">IF(D123&lt;$E$18,"N/A",IF(D123=$E$18,IF($E$7-SUM(OFFSET(F123,-$E$18,0):F123)&gt;0,$E$7-SUM(OFFSET(F123,-$E$18,0):F123),0),IF(OFFSET(G123,-$E$18,0)-SUM(OFFSET(F123,-$E$18,0):F123)&gt;0,OFFSET(G123,-$E$18,0)-SUM(OFFSET(F123,-$E$18,0):F123),0)))</f>
        <v>N/A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77</v>
      </c>
      <c r="F124" s="15">
        <f t="shared" si="10"/>
        <v>5</v>
      </c>
      <c r="G124" s="15">
        <f t="shared" ca="1" si="11"/>
        <v>0</v>
      </c>
      <c r="H124" s="13">
        <f t="shared" ca="1" si="7"/>
        <v>8.4383561643835633E-2</v>
      </c>
      <c r="I124" s="29">
        <f ca="1">IF(G124&lt;&gt;0,IF(E124&lt;0,0,IF(OR(Tzatziki!I124&gt;0,'Monterey Jack'!I124&gt;0,'Garlic Butter Sauce'!I124&gt;0),0,IF(OR(Pita!I124&gt;0,'Green Pepper'!I124&gt;0,'House Salad'!I124&gt;0,Mushrooms!I124&gt;0,Lemon!I124&gt;0,'Marinated Chicken'!I124&gt;0,Squid!I124&gt;0,Onions!I124&gt;0,Spanakopita!I124&gt;0,Flour!I124&gt;0),50,200))),0)</f>
        <v>0</v>
      </c>
      <c r="J124" s="2" t="str">
        <f ca="1">IF(D124&lt;$E$18,"N/A",IF(D124=$E$18,IF($E$7-SUM(OFFSET(F124,-$E$18,0):F124)&gt;0,$E$7-SUM(OFFSET(F124,-$E$18,0):F124),0),IF(OFFSET(G124,-$E$18,0)-SUM(OFFSET(F124,-$E$18,0):F124)&gt;0,OFFSET(G124,-$E$18,0)-SUM(OFFSET(F124,-$E$18,0):F124),0)))</f>
        <v>N/A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72</v>
      </c>
      <c r="F125" s="15">
        <f t="shared" si="10"/>
        <v>5</v>
      </c>
      <c r="G125" s="15">
        <f t="shared" ca="1" si="11"/>
        <v>0</v>
      </c>
      <c r="H125" s="13">
        <f t="shared" ca="1" si="7"/>
        <v>7.8904109589041108E-2</v>
      </c>
      <c r="I125" s="29">
        <f ca="1">IF(G125&lt;&gt;0,IF(E125&lt;0,0,IF(OR(Tzatziki!I125&gt;0,'Monterey Jack'!I125&gt;0,'Garlic Butter Sauce'!I125&gt;0),0,IF(OR(Pita!I125&gt;0,'Green Pepper'!I125&gt;0,'House Salad'!I125&gt;0,Mushrooms!I125&gt;0,Lemon!I125&gt;0,'Marinated Chicken'!I125&gt;0,Squid!I125&gt;0,Onions!I125&gt;0,Spanakopita!I125&gt;0,Flour!I125&gt;0),50,200))),0)</f>
        <v>0</v>
      </c>
      <c r="J125" s="2" t="str">
        <f ca="1">IF(D125&lt;$E$18,"N/A",IF(D125=$E$18,IF($E$7-SUM(OFFSET(F125,-$E$18,0):F125)&gt;0,$E$7-SUM(OFFSET(F125,-$E$18,0):F125),0),IF(OFFSET(G125,-$E$18,0)-SUM(OFFSET(F125,-$E$18,0):F125)&gt;0,OFFSET(G125,-$E$18,0)-SUM(OFFSET(F125,-$E$18,0):F125),0)))</f>
        <v>N/A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67</v>
      </c>
      <c r="F126" s="15">
        <f t="shared" si="10"/>
        <v>5</v>
      </c>
      <c r="G126" s="15">
        <f t="shared" ca="1" si="11"/>
        <v>0</v>
      </c>
      <c r="H126" s="13">
        <f t="shared" ca="1" si="7"/>
        <v>7.3424657534246582E-2</v>
      </c>
      <c r="I126" s="29">
        <f ca="1">IF(G126&lt;&gt;0,IF(E126&lt;0,0,IF(OR(Tzatziki!I126&gt;0,'Monterey Jack'!I126&gt;0,'Garlic Butter Sauce'!I126&gt;0),0,IF(OR(Pita!I126&gt;0,'Green Pepper'!I126&gt;0,'House Salad'!I126&gt;0,Mushrooms!I126&gt;0,Lemon!I126&gt;0,'Marinated Chicken'!I126&gt;0,Squid!I126&gt;0,Onions!I126&gt;0,Spanakopita!I126&gt;0,Flour!I126&gt;0),50,200))),0)</f>
        <v>0</v>
      </c>
      <c r="J126" s="2" t="str">
        <f ca="1">IF(D126&lt;$E$18,"N/A",IF(D126=$E$18,IF($E$7-SUM(OFFSET(F126,-$E$18,0):F126)&gt;0,$E$7-SUM(OFFSET(F126,-$E$18,0):F126),0),IF(OFFSET(G126,-$E$18,0)-SUM(OFFSET(F126,-$E$18,0):F126)&gt;0,OFFSET(G126,-$E$18,0)-SUM(OFFSET(F126,-$E$18,0):F126),0)))</f>
        <v>N/A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62</v>
      </c>
      <c r="F127" s="15">
        <f t="shared" si="10"/>
        <v>5</v>
      </c>
      <c r="G127" s="15">
        <f t="shared" ca="1" si="11"/>
        <v>0</v>
      </c>
      <c r="H127" s="13">
        <f t="shared" ca="1" si="7"/>
        <v>6.794520547945207E-2</v>
      </c>
      <c r="I127" s="29">
        <f ca="1">IF(G127&lt;&gt;0,IF(E127&lt;0,0,IF(OR(Tzatziki!I127&gt;0,'Monterey Jack'!I127&gt;0,'Garlic Butter Sauce'!I127&gt;0),0,IF(OR(Pita!I127&gt;0,'Green Pepper'!I127&gt;0,'House Salad'!I127&gt;0,Mushrooms!I127&gt;0,Lemon!I127&gt;0,'Marinated Chicken'!I127&gt;0,Squid!I127&gt;0,Onions!I127&gt;0,Spanakopita!I127&gt;0,Flour!I127&gt;0),50,200))),0)</f>
        <v>0</v>
      </c>
      <c r="J127" s="2" t="str">
        <f ca="1">IF(D127&lt;$E$18,"N/A",IF(D127=$E$18,IF($E$7-SUM(OFFSET(F127,-$E$18,0):F127)&gt;0,$E$7-SUM(OFFSET(F127,-$E$18,0):F127),0),IF(OFFSET(G127,-$E$18,0)-SUM(OFFSET(F127,-$E$18,0):F127)&gt;0,OFFSET(G127,-$E$18,0)-SUM(OFFSET(F127,-$E$18,0):F127),0)))</f>
        <v>N/A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57</v>
      </c>
      <c r="F128" s="15">
        <f t="shared" si="10"/>
        <v>5</v>
      </c>
      <c r="G128" s="15">
        <f t="shared" ca="1" si="11"/>
        <v>0</v>
      </c>
      <c r="H128" s="13">
        <f t="shared" ca="1" si="7"/>
        <v>6.2465753424657544E-2</v>
      </c>
      <c r="I128" s="29">
        <f ca="1">IF(G128&lt;&gt;0,IF(E128&lt;0,0,IF(OR(Tzatziki!I128&gt;0,'Monterey Jack'!I128&gt;0,'Garlic Butter Sauce'!I128&gt;0),0,IF(OR(Pita!I128&gt;0,'Green Pepper'!I128&gt;0,'House Salad'!I128&gt;0,Mushrooms!I128&gt;0,Lemon!I128&gt;0,'Marinated Chicken'!I128&gt;0,Squid!I128&gt;0,Onions!I128&gt;0,Spanakopita!I128&gt;0,Flour!I128&gt;0),50,200))),0)</f>
        <v>0</v>
      </c>
      <c r="J128" s="2" t="str">
        <f ca="1">IF(D128&lt;$E$18,"N/A",IF(D128=$E$18,IF($E$7-SUM(OFFSET(F128,-$E$18,0):F128)&gt;0,$E$7-SUM(OFFSET(F128,-$E$18,0):F128),0),IF(OFFSET(G128,-$E$18,0)-SUM(OFFSET(F128,-$E$18,0):F128)&gt;0,OFFSET(G128,-$E$18,0)-SUM(OFFSET(F128,-$E$18,0):F128),0)))</f>
        <v>N/A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52</v>
      </c>
      <c r="F129" s="15">
        <f t="shared" si="10"/>
        <v>5</v>
      </c>
      <c r="G129" s="15">
        <f t="shared" ca="1" si="11"/>
        <v>0</v>
      </c>
      <c r="H129" s="13">
        <f t="shared" ca="1" si="7"/>
        <v>5.6986301369863018E-2</v>
      </c>
      <c r="I129" s="29">
        <f ca="1">IF(G129&lt;&gt;0,IF(E129&lt;0,0,IF(OR(Tzatziki!I129&gt;0,'Monterey Jack'!I129&gt;0,'Garlic Butter Sauce'!I129&gt;0),0,IF(OR(Pita!I129&gt;0,'Green Pepper'!I129&gt;0,'House Salad'!I129&gt;0,Mushrooms!I129&gt;0,Lemon!I129&gt;0,'Marinated Chicken'!I129&gt;0,Squid!I129&gt;0,Onions!I129&gt;0,Spanakopita!I129&gt;0,Flour!I129&gt;0),50,200))),0)</f>
        <v>0</v>
      </c>
      <c r="J129" s="2" t="str">
        <f ca="1">IF(D129&lt;$E$18,"N/A",IF(D129=$E$18,IF($E$7-SUM(OFFSET(F129,-$E$18,0):F129)&gt;0,$E$7-SUM(OFFSET(F129,-$E$18,0):F129),0),IF(OFFSET(G129,-$E$18,0)-SUM(OFFSET(F129,-$E$18,0):F129)&gt;0,OFFSET(G129,-$E$18,0)-SUM(OFFSET(F129,-$E$18,0):F129),0)))</f>
        <v>N/A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47</v>
      </c>
      <c r="F130" s="15">
        <f t="shared" si="10"/>
        <v>5</v>
      </c>
      <c r="G130" s="15">
        <f t="shared" ca="1" si="11"/>
        <v>0</v>
      </c>
      <c r="H130" s="13">
        <f t="shared" ca="1" si="7"/>
        <v>5.1506849315068499E-2</v>
      </c>
      <c r="I130" s="29">
        <f ca="1">IF(G130&lt;&gt;0,IF(E130&lt;0,0,IF(OR(Tzatziki!I130&gt;0,'Monterey Jack'!I130&gt;0,'Garlic Butter Sauce'!I130&gt;0),0,IF(OR(Pita!I130&gt;0,'Green Pepper'!I130&gt;0,'House Salad'!I130&gt;0,Mushrooms!I130&gt;0,Lemon!I130&gt;0,'Marinated Chicken'!I130&gt;0,Squid!I130&gt;0,Onions!I130&gt;0,Spanakopita!I130&gt;0,Flour!I130&gt;0),50,200))),0)</f>
        <v>0</v>
      </c>
      <c r="J130" s="2" t="str">
        <f ca="1">IF(D130&lt;$E$18,"N/A",IF(D130=$E$18,IF($E$7-SUM(OFFSET(F130,-$E$18,0):F130)&gt;0,$E$7-SUM(OFFSET(F130,-$E$18,0):F130),0),IF(OFFSET(G130,-$E$18,0)-SUM(OFFSET(F130,-$E$18,0):F130)&gt;0,OFFSET(G130,-$E$18,0)-SUM(OFFSET(F130,-$E$18,0):F130),0)))</f>
        <v>N/A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42</v>
      </c>
      <c r="F131" s="15">
        <f t="shared" si="10"/>
        <v>5</v>
      </c>
      <c r="G131" s="15">
        <f t="shared" ca="1" si="11"/>
        <v>0</v>
      </c>
      <c r="H131" s="13">
        <f t="shared" ca="1" si="7"/>
        <v>4.6027397260273981E-2</v>
      </c>
      <c r="I131" s="29">
        <f ca="1">IF(G131&lt;&gt;0,IF(E131&lt;0,0,IF(OR(Tzatziki!I131&gt;0,'Monterey Jack'!I131&gt;0,'Garlic Butter Sauce'!I131&gt;0),0,IF(OR(Pita!I131&gt;0,'Green Pepper'!I131&gt;0,'House Salad'!I131&gt;0,Mushrooms!I131&gt;0,Lemon!I131&gt;0,'Marinated Chicken'!I131&gt;0,Squid!I131&gt;0,Onions!I131&gt;0,Spanakopita!I131&gt;0,Flour!I131&gt;0),50,200))),0)</f>
        <v>0</v>
      </c>
      <c r="J131" s="2" t="str">
        <f ca="1">IF(D131&lt;$E$18,"N/A",IF(D131=$E$18,IF($E$7-SUM(OFFSET(F131,-$E$18,0):F131)&gt;0,$E$7-SUM(OFFSET(F131,-$E$18,0):F131),0),IF(OFFSET(G131,-$E$18,0)-SUM(OFFSET(F131,-$E$18,0):F131)&gt;0,OFFSET(G131,-$E$18,0)-SUM(OFFSET(F131,-$E$18,0):F131),0)))</f>
        <v>N/A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37</v>
      </c>
      <c r="F132" s="15">
        <f t="shared" si="10"/>
        <v>5</v>
      </c>
      <c r="G132" s="15">
        <f t="shared" ca="1" si="11"/>
        <v>70</v>
      </c>
      <c r="H132" s="13">
        <f t="shared" ca="1" si="7"/>
        <v>4.0547945205479455E-2</v>
      </c>
      <c r="I132" s="29">
        <f ca="1">IF(G132&lt;&gt;0,IF(E132&lt;0,0,IF(OR(Tzatziki!I132&gt;0,'Monterey Jack'!I132&gt;0,'Garlic Butter Sauce'!I132&gt;0),0,IF(OR(Pita!I132&gt;0,'Green Pepper'!I132&gt;0,'House Salad'!I132&gt;0,Mushrooms!I132&gt;0,Lemon!I132&gt;0,'Marinated Chicken'!I132&gt;0,Squid!I132&gt;0,Onions!I132&gt;0,Spanakopita!I132&gt;0,Flour!I132&gt;0),50,200))),0)</f>
        <v>0</v>
      </c>
      <c r="J132" s="2">
        <f ca="1">IF(D132&lt;$E$18,"N/A",IF(D132=$E$18,IF($E$7-SUM(OFFSET(F132,-$E$18,0):F132)&gt;0,$E$7-SUM(OFFSET(F132,-$E$18,0):F132),0),IF(OFFSET(G132,-$E$18,0)-SUM(OFFSET(F132,-$E$18,0):F132)&gt;0,OFFSET(G132,-$E$18,0)-SUM(OFFSET(F132,-$E$18,0):F132),0)))</f>
        <v>0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102</v>
      </c>
      <c r="F133" s="15">
        <f t="shared" si="10"/>
        <v>5</v>
      </c>
      <c r="G133" s="15">
        <f t="shared" ca="1" si="11"/>
        <v>0</v>
      </c>
      <c r="H133" s="13">
        <f t="shared" ca="1" si="7"/>
        <v>0.11178082191780823</v>
      </c>
      <c r="I133" s="29">
        <f ca="1">IF(G133&lt;&gt;0,IF(E133&lt;0,0,IF(OR(Tzatziki!I133&gt;0,'Monterey Jack'!I133&gt;0,'Garlic Butter Sauce'!I133&gt;0),0,IF(OR(Pita!I133&gt;0,'Green Pepper'!I133&gt;0,'House Salad'!I133&gt;0,Mushrooms!I133&gt;0,Lemon!I133&gt;0,'Marinated Chicken'!I133&gt;0,Squid!I133&gt;0,Onions!I133&gt;0,Spanakopita!I133&gt;0,Flour!I133&gt;0),50,200))),0)</f>
        <v>0</v>
      </c>
      <c r="J133" s="2">
        <f ca="1">IF(D133&lt;$E$18,"N/A",IF(D133=$E$18,IF($E$7-SUM(OFFSET(F133,-$E$18,0):F133)&gt;0,$E$7-SUM(OFFSET(F133,-$E$18,0):F133),0),IF(OFFSET(G133,-$E$18,0)-SUM(OFFSET(F133,-$E$18,0):F133)&gt;0,OFFSET(G133,-$E$18,0)-SUM(OFFSET(F133,-$E$18,0):F133),0)))</f>
        <v>0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97</v>
      </c>
      <c r="F134" s="15">
        <f t="shared" si="10"/>
        <v>5</v>
      </c>
      <c r="G134" s="15">
        <f t="shared" ca="1" si="11"/>
        <v>0</v>
      </c>
      <c r="H134" s="13">
        <f t="shared" ca="1" si="7"/>
        <v>0.10630136986301371</v>
      </c>
      <c r="I134" s="29">
        <f ca="1">IF(G134&lt;&gt;0,IF(E134&lt;0,0,IF(OR(Tzatziki!I134&gt;0,'Monterey Jack'!I134&gt;0,'Garlic Butter Sauce'!I134&gt;0),0,IF(OR(Pita!I134&gt;0,'Green Pepper'!I134&gt;0,'House Salad'!I134&gt;0,Mushrooms!I134&gt;0,Lemon!I134&gt;0,'Marinated Chicken'!I134&gt;0,Squid!I134&gt;0,Onions!I134&gt;0,Spanakopita!I134&gt;0,Flour!I134&gt;0),50,200))),0)</f>
        <v>0</v>
      </c>
      <c r="J134" s="2">
        <f ca="1">IF(D134&lt;$E$18,"N/A",IF(D134=$E$18,IF($E$7-SUM(OFFSET(F134,-$E$18,0):F134)&gt;0,$E$7-SUM(OFFSET(F134,-$E$18,0):F134),0),IF(OFFSET(G134,-$E$18,0)-SUM(OFFSET(F134,-$E$18,0):F134)&gt;0,OFFSET(G134,-$E$18,0)-SUM(OFFSET(F134,-$E$18,0):F134),0)))</f>
        <v>0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92</v>
      </c>
      <c r="F135" s="15">
        <f t="shared" si="10"/>
        <v>5</v>
      </c>
      <c r="G135" s="15">
        <f t="shared" ca="1" si="11"/>
        <v>0</v>
      </c>
      <c r="H135" s="13">
        <f t="shared" ca="1" si="7"/>
        <v>0.1008219178082192</v>
      </c>
      <c r="I135" s="29">
        <f ca="1">IF(G135&lt;&gt;0,IF(E135&lt;0,0,IF(OR(Tzatziki!I135&gt;0,'Monterey Jack'!I135&gt;0,'Garlic Butter Sauce'!I135&gt;0),0,IF(OR(Pita!I135&gt;0,'Green Pepper'!I135&gt;0,'House Salad'!I135&gt;0,Mushrooms!I135&gt;0,Lemon!I135&gt;0,'Marinated Chicken'!I135&gt;0,Squid!I135&gt;0,Onions!I135&gt;0,Spanakopita!I135&gt;0,Flour!I135&gt;0),50,200))),0)</f>
        <v>0</v>
      </c>
      <c r="J135" s="2">
        <f ca="1">IF(D135&lt;$E$18,"N/A",IF(D135=$E$18,IF($E$7-SUM(OFFSET(F135,-$E$18,0):F135)&gt;0,$E$7-SUM(OFFSET(F135,-$E$18,0):F135),0),IF(OFFSET(G135,-$E$18,0)-SUM(OFFSET(F135,-$E$18,0):F135)&gt;0,OFFSET(G135,-$E$18,0)-SUM(OFFSET(F135,-$E$18,0):F135),0)))</f>
        <v>0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87</v>
      </c>
      <c r="F136" s="15">
        <f t="shared" si="10"/>
        <v>5</v>
      </c>
      <c r="G136" s="15">
        <f t="shared" ca="1" si="11"/>
        <v>0</v>
      </c>
      <c r="H136" s="13">
        <f t="shared" ca="1" si="7"/>
        <v>9.5342465753424671E-2</v>
      </c>
      <c r="I136" s="29">
        <f ca="1">IF(G136&lt;&gt;0,IF(E136&lt;0,0,IF(OR(Tzatziki!I136&gt;0,'Monterey Jack'!I136&gt;0,'Garlic Butter Sauce'!I136&gt;0),0,IF(OR(Pita!I136&gt;0,'Green Pepper'!I136&gt;0,'House Salad'!I136&gt;0,Mushrooms!I136&gt;0,Lemon!I136&gt;0,'Marinated Chicken'!I136&gt;0,Squid!I136&gt;0,Onions!I136&gt;0,Spanakopita!I136&gt;0,Flour!I136&gt;0),50,200))),0)</f>
        <v>0</v>
      </c>
      <c r="J136" s="2">
        <f ca="1">IF(D136&lt;$E$18,"N/A",IF(D136=$E$18,IF($E$7-SUM(OFFSET(F136,-$E$18,0):F136)&gt;0,$E$7-SUM(OFFSET(F136,-$E$18,0):F136),0),IF(OFFSET(G136,-$E$18,0)-SUM(OFFSET(F136,-$E$18,0):F136)&gt;0,OFFSET(G136,-$E$18,0)-SUM(OFFSET(F136,-$E$18,0):F136),0)))</f>
        <v>0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82</v>
      </c>
      <c r="F137" s="15">
        <f t="shared" si="10"/>
        <v>5</v>
      </c>
      <c r="G137" s="15">
        <f t="shared" ca="1" si="11"/>
        <v>0</v>
      </c>
      <c r="H137" s="13">
        <f t="shared" ca="1" si="7"/>
        <v>8.9863013698630145E-2</v>
      </c>
      <c r="I137" s="29">
        <f ca="1">IF(G137&lt;&gt;0,IF(E137&lt;0,0,IF(OR(Tzatziki!I137&gt;0,'Monterey Jack'!I137&gt;0,'Garlic Butter Sauce'!I137&gt;0),0,IF(OR(Pita!I137&gt;0,'Green Pepper'!I137&gt;0,'House Salad'!I137&gt;0,Mushrooms!I137&gt;0,Lemon!I137&gt;0,'Marinated Chicken'!I137&gt;0,Squid!I137&gt;0,Onions!I137&gt;0,Spanakopita!I137&gt;0,Flour!I137&gt;0),50,200))),0)</f>
        <v>0</v>
      </c>
      <c r="J137" s="2">
        <f ca="1">IF(D137&lt;$E$18,"N/A",IF(D137=$E$18,IF($E$7-SUM(OFFSET(F137,-$E$18,0):F137)&gt;0,$E$7-SUM(OFFSET(F137,-$E$18,0):F137),0),IF(OFFSET(G137,-$E$18,0)-SUM(OFFSET(F137,-$E$18,0):F137)&gt;0,OFFSET(G137,-$E$18,0)-SUM(OFFSET(F137,-$E$18,0):F137),0)))</f>
        <v>0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77</v>
      </c>
      <c r="F138" s="15">
        <f t="shared" si="10"/>
        <v>5</v>
      </c>
      <c r="G138" s="15">
        <f t="shared" ca="1" si="11"/>
        <v>0</v>
      </c>
      <c r="H138" s="13">
        <f t="shared" ca="1" si="7"/>
        <v>8.4383561643835633E-2</v>
      </c>
      <c r="I138" s="29">
        <f ca="1">IF(G138&lt;&gt;0,IF(E138&lt;0,0,IF(OR(Tzatziki!I138&gt;0,'Monterey Jack'!I138&gt;0,'Garlic Butter Sauce'!I138&gt;0),0,IF(OR(Pita!I138&gt;0,'Green Pepper'!I138&gt;0,'House Salad'!I138&gt;0,Mushrooms!I138&gt;0,Lemon!I138&gt;0,'Marinated Chicken'!I138&gt;0,Squid!I138&gt;0,Onions!I138&gt;0,Spanakopita!I138&gt;0,Flour!I138&gt;0),50,200))),0)</f>
        <v>0</v>
      </c>
      <c r="J138" s="2">
        <f ca="1">IF(D138&lt;$E$18,"N/A",IF(D138=$E$18,IF($E$7-SUM(OFFSET(F138,-$E$18,0):F138)&gt;0,$E$7-SUM(OFFSET(F138,-$E$18,0):F138),0),IF(OFFSET(G138,-$E$18,0)-SUM(OFFSET(F138,-$E$18,0):F138)&gt;0,OFFSET(G138,-$E$18,0)-SUM(OFFSET(F138,-$E$18,0):F138),0)))</f>
        <v>0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72</v>
      </c>
      <c r="F139" s="15">
        <f t="shared" si="10"/>
        <v>5</v>
      </c>
      <c r="G139" s="15">
        <f t="shared" ca="1" si="11"/>
        <v>0</v>
      </c>
      <c r="H139" s="13">
        <f t="shared" ca="1" si="7"/>
        <v>7.8904109589041108E-2</v>
      </c>
      <c r="I139" s="29">
        <f ca="1">IF(G139&lt;&gt;0,IF(E139&lt;0,0,IF(OR(Tzatziki!I139&gt;0,'Monterey Jack'!I139&gt;0,'Garlic Butter Sauce'!I139&gt;0),0,IF(OR(Pita!I139&gt;0,'Green Pepper'!I139&gt;0,'House Salad'!I139&gt;0,Mushrooms!I139&gt;0,Lemon!I139&gt;0,'Marinated Chicken'!I139&gt;0,Squid!I139&gt;0,Onions!I139&gt;0,Spanakopita!I139&gt;0,Flour!I139&gt;0),50,200))),0)</f>
        <v>0</v>
      </c>
      <c r="J139" s="2">
        <f ca="1">IF(D139&lt;$E$18,"N/A",IF(D139=$E$18,IF($E$7-SUM(OFFSET(F139,-$E$18,0):F139)&gt;0,$E$7-SUM(OFFSET(F139,-$E$18,0):F139),0),IF(OFFSET(G139,-$E$18,0)-SUM(OFFSET(F139,-$E$18,0):F139)&gt;0,OFFSET(G139,-$E$18,0)-SUM(OFFSET(F139,-$E$18,0):F139),0)))</f>
        <v>0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67</v>
      </c>
      <c r="F140" s="15">
        <f t="shared" si="10"/>
        <v>5</v>
      </c>
      <c r="G140" s="15">
        <f t="shared" ca="1" si="11"/>
        <v>0</v>
      </c>
      <c r="H140" s="13">
        <f t="shared" ca="1" si="7"/>
        <v>7.3424657534246582E-2</v>
      </c>
      <c r="I140" s="29">
        <f ca="1">IF(G140&lt;&gt;0,IF(E140&lt;0,0,IF(OR(Tzatziki!I140&gt;0,'Monterey Jack'!I140&gt;0,'Garlic Butter Sauce'!I140&gt;0),0,IF(OR(Pita!I140&gt;0,'Green Pepper'!I140&gt;0,'House Salad'!I140&gt;0,Mushrooms!I140&gt;0,Lemon!I140&gt;0,'Marinated Chicken'!I140&gt;0,Squid!I140&gt;0,Onions!I140&gt;0,Spanakopita!I140&gt;0,Flour!I140&gt;0),50,200))),0)</f>
        <v>0</v>
      </c>
      <c r="J140" s="2">
        <f ca="1">IF(D140&lt;$E$18,"N/A",IF(D140=$E$18,IF($E$7-SUM(OFFSET(F140,-$E$18,0):F140)&gt;0,$E$7-SUM(OFFSET(F140,-$E$18,0):F140),0),IF(OFFSET(G140,-$E$18,0)-SUM(OFFSET(F140,-$E$18,0):F140)&gt;0,OFFSET(G140,-$E$18,0)-SUM(OFFSET(F140,-$E$18,0):F140),0)))</f>
        <v>0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62</v>
      </c>
      <c r="F141" s="15">
        <f t="shared" si="10"/>
        <v>5</v>
      </c>
      <c r="G141" s="15">
        <f t="shared" ca="1" si="11"/>
        <v>0</v>
      </c>
      <c r="H141" s="13">
        <f t="shared" ca="1" si="7"/>
        <v>6.794520547945207E-2</v>
      </c>
      <c r="I141" s="29">
        <f ca="1">IF(G141&lt;&gt;0,IF(E141&lt;0,0,IF(OR(Tzatziki!I141&gt;0,'Monterey Jack'!I141&gt;0,'Garlic Butter Sauce'!I141&gt;0),0,IF(OR(Pita!I141&gt;0,'Green Pepper'!I141&gt;0,'House Salad'!I141&gt;0,Mushrooms!I141&gt;0,Lemon!I141&gt;0,'Marinated Chicken'!I141&gt;0,Squid!I141&gt;0,Onions!I141&gt;0,Spanakopita!I141&gt;0,Flour!I141&gt;0),50,200))),0)</f>
        <v>0</v>
      </c>
      <c r="J141" s="2">
        <f ca="1">IF(D141&lt;$E$18,"N/A",IF(D141=$E$18,IF($E$7-SUM(OFFSET(F141,-$E$18,0):F141)&gt;0,$E$7-SUM(OFFSET(F141,-$E$18,0):F141),0),IF(OFFSET(G141,-$E$18,0)-SUM(OFFSET(F141,-$E$18,0):F141)&gt;0,OFFSET(G141,-$E$18,0)-SUM(OFFSET(F141,-$E$18,0):F141),0)))</f>
        <v>0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57</v>
      </c>
      <c r="F142" s="15">
        <f t="shared" si="10"/>
        <v>5</v>
      </c>
      <c r="G142" s="15">
        <f t="shared" ca="1" si="11"/>
        <v>0</v>
      </c>
      <c r="H142" s="13">
        <f t="shared" ca="1" si="7"/>
        <v>6.2465753424657544E-2</v>
      </c>
      <c r="I142" s="29">
        <f ca="1">IF(G142&lt;&gt;0,IF(E142&lt;0,0,IF(OR(Tzatziki!I142&gt;0,'Monterey Jack'!I142&gt;0,'Garlic Butter Sauce'!I142&gt;0),0,IF(OR(Pita!I142&gt;0,'Green Pepper'!I142&gt;0,'House Salad'!I142&gt;0,Mushrooms!I142&gt;0,Lemon!I142&gt;0,'Marinated Chicken'!I142&gt;0,Squid!I142&gt;0,Onions!I142&gt;0,Spanakopita!I142&gt;0,Flour!I142&gt;0),50,200))),0)</f>
        <v>0</v>
      </c>
      <c r="J142" s="2">
        <f ca="1">IF(D142&lt;$E$18,"N/A",IF(D142=$E$18,IF($E$7-SUM(OFFSET(F142,-$E$18,0):F142)&gt;0,$E$7-SUM(OFFSET(F142,-$E$18,0):F142),0),IF(OFFSET(G142,-$E$18,0)-SUM(OFFSET(F142,-$E$18,0):F142)&gt;0,OFFSET(G142,-$E$18,0)-SUM(OFFSET(F142,-$E$18,0):F142),0)))</f>
        <v>0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52</v>
      </c>
      <c r="F143" s="15">
        <f t="shared" si="10"/>
        <v>5</v>
      </c>
      <c r="G143" s="15">
        <f t="shared" ca="1" si="11"/>
        <v>0</v>
      </c>
      <c r="H143" s="13">
        <f t="shared" ca="1" si="7"/>
        <v>5.6986301369863018E-2</v>
      </c>
      <c r="I143" s="29">
        <f ca="1">IF(G143&lt;&gt;0,IF(E143&lt;0,0,IF(OR(Tzatziki!I143&gt;0,'Monterey Jack'!I143&gt;0,'Garlic Butter Sauce'!I143&gt;0),0,IF(OR(Pita!I143&gt;0,'Green Pepper'!I143&gt;0,'House Salad'!I143&gt;0,Mushrooms!I143&gt;0,Lemon!I143&gt;0,'Marinated Chicken'!I143&gt;0,Squid!I143&gt;0,Onions!I143&gt;0,Spanakopita!I143&gt;0,Flour!I143&gt;0),50,200))),0)</f>
        <v>0</v>
      </c>
      <c r="J143" s="2">
        <f ca="1">IF(D143&lt;$E$18,"N/A",IF(D143=$E$18,IF($E$7-SUM(OFFSET(F143,-$E$18,0):F143)&gt;0,$E$7-SUM(OFFSET(F143,-$E$18,0):F143),0),IF(OFFSET(G143,-$E$18,0)-SUM(OFFSET(F143,-$E$18,0):F143)&gt;0,OFFSET(G143,-$E$18,0)-SUM(OFFSET(F143,-$E$18,0):F143),0)))</f>
        <v>0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47</v>
      </c>
      <c r="F144" s="15">
        <f t="shared" si="10"/>
        <v>5</v>
      </c>
      <c r="G144" s="15">
        <f t="shared" ca="1" si="11"/>
        <v>0</v>
      </c>
      <c r="H144" s="13">
        <f t="shared" ca="1" si="7"/>
        <v>5.1506849315068499E-2</v>
      </c>
      <c r="I144" s="29">
        <f ca="1">IF(G144&lt;&gt;0,IF(E144&lt;0,0,IF(OR(Tzatziki!I144&gt;0,'Monterey Jack'!I144&gt;0,'Garlic Butter Sauce'!I144&gt;0),0,IF(OR(Pita!I144&gt;0,'Green Pepper'!I144&gt;0,'House Salad'!I144&gt;0,Mushrooms!I144&gt;0,Lemon!I144&gt;0,'Marinated Chicken'!I144&gt;0,Squid!I144&gt;0,Onions!I144&gt;0,Spanakopita!I144&gt;0,Flour!I144&gt;0),50,200))),0)</f>
        <v>0</v>
      </c>
      <c r="J144" s="2">
        <f ca="1">IF(D144&lt;$E$18,"N/A",IF(D144=$E$18,IF($E$7-SUM(OFFSET(F144,-$E$18,0):F144)&gt;0,$E$7-SUM(OFFSET(F144,-$E$18,0):F144),0),IF(OFFSET(G144,-$E$18,0)-SUM(OFFSET(F144,-$E$18,0):F144)&gt;0,OFFSET(G144,-$E$18,0)-SUM(OFFSET(F144,-$E$18,0):F144),0)))</f>
        <v>0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42</v>
      </c>
      <c r="F145" s="15">
        <f t="shared" si="10"/>
        <v>5</v>
      </c>
      <c r="G145" s="15">
        <f t="shared" ca="1" si="11"/>
        <v>0</v>
      </c>
      <c r="H145" s="13">
        <f t="shared" ca="1" si="7"/>
        <v>4.6027397260273981E-2</v>
      </c>
      <c r="I145" s="29">
        <f ca="1">IF(G145&lt;&gt;0,IF(E145&lt;0,0,IF(OR(Tzatziki!I145&gt;0,'Monterey Jack'!I145&gt;0,'Garlic Butter Sauce'!I145&gt;0),0,IF(OR(Pita!I145&gt;0,'Green Pepper'!I145&gt;0,'House Salad'!I145&gt;0,Mushrooms!I145&gt;0,Lemon!I145&gt;0,'Marinated Chicken'!I145&gt;0,Squid!I145&gt;0,Onions!I145&gt;0,Spanakopita!I145&gt;0,Flour!I145&gt;0),50,200))),0)</f>
        <v>0</v>
      </c>
      <c r="J145" s="2">
        <f ca="1">IF(D145&lt;$E$18,"N/A",IF(D145=$E$18,IF($E$7-SUM(OFFSET(F145,-$E$18,0):F145)&gt;0,$E$7-SUM(OFFSET(F145,-$E$18,0):F145),0),IF(OFFSET(G145,-$E$18,0)-SUM(OFFSET(F145,-$E$18,0):F145)&gt;0,OFFSET(G145,-$E$18,0)-SUM(OFFSET(F145,-$E$18,0):F145),0)))</f>
        <v>0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37</v>
      </c>
      <c r="F146" s="15">
        <f t="shared" si="10"/>
        <v>5</v>
      </c>
      <c r="G146" s="15">
        <f t="shared" ca="1" si="11"/>
        <v>70</v>
      </c>
      <c r="H146" s="13">
        <f t="shared" ca="1" si="7"/>
        <v>4.0547945205479455E-2</v>
      </c>
      <c r="I146" s="29">
        <f ca="1">IF(G146&lt;&gt;0,IF(E146&lt;0,0,IF(OR(Tzatziki!I146&gt;0,'Monterey Jack'!I146&gt;0,'Garlic Butter Sauce'!I146&gt;0),0,IF(OR(Pita!I146&gt;0,'Green Pepper'!I146&gt;0,'House Salad'!I146&gt;0,Mushrooms!I146&gt;0,Lemon!I146&gt;0,'Marinated Chicken'!I146&gt;0,Squid!I146&gt;0,Onions!I146&gt;0,Spanakopita!I146&gt;0,Flour!I146&gt;0),50,200))),0)</f>
        <v>0</v>
      </c>
      <c r="J146" s="2">
        <f ca="1">IF(D146&lt;$E$18,"N/A",IF(D146=$E$18,IF($E$7-SUM(OFFSET(F146,-$E$18,0):F146)&gt;0,$E$7-SUM(OFFSET(F146,-$E$18,0):F146),0),IF(OFFSET(G146,-$E$18,0)-SUM(OFFSET(F146,-$E$18,0):F146)&gt;0,OFFSET(G146,-$E$18,0)-SUM(OFFSET(F146,-$E$18,0):F146),0)))</f>
        <v>0</v>
      </c>
      <c r="K146" s="13">
        <f t="shared" ca="1" si="8"/>
        <v>0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102</v>
      </c>
      <c r="F147" s="15">
        <f t="shared" si="10"/>
        <v>5</v>
      </c>
      <c r="G147" s="15">
        <f t="shared" ca="1" si="11"/>
        <v>0</v>
      </c>
      <c r="H147" s="13">
        <f t="shared" ca="1" si="7"/>
        <v>0.11178082191780823</v>
      </c>
      <c r="I147" s="29">
        <f ca="1">IF(G147&lt;&gt;0,IF(E147&lt;0,0,IF(OR(Tzatziki!I147&gt;0,'Monterey Jack'!I147&gt;0,'Garlic Butter Sauce'!I147&gt;0),0,IF(OR(Pita!I147&gt;0,'Green Pepper'!I147&gt;0,'House Salad'!I147&gt;0,Mushrooms!I147&gt;0,Lemon!I147&gt;0,'Marinated Chicken'!I147&gt;0,Squid!I147&gt;0,Onions!I147&gt;0,Spanakopita!I147&gt;0,Flour!I147&gt;0),50,200))),0)</f>
        <v>0</v>
      </c>
      <c r="J147" s="2">
        <f ca="1">IF(D147&lt;$E$18,"N/A",IF(D147=$E$18,IF($E$7-SUM(OFFSET(F147,-$E$18,0):F147)&gt;0,$E$7-SUM(OFFSET(F147,-$E$18,0):F147),0),IF(OFFSET(G147,-$E$18,0)-SUM(OFFSET(F147,-$E$18,0):F147)&gt;0,OFFSET(G147,-$E$18,0)-SUM(OFFSET(F147,-$E$18,0):F147),0)))</f>
        <v>0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97</v>
      </c>
      <c r="F148" s="15">
        <f t="shared" si="10"/>
        <v>5</v>
      </c>
      <c r="G148" s="15">
        <f t="shared" ca="1" si="11"/>
        <v>0</v>
      </c>
      <c r="H148" s="13">
        <f t="shared" ca="1" si="7"/>
        <v>0.10630136986301371</v>
      </c>
      <c r="I148" s="29">
        <f ca="1">IF(G148&lt;&gt;0,IF(E148&lt;0,0,IF(OR(Tzatziki!I148&gt;0,'Monterey Jack'!I148&gt;0,'Garlic Butter Sauce'!I148&gt;0),0,IF(OR(Pita!I148&gt;0,'Green Pepper'!I148&gt;0,'House Salad'!I148&gt;0,Mushrooms!I148&gt;0,Lemon!I148&gt;0,'Marinated Chicken'!I148&gt;0,Squid!I148&gt;0,Onions!I148&gt;0,Spanakopita!I148&gt;0,Flour!I148&gt;0),50,200))),0)</f>
        <v>0</v>
      </c>
      <c r="J148" s="2">
        <f ca="1">IF(D148&lt;$E$18,"N/A",IF(D148=$E$18,IF($E$7-SUM(OFFSET(F148,-$E$18,0):F148)&gt;0,$E$7-SUM(OFFSET(F148,-$E$18,0):F148),0),IF(OFFSET(G148,-$E$18,0)-SUM(OFFSET(F148,-$E$18,0):F148)&gt;0,OFFSET(G148,-$E$18,0)-SUM(OFFSET(F148,-$E$18,0):F148),0)))</f>
        <v>0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92</v>
      </c>
      <c r="F149" s="15">
        <f t="shared" si="10"/>
        <v>5</v>
      </c>
      <c r="G149" s="15">
        <f t="shared" ca="1" si="11"/>
        <v>0</v>
      </c>
      <c r="H149" s="13">
        <f t="shared" ref="H149:H212" ca="1" si="13">IF(E149&gt;0,E149*($E$12/365),0)</f>
        <v>0.1008219178082192</v>
      </c>
      <c r="I149" s="29">
        <f ca="1">IF(G149&lt;&gt;0,IF(E149&lt;0,0,IF(OR(Tzatziki!I149&gt;0,'Monterey Jack'!I149&gt;0,'Garlic Butter Sauce'!I149&gt;0),0,IF(OR(Pita!I149&gt;0,'Green Pepper'!I149&gt;0,'House Salad'!I149&gt;0,Mushrooms!I149&gt;0,Lemon!I149&gt;0,'Marinated Chicken'!I149&gt;0,Squid!I149&gt;0,Onions!I149&gt;0,Spanakopita!I149&gt;0,Flour!I149&gt;0),50,200))),0)</f>
        <v>0</v>
      </c>
      <c r="J149" s="2">
        <f ca="1">IF(D149&lt;$E$18,"N/A",IF(D149=$E$18,IF($E$7-SUM(OFFSET(F149,-$E$18,0):F149)&gt;0,$E$7-SUM(OFFSET(F149,-$E$18,0):F149),0),IF(OFFSET(G149,-$E$18,0)-SUM(OFFSET(F149,-$E$18,0):F149)&gt;0,OFFSET(G149,-$E$18,0)-SUM(OFFSET(F149,-$E$18,0):F149),0)))</f>
        <v>0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87</v>
      </c>
      <c r="F150" s="15">
        <f t="shared" ref="F150:F213" si="16">ROUND($E$15/7,0)</f>
        <v>5</v>
      </c>
      <c r="G150" s="15">
        <f t="shared" ref="G150:G213" ca="1" si="17">IF(D150=1,$E$4,IF(E150&lt;0,$E$4-E150,IF(MOD(D150,$E$5)=0,$E$4-E150,0)))</f>
        <v>0</v>
      </c>
      <c r="H150" s="13">
        <f t="shared" ca="1" si="13"/>
        <v>9.5342465753424671E-2</v>
      </c>
      <c r="I150" s="29">
        <f ca="1">IF(G150&lt;&gt;0,IF(E150&lt;0,0,IF(OR(Tzatziki!I150&gt;0,'Monterey Jack'!I150&gt;0,'Garlic Butter Sauce'!I150&gt;0),0,IF(OR(Pita!I150&gt;0,'Green Pepper'!I150&gt;0,'House Salad'!I150&gt;0,Mushrooms!I150&gt;0,Lemon!I150&gt;0,'Marinated Chicken'!I150&gt;0,Squid!I150&gt;0,Onions!I150&gt;0,Spanakopita!I150&gt;0,Flour!I150&gt;0),50,200))),0)</f>
        <v>0</v>
      </c>
      <c r="J150" s="2">
        <f ca="1">IF(D150&lt;$E$18,"N/A",IF(D150=$E$18,IF($E$7-SUM(OFFSET(F150,-$E$18,0):F150)&gt;0,$E$7-SUM(OFFSET(F150,-$E$18,0):F150),0),IF(OFFSET(G150,-$E$18,0)-SUM(OFFSET(F150,-$E$18,0):F150)&gt;0,OFFSET(G150,-$E$18,0)-SUM(OFFSET(F150,-$E$18,0):F150),0)))</f>
        <v>0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82</v>
      </c>
      <c r="F151" s="15">
        <f t="shared" si="16"/>
        <v>5</v>
      </c>
      <c r="G151" s="15">
        <f t="shared" ca="1" si="17"/>
        <v>0</v>
      </c>
      <c r="H151" s="13">
        <f t="shared" ca="1" si="13"/>
        <v>8.9863013698630145E-2</v>
      </c>
      <c r="I151" s="29">
        <f ca="1">IF(G151&lt;&gt;0,IF(E151&lt;0,0,IF(OR(Tzatziki!I151&gt;0,'Monterey Jack'!I151&gt;0,'Garlic Butter Sauce'!I151&gt;0),0,IF(OR(Pita!I151&gt;0,'Green Pepper'!I151&gt;0,'House Salad'!I151&gt;0,Mushrooms!I151&gt;0,Lemon!I151&gt;0,'Marinated Chicken'!I151&gt;0,Squid!I151&gt;0,Onions!I151&gt;0,Spanakopita!I151&gt;0,Flour!I151&gt;0),50,200))),0)</f>
        <v>0</v>
      </c>
      <c r="J151" s="2">
        <f ca="1">IF(D151&lt;$E$18,"N/A",IF(D151=$E$18,IF($E$7-SUM(OFFSET(F151,-$E$18,0):F151)&gt;0,$E$7-SUM(OFFSET(F151,-$E$18,0):F151),0),IF(OFFSET(G151,-$E$18,0)-SUM(OFFSET(F151,-$E$18,0):F151)&gt;0,OFFSET(G151,-$E$18,0)-SUM(OFFSET(F151,-$E$18,0):F151),0)))</f>
        <v>0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77</v>
      </c>
      <c r="F152" s="15">
        <f t="shared" si="16"/>
        <v>5</v>
      </c>
      <c r="G152" s="15">
        <f t="shared" ca="1" si="17"/>
        <v>0</v>
      </c>
      <c r="H152" s="13">
        <f t="shared" ca="1" si="13"/>
        <v>8.4383561643835633E-2</v>
      </c>
      <c r="I152" s="29">
        <f ca="1">IF(G152&lt;&gt;0,IF(E152&lt;0,0,IF(OR(Tzatziki!I152&gt;0,'Monterey Jack'!I152&gt;0,'Garlic Butter Sauce'!I152&gt;0),0,IF(OR(Pita!I152&gt;0,'Green Pepper'!I152&gt;0,'House Salad'!I152&gt;0,Mushrooms!I152&gt;0,Lemon!I152&gt;0,'Marinated Chicken'!I152&gt;0,Squid!I152&gt;0,Onions!I152&gt;0,Spanakopita!I152&gt;0,Flour!I152&gt;0),50,200))),0)</f>
        <v>0</v>
      </c>
      <c r="J152" s="2">
        <f ca="1">IF(D152&lt;$E$18,"N/A",IF(D152=$E$18,IF($E$7-SUM(OFFSET(F152,-$E$18,0):F152)&gt;0,$E$7-SUM(OFFSET(F152,-$E$18,0):F152),0),IF(OFFSET(G152,-$E$18,0)-SUM(OFFSET(F152,-$E$18,0):F152)&gt;0,OFFSET(G152,-$E$18,0)-SUM(OFFSET(F152,-$E$18,0):F152),0)))</f>
        <v>0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72</v>
      </c>
      <c r="F153" s="15">
        <f t="shared" si="16"/>
        <v>5</v>
      </c>
      <c r="G153" s="15">
        <f t="shared" ca="1" si="17"/>
        <v>0</v>
      </c>
      <c r="H153" s="13">
        <f t="shared" ca="1" si="13"/>
        <v>7.8904109589041108E-2</v>
      </c>
      <c r="I153" s="29">
        <f ca="1">IF(G153&lt;&gt;0,IF(E153&lt;0,0,IF(OR(Tzatziki!I153&gt;0,'Monterey Jack'!I153&gt;0,'Garlic Butter Sauce'!I153&gt;0),0,IF(OR(Pita!I153&gt;0,'Green Pepper'!I153&gt;0,'House Salad'!I153&gt;0,Mushrooms!I153&gt;0,Lemon!I153&gt;0,'Marinated Chicken'!I153&gt;0,Squid!I153&gt;0,Onions!I153&gt;0,Spanakopita!I153&gt;0,Flour!I153&gt;0),50,200))),0)</f>
        <v>0</v>
      </c>
      <c r="J153" s="2">
        <f ca="1">IF(D153&lt;$E$18,"N/A",IF(D153=$E$18,IF($E$7-SUM(OFFSET(F153,-$E$18,0):F153)&gt;0,$E$7-SUM(OFFSET(F153,-$E$18,0):F153),0),IF(OFFSET(G153,-$E$18,0)-SUM(OFFSET(F153,-$E$18,0):F153)&gt;0,OFFSET(G153,-$E$18,0)-SUM(OFFSET(F153,-$E$18,0):F153),0)))</f>
        <v>0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67</v>
      </c>
      <c r="F154" s="15">
        <f t="shared" si="16"/>
        <v>5</v>
      </c>
      <c r="G154" s="15">
        <f t="shared" ca="1" si="17"/>
        <v>0</v>
      </c>
      <c r="H154" s="13">
        <f t="shared" ca="1" si="13"/>
        <v>7.3424657534246582E-2</v>
      </c>
      <c r="I154" s="29">
        <f ca="1">IF(G154&lt;&gt;0,IF(E154&lt;0,0,IF(OR(Tzatziki!I154&gt;0,'Monterey Jack'!I154&gt;0,'Garlic Butter Sauce'!I154&gt;0),0,IF(OR(Pita!I154&gt;0,'Green Pepper'!I154&gt;0,'House Salad'!I154&gt;0,Mushrooms!I154&gt;0,Lemon!I154&gt;0,'Marinated Chicken'!I154&gt;0,Squid!I154&gt;0,Onions!I154&gt;0,Spanakopita!I154&gt;0,Flour!I154&gt;0),50,200))),0)</f>
        <v>0</v>
      </c>
      <c r="J154" s="2">
        <f ca="1">IF(D154&lt;$E$18,"N/A",IF(D154=$E$18,IF($E$7-SUM(OFFSET(F154,-$E$18,0):F154)&gt;0,$E$7-SUM(OFFSET(F154,-$E$18,0):F154),0),IF(OFFSET(G154,-$E$18,0)-SUM(OFFSET(F154,-$E$18,0):F154)&gt;0,OFFSET(G154,-$E$18,0)-SUM(OFFSET(F154,-$E$18,0):F154),0)))</f>
        <v>0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62</v>
      </c>
      <c r="F155" s="15">
        <f t="shared" si="16"/>
        <v>5</v>
      </c>
      <c r="G155" s="15">
        <f t="shared" ca="1" si="17"/>
        <v>0</v>
      </c>
      <c r="H155" s="13">
        <f t="shared" ca="1" si="13"/>
        <v>6.794520547945207E-2</v>
      </c>
      <c r="I155" s="29">
        <f ca="1">IF(G155&lt;&gt;0,IF(E155&lt;0,0,IF(OR(Tzatziki!I155&gt;0,'Monterey Jack'!I155&gt;0,'Garlic Butter Sauce'!I155&gt;0),0,IF(OR(Pita!I155&gt;0,'Green Pepper'!I155&gt;0,'House Salad'!I155&gt;0,Mushrooms!I155&gt;0,Lemon!I155&gt;0,'Marinated Chicken'!I155&gt;0,Squid!I155&gt;0,Onions!I155&gt;0,Spanakopita!I155&gt;0,Flour!I155&gt;0),50,200))),0)</f>
        <v>0</v>
      </c>
      <c r="J155" s="2">
        <f ca="1">IF(D155&lt;$E$18,"N/A",IF(D155=$E$18,IF($E$7-SUM(OFFSET(F155,-$E$18,0):F155)&gt;0,$E$7-SUM(OFFSET(F155,-$E$18,0):F155),0),IF(OFFSET(G155,-$E$18,0)-SUM(OFFSET(F155,-$E$18,0):F155)&gt;0,OFFSET(G155,-$E$18,0)-SUM(OFFSET(F155,-$E$18,0):F155),0)))</f>
        <v>0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57</v>
      </c>
      <c r="F156" s="15">
        <f t="shared" si="16"/>
        <v>5</v>
      </c>
      <c r="G156" s="15">
        <f t="shared" ca="1" si="17"/>
        <v>0</v>
      </c>
      <c r="H156" s="13">
        <f t="shared" ca="1" si="13"/>
        <v>6.2465753424657544E-2</v>
      </c>
      <c r="I156" s="29">
        <f ca="1">IF(G156&lt;&gt;0,IF(E156&lt;0,0,IF(OR(Tzatziki!I156&gt;0,'Monterey Jack'!I156&gt;0,'Garlic Butter Sauce'!I156&gt;0),0,IF(OR(Pita!I156&gt;0,'Green Pepper'!I156&gt;0,'House Salad'!I156&gt;0,Mushrooms!I156&gt;0,Lemon!I156&gt;0,'Marinated Chicken'!I156&gt;0,Squid!I156&gt;0,Onions!I156&gt;0,Spanakopita!I156&gt;0,Flour!I156&gt;0),50,200))),0)</f>
        <v>0</v>
      </c>
      <c r="J156" s="2">
        <f ca="1">IF(D156&lt;$E$18,"N/A",IF(D156=$E$18,IF($E$7-SUM(OFFSET(F156,-$E$18,0):F156)&gt;0,$E$7-SUM(OFFSET(F156,-$E$18,0):F156),0),IF(OFFSET(G156,-$E$18,0)-SUM(OFFSET(F156,-$E$18,0):F156)&gt;0,OFFSET(G156,-$E$18,0)-SUM(OFFSET(F156,-$E$18,0):F156),0)))</f>
        <v>0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52</v>
      </c>
      <c r="F157" s="15">
        <f t="shared" si="16"/>
        <v>5</v>
      </c>
      <c r="G157" s="15">
        <f t="shared" ca="1" si="17"/>
        <v>0</v>
      </c>
      <c r="H157" s="13">
        <f t="shared" ca="1" si="13"/>
        <v>5.6986301369863018E-2</v>
      </c>
      <c r="I157" s="29">
        <f ca="1">IF(G157&lt;&gt;0,IF(E157&lt;0,0,IF(OR(Tzatziki!I157&gt;0,'Monterey Jack'!I157&gt;0,'Garlic Butter Sauce'!I157&gt;0),0,IF(OR(Pita!I157&gt;0,'Green Pepper'!I157&gt;0,'House Salad'!I157&gt;0,Mushrooms!I157&gt;0,Lemon!I157&gt;0,'Marinated Chicken'!I157&gt;0,Squid!I157&gt;0,Onions!I157&gt;0,Spanakopita!I157&gt;0,Flour!I157&gt;0),50,200))),0)</f>
        <v>0</v>
      </c>
      <c r="J157" s="2">
        <f ca="1">IF(D157&lt;$E$18,"N/A",IF(D157=$E$18,IF($E$7-SUM(OFFSET(F157,-$E$18,0):F157)&gt;0,$E$7-SUM(OFFSET(F157,-$E$18,0):F157),0),IF(OFFSET(G157,-$E$18,0)-SUM(OFFSET(F157,-$E$18,0):F157)&gt;0,OFFSET(G157,-$E$18,0)-SUM(OFFSET(F157,-$E$18,0):F157),0)))</f>
        <v>0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47</v>
      </c>
      <c r="F158" s="15">
        <f t="shared" si="16"/>
        <v>5</v>
      </c>
      <c r="G158" s="15">
        <f t="shared" ca="1" si="17"/>
        <v>0</v>
      </c>
      <c r="H158" s="13">
        <f t="shared" ca="1" si="13"/>
        <v>5.1506849315068499E-2</v>
      </c>
      <c r="I158" s="29">
        <f ca="1">IF(G158&lt;&gt;0,IF(E158&lt;0,0,IF(OR(Tzatziki!I158&gt;0,'Monterey Jack'!I158&gt;0,'Garlic Butter Sauce'!I158&gt;0),0,IF(OR(Pita!I158&gt;0,'Green Pepper'!I158&gt;0,'House Salad'!I158&gt;0,Mushrooms!I158&gt;0,Lemon!I158&gt;0,'Marinated Chicken'!I158&gt;0,Squid!I158&gt;0,Onions!I158&gt;0,Spanakopita!I158&gt;0,Flour!I158&gt;0),50,200))),0)</f>
        <v>0</v>
      </c>
      <c r="J158" s="2">
        <f ca="1">IF(D158&lt;$E$18,"N/A",IF(D158=$E$18,IF($E$7-SUM(OFFSET(F158,-$E$18,0):F158)&gt;0,$E$7-SUM(OFFSET(F158,-$E$18,0):F158),0),IF(OFFSET(G158,-$E$18,0)-SUM(OFFSET(F158,-$E$18,0):F158)&gt;0,OFFSET(G158,-$E$18,0)-SUM(OFFSET(F158,-$E$18,0):F158),0)))</f>
        <v>0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42</v>
      </c>
      <c r="F159" s="15">
        <f t="shared" si="16"/>
        <v>5</v>
      </c>
      <c r="G159" s="15">
        <f t="shared" ca="1" si="17"/>
        <v>0</v>
      </c>
      <c r="H159" s="13">
        <f t="shared" ca="1" si="13"/>
        <v>4.6027397260273981E-2</v>
      </c>
      <c r="I159" s="29">
        <f ca="1">IF(G159&lt;&gt;0,IF(E159&lt;0,0,IF(OR(Tzatziki!I159&gt;0,'Monterey Jack'!I159&gt;0,'Garlic Butter Sauce'!I159&gt;0),0,IF(OR(Pita!I159&gt;0,'Green Pepper'!I159&gt;0,'House Salad'!I159&gt;0,Mushrooms!I159&gt;0,Lemon!I159&gt;0,'Marinated Chicken'!I159&gt;0,Squid!I159&gt;0,Onions!I159&gt;0,Spanakopita!I159&gt;0,Flour!I159&gt;0),50,200))),0)</f>
        <v>0</v>
      </c>
      <c r="J159" s="2">
        <f ca="1">IF(D159&lt;$E$18,"N/A",IF(D159=$E$18,IF($E$7-SUM(OFFSET(F159,-$E$18,0):F159)&gt;0,$E$7-SUM(OFFSET(F159,-$E$18,0):F159),0),IF(OFFSET(G159,-$E$18,0)-SUM(OFFSET(F159,-$E$18,0):F159)&gt;0,OFFSET(G159,-$E$18,0)-SUM(OFFSET(F159,-$E$18,0):F159),0)))</f>
        <v>0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37</v>
      </c>
      <c r="F160" s="15">
        <f t="shared" si="16"/>
        <v>5</v>
      </c>
      <c r="G160" s="15">
        <f t="shared" ca="1" si="17"/>
        <v>70</v>
      </c>
      <c r="H160" s="13">
        <f t="shared" ca="1" si="13"/>
        <v>4.0547945205479455E-2</v>
      </c>
      <c r="I160" s="29">
        <f ca="1">IF(G160&lt;&gt;0,IF(E160&lt;0,0,IF(OR(Tzatziki!I160&gt;0,'Monterey Jack'!I160&gt;0,'Garlic Butter Sauce'!I160&gt;0),0,IF(OR(Pita!I160&gt;0,'Green Pepper'!I160&gt;0,'House Salad'!I160&gt;0,Mushrooms!I160&gt;0,Lemon!I160&gt;0,'Marinated Chicken'!I160&gt;0,Squid!I160&gt;0,Onions!I160&gt;0,Spanakopita!I160&gt;0,Flour!I160&gt;0),50,200))),0)</f>
        <v>0</v>
      </c>
      <c r="J160" s="2">
        <f ca="1">IF(D160&lt;$E$18,"N/A",IF(D160=$E$18,IF($E$7-SUM(OFFSET(F160,-$E$18,0):F160)&gt;0,$E$7-SUM(OFFSET(F160,-$E$18,0):F160),0),IF(OFFSET(G160,-$E$18,0)-SUM(OFFSET(F160,-$E$18,0):F160)&gt;0,OFFSET(G160,-$E$18,0)-SUM(OFFSET(F160,-$E$18,0):F160),0)))</f>
        <v>0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102</v>
      </c>
      <c r="F161" s="15">
        <f t="shared" si="16"/>
        <v>5</v>
      </c>
      <c r="G161" s="15">
        <f t="shared" ca="1" si="17"/>
        <v>0</v>
      </c>
      <c r="H161" s="13">
        <f t="shared" ca="1" si="13"/>
        <v>0.11178082191780823</v>
      </c>
      <c r="I161" s="29">
        <f ca="1">IF(G161&lt;&gt;0,IF(E161&lt;0,0,IF(OR(Tzatziki!I161&gt;0,'Monterey Jack'!I161&gt;0,'Garlic Butter Sauce'!I161&gt;0),0,IF(OR(Pita!I161&gt;0,'Green Pepper'!I161&gt;0,'House Salad'!I161&gt;0,Mushrooms!I161&gt;0,Lemon!I161&gt;0,'Marinated Chicken'!I161&gt;0,Squid!I161&gt;0,Onions!I161&gt;0,Spanakopita!I161&gt;0,Flour!I161&gt;0),50,200))),0)</f>
        <v>0</v>
      </c>
      <c r="J161" s="2">
        <f ca="1">IF(D161&lt;$E$18,"N/A",IF(D161=$E$18,IF($E$7-SUM(OFFSET(F161,-$E$18,0):F161)&gt;0,$E$7-SUM(OFFSET(F161,-$E$18,0):F161),0),IF(OFFSET(G161,-$E$18,0)-SUM(OFFSET(F161,-$E$18,0):F161)&gt;0,OFFSET(G161,-$E$18,0)-SUM(OFFSET(F161,-$E$18,0):F161),0)))</f>
        <v>0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97</v>
      </c>
      <c r="F162" s="15">
        <f t="shared" si="16"/>
        <v>5</v>
      </c>
      <c r="G162" s="15">
        <f t="shared" ca="1" si="17"/>
        <v>0</v>
      </c>
      <c r="H162" s="13">
        <f t="shared" ca="1" si="13"/>
        <v>0.10630136986301371</v>
      </c>
      <c r="I162" s="29">
        <f ca="1">IF(G162&lt;&gt;0,IF(E162&lt;0,0,IF(OR(Tzatziki!I162&gt;0,'Monterey Jack'!I162&gt;0,'Garlic Butter Sauce'!I162&gt;0),0,IF(OR(Pita!I162&gt;0,'Green Pepper'!I162&gt;0,'House Salad'!I162&gt;0,Mushrooms!I162&gt;0,Lemon!I162&gt;0,'Marinated Chicken'!I162&gt;0,Squid!I162&gt;0,Onions!I162&gt;0,Spanakopita!I162&gt;0,Flour!I162&gt;0),50,200))),0)</f>
        <v>0</v>
      </c>
      <c r="J162" s="2">
        <f ca="1">IF(D162&lt;$E$18,"N/A",IF(D162=$E$18,IF($E$7-SUM(OFFSET(F162,-$E$18,0):F162)&gt;0,$E$7-SUM(OFFSET(F162,-$E$18,0):F162),0),IF(OFFSET(G162,-$E$18,0)-SUM(OFFSET(F162,-$E$18,0):F162)&gt;0,OFFSET(G162,-$E$18,0)-SUM(OFFSET(F162,-$E$18,0):F162),0)))</f>
        <v>0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92</v>
      </c>
      <c r="F163" s="15">
        <f t="shared" si="16"/>
        <v>5</v>
      </c>
      <c r="G163" s="15">
        <f t="shared" ca="1" si="17"/>
        <v>0</v>
      </c>
      <c r="H163" s="13">
        <f t="shared" ca="1" si="13"/>
        <v>0.1008219178082192</v>
      </c>
      <c r="I163" s="29">
        <f ca="1">IF(G163&lt;&gt;0,IF(E163&lt;0,0,IF(OR(Tzatziki!I163&gt;0,'Monterey Jack'!I163&gt;0,'Garlic Butter Sauce'!I163&gt;0),0,IF(OR(Pita!I163&gt;0,'Green Pepper'!I163&gt;0,'House Salad'!I163&gt;0,Mushrooms!I163&gt;0,Lemon!I163&gt;0,'Marinated Chicken'!I163&gt;0,Squid!I163&gt;0,Onions!I163&gt;0,Spanakopita!I163&gt;0,Flour!I163&gt;0),50,200))),0)</f>
        <v>0</v>
      </c>
      <c r="J163" s="2">
        <f ca="1">IF(D163&lt;$E$18,"N/A",IF(D163=$E$18,IF($E$7-SUM(OFFSET(F163,-$E$18,0):F163)&gt;0,$E$7-SUM(OFFSET(F163,-$E$18,0):F163),0),IF(OFFSET(G163,-$E$18,0)-SUM(OFFSET(F163,-$E$18,0):F163)&gt;0,OFFSET(G163,-$E$18,0)-SUM(OFFSET(F163,-$E$18,0):F163),0)))</f>
        <v>0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87</v>
      </c>
      <c r="F164" s="15">
        <f t="shared" si="16"/>
        <v>5</v>
      </c>
      <c r="G164" s="15">
        <f t="shared" ca="1" si="17"/>
        <v>0</v>
      </c>
      <c r="H164" s="13">
        <f t="shared" ca="1" si="13"/>
        <v>9.5342465753424671E-2</v>
      </c>
      <c r="I164" s="29">
        <f ca="1">IF(G164&lt;&gt;0,IF(E164&lt;0,0,IF(OR(Tzatziki!I164&gt;0,'Monterey Jack'!I164&gt;0,'Garlic Butter Sauce'!I164&gt;0),0,IF(OR(Pita!I164&gt;0,'Green Pepper'!I164&gt;0,'House Salad'!I164&gt;0,Mushrooms!I164&gt;0,Lemon!I164&gt;0,'Marinated Chicken'!I164&gt;0,Squid!I164&gt;0,Onions!I164&gt;0,Spanakopita!I164&gt;0,Flour!I164&gt;0),50,200))),0)</f>
        <v>0</v>
      </c>
      <c r="J164" s="2">
        <f ca="1">IF(D164&lt;$E$18,"N/A",IF(D164=$E$18,IF($E$7-SUM(OFFSET(F164,-$E$18,0):F164)&gt;0,$E$7-SUM(OFFSET(F164,-$E$18,0):F164),0),IF(OFFSET(G164,-$E$18,0)-SUM(OFFSET(F164,-$E$18,0):F164)&gt;0,OFFSET(G164,-$E$18,0)-SUM(OFFSET(F164,-$E$18,0):F164),0)))</f>
        <v>0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82</v>
      </c>
      <c r="F165" s="15">
        <f t="shared" si="16"/>
        <v>5</v>
      </c>
      <c r="G165" s="15">
        <f t="shared" ca="1" si="17"/>
        <v>0</v>
      </c>
      <c r="H165" s="13">
        <f t="shared" ca="1" si="13"/>
        <v>8.9863013698630145E-2</v>
      </c>
      <c r="I165" s="29">
        <f ca="1">IF(G165&lt;&gt;0,IF(E165&lt;0,0,IF(OR(Tzatziki!I165&gt;0,'Monterey Jack'!I165&gt;0,'Garlic Butter Sauce'!I165&gt;0),0,IF(OR(Pita!I165&gt;0,'Green Pepper'!I165&gt;0,'House Salad'!I165&gt;0,Mushrooms!I165&gt;0,Lemon!I165&gt;0,'Marinated Chicken'!I165&gt;0,Squid!I165&gt;0,Onions!I165&gt;0,Spanakopita!I165&gt;0,Flour!I165&gt;0),50,200))),0)</f>
        <v>0</v>
      </c>
      <c r="J165" s="2">
        <f ca="1">IF(D165&lt;$E$18,"N/A",IF(D165=$E$18,IF($E$7-SUM(OFFSET(F165,-$E$18,0):F165)&gt;0,$E$7-SUM(OFFSET(F165,-$E$18,0):F165),0),IF(OFFSET(G165,-$E$18,0)-SUM(OFFSET(F165,-$E$18,0):F165)&gt;0,OFFSET(G165,-$E$18,0)-SUM(OFFSET(F165,-$E$18,0):F165),0)))</f>
        <v>0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77</v>
      </c>
      <c r="F166" s="15">
        <f t="shared" si="16"/>
        <v>5</v>
      </c>
      <c r="G166" s="15">
        <f t="shared" ca="1" si="17"/>
        <v>0</v>
      </c>
      <c r="H166" s="13">
        <f t="shared" ca="1" si="13"/>
        <v>8.4383561643835633E-2</v>
      </c>
      <c r="I166" s="29">
        <f ca="1">IF(G166&lt;&gt;0,IF(E166&lt;0,0,IF(OR(Tzatziki!I166&gt;0,'Monterey Jack'!I166&gt;0,'Garlic Butter Sauce'!I166&gt;0),0,IF(OR(Pita!I166&gt;0,'Green Pepper'!I166&gt;0,'House Salad'!I166&gt;0,Mushrooms!I166&gt;0,Lemon!I166&gt;0,'Marinated Chicken'!I166&gt;0,Squid!I166&gt;0,Onions!I166&gt;0,Spanakopita!I166&gt;0,Flour!I166&gt;0),50,200))),0)</f>
        <v>0</v>
      </c>
      <c r="J166" s="2">
        <f ca="1">IF(D166&lt;$E$18,"N/A",IF(D166=$E$18,IF($E$7-SUM(OFFSET(F166,-$E$18,0):F166)&gt;0,$E$7-SUM(OFFSET(F166,-$E$18,0):F166),0),IF(OFFSET(G166,-$E$18,0)-SUM(OFFSET(F166,-$E$18,0):F166)&gt;0,OFFSET(G166,-$E$18,0)-SUM(OFFSET(F166,-$E$18,0):F166),0)))</f>
        <v>0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72</v>
      </c>
      <c r="F167" s="15">
        <f t="shared" si="16"/>
        <v>5</v>
      </c>
      <c r="G167" s="15">
        <f t="shared" ca="1" si="17"/>
        <v>0</v>
      </c>
      <c r="H167" s="13">
        <f t="shared" ca="1" si="13"/>
        <v>7.8904109589041108E-2</v>
      </c>
      <c r="I167" s="29">
        <f ca="1">IF(G167&lt;&gt;0,IF(E167&lt;0,0,IF(OR(Tzatziki!I167&gt;0,'Monterey Jack'!I167&gt;0,'Garlic Butter Sauce'!I167&gt;0),0,IF(OR(Pita!I167&gt;0,'Green Pepper'!I167&gt;0,'House Salad'!I167&gt;0,Mushrooms!I167&gt;0,Lemon!I167&gt;0,'Marinated Chicken'!I167&gt;0,Squid!I167&gt;0,Onions!I167&gt;0,Spanakopita!I167&gt;0,Flour!I167&gt;0),50,200))),0)</f>
        <v>0</v>
      </c>
      <c r="J167" s="2">
        <f ca="1">IF(D167&lt;$E$18,"N/A",IF(D167=$E$18,IF($E$7-SUM(OFFSET(F167,-$E$18,0):F167)&gt;0,$E$7-SUM(OFFSET(F167,-$E$18,0):F167),0),IF(OFFSET(G167,-$E$18,0)-SUM(OFFSET(F167,-$E$18,0):F167)&gt;0,OFFSET(G167,-$E$18,0)-SUM(OFFSET(F167,-$E$18,0):F167),0)))</f>
        <v>0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67</v>
      </c>
      <c r="F168" s="15">
        <f t="shared" si="16"/>
        <v>5</v>
      </c>
      <c r="G168" s="15">
        <f t="shared" ca="1" si="17"/>
        <v>0</v>
      </c>
      <c r="H168" s="13">
        <f t="shared" ca="1" si="13"/>
        <v>7.3424657534246582E-2</v>
      </c>
      <c r="I168" s="29">
        <f ca="1">IF(G168&lt;&gt;0,IF(E168&lt;0,0,IF(OR(Tzatziki!I168&gt;0,'Monterey Jack'!I168&gt;0,'Garlic Butter Sauce'!I168&gt;0),0,IF(OR(Pita!I168&gt;0,'Green Pepper'!I168&gt;0,'House Salad'!I168&gt;0,Mushrooms!I168&gt;0,Lemon!I168&gt;0,'Marinated Chicken'!I168&gt;0,Squid!I168&gt;0,Onions!I168&gt;0,Spanakopita!I168&gt;0,Flour!I168&gt;0),50,200))),0)</f>
        <v>0</v>
      </c>
      <c r="J168" s="2">
        <f ca="1">IF(D168&lt;$E$18,"N/A",IF(D168=$E$18,IF($E$7-SUM(OFFSET(F168,-$E$18,0):F168)&gt;0,$E$7-SUM(OFFSET(F168,-$E$18,0):F168),0),IF(OFFSET(G168,-$E$18,0)-SUM(OFFSET(F168,-$E$18,0):F168)&gt;0,OFFSET(G168,-$E$18,0)-SUM(OFFSET(F168,-$E$18,0):F168),0)))</f>
        <v>0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62</v>
      </c>
      <c r="F169" s="15">
        <f t="shared" si="16"/>
        <v>5</v>
      </c>
      <c r="G169" s="15">
        <f t="shared" ca="1" si="17"/>
        <v>0</v>
      </c>
      <c r="H169" s="13">
        <f t="shared" ca="1" si="13"/>
        <v>6.794520547945207E-2</v>
      </c>
      <c r="I169" s="29">
        <f ca="1">IF(G169&lt;&gt;0,IF(E169&lt;0,0,IF(OR(Tzatziki!I169&gt;0,'Monterey Jack'!I169&gt;0,'Garlic Butter Sauce'!I169&gt;0),0,IF(OR(Pita!I169&gt;0,'Green Pepper'!I169&gt;0,'House Salad'!I169&gt;0,Mushrooms!I169&gt;0,Lemon!I169&gt;0,'Marinated Chicken'!I169&gt;0,Squid!I169&gt;0,Onions!I169&gt;0,Spanakopita!I169&gt;0,Flour!I169&gt;0),50,200))),0)</f>
        <v>0</v>
      </c>
      <c r="J169" s="2">
        <f ca="1">IF(D169&lt;$E$18,"N/A",IF(D169=$E$18,IF($E$7-SUM(OFFSET(F169,-$E$18,0):F169)&gt;0,$E$7-SUM(OFFSET(F169,-$E$18,0):F169),0),IF(OFFSET(G169,-$E$18,0)-SUM(OFFSET(F169,-$E$18,0):F169)&gt;0,OFFSET(G169,-$E$18,0)-SUM(OFFSET(F169,-$E$18,0):F169),0)))</f>
        <v>0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57</v>
      </c>
      <c r="F170" s="15">
        <f t="shared" si="16"/>
        <v>5</v>
      </c>
      <c r="G170" s="15">
        <f t="shared" ca="1" si="17"/>
        <v>0</v>
      </c>
      <c r="H170" s="13">
        <f t="shared" ca="1" si="13"/>
        <v>6.2465753424657544E-2</v>
      </c>
      <c r="I170" s="29">
        <f ca="1">IF(G170&lt;&gt;0,IF(E170&lt;0,0,IF(OR(Tzatziki!I170&gt;0,'Monterey Jack'!I170&gt;0,'Garlic Butter Sauce'!I170&gt;0),0,IF(OR(Pita!I170&gt;0,'Green Pepper'!I170&gt;0,'House Salad'!I170&gt;0,Mushrooms!I170&gt;0,Lemon!I170&gt;0,'Marinated Chicken'!I170&gt;0,Squid!I170&gt;0,Onions!I170&gt;0,Spanakopita!I170&gt;0,Flour!I170&gt;0),50,200))),0)</f>
        <v>0</v>
      </c>
      <c r="J170" s="2">
        <f ca="1">IF(D170&lt;$E$18,"N/A",IF(D170=$E$18,IF($E$7-SUM(OFFSET(F170,-$E$18,0):F170)&gt;0,$E$7-SUM(OFFSET(F170,-$E$18,0):F170),0),IF(OFFSET(G170,-$E$18,0)-SUM(OFFSET(F170,-$E$18,0):F170)&gt;0,OFFSET(G170,-$E$18,0)-SUM(OFFSET(F170,-$E$18,0):F170),0)))</f>
        <v>0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52</v>
      </c>
      <c r="F171" s="15">
        <f t="shared" si="16"/>
        <v>5</v>
      </c>
      <c r="G171" s="15">
        <f t="shared" ca="1" si="17"/>
        <v>0</v>
      </c>
      <c r="H171" s="13">
        <f t="shared" ca="1" si="13"/>
        <v>5.6986301369863018E-2</v>
      </c>
      <c r="I171" s="29">
        <f ca="1">IF(G171&lt;&gt;0,IF(E171&lt;0,0,IF(OR(Tzatziki!I171&gt;0,'Monterey Jack'!I171&gt;0,'Garlic Butter Sauce'!I171&gt;0),0,IF(OR(Pita!I171&gt;0,'Green Pepper'!I171&gt;0,'House Salad'!I171&gt;0,Mushrooms!I171&gt;0,Lemon!I171&gt;0,'Marinated Chicken'!I171&gt;0,Squid!I171&gt;0,Onions!I171&gt;0,Spanakopita!I171&gt;0,Flour!I171&gt;0),50,200))),0)</f>
        <v>0</v>
      </c>
      <c r="J171" s="2">
        <f ca="1">IF(D171&lt;$E$18,"N/A",IF(D171=$E$18,IF($E$7-SUM(OFFSET(F171,-$E$18,0):F171)&gt;0,$E$7-SUM(OFFSET(F171,-$E$18,0):F171),0),IF(OFFSET(G171,-$E$18,0)-SUM(OFFSET(F171,-$E$18,0):F171)&gt;0,OFFSET(G171,-$E$18,0)-SUM(OFFSET(F171,-$E$18,0):F171),0)))</f>
        <v>0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47</v>
      </c>
      <c r="F172" s="15">
        <f t="shared" si="16"/>
        <v>5</v>
      </c>
      <c r="G172" s="15">
        <f t="shared" ca="1" si="17"/>
        <v>0</v>
      </c>
      <c r="H172" s="13">
        <f t="shared" ca="1" si="13"/>
        <v>5.1506849315068499E-2</v>
      </c>
      <c r="I172" s="29">
        <f ca="1">IF(G172&lt;&gt;0,IF(E172&lt;0,0,IF(OR(Tzatziki!I172&gt;0,'Monterey Jack'!I172&gt;0,'Garlic Butter Sauce'!I172&gt;0),0,IF(OR(Pita!I172&gt;0,'Green Pepper'!I172&gt;0,'House Salad'!I172&gt;0,Mushrooms!I172&gt;0,Lemon!I172&gt;0,'Marinated Chicken'!I172&gt;0,Squid!I172&gt;0,Onions!I172&gt;0,Spanakopita!I172&gt;0,Flour!I172&gt;0),50,200))),0)</f>
        <v>0</v>
      </c>
      <c r="J172" s="2">
        <f ca="1">IF(D172&lt;$E$18,"N/A",IF(D172=$E$18,IF($E$7-SUM(OFFSET(F172,-$E$18,0):F172)&gt;0,$E$7-SUM(OFFSET(F172,-$E$18,0):F172),0),IF(OFFSET(G172,-$E$18,0)-SUM(OFFSET(F172,-$E$18,0):F172)&gt;0,OFFSET(G172,-$E$18,0)-SUM(OFFSET(F172,-$E$18,0):F172),0)))</f>
        <v>0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42</v>
      </c>
      <c r="F173" s="15">
        <f t="shared" si="16"/>
        <v>5</v>
      </c>
      <c r="G173" s="15">
        <f t="shared" ca="1" si="17"/>
        <v>0</v>
      </c>
      <c r="H173" s="13">
        <f t="shared" ca="1" si="13"/>
        <v>4.6027397260273981E-2</v>
      </c>
      <c r="I173" s="29">
        <f ca="1">IF(G173&lt;&gt;0,IF(E173&lt;0,0,IF(OR(Tzatziki!I173&gt;0,'Monterey Jack'!I173&gt;0,'Garlic Butter Sauce'!I173&gt;0),0,IF(OR(Pita!I173&gt;0,'Green Pepper'!I173&gt;0,'House Salad'!I173&gt;0,Mushrooms!I173&gt;0,Lemon!I173&gt;0,'Marinated Chicken'!I173&gt;0,Squid!I173&gt;0,Onions!I173&gt;0,Spanakopita!I173&gt;0,Flour!I173&gt;0),50,200))),0)</f>
        <v>0</v>
      </c>
      <c r="J173" s="2">
        <f ca="1">IF(D173&lt;$E$18,"N/A",IF(D173=$E$18,IF($E$7-SUM(OFFSET(F173,-$E$18,0):F173)&gt;0,$E$7-SUM(OFFSET(F173,-$E$18,0):F173),0),IF(OFFSET(G173,-$E$18,0)-SUM(OFFSET(F173,-$E$18,0):F173)&gt;0,OFFSET(G173,-$E$18,0)-SUM(OFFSET(F173,-$E$18,0):F173),0)))</f>
        <v>0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37</v>
      </c>
      <c r="F174" s="15">
        <f t="shared" si="16"/>
        <v>5</v>
      </c>
      <c r="G174" s="15">
        <f t="shared" ca="1" si="17"/>
        <v>70</v>
      </c>
      <c r="H174" s="13">
        <f t="shared" ca="1" si="13"/>
        <v>4.0547945205479455E-2</v>
      </c>
      <c r="I174" s="29">
        <f ca="1">IF(G174&lt;&gt;0,IF(E174&lt;0,0,IF(OR(Tzatziki!I174&gt;0,'Monterey Jack'!I174&gt;0,'Garlic Butter Sauce'!I174&gt;0),0,IF(OR(Pita!I174&gt;0,'Green Pepper'!I174&gt;0,'House Salad'!I174&gt;0,Mushrooms!I174&gt;0,Lemon!I174&gt;0,'Marinated Chicken'!I174&gt;0,Squid!I174&gt;0,Onions!I174&gt;0,Spanakopita!I174&gt;0,Flour!I174&gt;0),50,200))),0)</f>
        <v>0</v>
      </c>
      <c r="J174" s="2">
        <f ca="1">IF(D174&lt;$E$18,"N/A",IF(D174=$E$18,IF($E$7-SUM(OFFSET(F174,-$E$18,0):F174)&gt;0,$E$7-SUM(OFFSET(F174,-$E$18,0):F174),0),IF(OFFSET(G174,-$E$18,0)-SUM(OFFSET(F174,-$E$18,0):F174)&gt;0,OFFSET(G174,-$E$18,0)-SUM(OFFSET(F174,-$E$18,0):F174),0)))</f>
        <v>0</v>
      </c>
      <c r="K174" s="13">
        <f t="shared" ca="1" si="14"/>
        <v>0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102</v>
      </c>
      <c r="F175" s="15">
        <f t="shared" si="16"/>
        <v>5</v>
      </c>
      <c r="G175" s="15">
        <f t="shared" ca="1" si="17"/>
        <v>0</v>
      </c>
      <c r="H175" s="13">
        <f t="shared" ca="1" si="13"/>
        <v>0.11178082191780823</v>
      </c>
      <c r="I175" s="29">
        <f ca="1">IF(G175&lt;&gt;0,IF(E175&lt;0,0,IF(OR(Tzatziki!I175&gt;0,'Monterey Jack'!I175&gt;0,'Garlic Butter Sauce'!I175&gt;0),0,IF(OR(Pita!I175&gt;0,'Green Pepper'!I175&gt;0,'House Salad'!I175&gt;0,Mushrooms!I175&gt;0,Lemon!I175&gt;0,'Marinated Chicken'!I175&gt;0,Squid!I175&gt;0,Onions!I175&gt;0,Spanakopita!I175&gt;0,Flour!I175&gt;0),50,200))),0)</f>
        <v>0</v>
      </c>
      <c r="J175" s="2">
        <f ca="1">IF(D175&lt;$E$18,"N/A",IF(D175=$E$18,IF($E$7-SUM(OFFSET(F175,-$E$18,0):F175)&gt;0,$E$7-SUM(OFFSET(F175,-$E$18,0):F175),0),IF(OFFSET(G175,-$E$18,0)-SUM(OFFSET(F175,-$E$18,0):F175)&gt;0,OFFSET(G175,-$E$18,0)-SUM(OFFSET(F175,-$E$18,0):F175),0)))</f>
        <v>0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97</v>
      </c>
      <c r="F176" s="15">
        <f t="shared" si="16"/>
        <v>5</v>
      </c>
      <c r="G176" s="15">
        <f t="shared" ca="1" si="17"/>
        <v>0</v>
      </c>
      <c r="H176" s="13">
        <f t="shared" ca="1" si="13"/>
        <v>0.10630136986301371</v>
      </c>
      <c r="I176" s="29">
        <f ca="1">IF(G176&lt;&gt;0,IF(E176&lt;0,0,IF(OR(Tzatziki!I176&gt;0,'Monterey Jack'!I176&gt;0,'Garlic Butter Sauce'!I176&gt;0),0,IF(OR(Pita!I176&gt;0,'Green Pepper'!I176&gt;0,'House Salad'!I176&gt;0,Mushrooms!I176&gt;0,Lemon!I176&gt;0,'Marinated Chicken'!I176&gt;0,Squid!I176&gt;0,Onions!I176&gt;0,Spanakopita!I176&gt;0,Flour!I176&gt;0),50,200))),0)</f>
        <v>0</v>
      </c>
      <c r="J176" s="2">
        <f ca="1">IF(D176&lt;$E$18,"N/A",IF(D176=$E$18,IF($E$7-SUM(OFFSET(F176,-$E$18,0):F176)&gt;0,$E$7-SUM(OFFSET(F176,-$E$18,0):F176),0),IF(OFFSET(G176,-$E$18,0)-SUM(OFFSET(F176,-$E$18,0):F176)&gt;0,OFFSET(G176,-$E$18,0)-SUM(OFFSET(F176,-$E$18,0):F176),0)))</f>
        <v>0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92</v>
      </c>
      <c r="F177" s="15">
        <f t="shared" si="16"/>
        <v>5</v>
      </c>
      <c r="G177" s="15">
        <f t="shared" ca="1" si="17"/>
        <v>0</v>
      </c>
      <c r="H177" s="13">
        <f t="shared" ca="1" si="13"/>
        <v>0.1008219178082192</v>
      </c>
      <c r="I177" s="29">
        <f ca="1">IF(G177&lt;&gt;0,IF(E177&lt;0,0,IF(OR(Tzatziki!I177&gt;0,'Monterey Jack'!I177&gt;0,'Garlic Butter Sauce'!I177&gt;0),0,IF(OR(Pita!I177&gt;0,'Green Pepper'!I177&gt;0,'House Salad'!I177&gt;0,Mushrooms!I177&gt;0,Lemon!I177&gt;0,'Marinated Chicken'!I177&gt;0,Squid!I177&gt;0,Onions!I177&gt;0,Spanakopita!I177&gt;0,Flour!I177&gt;0),50,200))),0)</f>
        <v>0</v>
      </c>
      <c r="J177" s="2">
        <f ca="1">IF(D177&lt;$E$18,"N/A",IF(D177=$E$18,IF($E$7-SUM(OFFSET(F177,-$E$18,0):F177)&gt;0,$E$7-SUM(OFFSET(F177,-$E$18,0):F177),0),IF(OFFSET(G177,-$E$18,0)-SUM(OFFSET(F177,-$E$18,0):F177)&gt;0,OFFSET(G177,-$E$18,0)-SUM(OFFSET(F177,-$E$18,0):F177),0)))</f>
        <v>0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87</v>
      </c>
      <c r="F178" s="15">
        <f t="shared" si="16"/>
        <v>5</v>
      </c>
      <c r="G178" s="15">
        <f t="shared" ca="1" si="17"/>
        <v>0</v>
      </c>
      <c r="H178" s="13">
        <f t="shared" ca="1" si="13"/>
        <v>9.5342465753424671E-2</v>
      </c>
      <c r="I178" s="29">
        <f ca="1">IF(G178&lt;&gt;0,IF(E178&lt;0,0,IF(OR(Tzatziki!I178&gt;0,'Monterey Jack'!I178&gt;0,'Garlic Butter Sauce'!I178&gt;0),0,IF(OR(Pita!I178&gt;0,'Green Pepper'!I178&gt;0,'House Salad'!I178&gt;0,Mushrooms!I178&gt;0,Lemon!I178&gt;0,'Marinated Chicken'!I178&gt;0,Squid!I178&gt;0,Onions!I178&gt;0,Spanakopita!I178&gt;0,Flour!I178&gt;0),50,200))),0)</f>
        <v>0</v>
      </c>
      <c r="J178" s="2">
        <f ca="1">IF(D178&lt;$E$18,"N/A",IF(D178=$E$18,IF($E$7-SUM(OFFSET(F178,-$E$18,0):F178)&gt;0,$E$7-SUM(OFFSET(F178,-$E$18,0):F178),0),IF(OFFSET(G178,-$E$18,0)-SUM(OFFSET(F178,-$E$18,0):F178)&gt;0,OFFSET(G178,-$E$18,0)-SUM(OFFSET(F178,-$E$18,0):F178),0)))</f>
        <v>0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82</v>
      </c>
      <c r="F179" s="15">
        <f t="shared" si="16"/>
        <v>5</v>
      </c>
      <c r="G179" s="15">
        <f t="shared" ca="1" si="17"/>
        <v>0</v>
      </c>
      <c r="H179" s="13">
        <f t="shared" ca="1" si="13"/>
        <v>8.9863013698630145E-2</v>
      </c>
      <c r="I179" s="29">
        <f ca="1">IF(G179&lt;&gt;0,IF(E179&lt;0,0,IF(OR(Tzatziki!I179&gt;0,'Monterey Jack'!I179&gt;0,'Garlic Butter Sauce'!I179&gt;0),0,IF(OR(Pita!I179&gt;0,'Green Pepper'!I179&gt;0,'House Salad'!I179&gt;0,Mushrooms!I179&gt;0,Lemon!I179&gt;0,'Marinated Chicken'!I179&gt;0,Squid!I179&gt;0,Onions!I179&gt;0,Spanakopita!I179&gt;0,Flour!I179&gt;0),50,200))),0)</f>
        <v>0</v>
      </c>
      <c r="J179" s="2">
        <f ca="1">IF(D179&lt;$E$18,"N/A",IF(D179=$E$18,IF($E$7-SUM(OFFSET(F179,-$E$18,0):F179)&gt;0,$E$7-SUM(OFFSET(F179,-$E$18,0):F179),0),IF(OFFSET(G179,-$E$18,0)-SUM(OFFSET(F179,-$E$18,0):F179)&gt;0,OFFSET(G179,-$E$18,0)-SUM(OFFSET(F179,-$E$18,0):F179),0)))</f>
        <v>0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77</v>
      </c>
      <c r="F180" s="15">
        <f t="shared" si="16"/>
        <v>5</v>
      </c>
      <c r="G180" s="15">
        <f t="shared" ca="1" si="17"/>
        <v>0</v>
      </c>
      <c r="H180" s="13">
        <f t="shared" ca="1" si="13"/>
        <v>8.4383561643835633E-2</v>
      </c>
      <c r="I180" s="29">
        <f ca="1">IF(G180&lt;&gt;0,IF(E180&lt;0,0,IF(OR(Tzatziki!I180&gt;0,'Monterey Jack'!I180&gt;0,'Garlic Butter Sauce'!I180&gt;0),0,IF(OR(Pita!I180&gt;0,'Green Pepper'!I180&gt;0,'House Salad'!I180&gt;0,Mushrooms!I180&gt;0,Lemon!I180&gt;0,'Marinated Chicken'!I180&gt;0,Squid!I180&gt;0,Onions!I180&gt;0,Spanakopita!I180&gt;0,Flour!I180&gt;0),50,200))),0)</f>
        <v>0</v>
      </c>
      <c r="J180" s="2">
        <f ca="1">IF(D180&lt;$E$18,"N/A",IF(D180=$E$18,IF($E$7-SUM(OFFSET(F180,-$E$18,0):F180)&gt;0,$E$7-SUM(OFFSET(F180,-$E$18,0):F180),0),IF(OFFSET(G180,-$E$18,0)-SUM(OFFSET(F180,-$E$18,0):F180)&gt;0,OFFSET(G180,-$E$18,0)-SUM(OFFSET(F180,-$E$18,0):F180),0)))</f>
        <v>0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72</v>
      </c>
      <c r="F181" s="15">
        <f t="shared" si="16"/>
        <v>5</v>
      </c>
      <c r="G181" s="15">
        <f t="shared" ca="1" si="17"/>
        <v>0</v>
      </c>
      <c r="H181" s="13">
        <f t="shared" ca="1" si="13"/>
        <v>7.8904109589041108E-2</v>
      </c>
      <c r="I181" s="29">
        <f ca="1">IF(G181&lt;&gt;0,IF(E181&lt;0,0,IF(OR(Tzatziki!I181&gt;0,'Monterey Jack'!I181&gt;0,'Garlic Butter Sauce'!I181&gt;0),0,IF(OR(Pita!I181&gt;0,'Green Pepper'!I181&gt;0,'House Salad'!I181&gt;0,Mushrooms!I181&gt;0,Lemon!I181&gt;0,'Marinated Chicken'!I181&gt;0,Squid!I181&gt;0,Onions!I181&gt;0,Spanakopita!I181&gt;0,Flour!I181&gt;0),50,200))),0)</f>
        <v>0</v>
      </c>
      <c r="J181" s="2">
        <f ca="1">IF(D181&lt;$E$18,"N/A",IF(D181=$E$18,IF($E$7-SUM(OFFSET(F181,-$E$18,0):F181)&gt;0,$E$7-SUM(OFFSET(F181,-$E$18,0):F181),0),IF(OFFSET(G181,-$E$18,0)-SUM(OFFSET(F181,-$E$18,0):F181)&gt;0,OFFSET(G181,-$E$18,0)-SUM(OFFSET(F181,-$E$18,0):F181),0)))</f>
        <v>0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67</v>
      </c>
      <c r="F182" s="15">
        <f t="shared" si="16"/>
        <v>5</v>
      </c>
      <c r="G182" s="15">
        <f t="shared" ca="1" si="17"/>
        <v>0</v>
      </c>
      <c r="H182" s="13">
        <f t="shared" ca="1" si="13"/>
        <v>7.3424657534246582E-2</v>
      </c>
      <c r="I182" s="29">
        <f ca="1">IF(G182&lt;&gt;0,IF(E182&lt;0,0,IF(OR(Tzatziki!I182&gt;0,'Monterey Jack'!I182&gt;0,'Garlic Butter Sauce'!I182&gt;0),0,IF(OR(Pita!I182&gt;0,'Green Pepper'!I182&gt;0,'House Salad'!I182&gt;0,Mushrooms!I182&gt;0,Lemon!I182&gt;0,'Marinated Chicken'!I182&gt;0,Squid!I182&gt;0,Onions!I182&gt;0,Spanakopita!I182&gt;0,Flour!I182&gt;0),50,200))),0)</f>
        <v>0</v>
      </c>
      <c r="J182" s="2">
        <f ca="1">IF(D182&lt;$E$18,"N/A",IF(D182=$E$18,IF($E$7-SUM(OFFSET(F182,-$E$18,0):F182)&gt;0,$E$7-SUM(OFFSET(F182,-$E$18,0):F182),0),IF(OFFSET(G182,-$E$18,0)-SUM(OFFSET(F182,-$E$18,0):F182)&gt;0,OFFSET(G182,-$E$18,0)-SUM(OFFSET(F182,-$E$18,0):F182),0)))</f>
        <v>0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62</v>
      </c>
      <c r="F183" s="15">
        <f t="shared" si="16"/>
        <v>5</v>
      </c>
      <c r="G183" s="15">
        <f t="shared" ca="1" si="17"/>
        <v>0</v>
      </c>
      <c r="H183" s="13">
        <f t="shared" ca="1" si="13"/>
        <v>6.794520547945207E-2</v>
      </c>
      <c r="I183" s="29">
        <f ca="1">IF(G183&lt;&gt;0,IF(E183&lt;0,0,IF(OR(Tzatziki!I183&gt;0,'Monterey Jack'!I183&gt;0,'Garlic Butter Sauce'!I183&gt;0),0,IF(OR(Pita!I183&gt;0,'Green Pepper'!I183&gt;0,'House Salad'!I183&gt;0,Mushrooms!I183&gt;0,Lemon!I183&gt;0,'Marinated Chicken'!I183&gt;0,Squid!I183&gt;0,Onions!I183&gt;0,Spanakopita!I183&gt;0,Flour!I183&gt;0),50,200))),0)</f>
        <v>0</v>
      </c>
      <c r="J183" s="2">
        <f ca="1">IF(D183&lt;$E$18,"N/A",IF(D183=$E$18,IF($E$7-SUM(OFFSET(F183,-$E$18,0):F183)&gt;0,$E$7-SUM(OFFSET(F183,-$E$18,0):F183),0),IF(OFFSET(G183,-$E$18,0)-SUM(OFFSET(F183,-$E$18,0):F183)&gt;0,OFFSET(G183,-$E$18,0)-SUM(OFFSET(F183,-$E$18,0):F183),0)))</f>
        <v>0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57</v>
      </c>
      <c r="F184" s="15">
        <f t="shared" si="16"/>
        <v>5</v>
      </c>
      <c r="G184" s="15">
        <f t="shared" ca="1" si="17"/>
        <v>0</v>
      </c>
      <c r="H184" s="13">
        <f t="shared" ca="1" si="13"/>
        <v>6.2465753424657544E-2</v>
      </c>
      <c r="I184" s="29">
        <f ca="1">IF(G184&lt;&gt;0,IF(E184&lt;0,0,IF(OR(Tzatziki!I184&gt;0,'Monterey Jack'!I184&gt;0,'Garlic Butter Sauce'!I184&gt;0),0,IF(OR(Pita!I184&gt;0,'Green Pepper'!I184&gt;0,'House Salad'!I184&gt;0,Mushrooms!I184&gt;0,Lemon!I184&gt;0,'Marinated Chicken'!I184&gt;0,Squid!I184&gt;0,Onions!I184&gt;0,Spanakopita!I184&gt;0,Flour!I184&gt;0),50,200))),0)</f>
        <v>0</v>
      </c>
      <c r="J184" s="2">
        <f ca="1">IF(D184&lt;$E$18,"N/A",IF(D184=$E$18,IF($E$7-SUM(OFFSET(F184,-$E$18,0):F184)&gt;0,$E$7-SUM(OFFSET(F184,-$E$18,0):F184),0),IF(OFFSET(G184,-$E$18,0)-SUM(OFFSET(F184,-$E$18,0):F184)&gt;0,OFFSET(G184,-$E$18,0)-SUM(OFFSET(F184,-$E$18,0):F184),0)))</f>
        <v>0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52</v>
      </c>
      <c r="F185" s="15">
        <f t="shared" si="16"/>
        <v>5</v>
      </c>
      <c r="G185" s="15">
        <f t="shared" ca="1" si="17"/>
        <v>0</v>
      </c>
      <c r="H185" s="13">
        <f t="shared" ca="1" si="13"/>
        <v>5.6986301369863018E-2</v>
      </c>
      <c r="I185" s="29">
        <f ca="1">IF(G185&lt;&gt;0,IF(E185&lt;0,0,IF(OR(Tzatziki!I185&gt;0,'Monterey Jack'!I185&gt;0,'Garlic Butter Sauce'!I185&gt;0),0,IF(OR(Pita!I185&gt;0,'Green Pepper'!I185&gt;0,'House Salad'!I185&gt;0,Mushrooms!I185&gt;0,Lemon!I185&gt;0,'Marinated Chicken'!I185&gt;0,Squid!I185&gt;0,Onions!I185&gt;0,Spanakopita!I185&gt;0,Flour!I185&gt;0),50,200))),0)</f>
        <v>0</v>
      </c>
      <c r="J185" s="2">
        <f ca="1">IF(D185&lt;$E$18,"N/A",IF(D185=$E$18,IF($E$7-SUM(OFFSET(F185,-$E$18,0):F185)&gt;0,$E$7-SUM(OFFSET(F185,-$E$18,0):F185),0),IF(OFFSET(G185,-$E$18,0)-SUM(OFFSET(F185,-$E$18,0):F185)&gt;0,OFFSET(G185,-$E$18,0)-SUM(OFFSET(F185,-$E$18,0):F185),0)))</f>
        <v>0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47</v>
      </c>
      <c r="F186" s="15">
        <f t="shared" si="16"/>
        <v>5</v>
      </c>
      <c r="G186" s="15">
        <f t="shared" ca="1" si="17"/>
        <v>0</v>
      </c>
      <c r="H186" s="13">
        <f t="shared" ca="1" si="13"/>
        <v>5.1506849315068499E-2</v>
      </c>
      <c r="I186" s="29">
        <f ca="1">IF(G186&lt;&gt;0,IF(E186&lt;0,0,IF(OR(Tzatziki!I186&gt;0,'Monterey Jack'!I186&gt;0,'Garlic Butter Sauce'!I186&gt;0),0,IF(OR(Pita!I186&gt;0,'Green Pepper'!I186&gt;0,'House Salad'!I186&gt;0,Mushrooms!I186&gt;0,Lemon!I186&gt;0,'Marinated Chicken'!I186&gt;0,Squid!I186&gt;0,Onions!I186&gt;0,Spanakopita!I186&gt;0,Flour!I186&gt;0),50,200))),0)</f>
        <v>0</v>
      </c>
      <c r="J186" s="2">
        <f ca="1">IF(D186&lt;$E$18,"N/A",IF(D186=$E$18,IF($E$7-SUM(OFFSET(F186,-$E$18,0):F186)&gt;0,$E$7-SUM(OFFSET(F186,-$E$18,0):F186),0),IF(OFFSET(G186,-$E$18,0)-SUM(OFFSET(F186,-$E$18,0):F186)&gt;0,OFFSET(G186,-$E$18,0)-SUM(OFFSET(F186,-$E$18,0):F186),0)))</f>
        <v>0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42</v>
      </c>
      <c r="F187" s="15">
        <f t="shared" si="16"/>
        <v>5</v>
      </c>
      <c r="G187" s="15">
        <f t="shared" ca="1" si="17"/>
        <v>0</v>
      </c>
      <c r="H187" s="13">
        <f t="shared" ca="1" si="13"/>
        <v>4.6027397260273981E-2</v>
      </c>
      <c r="I187" s="29">
        <f ca="1">IF(G187&lt;&gt;0,IF(E187&lt;0,0,IF(OR(Tzatziki!I187&gt;0,'Monterey Jack'!I187&gt;0,'Garlic Butter Sauce'!I187&gt;0),0,IF(OR(Pita!I187&gt;0,'Green Pepper'!I187&gt;0,'House Salad'!I187&gt;0,Mushrooms!I187&gt;0,Lemon!I187&gt;0,'Marinated Chicken'!I187&gt;0,Squid!I187&gt;0,Onions!I187&gt;0,Spanakopita!I187&gt;0,Flour!I187&gt;0),50,200))),0)</f>
        <v>0</v>
      </c>
      <c r="J187" s="2">
        <f ca="1">IF(D187&lt;$E$18,"N/A",IF(D187=$E$18,IF($E$7-SUM(OFFSET(F187,-$E$18,0):F187)&gt;0,$E$7-SUM(OFFSET(F187,-$E$18,0):F187),0),IF(OFFSET(G187,-$E$18,0)-SUM(OFFSET(F187,-$E$18,0):F187)&gt;0,OFFSET(G187,-$E$18,0)-SUM(OFFSET(F187,-$E$18,0):F187),0)))</f>
        <v>0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37</v>
      </c>
      <c r="F188" s="15">
        <f t="shared" si="16"/>
        <v>5</v>
      </c>
      <c r="G188" s="15">
        <f t="shared" ca="1" si="17"/>
        <v>70</v>
      </c>
      <c r="H188" s="13">
        <f t="shared" ca="1" si="13"/>
        <v>4.0547945205479455E-2</v>
      </c>
      <c r="I188" s="29">
        <f ca="1">IF(G188&lt;&gt;0,IF(E188&lt;0,0,IF(OR(Tzatziki!I188&gt;0,'Monterey Jack'!I188&gt;0,'Garlic Butter Sauce'!I188&gt;0),0,IF(OR(Pita!I188&gt;0,'Green Pepper'!I188&gt;0,'House Salad'!I188&gt;0,Mushrooms!I188&gt;0,Lemon!I188&gt;0,'Marinated Chicken'!I188&gt;0,Squid!I188&gt;0,Onions!I188&gt;0,Spanakopita!I188&gt;0,Flour!I188&gt;0),50,200))),0)</f>
        <v>0</v>
      </c>
      <c r="J188" s="2">
        <f ca="1">IF(D188&lt;$E$18,"N/A",IF(D188=$E$18,IF($E$7-SUM(OFFSET(F188,-$E$18,0):F188)&gt;0,$E$7-SUM(OFFSET(F188,-$E$18,0):F188),0),IF(OFFSET(G188,-$E$18,0)-SUM(OFFSET(F188,-$E$18,0):F188)&gt;0,OFFSET(G188,-$E$18,0)-SUM(OFFSET(F188,-$E$18,0):F188),0)))</f>
        <v>0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102</v>
      </c>
      <c r="F189" s="15">
        <f t="shared" si="16"/>
        <v>5</v>
      </c>
      <c r="G189" s="15">
        <f t="shared" ca="1" si="17"/>
        <v>0</v>
      </c>
      <c r="H189" s="13">
        <f t="shared" ca="1" si="13"/>
        <v>0.11178082191780823</v>
      </c>
      <c r="I189" s="29">
        <f ca="1">IF(G189&lt;&gt;0,IF(E189&lt;0,0,IF(OR(Tzatziki!I189&gt;0,'Monterey Jack'!I189&gt;0,'Garlic Butter Sauce'!I189&gt;0),0,IF(OR(Pita!I189&gt;0,'Green Pepper'!I189&gt;0,'House Salad'!I189&gt;0,Mushrooms!I189&gt;0,Lemon!I189&gt;0,'Marinated Chicken'!I189&gt;0,Squid!I189&gt;0,Onions!I189&gt;0,Spanakopita!I189&gt;0,Flour!I189&gt;0),50,200))),0)</f>
        <v>0</v>
      </c>
      <c r="J189" s="2">
        <f ca="1">IF(D189&lt;$E$18,"N/A",IF(D189=$E$18,IF($E$7-SUM(OFFSET(F189,-$E$18,0):F189)&gt;0,$E$7-SUM(OFFSET(F189,-$E$18,0):F189),0),IF(OFFSET(G189,-$E$18,0)-SUM(OFFSET(F189,-$E$18,0):F189)&gt;0,OFFSET(G189,-$E$18,0)-SUM(OFFSET(F189,-$E$18,0):F189),0)))</f>
        <v>0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97</v>
      </c>
      <c r="F190" s="15">
        <f t="shared" si="16"/>
        <v>5</v>
      </c>
      <c r="G190" s="15">
        <f t="shared" ca="1" si="17"/>
        <v>0</v>
      </c>
      <c r="H190" s="13">
        <f t="shared" ca="1" si="13"/>
        <v>0.10630136986301371</v>
      </c>
      <c r="I190" s="29">
        <f ca="1">IF(G190&lt;&gt;0,IF(E190&lt;0,0,IF(OR(Tzatziki!I190&gt;0,'Monterey Jack'!I190&gt;0,'Garlic Butter Sauce'!I190&gt;0),0,IF(OR(Pita!I190&gt;0,'Green Pepper'!I190&gt;0,'House Salad'!I190&gt;0,Mushrooms!I190&gt;0,Lemon!I190&gt;0,'Marinated Chicken'!I190&gt;0,Squid!I190&gt;0,Onions!I190&gt;0,Spanakopita!I190&gt;0,Flour!I190&gt;0),50,200))),0)</f>
        <v>0</v>
      </c>
      <c r="J190" s="2">
        <f ca="1">IF(D190&lt;$E$18,"N/A",IF(D190=$E$18,IF($E$7-SUM(OFFSET(F190,-$E$18,0):F190)&gt;0,$E$7-SUM(OFFSET(F190,-$E$18,0):F190),0),IF(OFFSET(G190,-$E$18,0)-SUM(OFFSET(F190,-$E$18,0):F190)&gt;0,OFFSET(G190,-$E$18,0)-SUM(OFFSET(F190,-$E$18,0):F190),0)))</f>
        <v>0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92</v>
      </c>
      <c r="F191" s="15">
        <f t="shared" si="16"/>
        <v>5</v>
      </c>
      <c r="G191" s="15">
        <f t="shared" ca="1" si="17"/>
        <v>0</v>
      </c>
      <c r="H191" s="13">
        <f t="shared" ca="1" si="13"/>
        <v>0.1008219178082192</v>
      </c>
      <c r="I191" s="29">
        <f ca="1">IF(G191&lt;&gt;0,IF(E191&lt;0,0,IF(OR(Tzatziki!I191&gt;0,'Monterey Jack'!I191&gt;0,'Garlic Butter Sauce'!I191&gt;0),0,IF(OR(Pita!I191&gt;0,'Green Pepper'!I191&gt;0,'House Salad'!I191&gt;0,Mushrooms!I191&gt;0,Lemon!I191&gt;0,'Marinated Chicken'!I191&gt;0,Squid!I191&gt;0,Onions!I191&gt;0,Spanakopita!I191&gt;0,Flour!I191&gt;0),50,200))),0)</f>
        <v>0</v>
      </c>
      <c r="J191" s="2">
        <f ca="1">IF(D191&lt;$E$18,"N/A",IF(D191=$E$18,IF($E$7-SUM(OFFSET(F191,-$E$18,0):F191)&gt;0,$E$7-SUM(OFFSET(F191,-$E$18,0):F191),0),IF(OFFSET(G191,-$E$18,0)-SUM(OFFSET(F191,-$E$18,0):F191)&gt;0,OFFSET(G191,-$E$18,0)-SUM(OFFSET(F191,-$E$18,0):F191),0)))</f>
        <v>0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87</v>
      </c>
      <c r="F192" s="15">
        <f t="shared" si="16"/>
        <v>5</v>
      </c>
      <c r="G192" s="15">
        <f t="shared" ca="1" si="17"/>
        <v>0</v>
      </c>
      <c r="H192" s="13">
        <f t="shared" ca="1" si="13"/>
        <v>9.5342465753424671E-2</v>
      </c>
      <c r="I192" s="29">
        <f ca="1">IF(G192&lt;&gt;0,IF(E192&lt;0,0,IF(OR(Tzatziki!I192&gt;0,'Monterey Jack'!I192&gt;0,'Garlic Butter Sauce'!I192&gt;0),0,IF(OR(Pita!I192&gt;0,'Green Pepper'!I192&gt;0,'House Salad'!I192&gt;0,Mushrooms!I192&gt;0,Lemon!I192&gt;0,'Marinated Chicken'!I192&gt;0,Squid!I192&gt;0,Onions!I192&gt;0,Spanakopita!I192&gt;0,Flour!I192&gt;0),50,200))),0)</f>
        <v>0</v>
      </c>
      <c r="J192" s="2">
        <f ca="1">IF(D192&lt;$E$18,"N/A",IF(D192=$E$18,IF($E$7-SUM(OFFSET(F192,-$E$18,0):F192)&gt;0,$E$7-SUM(OFFSET(F192,-$E$18,0):F192),0),IF(OFFSET(G192,-$E$18,0)-SUM(OFFSET(F192,-$E$18,0):F192)&gt;0,OFFSET(G192,-$E$18,0)-SUM(OFFSET(F192,-$E$18,0):F192),0)))</f>
        <v>0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82</v>
      </c>
      <c r="F193" s="15">
        <f t="shared" si="16"/>
        <v>5</v>
      </c>
      <c r="G193" s="15">
        <f t="shared" ca="1" si="17"/>
        <v>0</v>
      </c>
      <c r="H193" s="13">
        <f t="shared" ca="1" si="13"/>
        <v>8.9863013698630145E-2</v>
      </c>
      <c r="I193" s="29">
        <f ca="1">IF(G193&lt;&gt;0,IF(E193&lt;0,0,IF(OR(Tzatziki!I193&gt;0,'Monterey Jack'!I193&gt;0,'Garlic Butter Sauce'!I193&gt;0),0,IF(OR(Pita!I193&gt;0,'Green Pepper'!I193&gt;0,'House Salad'!I193&gt;0,Mushrooms!I193&gt;0,Lemon!I193&gt;0,'Marinated Chicken'!I193&gt;0,Squid!I193&gt;0,Onions!I193&gt;0,Spanakopita!I193&gt;0,Flour!I193&gt;0),50,200))),0)</f>
        <v>0</v>
      </c>
      <c r="J193" s="2">
        <f ca="1">IF(D193&lt;$E$18,"N/A",IF(D193=$E$18,IF($E$7-SUM(OFFSET(F193,-$E$18,0):F193)&gt;0,$E$7-SUM(OFFSET(F193,-$E$18,0):F193),0),IF(OFFSET(G193,-$E$18,0)-SUM(OFFSET(F193,-$E$18,0):F193)&gt;0,OFFSET(G193,-$E$18,0)-SUM(OFFSET(F193,-$E$18,0):F193),0)))</f>
        <v>0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77</v>
      </c>
      <c r="F194" s="15">
        <f t="shared" si="16"/>
        <v>5</v>
      </c>
      <c r="G194" s="15">
        <f t="shared" ca="1" si="17"/>
        <v>0</v>
      </c>
      <c r="H194" s="13">
        <f t="shared" ca="1" si="13"/>
        <v>8.4383561643835633E-2</v>
      </c>
      <c r="I194" s="29">
        <f ca="1">IF(G194&lt;&gt;0,IF(E194&lt;0,0,IF(OR(Tzatziki!I194&gt;0,'Monterey Jack'!I194&gt;0,'Garlic Butter Sauce'!I194&gt;0),0,IF(OR(Pita!I194&gt;0,'Green Pepper'!I194&gt;0,'House Salad'!I194&gt;0,Mushrooms!I194&gt;0,Lemon!I194&gt;0,'Marinated Chicken'!I194&gt;0,Squid!I194&gt;0,Onions!I194&gt;0,Spanakopita!I194&gt;0,Flour!I194&gt;0),50,200))),0)</f>
        <v>0</v>
      </c>
      <c r="J194" s="2">
        <f ca="1">IF(D194&lt;$E$18,"N/A",IF(D194=$E$18,IF($E$7-SUM(OFFSET(F194,-$E$18,0):F194)&gt;0,$E$7-SUM(OFFSET(F194,-$E$18,0):F194),0),IF(OFFSET(G194,-$E$18,0)-SUM(OFFSET(F194,-$E$18,0):F194)&gt;0,OFFSET(G194,-$E$18,0)-SUM(OFFSET(F194,-$E$18,0):F194),0)))</f>
        <v>0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72</v>
      </c>
      <c r="F195" s="15">
        <f t="shared" si="16"/>
        <v>5</v>
      </c>
      <c r="G195" s="15">
        <f t="shared" ca="1" si="17"/>
        <v>0</v>
      </c>
      <c r="H195" s="13">
        <f t="shared" ca="1" si="13"/>
        <v>7.8904109589041108E-2</v>
      </c>
      <c r="I195" s="29">
        <f ca="1">IF(G195&lt;&gt;0,IF(E195&lt;0,0,IF(OR(Tzatziki!I195&gt;0,'Monterey Jack'!I195&gt;0,'Garlic Butter Sauce'!I195&gt;0),0,IF(OR(Pita!I195&gt;0,'Green Pepper'!I195&gt;0,'House Salad'!I195&gt;0,Mushrooms!I195&gt;0,Lemon!I195&gt;0,'Marinated Chicken'!I195&gt;0,Squid!I195&gt;0,Onions!I195&gt;0,Spanakopita!I195&gt;0,Flour!I195&gt;0),50,200))),0)</f>
        <v>0</v>
      </c>
      <c r="J195" s="2">
        <f ca="1">IF(D195&lt;$E$18,"N/A",IF(D195=$E$18,IF($E$7-SUM(OFFSET(F195,-$E$18,0):F195)&gt;0,$E$7-SUM(OFFSET(F195,-$E$18,0):F195),0),IF(OFFSET(G195,-$E$18,0)-SUM(OFFSET(F195,-$E$18,0):F195)&gt;0,OFFSET(G195,-$E$18,0)-SUM(OFFSET(F195,-$E$18,0):F195),0)))</f>
        <v>0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67</v>
      </c>
      <c r="F196" s="15">
        <f t="shared" si="16"/>
        <v>5</v>
      </c>
      <c r="G196" s="15">
        <f t="shared" ca="1" si="17"/>
        <v>0</v>
      </c>
      <c r="H196" s="13">
        <f t="shared" ca="1" si="13"/>
        <v>7.3424657534246582E-2</v>
      </c>
      <c r="I196" s="29">
        <f ca="1">IF(G196&lt;&gt;0,IF(E196&lt;0,0,IF(OR(Tzatziki!I196&gt;0,'Monterey Jack'!I196&gt;0,'Garlic Butter Sauce'!I196&gt;0),0,IF(OR(Pita!I196&gt;0,'Green Pepper'!I196&gt;0,'House Salad'!I196&gt;0,Mushrooms!I196&gt;0,Lemon!I196&gt;0,'Marinated Chicken'!I196&gt;0,Squid!I196&gt;0,Onions!I196&gt;0,Spanakopita!I196&gt;0,Flour!I196&gt;0),50,200))),0)</f>
        <v>0</v>
      </c>
      <c r="J196" s="2">
        <f ca="1">IF(D196&lt;$E$18,"N/A",IF(D196=$E$18,IF($E$7-SUM(OFFSET(F196,-$E$18,0):F196)&gt;0,$E$7-SUM(OFFSET(F196,-$E$18,0):F196),0),IF(OFFSET(G196,-$E$18,0)-SUM(OFFSET(F196,-$E$18,0):F196)&gt;0,OFFSET(G196,-$E$18,0)-SUM(OFFSET(F196,-$E$18,0):F196),0)))</f>
        <v>0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62</v>
      </c>
      <c r="F197" s="15">
        <f t="shared" si="16"/>
        <v>5</v>
      </c>
      <c r="G197" s="15">
        <f t="shared" ca="1" si="17"/>
        <v>0</v>
      </c>
      <c r="H197" s="13">
        <f t="shared" ca="1" si="13"/>
        <v>6.794520547945207E-2</v>
      </c>
      <c r="I197" s="29">
        <f ca="1">IF(G197&lt;&gt;0,IF(E197&lt;0,0,IF(OR(Tzatziki!I197&gt;0,'Monterey Jack'!I197&gt;0,'Garlic Butter Sauce'!I197&gt;0),0,IF(OR(Pita!I197&gt;0,'Green Pepper'!I197&gt;0,'House Salad'!I197&gt;0,Mushrooms!I197&gt;0,Lemon!I197&gt;0,'Marinated Chicken'!I197&gt;0,Squid!I197&gt;0,Onions!I197&gt;0,Spanakopita!I197&gt;0,Flour!I197&gt;0),50,200))),0)</f>
        <v>0</v>
      </c>
      <c r="J197" s="2">
        <f ca="1">IF(D197&lt;$E$18,"N/A",IF(D197=$E$18,IF($E$7-SUM(OFFSET(F197,-$E$18,0):F197)&gt;0,$E$7-SUM(OFFSET(F197,-$E$18,0):F197),0),IF(OFFSET(G197,-$E$18,0)-SUM(OFFSET(F197,-$E$18,0):F197)&gt;0,OFFSET(G197,-$E$18,0)-SUM(OFFSET(F197,-$E$18,0):F197),0)))</f>
        <v>0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57</v>
      </c>
      <c r="F198" s="15">
        <f t="shared" si="16"/>
        <v>5</v>
      </c>
      <c r="G198" s="15">
        <f t="shared" ca="1" si="17"/>
        <v>0</v>
      </c>
      <c r="H198" s="13">
        <f t="shared" ca="1" si="13"/>
        <v>6.2465753424657544E-2</v>
      </c>
      <c r="I198" s="29">
        <f ca="1">IF(G198&lt;&gt;0,IF(E198&lt;0,0,IF(OR(Tzatziki!I198&gt;0,'Monterey Jack'!I198&gt;0,'Garlic Butter Sauce'!I198&gt;0),0,IF(OR(Pita!I198&gt;0,'Green Pepper'!I198&gt;0,'House Salad'!I198&gt;0,Mushrooms!I198&gt;0,Lemon!I198&gt;0,'Marinated Chicken'!I198&gt;0,Squid!I198&gt;0,Onions!I198&gt;0,Spanakopita!I198&gt;0,Flour!I198&gt;0),50,200))),0)</f>
        <v>0</v>
      </c>
      <c r="J198" s="2">
        <f ca="1">IF(D198&lt;$E$18,"N/A",IF(D198=$E$18,IF($E$7-SUM(OFFSET(F198,-$E$18,0):F198)&gt;0,$E$7-SUM(OFFSET(F198,-$E$18,0):F198),0),IF(OFFSET(G198,-$E$18,0)-SUM(OFFSET(F198,-$E$18,0):F198)&gt;0,OFFSET(G198,-$E$18,0)-SUM(OFFSET(F198,-$E$18,0):F198),0)))</f>
        <v>0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52</v>
      </c>
      <c r="F199" s="15">
        <f t="shared" si="16"/>
        <v>5</v>
      </c>
      <c r="G199" s="15">
        <f t="shared" ca="1" si="17"/>
        <v>0</v>
      </c>
      <c r="H199" s="13">
        <f t="shared" ca="1" si="13"/>
        <v>5.6986301369863018E-2</v>
      </c>
      <c r="I199" s="29">
        <f ca="1">IF(G199&lt;&gt;0,IF(E199&lt;0,0,IF(OR(Tzatziki!I199&gt;0,'Monterey Jack'!I199&gt;0,'Garlic Butter Sauce'!I199&gt;0),0,IF(OR(Pita!I199&gt;0,'Green Pepper'!I199&gt;0,'House Salad'!I199&gt;0,Mushrooms!I199&gt;0,Lemon!I199&gt;0,'Marinated Chicken'!I199&gt;0,Squid!I199&gt;0,Onions!I199&gt;0,Spanakopita!I199&gt;0,Flour!I199&gt;0),50,200))),0)</f>
        <v>0</v>
      </c>
      <c r="J199" s="2">
        <f ca="1">IF(D199&lt;$E$18,"N/A",IF(D199=$E$18,IF($E$7-SUM(OFFSET(F199,-$E$18,0):F199)&gt;0,$E$7-SUM(OFFSET(F199,-$E$18,0):F199),0),IF(OFFSET(G199,-$E$18,0)-SUM(OFFSET(F199,-$E$18,0):F199)&gt;0,OFFSET(G199,-$E$18,0)-SUM(OFFSET(F199,-$E$18,0):F199),0)))</f>
        <v>0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47</v>
      </c>
      <c r="F200" s="15">
        <f t="shared" si="16"/>
        <v>5</v>
      </c>
      <c r="G200" s="15">
        <f t="shared" ca="1" si="17"/>
        <v>0</v>
      </c>
      <c r="H200" s="13">
        <f t="shared" ca="1" si="13"/>
        <v>5.1506849315068499E-2</v>
      </c>
      <c r="I200" s="29">
        <f ca="1">IF(G200&lt;&gt;0,IF(E200&lt;0,0,IF(OR(Tzatziki!I200&gt;0,'Monterey Jack'!I200&gt;0,'Garlic Butter Sauce'!I200&gt;0),0,IF(OR(Pita!I200&gt;0,'Green Pepper'!I200&gt;0,'House Salad'!I200&gt;0,Mushrooms!I200&gt;0,Lemon!I200&gt;0,'Marinated Chicken'!I200&gt;0,Squid!I200&gt;0,Onions!I200&gt;0,Spanakopita!I200&gt;0,Flour!I200&gt;0),50,200))),0)</f>
        <v>0</v>
      </c>
      <c r="J200" s="2">
        <f ca="1">IF(D200&lt;$E$18,"N/A",IF(D200=$E$18,IF($E$7-SUM(OFFSET(F200,-$E$18,0):F200)&gt;0,$E$7-SUM(OFFSET(F200,-$E$18,0):F200),0),IF(OFFSET(G200,-$E$18,0)-SUM(OFFSET(F200,-$E$18,0):F200)&gt;0,OFFSET(G200,-$E$18,0)-SUM(OFFSET(F200,-$E$18,0):F200),0)))</f>
        <v>0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42</v>
      </c>
      <c r="F201" s="15">
        <f t="shared" si="16"/>
        <v>5</v>
      </c>
      <c r="G201" s="15">
        <f t="shared" ca="1" si="17"/>
        <v>0</v>
      </c>
      <c r="H201" s="13">
        <f t="shared" ca="1" si="13"/>
        <v>4.6027397260273981E-2</v>
      </c>
      <c r="I201" s="29">
        <f ca="1">IF(G201&lt;&gt;0,IF(E201&lt;0,0,IF(OR(Tzatziki!I201&gt;0,'Monterey Jack'!I201&gt;0,'Garlic Butter Sauce'!I201&gt;0),0,IF(OR(Pita!I201&gt;0,'Green Pepper'!I201&gt;0,'House Salad'!I201&gt;0,Mushrooms!I201&gt;0,Lemon!I201&gt;0,'Marinated Chicken'!I201&gt;0,Squid!I201&gt;0,Onions!I201&gt;0,Spanakopita!I201&gt;0,Flour!I201&gt;0),50,200))),0)</f>
        <v>0</v>
      </c>
      <c r="J201" s="2">
        <f ca="1">IF(D201&lt;$E$18,"N/A",IF(D201=$E$18,IF($E$7-SUM(OFFSET(F201,-$E$18,0):F201)&gt;0,$E$7-SUM(OFFSET(F201,-$E$18,0):F201),0),IF(OFFSET(G201,-$E$18,0)-SUM(OFFSET(F201,-$E$18,0):F201)&gt;0,OFFSET(G201,-$E$18,0)-SUM(OFFSET(F201,-$E$18,0):F201),0)))</f>
        <v>0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37</v>
      </c>
      <c r="F202" s="15">
        <f t="shared" si="16"/>
        <v>5</v>
      </c>
      <c r="G202" s="15">
        <f t="shared" ca="1" si="17"/>
        <v>70</v>
      </c>
      <c r="H202" s="13">
        <f t="shared" ca="1" si="13"/>
        <v>4.0547945205479455E-2</v>
      </c>
      <c r="I202" s="29">
        <f ca="1">IF(G202&lt;&gt;0,IF(E202&lt;0,0,IF(OR(Tzatziki!I202&gt;0,'Monterey Jack'!I202&gt;0,'Garlic Butter Sauce'!I202&gt;0),0,IF(OR(Pita!I202&gt;0,'Green Pepper'!I202&gt;0,'House Salad'!I202&gt;0,Mushrooms!I202&gt;0,Lemon!I202&gt;0,'Marinated Chicken'!I202&gt;0,Squid!I202&gt;0,Onions!I202&gt;0,Spanakopita!I202&gt;0,Flour!I202&gt;0),50,200))),0)</f>
        <v>0</v>
      </c>
      <c r="J202" s="2">
        <f ca="1">IF(D202&lt;$E$18,"N/A",IF(D202=$E$18,IF($E$7-SUM(OFFSET(F202,-$E$18,0):F202)&gt;0,$E$7-SUM(OFFSET(F202,-$E$18,0):F202),0),IF(OFFSET(G202,-$E$18,0)-SUM(OFFSET(F202,-$E$18,0):F202)&gt;0,OFFSET(G202,-$E$18,0)-SUM(OFFSET(F202,-$E$18,0):F202),0)))</f>
        <v>0</v>
      </c>
      <c r="K202" s="13">
        <f t="shared" ca="1" si="14"/>
        <v>0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102</v>
      </c>
      <c r="F203" s="15">
        <f t="shared" si="16"/>
        <v>5</v>
      </c>
      <c r="G203" s="15">
        <f t="shared" ca="1" si="17"/>
        <v>0</v>
      </c>
      <c r="H203" s="13">
        <f t="shared" ca="1" si="13"/>
        <v>0.11178082191780823</v>
      </c>
      <c r="I203" s="29">
        <f ca="1">IF(G203&lt;&gt;0,IF(E203&lt;0,0,IF(OR(Tzatziki!I203&gt;0,'Monterey Jack'!I203&gt;0,'Garlic Butter Sauce'!I203&gt;0),0,IF(OR(Pita!I203&gt;0,'Green Pepper'!I203&gt;0,'House Salad'!I203&gt;0,Mushrooms!I203&gt;0,Lemon!I203&gt;0,'Marinated Chicken'!I203&gt;0,Squid!I203&gt;0,Onions!I203&gt;0,Spanakopita!I203&gt;0,Flour!I203&gt;0),50,200))),0)</f>
        <v>0</v>
      </c>
      <c r="J203" s="2">
        <f ca="1">IF(D203&lt;$E$18,"N/A",IF(D203=$E$18,IF($E$7-SUM(OFFSET(F203,-$E$18,0):F203)&gt;0,$E$7-SUM(OFFSET(F203,-$E$18,0):F203),0),IF(OFFSET(G203,-$E$18,0)-SUM(OFFSET(F203,-$E$18,0):F203)&gt;0,OFFSET(G203,-$E$18,0)-SUM(OFFSET(F203,-$E$18,0):F203),0)))</f>
        <v>0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97</v>
      </c>
      <c r="F204" s="15">
        <f t="shared" si="16"/>
        <v>5</v>
      </c>
      <c r="G204" s="15">
        <f t="shared" ca="1" si="17"/>
        <v>0</v>
      </c>
      <c r="H204" s="13">
        <f t="shared" ca="1" si="13"/>
        <v>0.10630136986301371</v>
      </c>
      <c r="I204" s="29">
        <f ca="1">IF(G204&lt;&gt;0,IF(E204&lt;0,0,IF(OR(Tzatziki!I204&gt;0,'Monterey Jack'!I204&gt;0,'Garlic Butter Sauce'!I204&gt;0),0,IF(OR(Pita!I204&gt;0,'Green Pepper'!I204&gt;0,'House Salad'!I204&gt;0,Mushrooms!I204&gt;0,Lemon!I204&gt;0,'Marinated Chicken'!I204&gt;0,Squid!I204&gt;0,Onions!I204&gt;0,Spanakopita!I204&gt;0,Flour!I204&gt;0),50,200))),0)</f>
        <v>0</v>
      </c>
      <c r="J204" s="2">
        <f ca="1">IF(D204&lt;$E$18,"N/A",IF(D204=$E$18,IF($E$7-SUM(OFFSET(F204,-$E$18,0):F204)&gt;0,$E$7-SUM(OFFSET(F204,-$E$18,0):F204),0),IF(OFFSET(G204,-$E$18,0)-SUM(OFFSET(F204,-$E$18,0):F204)&gt;0,OFFSET(G204,-$E$18,0)-SUM(OFFSET(F204,-$E$18,0):F204),0)))</f>
        <v>0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92</v>
      </c>
      <c r="F205" s="15">
        <f t="shared" si="16"/>
        <v>5</v>
      </c>
      <c r="G205" s="15">
        <f t="shared" ca="1" si="17"/>
        <v>0</v>
      </c>
      <c r="H205" s="13">
        <f t="shared" ca="1" si="13"/>
        <v>0.1008219178082192</v>
      </c>
      <c r="I205" s="29">
        <f ca="1">IF(G205&lt;&gt;0,IF(E205&lt;0,0,IF(OR(Tzatziki!I205&gt;0,'Monterey Jack'!I205&gt;0,'Garlic Butter Sauce'!I205&gt;0),0,IF(OR(Pita!I205&gt;0,'Green Pepper'!I205&gt;0,'House Salad'!I205&gt;0,Mushrooms!I205&gt;0,Lemon!I205&gt;0,'Marinated Chicken'!I205&gt;0,Squid!I205&gt;0,Onions!I205&gt;0,Spanakopita!I205&gt;0,Flour!I205&gt;0),50,200))),0)</f>
        <v>0</v>
      </c>
      <c r="J205" s="2">
        <f ca="1">IF(D205&lt;$E$18,"N/A",IF(D205=$E$18,IF($E$7-SUM(OFFSET(F205,-$E$18,0):F205)&gt;0,$E$7-SUM(OFFSET(F205,-$E$18,0):F205),0),IF(OFFSET(G205,-$E$18,0)-SUM(OFFSET(F205,-$E$18,0):F205)&gt;0,OFFSET(G205,-$E$18,0)-SUM(OFFSET(F205,-$E$18,0):F205),0)))</f>
        <v>0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87</v>
      </c>
      <c r="F206" s="15">
        <f t="shared" si="16"/>
        <v>5</v>
      </c>
      <c r="G206" s="15">
        <f t="shared" ca="1" si="17"/>
        <v>0</v>
      </c>
      <c r="H206" s="13">
        <f t="shared" ca="1" si="13"/>
        <v>9.5342465753424671E-2</v>
      </c>
      <c r="I206" s="29">
        <f ca="1">IF(G206&lt;&gt;0,IF(E206&lt;0,0,IF(OR(Tzatziki!I206&gt;0,'Monterey Jack'!I206&gt;0,'Garlic Butter Sauce'!I206&gt;0),0,IF(OR(Pita!I206&gt;0,'Green Pepper'!I206&gt;0,'House Salad'!I206&gt;0,Mushrooms!I206&gt;0,Lemon!I206&gt;0,'Marinated Chicken'!I206&gt;0,Squid!I206&gt;0,Onions!I206&gt;0,Spanakopita!I206&gt;0,Flour!I206&gt;0),50,200))),0)</f>
        <v>0</v>
      </c>
      <c r="J206" s="2">
        <f ca="1">IF(D206&lt;$E$18,"N/A",IF(D206=$E$18,IF($E$7-SUM(OFFSET(F206,-$E$18,0):F206)&gt;0,$E$7-SUM(OFFSET(F206,-$E$18,0):F206),0),IF(OFFSET(G206,-$E$18,0)-SUM(OFFSET(F206,-$E$18,0):F206)&gt;0,OFFSET(G206,-$E$18,0)-SUM(OFFSET(F206,-$E$18,0):F206),0)))</f>
        <v>0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82</v>
      </c>
      <c r="F207" s="15">
        <f t="shared" si="16"/>
        <v>5</v>
      </c>
      <c r="G207" s="15">
        <f t="shared" ca="1" si="17"/>
        <v>0</v>
      </c>
      <c r="H207" s="13">
        <f t="shared" ca="1" si="13"/>
        <v>8.9863013698630145E-2</v>
      </c>
      <c r="I207" s="29">
        <f ca="1">IF(G207&lt;&gt;0,IF(E207&lt;0,0,IF(OR(Tzatziki!I207&gt;0,'Monterey Jack'!I207&gt;0,'Garlic Butter Sauce'!I207&gt;0),0,IF(OR(Pita!I207&gt;0,'Green Pepper'!I207&gt;0,'House Salad'!I207&gt;0,Mushrooms!I207&gt;0,Lemon!I207&gt;0,'Marinated Chicken'!I207&gt;0,Squid!I207&gt;0,Onions!I207&gt;0,Spanakopita!I207&gt;0,Flour!I207&gt;0),50,200))),0)</f>
        <v>0</v>
      </c>
      <c r="J207" s="2">
        <f ca="1">IF(D207&lt;$E$18,"N/A",IF(D207=$E$18,IF($E$7-SUM(OFFSET(F207,-$E$18,0):F207)&gt;0,$E$7-SUM(OFFSET(F207,-$E$18,0):F207),0),IF(OFFSET(G207,-$E$18,0)-SUM(OFFSET(F207,-$E$18,0):F207)&gt;0,OFFSET(G207,-$E$18,0)-SUM(OFFSET(F207,-$E$18,0):F207),0)))</f>
        <v>0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77</v>
      </c>
      <c r="F208" s="15">
        <f t="shared" si="16"/>
        <v>5</v>
      </c>
      <c r="G208" s="15">
        <f t="shared" ca="1" si="17"/>
        <v>0</v>
      </c>
      <c r="H208" s="13">
        <f t="shared" ca="1" si="13"/>
        <v>8.4383561643835633E-2</v>
      </c>
      <c r="I208" s="29">
        <f ca="1">IF(G208&lt;&gt;0,IF(E208&lt;0,0,IF(OR(Tzatziki!I208&gt;0,'Monterey Jack'!I208&gt;0,'Garlic Butter Sauce'!I208&gt;0),0,IF(OR(Pita!I208&gt;0,'Green Pepper'!I208&gt;0,'House Salad'!I208&gt;0,Mushrooms!I208&gt;0,Lemon!I208&gt;0,'Marinated Chicken'!I208&gt;0,Squid!I208&gt;0,Onions!I208&gt;0,Spanakopita!I208&gt;0,Flour!I208&gt;0),50,200))),0)</f>
        <v>0</v>
      </c>
      <c r="J208" s="2">
        <f ca="1">IF(D208&lt;$E$18,"N/A",IF(D208=$E$18,IF($E$7-SUM(OFFSET(F208,-$E$18,0):F208)&gt;0,$E$7-SUM(OFFSET(F208,-$E$18,0):F208),0),IF(OFFSET(G208,-$E$18,0)-SUM(OFFSET(F208,-$E$18,0):F208)&gt;0,OFFSET(G208,-$E$18,0)-SUM(OFFSET(F208,-$E$18,0):F208),0)))</f>
        <v>0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72</v>
      </c>
      <c r="F209" s="15">
        <f t="shared" si="16"/>
        <v>5</v>
      </c>
      <c r="G209" s="15">
        <f t="shared" ca="1" si="17"/>
        <v>0</v>
      </c>
      <c r="H209" s="13">
        <f t="shared" ca="1" si="13"/>
        <v>7.8904109589041108E-2</v>
      </c>
      <c r="I209" s="29">
        <f ca="1">IF(G209&lt;&gt;0,IF(E209&lt;0,0,IF(OR(Tzatziki!I209&gt;0,'Monterey Jack'!I209&gt;0,'Garlic Butter Sauce'!I209&gt;0),0,IF(OR(Pita!I209&gt;0,'Green Pepper'!I209&gt;0,'House Salad'!I209&gt;0,Mushrooms!I209&gt;0,Lemon!I209&gt;0,'Marinated Chicken'!I209&gt;0,Squid!I209&gt;0,Onions!I209&gt;0,Spanakopita!I209&gt;0,Flour!I209&gt;0),50,200))),0)</f>
        <v>0</v>
      </c>
      <c r="J209" s="2">
        <f ca="1">IF(D209&lt;$E$18,"N/A",IF(D209=$E$18,IF($E$7-SUM(OFFSET(F209,-$E$18,0):F209)&gt;0,$E$7-SUM(OFFSET(F209,-$E$18,0):F209),0),IF(OFFSET(G209,-$E$18,0)-SUM(OFFSET(F209,-$E$18,0):F209)&gt;0,OFFSET(G209,-$E$18,0)-SUM(OFFSET(F209,-$E$18,0):F209),0)))</f>
        <v>0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67</v>
      </c>
      <c r="F210" s="15">
        <f t="shared" si="16"/>
        <v>5</v>
      </c>
      <c r="G210" s="15">
        <f t="shared" ca="1" si="17"/>
        <v>0</v>
      </c>
      <c r="H210" s="13">
        <f t="shared" ca="1" si="13"/>
        <v>7.3424657534246582E-2</v>
      </c>
      <c r="I210" s="29">
        <f ca="1">IF(G210&lt;&gt;0,IF(E210&lt;0,0,IF(OR(Tzatziki!I210&gt;0,'Monterey Jack'!I210&gt;0,'Garlic Butter Sauce'!I210&gt;0),0,IF(OR(Pita!I210&gt;0,'Green Pepper'!I210&gt;0,'House Salad'!I210&gt;0,Mushrooms!I210&gt;0,Lemon!I210&gt;0,'Marinated Chicken'!I210&gt;0,Squid!I210&gt;0,Onions!I210&gt;0,Spanakopita!I210&gt;0,Flour!I210&gt;0),50,200))),0)</f>
        <v>0</v>
      </c>
      <c r="J210" s="2">
        <f ca="1">IF(D210&lt;$E$18,"N/A",IF(D210=$E$18,IF($E$7-SUM(OFFSET(F210,-$E$18,0):F210)&gt;0,$E$7-SUM(OFFSET(F210,-$E$18,0):F210),0),IF(OFFSET(G210,-$E$18,0)-SUM(OFFSET(F210,-$E$18,0):F210)&gt;0,OFFSET(G210,-$E$18,0)-SUM(OFFSET(F210,-$E$18,0):F210),0)))</f>
        <v>0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62</v>
      </c>
      <c r="F211" s="15">
        <f t="shared" si="16"/>
        <v>5</v>
      </c>
      <c r="G211" s="15">
        <f t="shared" ca="1" si="17"/>
        <v>0</v>
      </c>
      <c r="H211" s="13">
        <f t="shared" ca="1" si="13"/>
        <v>6.794520547945207E-2</v>
      </c>
      <c r="I211" s="29">
        <f ca="1">IF(G211&lt;&gt;0,IF(E211&lt;0,0,IF(OR(Tzatziki!I211&gt;0,'Monterey Jack'!I211&gt;0,'Garlic Butter Sauce'!I211&gt;0),0,IF(OR(Pita!I211&gt;0,'Green Pepper'!I211&gt;0,'House Salad'!I211&gt;0,Mushrooms!I211&gt;0,Lemon!I211&gt;0,'Marinated Chicken'!I211&gt;0,Squid!I211&gt;0,Onions!I211&gt;0,Spanakopita!I211&gt;0,Flour!I211&gt;0),50,200))),0)</f>
        <v>0</v>
      </c>
      <c r="J211" s="2">
        <f ca="1">IF(D211&lt;$E$18,"N/A",IF(D211=$E$18,IF($E$7-SUM(OFFSET(F211,-$E$18,0):F211)&gt;0,$E$7-SUM(OFFSET(F211,-$E$18,0):F211),0),IF(OFFSET(G211,-$E$18,0)-SUM(OFFSET(F211,-$E$18,0):F211)&gt;0,OFFSET(G211,-$E$18,0)-SUM(OFFSET(F211,-$E$18,0):F211),0)))</f>
        <v>0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57</v>
      </c>
      <c r="F212" s="15">
        <f t="shared" si="16"/>
        <v>5</v>
      </c>
      <c r="G212" s="15">
        <f t="shared" ca="1" si="17"/>
        <v>0</v>
      </c>
      <c r="H212" s="13">
        <f t="shared" ca="1" si="13"/>
        <v>6.2465753424657544E-2</v>
      </c>
      <c r="I212" s="29">
        <f ca="1">IF(G212&lt;&gt;0,IF(E212&lt;0,0,IF(OR(Tzatziki!I212&gt;0,'Monterey Jack'!I212&gt;0,'Garlic Butter Sauce'!I212&gt;0),0,IF(OR(Pita!I212&gt;0,'Green Pepper'!I212&gt;0,'House Salad'!I212&gt;0,Mushrooms!I212&gt;0,Lemon!I212&gt;0,'Marinated Chicken'!I212&gt;0,Squid!I212&gt;0,Onions!I212&gt;0,Spanakopita!I212&gt;0,Flour!I212&gt;0),50,200))),0)</f>
        <v>0</v>
      </c>
      <c r="J212" s="2">
        <f ca="1">IF(D212&lt;$E$18,"N/A",IF(D212=$E$18,IF($E$7-SUM(OFFSET(F212,-$E$18,0):F212)&gt;0,$E$7-SUM(OFFSET(F212,-$E$18,0):F212),0),IF(OFFSET(G212,-$E$18,0)-SUM(OFFSET(F212,-$E$18,0):F212)&gt;0,OFFSET(G212,-$E$18,0)-SUM(OFFSET(F212,-$E$18,0):F212),0)))</f>
        <v>0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52</v>
      </c>
      <c r="F213" s="15">
        <f t="shared" si="16"/>
        <v>5</v>
      </c>
      <c r="G213" s="15">
        <f t="shared" ca="1" si="17"/>
        <v>0</v>
      </c>
      <c r="H213" s="13">
        <f t="shared" ref="H213:H276" ca="1" si="19">IF(E213&gt;0,E213*($E$12/365),0)</f>
        <v>5.6986301369863018E-2</v>
      </c>
      <c r="I213" s="29">
        <f ca="1">IF(G213&lt;&gt;0,IF(E213&lt;0,0,IF(OR(Tzatziki!I213&gt;0,'Monterey Jack'!I213&gt;0,'Garlic Butter Sauce'!I213&gt;0),0,IF(OR(Pita!I213&gt;0,'Green Pepper'!I213&gt;0,'House Salad'!I213&gt;0,Mushrooms!I213&gt;0,Lemon!I213&gt;0,'Marinated Chicken'!I213&gt;0,Squid!I213&gt;0,Onions!I213&gt;0,Spanakopita!I213&gt;0,Flour!I213&gt;0),50,200))),0)</f>
        <v>0</v>
      </c>
      <c r="J213" s="2">
        <f ca="1">IF(D213&lt;$E$18,"N/A",IF(D213=$E$18,IF($E$7-SUM(OFFSET(F213,-$E$18,0):F213)&gt;0,$E$7-SUM(OFFSET(F213,-$E$18,0):F213),0),IF(OFFSET(G213,-$E$18,0)-SUM(OFFSET(F213,-$E$18,0):F213)&gt;0,OFFSET(G213,-$E$18,0)-SUM(OFFSET(F213,-$E$18,0):F213),0)))</f>
        <v>0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47</v>
      </c>
      <c r="F214" s="15">
        <f t="shared" ref="F214:F277" si="22">ROUND($E$15/7,0)</f>
        <v>5</v>
      </c>
      <c r="G214" s="15">
        <f t="shared" ref="G214:G277" ca="1" si="23">IF(D214=1,$E$4,IF(E214&lt;0,$E$4-E214,IF(MOD(D214,$E$5)=0,$E$4-E214,0)))</f>
        <v>0</v>
      </c>
      <c r="H214" s="13">
        <f t="shared" ca="1" si="19"/>
        <v>5.1506849315068499E-2</v>
      </c>
      <c r="I214" s="29">
        <f ca="1">IF(G214&lt;&gt;0,IF(E214&lt;0,0,IF(OR(Tzatziki!I214&gt;0,'Monterey Jack'!I214&gt;0,'Garlic Butter Sauce'!I214&gt;0),0,IF(OR(Pita!I214&gt;0,'Green Pepper'!I214&gt;0,'House Salad'!I214&gt;0,Mushrooms!I214&gt;0,Lemon!I214&gt;0,'Marinated Chicken'!I214&gt;0,Squid!I214&gt;0,Onions!I214&gt;0,Spanakopita!I214&gt;0,Flour!I214&gt;0),50,200))),0)</f>
        <v>0</v>
      </c>
      <c r="J214" s="2">
        <f ca="1">IF(D214&lt;$E$18,"N/A",IF(D214=$E$18,IF($E$7-SUM(OFFSET(F214,-$E$18,0):F214)&gt;0,$E$7-SUM(OFFSET(F214,-$E$18,0):F214),0),IF(OFFSET(G214,-$E$18,0)-SUM(OFFSET(F214,-$E$18,0):F214)&gt;0,OFFSET(G214,-$E$18,0)-SUM(OFFSET(F214,-$E$18,0):F214),0)))</f>
        <v>0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42</v>
      </c>
      <c r="F215" s="15">
        <f t="shared" si="22"/>
        <v>5</v>
      </c>
      <c r="G215" s="15">
        <f t="shared" ca="1" si="23"/>
        <v>0</v>
      </c>
      <c r="H215" s="13">
        <f t="shared" ca="1" si="19"/>
        <v>4.6027397260273981E-2</v>
      </c>
      <c r="I215" s="29">
        <f ca="1">IF(G215&lt;&gt;0,IF(E215&lt;0,0,IF(OR(Tzatziki!I215&gt;0,'Monterey Jack'!I215&gt;0,'Garlic Butter Sauce'!I215&gt;0),0,IF(OR(Pita!I215&gt;0,'Green Pepper'!I215&gt;0,'House Salad'!I215&gt;0,Mushrooms!I215&gt;0,Lemon!I215&gt;0,'Marinated Chicken'!I215&gt;0,Squid!I215&gt;0,Onions!I215&gt;0,Spanakopita!I215&gt;0,Flour!I215&gt;0),50,200))),0)</f>
        <v>0</v>
      </c>
      <c r="J215" s="2">
        <f ca="1">IF(D215&lt;$E$18,"N/A",IF(D215=$E$18,IF($E$7-SUM(OFFSET(F215,-$E$18,0):F215)&gt;0,$E$7-SUM(OFFSET(F215,-$E$18,0):F215),0),IF(OFFSET(G215,-$E$18,0)-SUM(OFFSET(F215,-$E$18,0):F215)&gt;0,OFFSET(G215,-$E$18,0)-SUM(OFFSET(F215,-$E$18,0):F215),0)))</f>
        <v>0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37</v>
      </c>
      <c r="F216" s="15">
        <f t="shared" si="22"/>
        <v>5</v>
      </c>
      <c r="G216" s="15">
        <f t="shared" ca="1" si="23"/>
        <v>70</v>
      </c>
      <c r="H216" s="13">
        <f t="shared" ca="1" si="19"/>
        <v>4.0547945205479455E-2</v>
      </c>
      <c r="I216" s="29">
        <f ca="1">IF(G216&lt;&gt;0,IF(E216&lt;0,0,IF(OR(Tzatziki!I216&gt;0,'Monterey Jack'!I216&gt;0,'Garlic Butter Sauce'!I216&gt;0),0,IF(OR(Pita!I216&gt;0,'Green Pepper'!I216&gt;0,'House Salad'!I216&gt;0,Mushrooms!I216&gt;0,Lemon!I216&gt;0,'Marinated Chicken'!I216&gt;0,Squid!I216&gt;0,Onions!I216&gt;0,Spanakopita!I216&gt;0,Flour!I216&gt;0),50,200))),0)</f>
        <v>0</v>
      </c>
      <c r="J216" s="2">
        <f ca="1">IF(D216&lt;$E$18,"N/A",IF(D216=$E$18,IF($E$7-SUM(OFFSET(F216,-$E$18,0):F216)&gt;0,$E$7-SUM(OFFSET(F216,-$E$18,0):F216),0),IF(OFFSET(G216,-$E$18,0)-SUM(OFFSET(F216,-$E$18,0):F216)&gt;0,OFFSET(G216,-$E$18,0)-SUM(OFFSET(F216,-$E$18,0):F216),0)))</f>
        <v>0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102</v>
      </c>
      <c r="F217" s="15">
        <f t="shared" si="22"/>
        <v>5</v>
      </c>
      <c r="G217" s="15">
        <f t="shared" ca="1" si="23"/>
        <v>0</v>
      </c>
      <c r="H217" s="13">
        <f t="shared" ca="1" si="19"/>
        <v>0.11178082191780823</v>
      </c>
      <c r="I217" s="29">
        <f ca="1">IF(G217&lt;&gt;0,IF(E217&lt;0,0,IF(OR(Tzatziki!I217&gt;0,'Monterey Jack'!I217&gt;0,'Garlic Butter Sauce'!I217&gt;0),0,IF(OR(Pita!I217&gt;0,'Green Pepper'!I217&gt;0,'House Salad'!I217&gt;0,Mushrooms!I217&gt;0,Lemon!I217&gt;0,'Marinated Chicken'!I217&gt;0,Squid!I217&gt;0,Onions!I217&gt;0,Spanakopita!I217&gt;0,Flour!I217&gt;0),50,200))),0)</f>
        <v>0</v>
      </c>
      <c r="J217" s="2">
        <f ca="1">IF(D217&lt;$E$18,"N/A",IF(D217=$E$18,IF($E$7-SUM(OFFSET(F217,-$E$18,0):F217)&gt;0,$E$7-SUM(OFFSET(F217,-$E$18,0):F217),0),IF(OFFSET(G217,-$E$18,0)-SUM(OFFSET(F217,-$E$18,0):F217)&gt;0,OFFSET(G217,-$E$18,0)-SUM(OFFSET(F217,-$E$18,0):F217),0)))</f>
        <v>0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97</v>
      </c>
      <c r="F218" s="15">
        <f t="shared" si="22"/>
        <v>5</v>
      </c>
      <c r="G218" s="15">
        <f t="shared" ca="1" si="23"/>
        <v>0</v>
      </c>
      <c r="H218" s="13">
        <f t="shared" ca="1" si="19"/>
        <v>0.10630136986301371</v>
      </c>
      <c r="I218" s="29">
        <f ca="1">IF(G218&lt;&gt;0,IF(E218&lt;0,0,IF(OR(Tzatziki!I218&gt;0,'Monterey Jack'!I218&gt;0,'Garlic Butter Sauce'!I218&gt;0),0,IF(OR(Pita!I218&gt;0,'Green Pepper'!I218&gt;0,'House Salad'!I218&gt;0,Mushrooms!I218&gt;0,Lemon!I218&gt;0,'Marinated Chicken'!I218&gt;0,Squid!I218&gt;0,Onions!I218&gt;0,Spanakopita!I218&gt;0,Flour!I218&gt;0),50,200))),0)</f>
        <v>0</v>
      </c>
      <c r="J218" s="2">
        <f ca="1">IF(D218&lt;$E$18,"N/A",IF(D218=$E$18,IF($E$7-SUM(OFFSET(F218,-$E$18,0):F218)&gt;0,$E$7-SUM(OFFSET(F218,-$E$18,0):F218),0),IF(OFFSET(G218,-$E$18,0)-SUM(OFFSET(F218,-$E$18,0):F218)&gt;0,OFFSET(G218,-$E$18,0)-SUM(OFFSET(F218,-$E$18,0):F218),0)))</f>
        <v>0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92</v>
      </c>
      <c r="F219" s="15">
        <f t="shared" si="22"/>
        <v>5</v>
      </c>
      <c r="G219" s="15">
        <f t="shared" ca="1" si="23"/>
        <v>0</v>
      </c>
      <c r="H219" s="13">
        <f t="shared" ca="1" si="19"/>
        <v>0.1008219178082192</v>
      </c>
      <c r="I219" s="29">
        <f ca="1">IF(G219&lt;&gt;0,IF(E219&lt;0,0,IF(OR(Tzatziki!I219&gt;0,'Monterey Jack'!I219&gt;0,'Garlic Butter Sauce'!I219&gt;0),0,IF(OR(Pita!I219&gt;0,'Green Pepper'!I219&gt;0,'House Salad'!I219&gt;0,Mushrooms!I219&gt;0,Lemon!I219&gt;0,'Marinated Chicken'!I219&gt;0,Squid!I219&gt;0,Onions!I219&gt;0,Spanakopita!I219&gt;0,Flour!I219&gt;0),50,200))),0)</f>
        <v>0</v>
      </c>
      <c r="J219" s="2">
        <f ca="1">IF(D219&lt;$E$18,"N/A",IF(D219=$E$18,IF($E$7-SUM(OFFSET(F219,-$E$18,0):F219)&gt;0,$E$7-SUM(OFFSET(F219,-$E$18,0):F219),0),IF(OFFSET(G219,-$E$18,0)-SUM(OFFSET(F219,-$E$18,0):F219)&gt;0,OFFSET(G219,-$E$18,0)-SUM(OFFSET(F219,-$E$18,0):F219),0)))</f>
        <v>0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87</v>
      </c>
      <c r="F220" s="15">
        <f t="shared" si="22"/>
        <v>5</v>
      </c>
      <c r="G220" s="15">
        <f t="shared" ca="1" si="23"/>
        <v>0</v>
      </c>
      <c r="H220" s="13">
        <f t="shared" ca="1" si="19"/>
        <v>9.5342465753424671E-2</v>
      </c>
      <c r="I220" s="29">
        <f ca="1">IF(G220&lt;&gt;0,IF(E220&lt;0,0,IF(OR(Tzatziki!I220&gt;0,'Monterey Jack'!I220&gt;0,'Garlic Butter Sauce'!I220&gt;0),0,IF(OR(Pita!I220&gt;0,'Green Pepper'!I220&gt;0,'House Salad'!I220&gt;0,Mushrooms!I220&gt;0,Lemon!I220&gt;0,'Marinated Chicken'!I220&gt;0,Squid!I220&gt;0,Onions!I220&gt;0,Spanakopita!I220&gt;0,Flour!I220&gt;0),50,200))),0)</f>
        <v>0</v>
      </c>
      <c r="J220" s="2">
        <f ca="1">IF(D220&lt;$E$18,"N/A",IF(D220=$E$18,IF($E$7-SUM(OFFSET(F220,-$E$18,0):F220)&gt;0,$E$7-SUM(OFFSET(F220,-$E$18,0):F220),0),IF(OFFSET(G220,-$E$18,0)-SUM(OFFSET(F220,-$E$18,0):F220)&gt;0,OFFSET(G220,-$E$18,0)-SUM(OFFSET(F220,-$E$18,0):F220),0)))</f>
        <v>0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82</v>
      </c>
      <c r="F221" s="15">
        <f t="shared" si="22"/>
        <v>5</v>
      </c>
      <c r="G221" s="15">
        <f t="shared" ca="1" si="23"/>
        <v>0</v>
      </c>
      <c r="H221" s="13">
        <f t="shared" ca="1" si="19"/>
        <v>8.9863013698630145E-2</v>
      </c>
      <c r="I221" s="29">
        <f ca="1">IF(G221&lt;&gt;0,IF(E221&lt;0,0,IF(OR(Tzatziki!I221&gt;0,'Monterey Jack'!I221&gt;0,'Garlic Butter Sauce'!I221&gt;0),0,IF(OR(Pita!I221&gt;0,'Green Pepper'!I221&gt;0,'House Salad'!I221&gt;0,Mushrooms!I221&gt;0,Lemon!I221&gt;0,'Marinated Chicken'!I221&gt;0,Squid!I221&gt;0,Onions!I221&gt;0,Spanakopita!I221&gt;0,Flour!I221&gt;0),50,200))),0)</f>
        <v>0</v>
      </c>
      <c r="J221" s="2">
        <f ca="1">IF(D221&lt;$E$18,"N/A",IF(D221=$E$18,IF($E$7-SUM(OFFSET(F221,-$E$18,0):F221)&gt;0,$E$7-SUM(OFFSET(F221,-$E$18,0):F221),0),IF(OFFSET(G221,-$E$18,0)-SUM(OFFSET(F221,-$E$18,0):F221)&gt;0,OFFSET(G221,-$E$18,0)-SUM(OFFSET(F221,-$E$18,0):F221),0)))</f>
        <v>0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77</v>
      </c>
      <c r="F222" s="15">
        <f t="shared" si="22"/>
        <v>5</v>
      </c>
      <c r="G222" s="15">
        <f t="shared" ca="1" si="23"/>
        <v>0</v>
      </c>
      <c r="H222" s="13">
        <f t="shared" ca="1" si="19"/>
        <v>8.4383561643835633E-2</v>
      </c>
      <c r="I222" s="29">
        <f ca="1">IF(G222&lt;&gt;0,IF(E222&lt;0,0,IF(OR(Tzatziki!I222&gt;0,'Monterey Jack'!I222&gt;0,'Garlic Butter Sauce'!I222&gt;0),0,IF(OR(Pita!I222&gt;0,'Green Pepper'!I222&gt;0,'House Salad'!I222&gt;0,Mushrooms!I222&gt;0,Lemon!I222&gt;0,'Marinated Chicken'!I222&gt;0,Squid!I222&gt;0,Onions!I222&gt;0,Spanakopita!I222&gt;0,Flour!I222&gt;0),50,200))),0)</f>
        <v>0</v>
      </c>
      <c r="J222" s="2">
        <f ca="1">IF(D222&lt;$E$18,"N/A",IF(D222=$E$18,IF($E$7-SUM(OFFSET(F222,-$E$18,0):F222)&gt;0,$E$7-SUM(OFFSET(F222,-$E$18,0):F222),0),IF(OFFSET(G222,-$E$18,0)-SUM(OFFSET(F222,-$E$18,0):F222)&gt;0,OFFSET(G222,-$E$18,0)-SUM(OFFSET(F222,-$E$18,0):F222),0)))</f>
        <v>0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72</v>
      </c>
      <c r="F223" s="15">
        <f t="shared" si="22"/>
        <v>5</v>
      </c>
      <c r="G223" s="15">
        <f t="shared" ca="1" si="23"/>
        <v>0</v>
      </c>
      <c r="H223" s="13">
        <f t="shared" ca="1" si="19"/>
        <v>7.8904109589041108E-2</v>
      </c>
      <c r="I223" s="29">
        <f ca="1">IF(G223&lt;&gt;0,IF(E223&lt;0,0,IF(OR(Tzatziki!I223&gt;0,'Monterey Jack'!I223&gt;0,'Garlic Butter Sauce'!I223&gt;0),0,IF(OR(Pita!I223&gt;0,'Green Pepper'!I223&gt;0,'House Salad'!I223&gt;0,Mushrooms!I223&gt;0,Lemon!I223&gt;0,'Marinated Chicken'!I223&gt;0,Squid!I223&gt;0,Onions!I223&gt;0,Spanakopita!I223&gt;0,Flour!I223&gt;0),50,200))),0)</f>
        <v>0</v>
      </c>
      <c r="J223" s="2">
        <f ca="1">IF(D223&lt;$E$18,"N/A",IF(D223=$E$18,IF($E$7-SUM(OFFSET(F223,-$E$18,0):F223)&gt;0,$E$7-SUM(OFFSET(F223,-$E$18,0):F223),0),IF(OFFSET(G223,-$E$18,0)-SUM(OFFSET(F223,-$E$18,0):F223)&gt;0,OFFSET(G223,-$E$18,0)-SUM(OFFSET(F223,-$E$18,0):F223),0)))</f>
        <v>0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67</v>
      </c>
      <c r="F224" s="15">
        <f t="shared" si="22"/>
        <v>5</v>
      </c>
      <c r="G224" s="15">
        <f t="shared" ca="1" si="23"/>
        <v>0</v>
      </c>
      <c r="H224" s="13">
        <f t="shared" ca="1" si="19"/>
        <v>7.3424657534246582E-2</v>
      </c>
      <c r="I224" s="29">
        <f ca="1">IF(G224&lt;&gt;0,IF(E224&lt;0,0,IF(OR(Tzatziki!I224&gt;0,'Monterey Jack'!I224&gt;0,'Garlic Butter Sauce'!I224&gt;0),0,IF(OR(Pita!I224&gt;0,'Green Pepper'!I224&gt;0,'House Salad'!I224&gt;0,Mushrooms!I224&gt;0,Lemon!I224&gt;0,'Marinated Chicken'!I224&gt;0,Squid!I224&gt;0,Onions!I224&gt;0,Spanakopita!I224&gt;0,Flour!I224&gt;0),50,200))),0)</f>
        <v>0</v>
      </c>
      <c r="J224" s="2">
        <f ca="1">IF(D224&lt;$E$18,"N/A",IF(D224=$E$18,IF($E$7-SUM(OFFSET(F224,-$E$18,0):F224)&gt;0,$E$7-SUM(OFFSET(F224,-$E$18,0):F224),0),IF(OFFSET(G224,-$E$18,0)-SUM(OFFSET(F224,-$E$18,0):F224)&gt;0,OFFSET(G224,-$E$18,0)-SUM(OFFSET(F224,-$E$18,0):F224),0)))</f>
        <v>0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62</v>
      </c>
      <c r="F225" s="15">
        <f t="shared" si="22"/>
        <v>5</v>
      </c>
      <c r="G225" s="15">
        <f t="shared" ca="1" si="23"/>
        <v>0</v>
      </c>
      <c r="H225" s="13">
        <f t="shared" ca="1" si="19"/>
        <v>6.794520547945207E-2</v>
      </c>
      <c r="I225" s="29">
        <f ca="1">IF(G225&lt;&gt;0,IF(E225&lt;0,0,IF(OR(Tzatziki!I225&gt;0,'Monterey Jack'!I225&gt;0,'Garlic Butter Sauce'!I225&gt;0),0,IF(OR(Pita!I225&gt;0,'Green Pepper'!I225&gt;0,'House Salad'!I225&gt;0,Mushrooms!I225&gt;0,Lemon!I225&gt;0,'Marinated Chicken'!I225&gt;0,Squid!I225&gt;0,Onions!I225&gt;0,Spanakopita!I225&gt;0,Flour!I225&gt;0),50,200))),0)</f>
        <v>0</v>
      </c>
      <c r="J225" s="2">
        <f ca="1">IF(D225&lt;$E$18,"N/A",IF(D225=$E$18,IF($E$7-SUM(OFFSET(F225,-$E$18,0):F225)&gt;0,$E$7-SUM(OFFSET(F225,-$E$18,0):F225),0),IF(OFFSET(G225,-$E$18,0)-SUM(OFFSET(F225,-$E$18,0):F225)&gt;0,OFFSET(G225,-$E$18,0)-SUM(OFFSET(F225,-$E$18,0):F225),0)))</f>
        <v>0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57</v>
      </c>
      <c r="F226" s="15">
        <f t="shared" si="22"/>
        <v>5</v>
      </c>
      <c r="G226" s="15">
        <f t="shared" ca="1" si="23"/>
        <v>0</v>
      </c>
      <c r="H226" s="13">
        <f t="shared" ca="1" si="19"/>
        <v>6.2465753424657544E-2</v>
      </c>
      <c r="I226" s="29">
        <f ca="1">IF(G226&lt;&gt;0,IF(E226&lt;0,0,IF(OR(Tzatziki!I226&gt;0,'Monterey Jack'!I226&gt;0,'Garlic Butter Sauce'!I226&gt;0),0,IF(OR(Pita!I226&gt;0,'Green Pepper'!I226&gt;0,'House Salad'!I226&gt;0,Mushrooms!I226&gt;0,Lemon!I226&gt;0,'Marinated Chicken'!I226&gt;0,Squid!I226&gt;0,Onions!I226&gt;0,Spanakopita!I226&gt;0,Flour!I226&gt;0),50,200))),0)</f>
        <v>0</v>
      </c>
      <c r="J226" s="2">
        <f ca="1">IF(D226&lt;$E$18,"N/A",IF(D226=$E$18,IF($E$7-SUM(OFFSET(F226,-$E$18,0):F226)&gt;0,$E$7-SUM(OFFSET(F226,-$E$18,0):F226),0),IF(OFFSET(G226,-$E$18,0)-SUM(OFFSET(F226,-$E$18,0):F226)&gt;0,OFFSET(G226,-$E$18,0)-SUM(OFFSET(F226,-$E$18,0):F226),0)))</f>
        <v>0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52</v>
      </c>
      <c r="F227" s="15">
        <f t="shared" si="22"/>
        <v>5</v>
      </c>
      <c r="G227" s="15">
        <f t="shared" ca="1" si="23"/>
        <v>0</v>
      </c>
      <c r="H227" s="13">
        <f t="shared" ca="1" si="19"/>
        <v>5.6986301369863018E-2</v>
      </c>
      <c r="I227" s="29">
        <f ca="1">IF(G227&lt;&gt;0,IF(E227&lt;0,0,IF(OR(Tzatziki!I227&gt;0,'Monterey Jack'!I227&gt;0,'Garlic Butter Sauce'!I227&gt;0),0,IF(OR(Pita!I227&gt;0,'Green Pepper'!I227&gt;0,'House Salad'!I227&gt;0,Mushrooms!I227&gt;0,Lemon!I227&gt;0,'Marinated Chicken'!I227&gt;0,Squid!I227&gt;0,Onions!I227&gt;0,Spanakopita!I227&gt;0,Flour!I227&gt;0),50,200))),0)</f>
        <v>0</v>
      </c>
      <c r="J227" s="2">
        <f ca="1">IF(D227&lt;$E$18,"N/A",IF(D227=$E$18,IF($E$7-SUM(OFFSET(F227,-$E$18,0):F227)&gt;0,$E$7-SUM(OFFSET(F227,-$E$18,0):F227),0),IF(OFFSET(G227,-$E$18,0)-SUM(OFFSET(F227,-$E$18,0):F227)&gt;0,OFFSET(G227,-$E$18,0)-SUM(OFFSET(F227,-$E$18,0):F227),0)))</f>
        <v>0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47</v>
      </c>
      <c r="F228" s="15">
        <f t="shared" si="22"/>
        <v>5</v>
      </c>
      <c r="G228" s="15">
        <f t="shared" ca="1" si="23"/>
        <v>0</v>
      </c>
      <c r="H228" s="13">
        <f t="shared" ca="1" si="19"/>
        <v>5.1506849315068499E-2</v>
      </c>
      <c r="I228" s="29">
        <f ca="1">IF(G228&lt;&gt;0,IF(E228&lt;0,0,IF(OR(Tzatziki!I228&gt;0,'Monterey Jack'!I228&gt;0,'Garlic Butter Sauce'!I228&gt;0),0,IF(OR(Pita!I228&gt;0,'Green Pepper'!I228&gt;0,'House Salad'!I228&gt;0,Mushrooms!I228&gt;0,Lemon!I228&gt;0,'Marinated Chicken'!I228&gt;0,Squid!I228&gt;0,Onions!I228&gt;0,Spanakopita!I228&gt;0,Flour!I228&gt;0),50,200))),0)</f>
        <v>0</v>
      </c>
      <c r="J228" s="2">
        <f ca="1">IF(D228&lt;$E$18,"N/A",IF(D228=$E$18,IF($E$7-SUM(OFFSET(F228,-$E$18,0):F228)&gt;0,$E$7-SUM(OFFSET(F228,-$E$18,0):F228),0),IF(OFFSET(G228,-$E$18,0)-SUM(OFFSET(F228,-$E$18,0):F228)&gt;0,OFFSET(G228,-$E$18,0)-SUM(OFFSET(F228,-$E$18,0):F228),0)))</f>
        <v>0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42</v>
      </c>
      <c r="F229" s="15">
        <f t="shared" si="22"/>
        <v>5</v>
      </c>
      <c r="G229" s="15">
        <f t="shared" ca="1" si="23"/>
        <v>0</v>
      </c>
      <c r="H229" s="13">
        <f t="shared" ca="1" si="19"/>
        <v>4.6027397260273981E-2</v>
      </c>
      <c r="I229" s="29">
        <f ca="1">IF(G229&lt;&gt;0,IF(E229&lt;0,0,IF(OR(Tzatziki!I229&gt;0,'Monterey Jack'!I229&gt;0,'Garlic Butter Sauce'!I229&gt;0),0,IF(OR(Pita!I229&gt;0,'Green Pepper'!I229&gt;0,'House Salad'!I229&gt;0,Mushrooms!I229&gt;0,Lemon!I229&gt;0,'Marinated Chicken'!I229&gt;0,Squid!I229&gt;0,Onions!I229&gt;0,Spanakopita!I229&gt;0,Flour!I229&gt;0),50,200))),0)</f>
        <v>0</v>
      </c>
      <c r="J229" s="2">
        <f ca="1">IF(D229&lt;$E$18,"N/A",IF(D229=$E$18,IF($E$7-SUM(OFFSET(F229,-$E$18,0):F229)&gt;0,$E$7-SUM(OFFSET(F229,-$E$18,0):F229),0),IF(OFFSET(G229,-$E$18,0)-SUM(OFFSET(F229,-$E$18,0):F229)&gt;0,OFFSET(G229,-$E$18,0)-SUM(OFFSET(F229,-$E$18,0):F229),0)))</f>
        <v>0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37</v>
      </c>
      <c r="F230" s="15">
        <f t="shared" si="22"/>
        <v>5</v>
      </c>
      <c r="G230" s="15">
        <f t="shared" ca="1" si="23"/>
        <v>70</v>
      </c>
      <c r="H230" s="13">
        <f t="shared" ca="1" si="19"/>
        <v>4.0547945205479455E-2</v>
      </c>
      <c r="I230" s="29">
        <f ca="1">IF(G230&lt;&gt;0,IF(E230&lt;0,0,IF(OR(Tzatziki!I230&gt;0,'Monterey Jack'!I230&gt;0,'Garlic Butter Sauce'!I230&gt;0),0,IF(OR(Pita!I230&gt;0,'Green Pepper'!I230&gt;0,'House Salad'!I230&gt;0,Mushrooms!I230&gt;0,Lemon!I230&gt;0,'Marinated Chicken'!I230&gt;0,Squid!I230&gt;0,Onions!I230&gt;0,Spanakopita!I230&gt;0,Flour!I230&gt;0),50,200))),0)</f>
        <v>0</v>
      </c>
      <c r="J230" s="2">
        <f ca="1">IF(D230&lt;$E$18,"N/A",IF(D230=$E$18,IF($E$7-SUM(OFFSET(F230,-$E$18,0):F230)&gt;0,$E$7-SUM(OFFSET(F230,-$E$18,0):F230),0),IF(OFFSET(G230,-$E$18,0)-SUM(OFFSET(F230,-$E$18,0):F230)&gt;0,OFFSET(G230,-$E$18,0)-SUM(OFFSET(F230,-$E$18,0):F230),0)))</f>
        <v>0</v>
      </c>
      <c r="K230" s="13">
        <f t="shared" ca="1" si="20"/>
        <v>0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102</v>
      </c>
      <c r="F231" s="15">
        <f t="shared" si="22"/>
        <v>5</v>
      </c>
      <c r="G231" s="15">
        <f t="shared" ca="1" si="23"/>
        <v>0</v>
      </c>
      <c r="H231" s="13">
        <f t="shared" ca="1" si="19"/>
        <v>0.11178082191780823</v>
      </c>
      <c r="I231" s="29">
        <f ca="1">IF(G231&lt;&gt;0,IF(E231&lt;0,0,IF(OR(Tzatziki!I231&gt;0,'Monterey Jack'!I231&gt;0,'Garlic Butter Sauce'!I231&gt;0),0,IF(OR(Pita!I231&gt;0,'Green Pepper'!I231&gt;0,'House Salad'!I231&gt;0,Mushrooms!I231&gt;0,Lemon!I231&gt;0,'Marinated Chicken'!I231&gt;0,Squid!I231&gt;0,Onions!I231&gt;0,Spanakopita!I231&gt;0,Flour!I231&gt;0),50,200))),0)</f>
        <v>0</v>
      </c>
      <c r="J231" s="2">
        <f ca="1">IF(D231&lt;$E$18,"N/A",IF(D231=$E$18,IF($E$7-SUM(OFFSET(F231,-$E$18,0):F231)&gt;0,$E$7-SUM(OFFSET(F231,-$E$18,0):F231),0),IF(OFFSET(G231,-$E$18,0)-SUM(OFFSET(F231,-$E$18,0):F231)&gt;0,OFFSET(G231,-$E$18,0)-SUM(OFFSET(F231,-$E$18,0):F231),0)))</f>
        <v>0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97</v>
      </c>
      <c r="F232" s="15">
        <f t="shared" si="22"/>
        <v>5</v>
      </c>
      <c r="G232" s="15">
        <f t="shared" ca="1" si="23"/>
        <v>0</v>
      </c>
      <c r="H232" s="13">
        <f t="shared" ca="1" si="19"/>
        <v>0.10630136986301371</v>
      </c>
      <c r="I232" s="29">
        <f ca="1">IF(G232&lt;&gt;0,IF(E232&lt;0,0,IF(OR(Tzatziki!I232&gt;0,'Monterey Jack'!I232&gt;0,'Garlic Butter Sauce'!I232&gt;0),0,IF(OR(Pita!I232&gt;0,'Green Pepper'!I232&gt;0,'House Salad'!I232&gt;0,Mushrooms!I232&gt;0,Lemon!I232&gt;0,'Marinated Chicken'!I232&gt;0,Squid!I232&gt;0,Onions!I232&gt;0,Spanakopita!I232&gt;0,Flour!I232&gt;0),50,200))),0)</f>
        <v>0</v>
      </c>
      <c r="J232" s="2">
        <f ca="1">IF(D232&lt;$E$18,"N/A",IF(D232=$E$18,IF($E$7-SUM(OFFSET(F232,-$E$18,0):F232)&gt;0,$E$7-SUM(OFFSET(F232,-$E$18,0):F232),0),IF(OFFSET(G232,-$E$18,0)-SUM(OFFSET(F232,-$E$18,0):F232)&gt;0,OFFSET(G232,-$E$18,0)-SUM(OFFSET(F232,-$E$18,0):F232),0)))</f>
        <v>0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92</v>
      </c>
      <c r="F233" s="15">
        <f t="shared" si="22"/>
        <v>5</v>
      </c>
      <c r="G233" s="15">
        <f t="shared" ca="1" si="23"/>
        <v>0</v>
      </c>
      <c r="H233" s="13">
        <f t="shared" ca="1" si="19"/>
        <v>0.1008219178082192</v>
      </c>
      <c r="I233" s="29">
        <f ca="1">IF(G233&lt;&gt;0,IF(E233&lt;0,0,IF(OR(Tzatziki!I233&gt;0,'Monterey Jack'!I233&gt;0,'Garlic Butter Sauce'!I233&gt;0),0,IF(OR(Pita!I233&gt;0,'Green Pepper'!I233&gt;0,'House Salad'!I233&gt;0,Mushrooms!I233&gt;0,Lemon!I233&gt;0,'Marinated Chicken'!I233&gt;0,Squid!I233&gt;0,Onions!I233&gt;0,Spanakopita!I233&gt;0,Flour!I233&gt;0),50,200))),0)</f>
        <v>0</v>
      </c>
      <c r="J233" s="2">
        <f ca="1">IF(D233&lt;$E$18,"N/A",IF(D233=$E$18,IF($E$7-SUM(OFFSET(F233,-$E$18,0):F233)&gt;0,$E$7-SUM(OFFSET(F233,-$E$18,0):F233),0),IF(OFFSET(G233,-$E$18,0)-SUM(OFFSET(F233,-$E$18,0):F233)&gt;0,OFFSET(G233,-$E$18,0)-SUM(OFFSET(F233,-$E$18,0):F233),0)))</f>
        <v>0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87</v>
      </c>
      <c r="F234" s="15">
        <f t="shared" si="22"/>
        <v>5</v>
      </c>
      <c r="G234" s="15">
        <f t="shared" ca="1" si="23"/>
        <v>0</v>
      </c>
      <c r="H234" s="13">
        <f t="shared" ca="1" si="19"/>
        <v>9.5342465753424671E-2</v>
      </c>
      <c r="I234" s="29">
        <f ca="1">IF(G234&lt;&gt;0,IF(E234&lt;0,0,IF(OR(Tzatziki!I234&gt;0,'Monterey Jack'!I234&gt;0,'Garlic Butter Sauce'!I234&gt;0),0,IF(OR(Pita!I234&gt;0,'Green Pepper'!I234&gt;0,'House Salad'!I234&gt;0,Mushrooms!I234&gt;0,Lemon!I234&gt;0,'Marinated Chicken'!I234&gt;0,Squid!I234&gt;0,Onions!I234&gt;0,Spanakopita!I234&gt;0,Flour!I234&gt;0),50,200))),0)</f>
        <v>0</v>
      </c>
      <c r="J234" s="2">
        <f ca="1">IF(D234&lt;$E$18,"N/A",IF(D234=$E$18,IF($E$7-SUM(OFFSET(F234,-$E$18,0):F234)&gt;0,$E$7-SUM(OFFSET(F234,-$E$18,0):F234),0),IF(OFFSET(G234,-$E$18,0)-SUM(OFFSET(F234,-$E$18,0):F234)&gt;0,OFFSET(G234,-$E$18,0)-SUM(OFFSET(F234,-$E$18,0):F234),0)))</f>
        <v>0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82</v>
      </c>
      <c r="F235" s="15">
        <f t="shared" si="22"/>
        <v>5</v>
      </c>
      <c r="G235" s="15">
        <f t="shared" ca="1" si="23"/>
        <v>0</v>
      </c>
      <c r="H235" s="13">
        <f t="shared" ca="1" si="19"/>
        <v>8.9863013698630145E-2</v>
      </c>
      <c r="I235" s="29">
        <f ca="1">IF(G235&lt;&gt;0,IF(E235&lt;0,0,IF(OR(Tzatziki!I235&gt;0,'Monterey Jack'!I235&gt;0,'Garlic Butter Sauce'!I235&gt;0),0,IF(OR(Pita!I235&gt;0,'Green Pepper'!I235&gt;0,'House Salad'!I235&gt;0,Mushrooms!I235&gt;0,Lemon!I235&gt;0,'Marinated Chicken'!I235&gt;0,Squid!I235&gt;0,Onions!I235&gt;0,Spanakopita!I235&gt;0,Flour!I235&gt;0),50,200))),0)</f>
        <v>0</v>
      </c>
      <c r="J235" s="2">
        <f ca="1">IF(D235&lt;$E$18,"N/A",IF(D235=$E$18,IF($E$7-SUM(OFFSET(F235,-$E$18,0):F235)&gt;0,$E$7-SUM(OFFSET(F235,-$E$18,0):F235),0),IF(OFFSET(G235,-$E$18,0)-SUM(OFFSET(F235,-$E$18,0):F235)&gt;0,OFFSET(G235,-$E$18,0)-SUM(OFFSET(F235,-$E$18,0):F235),0)))</f>
        <v>0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77</v>
      </c>
      <c r="F236" s="15">
        <f t="shared" si="22"/>
        <v>5</v>
      </c>
      <c r="G236" s="15">
        <f t="shared" ca="1" si="23"/>
        <v>0</v>
      </c>
      <c r="H236" s="13">
        <f t="shared" ca="1" si="19"/>
        <v>8.4383561643835633E-2</v>
      </c>
      <c r="I236" s="29">
        <f ca="1">IF(G236&lt;&gt;0,IF(E236&lt;0,0,IF(OR(Tzatziki!I236&gt;0,'Monterey Jack'!I236&gt;0,'Garlic Butter Sauce'!I236&gt;0),0,IF(OR(Pita!I236&gt;0,'Green Pepper'!I236&gt;0,'House Salad'!I236&gt;0,Mushrooms!I236&gt;0,Lemon!I236&gt;0,'Marinated Chicken'!I236&gt;0,Squid!I236&gt;0,Onions!I236&gt;0,Spanakopita!I236&gt;0,Flour!I236&gt;0),50,200))),0)</f>
        <v>0</v>
      </c>
      <c r="J236" s="2">
        <f ca="1">IF(D236&lt;$E$18,"N/A",IF(D236=$E$18,IF($E$7-SUM(OFFSET(F236,-$E$18,0):F236)&gt;0,$E$7-SUM(OFFSET(F236,-$E$18,0):F236),0),IF(OFFSET(G236,-$E$18,0)-SUM(OFFSET(F236,-$E$18,0):F236)&gt;0,OFFSET(G236,-$E$18,0)-SUM(OFFSET(F236,-$E$18,0):F236),0)))</f>
        <v>0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72</v>
      </c>
      <c r="F237" s="15">
        <f t="shared" si="22"/>
        <v>5</v>
      </c>
      <c r="G237" s="15">
        <f t="shared" ca="1" si="23"/>
        <v>0</v>
      </c>
      <c r="H237" s="13">
        <f t="shared" ca="1" si="19"/>
        <v>7.8904109589041108E-2</v>
      </c>
      <c r="I237" s="29">
        <f ca="1">IF(G237&lt;&gt;0,IF(E237&lt;0,0,IF(OR(Tzatziki!I237&gt;0,'Monterey Jack'!I237&gt;0,'Garlic Butter Sauce'!I237&gt;0),0,IF(OR(Pita!I237&gt;0,'Green Pepper'!I237&gt;0,'House Salad'!I237&gt;0,Mushrooms!I237&gt;0,Lemon!I237&gt;0,'Marinated Chicken'!I237&gt;0,Squid!I237&gt;0,Onions!I237&gt;0,Spanakopita!I237&gt;0,Flour!I237&gt;0),50,200))),0)</f>
        <v>0</v>
      </c>
      <c r="J237" s="2">
        <f ca="1">IF(D237&lt;$E$18,"N/A",IF(D237=$E$18,IF($E$7-SUM(OFFSET(F237,-$E$18,0):F237)&gt;0,$E$7-SUM(OFFSET(F237,-$E$18,0):F237),0),IF(OFFSET(G237,-$E$18,0)-SUM(OFFSET(F237,-$E$18,0):F237)&gt;0,OFFSET(G237,-$E$18,0)-SUM(OFFSET(F237,-$E$18,0):F237),0)))</f>
        <v>0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67</v>
      </c>
      <c r="F238" s="15">
        <f t="shared" si="22"/>
        <v>5</v>
      </c>
      <c r="G238" s="15">
        <f t="shared" ca="1" si="23"/>
        <v>0</v>
      </c>
      <c r="H238" s="13">
        <f t="shared" ca="1" si="19"/>
        <v>7.3424657534246582E-2</v>
      </c>
      <c r="I238" s="29">
        <f ca="1">IF(G238&lt;&gt;0,IF(E238&lt;0,0,IF(OR(Tzatziki!I238&gt;0,'Monterey Jack'!I238&gt;0,'Garlic Butter Sauce'!I238&gt;0),0,IF(OR(Pita!I238&gt;0,'Green Pepper'!I238&gt;0,'House Salad'!I238&gt;0,Mushrooms!I238&gt;0,Lemon!I238&gt;0,'Marinated Chicken'!I238&gt;0,Squid!I238&gt;0,Onions!I238&gt;0,Spanakopita!I238&gt;0,Flour!I238&gt;0),50,200))),0)</f>
        <v>0</v>
      </c>
      <c r="J238" s="2">
        <f ca="1">IF(D238&lt;$E$18,"N/A",IF(D238=$E$18,IF($E$7-SUM(OFFSET(F238,-$E$18,0):F238)&gt;0,$E$7-SUM(OFFSET(F238,-$E$18,0):F238),0),IF(OFFSET(G238,-$E$18,0)-SUM(OFFSET(F238,-$E$18,0):F238)&gt;0,OFFSET(G238,-$E$18,0)-SUM(OFFSET(F238,-$E$18,0):F238),0)))</f>
        <v>0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62</v>
      </c>
      <c r="F239" s="15">
        <f t="shared" si="22"/>
        <v>5</v>
      </c>
      <c r="G239" s="15">
        <f t="shared" ca="1" si="23"/>
        <v>0</v>
      </c>
      <c r="H239" s="13">
        <f t="shared" ca="1" si="19"/>
        <v>6.794520547945207E-2</v>
      </c>
      <c r="I239" s="29">
        <f ca="1">IF(G239&lt;&gt;0,IF(E239&lt;0,0,IF(OR(Tzatziki!I239&gt;0,'Monterey Jack'!I239&gt;0,'Garlic Butter Sauce'!I239&gt;0),0,IF(OR(Pita!I239&gt;0,'Green Pepper'!I239&gt;0,'House Salad'!I239&gt;0,Mushrooms!I239&gt;0,Lemon!I239&gt;0,'Marinated Chicken'!I239&gt;0,Squid!I239&gt;0,Onions!I239&gt;0,Spanakopita!I239&gt;0,Flour!I239&gt;0),50,200))),0)</f>
        <v>0</v>
      </c>
      <c r="J239" s="2">
        <f ca="1">IF(D239&lt;$E$18,"N/A",IF(D239=$E$18,IF($E$7-SUM(OFFSET(F239,-$E$18,0):F239)&gt;0,$E$7-SUM(OFFSET(F239,-$E$18,0):F239),0),IF(OFFSET(G239,-$E$18,0)-SUM(OFFSET(F239,-$E$18,0):F239)&gt;0,OFFSET(G239,-$E$18,0)-SUM(OFFSET(F239,-$E$18,0):F239),0)))</f>
        <v>0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57</v>
      </c>
      <c r="F240" s="15">
        <f t="shared" si="22"/>
        <v>5</v>
      </c>
      <c r="G240" s="15">
        <f t="shared" ca="1" si="23"/>
        <v>0</v>
      </c>
      <c r="H240" s="13">
        <f t="shared" ca="1" si="19"/>
        <v>6.2465753424657544E-2</v>
      </c>
      <c r="I240" s="29">
        <f ca="1">IF(G240&lt;&gt;0,IF(E240&lt;0,0,IF(OR(Tzatziki!I240&gt;0,'Monterey Jack'!I240&gt;0,'Garlic Butter Sauce'!I240&gt;0),0,IF(OR(Pita!I240&gt;0,'Green Pepper'!I240&gt;0,'House Salad'!I240&gt;0,Mushrooms!I240&gt;0,Lemon!I240&gt;0,'Marinated Chicken'!I240&gt;0,Squid!I240&gt;0,Onions!I240&gt;0,Spanakopita!I240&gt;0,Flour!I240&gt;0),50,200))),0)</f>
        <v>0</v>
      </c>
      <c r="J240" s="2">
        <f ca="1">IF(D240&lt;$E$18,"N/A",IF(D240=$E$18,IF($E$7-SUM(OFFSET(F240,-$E$18,0):F240)&gt;0,$E$7-SUM(OFFSET(F240,-$E$18,0):F240),0),IF(OFFSET(G240,-$E$18,0)-SUM(OFFSET(F240,-$E$18,0):F240)&gt;0,OFFSET(G240,-$E$18,0)-SUM(OFFSET(F240,-$E$18,0):F240),0)))</f>
        <v>0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52</v>
      </c>
      <c r="F241" s="15">
        <f t="shared" si="22"/>
        <v>5</v>
      </c>
      <c r="G241" s="15">
        <f t="shared" ca="1" si="23"/>
        <v>0</v>
      </c>
      <c r="H241" s="13">
        <f t="shared" ca="1" si="19"/>
        <v>5.6986301369863018E-2</v>
      </c>
      <c r="I241" s="29">
        <f ca="1">IF(G241&lt;&gt;0,IF(E241&lt;0,0,IF(OR(Tzatziki!I241&gt;0,'Monterey Jack'!I241&gt;0,'Garlic Butter Sauce'!I241&gt;0),0,IF(OR(Pita!I241&gt;0,'Green Pepper'!I241&gt;0,'House Salad'!I241&gt;0,Mushrooms!I241&gt;0,Lemon!I241&gt;0,'Marinated Chicken'!I241&gt;0,Squid!I241&gt;0,Onions!I241&gt;0,Spanakopita!I241&gt;0,Flour!I241&gt;0),50,200))),0)</f>
        <v>0</v>
      </c>
      <c r="J241" s="2">
        <f ca="1">IF(D241&lt;$E$18,"N/A",IF(D241=$E$18,IF($E$7-SUM(OFFSET(F241,-$E$18,0):F241)&gt;0,$E$7-SUM(OFFSET(F241,-$E$18,0):F241),0),IF(OFFSET(G241,-$E$18,0)-SUM(OFFSET(F241,-$E$18,0):F241)&gt;0,OFFSET(G241,-$E$18,0)-SUM(OFFSET(F241,-$E$18,0):F241),0)))</f>
        <v>0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47</v>
      </c>
      <c r="F242" s="15">
        <f t="shared" si="22"/>
        <v>5</v>
      </c>
      <c r="G242" s="15">
        <f t="shared" ca="1" si="23"/>
        <v>0</v>
      </c>
      <c r="H242" s="13">
        <f t="shared" ca="1" si="19"/>
        <v>5.1506849315068499E-2</v>
      </c>
      <c r="I242" s="29">
        <f ca="1">IF(G242&lt;&gt;0,IF(E242&lt;0,0,IF(OR(Tzatziki!I242&gt;0,'Monterey Jack'!I242&gt;0,'Garlic Butter Sauce'!I242&gt;0),0,IF(OR(Pita!I242&gt;0,'Green Pepper'!I242&gt;0,'House Salad'!I242&gt;0,Mushrooms!I242&gt;0,Lemon!I242&gt;0,'Marinated Chicken'!I242&gt;0,Squid!I242&gt;0,Onions!I242&gt;0,Spanakopita!I242&gt;0,Flour!I242&gt;0),50,200))),0)</f>
        <v>0</v>
      </c>
      <c r="J242" s="2">
        <f ca="1">IF(D242&lt;$E$18,"N/A",IF(D242=$E$18,IF($E$7-SUM(OFFSET(F242,-$E$18,0):F242)&gt;0,$E$7-SUM(OFFSET(F242,-$E$18,0):F242),0),IF(OFFSET(G242,-$E$18,0)-SUM(OFFSET(F242,-$E$18,0):F242)&gt;0,OFFSET(G242,-$E$18,0)-SUM(OFFSET(F242,-$E$18,0):F242),0)))</f>
        <v>0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42</v>
      </c>
      <c r="F243" s="15">
        <f t="shared" si="22"/>
        <v>5</v>
      </c>
      <c r="G243" s="15">
        <f t="shared" ca="1" si="23"/>
        <v>0</v>
      </c>
      <c r="H243" s="13">
        <f t="shared" ca="1" si="19"/>
        <v>4.6027397260273981E-2</v>
      </c>
      <c r="I243" s="29">
        <f ca="1">IF(G243&lt;&gt;0,IF(E243&lt;0,0,IF(OR(Tzatziki!I243&gt;0,'Monterey Jack'!I243&gt;0,'Garlic Butter Sauce'!I243&gt;0),0,IF(OR(Pita!I243&gt;0,'Green Pepper'!I243&gt;0,'House Salad'!I243&gt;0,Mushrooms!I243&gt;0,Lemon!I243&gt;0,'Marinated Chicken'!I243&gt;0,Squid!I243&gt;0,Onions!I243&gt;0,Spanakopita!I243&gt;0,Flour!I243&gt;0),50,200))),0)</f>
        <v>0</v>
      </c>
      <c r="J243" s="2">
        <f ca="1">IF(D243&lt;$E$18,"N/A",IF(D243=$E$18,IF($E$7-SUM(OFFSET(F243,-$E$18,0):F243)&gt;0,$E$7-SUM(OFFSET(F243,-$E$18,0):F243),0),IF(OFFSET(G243,-$E$18,0)-SUM(OFFSET(F243,-$E$18,0):F243)&gt;0,OFFSET(G243,-$E$18,0)-SUM(OFFSET(F243,-$E$18,0):F243),0)))</f>
        <v>0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37</v>
      </c>
      <c r="F244" s="15">
        <f t="shared" si="22"/>
        <v>5</v>
      </c>
      <c r="G244" s="15">
        <f t="shared" ca="1" si="23"/>
        <v>70</v>
      </c>
      <c r="H244" s="13">
        <f t="shared" ca="1" si="19"/>
        <v>4.0547945205479455E-2</v>
      </c>
      <c r="I244" s="29">
        <f ca="1">IF(G244&lt;&gt;0,IF(E244&lt;0,0,IF(OR(Tzatziki!I244&gt;0,'Monterey Jack'!I244&gt;0,'Garlic Butter Sauce'!I244&gt;0),0,IF(OR(Pita!I244&gt;0,'Green Pepper'!I244&gt;0,'House Salad'!I244&gt;0,Mushrooms!I244&gt;0,Lemon!I244&gt;0,'Marinated Chicken'!I244&gt;0,Squid!I244&gt;0,Onions!I244&gt;0,Spanakopita!I244&gt;0,Flour!I244&gt;0),50,200))),0)</f>
        <v>0</v>
      </c>
      <c r="J244" s="2">
        <f ca="1">IF(D244&lt;$E$18,"N/A",IF(D244=$E$18,IF($E$7-SUM(OFFSET(F244,-$E$18,0):F244)&gt;0,$E$7-SUM(OFFSET(F244,-$E$18,0):F244),0),IF(OFFSET(G244,-$E$18,0)-SUM(OFFSET(F244,-$E$18,0):F244)&gt;0,OFFSET(G244,-$E$18,0)-SUM(OFFSET(F244,-$E$18,0):F244),0)))</f>
        <v>0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102</v>
      </c>
      <c r="F245" s="15">
        <f t="shared" si="22"/>
        <v>5</v>
      </c>
      <c r="G245" s="15">
        <f t="shared" ca="1" si="23"/>
        <v>0</v>
      </c>
      <c r="H245" s="13">
        <f t="shared" ca="1" si="19"/>
        <v>0.11178082191780823</v>
      </c>
      <c r="I245" s="29">
        <f ca="1">IF(G245&lt;&gt;0,IF(E245&lt;0,0,IF(OR(Tzatziki!I245&gt;0,'Monterey Jack'!I245&gt;0,'Garlic Butter Sauce'!I245&gt;0),0,IF(OR(Pita!I245&gt;0,'Green Pepper'!I245&gt;0,'House Salad'!I245&gt;0,Mushrooms!I245&gt;0,Lemon!I245&gt;0,'Marinated Chicken'!I245&gt;0,Squid!I245&gt;0,Onions!I245&gt;0,Spanakopita!I245&gt;0,Flour!I245&gt;0),50,200))),0)</f>
        <v>0</v>
      </c>
      <c r="J245" s="2">
        <f ca="1">IF(D245&lt;$E$18,"N/A",IF(D245=$E$18,IF($E$7-SUM(OFFSET(F245,-$E$18,0):F245)&gt;0,$E$7-SUM(OFFSET(F245,-$E$18,0):F245),0),IF(OFFSET(G245,-$E$18,0)-SUM(OFFSET(F245,-$E$18,0):F245)&gt;0,OFFSET(G245,-$E$18,0)-SUM(OFFSET(F245,-$E$18,0):F245),0)))</f>
        <v>0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97</v>
      </c>
      <c r="F246" s="15">
        <f t="shared" si="22"/>
        <v>5</v>
      </c>
      <c r="G246" s="15">
        <f t="shared" ca="1" si="23"/>
        <v>0</v>
      </c>
      <c r="H246" s="13">
        <f t="shared" ca="1" si="19"/>
        <v>0.10630136986301371</v>
      </c>
      <c r="I246" s="29">
        <f ca="1">IF(G246&lt;&gt;0,IF(E246&lt;0,0,IF(OR(Tzatziki!I246&gt;0,'Monterey Jack'!I246&gt;0,'Garlic Butter Sauce'!I246&gt;0),0,IF(OR(Pita!I246&gt;0,'Green Pepper'!I246&gt;0,'House Salad'!I246&gt;0,Mushrooms!I246&gt;0,Lemon!I246&gt;0,'Marinated Chicken'!I246&gt;0,Squid!I246&gt;0,Onions!I246&gt;0,Spanakopita!I246&gt;0,Flour!I246&gt;0),50,200))),0)</f>
        <v>0</v>
      </c>
      <c r="J246" s="2">
        <f ca="1">IF(D246&lt;$E$18,"N/A",IF(D246=$E$18,IF($E$7-SUM(OFFSET(F246,-$E$18,0):F246)&gt;0,$E$7-SUM(OFFSET(F246,-$E$18,0):F246),0),IF(OFFSET(G246,-$E$18,0)-SUM(OFFSET(F246,-$E$18,0):F246)&gt;0,OFFSET(G246,-$E$18,0)-SUM(OFFSET(F246,-$E$18,0):F246),0)))</f>
        <v>0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92</v>
      </c>
      <c r="F247" s="15">
        <f t="shared" si="22"/>
        <v>5</v>
      </c>
      <c r="G247" s="15">
        <f t="shared" ca="1" si="23"/>
        <v>0</v>
      </c>
      <c r="H247" s="13">
        <f t="shared" ca="1" si="19"/>
        <v>0.1008219178082192</v>
      </c>
      <c r="I247" s="29">
        <f ca="1">IF(G247&lt;&gt;0,IF(E247&lt;0,0,IF(OR(Tzatziki!I247&gt;0,'Monterey Jack'!I247&gt;0,'Garlic Butter Sauce'!I247&gt;0),0,IF(OR(Pita!I247&gt;0,'Green Pepper'!I247&gt;0,'House Salad'!I247&gt;0,Mushrooms!I247&gt;0,Lemon!I247&gt;0,'Marinated Chicken'!I247&gt;0,Squid!I247&gt;0,Onions!I247&gt;0,Spanakopita!I247&gt;0,Flour!I247&gt;0),50,200))),0)</f>
        <v>0</v>
      </c>
      <c r="J247" s="2">
        <f ca="1">IF(D247&lt;$E$18,"N/A",IF(D247=$E$18,IF($E$7-SUM(OFFSET(F247,-$E$18,0):F247)&gt;0,$E$7-SUM(OFFSET(F247,-$E$18,0):F247),0),IF(OFFSET(G247,-$E$18,0)-SUM(OFFSET(F247,-$E$18,0):F247)&gt;0,OFFSET(G247,-$E$18,0)-SUM(OFFSET(F247,-$E$18,0):F247),0)))</f>
        <v>0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87</v>
      </c>
      <c r="F248" s="15">
        <f t="shared" si="22"/>
        <v>5</v>
      </c>
      <c r="G248" s="15">
        <f t="shared" ca="1" si="23"/>
        <v>0</v>
      </c>
      <c r="H248" s="13">
        <f t="shared" ca="1" si="19"/>
        <v>9.5342465753424671E-2</v>
      </c>
      <c r="I248" s="29">
        <f ca="1">IF(G248&lt;&gt;0,IF(E248&lt;0,0,IF(OR(Tzatziki!I248&gt;0,'Monterey Jack'!I248&gt;0,'Garlic Butter Sauce'!I248&gt;0),0,IF(OR(Pita!I248&gt;0,'Green Pepper'!I248&gt;0,'House Salad'!I248&gt;0,Mushrooms!I248&gt;0,Lemon!I248&gt;0,'Marinated Chicken'!I248&gt;0,Squid!I248&gt;0,Onions!I248&gt;0,Spanakopita!I248&gt;0,Flour!I248&gt;0),50,200))),0)</f>
        <v>0</v>
      </c>
      <c r="J248" s="2">
        <f ca="1">IF(D248&lt;$E$18,"N/A",IF(D248=$E$18,IF($E$7-SUM(OFFSET(F248,-$E$18,0):F248)&gt;0,$E$7-SUM(OFFSET(F248,-$E$18,0):F248),0),IF(OFFSET(G248,-$E$18,0)-SUM(OFFSET(F248,-$E$18,0):F248)&gt;0,OFFSET(G248,-$E$18,0)-SUM(OFFSET(F248,-$E$18,0):F248),0)))</f>
        <v>0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82</v>
      </c>
      <c r="F249" s="15">
        <f t="shared" si="22"/>
        <v>5</v>
      </c>
      <c r="G249" s="15">
        <f t="shared" ca="1" si="23"/>
        <v>0</v>
      </c>
      <c r="H249" s="13">
        <f t="shared" ca="1" si="19"/>
        <v>8.9863013698630145E-2</v>
      </c>
      <c r="I249" s="29">
        <f ca="1">IF(G249&lt;&gt;0,IF(E249&lt;0,0,IF(OR(Tzatziki!I249&gt;0,'Monterey Jack'!I249&gt;0,'Garlic Butter Sauce'!I249&gt;0),0,IF(OR(Pita!I249&gt;0,'Green Pepper'!I249&gt;0,'House Salad'!I249&gt;0,Mushrooms!I249&gt;0,Lemon!I249&gt;0,'Marinated Chicken'!I249&gt;0,Squid!I249&gt;0,Onions!I249&gt;0,Spanakopita!I249&gt;0,Flour!I249&gt;0),50,200))),0)</f>
        <v>0</v>
      </c>
      <c r="J249" s="2">
        <f ca="1">IF(D249&lt;$E$18,"N/A",IF(D249=$E$18,IF($E$7-SUM(OFFSET(F249,-$E$18,0):F249)&gt;0,$E$7-SUM(OFFSET(F249,-$E$18,0):F249),0),IF(OFFSET(G249,-$E$18,0)-SUM(OFFSET(F249,-$E$18,0):F249)&gt;0,OFFSET(G249,-$E$18,0)-SUM(OFFSET(F249,-$E$18,0):F249),0)))</f>
        <v>0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77</v>
      </c>
      <c r="F250" s="15">
        <f t="shared" si="22"/>
        <v>5</v>
      </c>
      <c r="G250" s="15">
        <f t="shared" ca="1" si="23"/>
        <v>0</v>
      </c>
      <c r="H250" s="13">
        <f t="shared" ca="1" si="19"/>
        <v>8.4383561643835633E-2</v>
      </c>
      <c r="I250" s="29">
        <f ca="1">IF(G250&lt;&gt;0,IF(E250&lt;0,0,IF(OR(Tzatziki!I250&gt;0,'Monterey Jack'!I250&gt;0,'Garlic Butter Sauce'!I250&gt;0),0,IF(OR(Pita!I250&gt;0,'Green Pepper'!I250&gt;0,'House Salad'!I250&gt;0,Mushrooms!I250&gt;0,Lemon!I250&gt;0,'Marinated Chicken'!I250&gt;0,Squid!I250&gt;0,Onions!I250&gt;0,Spanakopita!I250&gt;0,Flour!I250&gt;0),50,200))),0)</f>
        <v>0</v>
      </c>
      <c r="J250" s="2">
        <f ca="1">IF(D250&lt;$E$18,"N/A",IF(D250=$E$18,IF($E$7-SUM(OFFSET(F250,-$E$18,0):F250)&gt;0,$E$7-SUM(OFFSET(F250,-$E$18,0):F250),0),IF(OFFSET(G250,-$E$18,0)-SUM(OFFSET(F250,-$E$18,0):F250)&gt;0,OFFSET(G250,-$E$18,0)-SUM(OFFSET(F250,-$E$18,0):F250),0)))</f>
        <v>0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72</v>
      </c>
      <c r="F251" s="15">
        <f t="shared" si="22"/>
        <v>5</v>
      </c>
      <c r="G251" s="15">
        <f t="shared" ca="1" si="23"/>
        <v>0</v>
      </c>
      <c r="H251" s="13">
        <f t="shared" ca="1" si="19"/>
        <v>7.8904109589041108E-2</v>
      </c>
      <c r="I251" s="29">
        <f ca="1">IF(G251&lt;&gt;0,IF(E251&lt;0,0,IF(OR(Tzatziki!I251&gt;0,'Monterey Jack'!I251&gt;0,'Garlic Butter Sauce'!I251&gt;0),0,IF(OR(Pita!I251&gt;0,'Green Pepper'!I251&gt;0,'House Salad'!I251&gt;0,Mushrooms!I251&gt;0,Lemon!I251&gt;0,'Marinated Chicken'!I251&gt;0,Squid!I251&gt;0,Onions!I251&gt;0,Spanakopita!I251&gt;0,Flour!I251&gt;0),50,200))),0)</f>
        <v>0</v>
      </c>
      <c r="J251" s="2">
        <f ca="1">IF(D251&lt;$E$18,"N/A",IF(D251=$E$18,IF($E$7-SUM(OFFSET(F251,-$E$18,0):F251)&gt;0,$E$7-SUM(OFFSET(F251,-$E$18,0):F251),0),IF(OFFSET(G251,-$E$18,0)-SUM(OFFSET(F251,-$E$18,0):F251)&gt;0,OFFSET(G251,-$E$18,0)-SUM(OFFSET(F251,-$E$18,0):F251),0)))</f>
        <v>0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67</v>
      </c>
      <c r="F252" s="15">
        <f t="shared" si="22"/>
        <v>5</v>
      </c>
      <c r="G252" s="15">
        <f t="shared" ca="1" si="23"/>
        <v>0</v>
      </c>
      <c r="H252" s="13">
        <f t="shared" ca="1" si="19"/>
        <v>7.3424657534246582E-2</v>
      </c>
      <c r="I252" s="29">
        <f ca="1">IF(G252&lt;&gt;0,IF(E252&lt;0,0,IF(OR(Tzatziki!I252&gt;0,'Monterey Jack'!I252&gt;0,'Garlic Butter Sauce'!I252&gt;0),0,IF(OR(Pita!I252&gt;0,'Green Pepper'!I252&gt;0,'House Salad'!I252&gt;0,Mushrooms!I252&gt;0,Lemon!I252&gt;0,'Marinated Chicken'!I252&gt;0,Squid!I252&gt;0,Onions!I252&gt;0,Spanakopita!I252&gt;0,Flour!I252&gt;0),50,200))),0)</f>
        <v>0</v>
      </c>
      <c r="J252" s="2">
        <f ca="1">IF(D252&lt;$E$18,"N/A",IF(D252=$E$18,IF($E$7-SUM(OFFSET(F252,-$E$18,0):F252)&gt;0,$E$7-SUM(OFFSET(F252,-$E$18,0):F252),0),IF(OFFSET(G252,-$E$18,0)-SUM(OFFSET(F252,-$E$18,0):F252)&gt;0,OFFSET(G252,-$E$18,0)-SUM(OFFSET(F252,-$E$18,0):F252),0)))</f>
        <v>0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62</v>
      </c>
      <c r="F253" s="15">
        <f t="shared" si="22"/>
        <v>5</v>
      </c>
      <c r="G253" s="15">
        <f t="shared" ca="1" si="23"/>
        <v>0</v>
      </c>
      <c r="H253" s="13">
        <f t="shared" ca="1" si="19"/>
        <v>6.794520547945207E-2</v>
      </c>
      <c r="I253" s="29">
        <f ca="1">IF(G253&lt;&gt;0,IF(E253&lt;0,0,IF(OR(Tzatziki!I253&gt;0,'Monterey Jack'!I253&gt;0,'Garlic Butter Sauce'!I253&gt;0),0,IF(OR(Pita!I253&gt;0,'Green Pepper'!I253&gt;0,'House Salad'!I253&gt;0,Mushrooms!I253&gt;0,Lemon!I253&gt;0,'Marinated Chicken'!I253&gt;0,Squid!I253&gt;0,Onions!I253&gt;0,Spanakopita!I253&gt;0,Flour!I253&gt;0),50,200))),0)</f>
        <v>0</v>
      </c>
      <c r="J253" s="2">
        <f ca="1">IF(D253&lt;$E$18,"N/A",IF(D253=$E$18,IF($E$7-SUM(OFFSET(F253,-$E$18,0):F253)&gt;0,$E$7-SUM(OFFSET(F253,-$E$18,0):F253),0),IF(OFFSET(G253,-$E$18,0)-SUM(OFFSET(F253,-$E$18,0):F253)&gt;0,OFFSET(G253,-$E$18,0)-SUM(OFFSET(F253,-$E$18,0):F253),0)))</f>
        <v>0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57</v>
      </c>
      <c r="F254" s="15">
        <f t="shared" si="22"/>
        <v>5</v>
      </c>
      <c r="G254" s="15">
        <f t="shared" ca="1" si="23"/>
        <v>0</v>
      </c>
      <c r="H254" s="13">
        <f t="shared" ca="1" si="19"/>
        <v>6.2465753424657544E-2</v>
      </c>
      <c r="I254" s="29">
        <f ca="1">IF(G254&lt;&gt;0,IF(E254&lt;0,0,IF(OR(Tzatziki!I254&gt;0,'Monterey Jack'!I254&gt;0,'Garlic Butter Sauce'!I254&gt;0),0,IF(OR(Pita!I254&gt;0,'Green Pepper'!I254&gt;0,'House Salad'!I254&gt;0,Mushrooms!I254&gt;0,Lemon!I254&gt;0,'Marinated Chicken'!I254&gt;0,Squid!I254&gt;0,Onions!I254&gt;0,Spanakopita!I254&gt;0,Flour!I254&gt;0),50,200))),0)</f>
        <v>0</v>
      </c>
      <c r="J254" s="2">
        <f ca="1">IF(D254&lt;$E$18,"N/A",IF(D254=$E$18,IF($E$7-SUM(OFFSET(F254,-$E$18,0):F254)&gt;0,$E$7-SUM(OFFSET(F254,-$E$18,0):F254),0),IF(OFFSET(G254,-$E$18,0)-SUM(OFFSET(F254,-$E$18,0):F254)&gt;0,OFFSET(G254,-$E$18,0)-SUM(OFFSET(F254,-$E$18,0):F254),0)))</f>
        <v>0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52</v>
      </c>
      <c r="F255" s="15">
        <f t="shared" si="22"/>
        <v>5</v>
      </c>
      <c r="G255" s="15">
        <f t="shared" ca="1" si="23"/>
        <v>0</v>
      </c>
      <c r="H255" s="13">
        <f t="shared" ca="1" si="19"/>
        <v>5.6986301369863018E-2</v>
      </c>
      <c r="I255" s="29">
        <f ca="1">IF(G255&lt;&gt;0,IF(E255&lt;0,0,IF(OR(Tzatziki!I255&gt;0,'Monterey Jack'!I255&gt;0,'Garlic Butter Sauce'!I255&gt;0),0,IF(OR(Pita!I255&gt;0,'Green Pepper'!I255&gt;0,'House Salad'!I255&gt;0,Mushrooms!I255&gt;0,Lemon!I255&gt;0,'Marinated Chicken'!I255&gt;0,Squid!I255&gt;0,Onions!I255&gt;0,Spanakopita!I255&gt;0,Flour!I255&gt;0),50,200))),0)</f>
        <v>0</v>
      </c>
      <c r="J255" s="2">
        <f ca="1">IF(D255&lt;$E$18,"N/A",IF(D255=$E$18,IF($E$7-SUM(OFFSET(F255,-$E$18,0):F255)&gt;0,$E$7-SUM(OFFSET(F255,-$E$18,0):F255),0),IF(OFFSET(G255,-$E$18,0)-SUM(OFFSET(F255,-$E$18,0):F255)&gt;0,OFFSET(G255,-$E$18,0)-SUM(OFFSET(F255,-$E$18,0):F255),0)))</f>
        <v>0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47</v>
      </c>
      <c r="F256" s="15">
        <f t="shared" si="22"/>
        <v>5</v>
      </c>
      <c r="G256" s="15">
        <f t="shared" ca="1" si="23"/>
        <v>0</v>
      </c>
      <c r="H256" s="13">
        <f t="shared" ca="1" si="19"/>
        <v>5.1506849315068499E-2</v>
      </c>
      <c r="I256" s="29">
        <f ca="1">IF(G256&lt;&gt;0,IF(E256&lt;0,0,IF(OR(Tzatziki!I256&gt;0,'Monterey Jack'!I256&gt;0,'Garlic Butter Sauce'!I256&gt;0),0,IF(OR(Pita!I256&gt;0,'Green Pepper'!I256&gt;0,'House Salad'!I256&gt;0,Mushrooms!I256&gt;0,Lemon!I256&gt;0,'Marinated Chicken'!I256&gt;0,Squid!I256&gt;0,Onions!I256&gt;0,Spanakopita!I256&gt;0,Flour!I256&gt;0),50,200))),0)</f>
        <v>0</v>
      </c>
      <c r="J256" s="2">
        <f ca="1">IF(D256&lt;$E$18,"N/A",IF(D256=$E$18,IF($E$7-SUM(OFFSET(F256,-$E$18,0):F256)&gt;0,$E$7-SUM(OFFSET(F256,-$E$18,0):F256),0),IF(OFFSET(G256,-$E$18,0)-SUM(OFFSET(F256,-$E$18,0):F256)&gt;0,OFFSET(G256,-$E$18,0)-SUM(OFFSET(F256,-$E$18,0):F256),0)))</f>
        <v>0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42</v>
      </c>
      <c r="F257" s="15">
        <f t="shared" si="22"/>
        <v>5</v>
      </c>
      <c r="G257" s="15">
        <f t="shared" ca="1" si="23"/>
        <v>0</v>
      </c>
      <c r="H257" s="13">
        <f t="shared" ca="1" si="19"/>
        <v>4.6027397260273981E-2</v>
      </c>
      <c r="I257" s="29">
        <f ca="1">IF(G257&lt;&gt;0,IF(E257&lt;0,0,IF(OR(Tzatziki!I257&gt;0,'Monterey Jack'!I257&gt;0,'Garlic Butter Sauce'!I257&gt;0),0,IF(OR(Pita!I257&gt;0,'Green Pepper'!I257&gt;0,'House Salad'!I257&gt;0,Mushrooms!I257&gt;0,Lemon!I257&gt;0,'Marinated Chicken'!I257&gt;0,Squid!I257&gt;0,Onions!I257&gt;0,Spanakopita!I257&gt;0,Flour!I257&gt;0),50,200))),0)</f>
        <v>0</v>
      </c>
      <c r="J257" s="2">
        <f ca="1">IF(D257&lt;$E$18,"N/A",IF(D257=$E$18,IF($E$7-SUM(OFFSET(F257,-$E$18,0):F257)&gt;0,$E$7-SUM(OFFSET(F257,-$E$18,0):F257),0),IF(OFFSET(G257,-$E$18,0)-SUM(OFFSET(F257,-$E$18,0):F257)&gt;0,OFFSET(G257,-$E$18,0)-SUM(OFFSET(F257,-$E$18,0):F257),0)))</f>
        <v>0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37</v>
      </c>
      <c r="F258" s="15">
        <f t="shared" si="22"/>
        <v>5</v>
      </c>
      <c r="G258" s="15">
        <f t="shared" ca="1" si="23"/>
        <v>70</v>
      </c>
      <c r="H258" s="13">
        <f t="shared" ca="1" si="19"/>
        <v>4.0547945205479455E-2</v>
      </c>
      <c r="I258" s="29">
        <f ca="1">IF(G258&lt;&gt;0,IF(E258&lt;0,0,IF(OR(Tzatziki!I258&gt;0,'Monterey Jack'!I258&gt;0,'Garlic Butter Sauce'!I258&gt;0),0,IF(OR(Pita!I258&gt;0,'Green Pepper'!I258&gt;0,'House Salad'!I258&gt;0,Mushrooms!I258&gt;0,Lemon!I258&gt;0,'Marinated Chicken'!I258&gt;0,Squid!I258&gt;0,Onions!I258&gt;0,Spanakopita!I258&gt;0,Flour!I258&gt;0),50,200))),0)</f>
        <v>0</v>
      </c>
      <c r="J258" s="2">
        <f ca="1">IF(D258&lt;$E$18,"N/A",IF(D258=$E$18,IF($E$7-SUM(OFFSET(F258,-$E$18,0):F258)&gt;0,$E$7-SUM(OFFSET(F258,-$E$18,0):F258),0),IF(OFFSET(G258,-$E$18,0)-SUM(OFFSET(F258,-$E$18,0):F258)&gt;0,OFFSET(G258,-$E$18,0)-SUM(OFFSET(F258,-$E$18,0):F258),0)))</f>
        <v>0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102</v>
      </c>
      <c r="F259" s="15">
        <f t="shared" si="22"/>
        <v>5</v>
      </c>
      <c r="G259" s="15">
        <f t="shared" ca="1" si="23"/>
        <v>0</v>
      </c>
      <c r="H259" s="13">
        <f t="shared" ca="1" si="19"/>
        <v>0.11178082191780823</v>
      </c>
      <c r="I259" s="29">
        <f ca="1">IF(G259&lt;&gt;0,IF(E259&lt;0,0,IF(OR(Tzatziki!I259&gt;0,'Monterey Jack'!I259&gt;0,'Garlic Butter Sauce'!I259&gt;0),0,IF(OR(Pita!I259&gt;0,'Green Pepper'!I259&gt;0,'House Salad'!I259&gt;0,Mushrooms!I259&gt;0,Lemon!I259&gt;0,'Marinated Chicken'!I259&gt;0,Squid!I259&gt;0,Onions!I259&gt;0,Spanakopita!I259&gt;0,Flour!I259&gt;0),50,200))),0)</f>
        <v>0</v>
      </c>
      <c r="J259" s="2">
        <f ca="1">IF(D259&lt;$E$18,"N/A",IF(D259=$E$18,IF($E$7-SUM(OFFSET(F259,-$E$18,0):F259)&gt;0,$E$7-SUM(OFFSET(F259,-$E$18,0):F259),0),IF(OFFSET(G259,-$E$18,0)-SUM(OFFSET(F259,-$E$18,0):F259)&gt;0,OFFSET(G259,-$E$18,0)-SUM(OFFSET(F259,-$E$18,0):F259),0)))</f>
        <v>0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97</v>
      </c>
      <c r="F260" s="15">
        <f t="shared" si="22"/>
        <v>5</v>
      </c>
      <c r="G260" s="15">
        <f t="shared" ca="1" si="23"/>
        <v>0</v>
      </c>
      <c r="H260" s="13">
        <f t="shared" ca="1" si="19"/>
        <v>0.10630136986301371</v>
      </c>
      <c r="I260" s="29">
        <f ca="1">IF(G260&lt;&gt;0,IF(E260&lt;0,0,IF(OR(Tzatziki!I260&gt;0,'Monterey Jack'!I260&gt;0,'Garlic Butter Sauce'!I260&gt;0),0,IF(OR(Pita!I260&gt;0,'Green Pepper'!I260&gt;0,'House Salad'!I260&gt;0,Mushrooms!I260&gt;0,Lemon!I260&gt;0,'Marinated Chicken'!I260&gt;0,Squid!I260&gt;0,Onions!I260&gt;0,Spanakopita!I260&gt;0,Flour!I260&gt;0),50,200))),0)</f>
        <v>0</v>
      </c>
      <c r="J260" s="2">
        <f ca="1">IF(D260&lt;$E$18,"N/A",IF(D260=$E$18,IF($E$7-SUM(OFFSET(F260,-$E$18,0):F260)&gt;0,$E$7-SUM(OFFSET(F260,-$E$18,0):F260),0),IF(OFFSET(G260,-$E$18,0)-SUM(OFFSET(F260,-$E$18,0):F260)&gt;0,OFFSET(G260,-$E$18,0)-SUM(OFFSET(F260,-$E$18,0):F260),0)))</f>
        <v>0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92</v>
      </c>
      <c r="F261" s="15">
        <f t="shared" si="22"/>
        <v>5</v>
      </c>
      <c r="G261" s="15">
        <f t="shared" ca="1" si="23"/>
        <v>0</v>
      </c>
      <c r="H261" s="13">
        <f t="shared" ca="1" si="19"/>
        <v>0.1008219178082192</v>
      </c>
      <c r="I261" s="29">
        <f ca="1">IF(G261&lt;&gt;0,IF(E261&lt;0,0,IF(OR(Tzatziki!I261&gt;0,'Monterey Jack'!I261&gt;0,'Garlic Butter Sauce'!I261&gt;0),0,IF(OR(Pita!I261&gt;0,'Green Pepper'!I261&gt;0,'House Salad'!I261&gt;0,Mushrooms!I261&gt;0,Lemon!I261&gt;0,'Marinated Chicken'!I261&gt;0,Squid!I261&gt;0,Onions!I261&gt;0,Spanakopita!I261&gt;0,Flour!I261&gt;0),50,200))),0)</f>
        <v>0</v>
      </c>
      <c r="J261" s="2">
        <f ca="1">IF(D261&lt;$E$18,"N/A",IF(D261=$E$18,IF($E$7-SUM(OFFSET(F261,-$E$18,0):F261)&gt;0,$E$7-SUM(OFFSET(F261,-$E$18,0):F261),0),IF(OFFSET(G261,-$E$18,0)-SUM(OFFSET(F261,-$E$18,0):F261)&gt;0,OFFSET(G261,-$E$18,0)-SUM(OFFSET(F261,-$E$18,0):F261),0)))</f>
        <v>0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87</v>
      </c>
      <c r="F262" s="15">
        <f t="shared" si="22"/>
        <v>5</v>
      </c>
      <c r="G262" s="15">
        <f t="shared" ca="1" si="23"/>
        <v>0</v>
      </c>
      <c r="H262" s="13">
        <f t="shared" ca="1" si="19"/>
        <v>9.5342465753424671E-2</v>
      </c>
      <c r="I262" s="29">
        <f ca="1">IF(G262&lt;&gt;0,IF(E262&lt;0,0,IF(OR(Tzatziki!I262&gt;0,'Monterey Jack'!I262&gt;0,'Garlic Butter Sauce'!I262&gt;0),0,IF(OR(Pita!I262&gt;0,'Green Pepper'!I262&gt;0,'House Salad'!I262&gt;0,Mushrooms!I262&gt;0,Lemon!I262&gt;0,'Marinated Chicken'!I262&gt;0,Squid!I262&gt;0,Onions!I262&gt;0,Spanakopita!I262&gt;0,Flour!I262&gt;0),50,200))),0)</f>
        <v>0</v>
      </c>
      <c r="J262" s="2">
        <f ca="1">IF(D262&lt;$E$18,"N/A",IF(D262=$E$18,IF($E$7-SUM(OFFSET(F262,-$E$18,0):F262)&gt;0,$E$7-SUM(OFFSET(F262,-$E$18,0):F262),0),IF(OFFSET(G262,-$E$18,0)-SUM(OFFSET(F262,-$E$18,0):F262)&gt;0,OFFSET(G262,-$E$18,0)-SUM(OFFSET(F262,-$E$18,0):F262),0)))</f>
        <v>0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82</v>
      </c>
      <c r="F263" s="15">
        <f t="shared" si="22"/>
        <v>5</v>
      </c>
      <c r="G263" s="15">
        <f t="shared" ca="1" si="23"/>
        <v>0</v>
      </c>
      <c r="H263" s="13">
        <f t="shared" ca="1" si="19"/>
        <v>8.9863013698630145E-2</v>
      </c>
      <c r="I263" s="29">
        <f ca="1">IF(G263&lt;&gt;0,IF(E263&lt;0,0,IF(OR(Tzatziki!I263&gt;0,'Monterey Jack'!I263&gt;0,'Garlic Butter Sauce'!I263&gt;0),0,IF(OR(Pita!I263&gt;0,'Green Pepper'!I263&gt;0,'House Salad'!I263&gt;0,Mushrooms!I263&gt;0,Lemon!I263&gt;0,'Marinated Chicken'!I263&gt;0,Squid!I263&gt;0,Onions!I263&gt;0,Spanakopita!I263&gt;0,Flour!I263&gt;0),50,200))),0)</f>
        <v>0</v>
      </c>
      <c r="J263" s="2">
        <f ca="1">IF(D263&lt;$E$18,"N/A",IF(D263=$E$18,IF($E$7-SUM(OFFSET(F263,-$E$18,0):F263)&gt;0,$E$7-SUM(OFFSET(F263,-$E$18,0):F263),0),IF(OFFSET(G263,-$E$18,0)-SUM(OFFSET(F263,-$E$18,0):F263)&gt;0,OFFSET(G263,-$E$18,0)-SUM(OFFSET(F263,-$E$18,0):F263),0)))</f>
        <v>0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77</v>
      </c>
      <c r="F264" s="15">
        <f t="shared" si="22"/>
        <v>5</v>
      </c>
      <c r="G264" s="15">
        <f t="shared" ca="1" si="23"/>
        <v>0</v>
      </c>
      <c r="H264" s="13">
        <f t="shared" ca="1" si="19"/>
        <v>8.4383561643835633E-2</v>
      </c>
      <c r="I264" s="29">
        <f ca="1">IF(G264&lt;&gt;0,IF(E264&lt;0,0,IF(OR(Tzatziki!I264&gt;0,'Monterey Jack'!I264&gt;0,'Garlic Butter Sauce'!I264&gt;0),0,IF(OR(Pita!I264&gt;0,'Green Pepper'!I264&gt;0,'House Salad'!I264&gt;0,Mushrooms!I264&gt;0,Lemon!I264&gt;0,'Marinated Chicken'!I264&gt;0,Squid!I264&gt;0,Onions!I264&gt;0,Spanakopita!I264&gt;0,Flour!I264&gt;0),50,200))),0)</f>
        <v>0</v>
      </c>
      <c r="J264" s="2">
        <f ca="1">IF(D264&lt;$E$18,"N/A",IF(D264=$E$18,IF($E$7-SUM(OFFSET(F264,-$E$18,0):F264)&gt;0,$E$7-SUM(OFFSET(F264,-$E$18,0):F264),0),IF(OFFSET(G264,-$E$18,0)-SUM(OFFSET(F264,-$E$18,0):F264)&gt;0,OFFSET(G264,-$E$18,0)-SUM(OFFSET(F264,-$E$18,0):F264),0)))</f>
        <v>0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72</v>
      </c>
      <c r="F265" s="15">
        <f t="shared" si="22"/>
        <v>5</v>
      </c>
      <c r="G265" s="15">
        <f t="shared" ca="1" si="23"/>
        <v>0</v>
      </c>
      <c r="H265" s="13">
        <f t="shared" ca="1" si="19"/>
        <v>7.8904109589041108E-2</v>
      </c>
      <c r="I265" s="29">
        <f ca="1">IF(G265&lt;&gt;0,IF(E265&lt;0,0,IF(OR(Tzatziki!I265&gt;0,'Monterey Jack'!I265&gt;0,'Garlic Butter Sauce'!I265&gt;0),0,IF(OR(Pita!I265&gt;0,'Green Pepper'!I265&gt;0,'House Salad'!I265&gt;0,Mushrooms!I265&gt;0,Lemon!I265&gt;0,'Marinated Chicken'!I265&gt;0,Squid!I265&gt;0,Onions!I265&gt;0,Spanakopita!I265&gt;0,Flour!I265&gt;0),50,200))),0)</f>
        <v>0</v>
      </c>
      <c r="J265" s="2">
        <f ca="1">IF(D265&lt;$E$18,"N/A",IF(D265=$E$18,IF($E$7-SUM(OFFSET(F265,-$E$18,0):F265)&gt;0,$E$7-SUM(OFFSET(F265,-$E$18,0):F265),0),IF(OFFSET(G265,-$E$18,0)-SUM(OFFSET(F265,-$E$18,0):F265)&gt;0,OFFSET(G265,-$E$18,0)-SUM(OFFSET(F265,-$E$18,0):F265),0)))</f>
        <v>0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67</v>
      </c>
      <c r="F266" s="15">
        <f t="shared" si="22"/>
        <v>5</v>
      </c>
      <c r="G266" s="15">
        <f t="shared" ca="1" si="23"/>
        <v>0</v>
      </c>
      <c r="H266" s="13">
        <f t="shared" ca="1" si="19"/>
        <v>7.3424657534246582E-2</v>
      </c>
      <c r="I266" s="29">
        <f ca="1">IF(G266&lt;&gt;0,IF(E266&lt;0,0,IF(OR(Tzatziki!I266&gt;0,'Monterey Jack'!I266&gt;0,'Garlic Butter Sauce'!I266&gt;0),0,IF(OR(Pita!I266&gt;0,'Green Pepper'!I266&gt;0,'House Salad'!I266&gt;0,Mushrooms!I266&gt;0,Lemon!I266&gt;0,'Marinated Chicken'!I266&gt;0,Squid!I266&gt;0,Onions!I266&gt;0,Spanakopita!I266&gt;0,Flour!I266&gt;0),50,200))),0)</f>
        <v>0</v>
      </c>
      <c r="J266" s="2">
        <f ca="1">IF(D266&lt;$E$18,"N/A",IF(D266=$E$18,IF($E$7-SUM(OFFSET(F266,-$E$18,0):F266)&gt;0,$E$7-SUM(OFFSET(F266,-$E$18,0):F266),0),IF(OFFSET(G266,-$E$18,0)-SUM(OFFSET(F266,-$E$18,0):F266)&gt;0,OFFSET(G266,-$E$18,0)-SUM(OFFSET(F266,-$E$18,0):F266),0)))</f>
        <v>0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62</v>
      </c>
      <c r="F267" s="15">
        <f t="shared" si="22"/>
        <v>5</v>
      </c>
      <c r="G267" s="15">
        <f t="shared" ca="1" si="23"/>
        <v>0</v>
      </c>
      <c r="H267" s="13">
        <f t="shared" ca="1" si="19"/>
        <v>6.794520547945207E-2</v>
      </c>
      <c r="I267" s="29">
        <f ca="1">IF(G267&lt;&gt;0,IF(E267&lt;0,0,IF(OR(Tzatziki!I267&gt;0,'Monterey Jack'!I267&gt;0,'Garlic Butter Sauce'!I267&gt;0),0,IF(OR(Pita!I267&gt;0,'Green Pepper'!I267&gt;0,'House Salad'!I267&gt;0,Mushrooms!I267&gt;0,Lemon!I267&gt;0,'Marinated Chicken'!I267&gt;0,Squid!I267&gt;0,Onions!I267&gt;0,Spanakopita!I267&gt;0,Flour!I267&gt;0),50,200))),0)</f>
        <v>0</v>
      </c>
      <c r="J267" s="2">
        <f ca="1">IF(D267&lt;$E$18,"N/A",IF(D267=$E$18,IF($E$7-SUM(OFFSET(F267,-$E$18,0):F267)&gt;0,$E$7-SUM(OFFSET(F267,-$E$18,0):F267),0),IF(OFFSET(G267,-$E$18,0)-SUM(OFFSET(F267,-$E$18,0):F267)&gt;0,OFFSET(G267,-$E$18,0)-SUM(OFFSET(F267,-$E$18,0):F267),0)))</f>
        <v>0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57</v>
      </c>
      <c r="F268" s="15">
        <f t="shared" si="22"/>
        <v>5</v>
      </c>
      <c r="G268" s="15">
        <f t="shared" ca="1" si="23"/>
        <v>0</v>
      </c>
      <c r="H268" s="13">
        <f t="shared" ca="1" si="19"/>
        <v>6.2465753424657544E-2</v>
      </c>
      <c r="I268" s="29">
        <f ca="1">IF(G268&lt;&gt;0,IF(E268&lt;0,0,IF(OR(Tzatziki!I268&gt;0,'Monterey Jack'!I268&gt;0,'Garlic Butter Sauce'!I268&gt;0),0,IF(OR(Pita!I268&gt;0,'Green Pepper'!I268&gt;0,'House Salad'!I268&gt;0,Mushrooms!I268&gt;0,Lemon!I268&gt;0,'Marinated Chicken'!I268&gt;0,Squid!I268&gt;0,Onions!I268&gt;0,Spanakopita!I268&gt;0,Flour!I268&gt;0),50,200))),0)</f>
        <v>0</v>
      </c>
      <c r="J268" s="2">
        <f ca="1">IF(D268&lt;$E$18,"N/A",IF(D268=$E$18,IF($E$7-SUM(OFFSET(F268,-$E$18,0):F268)&gt;0,$E$7-SUM(OFFSET(F268,-$E$18,0):F268),0),IF(OFFSET(G268,-$E$18,0)-SUM(OFFSET(F268,-$E$18,0):F268)&gt;0,OFFSET(G268,-$E$18,0)-SUM(OFFSET(F268,-$E$18,0):F268),0)))</f>
        <v>0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52</v>
      </c>
      <c r="F269" s="15">
        <f t="shared" si="22"/>
        <v>5</v>
      </c>
      <c r="G269" s="15">
        <f t="shared" ca="1" si="23"/>
        <v>0</v>
      </c>
      <c r="H269" s="13">
        <f t="shared" ca="1" si="19"/>
        <v>5.6986301369863018E-2</v>
      </c>
      <c r="I269" s="29">
        <f ca="1">IF(G269&lt;&gt;0,IF(E269&lt;0,0,IF(OR(Tzatziki!I269&gt;0,'Monterey Jack'!I269&gt;0,'Garlic Butter Sauce'!I269&gt;0),0,IF(OR(Pita!I269&gt;0,'Green Pepper'!I269&gt;0,'House Salad'!I269&gt;0,Mushrooms!I269&gt;0,Lemon!I269&gt;0,'Marinated Chicken'!I269&gt;0,Squid!I269&gt;0,Onions!I269&gt;0,Spanakopita!I269&gt;0,Flour!I269&gt;0),50,200))),0)</f>
        <v>0</v>
      </c>
      <c r="J269" s="2">
        <f ca="1">IF(D269&lt;$E$18,"N/A",IF(D269=$E$18,IF($E$7-SUM(OFFSET(F269,-$E$18,0):F269)&gt;0,$E$7-SUM(OFFSET(F269,-$E$18,0):F269),0),IF(OFFSET(G269,-$E$18,0)-SUM(OFFSET(F269,-$E$18,0):F269)&gt;0,OFFSET(G269,-$E$18,0)-SUM(OFFSET(F269,-$E$18,0):F269),0)))</f>
        <v>0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47</v>
      </c>
      <c r="F270" s="15">
        <f t="shared" si="22"/>
        <v>5</v>
      </c>
      <c r="G270" s="15">
        <f t="shared" ca="1" si="23"/>
        <v>0</v>
      </c>
      <c r="H270" s="13">
        <f t="shared" ca="1" si="19"/>
        <v>5.1506849315068499E-2</v>
      </c>
      <c r="I270" s="29">
        <f ca="1">IF(G270&lt;&gt;0,IF(E270&lt;0,0,IF(OR(Tzatziki!I270&gt;0,'Monterey Jack'!I270&gt;0,'Garlic Butter Sauce'!I270&gt;0),0,IF(OR(Pita!I270&gt;0,'Green Pepper'!I270&gt;0,'House Salad'!I270&gt;0,Mushrooms!I270&gt;0,Lemon!I270&gt;0,'Marinated Chicken'!I270&gt;0,Squid!I270&gt;0,Onions!I270&gt;0,Spanakopita!I270&gt;0,Flour!I270&gt;0),50,200))),0)</f>
        <v>0</v>
      </c>
      <c r="J270" s="2">
        <f ca="1">IF(D270&lt;$E$18,"N/A",IF(D270=$E$18,IF($E$7-SUM(OFFSET(F270,-$E$18,0):F270)&gt;0,$E$7-SUM(OFFSET(F270,-$E$18,0):F270),0),IF(OFFSET(G270,-$E$18,0)-SUM(OFFSET(F270,-$E$18,0):F270)&gt;0,OFFSET(G270,-$E$18,0)-SUM(OFFSET(F270,-$E$18,0):F270),0)))</f>
        <v>0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42</v>
      </c>
      <c r="F271" s="15">
        <f t="shared" si="22"/>
        <v>5</v>
      </c>
      <c r="G271" s="15">
        <f t="shared" ca="1" si="23"/>
        <v>0</v>
      </c>
      <c r="H271" s="13">
        <f t="shared" ca="1" si="19"/>
        <v>4.6027397260273981E-2</v>
      </c>
      <c r="I271" s="29">
        <f ca="1">IF(G271&lt;&gt;0,IF(E271&lt;0,0,IF(OR(Tzatziki!I271&gt;0,'Monterey Jack'!I271&gt;0,'Garlic Butter Sauce'!I271&gt;0),0,IF(OR(Pita!I271&gt;0,'Green Pepper'!I271&gt;0,'House Salad'!I271&gt;0,Mushrooms!I271&gt;0,Lemon!I271&gt;0,'Marinated Chicken'!I271&gt;0,Squid!I271&gt;0,Onions!I271&gt;0,Spanakopita!I271&gt;0,Flour!I271&gt;0),50,200))),0)</f>
        <v>0</v>
      </c>
      <c r="J271" s="2">
        <f ca="1">IF(D271&lt;$E$18,"N/A",IF(D271=$E$18,IF($E$7-SUM(OFFSET(F271,-$E$18,0):F271)&gt;0,$E$7-SUM(OFFSET(F271,-$E$18,0):F271),0),IF(OFFSET(G271,-$E$18,0)-SUM(OFFSET(F271,-$E$18,0):F271)&gt;0,OFFSET(G271,-$E$18,0)-SUM(OFFSET(F271,-$E$18,0):F271),0)))</f>
        <v>0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37</v>
      </c>
      <c r="F272" s="15">
        <f t="shared" si="22"/>
        <v>5</v>
      </c>
      <c r="G272" s="15">
        <f t="shared" ca="1" si="23"/>
        <v>70</v>
      </c>
      <c r="H272" s="13">
        <f t="shared" ca="1" si="19"/>
        <v>4.0547945205479455E-2</v>
      </c>
      <c r="I272" s="29">
        <f ca="1">IF(G272&lt;&gt;0,IF(E272&lt;0,0,IF(OR(Tzatziki!I272&gt;0,'Monterey Jack'!I272&gt;0,'Garlic Butter Sauce'!I272&gt;0),0,IF(OR(Pita!I272&gt;0,'Green Pepper'!I272&gt;0,'House Salad'!I272&gt;0,Mushrooms!I272&gt;0,Lemon!I272&gt;0,'Marinated Chicken'!I272&gt;0,Squid!I272&gt;0,Onions!I272&gt;0,Spanakopita!I272&gt;0,Flour!I272&gt;0),50,200))),0)</f>
        <v>0</v>
      </c>
      <c r="J272" s="2">
        <f ca="1">IF(D272&lt;$E$18,"N/A",IF(D272=$E$18,IF($E$7-SUM(OFFSET(F272,-$E$18,0):F272)&gt;0,$E$7-SUM(OFFSET(F272,-$E$18,0):F272),0),IF(OFFSET(G272,-$E$18,0)-SUM(OFFSET(F272,-$E$18,0):F272)&gt;0,OFFSET(G272,-$E$18,0)-SUM(OFFSET(F272,-$E$18,0):F272),0)))</f>
        <v>0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102</v>
      </c>
      <c r="F273" s="15">
        <f t="shared" si="22"/>
        <v>5</v>
      </c>
      <c r="G273" s="15">
        <f t="shared" ca="1" si="23"/>
        <v>0</v>
      </c>
      <c r="H273" s="13">
        <f t="shared" ca="1" si="19"/>
        <v>0.11178082191780823</v>
      </c>
      <c r="I273" s="29">
        <f ca="1">IF(G273&lt;&gt;0,IF(E273&lt;0,0,IF(OR(Tzatziki!I273&gt;0,'Monterey Jack'!I273&gt;0,'Garlic Butter Sauce'!I273&gt;0),0,IF(OR(Pita!I273&gt;0,'Green Pepper'!I273&gt;0,'House Salad'!I273&gt;0,Mushrooms!I273&gt;0,Lemon!I273&gt;0,'Marinated Chicken'!I273&gt;0,Squid!I273&gt;0,Onions!I273&gt;0,Spanakopita!I273&gt;0,Flour!I273&gt;0),50,200))),0)</f>
        <v>0</v>
      </c>
      <c r="J273" s="2">
        <f ca="1">IF(D273&lt;$E$18,"N/A",IF(D273=$E$18,IF($E$7-SUM(OFFSET(F273,-$E$18,0):F273)&gt;0,$E$7-SUM(OFFSET(F273,-$E$18,0):F273),0),IF(OFFSET(G273,-$E$18,0)-SUM(OFFSET(F273,-$E$18,0):F273)&gt;0,OFFSET(G273,-$E$18,0)-SUM(OFFSET(F273,-$E$18,0):F273),0)))</f>
        <v>0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97</v>
      </c>
      <c r="F274" s="15">
        <f t="shared" si="22"/>
        <v>5</v>
      </c>
      <c r="G274" s="15">
        <f t="shared" ca="1" si="23"/>
        <v>0</v>
      </c>
      <c r="H274" s="13">
        <f t="shared" ca="1" si="19"/>
        <v>0.10630136986301371</v>
      </c>
      <c r="I274" s="29">
        <f ca="1">IF(G274&lt;&gt;0,IF(E274&lt;0,0,IF(OR(Tzatziki!I274&gt;0,'Monterey Jack'!I274&gt;0,'Garlic Butter Sauce'!I274&gt;0),0,IF(OR(Pita!I274&gt;0,'Green Pepper'!I274&gt;0,'House Salad'!I274&gt;0,Mushrooms!I274&gt;0,Lemon!I274&gt;0,'Marinated Chicken'!I274&gt;0,Squid!I274&gt;0,Onions!I274&gt;0,Spanakopita!I274&gt;0,Flour!I274&gt;0),50,200))),0)</f>
        <v>0</v>
      </c>
      <c r="J274" s="2">
        <f ca="1">IF(D274&lt;$E$18,"N/A",IF(D274=$E$18,IF($E$7-SUM(OFFSET(F274,-$E$18,0):F274)&gt;0,$E$7-SUM(OFFSET(F274,-$E$18,0):F274),0),IF(OFFSET(G274,-$E$18,0)-SUM(OFFSET(F274,-$E$18,0):F274)&gt;0,OFFSET(G274,-$E$18,0)-SUM(OFFSET(F274,-$E$18,0):F274),0)))</f>
        <v>0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92</v>
      </c>
      <c r="F275" s="15">
        <f t="shared" si="22"/>
        <v>5</v>
      </c>
      <c r="G275" s="15">
        <f t="shared" ca="1" si="23"/>
        <v>0</v>
      </c>
      <c r="H275" s="13">
        <f t="shared" ca="1" si="19"/>
        <v>0.1008219178082192</v>
      </c>
      <c r="I275" s="29">
        <f ca="1">IF(G275&lt;&gt;0,IF(E275&lt;0,0,IF(OR(Tzatziki!I275&gt;0,'Monterey Jack'!I275&gt;0,'Garlic Butter Sauce'!I275&gt;0),0,IF(OR(Pita!I275&gt;0,'Green Pepper'!I275&gt;0,'House Salad'!I275&gt;0,Mushrooms!I275&gt;0,Lemon!I275&gt;0,'Marinated Chicken'!I275&gt;0,Squid!I275&gt;0,Onions!I275&gt;0,Spanakopita!I275&gt;0,Flour!I275&gt;0),50,200))),0)</f>
        <v>0</v>
      </c>
      <c r="J275" s="2">
        <f ca="1">IF(D275&lt;$E$18,"N/A",IF(D275=$E$18,IF($E$7-SUM(OFFSET(F275,-$E$18,0):F275)&gt;0,$E$7-SUM(OFFSET(F275,-$E$18,0):F275),0),IF(OFFSET(G275,-$E$18,0)-SUM(OFFSET(F275,-$E$18,0):F275)&gt;0,OFFSET(G275,-$E$18,0)-SUM(OFFSET(F275,-$E$18,0):F275),0)))</f>
        <v>0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87</v>
      </c>
      <c r="F276" s="15">
        <f t="shared" si="22"/>
        <v>5</v>
      </c>
      <c r="G276" s="15">
        <f t="shared" ca="1" si="23"/>
        <v>0</v>
      </c>
      <c r="H276" s="13">
        <f t="shared" ca="1" si="19"/>
        <v>9.5342465753424671E-2</v>
      </c>
      <c r="I276" s="29">
        <f ca="1">IF(G276&lt;&gt;0,IF(E276&lt;0,0,IF(OR(Tzatziki!I276&gt;0,'Monterey Jack'!I276&gt;0,'Garlic Butter Sauce'!I276&gt;0),0,IF(OR(Pita!I276&gt;0,'Green Pepper'!I276&gt;0,'House Salad'!I276&gt;0,Mushrooms!I276&gt;0,Lemon!I276&gt;0,'Marinated Chicken'!I276&gt;0,Squid!I276&gt;0,Onions!I276&gt;0,Spanakopita!I276&gt;0,Flour!I276&gt;0),50,200))),0)</f>
        <v>0</v>
      </c>
      <c r="J276" s="2">
        <f ca="1">IF(D276&lt;$E$18,"N/A",IF(D276=$E$18,IF($E$7-SUM(OFFSET(F276,-$E$18,0):F276)&gt;0,$E$7-SUM(OFFSET(F276,-$E$18,0):F276),0),IF(OFFSET(G276,-$E$18,0)-SUM(OFFSET(F276,-$E$18,0):F276)&gt;0,OFFSET(G276,-$E$18,0)-SUM(OFFSET(F276,-$E$18,0):F276),0)))</f>
        <v>0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82</v>
      </c>
      <c r="F277" s="15">
        <f t="shared" si="22"/>
        <v>5</v>
      </c>
      <c r="G277" s="15">
        <f t="shared" ca="1" si="23"/>
        <v>0</v>
      </c>
      <c r="H277" s="13">
        <f t="shared" ref="H277:H340" ca="1" si="25">IF(E277&gt;0,E277*($E$12/365),0)</f>
        <v>8.9863013698630145E-2</v>
      </c>
      <c r="I277" s="29">
        <f ca="1">IF(G277&lt;&gt;0,IF(E277&lt;0,0,IF(OR(Tzatziki!I277&gt;0,'Monterey Jack'!I277&gt;0,'Garlic Butter Sauce'!I277&gt;0),0,IF(OR(Pita!I277&gt;0,'Green Pepper'!I277&gt;0,'House Salad'!I277&gt;0,Mushrooms!I277&gt;0,Lemon!I277&gt;0,'Marinated Chicken'!I277&gt;0,Squid!I277&gt;0,Onions!I277&gt;0,Spanakopita!I277&gt;0,Flour!I277&gt;0),50,200))),0)</f>
        <v>0</v>
      </c>
      <c r="J277" s="2">
        <f ca="1">IF(D277&lt;$E$18,"N/A",IF(D277=$E$18,IF($E$7-SUM(OFFSET(F277,-$E$18,0):F277)&gt;0,$E$7-SUM(OFFSET(F277,-$E$18,0):F277),0),IF(OFFSET(G277,-$E$18,0)-SUM(OFFSET(F277,-$E$18,0):F277)&gt;0,OFFSET(G277,-$E$18,0)-SUM(OFFSET(F277,-$E$18,0):F277),0)))</f>
        <v>0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77</v>
      </c>
      <c r="F278" s="15">
        <f t="shared" ref="F278:F341" si="28">ROUND($E$15/7,0)</f>
        <v>5</v>
      </c>
      <c r="G278" s="15">
        <f t="shared" ref="G278:G341" ca="1" si="29">IF(D278=1,$E$4,IF(E278&lt;0,$E$4-E278,IF(MOD(D278,$E$5)=0,$E$4-E278,0)))</f>
        <v>0</v>
      </c>
      <c r="H278" s="13">
        <f t="shared" ca="1" si="25"/>
        <v>8.4383561643835633E-2</v>
      </c>
      <c r="I278" s="29">
        <f ca="1">IF(G278&lt;&gt;0,IF(E278&lt;0,0,IF(OR(Tzatziki!I278&gt;0,'Monterey Jack'!I278&gt;0,'Garlic Butter Sauce'!I278&gt;0),0,IF(OR(Pita!I278&gt;0,'Green Pepper'!I278&gt;0,'House Salad'!I278&gt;0,Mushrooms!I278&gt;0,Lemon!I278&gt;0,'Marinated Chicken'!I278&gt;0,Squid!I278&gt;0,Onions!I278&gt;0,Spanakopita!I278&gt;0,Flour!I278&gt;0),50,200))),0)</f>
        <v>0</v>
      </c>
      <c r="J278" s="2">
        <f ca="1">IF(D278&lt;$E$18,"N/A",IF(D278=$E$18,IF($E$7-SUM(OFFSET(F278,-$E$18,0):F278)&gt;0,$E$7-SUM(OFFSET(F278,-$E$18,0):F278),0),IF(OFFSET(G278,-$E$18,0)-SUM(OFFSET(F278,-$E$18,0):F278)&gt;0,OFFSET(G278,-$E$18,0)-SUM(OFFSET(F278,-$E$18,0):F278),0)))</f>
        <v>0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72</v>
      </c>
      <c r="F279" s="15">
        <f t="shared" si="28"/>
        <v>5</v>
      </c>
      <c r="G279" s="15">
        <f t="shared" ca="1" si="29"/>
        <v>0</v>
      </c>
      <c r="H279" s="13">
        <f t="shared" ca="1" si="25"/>
        <v>7.8904109589041108E-2</v>
      </c>
      <c r="I279" s="29">
        <f ca="1">IF(G279&lt;&gt;0,IF(E279&lt;0,0,IF(OR(Tzatziki!I279&gt;0,'Monterey Jack'!I279&gt;0,'Garlic Butter Sauce'!I279&gt;0),0,IF(OR(Pita!I279&gt;0,'Green Pepper'!I279&gt;0,'House Salad'!I279&gt;0,Mushrooms!I279&gt;0,Lemon!I279&gt;0,'Marinated Chicken'!I279&gt;0,Squid!I279&gt;0,Onions!I279&gt;0,Spanakopita!I279&gt;0,Flour!I279&gt;0),50,200))),0)</f>
        <v>0</v>
      </c>
      <c r="J279" s="2">
        <f ca="1">IF(D279&lt;$E$18,"N/A",IF(D279=$E$18,IF($E$7-SUM(OFFSET(F279,-$E$18,0):F279)&gt;0,$E$7-SUM(OFFSET(F279,-$E$18,0):F279),0),IF(OFFSET(G279,-$E$18,0)-SUM(OFFSET(F279,-$E$18,0):F279)&gt;0,OFFSET(G279,-$E$18,0)-SUM(OFFSET(F279,-$E$18,0):F279),0)))</f>
        <v>0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67</v>
      </c>
      <c r="F280" s="15">
        <f t="shared" si="28"/>
        <v>5</v>
      </c>
      <c r="G280" s="15">
        <f t="shared" ca="1" si="29"/>
        <v>0</v>
      </c>
      <c r="H280" s="13">
        <f t="shared" ca="1" si="25"/>
        <v>7.3424657534246582E-2</v>
      </c>
      <c r="I280" s="29">
        <f ca="1">IF(G280&lt;&gt;0,IF(E280&lt;0,0,IF(OR(Tzatziki!I280&gt;0,'Monterey Jack'!I280&gt;0,'Garlic Butter Sauce'!I280&gt;0),0,IF(OR(Pita!I280&gt;0,'Green Pepper'!I280&gt;0,'House Salad'!I280&gt;0,Mushrooms!I280&gt;0,Lemon!I280&gt;0,'Marinated Chicken'!I280&gt;0,Squid!I280&gt;0,Onions!I280&gt;0,Spanakopita!I280&gt;0,Flour!I280&gt;0),50,200))),0)</f>
        <v>0</v>
      </c>
      <c r="J280" s="2">
        <f ca="1">IF(D280&lt;$E$18,"N/A",IF(D280=$E$18,IF($E$7-SUM(OFFSET(F280,-$E$18,0):F280)&gt;0,$E$7-SUM(OFFSET(F280,-$E$18,0):F280),0),IF(OFFSET(G280,-$E$18,0)-SUM(OFFSET(F280,-$E$18,0):F280)&gt;0,OFFSET(G280,-$E$18,0)-SUM(OFFSET(F280,-$E$18,0):F280),0)))</f>
        <v>0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62</v>
      </c>
      <c r="F281" s="15">
        <f t="shared" si="28"/>
        <v>5</v>
      </c>
      <c r="G281" s="15">
        <f t="shared" ca="1" si="29"/>
        <v>0</v>
      </c>
      <c r="H281" s="13">
        <f t="shared" ca="1" si="25"/>
        <v>6.794520547945207E-2</v>
      </c>
      <c r="I281" s="29">
        <f ca="1">IF(G281&lt;&gt;0,IF(E281&lt;0,0,IF(OR(Tzatziki!I281&gt;0,'Monterey Jack'!I281&gt;0,'Garlic Butter Sauce'!I281&gt;0),0,IF(OR(Pita!I281&gt;0,'Green Pepper'!I281&gt;0,'House Salad'!I281&gt;0,Mushrooms!I281&gt;0,Lemon!I281&gt;0,'Marinated Chicken'!I281&gt;0,Squid!I281&gt;0,Onions!I281&gt;0,Spanakopita!I281&gt;0,Flour!I281&gt;0),50,200))),0)</f>
        <v>0</v>
      </c>
      <c r="J281" s="2">
        <f ca="1">IF(D281&lt;$E$18,"N/A",IF(D281=$E$18,IF($E$7-SUM(OFFSET(F281,-$E$18,0):F281)&gt;0,$E$7-SUM(OFFSET(F281,-$E$18,0):F281),0),IF(OFFSET(G281,-$E$18,0)-SUM(OFFSET(F281,-$E$18,0):F281)&gt;0,OFFSET(G281,-$E$18,0)-SUM(OFFSET(F281,-$E$18,0):F281),0)))</f>
        <v>0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57</v>
      </c>
      <c r="F282" s="15">
        <f t="shared" si="28"/>
        <v>5</v>
      </c>
      <c r="G282" s="15">
        <f t="shared" ca="1" si="29"/>
        <v>0</v>
      </c>
      <c r="H282" s="13">
        <f t="shared" ca="1" si="25"/>
        <v>6.2465753424657544E-2</v>
      </c>
      <c r="I282" s="29">
        <f ca="1">IF(G282&lt;&gt;0,IF(E282&lt;0,0,IF(OR(Tzatziki!I282&gt;0,'Monterey Jack'!I282&gt;0,'Garlic Butter Sauce'!I282&gt;0),0,IF(OR(Pita!I282&gt;0,'Green Pepper'!I282&gt;0,'House Salad'!I282&gt;0,Mushrooms!I282&gt;0,Lemon!I282&gt;0,'Marinated Chicken'!I282&gt;0,Squid!I282&gt;0,Onions!I282&gt;0,Spanakopita!I282&gt;0,Flour!I282&gt;0),50,200))),0)</f>
        <v>0</v>
      </c>
      <c r="J282" s="2">
        <f ca="1">IF(D282&lt;$E$18,"N/A",IF(D282=$E$18,IF($E$7-SUM(OFFSET(F282,-$E$18,0):F282)&gt;0,$E$7-SUM(OFFSET(F282,-$E$18,0):F282),0),IF(OFFSET(G282,-$E$18,0)-SUM(OFFSET(F282,-$E$18,0):F282)&gt;0,OFFSET(G282,-$E$18,0)-SUM(OFFSET(F282,-$E$18,0):F282),0)))</f>
        <v>0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52</v>
      </c>
      <c r="F283" s="15">
        <f t="shared" si="28"/>
        <v>5</v>
      </c>
      <c r="G283" s="15">
        <f t="shared" ca="1" si="29"/>
        <v>0</v>
      </c>
      <c r="H283" s="13">
        <f t="shared" ca="1" si="25"/>
        <v>5.6986301369863018E-2</v>
      </c>
      <c r="I283" s="29">
        <f ca="1">IF(G283&lt;&gt;0,IF(E283&lt;0,0,IF(OR(Tzatziki!I283&gt;0,'Monterey Jack'!I283&gt;0,'Garlic Butter Sauce'!I283&gt;0),0,IF(OR(Pita!I283&gt;0,'Green Pepper'!I283&gt;0,'House Salad'!I283&gt;0,Mushrooms!I283&gt;0,Lemon!I283&gt;0,'Marinated Chicken'!I283&gt;0,Squid!I283&gt;0,Onions!I283&gt;0,Spanakopita!I283&gt;0,Flour!I283&gt;0),50,200))),0)</f>
        <v>0</v>
      </c>
      <c r="J283" s="2">
        <f ca="1">IF(D283&lt;$E$18,"N/A",IF(D283=$E$18,IF($E$7-SUM(OFFSET(F283,-$E$18,0):F283)&gt;0,$E$7-SUM(OFFSET(F283,-$E$18,0):F283),0),IF(OFFSET(G283,-$E$18,0)-SUM(OFFSET(F283,-$E$18,0):F283)&gt;0,OFFSET(G283,-$E$18,0)-SUM(OFFSET(F283,-$E$18,0):F283),0)))</f>
        <v>0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47</v>
      </c>
      <c r="F284" s="15">
        <f t="shared" si="28"/>
        <v>5</v>
      </c>
      <c r="G284" s="15">
        <f t="shared" ca="1" si="29"/>
        <v>0</v>
      </c>
      <c r="H284" s="13">
        <f t="shared" ca="1" si="25"/>
        <v>5.1506849315068499E-2</v>
      </c>
      <c r="I284" s="29">
        <f ca="1">IF(G284&lt;&gt;0,IF(E284&lt;0,0,IF(OR(Tzatziki!I284&gt;0,'Monterey Jack'!I284&gt;0,'Garlic Butter Sauce'!I284&gt;0),0,IF(OR(Pita!I284&gt;0,'Green Pepper'!I284&gt;0,'House Salad'!I284&gt;0,Mushrooms!I284&gt;0,Lemon!I284&gt;0,'Marinated Chicken'!I284&gt;0,Squid!I284&gt;0,Onions!I284&gt;0,Spanakopita!I284&gt;0,Flour!I284&gt;0),50,200))),0)</f>
        <v>0</v>
      </c>
      <c r="J284" s="2">
        <f ca="1">IF(D284&lt;$E$18,"N/A",IF(D284=$E$18,IF($E$7-SUM(OFFSET(F284,-$E$18,0):F284)&gt;0,$E$7-SUM(OFFSET(F284,-$E$18,0):F284),0),IF(OFFSET(G284,-$E$18,0)-SUM(OFFSET(F284,-$E$18,0):F284)&gt;0,OFFSET(G284,-$E$18,0)-SUM(OFFSET(F284,-$E$18,0):F284),0)))</f>
        <v>0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42</v>
      </c>
      <c r="F285" s="15">
        <f t="shared" si="28"/>
        <v>5</v>
      </c>
      <c r="G285" s="15">
        <f t="shared" ca="1" si="29"/>
        <v>0</v>
      </c>
      <c r="H285" s="13">
        <f t="shared" ca="1" si="25"/>
        <v>4.6027397260273981E-2</v>
      </c>
      <c r="I285" s="29">
        <f ca="1">IF(G285&lt;&gt;0,IF(E285&lt;0,0,IF(OR(Tzatziki!I285&gt;0,'Monterey Jack'!I285&gt;0,'Garlic Butter Sauce'!I285&gt;0),0,IF(OR(Pita!I285&gt;0,'Green Pepper'!I285&gt;0,'House Salad'!I285&gt;0,Mushrooms!I285&gt;0,Lemon!I285&gt;0,'Marinated Chicken'!I285&gt;0,Squid!I285&gt;0,Onions!I285&gt;0,Spanakopita!I285&gt;0,Flour!I285&gt;0),50,200))),0)</f>
        <v>0</v>
      </c>
      <c r="J285" s="2">
        <f ca="1">IF(D285&lt;$E$18,"N/A",IF(D285=$E$18,IF($E$7-SUM(OFFSET(F285,-$E$18,0):F285)&gt;0,$E$7-SUM(OFFSET(F285,-$E$18,0):F285),0),IF(OFFSET(G285,-$E$18,0)-SUM(OFFSET(F285,-$E$18,0):F285)&gt;0,OFFSET(G285,-$E$18,0)-SUM(OFFSET(F285,-$E$18,0):F285),0)))</f>
        <v>0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37</v>
      </c>
      <c r="F286" s="15">
        <f t="shared" si="28"/>
        <v>5</v>
      </c>
      <c r="G286" s="15">
        <f t="shared" ca="1" si="29"/>
        <v>70</v>
      </c>
      <c r="H286" s="13">
        <f t="shared" ca="1" si="25"/>
        <v>4.0547945205479455E-2</v>
      </c>
      <c r="I286" s="29">
        <f ca="1">IF(G286&lt;&gt;0,IF(E286&lt;0,0,IF(OR(Tzatziki!I286&gt;0,'Monterey Jack'!I286&gt;0,'Garlic Butter Sauce'!I286&gt;0),0,IF(OR(Pita!I286&gt;0,'Green Pepper'!I286&gt;0,'House Salad'!I286&gt;0,Mushrooms!I286&gt;0,Lemon!I286&gt;0,'Marinated Chicken'!I286&gt;0,Squid!I286&gt;0,Onions!I286&gt;0,Spanakopita!I286&gt;0,Flour!I286&gt;0),50,200))),0)</f>
        <v>0</v>
      </c>
      <c r="J286" s="2">
        <f ca="1">IF(D286&lt;$E$18,"N/A",IF(D286=$E$18,IF($E$7-SUM(OFFSET(F286,-$E$18,0):F286)&gt;0,$E$7-SUM(OFFSET(F286,-$E$18,0):F286),0),IF(OFFSET(G286,-$E$18,0)-SUM(OFFSET(F286,-$E$18,0):F286)&gt;0,OFFSET(G286,-$E$18,0)-SUM(OFFSET(F286,-$E$18,0):F286),0)))</f>
        <v>0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102</v>
      </c>
      <c r="F287" s="15">
        <f t="shared" si="28"/>
        <v>5</v>
      </c>
      <c r="G287" s="15">
        <f t="shared" ca="1" si="29"/>
        <v>0</v>
      </c>
      <c r="H287" s="13">
        <f t="shared" ca="1" si="25"/>
        <v>0.11178082191780823</v>
      </c>
      <c r="I287" s="29">
        <f ca="1">IF(G287&lt;&gt;0,IF(E287&lt;0,0,IF(OR(Tzatziki!I287&gt;0,'Monterey Jack'!I287&gt;0,'Garlic Butter Sauce'!I287&gt;0),0,IF(OR(Pita!I287&gt;0,'Green Pepper'!I287&gt;0,'House Salad'!I287&gt;0,Mushrooms!I287&gt;0,Lemon!I287&gt;0,'Marinated Chicken'!I287&gt;0,Squid!I287&gt;0,Onions!I287&gt;0,Spanakopita!I287&gt;0,Flour!I287&gt;0),50,200))),0)</f>
        <v>0</v>
      </c>
      <c r="J287" s="2">
        <f ca="1">IF(D287&lt;$E$18,"N/A",IF(D287=$E$18,IF($E$7-SUM(OFFSET(F287,-$E$18,0):F287)&gt;0,$E$7-SUM(OFFSET(F287,-$E$18,0):F287),0),IF(OFFSET(G287,-$E$18,0)-SUM(OFFSET(F287,-$E$18,0):F287)&gt;0,OFFSET(G287,-$E$18,0)-SUM(OFFSET(F287,-$E$18,0):F287),0)))</f>
        <v>0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97</v>
      </c>
      <c r="F288" s="15">
        <f t="shared" si="28"/>
        <v>5</v>
      </c>
      <c r="G288" s="15">
        <f t="shared" ca="1" si="29"/>
        <v>0</v>
      </c>
      <c r="H288" s="13">
        <f t="shared" ca="1" si="25"/>
        <v>0.10630136986301371</v>
      </c>
      <c r="I288" s="29">
        <f ca="1">IF(G288&lt;&gt;0,IF(E288&lt;0,0,IF(OR(Tzatziki!I288&gt;0,'Monterey Jack'!I288&gt;0,'Garlic Butter Sauce'!I288&gt;0),0,IF(OR(Pita!I288&gt;0,'Green Pepper'!I288&gt;0,'House Salad'!I288&gt;0,Mushrooms!I288&gt;0,Lemon!I288&gt;0,'Marinated Chicken'!I288&gt;0,Squid!I288&gt;0,Onions!I288&gt;0,Spanakopita!I288&gt;0,Flour!I288&gt;0),50,200))),0)</f>
        <v>0</v>
      </c>
      <c r="J288" s="2">
        <f ca="1">IF(D288&lt;$E$18,"N/A",IF(D288=$E$18,IF($E$7-SUM(OFFSET(F288,-$E$18,0):F288)&gt;0,$E$7-SUM(OFFSET(F288,-$E$18,0):F288),0),IF(OFFSET(G288,-$E$18,0)-SUM(OFFSET(F288,-$E$18,0):F288)&gt;0,OFFSET(G288,-$E$18,0)-SUM(OFFSET(F288,-$E$18,0):F288),0)))</f>
        <v>0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92</v>
      </c>
      <c r="F289" s="15">
        <f t="shared" si="28"/>
        <v>5</v>
      </c>
      <c r="G289" s="15">
        <f t="shared" ca="1" si="29"/>
        <v>0</v>
      </c>
      <c r="H289" s="13">
        <f t="shared" ca="1" si="25"/>
        <v>0.1008219178082192</v>
      </c>
      <c r="I289" s="29">
        <f ca="1">IF(G289&lt;&gt;0,IF(E289&lt;0,0,IF(OR(Tzatziki!I289&gt;0,'Monterey Jack'!I289&gt;0,'Garlic Butter Sauce'!I289&gt;0),0,IF(OR(Pita!I289&gt;0,'Green Pepper'!I289&gt;0,'House Salad'!I289&gt;0,Mushrooms!I289&gt;0,Lemon!I289&gt;0,'Marinated Chicken'!I289&gt;0,Squid!I289&gt;0,Onions!I289&gt;0,Spanakopita!I289&gt;0,Flour!I289&gt;0),50,200))),0)</f>
        <v>0</v>
      </c>
      <c r="J289" s="2">
        <f ca="1">IF(D289&lt;$E$18,"N/A",IF(D289=$E$18,IF($E$7-SUM(OFFSET(F289,-$E$18,0):F289)&gt;0,$E$7-SUM(OFFSET(F289,-$E$18,0):F289),0),IF(OFFSET(G289,-$E$18,0)-SUM(OFFSET(F289,-$E$18,0):F289)&gt;0,OFFSET(G289,-$E$18,0)-SUM(OFFSET(F289,-$E$18,0):F289),0)))</f>
        <v>0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87</v>
      </c>
      <c r="F290" s="15">
        <f t="shared" si="28"/>
        <v>5</v>
      </c>
      <c r="G290" s="15">
        <f t="shared" ca="1" si="29"/>
        <v>0</v>
      </c>
      <c r="H290" s="13">
        <f t="shared" ca="1" si="25"/>
        <v>9.5342465753424671E-2</v>
      </c>
      <c r="I290" s="29">
        <f ca="1">IF(G290&lt;&gt;0,IF(E290&lt;0,0,IF(OR(Tzatziki!I290&gt;0,'Monterey Jack'!I290&gt;0,'Garlic Butter Sauce'!I290&gt;0),0,IF(OR(Pita!I290&gt;0,'Green Pepper'!I290&gt;0,'House Salad'!I290&gt;0,Mushrooms!I290&gt;0,Lemon!I290&gt;0,'Marinated Chicken'!I290&gt;0,Squid!I290&gt;0,Onions!I290&gt;0,Spanakopita!I290&gt;0,Flour!I290&gt;0),50,200))),0)</f>
        <v>0</v>
      </c>
      <c r="J290" s="2">
        <f ca="1">IF(D290&lt;$E$18,"N/A",IF(D290=$E$18,IF($E$7-SUM(OFFSET(F290,-$E$18,0):F290)&gt;0,$E$7-SUM(OFFSET(F290,-$E$18,0):F290),0),IF(OFFSET(G290,-$E$18,0)-SUM(OFFSET(F290,-$E$18,0):F290)&gt;0,OFFSET(G290,-$E$18,0)-SUM(OFFSET(F290,-$E$18,0):F290),0)))</f>
        <v>0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82</v>
      </c>
      <c r="F291" s="15">
        <f t="shared" si="28"/>
        <v>5</v>
      </c>
      <c r="G291" s="15">
        <f t="shared" ca="1" si="29"/>
        <v>0</v>
      </c>
      <c r="H291" s="13">
        <f t="shared" ca="1" si="25"/>
        <v>8.9863013698630145E-2</v>
      </c>
      <c r="I291" s="29">
        <f ca="1">IF(G291&lt;&gt;0,IF(E291&lt;0,0,IF(OR(Tzatziki!I291&gt;0,'Monterey Jack'!I291&gt;0,'Garlic Butter Sauce'!I291&gt;0),0,IF(OR(Pita!I291&gt;0,'Green Pepper'!I291&gt;0,'House Salad'!I291&gt;0,Mushrooms!I291&gt;0,Lemon!I291&gt;0,'Marinated Chicken'!I291&gt;0,Squid!I291&gt;0,Onions!I291&gt;0,Spanakopita!I291&gt;0,Flour!I291&gt;0),50,200))),0)</f>
        <v>0</v>
      </c>
      <c r="J291" s="2">
        <f ca="1">IF(D291&lt;$E$18,"N/A",IF(D291=$E$18,IF($E$7-SUM(OFFSET(F291,-$E$18,0):F291)&gt;0,$E$7-SUM(OFFSET(F291,-$E$18,0):F291),0),IF(OFFSET(G291,-$E$18,0)-SUM(OFFSET(F291,-$E$18,0):F291)&gt;0,OFFSET(G291,-$E$18,0)-SUM(OFFSET(F291,-$E$18,0):F291),0)))</f>
        <v>0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77</v>
      </c>
      <c r="F292" s="15">
        <f t="shared" si="28"/>
        <v>5</v>
      </c>
      <c r="G292" s="15">
        <f t="shared" ca="1" si="29"/>
        <v>0</v>
      </c>
      <c r="H292" s="13">
        <f t="shared" ca="1" si="25"/>
        <v>8.4383561643835633E-2</v>
      </c>
      <c r="I292" s="29">
        <f ca="1">IF(G292&lt;&gt;0,IF(E292&lt;0,0,IF(OR(Tzatziki!I292&gt;0,'Monterey Jack'!I292&gt;0,'Garlic Butter Sauce'!I292&gt;0),0,IF(OR(Pita!I292&gt;0,'Green Pepper'!I292&gt;0,'House Salad'!I292&gt;0,Mushrooms!I292&gt;0,Lemon!I292&gt;0,'Marinated Chicken'!I292&gt;0,Squid!I292&gt;0,Onions!I292&gt;0,Spanakopita!I292&gt;0,Flour!I292&gt;0),50,200))),0)</f>
        <v>0</v>
      </c>
      <c r="J292" s="2">
        <f ca="1">IF(D292&lt;$E$18,"N/A",IF(D292=$E$18,IF($E$7-SUM(OFFSET(F292,-$E$18,0):F292)&gt;0,$E$7-SUM(OFFSET(F292,-$E$18,0):F292),0),IF(OFFSET(G292,-$E$18,0)-SUM(OFFSET(F292,-$E$18,0):F292)&gt;0,OFFSET(G292,-$E$18,0)-SUM(OFFSET(F292,-$E$18,0):F292),0)))</f>
        <v>0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72</v>
      </c>
      <c r="F293" s="15">
        <f t="shared" si="28"/>
        <v>5</v>
      </c>
      <c r="G293" s="15">
        <f t="shared" ca="1" si="29"/>
        <v>0</v>
      </c>
      <c r="H293" s="13">
        <f t="shared" ca="1" si="25"/>
        <v>7.8904109589041108E-2</v>
      </c>
      <c r="I293" s="29">
        <f ca="1">IF(G293&lt;&gt;0,IF(E293&lt;0,0,IF(OR(Tzatziki!I293&gt;0,'Monterey Jack'!I293&gt;0,'Garlic Butter Sauce'!I293&gt;0),0,IF(OR(Pita!I293&gt;0,'Green Pepper'!I293&gt;0,'House Salad'!I293&gt;0,Mushrooms!I293&gt;0,Lemon!I293&gt;0,'Marinated Chicken'!I293&gt;0,Squid!I293&gt;0,Onions!I293&gt;0,Spanakopita!I293&gt;0,Flour!I293&gt;0),50,200))),0)</f>
        <v>0</v>
      </c>
      <c r="J293" s="2">
        <f ca="1">IF(D293&lt;$E$18,"N/A",IF(D293=$E$18,IF($E$7-SUM(OFFSET(F293,-$E$18,0):F293)&gt;0,$E$7-SUM(OFFSET(F293,-$E$18,0):F293),0),IF(OFFSET(G293,-$E$18,0)-SUM(OFFSET(F293,-$E$18,0):F293)&gt;0,OFFSET(G293,-$E$18,0)-SUM(OFFSET(F293,-$E$18,0):F293),0)))</f>
        <v>0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67</v>
      </c>
      <c r="F294" s="15">
        <f t="shared" si="28"/>
        <v>5</v>
      </c>
      <c r="G294" s="15">
        <f t="shared" ca="1" si="29"/>
        <v>0</v>
      </c>
      <c r="H294" s="13">
        <f t="shared" ca="1" si="25"/>
        <v>7.3424657534246582E-2</v>
      </c>
      <c r="I294" s="29">
        <f ca="1">IF(G294&lt;&gt;0,IF(E294&lt;0,0,IF(OR(Tzatziki!I294&gt;0,'Monterey Jack'!I294&gt;0,'Garlic Butter Sauce'!I294&gt;0),0,IF(OR(Pita!I294&gt;0,'Green Pepper'!I294&gt;0,'House Salad'!I294&gt;0,Mushrooms!I294&gt;0,Lemon!I294&gt;0,'Marinated Chicken'!I294&gt;0,Squid!I294&gt;0,Onions!I294&gt;0,Spanakopita!I294&gt;0,Flour!I294&gt;0),50,200))),0)</f>
        <v>0</v>
      </c>
      <c r="J294" s="2">
        <f ca="1">IF(D294&lt;$E$18,"N/A",IF(D294=$E$18,IF($E$7-SUM(OFFSET(F294,-$E$18,0):F294)&gt;0,$E$7-SUM(OFFSET(F294,-$E$18,0):F294),0),IF(OFFSET(G294,-$E$18,0)-SUM(OFFSET(F294,-$E$18,0):F294)&gt;0,OFFSET(G294,-$E$18,0)-SUM(OFFSET(F294,-$E$18,0):F294),0)))</f>
        <v>0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62</v>
      </c>
      <c r="F295" s="15">
        <f t="shared" si="28"/>
        <v>5</v>
      </c>
      <c r="G295" s="15">
        <f t="shared" ca="1" si="29"/>
        <v>0</v>
      </c>
      <c r="H295" s="13">
        <f t="shared" ca="1" si="25"/>
        <v>6.794520547945207E-2</v>
      </c>
      <c r="I295" s="29">
        <f ca="1">IF(G295&lt;&gt;0,IF(E295&lt;0,0,IF(OR(Tzatziki!I295&gt;0,'Monterey Jack'!I295&gt;0,'Garlic Butter Sauce'!I295&gt;0),0,IF(OR(Pita!I295&gt;0,'Green Pepper'!I295&gt;0,'House Salad'!I295&gt;0,Mushrooms!I295&gt;0,Lemon!I295&gt;0,'Marinated Chicken'!I295&gt;0,Squid!I295&gt;0,Onions!I295&gt;0,Spanakopita!I295&gt;0,Flour!I295&gt;0),50,200))),0)</f>
        <v>0</v>
      </c>
      <c r="J295" s="2">
        <f ca="1">IF(D295&lt;$E$18,"N/A",IF(D295=$E$18,IF($E$7-SUM(OFFSET(F295,-$E$18,0):F295)&gt;0,$E$7-SUM(OFFSET(F295,-$E$18,0):F295),0),IF(OFFSET(G295,-$E$18,0)-SUM(OFFSET(F295,-$E$18,0):F295)&gt;0,OFFSET(G295,-$E$18,0)-SUM(OFFSET(F295,-$E$18,0):F295),0)))</f>
        <v>0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57</v>
      </c>
      <c r="F296" s="15">
        <f t="shared" si="28"/>
        <v>5</v>
      </c>
      <c r="G296" s="15">
        <f t="shared" ca="1" si="29"/>
        <v>0</v>
      </c>
      <c r="H296" s="13">
        <f t="shared" ca="1" si="25"/>
        <v>6.2465753424657544E-2</v>
      </c>
      <c r="I296" s="29">
        <f ca="1">IF(G296&lt;&gt;0,IF(E296&lt;0,0,IF(OR(Tzatziki!I296&gt;0,'Monterey Jack'!I296&gt;0,'Garlic Butter Sauce'!I296&gt;0),0,IF(OR(Pita!I296&gt;0,'Green Pepper'!I296&gt;0,'House Salad'!I296&gt;0,Mushrooms!I296&gt;0,Lemon!I296&gt;0,'Marinated Chicken'!I296&gt;0,Squid!I296&gt;0,Onions!I296&gt;0,Spanakopita!I296&gt;0,Flour!I296&gt;0),50,200))),0)</f>
        <v>0</v>
      </c>
      <c r="J296" s="2">
        <f ca="1">IF(D296&lt;$E$18,"N/A",IF(D296=$E$18,IF($E$7-SUM(OFFSET(F296,-$E$18,0):F296)&gt;0,$E$7-SUM(OFFSET(F296,-$E$18,0):F296),0),IF(OFFSET(G296,-$E$18,0)-SUM(OFFSET(F296,-$E$18,0):F296)&gt;0,OFFSET(G296,-$E$18,0)-SUM(OFFSET(F296,-$E$18,0):F296),0)))</f>
        <v>0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52</v>
      </c>
      <c r="F297" s="15">
        <f t="shared" si="28"/>
        <v>5</v>
      </c>
      <c r="G297" s="15">
        <f t="shared" ca="1" si="29"/>
        <v>0</v>
      </c>
      <c r="H297" s="13">
        <f t="shared" ca="1" si="25"/>
        <v>5.6986301369863018E-2</v>
      </c>
      <c r="I297" s="29">
        <f ca="1">IF(G297&lt;&gt;0,IF(E297&lt;0,0,IF(OR(Tzatziki!I297&gt;0,'Monterey Jack'!I297&gt;0,'Garlic Butter Sauce'!I297&gt;0),0,IF(OR(Pita!I297&gt;0,'Green Pepper'!I297&gt;0,'House Salad'!I297&gt;0,Mushrooms!I297&gt;0,Lemon!I297&gt;0,'Marinated Chicken'!I297&gt;0,Squid!I297&gt;0,Onions!I297&gt;0,Spanakopita!I297&gt;0,Flour!I297&gt;0),50,200))),0)</f>
        <v>0</v>
      </c>
      <c r="J297" s="2">
        <f ca="1">IF(D297&lt;$E$18,"N/A",IF(D297=$E$18,IF($E$7-SUM(OFFSET(F297,-$E$18,0):F297)&gt;0,$E$7-SUM(OFFSET(F297,-$E$18,0):F297),0),IF(OFFSET(G297,-$E$18,0)-SUM(OFFSET(F297,-$E$18,0):F297)&gt;0,OFFSET(G297,-$E$18,0)-SUM(OFFSET(F297,-$E$18,0):F297),0)))</f>
        <v>0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47</v>
      </c>
      <c r="F298" s="15">
        <f t="shared" si="28"/>
        <v>5</v>
      </c>
      <c r="G298" s="15">
        <f t="shared" ca="1" si="29"/>
        <v>0</v>
      </c>
      <c r="H298" s="13">
        <f t="shared" ca="1" si="25"/>
        <v>5.1506849315068499E-2</v>
      </c>
      <c r="I298" s="29">
        <f ca="1">IF(G298&lt;&gt;0,IF(E298&lt;0,0,IF(OR(Tzatziki!I298&gt;0,'Monterey Jack'!I298&gt;0,'Garlic Butter Sauce'!I298&gt;0),0,IF(OR(Pita!I298&gt;0,'Green Pepper'!I298&gt;0,'House Salad'!I298&gt;0,Mushrooms!I298&gt;0,Lemon!I298&gt;0,'Marinated Chicken'!I298&gt;0,Squid!I298&gt;0,Onions!I298&gt;0,Spanakopita!I298&gt;0,Flour!I298&gt;0),50,200))),0)</f>
        <v>0</v>
      </c>
      <c r="J298" s="2">
        <f ca="1">IF(D298&lt;$E$18,"N/A",IF(D298=$E$18,IF($E$7-SUM(OFFSET(F298,-$E$18,0):F298)&gt;0,$E$7-SUM(OFFSET(F298,-$E$18,0):F298),0),IF(OFFSET(G298,-$E$18,0)-SUM(OFFSET(F298,-$E$18,0):F298)&gt;0,OFFSET(G298,-$E$18,0)-SUM(OFFSET(F298,-$E$18,0):F298),0)))</f>
        <v>0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42</v>
      </c>
      <c r="F299" s="15">
        <f t="shared" si="28"/>
        <v>5</v>
      </c>
      <c r="G299" s="15">
        <f t="shared" ca="1" si="29"/>
        <v>0</v>
      </c>
      <c r="H299" s="13">
        <f t="shared" ca="1" si="25"/>
        <v>4.6027397260273981E-2</v>
      </c>
      <c r="I299" s="29">
        <f ca="1">IF(G299&lt;&gt;0,IF(E299&lt;0,0,IF(OR(Tzatziki!I299&gt;0,'Monterey Jack'!I299&gt;0,'Garlic Butter Sauce'!I299&gt;0),0,IF(OR(Pita!I299&gt;0,'Green Pepper'!I299&gt;0,'House Salad'!I299&gt;0,Mushrooms!I299&gt;0,Lemon!I299&gt;0,'Marinated Chicken'!I299&gt;0,Squid!I299&gt;0,Onions!I299&gt;0,Spanakopita!I299&gt;0,Flour!I299&gt;0),50,200))),0)</f>
        <v>0</v>
      </c>
      <c r="J299" s="2">
        <f ca="1">IF(D299&lt;$E$18,"N/A",IF(D299=$E$18,IF($E$7-SUM(OFFSET(F299,-$E$18,0):F299)&gt;0,$E$7-SUM(OFFSET(F299,-$E$18,0):F299),0),IF(OFFSET(G299,-$E$18,0)-SUM(OFFSET(F299,-$E$18,0):F299)&gt;0,OFFSET(G299,-$E$18,0)-SUM(OFFSET(F299,-$E$18,0):F299),0)))</f>
        <v>0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37</v>
      </c>
      <c r="F300" s="15">
        <f t="shared" si="28"/>
        <v>5</v>
      </c>
      <c r="G300" s="15">
        <f t="shared" ca="1" si="29"/>
        <v>70</v>
      </c>
      <c r="H300" s="13">
        <f t="shared" ca="1" si="25"/>
        <v>4.0547945205479455E-2</v>
      </c>
      <c r="I300" s="29">
        <f ca="1">IF(G300&lt;&gt;0,IF(E300&lt;0,0,IF(OR(Tzatziki!I300&gt;0,'Monterey Jack'!I300&gt;0,'Garlic Butter Sauce'!I300&gt;0),0,IF(OR(Pita!I300&gt;0,'Green Pepper'!I300&gt;0,'House Salad'!I300&gt;0,Mushrooms!I300&gt;0,Lemon!I300&gt;0,'Marinated Chicken'!I300&gt;0,Squid!I300&gt;0,Onions!I300&gt;0,Spanakopita!I300&gt;0,Flour!I300&gt;0),50,200))),0)</f>
        <v>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102</v>
      </c>
      <c r="F301" s="15">
        <f t="shared" si="28"/>
        <v>5</v>
      </c>
      <c r="G301" s="15">
        <f t="shared" ca="1" si="29"/>
        <v>0</v>
      </c>
      <c r="H301" s="13">
        <f t="shared" ca="1" si="25"/>
        <v>0.11178082191780823</v>
      </c>
      <c r="I301" s="29">
        <f ca="1">IF(G301&lt;&gt;0,IF(E301&lt;0,0,IF(OR(Tzatziki!I301&gt;0,'Monterey Jack'!I301&gt;0,'Garlic Butter Sauce'!I301&gt;0),0,IF(OR(Pita!I301&gt;0,'Green Pepper'!I301&gt;0,'House Salad'!I301&gt;0,Mushrooms!I301&gt;0,Lemon!I301&gt;0,'Marinated Chicken'!I301&gt;0,Squid!I301&gt;0,Onions!I301&gt;0,Spanakopita!I301&gt;0,Flour!I301&gt;0),50,200))),0)</f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97</v>
      </c>
      <c r="F302" s="15">
        <f t="shared" si="28"/>
        <v>5</v>
      </c>
      <c r="G302" s="15">
        <f t="shared" ca="1" si="29"/>
        <v>0</v>
      </c>
      <c r="H302" s="13">
        <f t="shared" ca="1" si="25"/>
        <v>0.10630136986301371</v>
      </c>
      <c r="I302" s="29">
        <f ca="1">IF(G302&lt;&gt;0,IF(E302&lt;0,0,IF(OR(Tzatziki!I302&gt;0,'Monterey Jack'!I302&gt;0,'Garlic Butter Sauce'!I302&gt;0),0,IF(OR(Pita!I302&gt;0,'Green Pepper'!I302&gt;0,'House Salad'!I302&gt;0,Mushrooms!I302&gt;0,Lemon!I302&gt;0,'Marinated Chicken'!I302&gt;0,Squid!I302&gt;0,Onions!I302&gt;0,Spanakopita!I302&gt;0,Flour!I302&gt;0),50,200))),0)</f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92</v>
      </c>
      <c r="F303" s="15">
        <f t="shared" si="28"/>
        <v>5</v>
      </c>
      <c r="G303" s="15">
        <f t="shared" ca="1" si="29"/>
        <v>0</v>
      </c>
      <c r="H303" s="13">
        <f t="shared" ca="1" si="25"/>
        <v>0.1008219178082192</v>
      </c>
      <c r="I303" s="29">
        <f ca="1">IF(G303&lt;&gt;0,IF(E303&lt;0,0,IF(OR(Tzatziki!I303&gt;0,'Monterey Jack'!I303&gt;0,'Garlic Butter Sauce'!I303&gt;0),0,IF(OR(Pita!I303&gt;0,'Green Pepper'!I303&gt;0,'House Salad'!I303&gt;0,Mushrooms!I303&gt;0,Lemon!I303&gt;0,'Marinated Chicken'!I303&gt;0,Squid!I303&gt;0,Onions!I303&gt;0,Spanakopita!I303&gt;0,Flour!I303&gt;0),50,200))),0)</f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87</v>
      </c>
      <c r="F304" s="15">
        <f t="shared" si="28"/>
        <v>5</v>
      </c>
      <c r="G304" s="15">
        <f t="shared" ca="1" si="29"/>
        <v>0</v>
      </c>
      <c r="H304" s="13">
        <f t="shared" ca="1" si="25"/>
        <v>9.5342465753424671E-2</v>
      </c>
      <c r="I304" s="29">
        <f ca="1">IF(G304&lt;&gt;0,IF(E304&lt;0,0,IF(OR(Tzatziki!I304&gt;0,'Monterey Jack'!I304&gt;0,'Garlic Butter Sauce'!I304&gt;0),0,IF(OR(Pita!I304&gt;0,'Green Pepper'!I304&gt;0,'House Salad'!I304&gt;0,Mushrooms!I304&gt;0,Lemon!I304&gt;0,'Marinated Chicken'!I304&gt;0,Squid!I304&gt;0,Onions!I304&gt;0,Spanakopita!I304&gt;0,Flour!I304&gt;0),50,200))),0)</f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82</v>
      </c>
      <c r="F305" s="15">
        <f t="shared" si="28"/>
        <v>5</v>
      </c>
      <c r="G305" s="15">
        <f t="shared" ca="1" si="29"/>
        <v>0</v>
      </c>
      <c r="H305" s="13">
        <f t="shared" ca="1" si="25"/>
        <v>8.9863013698630145E-2</v>
      </c>
      <c r="I305" s="29">
        <f ca="1">IF(G305&lt;&gt;0,IF(E305&lt;0,0,IF(OR(Tzatziki!I305&gt;0,'Monterey Jack'!I305&gt;0,'Garlic Butter Sauce'!I305&gt;0),0,IF(OR(Pita!I305&gt;0,'Green Pepper'!I305&gt;0,'House Salad'!I305&gt;0,Mushrooms!I305&gt;0,Lemon!I305&gt;0,'Marinated Chicken'!I305&gt;0,Squid!I305&gt;0,Onions!I305&gt;0,Spanakopita!I305&gt;0,Flour!I305&gt;0),50,200))),0)</f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77</v>
      </c>
      <c r="F306" s="15">
        <f t="shared" si="28"/>
        <v>5</v>
      </c>
      <c r="G306" s="15">
        <f t="shared" ca="1" si="29"/>
        <v>0</v>
      </c>
      <c r="H306" s="13">
        <f t="shared" ca="1" si="25"/>
        <v>8.4383561643835633E-2</v>
      </c>
      <c r="I306" s="29">
        <f ca="1">IF(G306&lt;&gt;0,IF(E306&lt;0,0,IF(OR(Tzatziki!I306&gt;0,'Monterey Jack'!I306&gt;0,'Garlic Butter Sauce'!I306&gt;0),0,IF(OR(Pita!I306&gt;0,'Green Pepper'!I306&gt;0,'House Salad'!I306&gt;0,Mushrooms!I306&gt;0,Lemon!I306&gt;0,'Marinated Chicken'!I306&gt;0,Squid!I306&gt;0,Onions!I306&gt;0,Spanakopita!I306&gt;0,Flour!I306&gt;0),50,200))),0)</f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72</v>
      </c>
      <c r="F307" s="15">
        <f t="shared" si="28"/>
        <v>5</v>
      </c>
      <c r="G307" s="15">
        <f t="shared" ca="1" si="29"/>
        <v>0</v>
      </c>
      <c r="H307" s="13">
        <f t="shared" ca="1" si="25"/>
        <v>7.8904109589041108E-2</v>
      </c>
      <c r="I307" s="29">
        <f ca="1">IF(G307&lt;&gt;0,IF(E307&lt;0,0,IF(OR(Tzatziki!I307&gt;0,'Monterey Jack'!I307&gt;0,'Garlic Butter Sauce'!I307&gt;0),0,IF(OR(Pita!I307&gt;0,'Green Pepper'!I307&gt;0,'House Salad'!I307&gt;0,Mushrooms!I307&gt;0,Lemon!I307&gt;0,'Marinated Chicken'!I307&gt;0,Squid!I307&gt;0,Onions!I307&gt;0,Spanakopita!I307&gt;0,Flour!I307&gt;0),50,200))),0)</f>
        <v>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67</v>
      </c>
      <c r="F308" s="15">
        <f t="shared" si="28"/>
        <v>5</v>
      </c>
      <c r="G308" s="15">
        <f t="shared" ca="1" si="29"/>
        <v>0</v>
      </c>
      <c r="H308" s="13">
        <f t="shared" ca="1" si="25"/>
        <v>7.3424657534246582E-2</v>
      </c>
      <c r="I308" s="29">
        <f ca="1">IF(G308&lt;&gt;0,IF(E308&lt;0,0,IF(OR(Tzatziki!I308&gt;0,'Monterey Jack'!I308&gt;0,'Garlic Butter Sauce'!I308&gt;0),0,IF(OR(Pita!I308&gt;0,'Green Pepper'!I308&gt;0,'House Salad'!I308&gt;0,Mushrooms!I308&gt;0,Lemon!I308&gt;0,'Marinated Chicken'!I308&gt;0,Squid!I308&gt;0,Onions!I308&gt;0,Spanakopita!I308&gt;0,Flour!I308&gt;0),50,200))),0)</f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62</v>
      </c>
      <c r="F309" s="15">
        <f t="shared" si="28"/>
        <v>5</v>
      </c>
      <c r="G309" s="15">
        <f t="shared" ca="1" si="29"/>
        <v>0</v>
      </c>
      <c r="H309" s="13">
        <f t="shared" ca="1" si="25"/>
        <v>6.794520547945207E-2</v>
      </c>
      <c r="I309" s="29">
        <f ca="1">IF(G309&lt;&gt;0,IF(E309&lt;0,0,IF(OR(Tzatziki!I309&gt;0,'Monterey Jack'!I309&gt;0,'Garlic Butter Sauce'!I309&gt;0),0,IF(OR(Pita!I309&gt;0,'Green Pepper'!I309&gt;0,'House Salad'!I309&gt;0,Mushrooms!I309&gt;0,Lemon!I309&gt;0,'Marinated Chicken'!I309&gt;0,Squid!I309&gt;0,Onions!I309&gt;0,Spanakopita!I309&gt;0,Flour!I309&gt;0),50,200))),0)</f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57</v>
      </c>
      <c r="F310" s="15">
        <f t="shared" si="28"/>
        <v>5</v>
      </c>
      <c r="G310" s="15">
        <f t="shared" ca="1" si="29"/>
        <v>0</v>
      </c>
      <c r="H310" s="13">
        <f t="shared" ca="1" si="25"/>
        <v>6.2465753424657544E-2</v>
      </c>
      <c r="I310" s="29">
        <f ca="1">IF(G310&lt;&gt;0,IF(E310&lt;0,0,IF(OR(Tzatziki!I310&gt;0,'Monterey Jack'!I310&gt;0,'Garlic Butter Sauce'!I310&gt;0),0,IF(OR(Pita!I310&gt;0,'Green Pepper'!I310&gt;0,'House Salad'!I310&gt;0,Mushrooms!I310&gt;0,Lemon!I310&gt;0,'Marinated Chicken'!I310&gt;0,Squid!I310&gt;0,Onions!I310&gt;0,Spanakopita!I310&gt;0,Flour!I310&gt;0),50,200))),0)</f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52</v>
      </c>
      <c r="F311" s="15">
        <f t="shared" si="28"/>
        <v>5</v>
      </c>
      <c r="G311" s="15">
        <f t="shared" ca="1" si="29"/>
        <v>0</v>
      </c>
      <c r="H311" s="13">
        <f t="shared" ca="1" si="25"/>
        <v>5.6986301369863018E-2</v>
      </c>
      <c r="I311" s="29">
        <f ca="1">IF(G311&lt;&gt;0,IF(E311&lt;0,0,IF(OR(Tzatziki!I311&gt;0,'Monterey Jack'!I311&gt;0,'Garlic Butter Sauce'!I311&gt;0),0,IF(OR(Pita!I311&gt;0,'Green Pepper'!I311&gt;0,'House Salad'!I311&gt;0,Mushrooms!I311&gt;0,Lemon!I311&gt;0,'Marinated Chicken'!I311&gt;0,Squid!I311&gt;0,Onions!I311&gt;0,Spanakopita!I311&gt;0,Flour!I311&gt;0),50,200))),0)</f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47</v>
      </c>
      <c r="F312" s="15">
        <f t="shared" si="28"/>
        <v>5</v>
      </c>
      <c r="G312" s="15">
        <f t="shared" ca="1" si="29"/>
        <v>0</v>
      </c>
      <c r="H312" s="13">
        <f t="shared" ca="1" si="25"/>
        <v>5.1506849315068499E-2</v>
      </c>
      <c r="I312" s="29">
        <f ca="1">IF(G312&lt;&gt;0,IF(E312&lt;0,0,IF(OR(Tzatziki!I312&gt;0,'Monterey Jack'!I312&gt;0,'Garlic Butter Sauce'!I312&gt;0),0,IF(OR(Pita!I312&gt;0,'Green Pepper'!I312&gt;0,'House Salad'!I312&gt;0,Mushrooms!I312&gt;0,Lemon!I312&gt;0,'Marinated Chicken'!I312&gt;0,Squid!I312&gt;0,Onions!I312&gt;0,Spanakopita!I312&gt;0,Flour!I312&gt;0),50,200))),0)</f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42</v>
      </c>
      <c r="F313" s="15">
        <f t="shared" si="28"/>
        <v>5</v>
      </c>
      <c r="G313" s="15">
        <f t="shared" ca="1" si="29"/>
        <v>0</v>
      </c>
      <c r="H313" s="13">
        <f t="shared" ca="1" si="25"/>
        <v>4.6027397260273981E-2</v>
      </c>
      <c r="I313" s="29">
        <f ca="1">IF(G313&lt;&gt;0,IF(E313&lt;0,0,IF(OR(Tzatziki!I313&gt;0,'Monterey Jack'!I313&gt;0,'Garlic Butter Sauce'!I313&gt;0),0,IF(OR(Pita!I313&gt;0,'Green Pepper'!I313&gt;0,'House Salad'!I313&gt;0,Mushrooms!I313&gt;0,Lemon!I313&gt;0,'Marinated Chicken'!I313&gt;0,Squid!I313&gt;0,Onions!I313&gt;0,Spanakopita!I313&gt;0,Flour!I313&gt;0),50,200))),0)</f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37</v>
      </c>
      <c r="F314" s="15">
        <f t="shared" si="28"/>
        <v>5</v>
      </c>
      <c r="G314" s="15">
        <f t="shared" ca="1" si="29"/>
        <v>70</v>
      </c>
      <c r="H314" s="13">
        <f t="shared" ca="1" si="25"/>
        <v>4.0547945205479455E-2</v>
      </c>
      <c r="I314" s="29">
        <f ca="1">IF(G314&lt;&gt;0,IF(E314&lt;0,0,IF(OR(Tzatziki!I314&gt;0,'Monterey Jack'!I314&gt;0,'Garlic Butter Sauce'!I314&gt;0),0,IF(OR(Pita!I314&gt;0,'Green Pepper'!I314&gt;0,'House Salad'!I314&gt;0,Mushrooms!I314&gt;0,Lemon!I314&gt;0,'Marinated Chicken'!I314&gt;0,Squid!I314&gt;0,Onions!I314&gt;0,Spanakopita!I314&gt;0,Flour!I314&gt;0),50,200))),0)</f>
        <v>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102</v>
      </c>
      <c r="F315" s="15">
        <f t="shared" si="28"/>
        <v>5</v>
      </c>
      <c r="G315" s="15">
        <f t="shared" ca="1" si="29"/>
        <v>0</v>
      </c>
      <c r="H315" s="13">
        <f t="shared" ca="1" si="25"/>
        <v>0.11178082191780823</v>
      </c>
      <c r="I315" s="29">
        <f ca="1">IF(G315&lt;&gt;0,IF(E315&lt;0,0,IF(OR(Tzatziki!I315&gt;0,'Monterey Jack'!I315&gt;0,'Garlic Butter Sauce'!I315&gt;0),0,IF(OR(Pita!I315&gt;0,'Green Pepper'!I315&gt;0,'House Salad'!I315&gt;0,Mushrooms!I315&gt;0,Lemon!I315&gt;0,'Marinated Chicken'!I315&gt;0,Squid!I315&gt;0,Onions!I315&gt;0,Spanakopita!I315&gt;0,Flour!I315&gt;0),50,200))),0)</f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97</v>
      </c>
      <c r="F316" s="15">
        <f t="shared" si="28"/>
        <v>5</v>
      </c>
      <c r="G316" s="15">
        <f t="shared" ca="1" si="29"/>
        <v>0</v>
      </c>
      <c r="H316" s="13">
        <f t="shared" ca="1" si="25"/>
        <v>0.10630136986301371</v>
      </c>
      <c r="I316" s="29">
        <f ca="1">IF(G316&lt;&gt;0,IF(E316&lt;0,0,IF(OR(Tzatziki!I316&gt;0,'Monterey Jack'!I316&gt;0,'Garlic Butter Sauce'!I316&gt;0),0,IF(OR(Pita!I316&gt;0,'Green Pepper'!I316&gt;0,'House Salad'!I316&gt;0,Mushrooms!I316&gt;0,Lemon!I316&gt;0,'Marinated Chicken'!I316&gt;0,Squid!I316&gt;0,Onions!I316&gt;0,Spanakopita!I316&gt;0,Flour!I316&gt;0),50,200))),0)</f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92</v>
      </c>
      <c r="F317" s="15">
        <f t="shared" si="28"/>
        <v>5</v>
      </c>
      <c r="G317" s="15">
        <f t="shared" ca="1" si="29"/>
        <v>0</v>
      </c>
      <c r="H317" s="13">
        <f t="shared" ca="1" si="25"/>
        <v>0.1008219178082192</v>
      </c>
      <c r="I317" s="29">
        <f ca="1">IF(G317&lt;&gt;0,IF(E317&lt;0,0,IF(OR(Tzatziki!I317&gt;0,'Monterey Jack'!I317&gt;0,'Garlic Butter Sauce'!I317&gt;0),0,IF(OR(Pita!I317&gt;0,'Green Pepper'!I317&gt;0,'House Salad'!I317&gt;0,Mushrooms!I317&gt;0,Lemon!I317&gt;0,'Marinated Chicken'!I317&gt;0,Squid!I317&gt;0,Onions!I317&gt;0,Spanakopita!I317&gt;0,Flour!I317&gt;0),50,200))),0)</f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87</v>
      </c>
      <c r="F318" s="15">
        <f t="shared" si="28"/>
        <v>5</v>
      </c>
      <c r="G318" s="15">
        <f t="shared" ca="1" si="29"/>
        <v>0</v>
      </c>
      <c r="H318" s="13">
        <f t="shared" ca="1" si="25"/>
        <v>9.5342465753424671E-2</v>
      </c>
      <c r="I318" s="29">
        <f ca="1">IF(G318&lt;&gt;0,IF(E318&lt;0,0,IF(OR(Tzatziki!I318&gt;0,'Monterey Jack'!I318&gt;0,'Garlic Butter Sauce'!I318&gt;0),0,IF(OR(Pita!I318&gt;0,'Green Pepper'!I318&gt;0,'House Salad'!I318&gt;0,Mushrooms!I318&gt;0,Lemon!I318&gt;0,'Marinated Chicken'!I318&gt;0,Squid!I318&gt;0,Onions!I318&gt;0,Spanakopita!I318&gt;0,Flour!I318&gt;0),50,200))),0)</f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82</v>
      </c>
      <c r="F319" s="15">
        <f t="shared" si="28"/>
        <v>5</v>
      </c>
      <c r="G319" s="15">
        <f t="shared" ca="1" si="29"/>
        <v>0</v>
      </c>
      <c r="H319" s="13">
        <f t="shared" ca="1" si="25"/>
        <v>8.9863013698630145E-2</v>
      </c>
      <c r="I319" s="29">
        <f ca="1">IF(G319&lt;&gt;0,IF(E319&lt;0,0,IF(OR(Tzatziki!I319&gt;0,'Monterey Jack'!I319&gt;0,'Garlic Butter Sauce'!I319&gt;0),0,IF(OR(Pita!I319&gt;0,'Green Pepper'!I319&gt;0,'House Salad'!I319&gt;0,Mushrooms!I319&gt;0,Lemon!I319&gt;0,'Marinated Chicken'!I319&gt;0,Squid!I319&gt;0,Onions!I319&gt;0,Spanakopita!I319&gt;0,Flour!I319&gt;0),50,200))),0)</f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77</v>
      </c>
      <c r="F320" s="15">
        <f t="shared" si="28"/>
        <v>5</v>
      </c>
      <c r="G320" s="15">
        <f t="shared" ca="1" si="29"/>
        <v>0</v>
      </c>
      <c r="H320" s="13">
        <f t="shared" ca="1" si="25"/>
        <v>8.4383561643835633E-2</v>
      </c>
      <c r="I320" s="29">
        <f ca="1">IF(G320&lt;&gt;0,IF(E320&lt;0,0,IF(OR(Tzatziki!I320&gt;0,'Monterey Jack'!I320&gt;0,'Garlic Butter Sauce'!I320&gt;0),0,IF(OR(Pita!I320&gt;0,'Green Pepper'!I320&gt;0,'House Salad'!I320&gt;0,Mushrooms!I320&gt;0,Lemon!I320&gt;0,'Marinated Chicken'!I320&gt;0,Squid!I320&gt;0,Onions!I320&gt;0,Spanakopita!I320&gt;0,Flour!I320&gt;0),50,200))),0)</f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72</v>
      </c>
      <c r="F321" s="15">
        <f t="shared" si="28"/>
        <v>5</v>
      </c>
      <c r="G321" s="15">
        <f t="shared" ca="1" si="29"/>
        <v>0</v>
      </c>
      <c r="H321" s="13">
        <f t="shared" ca="1" si="25"/>
        <v>7.8904109589041108E-2</v>
      </c>
      <c r="I321" s="29">
        <f ca="1">IF(G321&lt;&gt;0,IF(E321&lt;0,0,IF(OR(Tzatziki!I321&gt;0,'Monterey Jack'!I321&gt;0,'Garlic Butter Sauce'!I321&gt;0),0,IF(OR(Pita!I321&gt;0,'Green Pepper'!I321&gt;0,'House Salad'!I321&gt;0,Mushrooms!I321&gt;0,Lemon!I321&gt;0,'Marinated Chicken'!I321&gt;0,Squid!I321&gt;0,Onions!I321&gt;0,Spanakopita!I321&gt;0,Flour!I321&gt;0),50,200))),0)</f>
        <v>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67</v>
      </c>
      <c r="F322" s="15">
        <f t="shared" si="28"/>
        <v>5</v>
      </c>
      <c r="G322" s="15">
        <f t="shared" ca="1" si="29"/>
        <v>0</v>
      </c>
      <c r="H322" s="13">
        <f t="shared" ca="1" si="25"/>
        <v>7.3424657534246582E-2</v>
      </c>
      <c r="I322" s="29">
        <f ca="1">IF(G322&lt;&gt;0,IF(E322&lt;0,0,IF(OR(Tzatziki!I322&gt;0,'Monterey Jack'!I322&gt;0,'Garlic Butter Sauce'!I322&gt;0),0,IF(OR(Pita!I322&gt;0,'Green Pepper'!I322&gt;0,'House Salad'!I322&gt;0,Mushrooms!I322&gt;0,Lemon!I322&gt;0,'Marinated Chicken'!I322&gt;0,Squid!I322&gt;0,Onions!I322&gt;0,Spanakopita!I322&gt;0,Flour!I322&gt;0),50,200))),0)</f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62</v>
      </c>
      <c r="F323" s="15">
        <f t="shared" si="28"/>
        <v>5</v>
      </c>
      <c r="G323" s="15">
        <f t="shared" ca="1" si="29"/>
        <v>0</v>
      </c>
      <c r="H323" s="13">
        <f t="shared" ca="1" si="25"/>
        <v>6.794520547945207E-2</v>
      </c>
      <c r="I323" s="29">
        <f ca="1">IF(G323&lt;&gt;0,IF(E323&lt;0,0,IF(OR(Tzatziki!I323&gt;0,'Monterey Jack'!I323&gt;0,'Garlic Butter Sauce'!I323&gt;0),0,IF(OR(Pita!I323&gt;0,'Green Pepper'!I323&gt;0,'House Salad'!I323&gt;0,Mushrooms!I323&gt;0,Lemon!I323&gt;0,'Marinated Chicken'!I323&gt;0,Squid!I323&gt;0,Onions!I323&gt;0,Spanakopita!I323&gt;0,Flour!I323&gt;0),50,200))),0)</f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57</v>
      </c>
      <c r="F324" s="15">
        <f t="shared" si="28"/>
        <v>5</v>
      </c>
      <c r="G324" s="15">
        <f t="shared" ca="1" si="29"/>
        <v>0</v>
      </c>
      <c r="H324" s="13">
        <f t="shared" ca="1" si="25"/>
        <v>6.2465753424657544E-2</v>
      </c>
      <c r="I324" s="29">
        <f ca="1">IF(G324&lt;&gt;0,IF(E324&lt;0,0,IF(OR(Tzatziki!I324&gt;0,'Monterey Jack'!I324&gt;0,'Garlic Butter Sauce'!I324&gt;0),0,IF(OR(Pita!I324&gt;0,'Green Pepper'!I324&gt;0,'House Salad'!I324&gt;0,Mushrooms!I324&gt;0,Lemon!I324&gt;0,'Marinated Chicken'!I324&gt;0,Squid!I324&gt;0,Onions!I324&gt;0,Spanakopita!I324&gt;0,Flour!I324&gt;0),50,200))),0)</f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52</v>
      </c>
      <c r="F325" s="15">
        <f t="shared" si="28"/>
        <v>5</v>
      </c>
      <c r="G325" s="15">
        <f t="shared" ca="1" si="29"/>
        <v>0</v>
      </c>
      <c r="H325" s="13">
        <f t="shared" ca="1" si="25"/>
        <v>5.6986301369863018E-2</v>
      </c>
      <c r="I325" s="29">
        <f ca="1">IF(G325&lt;&gt;0,IF(E325&lt;0,0,IF(OR(Tzatziki!I325&gt;0,'Monterey Jack'!I325&gt;0,'Garlic Butter Sauce'!I325&gt;0),0,IF(OR(Pita!I325&gt;0,'Green Pepper'!I325&gt;0,'House Salad'!I325&gt;0,Mushrooms!I325&gt;0,Lemon!I325&gt;0,'Marinated Chicken'!I325&gt;0,Squid!I325&gt;0,Onions!I325&gt;0,Spanakopita!I325&gt;0,Flour!I325&gt;0),50,200))),0)</f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47</v>
      </c>
      <c r="F326" s="15">
        <f t="shared" si="28"/>
        <v>5</v>
      </c>
      <c r="G326" s="15">
        <f t="shared" ca="1" si="29"/>
        <v>0</v>
      </c>
      <c r="H326" s="13">
        <f t="shared" ca="1" si="25"/>
        <v>5.1506849315068499E-2</v>
      </c>
      <c r="I326" s="29">
        <f ca="1">IF(G326&lt;&gt;0,IF(E326&lt;0,0,IF(OR(Tzatziki!I326&gt;0,'Monterey Jack'!I326&gt;0,'Garlic Butter Sauce'!I326&gt;0),0,IF(OR(Pita!I326&gt;0,'Green Pepper'!I326&gt;0,'House Salad'!I326&gt;0,Mushrooms!I326&gt;0,Lemon!I326&gt;0,'Marinated Chicken'!I326&gt;0,Squid!I326&gt;0,Onions!I326&gt;0,Spanakopita!I326&gt;0,Flour!I326&gt;0),50,200))),0)</f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42</v>
      </c>
      <c r="F327" s="15">
        <f t="shared" si="28"/>
        <v>5</v>
      </c>
      <c r="G327" s="15">
        <f t="shared" ca="1" si="29"/>
        <v>0</v>
      </c>
      <c r="H327" s="13">
        <f t="shared" ca="1" si="25"/>
        <v>4.6027397260273981E-2</v>
      </c>
      <c r="I327" s="29">
        <f ca="1">IF(G327&lt;&gt;0,IF(E327&lt;0,0,IF(OR(Tzatziki!I327&gt;0,'Monterey Jack'!I327&gt;0,'Garlic Butter Sauce'!I327&gt;0),0,IF(OR(Pita!I327&gt;0,'Green Pepper'!I327&gt;0,'House Salad'!I327&gt;0,Mushrooms!I327&gt;0,Lemon!I327&gt;0,'Marinated Chicken'!I327&gt;0,Squid!I327&gt;0,Onions!I327&gt;0,Spanakopita!I327&gt;0,Flour!I327&gt;0),50,200))),0)</f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37</v>
      </c>
      <c r="F328" s="15">
        <f t="shared" si="28"/>
        <v>5</v>
      </c>
      <c r="G328" s="15">
        <f t="shared" ca="1" si="29"/>
        <v>70</v>
      </c>
      <c r="H328" s="13">
        <f t="shared" ca="1" si="25"/>
        <v>4.0547945205479455E-2</v>
      </c>
      <c r="I328" s="29">
        <f ca="1">IF(G328&lt;&gt;0,IF(E328&lt;0,0,IF(OR(Tzatziki!I328&gt;0,'Monterey Jack'!I328&gt;0,'Garlic Butter Sauce'!I328&gt;0),0,IF(OR(Pita!I328&gt;0,'Green Pepper'!I328&gt;0,'House Salad'!I328&gt;0,Mushrooms!I328&gt;0,Lemon!I328&gt;0,'Marinated Chicken'!I328&gt;0,Squid!I328&gt;0,Onions!I328&gt;0,Spanakopita!I328&gt;0,Flour!I328&gt;0),50,200))),0)</f>
        <v>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102</v>
      </c>
      <c r="F329" s="15">
        <f t="shared" si="28"/>
        <v>5</v>
      </c>
      <c r="G329" s="15">
        <f t="shared" ca="1" si="29"/>
        <v>0</v>
      </c>
      <c r="H329" s="13">
        <f t="shared" ca="1" si="25"/>
        <v>0.11178082191780823</v>
      </c>
      <c r="I329" s="29">
        <f ca="1">IF(G329&lt;&gt;0,IF(E329&lt;0,0,IF(OR(Tzatziki!I329&gt;0,'Monterey Jack'!I329&gt;0,'Garlic Butter Sauce'!I329&gt;0),0,IF(OR(Pita!I329&gt;0,'Green Pepper'!I329&gt;0,'House Salad'!I329&gt;0,Mushrooms!I329&gt;0,Lemon!I329&gt;0,'Marinated Chicken'!I329&gt;0,Squid!I329&gt;0,Onions!I329&gt;0,Spanakopita!I329&gt;0,Flour!I329&gt;0),50,200))),0)</f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97</v>
      </c>
      <c r="F330" s="15">
        <f t="shared" si="28"/>
        <v>5</v>
      </c>
      <c r="G330" s="15">
        <f t="shared" ca="1" si="29"/>
        <v>0</v>
      </c>
      <c r="H330" s="13">
        <f t="shared" ca="1" si="25"/>
        <v>0.10630136986301371</v>
      </c>
      <c r="I330" s="29">
        <f ca="1">IF(G330&lt;&gt;0,IF(E330&lt;0,0,IF(OR(Tzatziki!I330&gt;0,'Monterey Jack'!I330&gt;0,'Garlic Butter Sauce'!I330&gt;0),0,IF(OR(Pita!I330&gt;0,'Green Pepper'!I330&gt;0,'House Salad'!I330&gt;0,Mushrooms!I330&gt;0,Lemon!I330&gt;0,'Marinated Chicken'!I330&gt;0,Squid!I330&gt;0,Onions!I330&gt;0,Spanakopita!I330&gt;0,Flour!I330&gt;0),50,200))),0)</f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92</v>
      </c>
      <c r="F331" s="15">
        <f t="shared" si="28"/>
        <v>5</v>
      </c>
      <c r="G331" s="15">
        <f t="shared" ca="1" si="29"/>
        <v>0</v>
      </c>
      <c r="H331" s="13">
        <f t="shared" ca="1" si="25"/>
        <v>0.1008219178082192</v>
      </c>
      <c r="I331" s="29">
        <f ca="1">IF(G331&lt;&gt;0,IF(E331&lt;0,0,IF(OR(Tzatziki!I331&gt;0,'Monterey Jack'!I331&gt;0,'Garlic Butter Sauce'!I331&gt;0),0,IF(OR(Pita!I331&gt;0,'Green Pepper'!I331&gt;0,'House Salad'!I331&gt;0,Mushrooms!I331&gt;0,Lemon!I331&gt;0,'Marinated Chicken'!I331&gt;0,Squid!I331&gt;0,Onions!I331&gt;0,Spanakopita!I331&gt;0,Flour!I331&gt;0),50,200))),0)</f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87</v>
      </c>
      <c r="F332" s="15">
        <f t="shared" si="28"/>
        <v>5</v>
      </c>
      <c r="G332" s="15">
        <f t="shared" ca="1" si="29"/>
        <v>0</v>
      </c>
      <c r="H332" s="13">
        <f t="shared" ca="1" si="25"/>
        <v>9.5342465753424671E-2</v>
      </c>
      <c r="I332" s="29">
        <f ca="1">IF(G332&lt;&gt;0,IF(E332&lt;0,0,IF(OR(Tzatziki!I332&gt;0,'Monterey Jack'!I332&gt;0,'Garlic Butter Sauce'!I332&gt;0),0,IF(OR(Pita!I332&gt;0,'Green Pepper'!I332&gt;0,'House Salad'!I332&gt;0,Mushrooms!I332&gt;0,Lemon!I332&gt;0,'Marinated Chicken'!I332&gt;0,Squid!I332&gt;0,Onions!I332&gt;0,Spanakopita!I332&gt;0,Flour!I332&gt;0),50,200))),0)</f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82</v>
      </c>
      <c r="F333" s="15">
        <f t="shared" si="28"/>
        <v>5</v>
      </c>
      <c r="G333" s="15">
        <f t="shared" ca="1" si="29"/>
        <v>0</v>
      </c>
      <c r="H333" s="13">
        <f t="shared" ca="1" si="25"/>
        <v>8.9863013698630145E-2</v>
      </c>
      <c r="I333" s="29">
        <f ca="1">IF(G333&lt;&gt;0,IF(E333&lt;0,0,IF(OR(Tzatziki!I333&gt;0,'Monterey Jack'!I333&gt;0,'Garlic Butter Sauce'!I333&gt;0),0,IF(OR(Pita!I333&gt;0,'Green Pepper'!I333&gt;0,'House Salad'!I333&gt;0,Mushrooms!I333&gt;0,Lemon!I333&gt;0,'Marinated Chicken'!I333&gt;0,Squid!I333&gt;0,Onions!I333&gt;0,Spanakopita!I333&gt;0,Flour!I333&gt;0),50,200))),0)</f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77</v>
      </c>
      <c r="F334" s="15">
        <f t="shared" si="28"/>
        <v>5</v>
      </c>
      <c r="G334" s="15">
        <f t="shared" ca="1" si="29"/>
        <v>0</v>
      </c>
      <c r="H334" s="13">
        <f t="shared" ca="1" si="25"/>
        <v>8.4383561643835633E-2</v>
      </c>
      <c r="I334" s="29">
        <f ca="1">IF(G334&lt;&gt;0,IF(E334&lt;0,0,IF(OR(Tzatziki!I334&gt;0,'Monterey Jack'!I334&gt;0,'Garlic Butter Sauce'!I334&gt;0),0,IF(OR(Pita!I334&gt;0,'Green Pepper'!I334&gt;0,'House Salad'!I334&gt;0,Mushrooms!I334&gt;0,Lemon!I334&gt;0,'Marinated Chicken'!I334&gt;0,Squid!I334&gt;0,Onions!I334&gt;0,Spanakopita!I334&gt;0,Flour!I334&gt;0),50,200))),0)</f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72</v>
      </c>
      <c r="F335" s="15">
        <f t="shared" si="28"/>
        <v>5</v>
      </c>
      <c r="G335" s="15">
        <f t="shared" ca="1" si="29"/>
        <v>0</v>
      </c>
      <c r="H335" s="13">
        <f t="shared" ca="1" si="25"/>
        <v>7.8904109589041108E-2</v>
      </c>
      <c r="I335" s="29">
        <f ca="1">IF(G335&lt;&gt;0,IF(E335&lt;0,0,IF(OR(Tzatziki!I335&gt;0,'Monterey Jack'!I335&gt;0,'Garlic Butter Sauce'!I335&gt;0),0,IF(OR(Pita!I335&gt;0,'Green Pepper'!I335&gt;0,'House Salad'!I335&gt;0,Mushrooms!I335&gt;0,Lemon!I335&gt;0,'Marinated Chicken'!I335&gt;0,Squid!I335&gt;0,Onions!I335&gt;0,Spanakopita!I335&gt;0,Flour!I335&gt;0),50,200))),0)</f>
        <v>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67</v>
      </c>
      <c r="F336" s="15">
        <f t="shared" si="28"/>
        <v>5</v>
      </c>
      <c r="G336" s="15">
        <f t="shared" ca="1" si="29"/>
        <v>0</v>
      </c>
      <c r="H336" s="13">
        <f t="shared" ca="1" si="25"/>
        <v>7.3424657534246582E-2</v>
      </c>
      <c r="I336" s="29">
        <f ca="1">IF(G336&lt;&gt;0,IF(E336&lt;0,0,IF(OR(Tzatziki!I336&gt;0,'Monterey Jack'!I336&gt;0,'Garlic Butter Sauce'!I336&gt;0),0,IF(OR(Pita!I336&gt;0,'Green Pepper'!I336&gt;0,'House Salad'!I336&gt;0,Mushrooms!I336&gt;0,Lemon!I336&gt;0,'Marinated Chicken'!I336&gt;0,Squid!I336&gt;0,Onions!I336&gt;0,Spanakopita!I336&gt;0,Flour!I336&gt;0),50,200))),0)</f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62</v>
      </c>
      <c r="F337" s="15">
        <f t="shared" si="28"/>
        <v>5</v>
      </c>
      <c r="G337" s="15">
        <f t="shared" ca="1" si="29"/>
        <v>0</v>
      </c>
      <c r="H337" s="13">
        <f t="shared" ca="1" si="25"/>
        <v>6.794520547945207E-2</v>
      </c>
      <c r="I337" s="29">
        <f ca="1">IF(G337&lt;&gt;0,IF(E337&lt;0,0,IF(OR(Tzatziki!I337&gt;0,'Monterey Jack'!I337&gt;0,'Garlic Butter Sauce'!I337&gt;0),0,IF(OR(Pita!I337&gt;0,'Green Pepper'!I337&gt;0,'House Salad'!I337&gt;0,Mushrooms!I337&gt;0,Lemon!I337&gt;0,'Marinated Chicken'!I337&gt;0,Squid!I337&gt;0,Onions!I337&gt;0,Spanakopita!I337&gt;0,Flour!I337&gt;0),50,200))),0)</f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57</v>
      </c>
      <c r="F338" s="15">
        <f t="shared" si="28"/>
        <v>5</v>
      </c>
      <c r="G338" s="15">
        <f t="shared" ca="1" si="29"/>
        <v>0</v>
      </c>
      <c r="H338" s="13">
        <f t="shared" ca="1" si="25"/>
        <v>6.2465753424657544E-2</v>
      </c>
      <c r="I338" s="29">
        <f ca="1">IF(G338&lt;&gt;0,IF(E338&lt;0,0,IF(OR(Tzatziki!I338&gt;0,'Monterey Jack'!I338&gt;0,'Garlic Butter Sauce'!I338&gt;0),0,IF(OR(Pita!I338&gt;0,'Green Pepper'!I338&gt;0,'House Salad'!I338&gt;0,Mushrooms!I338&gt;0,Lemon!I338&gt;0,'Marinated Chicken'!I338&gt;0,Squid!I338&gt;0,Onions!I338&gt;0,Spanakopita!I338&gt;0,Flour!I338&gt;0),50,200))),0)</f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52</v>
      </c>
      <c r="F339" s="15">
        <f t="shared" si="28"/>
        <v>5</v>
      </c>
      <c r="G339" s="15">
        <f t="shared" ca="1" si="29"/>
        <v>0</v>
      </c>
      <c r="H339" s="13">
        <f t="shared" ca="1" si="25"/>
        <v>5.6986301369863018E-2</v>
      </c>
      <c r="I339" s="29">
        <f ca="1">IF(G339&lt;&gt;0,IF(E339&lt;0,0,IF(OR(Tzatziki!I339&gt;0,'Monterey Jack'!I339&gt;0,'Garlic Butter Sauce'!I339&gt;0),0,IF(OR(Pita!I339&gt;0,'Green Pepper'!I339&gt;0,'House Salad'!I339&gt;0,Mushrooms!I339&gt;0,Lemon!I339&gt;0,'Marinated Chicken'!I339&gt;0,Squid!I339&gt;0,Onions!I339&gt;0,Spanakopita!I339&gt;0,Flour!I339&gt;0),50,200))),0)</f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47</v>
      </c>
      <c r="F340" s="15">
        <f t="shared" si="28"/>
        <v>5</v>
      </c>
      <c r="G340" s="15">
        <f t="shared" ca="1" si="29"/>
        <v>0</v>
      </c>
      <c r="H340" s="13">
        <f t="shared" ca="1" si="25"/>
        <v>5.1506849315068499E-2</v>
      </c>
      <c r="I340" s="29">
        <f ca="1">IF(G340&lt;&gt;0,IF(E340&lt;0,0,IF(OR(Tzatziki!I340&gt;0,'Monterey Jack'!I340&gt;0,'Garlic Butter Sauce'!I340&gt;0),0,IF(OR(Pita!I340&gt;0,'Green Pepper'!I340&gt;0,'House Salad'!I340&gt;0,Mushrooms!I340&gt;0,Lemon!I340&gt;0,'Marinated Chicken'!I340&gt;0,Squid!I340&gt;0,Onions!I340&gt;0,Spanakopita!I340&gt;0,Flour!I340&gt;0),50,200))),0)</f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42</v>
      </c>
      <c r="F341" s="15">
        <f t="shared" si="28"/>
        <v>5</v>
      </c>
      <c r="G341" s="15">
        <f t="shared" ca="1" si="29"/>
        <v>0</v>
      </c>
      <c r="H341" s="13">
        <f t="shared" ref="H341:H385" ca="1" si="31">IF(E341&gt;0,E341*($E$12/365),0)</f>
        <v>4.6027397260273981E-2</v>
      </c>
      <c r="I341" s="29">
        <f ca="1">IF(G341&lt;&gt;0,IF(E341&lt;0,0,IF(OR(Tzatziki!I341&gt;0,'Monterey Jack'!I341&gt;0,'Garlic Butter Sauce'!I341&gt;0),0,IF(OR(Pita!I341&gt;0,'Green Pepper'!I341&gt;0,'House Salad'!I341&gt;0,Mushrooms!I341&gt;0,Lemon!I341&gt;0,'Marinated Chicken'!I341&gt;0,Squid!I341&gt;0,Onions!I341&gt;0,Spanakopita!I341&gt;0,Flour!I341&gt;0),50,200))),0)</f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37</v>
      </c>
      <c r="F342" s="15">
        <f t="shared" ref="F342:F386" si="34">ROUND($E$15/7,0)</f>
        <v>5</v>
      </c>
      <c r="G342" s="15">
        <f t="shared" ref="G342:G385" ca="1" si="35">IF(D342=1,$E$4,IF(E342&lt;0,$E$4-E342,IF(MOD(D342,$E$5)=0,$E$4-E342,0)))</f>
        <v>70</v>
      </c>
      <c r="H342" s="13">
        <f t="shared" ca="1" si="31"/>
        <v>4.0547945205479455E-2</v>
      </c>
      <c r="I342" s="29">
        <f ca="1">IF(G342&lt;&gt;0,IF(E342&lt;0,0,IF(OR(Tzatziki!I342&gt;0,'Monterey Jack'!I342&gt;0,'Garlic Butter Sauce'!I342&gt;0),0,IF(OR(Pita!I342&gt;0,'Green Pepper'!I342&gt;0,'House Salad'!I342&gt;0,Mushrooms!I342&gt;0,Lemon!I342&gt;0,'Marinated Chicken'!I342&gt;0,Squid!I342&gt;0,Onions!I342&gt;0,Spanakopita!I342&gt;0,Flour!I342&gt;0),50,200))),0)</f>
        <v>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102</v>
      </c>
      <c r="F343" s="15">
        <f t="shared" si="34"/>
        <v>5</v>
      </c>
      <c r="G343" s="15">
        <f t="shared" ca="1" si="35"/>
        <v>0</v>
      </c>
      <c r="H343" s="13">
        <f t="shared" ca="1" si="31"/>
        <v>0.11178082191780823</v>
      </c>
      <c r="I343" s="29">
        <f ca="1">IF(G343&lt;&gt;0,IF(E343&lt;0,0,IF(OR(Tzatziki!I343&gt;0,'Monterey Jack'!I343&gt;0,'Garlic Butter Sauce'!I343&gt;0),0,IF(OR(Pita!I343&gt;0,'Green Pepper'!I343&gt;0,'House Salad'!I343&gt;0,Mushrooms!I343&gt;0,Lemon!I343&gt;0,'Marinated Chicken'!I343&gt;0,Squid!I343&gt;0,Onions!I343&gt;0,Spanakopita!I343&gt;0,Flour!I343&gt;0),50,200))),0)</f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97</v>
      </c>
      <c r="F344" s="15">
        <f t="shared" si="34"/>
        <v>5</v>
      </c>
      <c r="G344" s="15">
        <f t="shared" ca="1" si="35"/>
        <v>0</v>
      </c>
      <c r="H344" s="13">
        <f t="shared" ca="1" si="31"/>
        <v>0.10630136986301371</v>
      </c>
      <c r="I344" s="29">
        <f ca="1">IF(G344&lt;&gt;0,IF(E344&lt;0,0,IF(OR(Tzatziki!I344&gt;0,'Monterey Jack'!I344&gt;0,'Garlic Butter Sauce'!I344&gt;0),0,IF(OR(Pita!I344&gt;0,'Green Pepper'!I344&gt;0,'House Salad'!I344&gt;0,Mushrooms!I344&gt;0,Lemon!I344&gt;0,'Marinated Chicken'!I344&gt;0,Squid!I344&gt;0,Onions!I344&gt;0,Spanakopita!I344&gt;0,Flour!I344&gt;0),50,200))),0)</f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92</v>
      </c>
      <c r="F345" s="15">
        <f t="shared" si="34"/>
        <v>5</v>
      </c>
      <c r="G345" s="15">
        <f t="shared" ca="1" si="35"/>
        <v>0</v>
      </c>
      <c r="H345" s="13">
        <f t="shared" ca="1" si="31"/>
        <v>0.1008219178082192</v>
      </c>
      <c r="I345" s="29">
        <f ca="1">IF(G345&lt;&gt;0,IF(E345&lt;0,0,IF(OR(Tzatziki!I345&gt;0,'Monterey Jack'!I345&gt;0,'Garlic Butter Sauce'!I345&gt;0),0,IF(OR(Pita!I345&gt;0,'Green Pepper'!I345&gt;0,'House Salad'!I345&gt;0,Mushrooms!I345&gt;0,Lemon!I345&gt;0,'Marinated Chicken'!I345&gt;0,Squid!I345&gt;0,Onions!I345&gt;0,Spanakopita!I345&gt;0,Flour!I345&gt;0),50,200))),0)</f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87</v>
      </c>
      <c r="F346" s="15">
        <f t="shared" si="34"/>
        <v>5</v>
      </c>
      <c r="G346" s="15">
        <f t="shared" ca="1" si="35"/>
        <v>0</v>
      </c>
      <c r="H346" s="13">
        <f t="shared" ca="1" si="31"/>
        <v>9.5342465753424671E-2</v>
      </c>
      <c r="I346" s="29">
        <f ca="1">IF(G346&lt;&gt;0,IF(E346&lt;0,0,IF(OR(Tzatziki!I346&gt;0,'Monterey Jack'!I346&gt;0,'Garlic Butter Sauce'!I346&gt;0),0,IF(OR(Pita!I346&gt;0,'Green Pepper'!I346&gt;0,'House Salad'!I346&gt;0,Mushrooms!I346&gt;0,Lemon!I346&gt;0,'Marinated Chicken'!I346&gt;0,Squid!I346&gt;0,Onions!I346&gt;0,Spanakopita!I346&gt;0,Flour!I346&gt;0),50,200))),0)</f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82</v>
      </c>
      <c r="F347" s="15">
        <f t="shared" si="34"/>
        <v>5</v>
      </c>
      <c r="G347" s="15">
        <f t="shared" ca="1" si="35"/>
        <v>0</v>
      </c>
      <c r="H347" s="13">
        <f t="shared" ca="1" si="31"/>
        <v>8.9863013698630145E-2</v>
      </c>
      <c r="I347" s="29">
        <f ca="1">IF(G347&lt;&gt;0,IF(E347&lt;0,0,IF(OR(Tzatziki!I347&gt;0,'Monterey Jack'!I347&gt;0,'Garlic Butter Sauce'!I347&gt;0),0,IF(OR(Pita!I347&gt;0,'Green Pepper'!I347&gt;0,'House Salad'!I347&gt;0,Mushrooms!I347&gt;0,Lemon!I347&gt;0,'Marinated Chicken'!I347&gt;0,Squid!I347&gt;0,Onions!I347&gt;0,Spanakopita!I347&gt;0,Flour!I347&gt;0),50,200))),0)</f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77</v>
      </c>
      <c r="F348" s="15">
        <f t="shared" si="34"/>
        <v>5</v>
      </c>
      <c r="G348" s="15">
        <f t="shared" ca="1" si="35"/>
        <v>0</v>
      </c>
      <c r="H348" s="13">
        <f t="shared" ca="1" si="31"/>
        <v>8.4383561643835633E-2</v>
      </c>
      <c r="I348" s="29">
        <f ca="1">IF(G348&lt;&gt;0,IF(E348&lt;0,0,IF(OR(Tzatziki!I348&gt;0,'Monterey Jack'!I348&gt;0,'Garlic Butter Sauce'!I348&gt;0),0,IF(OR(Pita!I348&gt;0,'Green Pepper'!I348&gt;0,'House Salad'!I348&gt;0,Mushrooms!I348&gt;0,Lemon!I348&gt;0,'Marinated Chicken'!I348&gt;0,Squid!I348&gt;0,Onions!I348&gt;0,Spanakopita!I348&gt;0,Flour!I348&gt;0),50,200))),0)</f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72</v>
      </c>
      <c r="F349" s="15">
        <f t="shared" si="34"/>
        <v>5</v>
      </c>
      <c r="G349" s="15">
        <f t="shared" ca="1" si="35"/>
        <v>0</v>
      </c>
      <c r="H349" s="13">
        <f t="shared" ca="1" si="31"/>
        <v>7.8904109589041108E-2</v>
      </c>
      <c r="I349" s="29">
        <f ca="1">IF(G349&lt;&gt;0,IF(E349&lt;0,0,IF(OR(Tzatziki!I349&gt;0,'Monterey Jack'!I349&gt;0,'Garlic Butter Sauce'!I349&gt;0),0,IF(OR(Pita!I349&gt;0,'Green Pepper'!I349&gt;0,'House Salad'!I349&gt;0,Mushrooms!I349&gt;0,Lemon!I349&gt;0,'Marinated Chicken'!I349&gt;0,Squid!I349&gt;0,Onions!I349&gt;0,Spanakopita!I349&gt;0,Flour!I349&gt;0),50,200))),0)</f>
        <v>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67</v>
      </c>
      <c r="F350" s="15">
        <f t="shared" si="34"/>
        <v>5</v>
      </c>
      <c r="G350" s="15">
        <f t="shared" ca="1" si="35"/>
        <v>0</v>
      </c>
      <c r="H350" s="13">
        <f t="shared" ca="1" si="31"/>
        <v>7.3424657534246582E-2</v>
      </c>
      <c r="I350" s="29">
        <f ca="1">IF(G350&lt;&gt;0,IF(E350&lt;0,0,IF(OR(Tzatziki!I350&gt;0,'Monterey Jack'!I350&gt;0,'Garlic Butter Sauce'!I350&gt;0),0,IF(OR(Pita!I350&gt;0,'Green Pepper'!I350&gt;0,'House Salad'!I350&gt;0,Mushrooms!I350&gt;0,Lemon!I350&gt;0,'Marinated Chicken'!I350&gt;0,Squid!I350&gt;0,Onions!I350&gt;0,Spanakopita!I350&gt;0,Flour!I350&gt;0),50,200))),0)</f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62</v>
      </c>
      <c r="F351" s="15">
        <f t="shared" si="34"/>
        <v>5</v>
      </c>
      <c r="G351" s="15">
        <f t="shared" ca="1" si="35"/>
        <v>0</v>
      </c>
      <c r="H351" s="13">
        <f t="shared" ca="1" si="31"/>
        <v>6.794520547945207E-2</v>
      </c>
      <c r="I351" s="29">
        <f ca="1">IF(G351&lt;&gt;0,IF(E351&lt;0,0,IF(OR(Tzatziki!I351&gt;0,'Monterey Jack'!I351&gt;0,'Garlic Butter Sauce'!I351&gt;0),0,IF(OR(Pita!I351&gt;0,'Green Pepper'!I351&gt;0,'House Salad'!I351&gt;0,Mushrooms!I351&gt;0,Lemon!I351&gt;0,'Marinated Chicken'!I351&gt;0,Squid!I351&gt;0,Onions!I351&gt;0,Spanakopita!I351&gt;0,Flour!I351&gt;0),50,200))),0)</f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57</v>
      </c>
      <c r="F352" s="15">
        <f t="shared" si="34"/>
        <v>5</v>
      </c>
      <c r="G352" s="15">
        <f t="shared" ca="1" si="35"/>
        <v>0</v>
      </c>
      <c r="H352" s="13">
        <f t="shared" ca="1" si="31"/>
        <v>6.2465753424657544E-2</v>
      </c>
      <c r="I352" s="29">
        <f ca="1">IF(G352&lt;&gt;0,IF(E352&lt;0,0,IF(OR(Tzatziki!I352&gt;0,'Monterey Jack'!I352&gt;0,'Garlic Butter Sauce'!I352&gt;0),0,IF(OR(Pita!I352&gt;0,'Green Pepper'!I352&gt;0,'House Salad'!I352&gt;0,Mushrooms!I352&gt;0,Lemon!I352&gt;0,'Marinated Chicken'!I352&gt;0,Squid!I352&gt;0,Onions!I352&gt;0,Spanakopita!I352&gt;0,Flour!I352&gt;0),50,200))),0)</f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52</v>
      </c>
      <c r="F353" s="15">
        <f t="shared" si="34"/>
        <v>5</v>
      </c>
      <c r="G353" s="15">
        <f t="shared" ca="1" si="35"/>
        <v>0</v>
      </c>
      <c r="H353" s="13">
        <f t="shared" ca="1" si="31"/>
        <v>5.6986301369863018E-2</v>
      </c>
      <c r="I353" s="29">
        <f ca="1">IF(G353&lt;&gt;0,IF(E353&lt;0,0,IF(OR(Tzatziki!I353&gt;0,'Monterey Jack'!I353&gt;0,'Garlic Butter Sauce'!I353&gt;0),0,IF(OR(Pita!I353&gt;0,'Green Pepper'!I353&gt;0,'House Salad'!I353&gt;0,Mushrooms!I353&gt;0,Lemon!I353&gt;0,'Marinated Chicken'!I353&gt;0,Squid!I353&gt;0,Onions!I353&gt;0,Spanakopita!I353&gt;0,Flour!I353&gt;0),50,200))),0)</f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47</v>
      </c>
      <c r="F354" s="15">
        <f t="shared" si="34"/>
        <v>5</v>
      </c>
      <c r="G354" s="15">
        <f t="shared" ca="1" si="35"/>
        <v>0</v>
      </c>
      <c r="H354" s="13">
        <f t="shared" ca="1" si="31"/>
        <v>5.1506849315068499E-2</v>
      </c>
      <c r="I354" s="29">
        <f ca="1">IF(G354&lt;&gt;0,IF(E354&lt;0,0,IF(OR(Tzatziki!I354&gt;0,'Monterey Jack'!I354&gt;0,'Garlic Butter Sauce'!I354&gt;0),0,IF(OR(Pita!I354&gt;0,'Green Pepper'!I354&gt;0,'House Salad'!I354&gt;0,Mushrooms!I354&gt;0,Lemon!I354&gt;0,'Marinated Chicken'!I354&gt;0,Squid!I354&gt;0,Onions!I354&gt;0,Spanakopita!I354&gt;0,Flour!I354&gt;0),50,200))),0)</f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42</v>
      </c>
      <c r="F355" s="15">
        <f t="shared" si="34"/>
        <v>5</v>
      </c>
      <c r="G355" s="15">
        <f t="shared" ca="1" si="35"/>
        <v>0</v>
      </c>
      <c r="H355" s="13">
        <f t="shared" ca="1" si="31"/>
        <v>4.6027397260273981E-2</v>
      </c>
      <c r="I355" s="29">
        <f ca="1">IF(G355&lt;&gt;0,IF(E355&lt;0,0,IF(OR(Tzatziki!I355&gt;0,'Monterey Jack'!I355&gt;0,'Garlic Butter Sauce'!I355&gt;0),0,IF(OR(Pita!I355&gt;0,'Green Pepper'!I355&gt;0,'House Salad'!I355&gt;0,Mushrooms!I355&gt;0,Lemon!I355&gt;0,'Marinated Chicken'!I355&gt;0,Squid!I355&gt;0,Onions!I355&gt;0,Spanakopita!I355&gt;0,Flour!I355&gt;0),50,200))),0)</f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37</v>
      </c>
      <c r="F356" s="15">
        <f t="shared" si="34"/>
        <v>5</v>
      </c>
      <c r="G356" s="15">
        <f t="shared" ca="1" si="35"/>
        <v>70</v>
      </c>
      <c r="H356" s="13">
        <f t="shared" ca="1" si="31"/>
        <v>4.0547945205479455E-2</v>
      </c>
      <c r="I356" s="29">
        <f ca="1">IF(G356&lt;&gt;0,IF(E356&lt;0,0,IF(OR(Tzatziki!I356&gt;0,'Monterey Jack'!I356&gt;0,'Garlic Butter Sauce'!I356&gt;0),0,IF(OR(Pita!I356&gt;0,'Green Pepper'!I356&gt;0,'House Salad'!I356&gt;0,Mushrooms!I356&gt;0,Lemon!I356&gt;0,'Marinated Chicken'!I356&gt;0,Squid!I356&gt;0,Onions!I356&gt;0,Spanakopita!I356&gt;0,Flour!I356&gt;0),50,200))),0)</f>
        <v>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102</v>
      </c>
      <c r="F357" s="15">
        <f t="shared" si="34"/>
        <v>5</v>
      </c>
      <c r="G357" s="15">
        <f t="shared" ca="1" si="35"/>
        <v>0</v>
      </c>
      <c r="H357" s="13">
        <f t="shared" ca="1" si="31"/>
        <v>0.11178082191780823</v>
      </c>
      <c r="I357" s="29">
        <f ca="1">IF(G357&lt;&gt;0,IF(E357&lt;0,0,IF(OR(Tzatziki!I357&gt;0,'Monterey Jack'!I357&gt;0,'Garlic Butter Sauce'!I357&gt;0),0,IF(OR(Pita!I357&gt;0,'Green Pepper'!I357&gt;0,'House Salad'!I357&gt;0,Mushrooms!I357&gt;0,Lemon!I357&gt;0,'Marinated Chicken'!I357&gt;0,Squid!I357&gt;0,Onions!I357&gt;0,Spanakopita!I357&gt;0,Flour!I357&gt;0),50,200))),0)</f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97</v>
      </c>
      <c r="F358" s="15">
        <f t="shared" si="34"/>
        <v>5</v>
      </c>
      <c r="G358" s="15">
        <f t="shared" ca="1" si="35"/>
        <v>0</v>
      </c>
      <c r="H358" s="13">
        <f t="shared" ca="1" si="31"/>
        <v>0.10630136986301371</v>
      </c>
      <c r="I358" s="29">
        <f ca="1">IF(G358&lt;&gt;0,IF(E358&lt;0,0,IF(OR(Tzatziki!I358&gt;0,'Monterey Jack'!I358&gt;0,'Garlic Butter Sauce'!I358&gt;0),0,IF(OR(Pita!I358&gt;0,'Green Pepper'!I358&gt;0,'House Salad'!I358&gt;0,Mushrooms!I358&gt;0,Lemon!I358&gt;0,'Marinated Chicken'!I358&gt;0,Squid!I358&gt;0,Onions!I358&gt;0,Spanakopita!I358&gt;0,Flour!I358&gt;0),50,200))),0)</f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92</v>
      </c>
      <c r="F359" s="15">
        <f t="shared" si="34"/>
        <v>5</v>
      </c>
      <c r="G359" s="15">
        <f t="shared" ca="1" si="35"/>
        <v>0</v>
      </c>
      <c r="H359" s="13">
        <f t="shared" ca="1" si="31"/>
        <v>0.1008219178082192</v>
      </c>
      <c r="I359" s="29">
        <f ca="1">IF(G359&lt;&gt;0,IF(E359&lt;0,0,IF(OR(Tzatziki!I359&gt;0,'Monterey Jack'!I359&gt;0,'Garlic Butter Sauce'!I359&gt;0),0,IF(OR(Pita!I359&gt;0,'Green Pepper'!I359&gt;0,'House Salad'!I359&gt;0,Mushrooms!I359&gt;0,Lemon!I359&gt;0,'Marinated Chicken'!I359&gt;0,Squid!I359&gt;0,Onions!I359&gt;0,Spanakopita!I359&gt;0,Flour!I359&gt;0),50,200))),0)</f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87</v>
      </c>
      <c r="F360" s="15">
        <f t="shared" si="34"/>
        <v>5</v>
      </c>
      <c r="G360" s="15">
        <f t="shared" ca="1" si="35"/>
        <v>0</v>
      </c>
      <c r="H360" s="13">
        <f t="shared" ca="1" si="31"/>
        <v>9.5342465753424671E-2</v>
      </c>
      <c r="I360" s="29">
        <f ca="1">IF(G360&lt;&gt;0,IF(E360&lt;0,0,IF(OR(Tzatziki!I360&gt;0,'Monterey Jack'!I360&gt;0,'Garlic Butter Sauce'!I360&gt;0),0,IF(OR(Pita!I360&gt;0,'Green Pepper'!I360&gt;0,'House Salad'!I360&gt;0,Mushrooms!I360&gt;0,Lemon!I360&gt;0,'Marinated Chicken'!I360&gt;0,Squid!I360&gt;0,Onions!I360&gt;0,Spanakopita!I360&gt;0,Flour!I360&gt;0),50,200))),0)</f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82</v>
      </c>
      <c r="F361" s="15">
        <f t="shared" si="34"/>
        <v>5</v>
      </c>
      <c r="G361" s="15">
        <f t="shared" ca="1" si="35"/>
        <v>0</v>
      </c>
      <c r="H361" s="13">
        <f t="shared" ca="1" si="31"/>
        <v>8.9863013698630145E-2</v>
      </c>
      <c r="I361" s="29">
        <f ca="1">IF(G361&lt;&gt;0,IF(E361&lt;0,0,IF(OR(Tzatziki!I361&gt;0,'Monterey Jack'!I361&gt;0,'Garlic Butter Sauce'!I361&gt;0),0,IF(OR(Pita!I361&gt;0,'Green Pepper'!I361&gt;0,'House Salad'!I361&gt;0,Mushrooms!I361&gt;0,Lemon!I361&gt;0,'Marinated Chicken'!I361&gt;0,Squid!I361&gt;0,Onions!I361&gt;0,Spanakopita!I361&gt;0,Flour!I361&gt;0),50,200))),0)</f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77</v>
      </c>
      <c r="F362" s="15">
        <f t="shared" si="34"/>
        <v>5</v>
      </c>
      <c r="G362" s="15">
        <f t="shared" ca="1" si="35"/>
        <v>0</v>
      </c>
      <c r="H362" s="13">
        <f t="shared" ca="1" si="31"/>
        <v>8.4383561643835633E-2</v>
      </c>
      <c r="I362" s="29">
        <f ca="1">IF(G362&lt;&gt;0,IF(E362&lt;0,0,IF(OR(Tzatziki!I362&gt;0,'Monterey Jack'!I362&gt;0,'Garlic Butter Sauce'!I362&gt;0),0,IF(OR(Pita!I362&gt;0,'Green Pepper'!I362&gt;0,'House Salad'!I362&gt;0,Mushrooms!I362&gt;0,Lemon!I362&gt;0,'Marinated Chicken'!I362&gt;0,Squid!I362&gt;0,Onions!I362&gt;0,Spanakopita!I362&gt;0,Flour!I362&gt;0),50,200))),0)</f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72</v>
      </c>
      <c r="F363" s="15">
        <f t="shared" si="34"/>
        <v>5</v>
      </c>
      <c r="G363" s="15">
        <f t="shared" ca="1" si="35"/>
        <v>0</v>
      </c>
      <c r="H363" s="13">
        <f t="shared" ca="1" si="31"/>
        <v>7.8904109589041108E-2</v>
      </c>
      <c r="I363" s="29">
        <f ca="1">IF(G363&lt;&gt;0,IF(E363&lt;0,0,IF(OR(Tzatziki!I363&gt;0,'Monterey Jack'!I363&gt;0,'Garlic Butter Sauce'!I363&gt;0),0,IF(OR(Pita!I363&gt;0,'Green Pepper'!I363&gt;0,'House Salad'!I363&gt;0,Mushrooms!I363&gt;0,Lemon!I363&gt;0,'Marinated Chicken'!I363&gt;0,Squid!I363&gt;0,Onions!I363&gt;0,Spanakopita!I363&gt;0,Flour!I363&gt;0),50,200))),0)</f>
        <v>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67</v>
      </c>
      <c r="F364" s="15">
        <f t="shared" si="34"/>
        <v>5</v>
      </c>
      <c r="G364" s="15">
        <f t="shared" ca="1" si="35"/>
        <v>0</v>
      </c>
      <c r="H364" s="13">
        <f t="shared" ca="1" si="31"/>
        <v>7.3424657534246582E-2</v>
      </c>
      <c r="I364" s="29">
        <f ca="1">IF(G364&lt;&gt;0,IF(E364&lt;0,0,IF(OR(Tzatziki!I364&gt;0,'Monterey Jack'!I364&gt;0,'Garlic Butter Sauce'!I364&gt;0),0,IF(OR(Pita!I364&gt;0,'Green Pepper'!I364&gt;0,'House Salad'!I364&gt;0,Mushrooms!I364&gt;0,Lemon!I364&gt;0,'Marinated Chicken'!I364&gt;0,Squid!I364&gt;0,Onions!I364&gt;0,Spanakopita!I364&gt;0,Flour!I364&gt;0),50,200))),0)</f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62</v>
      </c>
      <c r="F365" s="15">
        <f t="shared" si="34"/>
        <v>5</v>
      </c>
      <c r="G365" s="15">
        <f t="shared" ca="1" si="35"/>
        <v>0</v>
      </c>
      <c r="H365" s="13">
        <f t="shared" ca="1" si="31"/>
        <v>6.794520547945207E-2</v>
      </c>
      <c r="I365" s="29">
        <f ca="1">IF(G365&lt;&gt;0,IF(E365&lt;0,0,IF(OR(Tzatziki!I365&gt;0,'Monterey Jack'!I365&gt;0,'Garlic Butter Sauce'!I365&gt;0),0,IF(OR(Pita!I365&gt;0,'Green Pepper'!I365&gt;0,'House Salad'!I365&gt;0,Mushrooms!I365&gt;0,Lemon!I365&gt;0,'Marinated Chicken'!I365&gt;0,Squid!I365&gt;0,Onions!I365&gt;0,Spanakopita!I365&gt;0,Flour!I365&gt;0),50,200))),0)</f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57</v>
      </c>
      <c r="F366" s="15">
        <f t="shared" si="34"/>
        <v>5</v>
      </c>
      <c r="G366" s="15">
        <f t="shared" ca="1" si="35"/>
        <v>0</v>
      </c>
      <c r="H366" s="13">
        <f t="shared" ca="1" si="31"/>
        <v>6.2465753424657544E-2</v>
      </c>
      <c r="I366" s="29">
        <f ca="1">IF(G366&lt;&gt;0,IF(E366&lt;0,0,IF(OR(Tzatziki!I366&gt;0,'Monterey Jack'!I366&gt;0,'Garlic Butter Sauce'!I366&gt;0),0,IF(OR(Pita!I366&gt;0,'Green Pepper'!I366&gt;0,'House Salad'!I366&gt;0,Mushrooms!I366&gt;0,Lemon!I366&gt;0,'Marinated Chicken'!I366&gt;0,Squid!I366&gt;0,Onions!I366&gt;0,Spanakopita!I366&gt;0,Flour!I366&gt;0),50,200))),0)</f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52</v>
      </c>
      <c r="F367" s="15">
        <f t="shared" si="34"/>
        <v>5</v>
      </c>
      <c r="G367" s="15">
        <f t="shared" ca="1" si="35"/>
        <v>0</v>
      </c>
      <c r="H367" s="13">
        <f t="shared" ca="1" si="31"/>
        <v>5.6986301369863018E-2</v>
      </c>
      <c r="I367" s="29">
        <f ca="1">IF(G367&lt;&gt;0,IF(E367&lt;0,0,IF(OR(Tzatziki!I367&gt;0,'Monterey Jack'!I367&gt;0,'Garlic Butter Sauce'!I367&gt;0),0,IF(OR(Pita!I367&gt;0,'Green Pepper'!I367&gt;0,'House Salad'!I367&gt;0,Mushrooms!I367&gt;0,Lemon!I367&gt;0,'Marinated Chicken'!I367&gt;0,Squid!I367&gt;0,Onions!I367&gt;0,Spanakopita!I367&gt;0,Flour!I367&gt;0),50,200))),0)</f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47</v>
      </c>
      <c r="F368" s="15">
        <f t="shared" si="34"/>
        <v>5</v>
      </c>
      <c r="G368" s="15">
        <f t="shared" ca="1" si="35"/>
        <v>0</v>
      </c>
      <c r="H368" s="13">
        <f t="shared" ca="1" si="31"/>
        <v>5.1506849315068499E-2</v>
      </c>
      <c r="I368" s="29">
        <f ca="1">IF(G368&lt;&gt;0,IF(E368&lt;0,0,IF(OR(Tzatziki!I368&gt;0,'Monterey Jack'!I368&gt;0,'Garlic Butter Sauce'!I368&gt;0),0,IF(OR(Pita!I368&gt;0,'Green Pepper'!I368&gt;0,'House Salad'!I368&gt;0,Mushrooms!I368&gt;0,Lemon!I368&gt;0,'Marinated Chicken'!I368&gt;0,Squid!I368&gt;0,Onions!I368&gt;0,Spanakopita!I368&gt;0,Flour!I368&gt;0),50,200))),0)</f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42</v>
      </c>
      <c r="F369" s="15">
        <f t="shared" si="34"/>
        <v>5</v>
      </c>
      <c r="G369" s="15">
        <f t="shared" ca="1" si="35"/>
        <v>0</v>
      </c>
      <c r="H369" s="13">
        <f t="shared" ca="1" si="31"/>
        <v>4.6027397260273981E-2</v>
      </c>
      <c r="I369" s="29">
        <f ca="1">IF(G369&lt;&gt;0,IF(E369&lt;0,0,IF(OR(Tzatziki!I369&gt;0,'Monterey Jack'!I369&gt;0,'Garlic Butter Sauce'!I369&gt;0),0,IF(OR(Pita!I369&gt;0,'Green Pepper'!I369&gt;0,'House Salad'!I369&gt;0,Mushrooms!I369&gt;0,Lemon!I369&gt;0,'Marinated Chicken'!I369&gt;0,Squid!I369&gt;0,Onions!I369&gt;0,Spanakopita!I369&gt;0,Flour!I369&gt;0),50,200))),0)</f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37</v>
      </c>
      <c r="F370" s="15">
        <f t="shared" si="34"/>
        <v>5</v>
      </c>
      <c r="G370" s="15">
        <f t="shared" ca="1" si="35"/>
        <v>70</v>
      </c>
      <c r="H370" s="13">
        <f t="shared" ca="1" si="31"/>
        <v>4.0547945205479455E-2</v>
      </c>
      <c r="I370" s="29">
        <f ca="1">IF(G370&lt;&gt;0,IF(E370&lt;0,0,IF(OR(Tzatziki!I370&gt;0,'Monterey Jack'!I370&gt;0,'Garlic Butter Sauce'!I370&gt;0),0,IF(OR(Pita!I370&gt;0,'Green Pepper'!I370&gt;0,'House Salad'!I370&gt;0,Mushrooms!I370&gt;0,Lemon!I370&gt;0,'Marinated Chicken'!I370&gt;0,Squid!I370&gt;0,Onions!I370&gt;0,Spanakopita!I370&gt;0,Flour!I370&gt;0),50,200))),0)</f>
        <v>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102</v>
      </c>
      <c r="F371" s="15">
        <f t="shared" si="34"/>
        <v>5</v>
      </c>
      <c r="G371" s="15">
        <f t="shared" ca="1" si="35"/>
        <v>0</v>
      </c>
      <c r="H371" s="13">
        <f t="shared" ca="1" si="31"/>
        <v>0.11178082191780823</v>
      </c>
      <c r="I371" s="29">
        <f ca="1">IF(G371&lt;&gt;0,IF(E371&lt;0,0,IF(OR(Tzatziki!I371&gt;0,'Monterey Jack'!I371&gt;0,'Garlic Butter Sauce'!I371&gt;0),0,IF(OR(Pita!I371&gt;0,'Green Pepper'!I371&gt;0,'House Salad'!I371&gt;0,Mushrooms!I371&gt;0,Lemon!I371&gt;0,'Marinated Chicken'!I371&gt;0,Squid!I371&gt;0,Onions!I371&gt;0,Spanakopita!I371&gt;0,Flour!I371&gt;0),50,200))),0)</f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97</v>
      </c>
      <c r="F372" s="15">
        <f t="shared" si="34"/>
        <v>5</v>
      </c>
      <c r="G372" s="15">
        <f t="shared" ca="1" si="35"/>
        <v>0</v>
      </c>
      <c r="H372" s="13">
        <f t="shared" ca="1" si="31"/>
        <v>0.10630136986301371</v>
      </c>
      <c r="I372" s="29">
        <f ca="1">IF(G372&lt;&gt;0,IF(E372&lt;0,0,IF(OR(Tzatziki!I372&gt;0,'Monterey Jack'!I372&gt;0,'Garlic Butter Sauce'!I372&gt;0),0,IF(OR(Pita!I372&gt;0,'Green Pepper'!I372&gt;0,'House Salad'!I372&gt;0,Mushrooms!I372&gt;0,Lemon!I372&gt;0,'Marinated Chicken'!I372&gt;0,Squid!I372&gt;0,Onions!I372&gt;0,Spanakopita!I372&gt;0,Flour!I372&gt;0),50,200))),0)</f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92</v>
      </c>
      <c r="F373" s="15">
        <f t="shared" si="34"/>
        <v>5</v>
      </c>
      <c r="G373" s="15">
        <f t="shared" ca="1" si="35"/>
        <v>0</v>
      </c>
      <c r="H373" s="13">
        <f t="shared" ca="1" si="31"/>
        <v>0.1008219178082192</v>
      </c>
      <c r="I373" s="29">
        <f ca="1">IF(G373&lt;&gt;0,IF(E373&lt;0,0,IF(OR(Tzatziki!I373&gt;0,'Monterey Jack'!I373&gt;0,'Garlic Butter Sauce'!I373&gt;0),0,IF(OR(Pita!I373&gt;0,'Green Pepper'!I373&gt;0,'House Salad'!I373&gt;0,Mushrooms!I373&gt;0,Lemon!I373&gt;0,'Marinated Chicken'!I373&gt;0,Squid!I373&gt;0,Onions!I373&gt;0,Spanakopita!I373&gt;0,Flour!I373&gt;0),50,200))),0)</f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87</v>
      </c>
      <c r="F374" s="15">
        <f t="shared" si="34"/>
        <v>5</v>
      </c>
      <c r="G374" s="15">
        <f t="shared" ca="1" si="35"/>
        <v>0</v>
      </c>
      <c r="H374" s="13">
        <f t="shared" ca="1" si="31"/>
        <v>9.5342465753424671E-2</v>
      </c>
      <c r="I374" s="29">
        <f ca="1">IF(G374&lt;&gt;0,IF(E374&lt;0,0,IF(OR(Tzatziki!I374&gt;0,'Monterey Jack'!I374&gt;0,'Garlic Butter Sauce'!I374&gt;0),0,IF(OR(Pita!I374&gt;0,'Green Pepper'!I374&gt;0,'House Salad'!I374&gt;0,Mushrooms!I374&gt;0,Lemon!I374&gt;0,'Marinated Chicken'!I374&gt;0,Squid!I374&gt;0,Onions!I374&gt;0,Spanakopita!I374&gt;0,Flour!I374&gt;0),50,200))),0)</f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82</v>
      </c>
      <c r="F375" s="15">
        <f t="shared" si="34"/>
        <v>5</v>
      </c>
      <c r="G375" s="15">
        <f t="shared" ca="1" si="35"/>
        <v>0</v>
      </c>
      <c r="H375" s="13">
        <f t="shared" ca="1" si="31"/>
        <v>8.9863013698630145E-2</v>
      </c>
      <c r="I375" s="29">
        <f ca="1">IF(G375&lt;&gt;0,IF(E375&lt;0,0,IF(OR(Tzatziki!I375&gt;0,'Monterey Jack'!I375&gt;0,'Garlic Butter Sauce'!I375&gt;0),0,IF(OR(Pita!I375&gt;0,'Green Pepper'!I375&gt;0,'House Salad'!I375&gt;0,Mushrooms!I375&gt;0,Lemon!I375&gt;0,'Marinated Chicken'!I375&gt;0,Squid!I375&gt;0,Onions!I375&gt;0,Spanakopita!I375&gt;0,Flour!I375&gt;0),50,200))),0)</f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77</v>
      </c>
      <c r="F376" s="15">
        <f t="shared" si="34"/>
        <v>5</v>
      </c>
      <c r="G376" s="15">
        <f t="shared" ca="1" si="35"/>
        <v>0</v>
      </c>
      <c r="H376" s="13">
        <f t="shared" ca="1" si="31"/>
        <v>8.4383561643835633E-2</v>
      </c>
      <c r="I376" s="29">
        <f ca="1">IF(G376&lt;&gt;0,IF(E376&lt;0,0,IF(OR(Tzatziki!I376&gt;0,'Monterey Jack'!I376&gt;0,'Garlic Butter Sauce'!I376&gt;0),0,IF(OR(Pita!I376&gt;0,'Green Pepper'!I376&gt;0,'House Salad'!I376&gt;0,Mushrooms!I376&gt;0,Lemon!I376&gt;0,'Marinated Chicken'!I376&gt;0,Squid!I376&gt;0,Onions!I376&gt;0,Spanakopita!I376&gt;0,Flour!I376&gt;0),50,200))),0)</f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72</v>
      </c>
      <c r="F377" s="15">
        <f t="shared" si="34"/>
        <v>5</v>
      </c>
      <c r="G377" s="15">
        <f t="shared" ca="1" si="35"/>
        <v>0</v>
      </c>
      <c r="H377" s="13">
        <f t="shared" ca="1" si="31"/>
        <v>7.8904109589041108E-2</v>
      </c>
      <c r="I377" s="29">
        <f ca="1">IF(G377&lt;&gt;0,IF(E377&lt;0,0,IF(OR(Tzatziki!I377&gt;0,'Monterey Jack'!I377&gt;0,'Garlic Butter Sauce'!I377&gt;0),0,IF(OR(Pita!I377&gt;0,'Green Pepper'!I377&gt;0,'House Salad'!I377&gt;0,Mushrooms!I377&gt;0,Lemon!I377&gt;0,'Marinated Chicken'!I377&gt;0,Squid!I377&gt;0,Onions!I377&gt;0,Spanakopita!I377&gt;0,Flour!I377&gt;0),50,200))),0)</f>
        <v>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67</v>
      </c>
      <c r="F378" s="15">
        <f t="shared" si="34"/>
        <v>5</v>
      </c>
      <c r="G378" s="15">
        <f t="shared" ca="1" si="35"/>
        <v>0</v>
      </c>
      <c r="H378" s="13">
        <f t="shared" ca="1" si="31"/>
        <v>7.3424657534246582E-2</v>
      </c>
      <c r="I378" s="29">
        <f ca="1">IF(G378&lt;&gt;0,IF(E378&lt;0,0,IF(OR(Tzatziki!I378&gt;0,'Monterey Jack'!I378&gt;0,'Garlic Butter Sauce'!I378&gt;0),0,IF(OR(Pita!I378&gt;0,'Green Pepper'!I378&gt;0,'House Salad'!I378&gt;0,Mushrooms!I378&gt;0,Lemon!I378&gt;0,'Marinated Chicken'!I378&gt;0,Squid!I378&gt;0,Onions!I378&gt;0,Spanakopita!I378&gt;0,Flour!I378&gt;0),50,200))),0)</f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62</v>
      </c>
      <c r="F379" s="15">
        <f t="shared" si="34"/>
        <v>5</v>
      </c>
      <c r="G379" s="15">
        <f t="shared" ca="1" si="35"/>
        <v>0</v>
      </c>
      <c r="H379" s="13">
        <f t="shared" ca="1" si="31"/>
        <v>6.794520547945207E-2</v>
      </c>
      <c r="I379" s="29">
        <f ca="1">IF(G379&lt;&gt;0,IF(E379&lt;0,0,IF(OR(Tzatziki!I379&gt;0,'Monterey Jack'!I379&gt;0,'Garlic Butter Sauce'!I379&gt;0),0,IF(OR(Pita!I379&gt;0,'Green Pepper'!I379&gt;0,'House Salad'!I379&gt;0,Mushrooms!I379&gt;0,Lemon!I379&gt;0,'Marinated Chicken'!I379&gt;0,Squid!I379&gt;0,Onions!I379&gt;0,Spanakopita!I379&gt;0,Flour!I379&gt;0),50,200))),0)</f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57</v>
      </c>
      <c r="F380" s="15">
        <f t="shared" si="34"/>
        <v>5</v>
      </c>
      <c r="G380" s="15">
        <f t="shared" ca="1" si="35"/>
        <v>0</v>
      </c>
      <c r="H380" s="13">
        <f t="shared" ca="1" si="31"/>
        <v>6.2465753424657544E-2</v>
      </c>
      <c r="I380" s="29">
        <f ca="1">IF(G380&lt;&gt;0,IF(E380&lt;0,0,IF(OR(Tzatziki!I380&gt;0,'Monterey Jack'!I380&gt;0,'Garlic Butter Sauce'!I380&gt;0),0,IF(OR(Pita!I380&gt;0,'Green Pepper'!I380&gt;0,'House Salad'!I380&gt;0,Mushrooms!I380&gt;0,Lemon!I380&gt;0,'Marinated Chicken'!I380&gt;0,Squid!I380&gt;0,Onions!I380&gt;0,Spanakopita!I380&gt;0,Flour!I380&gt;0),50,200))),0)</f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52</v>
      </c>
      <c r="F381" s="15">
        <f t="shared" si="34"/>
        <v>5</v>
      </c>
      <c r="G381" s="15">
        <f t="shared" ca="1" si="35"/>
        <v>0</v>
      </c>
      <c r="H381" s="13">
        <f t="shared" ca="1" si="31"/>
        <v>5.6986301369863018E-2</v>
      </c>
      <c r="I381" s="29">
        <f ca="1">IF(G381&lt;&gt;0,IF(E381&lt;0,0,IF(OR(Tzatziki!I381&gt;0,'Monterey Jack'!I381&gt;0,'Garlic Butter Sauce'!I381&gt;0),0,IF(OR(Pita!I381&gt;0,'Green Pepper'!I381&gt;0,'House Salad'!I381&gt;0,Mushrooms!I381&gt;0,Lemon!I381&gt;0,'Marinated Chicken'!I381&gt;0,Squid!I381&gt;0,Onions!I381&gt;0,Spanakopita!I381&gt;0,Flour!I381&gt;0),50,200))),0)</f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47</v>
      </c>
      <c r="F382" s="15">
        <f t="shared" si="34"/>
        <v>5</v>
      </c>
      <c r="G382" s="15">
        <f t="shared" ca="1" si="35"/>
        <v>0</v>
      </c>
      <c r="H382" s="13">
        <f t="shared" ca="1" si="31"/>
        <v>5.1506849315068499E-2</v>
      </c>
      <c r="I382" s="29">
        <f ca="1">IF(G382&lt;&gt;0,IF(E382&lt;0,0,IF(OR(Tzatziki!I382&gt;0,'Monterey Jack'!I382&gt;0,'Garlic Butter Sauce'!I382&gt;0),0,IF(OR(Pita!I382&gt;0,'Green Pepper'!I382&gt;0,'House Salad'!I382&gt;0,Mushrooms!I382&gt;0,Lemon!I382&gt;0,'Marinated Chicken'!I382&gt;0,Squid!I382&gt;0,Onions!I382&gt;0,Spanakopita!I382&gt;0,Flour!I382&gt;0),50,200))),0)</f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42</v>
      </c>
      <c r="F383" s="15">
        <f t="shared" si="34"/>
        <v>5</v>
      </c>
      <c r="G383" s="15">
        <f t="shared" ca="1" si="35"/>
        <v>0</v>
      </c>
      <c r="H383" s="13">
        <f t="shared" ca="1" si="31"/>
        <v>4.6027397260273981E-2</v>
      </c>
      <c r="I383" s="29">
        <f ca="1">IF(G383&lt;&gt;0,IF(E383&lt;0,0,IF(OR(Tzatziki!I383&gt;0,'Monterey Jack'!I383&gt;0,'Garlic Butter Sauce'!I383&gt;0),0,IF(OR(Pita!I383&gt;0,'Green Pepper'!I383&gt;0,'House Salad'!I383&gt;0,Mushrooms!I383&gt;0,Lemon!I383&gt;0,'Marinated Chicken'!I383&gt;0,Squid!I383&gt;0,Onions!I383&gt;0,Spanakopita!I383&gt;0,Flour!I383&gt;0),50,200))),0)</f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37</v>
      </c>
      <c r="F384" s="15">
        <f t="shared" si="34"/>
        <v>5</v>
      </c>
      <c r="G384" s="15">
        <f t="shared" ca="1" si="35"/>
        <v>70</v>
      </c>
      <c r="H384" s="13">
        <f t="shared" ca="1" si="31"/>
        <v>4.0547945205479455E-2</v>
      </c>
      <c r="I384" s="29">
        <f ca="1">IF(G384&lt;&gt;0,IF(E384&lt;0,0,IF(OR(Tzatziki!I384&gt;0,'Monterey Jack'!I384&gt;0,'Garlic Butter Sauce'!I384&gt;0),0,IF(OR(Pita!I384&gt;0,'Green Pepper'!I384&gt;0,'House Salad'!I384&gt;0,Mushrooms!I384&gt;0,Lemon!I384&gt;0,'Marinated Chicken'!I384&gt;0,Squid!I384&gt;0,Onions!I384&gt;0,Spanakopita!I384&gt;0,Flour!I384&gt;0),50,200))),0)</f>
        <v>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25">
        <v>365</v>
      </c>
      <c r="E385" s="2">
        <f t="shared" ca="1" si="36"/>
        <v>102</v>
      </c>
      <c r="F385" s="15">
        <f t="shared" si="34"/>
        <v>5</v>
      </c>
      <c r="G385" s="15">
        <f t="shared" ca="1" si="35"/>
        <v>0</v>
      </c>
      <c r="H385" s="13">
        <f t="shared" ca="1" si="31"/>
        <v>0.11178082191780823</v>
      </c>
      <c r="I385" s="29">
        <f ca="1">IF(G385&lt;&gt;0,IF(E385&lt;0,0,IF(OR(Tzatziki!I385&gt;0,'Monterey Jack'!I385&gt;0,'Garlic Butter Sauce'!I385&gt;0),0,IF(OR(Pita!I385&gt;0,'Green Pepper'!I385&gt;0,'House Salad'!I385&gt;0,Mushrooms!I385&gt;0,Lemon!I385&gt;0,'Marinated Chicken'!I385&gt;0,Squid!I385&gt;0,Onions!I385&gt;0,Spanakopita!I385&gt;0,Flour!I385&gt;0),50,200))),0)</f>
        <v>0</v>
      </c>
      <c r="J385" s="2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13">
        <f t="shared" ca="1" si="32"/>
        <v>0</v>
      </c>
      <c r="L385" s="26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69.295890410958904</v>
      </c>
      <c r="F386" s="15">
        <f t="shared" si="34"/>
        <v>5</v>
      </c>
      <c r="G386" s="53">
        <f ca="1">AVERAGEIF(G21:G385,"&lt;&gt;0")</f>
        <v>71.370370370370367</v>
      </c>
      <c r="H386" s="51">
        <f ca="1">SUM(H21:H385)</f>
        <v>27.723835616438368</v>
      </c>
      <c r="I386" s="51">
        <f ca="1">SUM(I21:I385)</f>
        <v>0</v>
      </c>
      <c r="J386" s="54">
        <f t="shared" ref="J386:L386" ca="1" si="37">SUM(J21:J385)</f>
        <v>0</v>
      </c>
      <c r="K386" s="51">
        <f t="shared" ca="1" si="37"/>
        <v>0</v>
      </c>
      <c r="L386" s="52">
        <f t="shared" ca="1" si="37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3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4214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5</xdr:row>
                <xdr:rowOff>175260</xdr:rowOff>
              </to>
            </anchor>
          </controlPr>
        </control>
      </mc:Choice>
      <mc:Fallback>
        <control shapeId="94214" r:id="rId4" name="CommandButton1"/>
      </mc:Fallback>
    </mc:AlternateContent>
    <mc:AlternateContent xmlns:mc="http://schemas.openxmlformats.org/markup-compatibility/2006">
      <mc:Choice Requires="x14">
        <control shapeId="94213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60960</xdr:rowOff>
              </to>
            </anchor>
          </controlPr>
        </control>
      </mc:Choice>
      <mc:Fallback>
        <control shapeId="94213" r:id="rId6" name="CommandButton2"/>
      </mc:Fallback>
    </mc:AlternateContent>
    <mc:AlternateContent xmlns:mc="http://schemas.openxmlformats.org/markup-compatibility/2006">
      <mc:Choice Requires="x14">
        <control shapeId="94212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94212" r:id="rId8" name="CommandButton3"/>
      </mc:Fallback>
    </mc:AlternateContent>
    <mc:AlternateContent xmlns:mc="http://schemas.openxmlformats.org/markup-compatibility/2006">
      <mc:Choice Requires="x14">
        <control shapeId="94211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94211" r:id="rId10" name="CommandButton4"/>
      </mc:Fallback>
    </mc:AlternateContent>
    <mc:AlternateContent xmlns:mc="http://schemas.openxmlformats.org/markup-compatibility/2006">
      <mc:Choice Requires="x14">
        <control shapeId="94210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94210" r:id="rId12" name="CommandButton5"/>
      </mc:Fallback>
    </mc:AlternateContent>
    <mc:AlternateContent xmlns:mc="http://schemas.openxmlformats.org/markup-compatibility/2006">
      <mc:Choice Requires="x14">
        <control shapeId="94209" r:id="rId14" name="CommandButton6">
          <controlPr defaultSize="0" autoLine="0" autoPict="0" r:id="rId15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213360</xdr:colOff>
                <xdr:row>39</xdr:row>
                <xdr:rowOff>99060</xdr:rowOff>
              </to>
            </anchor>
          </controlPr>
        </control>
      </mc:Choice>
      <mc:Fallback>
        <control shapeId="94209" r:id="rId14" name="CommandButton6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1DA5-4120-4C17-AE5A-E6A375A4F328}">
  <sheetPr codeName="Sheet28">
    <tabColor rgb="FF7030A0"/>
  </sheetPr>
  <dimension ref="D1:L388"/>
  <sheetViews>
    <sheetView showGridLines="0" workbookViewId="0"/>
  </sheetViews>
  <sheetFormatPr defaultRowHeight="14.4" x14ac:dyDescent="0.3"/>
  <cols>
    <col min="1" max="1" width="7" customWidth="1"/>
    <col min="2" max="2" width="9.21875" customWidth="1"/>
    <col min="3" max="3" width="10.21875" customWidth="1"/>
    <col min="4" max="4" width="26.77734375" style="25" bestFit="1" customWidth="1"/>
    <col min="5" max="5" width="22.77734375" style="2" customWidth="1"/>
    <col min="6" max="6" width="14.77734375" style="2" customWidth="1"/>
    <col min="7" max="11" width="20.77734375" style="2" customWidth="1"/>
    <col min="12" max="12" width="32" style="27" bestFit="1" customWidth="1"/>
  </cols>
  <sheetData>
    <row r="1" spans="4:12" ht="15" thickBot="1" x14ac:dyDescent="0.35">
      <c r="D1"/>
      <c r="E1"/>
      <c r="F1"/>
      <c r="G1"/>
      <c r="H1"/>
      <c r="I1" s="1"/>
      <c r="J1" s="1"/>
      <c r="K1" s="1"/>
      <c r="L1" s="1"/>
    </row>
    <row r="2" spans="4:12" ht="27.6" customHeight="1" thickBot="1" x14ac:dyDescent="0.4">
      <c r="D2" s="58" t="s">
        <v>107</v>
      </c>
      <c r="E2" s="59" t="s">
        <v>33</v>
      </c>
      <c r="F2" s="18"/>
      <c r="G2"/>
      <c r="H2"/>
      <c r="I2"/>
      <c r="J2"/>
      <c r="K2" s="1"/>
      <c r="L2" s="1"/>
    </row>
    <row r="3" spans="4:12" x14ac:dyDescent="0.3">
      <c r="D3" s="60" t="s">
        <v>106</v>
      </c>
      <c r="E3" s="61" t="s">
        <v>44</v>
      </c>
      <c r="F3" s="19"/>
      <c r="G3"/>
      <c r="H3"/>
      <c r="I3"/>
      <c r="J3"/>
      <c r="K3" s="1"/>
      <c r="L3" s="1"/>
    </row>
    <row r="4" spans="4:12" x14ac:dyDescent="0.3">
      <c r="D4" s="23" t="s">
        <v>44</v>
      </c>
      <c r="E4" s="36">
        <f>ROUND((E15/7*(E5+1)) + _xlfn.NORM.S.INV(E16)*E17*SQRT(1/7)*(E5+1),0)</f>
        <v>284</v>
      </c>
      <c r="F4" s="16"/>
      <c r="G4"/>
      <c r="H4"/>
      <c r="I4"/>
      <c r="J4"/>
      <c r="K4" s="1"/>
      <c r="L4" s="1"/>
    </row>
    <row r="5" spans="4:12" x14ac:dyDescent="0.3">
      <c r="D5" s="23" t="s">
        <v>113</v>
      </c>
      <c r="E5" s="35">
        <v>35</v>
      </c>
      <c r="F5" s="17"/>
      <c r="G5"/>
      <c r="H5"/>
      <c r="I5"/>
      <c r="J5"/>
      <c r="K5" s="1"/>
      <c r="L5" s="1"/>
    </row>
    <row r="6" spans="4:12" x14ac:dyDescent="0.3">
      <c r="D6" s="23" t="s">
        <v>99</v>
      </c>
      <c r="E6" s="33" t="str" cm="1">
        <f t="array" ref="E6">_xlfn.ARRAYTOTEXT(_xlfn._xlws.FILTER(Table2!A:A,Table2!D:D=E2),0)</f>
        <v>Souvlaki</v>
      </c>
      <c r="F6" s="19"/>
      <c r="G6"/>
      <c r="H6"/>
      <c r="I6"/>
      <c r="J6"/>
      <c r="K6" s="1"/>
      <c r="L6" s="1"/>
    </row>
    <row r="7" spans="4:12" x14ac:dyDescent="0.3">
      <c r="D7" s="23" t="s">
        <v>104</v>
      </c>
      <c r="E7" s="36">
        <v>12</v>
      </c>
      <c r="F7" s="16"/>
      <c r="G7"/>
      <c r="H7"/>
      <c r="I7"/>
      <c r="J7"/>
      <c r="K7" s="1"/>
      <c r="L7" s="1"/>
    </row>
    <row r="8" spans="4:12" x14ac:dyDescent="0.3">
      <c r="D8" s="23" t="s">
        <v>57</v>
      </c>
      <c r="E8" s="63">
        <f ca="1">SUM(SUM(H:H),SUM(I:I),SUM(K:K),SUM(L:L))</f>
        <v>557.1419178082192</v>
      </c>
      <c r="F8" s="57"/>
      <c r="G8"/>
      <c r="H8"/>
      <c r="I8"/>
      <c r="J8"/>
      <c r="K8" s="1"/>
      <c r="L8" s="1"/>
    </row>
    <row r="9" spans="4:12" x14ac:dyDescent="0.3">
      <c r="D9" s="23" t="s">
        <v>108</v>
      </c>
      <c r="E9" s="33" t="str" cm="1">
        <f t="array" aca="1" ref="E9" ca="1">_xlfn.ARRAYTOTEXT(_xlfn._xlws.FILTER(OFFSET(D20,E18,0):D385,OFFSET(J20,E18,0):J385&gt;0,"0"))</f>
        <v>0</v>
      </c>
      <c r="F9" s="16"/>
      <c r="G9"/>
      <c r="H9"/>
      <c r="I9" s="1"/>
      <c r="J9" s="1"/>
      <c r="K9" s="1"/>
      <c r="L9" s="1"/>
    </row>
    <row r="10" spans="4:12" ht="28.8" x14ac:dyDescent="0.3">
      <c r="D10" s="64" t="s">
        <v>111</v>
      </c>
      <c r="E10" s="33" t="str" cm="1">
        <f t="array" aca="1" ref="E10" ca="1">_xlfn.ARRAYTOTEXT(_xlfn._xlws.FILTER(D21:D385,AND(E21:E385&lt;0,D21:D385&lt;&gt;1),"0"))</f>
        <v>0</v>
      </c>
      <c r="F10" s="16"/>
      <c r="G10"/>
      <c r="H10"/>
      <c r="I10" s="1"/>
      <c r="J10" s="1"/>
      <c r="K10" s="1"/>
      <c r="L10" s="1"/>
    </row>
    <row r="11" spans="4:12" x14ac:dyDescent="0.3">
      <c r="D11" s="23" t="s">
        <v>105</v>
      </c>
      <c r="E11" s="62" t="str">
        <f ca="1">IF(E8&lt;_xlfn.XLOOKUP(E2,'Master Data Sheet'!A:A,'Master Data Sheet'!N:N),"Yes","No")</f>
        <v>No</v>
      </c>
      <c r="F11" s="19"/>
      <c r="G11"/>
      <c r="H11"/>
      <c r="I11" s="1"/>
      <c r="J11" s="1"/>
      <c r="K11" s="1"/>
      <c r="L11" s="1"/>
    </row>
    <row r="12" spans="4:12" x14ac:dyDescent="0.3">
      <c r="D12" s="24" t="s">
        <v>110</v>
      </c>
      <c r="E12" s="37">
        <v>0.4</v>
      </c>
      <c r="F12" s="20"/>
      <c r="G12"/>
      <c r="H12"/>
      <c r="I12" s="1"/>
      <c r="J12" s="1"/>
      <c r="K12" s="1"/>
      <c r="L12" s="1"/>
    </row>
    <row r="13" spans="4:12" x14ac:dyDescent="0.3">
      <c r="D13" s="24" t="s">
        <v>45</v>
      </c>
      <c r="E13" s="34">
        <f>_xlfn.XLOOKUP(E2,Table2!D:D,Table2!F:F)</f>
        <v>2.61</v>
      </c>
      <c r="F13" s="20"/>
      <c r="G13"/>
      <c r="H13"/>
      <c r="I13" s="1"/>
      <c r="J13" s="1"/>
      <c r="K13" s="1"/>
      <c r="L13" s="1"/>
    </row>
    <row r="14" spans="4:12" x14ac:dyDescent="0.3">
      <c r="D14" s="24" t="s">
        <v>100</v>
      </c>
      <c r="E14" s="34" cm="1">
        <f t="array" ref="E14">100+SUM(_xlfn._xlws.FILTER(Table2!G:G,Table2!D:D=E2))</f>
        <v>114.38</v>
      </c>
      <c r="F14" s="20"/>
      <c r="G14"/>
      <c r="H14"/>
      <c r="I14" s="1"/>
      <c r="J14" s="1"/>
      <c r="K14" s="1"/>
      <c r="L14" s="1"/>
    </row>
    <row r="15" spans="4:12" x14ac:dyDescent="0.3">
      <c r="D15" s="24" t="s">
        <v>103</v>
      </c>
      <c r="E15" s="39" cm="1">
        <f t="array" ref="E15">SUM(_xlfn._xlws.FILTER(Table2!B1:B48,Table2!D1:D48=E2))</f>
        <v>36.440037855020009</v>
      </c>
      <c r="F15" s="21"/>
      <c r="G15"/>
      <c r="H15"/>
      <c r="I15" s="1"/>
      <c r="J15" s="1"/>
      <c r="K15" s="1"/>
      <c r="L15" s="1"/>
    </row>
    <row r="16" spans="4:12" x14ac:dyDescent="0.3">
      <c r="D16" s="24" t="s">
        <v>101</v>
      </c>
      <c r="E16" s="38">
        <v>0.85</v>
      </c>
      <c r="F16" s="22"/>
      <c r="G16"/>
      <c r="H16"/>
      <c r="I16" s="1"/>
      <c r="J16" s="1"/>
      <c r="K16" s="1"/>
      <c r="L16" s="1"/>
    </row>
    <row r="17" spans="4:12" x14ac:dyDescent="0.3">
      <c r="D17" s="24" t="s">
        <v>48</v>
      </c>
      <c r="E17" s="38" cm="1">
        <f t="array" ref="E17">SQRT(SUM((_xlfn._xlws.FILTER(Table2!C1:C48,Table2!D1:D48=E2))^2))</f>
        <v>6.828293557977271</v>
      </c>
      <c r="F17" s="22"/>
      <c r="G17"/>
      <c r="H17"/>
      <c r="I17" s="1"/>
      <c r="J17" s="1"/>
      <c r="K17" s="1"/>
      <c r="L17" s="1"/>
    </row>
    <row r="18" spans="4:12" x14ac:dyDescent="0.3">
      <c r="D18" s="24" t="s">
        <v>102</v>
      </c>
      <c r="E18" s="38">
        <f>_xlfn.XLOOKUP(E2,'Master Data Sheet'!A:A,'Master Data Sheet'!F:F)</f>
        <v>168</v>
      </c>
      <c r="F18" s="16"/>
      <c r="G18"/>
      <c r="H18"/>
      <c r="I18" s="1"/>
      <c r="J18" s="1"/>
      <c r="K18" s="1"/>
      <c r="L18" s="1"/>
    </row>
    <row r="19" spans="4:12" ht="15" thickBot="1" x14ac:dyDescent="0.35">
      <c r="D19" s="65" t="s">
        <v>114</v>
      </c>
      <c r="E19" s="66">
        <f ca="1">1-(E17*(_xlfn.NORM.S.DIST(_xlfn.NORM.S.INV(E16),FALSE) - _xlfn.NORM.S.INV(E16)*(1-_xlfn.NORM.S.DIST(_xlfn.NORM.S.INV(E16),TRUE))))/G386</f>
        <v>0.99711390983040848</v>
      </c>
      <c r="F19"/>
      <c r="G19"/>
      <c r="H19"/>
      <c r="I19" s="1"/>
      <c r="J19" s="1"/>
      <c r="K19" s="1"/>
      <c r="L19" s="1"/>
    </row>
    <row r="20" spans="4:12" ht="18.600000000000001" thickBot="1" x14ac:dyDescent="0.4">
      <c r="D20" s="55" t="s">
        <v>109</v>
      </c>
      <c r="E20" s="56" t="s">
        <v>49</v>
      </c>
      <c r="F20" s="31" t="s">
        <v>50</v>
      </c>
      <c r="G20" s="31" t="s">
        <v>51</v>
      </c>
      <c r="H20" s="31" t="s">
        <v>52</v>
      </c>
      <c r="I20" s="31" t="s">
        <v>53</v>
      </c>
      <c r="J20" s="31" t="s">
        <v>54</v>
      </c>
      <c r="K20" s="31" t="s">
        <v>55</v>
      </c>
      <c r="L20" s="32" t="s">
        <v>94</v>
      </c>
    </row>
    <row r="21" spans="4:12" x14ac:dyDescent="0.3">
      <c r="D21" s="28">
        <v>1</v>
      </c>
      <c r="E21" s="15">
        <f>E7-F21</f>
        <v>7</v>
      </c>
      <c r="F21" s="15">
        <f>ROUND($E$15/7,0)</f>
        <v>5</v>
      </c>
      <c r="G21" s="15">
        <f>IF(D21=1,$E$4,IF(E21&lt;0,$E$4-E21,IF(MOD(D21,$E$5)=0,$E$4-E21,0)))</f>
        <v>284</v>
      </c>
      <c r="H21" s="29">
        <f t="shared" ref="H21:H84" si="0">IF(E21&gt;0,E21*($E$12/365),0)</f>
        <v>7.6712328767123295E-3</v>
      </c>
      <c r="I21" s="29">
        <f ca="1">IF(G21&lt;&gt;0,IF(E21&lt;0,0,IF(OR('Marinated Chicken'!I21&gt;0,Squid!I21&gt;0,Spanakopita!I21&gt;0,'Filet Mignon'!I21&gt;0),0,IF(OR(Pita!I21&gt;0,'Green Pepper'!I21&gt;0,'House Salad'!I21&gt;0,Mushrooms!I21&gt;0,Lemon!I21&gt;0,Tzatziki!I21&gt;0,'Monterey Jack'!I21&gt;0,Onions!I21&gt;0,'Garlic Butter Sauce'!I21&gt;0,Flour!I21&gt;0,Cheddar!I21&gt;0),50,200))),0)</f>
        <v>200</v>
      </c>
      <c r="J21" s="15" t="str">
        <f ca="1">IF(D21&lt;$E$18,"N/A",IF(D21=$E$18,IF($E$7-SUM(OFFSET(F21,-$E$18,0):F21)&gt;0,$E$7-SUM(OFFSET(F21,-$E$18,0):F21),0),IF(OFFSET(G21,-$E$18,0)-SUM(OFFSET(F21,-$E$18,0):F21)&gt;0,OFFSET(G21,-$E$18,0)-SUM(OFFSET(F21,-$E$18,0):F21),0)))</f>
        <v>N/A</v>
      </c>
      <c r="K21" s="29">
        <f t="shared" ref="K21:K84" ca="1" si="1">IF(ISNUMBER(J21),J21*$E$13,0)</f>
        <v>0</v>
      </c>
      <c r="L21" s="30">
        <f t="shared" ref="L21:L84" si="2">IF(D21&gt;1,IF(E21&lt;0,$E$14,0),0)</f>
        <v>0</v>
      </c>
    </row>
    <row r="22" spans="4:12" x14ac:dyDescent="0.3">
      <c r="D22" s="25">
        <v>2</v>
      </c>
      <c r="E22" s="2">
        <f t="shared" ref="E22:E25" ca="1" si="3">E21-F22+G21-IF(ISNUMBER(J21),J21,0)</f>
        <v>286</v>
      </c>
      <c r="F22" s="15">
        <f t="shared" ref="F22:F85" si="4">ROUND($E$15/7,0)</f>
        <v>5</v>
      </c>
      <c r="G22" s="15">
        <f t="shared" ref="G22:G85" ca="1" si="5">IF(D22=1,$E$4,IF(E22&lt;0,$E$4-E22,IF(MOD(D22,$E$5)=0,$E$4-E22,0)))</f>
        <v>0</v>
      </c>
      <c r="H22" s="13">
        <f t="shared" ca="1" si="0"/>
        <v>0.31342465753424664</v>
      </c>
      <c r="I22" s="29">
        <f ca="1">IF(G22&lt;&gt;0,IF(E22&lt;0,0,IF(OR('Marinated Chicken'!I22&gt;0,Squid!I22&gt;0,Spanakopita!I22&gt;0,'Filet Mignon'!I22&gt;0),0,IF(OR(Pita!I22&gt;0,'Green Pepper'!I22&gt;0,'House Salad'!I22&gt;0,Mushrooms!I22&gt;0,Lemon!I22&gt;0,Tzatziki!I22&gt;0,'Monterey Jack'!I22&gt;0,Onions!I22&gt;0,'Garlic Butter Sauce'!I22&gt;0,Flour!I22&gt;0,Cheddar!I22&gt;0),50,200))),0)</f>
        <v>0</v>
      </c>
      <c r="J22" s="2" t="str">
        <f ca="1">IF(D22&lt;$E$18,"N/A",IF(D22=$E$18,IF($E$7-SUM(OFFSET(F22,-$E$18,0):F22)&gt;0,$E$7-SUM(OFFSET(F22,-$E$18,0):F22),0),IF(OFFSET(G22,-$E$18,0)-SUM(OFFSET(F22,-$E$18,0):F22)&gt;0,OFFSET(G22,-$E$18,0)-SUM(OFFSET(F22,-$E$18,0):F22),0)))</f>
        <v>N/A</v>
      </c>
      <c r="K22" s="13">
        <f t="shared" ca="1" si="1"/>
        <v>0</v>
      </c>
      <c r="L22" s="26">
        <f t="shared" ca="1" si="2"/>
        <v>0</v>
      </c>
    </row>
    <row r="23" spans="4:12" x14ac:dyDescent="0.3">
      <c r="D23" s="25">
        <v>3</v>
      </c>
      <c r="E23" s="2">
        <f t="shared" ca="1" si="3"/>
        <v>281</v>
      </c>
      <c r="F23" s="15">
        <f t="shared" si="4"/>
        <v>5</v>
      </c>
      <c r="G23" s="15">
        <f t="shared" ca="1" si="5"/>
        <v>0</v>
      </c>
      <c r="H23" s="13">
        <f t="shared" ca="1" si="0"/>
        <v>0.30794520547945209</v>
      </c>
      <c r="I23" s="29">
        <f ca="1">IF(G23&lt;&gt;0,IF(E23&lt;0,0,IF(OR('Marinated Chicken'!I23&gt;0,Squid!I23&gt;0,Spanakopita!I23&gt;0,'Filet Mignon'!I23&gt;0),0,IF(OR(Pita!I23&gt;0,'Green Pepper'!I23&gt;0,'House Salad'!I23&gt;0,Mushrooms!I23&gt;0,Lemon!I23&gt;0,Tzatziki!I23&gt;0,'Monterey Jack'!I23&gt;0,Onions!I23&gt;0,'Garlic Butter Sauce'!I23&gt;0,Flour!I23&gt;0,Cheddar!I23&gt;0),50,200))),0)</f>
        <v>0</v>
      </c>
      <c r="J23" s="2" t="str">
        <f ca="1">IF(D23&lt;$E$18,"N/A",IF(D23=$E$18,IF($E$7-SUM(OFFSET(F23,-$E$18,0):F23)&gt;0,$E$7-SUM(OFFSET(F23,-$E$18,0):F23),0),IF(OFFSET(G23,-$E$18,0)-SUM(OFFSET(F23,-$E$18,0):F23)&gt;0,OFFSET(G23,-$E$18,0)-SUM(OFFSET(F23,-$E$18,0):F23),0)))</f>
        <v>N/A</v>
      </c>
      <c r="K23" s="13">
        <f t="shared" ca="1" si="1"/>
        <v>0</v>
      </c>
      <c r="L23" s="26">
        <f t="shared" ca="1" si="2"/>
        <v>0</v>
      </c>
    </row>
    <row r="24" spans="4:12" x14ac:dyDescent="0.3">
      <c r="D24" s="25">
        <v>4</v>
      </c>
      <c r="E24" s="2">
        <f t="shared" ca="1" si="3"/>
        <v>276</v>
      </c>
      <c r="F24" s="15">
        <f t="shared" si="4"/>
        <v>5</v>
      </c>
      <c r="G24" s="15">
        <f t="shared" ca="1" si="5"/>
        <v>0</v>
      </c>
      <c r="H24" s="13">
        <f t="shared" ca="1" si="0"/>
        <v>0.30246575342465759</v>
      </c>
      <c r="I24" s="29">
        <f ca="1">IF(G24&lt;&gt;0,IF(E24&lt;0,0,IF(OR('Marinated Chicken'!I24&gt;0,Squid!I24&gt;0,Spanakopita!I24&gt;0,'Filet Mignon'!I24&gt;0),0,IF(OR(Pita!I24&gt;0,'Green Pepper'!I24&gt;0,'House Salad'!I24&gt;0,Mushrooms!I24&gt;0,Lemon!I24&gt;0,Tzatziki!I24&gt;0,'Monterey Jack'!I24&gt;0,Onions!I24&gt;0,'Garlic Butter Sauce'!I24&gt;0,Flour!I24&gt;0,Cheddar!I24&gt;0),50,200))),0)</f>
        <v>0</v>
      </c>
      <c r="J24" s="2" t="str">
        <f ca="1">IF(D24&lt;$E$18,"N/A",IF(D24=$E$18,IF($E$7-SUM(OFFSET(F24,-$E$18,0):F24)&gt;0,$E$7-SUM(OFFSET(F24,-$E$18,0):F24),0),IF(OFFSET(G24,-$E$18,0)-SUM(OFFSET(F24,-$E$18,0):F24)&gt;0,OFFSET(G24,-$E$18,0)-SUM(OFFSET(F24,-$E$18,0):F24),0)))</f>
        <v>N/A</v>
      </c>
      <c r="K24" s="13">
        <f t="shared" ca="1" si="1"/>
        <v>0</v>
      </c>
      <c r="L24" s="26">
        <f t="shared" ca="1" si="2"/>
        <v>0</v>
      </c>
    </row>
    <row r="25" spans="4:12" x14ac:dyDescent="0.3">
      <c r="D25" s="25">
        <v>5</v>
      </c>
      <c r="E25" s="2">
        <f t="shared" ca="1" si="3"/>
        <v>271</v>
      </c>
      <c r="F25" s="15">
        <f t="shared" si="4"/>
        <v>5</v>
      </c>
      <c r="G25" s="15">
        <f t="shared" ca="1" si="5"/>
        <v>0</v>
      </c>
      <c r="H25" s="13">
        <f t="shared" ca="1" si="0"/>
        <v>0.29698630136986304</v>
      </c>
      <c r="I25" s="29">
        <f ca="1">IF(G25&lt;&gt;0,IF(E25&lt;0,0,IF(OR('Marinated Chicken'!I25&gt;0,Squid!I25&gt;0,Spanakopita!I25&gt;0,'Filet Mignon'!I25&gt;0),0,IF(OR(Pita!I25&gt;0,'Green Pepper'!I25&gt;0,'House Salad'!I25&gt;0,Mushrooms!I25&gt;0,Lemon!I25&gt;0,Tzatziki!I25&gt;0,'Monterey Jack'!I25&gt;0,Onions!I25&gt;0,'Garlic Butter Sauce'!I25&gt;0,Flour!I25&gt;0,Cheddar!I25&gt;0),50,200))),0)</f>
        <v>0</v>
      </c>
      <c r="J25" s="2" t="str">
        <f ca="1">IF(D25&lt;$E$18,"N/A",IF(D25=$E$18,IF($E$7-SUM(OFFSET(F25,-$E$18,0):F25)&gt;0,$E$7-SUM(OFFSET(F25,-$E$18,0):F25),0),IF(OFFSET(G25,-$E$18,0)-SUM(OFFSET(F25,-$E$18,0):F25)&gt;0,OFFSET(G25,-$E$18,0)-SUM(OFFSET(F25,-$E$18,0):F25),0)))</f>
        <v>N/A</v>
      </c>
      <c r="K25" s="13">
        <f t="shared" ca="1" si="1"/>
        <v>0</v>
      </c>
      <c r="L25" s="26">
        <f t="shared" ca="1" si="2"/>
        <v>0</v>
      </c>
    </row>
    <row r="26" spans="4:12" x14ac:dyDescent="0.3">
      <c r="D26" s="25">
        <v>6</v>
      </c>
      <c r="E26" s="2">
        <f ca="1">E25-F26+G25-IF(ISNUMBER(J25),J25,0)</f>
        <v>266</v>
      </c>
      <c r="F26" s="15">
        <f t="shared" si="4"/>
        <v>5</v>
      </c>
      <c r="G26" s="15">
        <f t="shared" ca="1" si="5"/>
        <v>0</v>
      </c>
      <c r="H26" s="13">
        <f t="shared" ca="1" si="0"/>
        <v>0.29150684931506854</v>
      </c>
      <c r="I26" s="29">
        <f ca="1">IF(G26&lt;&gt;0,IF(E26&lt;0,0,IF(OR('Marinated Chicken'!I26&gt;0,Squid!I26&gt;0,Spanakopita!I26&gt;0,'Filet Mignon'!I26&gt;0),0,IF(OR(Pita!I26&gt;0,'Green Pepper'!I26&gt;0,'House Salad'!I26&gt;0,Mushrooms!I26&gt;0,Lemon!I26&gt;0,Tzatziki!I26&gt;0,'Monterey Jack'!I26&gt;0,Onions!I26&gt;0,'Garlic Butter Sauce'!I26&gt;0,Flour!I26&gt;0,Cheddar!I26&gt;0),50,200))),0)</f>
        <v>0</v>
      </c>
      <c r="J26" s="2" t="str">
        <f ca="1">IF(D26&lt;$E$18,"N/A",IF(D26=$E$18,IF($E$7-SUM(OFFSET(F26,-$E$18,0):F26)&gt;0,$E$7-SUM(OFFSET(F26,-$E$18,0):F26),0),IF(OFFSET(G26,-$E$18,0)-SUM(OFFSET(F26,-$E$18,0):F26)&gt;0,OFFSET(G26,-$E$18,0)-SUM(OFFSET(F26,-$E$18,0):F26),0)))</f>
        <v>N/A</v>
      </c>
      <c r="K26" s="13">
        <f t="shared" ca="1" si="1"/>
        <v>0</v>
      </c>
      <c r="L26" s="26">
        <f t="shared" ca="1" si="2"/>
        <v>0</v>
      </c>
    </row>
    <row r="27" spans="4:12" x14ac:dyDescent="0.3">
      <c r="D27" s="25">
        <v>7</v>
      </c>
      <c r="E27" s="2">
        <f ca="1">E26-F27+G26-IF(ISNUMBER(J26),J26,0)</f>
        <v>261</v>
      </c>
      <c r="F27" s="15">
        <f t="shared" si="4"/>
        <v>5</v>
      </c>
      <c r="G27" s="15">
        <f t="shared" ca="1" si="5"/>
        <v>0</v>
      </c>
      <c r="H27" s="13">
        <f t="shared" ca="1" si="0"/>
        <v>0.28602739726027399</v>
      </c>
      <c r="I27" s="29">
        <f ca="1">IF(G27&lt;&gt;0,IF(E27&lt;0,0,IF(OR('Marinated Chicken'!I27&gt;0,Squid!I27&gt;0,Spanakopita!I27&gt;0,'Filet Mignon'!I27&gt;0),0,IF(OR(Pita!I27&gt;0,'Green Pepper'!I27&gt;0,'House Salad'!I27&gt;0,Mushrooms!I27&gt;0,Lemon!I27&gt;0,Tzatziki!I27&gt;0,'Monterey Jack'!I27&gt;0,Onions!I27&gt;0,'Garlic Butter Sauce'!I27&gt;0,Flour!I27&gt;0,Cheddar!I27&gt;0),50,200))),0)</f>
        <v>0</v>
      </c>
      <c r="J27" s="2" t="str">
        <f ca="1">IF(D27&lt;$E$18,"N/A",IF(D27=$E$18,IF($E$7-SUM(OFFSET(F27,-$E$18,0):F27)&gt;0,$E$7-SUM(OFFSET(F27,-$E$18,0):F27),0),IF(OFFSET(G27,-$E$18,0)-SUM(OFFSET(F27,-$E$18,0):F27)&gt;0,OFFSET(G27,-$E$18,0)-SUM(OFFSET(F27,-$E$18,0):F27),0)))</f>
        <v>N/A</v>
      </c>
      <c r="K27" s="13">
        <f t="shared" ca="1" si="1"/>
        <v>0</v>
      </c>
      <c r="L27" s="26">
        <f t="shared" ca="1" si="2"/>
        <v>0</v>
      </c>
    </row>
    <row r="28" spans="4:12" x14ac:dyDescent="0.3">
      <c r="D28" s="25">
        <v>8</v>
      </c>
      <c r="E28" s="2">
        <f t="shared" ref="E28:E91" ca="1" si="6">E27-F28+G27-IF(ISNUMBER(J27),J27,0)</f>
        <v>256</v>
      </c>
      <c r="F28" s="15">
        <f t="shared" si="4"/>
        <v>5</v>
      </c>
      <c r="G28" s="15">
        <f t="shared" ca="1" si="5"/>
        <v>0</v>
      </c>
      <c r="H28" s="13">
        <f t="shared" ca="1" si="0"/>
        <v>0.28054794520547949</v>
      </c>
      <c r="I28" s="29">
        <f ca="1">IF(G28&lt;&gt;0,IF(E28&lt;0,0,IF(OR('Marinated Chicken'!I28&gt;0,Squid!I28&gt;0,Spanakopita!I28&gt;0,'Filet Mignon'!I28&gt;0),0,IF(OR(Pita!I28&gt;0,'Green Pepper'!I28&gt;0,'House Salad'!I28&gt;0,Mushrooms!I28&gt;0,Lemon!I28&gt;0,Tzatziki!I28&gt;0,'Monterey Jack'!I28&gt;0,Onions!I28&gt;0,'Garlic Butter Sauce'!I28&gt;0,Flour!I28&gt;0,Cheddar!I28&gt;0),50,200))),0)</f>
        <v>0</v>
      </c>
      <c r="J28" s="2" t="str">
        <f ca="1">IF(D28&lt;$E$18,"N/A",IF(D28=$E$18,IF($E$7-SUM(OFFSET(F28,-$E$18,0):F28)&gt;0,$E$7-SUM(OFFSET(F28,-$E$18,0):F28),0),IF(OFFSET(G28,-$E$18,0)-SUM(OFFSET(F28,-$E$18,0):F28)&gt;0,OFFSET(G28,-$E$18,0)-SUM(OFFSET(F28,-$E$18,0):F28),0)))</f>
        <v>N/A</v>
      </c>
      <c r="K28" s="13">
        <f t="shared" ca="1" si="1"/>
        <v>0</v>
      </c>
      <c r="L28" s="26">
        <f t="shared" ca="1" si="2"/>
        <v>0</v>
      </c>
    </row>
    <row r="29" spans="4:12" x14ac:dyDescent="0.3">
      <c r="D29" s="25">
        <v>9</v>
      </c>
      <c r="E29" s="2">
        <f t="shared" ca="1" si="6"/>
        <v>251</v>
      </c>
      <c r="F29" s="15">
        <f t="shared" si="4"/>
        <v>5</v>
      </c>
      <c r="G29" s="15">
        <f t="shared" ca="1" si="5"/>
        <v>0</v>
      </c>
      <c r="H29" s="13">
        <f t="shared" ca="1" si="0"/>
        <v>0.27506849315068499</v>
      </c>
      <c r="I29" s="29">
        <f ca="1">IF(G29&lt;&gt;0,IF(E29&lt;0,0,IF(OR('Marinated Chicken'!I29&gt;0,Squid!I29&gt;0,Spanakopita!I29&gt;0,'Filet Mignon'!I29&gt;0),0,IF(OR(Pita!I29&gt;0,'Green Pepper'!I29&gt;0,'House Salad'!I29&gt;0,Mushrooms!I29&gt;0,Lemon!I29&gt;0,Tzatziki!I29&gt;0,'Monterey Jack'!I29&gt;0,Onions!I29&gt;0,'Garlic Butter Sauce'!I29&gt;0,Flour!I29&gt;0,Cheddar!I29&gt;0),50,200))),0)</f>
        <v>0</v>
      </c>
      <c r="J29" s="2" t="str">
        <f ca="1">IF(D29&lt;$E$18,"N/A",IF(D29=$E$18,IF($E$7-SUM(OFFSET(F29,-$E$18,0):F29)&gt;0,$E$7-SUM(OFFSET(F29,-$E$18,0):F29),0),IF(OFFSET(G29,-$E$18,0)-SUM(OFFSET(F29,-$E$18,0):F29)&gt;0,OFFSET(G29,-$E$18,0)-SUM(OFFSET(F29,-$E$18,0):F29),0)))</f>
        <v>N/A</v>
      </c>
      <c r="K29" s="13">
        <f t="shared" ca="1" si="1"/>
        <v>0</v>
      </c>
      <c r="L29" s="26">
        <f t="shared" ca="1" si="2"/>
        <v>0</v>
      </c>
    </row>
    <row r="30" spans="4:12" x14ac:dyDescent="0.3">
      <c r="D30" s="25">
        <v>10</v>
      </c>
      <c r="E30" s="2">
        <f t="shared" ca="1" si="6"/>
        <v>246</v>
      </c>
      <c r="F30" s="15">
        <f t="shared" si="4"/>
        <v>5</v>
      </c>
      <c r="G30" s="15">
        <f t="shared" ca="1" si="5"/>
        <v>0</v>
      </c>
      <c r="H30" s="13">
        <f t="shared" ca="1" si="0"/>
        <v>0.26958904109589044</v>
      </c>
      <c r="I30" s="29">
        <f ca="1">IF(G30&lt;&gt;0,IF(E30&lt;0,0,IF(OR('Marinated Chicken'!I30&gt;0,Squid!I30&gt;0,Spanakopita!I30&gt;0,'Filet Mignon'!I30&gt;0),0,IF(OR(Pita!I30&gt;0,'Green Pepper'!I30&gt;0,'House Salad'!I30&gt;0,Mushrooms!I30&gt;0,Lemon!I30&gt;0,Tzatziki!I30&gt;0,'Monterey Jack'!I30&gt;0,Onions!I30&gt;0,'Garlic Butter Sauce'!I30&gt;0,Flour!I30&gt;0,Cheddar!I30&gt;0),50,200))),0)</f>
        <v>0</v>
      </c>
      <c r="J30" s="2" t="str">
        <f ca="1">IF(D30&lt;$E$18,"N/A",IF(D30=$E$18,IF($E$7-SUM(OFFSET(F30,-$E$18,0):F30)&gt;0,$E$7-SUM(OFFSET(F30,-$E$18,0):F30),0),IF(OFFSET(G30,-$E$18,0)-SUM(OFFSET(F30,-$E$18,0):F30)&gt;0,OFFSET(G30,-$E$18,0)-SUM(OFFSET(F30,-$E$18,0):F30),0)))</f>
        <v>N/A</v>
      </c>
      <c r="K30" s="13">
        <f t="shared" ca="1" si="1"/>
        <v>0</v>
      </c>
      <c r="L30" s="26">
        <f t="shared" ca="1" si="2"/>
        <v>0</v>
      </c>
    </row>
    <row r="31" spans="4:12" x14ac:dyDescent="0.3">
      <c r="D31" s="25">
        <v>11</v>
      </c>
      <c r="E31" s="2">
        <f t="shared" ca="1" si="6"/>
        <v>241</v>
      </c>
      <c r="F31" s="15">
        <f t="shared" si="4"/>
        <v>5</v>
      </c>
      <c r="G31" s="15">
        <f t="shared" ca="1" si="5"/>
        <v>0</v>
      </c>
      <c r="H31" s="13">
        <f t="shared" ca="1" si="0"/>
        <v>0.26410958904109594</v>
      </c>
      <c r="I31" s="29">
        <f ca="1">IF(G31&lt;&gt;0,IF(E31&lt;0,0,IF(OR('Marinated Chicken'!I31&gt;0,Squid!I31&gt;0,Spanakopita!I31&gt;0,'Filet Mignon'!I31&gt;0),0,IF(OR(Pita!I31&gt;0,'Green Pepper'!I31&gt;0,'House Salad'!I31&gt;0,Mushrooms!I31&gt;0,Lemon!I31&gt;0,Tzatziki!I31&gt;0,'Monterey Jack'!I31&gt;0,Onions!I31&gt;0,'Garlic Butter Sauce'!I31&gt;0,Flour!I31&gt;0,Cheddar!I31&gt;0),50,200))),0)</f>
        <v>0</v>
      </c>
      <c r="J31" s="2" t="str">
        <f ca="1">IF(D31&lt;$E$18,"N/A",IF(D31=$E$18,IF($E$7-SUM(OFFSET(F31,-$E$18,0):F31)&gt;0,$E$7-SUM(OFFSET(F31,-$E$18,0):F31),0),IF(OFFSET(G31,-$E$18,0)-SUM(OFFSET(F31,-$E$18,0):F31)&gt;0,OFFSET(G31,-$E$18,0)-SUM(OFFSET(F31,-$E$18,0):F31),0)))</f>
        <v>N/A</v>
      </c>
      <c r="K31" s="13">
        <f t="shared" ca="1" si="1"/>
        <v>0</v>
      </c>
      <c r="L31" s="26">
        <f t="shared" ca="1" si="2"/>
        <v>0</v>
      </c>
    </row>
    <row r="32" spans="4:12" x14ac:dyDescent="0.3">
      <c r="D32" s="25">
        <v>12</v>
      </c>
      <c r="E32" s="2">
        <f t="shared" ca="1" si="6"/>
        <v>236</v>
      </c>
      <c r="F32" s="15">
        <f t="shared" si="4"/>
        <v>5</v>
      </c>
      <c r="G32" s="15">
        <f t="shared" ca="1" si="5"/>
        <v>0</v>
      </c>
      <c r="H32" s="13">
        <f t="shared" ca="1" si="0"/>
        <v>0.25863013698630138</v>
      </c>
      <c r="I32" s="29">
        <f ca="1">IF(G32&lt;&gt;0,IF(E32&lt;0,0,IF(OR('Marinated Chicken'!I32&gt;0,Squid!I32&gt;0,Spanakopita!I32&gt;0,'Filet Mignon'!I32&gt;0),0,IF(OR(Pita!I32&gt;0,'Green Pepper'!I32&gt;0,'House Salad'!I32&gt;0,Mushrooms!I32&gt;0,Lemon!I32&gt;0,Tzatziki!I32&gt;0,'Monterey Jack'!I32&gt;0,Onions!I32&gt;0,'Garlic Butter Sauce'!I32&gt;0,Flour!I32&gt;0,Cheddar!I32&gt;0),50,200))),0)</f>
        <v>0</v>
      </c>
      <c r="J32" s="2" t="str">
        <f ca="1">IF(D32&lt;$E$18,"N/A",IF(D32=$E$18,IF($E$7-SUM(OFFSET(F32,-$E$18,0):F32)&gt;0,$E$7-SUM(OFFSET(F32,-$E$18,0):F32),0),IF(OFFSET(G32,-$E$18,0)-SUM(OFFSET(F32,-$E$18,0):F32)&gt;0,OFFSET(G32,-$E$18,0)-SUM(OFFSET(F32,-$E$18,0):F32),0)))</f>
        <v>N/A</v>
      </c>
      <c r="K32" s="13">
        <f t="shared" ca="1" si="1"/>
        <v>0</v>
      </c>
      <c r="L32" s="26">
        <f t="shared" ca="1" si="2"/>
        <v>0</v>
      </c>
    </row>
    <row r="33" spans="4:12" x14ac:dyDescent="0.3">
      <c r="D33" s="25">
        <v>13</v>
      </c>
      <c r="E33" s="2">
        <f t="shared" ca="1" si="6"/>
        <v>231</v>
      </c>
      <c r="F33" s="15">
        <f t="shared" si="4"/>
        <v>5</v>
      </c>
      <c r="G33" s="15">
        <f t="shared" ca="1" si="5"/>
        <v>0</v>
      </c>
      <c r="H33" s="13">
        <f t="shared" ca="1" si="0"/>
        <v>0.25315068493150689</v>
      </c>
      <c r="I33" s="29">
        <f ca="1">IF(G33&lt;&gt;0,IF(E33&lt;0,0,IF(OR('Marinated Chicken'!I33&gt;0,Squid!I33&gt;0,Spanakopita!I33&gt;0,'Filet Mignon'!I33&gt;0),0,IF(OR(Pita!I33&gt;0,'Green Pepper'!I33&gt;0,'House Salad'!I33&gt;0,Mushrooms!I33&gt;0,Lemon!I33&gt;0,Tzatziki!I33&gt;0,'Monterey Jack'!I33&gt;0,Onions!I33&gt;0,'Garlic Butter Sauce'!I33&gt;0,Flour!I33&gt;0,Cheddar!I33&gt;0),50,200))),0)</f>
        <v>0</v>
      </c>
      <c r="J33" s="2" t="str">
        <f ca="1">IF(D33&lt;$E$18,"N/A",IF(D33=$E$18,IF($E$7-SUM(OFFSET(F33,-$E$18,0):F33)&gt;0,$E$7-SUM(OFFSET(F33,-$E$18,0):F33),0),IF(OFFSET(G33,-$E$18,0)-SUM(OFFSET(F33,-$E$18,0):F33)&gt;0,OFFSET(G33,-$E$18,0)-SUM(OFFSET(F33,-$E$18,0):F33),0)))</f>
        <v>N/A</v>
      </c>
      <c r="K33" s="13">
        <f t="shared" ca="1" si="1"/>
        <v>0</v>
      </c>
      <c r="L33" s="26">
        <f t="shared" ca="1" si="2"/>
        <v>0</v>
      </c>
    </row>
    <row r="34" spans="4:12" x14ac:dyDescent="0.3">
      <c r="D34" s="25">
        <v>14</v>
      </c>
      <c r="E34" s="2">
        <f t="shared" ca="1" si="6"/>
        <v>226</v>
      </c>
      <c r="F34" s="15">
        <f t="shared" si="4"/>
        <v>5</v>
      </c>
      <c r="G34" s="15">
        <f t="shared" ca="1" si="5"/>
        <v>0</v>
      </c>
      <c r="H34" s="13">
        <f t="shared" ca="1" si="0"/>
        <v>0.24767123287671236</v>
      </c>
      <c r="I34" s="29">
        <f ca="1">IF(G34&lt;&gt;0,IF(E34&lt;0,0,IF(OR('Marinated Chicken'!I34&gt;0,Squid!I34&gt;0,Spanakopita!I34&gt;0,'Filet Mignon'!I34&gt;0),0,IF(OR(Pita!I34&gt;0,'Green Pepper'!I34&gt;0,'House Salad'!I34&gt;0,Mushrooms!I34&gt;0,Lemon!I34&gt;0,Tzatziki!I34&gt;0,'Monterey Jack'!I34&gt;0,Onions!I34&gt;0,'Garlic Butter Sauce'!I34&gt;0,Flour!I34&gt;0,Cheddar!I34&gt;0),50,200))),0)</f>
        <v>0</v>
      </c>
      <c r="J34" s="2" t="str">
        <f ca="1">IF(D34&lt;$E$18,"N/A",IF(D34=$E$18,IF($E$7-SUM(OFFSET(F34,-$E$18,0):F34)&gt;0,$E$7-SUM(OFFSET(F34,-$E$18,0):F34),0),IF(OFFSET(G34,-$E$18,0)-SUM(OFFSET(F34,-$E$18,0):F34)&gt;0,OFFSET(G34,-$E$18,0)-SUM(OFFSET(F34,-$E$18,0):F34),0)))</f>
        <v>N/A</v>
      </c>
      <c r="K34" s="13">
        <f t="shared" ca="1" si="1"/>
        <v>0</v>
      </c>
      <c r="L34" s="26">
        <f t="shared" ca="1" si="2"/>
        <v>0</v>
      </c>
    </row>
    <row r="35" spans="4:12" x14ac:dyDescent="0.3">
      <c r="D35" s="25">
        <v>15</v>
      </c>
      <c r="E35" s="2">
        <f t="shared" ca="1" si="6"/>
        <v>221</v>
      </c>
      <c r="F35" s="15">
        <f t="shared" si="4"/>
        <v>5</v>
      </c>
      <c r="G35" s="15">
        <f t="shared" ca="1" si="5"/>
        <v>0</v>
      </c>
      <c r="H35" s="13">
        <f t="shared" ca="1" si="0"/>
        <v>0.24219178082191783</v>
      </c>
      <c r="I35" s="29">
        <f ca="1">IF(G35&lt;&gt;0,IF(E35&lt;0,0,IF(OR('Marinated Chicken'!I35&gt;0,Squid!I35&gt;0,Spanakopita!I35&gt;0,'Filet Mignon'!I35&gt;0),0,IF(OR(Pita!I35&gt;0,'Green Pepper'!I35&gt;0,'House Salad'!I35&gt;0,Mushrooms!I35&gt;0,Lemon!I35&gt;0,Tzatziki!I35&gt;0,'Monterey Jack'!I35&gt;0,Onions!I35&gt;0,'Garlic Butter Sauce'!I35&gt;0,Flour!I35&gt;0,Cheddar!I35&gt;0),50,200))),0)</f>
        <v>0</v>
      </c>
      <c r="J35" s="2" t="str">
        <f ca="1">IF(D35&lt;$E$18,"N/A",IF(D35=$E$18,IF($E$7-SUM(OFFSET(F35,-$E$18,0):F35)&gt;0,$E$7-SUM(OFFSET(F35,-$E$18,0):F35),0),IF(OFFSET(G35,-$E$18,0)-SUM(OFFSET(F35,-$E$18,0):F35)&gt;0,OFFSET(G35,-$E$18,0)-SUM(OFFSET(F35,-$E$18,0):F35),0)))</f>
        <v>N/A</v>
      </c>
      <c r="K35" s="13">
        <f t="shared" ca="1" si="1"/>
        <v>0</v>
      </c>
      <c r="L35" s="26">
        <f t="shared" ca="1" si="2"/>
        <v>0</v>
      </c>
    </row>
    <row r="36" spans="4:12" x14ac:dyDescent="0.3">
      <c r="D36" s="25">
        <v>16</v>
      </c>
      <c r="E36" s="2">
        <f t="shared" ca="1" si="6"/>
        <v>216</v>
      </c>
      <c r="F36" s="15">
        <f t="shared" si="4"/>
        <v>5</v>
      </c>
      <c r="G36" s="15">
        <f t="shared" ca="1" si="5"/>
        <v>0</v>
      </c>
      <c r="H36" s="13">
        <f t="shared" ca="1" si="0"/>
        <v>0.23671232876712331</v>
      </c>
      <c r="I36" s="29">
        <f ca="1">IF(G36&lt;&gt;0,IF(E36&lt;0,0,IF(OR('Marinated Chicken'!I36&gt;0,Squid!I36&gt;0,Spanakopita!I36&gt;0,'Filet Mignon'!I36&gt;0),0,IF(OR(Pita!I36&gt;0,'Green Pepper'!I36&gt;0,'House Salad'!I36&gt;0,Mushrooms!I36&gt;0,Lemon!I36&gt;0,Tzatziki!I36&gt;0,'Monterey Jack'!I36&gt;0,Onions!I36&gt;0,'Garlic Butter Sauce'!I36&gt;0,Flour!I36&gt;0,Cheddar!I36&gt;0),50,200))),0)</f>
        <v>0</v>
      </c>
      <c r="J36" s="2" t="str">
        <f ca="1">IF(D36&lt;$E$18,"N/A",IF(D36=$E$18,IF($E$7-SUM(OFFSET(F36,-$E$18,0):F36)&gt;0,$E$7-SUM(OFFSET(F36,-$E$18,0):F36),0),IF(OFFSET(G36,-$E$18,0)-SUM(OFFSET(F36,-$E$18,0):F36)&gt;0,OFFSET(G36,-$E$18,0)-SUM(OFFSET(F36,-$E$18,0):F36),0)))</f>
        <v>N/A</v>
      </c>
      <c r="K36" s="13">
        <f t="shared" ca="1" si="1"/>
        <v>0</v>
      </c>
      <c r="L36" s="26">
        <f t="shared" ca="1" si="2"/>
        <v>0</v>
      </c>
    </row>
    <row r="37" spans="4:12" x14ac:dyDescent="0.3">
      <c r="D37" s="25">
        <v>17</v>
      </c>
      <c r="E37" s="2">
        <f t="shared" ca="1" si="6"/>
        <v>211</v>
      </c>
      <c r="F37" s="15">
        <f t="shared" si="4"/>
        <v>5</v>
      </c>
      <c r="G37" s="15">
        <f t="shared" ca="1" si="5"/>
        <v>0</v>
      </c>
      <c r="H37" s="13">
        <f t="shared" ca="1" si="0"/>
        <v>0.23123287671232878</v>
      </c>
      <c r="I37" s="29">
        <f ca="1">IF(G37&lt;&gt;0,IF(E37&lt;0,0,IF(OR('Marinated Chicken'!I37&gt;0,Squid!I37&gt;0,Spanakopita!I37&gt;0,'Filet Mignon'!I37&gt;0),0,IF(OR(Pita!I37&gt;0,'Green Pepper'!I37&gt;0,'House Salad'!I37&gt;0,Mushrooms!I37&gt;0,Lemon!I37&gt;0,Tzatziki!I37&gt;0,'Monterey Jack'!I37&gt;0,Onions!I37&gt;0,'Garlic Butter Sauce'!I37&gt;0,Flour!I37&gt;0,Cheddar!I37&gt;0),50,200))),0)</f>
        <v>0</v>
      </c>
      <c r="J37" s="2" t="str">
        <f ca="1">IF(D37&lt;$E$18,"N/A",IF(D37=$E$18,IF($E$7-SUM(OFFSET(F37,-$E$18,0):F37)&gt;0,$E$7-SUM(OFFSET(F37,-$E$18,0):F37),0),IF(OFFSET(G37,-$E$18,0)-SUM(OFFSET(F37,-$E$18,0):F37)&gt;0,OFFSET(G37,-$E$18,0)-SUM(OFFSET(F37,-$E$18,0):F37),0)))</f>
        <v>N/A</v>
      </c>
      <c r="K37" s="13">
        <f t="shared" ca="1" si="1"/>
        <v>0</v>
      </c>
      <c r="L37" s="26">
        <f t="shared" ca="1" si="2"/>
        <v>0</v>
      </c>
    </row>
    <row r="38" spans="4:12" x14ac:dyDescent="0.3">
      <c r="D38" s="25">
        <v>18</v>
      </c>
      <c r="E38" s="2">
        <f t="shared" ca="1" si="6"/>
        <v>206</v>
      </c>
      <c r="F38" s="15">
        <f t="shared" si="4"/>
        <v>5</v>
      </c>
      <c r="G38" s="15">
        <f t="shared" ca="1" si="5"/>
        <v>0</v>
      </c>
      <c r="H38" s="13">
        <f t="shared" ca="1" si="0"/>
        <v>0.22575342465753429</v>
      </c>
      <c r="I38" s="29">
        <f ca="1">IF(G38&lt;&gt;0,IF(E38&lt;0,0,IF(OR('Marinated Chicken'!I38&gt;0,Squid!I38&gt;0,Spanakopita!I38&gt;0,'Filet Mignon'!I38&gt;0),0,IF(OR(Pita!I38&gt;0,'Green Pepper'!I38&gt;0,'House Salad'!I38&gt;0,Mushrooms!I38&gt;0,Lemon!I38&gt;0,Tzatziki!I38&gt;0,'Monterey Jack'!I38&gt;0,Onions!I38&gt;0,'Garlic Butter Sauce'!I38&gt;0,Flour!I38&gt;0,Cheddar!I38&gt;0),50,200))),0)</f>
        <v>0</v>
      </c>
      <c r="J38" s="2" t="str">
        <f ca="1">IF(D38&lt;$E$18,"N/A",IF(D38=$E$18,IF($E$7-SUM(OFFSET(F38,-$E$18,0):F38)&gt;0,$E$7-SUM(OFFSET(F38,-$E$18,0):F38),0),IF(OFFSET(G38,-$E$18,0)-SUM(OFFSET(F38,-$E$18,0):F38)&gt;0,OFFSET(G38,-$E$18,0)-SUM(OFFSET(F38,-$E$18,0):F38),0)))</f>
        <v>N/A</v>
      </c>
      <c r="K38" s="13">
        <f t="shared" ca="1" si="1"/>
        <v>0</v>
      </c>
      <c r="L38" s="26">
        <f t="shared" ca="1" si="2"/>
        <v>0</v>
      </c>
    </row>
    <row r="39" spans="4:12" x14ac:dyDescent="0.3">
      <c r="D39" s="25">
        <v>19</v>
      </c>
      <c r="E39" s="2">
        <f t="shared" ca="1" si="6"/>
        <v>201</v>
      </c>
      <c r="F39" s="15">
        <f t="shared" si="4"/>
        <v>5</v>
      </c>
      <c r="G39" s="15">
        <f t="shared" ca="1" si="5"/>
        <v>0</v>
      </c>
      <c r="H39" s="13">
        <f t="shared" ca="1" si="0"/>
        <v>0.22027397260273976</v>
      </c>
      <c r="I39" s="29">
        <f ca="1">IF(G39&lt;&gt;0,IF(E39&lt;0,0,IF(OR('Marinated Chicken'!I39&gt;0,Squid!I39&gt;0,Spanakopita!I39&gt;0,'Filet Mignon'!I39&gt;0),0,IF(OR(Pita!I39&gt;0,'Green Pepper'!I39&gt;0,'House Salad'!I39&gt;0,Mushrooms!I39&gt;0,Lemon!I39&gt;0,Tzatziki!I39&gt;0,'Monterey Jack'!I39&gt;0,Onions!I39&gt;0,'Garlic Butter Sauce'!I39&gt;0,Flour!I39&gt;0,Cheddar!I39&gt;0),50,200))),0)</f>
        <v>0</v>
      </c>
      <c r="J39" s="2" t="str">
        <f ca="1">IF(D39&lt;$E$18,"N/A",IF(D39=$E$18,IF($E$7-SUM(OFFSET(F39,-$E$18,0):F39)&gt;0,$E$7-SUM(OFFSET(F39,-$E$18,0):F39),0),IF(OFFSET(G39,-$E$18,0)-SUM(OFFSET(F39,-$E$18,0):F39)&gt;0,OFFSET(G39,-$E$18,0)-SUM(OFFSET(F39,-$E$18,0):F39),0)))</f>
        <v>N/A</v>
      </c>
      <c r="K39" s="13">
        <f t="shared" ca="1" si="1"/>
        <v>0</v>
      </c>
      <c r="L39" s="26">
        <f t="shared" ca="1" si="2"/>
        <v>0</v>
      </c>
    </row>
    <row r="40" spans="4:12" x14ac:dyDescent="0.3">
      <c r="D40" s="25">
        <v>20</v>
      </c>
      <c r="E40" s="2">
        <f t="shared" ca="1" si="6"/>
        <v>196</v>
      </c>
      <c r="F40" s="15">
        <f t="shared" si="4"/>
        <v>5</v>
      </c>
      <c r="G40" s="15">
        <f t="shared" ca="1" si="5"/>
        <v>0</v>
      </c>
      <c r="H40" s="13">
        <f t="shared" ca="1" si="0"/>
        <v>0.21479452054794523</v>
      </c>
      <c r="I40" s="29">
        <f ca="1">IF(G40&lt;&gt;0,IF(E40&lt;0,0,IF(OR('Marinated Chicken'!I40&gt;0,Squid!I40&gt;0,Spanakopita!I40&gt;0,'Filet Mignon'!I40&gt;0),0,IF(OR(Pita!I40&gt;0,'Green Pepper'!I40&gt;0,'House Salad'!I40&gt;0,Mushrooms!I40&gt;0,Lemon!I40&gt;0,Tzatziki!I40&gt;0,'Monterey Jack'!I40&gt;0,Onions!I40&gt;0,'Garlic Butter Sauce'!I40&gt;0,Flour!I40&gt;0,Cheddar!I40&gt;0),50,200))),0)</f>
        <v>0</v>
      </c>
      <c r="J40" s="2" t="str">
        <f ca="1">IF(D40&lt;$E$18,"N/A",IF(D40=$E$18,IF($E$7-SUM(OFFSET(F40,-$E$18,0):F40)&gt;0,$E$7-SUM(OFFSET(F40,-$E$18,0):F40),0),IF(OFFSET(G40,-$E$18,0)-SUM(OFFSET(F40,-$E$18,0):F40)&gt;0,OFFSET(G40,-$E$18,0)-SUM(OFFSET(F40,-$E$18,0):F40),0)))</f>
        <v>N/A</v>
      </c>
      <c r="K40" s="13">
        <f t="shared" ca="1" si="1"/>
        <v>0</v>
      </c>
      <c r="L40" s="26">
        <f t="shared" ca="1" si="2"/>
        <v>0</v>
      </c>
    </row>
    <row r="41" spans="4:12" x14ac:dyDescent="0.3">
      <c r="D41" s="25">
        <v>21</v>
      </c>
      <c r="E41" s="2">
        <f t="shared" ca="1" si="6"/>
        <v>191</v>
      </c>
      <c r="F41" s="15">
        <f t="shared" si="4"/>
        <v>5</v>
      </c>
      <c r="G41" s="15">
        <f t="shared" ca="1" si="5"/>
        <v>0</v>
      </c>
      <c r="H41" s="13">
        <f t="shared" ca="1" si="0"/>
        <v>0.20931506849315071</v>
      </c>
      <c r="I41" s="29">
        <f ca="1">IF(G41&lt;&gt;0,IF(E41&lt;0,0,IF(OR('Marinated Chicken'!I41&gt;0,Squid!I41&gt;0,Spanakopita!I41&gt;0,'Filet Mignon'!I41&gt;0),0,IF(OR(Pita!I41&gt;0,'Green Pepper'!I41&gt;0,'House Salad'!I41&gt;0,Mushrooms!I41&gt;0,Lemon!I41&gt;0,Tzatziki!I41&gt;0,'Monterey Jack'!I41&gt;0,Onions!I41&gt;0,'Garlic Butter Sauce'!I41&gt;0,Flour!I41&gt;0,Cheddar!I41&gt;0),50,200))),0)</f>
        <v>0</v>
      </c>
      <c r="J41" s="2" t="str">
        <f ca="1">IF(D41&lt;$E$18,"N/A",IF(D41=$E$18,IF($E$7-SUM(OFFSET(F41,-$E$18,0):F41)&gt;0,$E$7-SUM(OFFSET(F41,-$E$18,0):F41),0),IF(OFFSET(G41,-$E$18,0)-SUM(OFFSET(F41,-$E$18,0):F41)&gt;0,OFFSET(G41,-$E$18,0)-SUM(OFFSET(F41,-$E$18,0):F41),0)))</f>
        <v>N/A</v>
      </c>
      <c r="K41" s="13">
        <f t="shared" ca="1" si="1"/>
        <v>0</v>
      </c>
      <c r="L41" s="26">
        <f t="shared" ca="1" si="2"/>
        <v>0</v>
      </c>
    </row>
    <row r="42" spans="4:12" x14ac:dyDescent="0.3">
      <c r="D42" s="25">
        <v>22</v>
      </c>
      <c r="E42" s="2">
        <f t="shared" ca="1" si="6"/>
        <v>186</v>
      </c>
      <c r="F42" s="15">
        <f t="shared" si="4"/>
        <v>5</v>
      </c>
      <c r="G42" s="15">
        <f t="shared" ca="1" si="5"/>
        <v>0</v>
      </c>
      <c r="H42" s="13">
        <f t="shared" ca="1" si="0"/>
        <v>0.20383561643835618</v>
      </c>
      <c r="I42" s="29">
        <f ca="1">IF(G42&lt;&gt;0,IF(E42&lt;0,0,IF(OR('Marinated Chicken'!I42&gt;0,Squid!I42&gt;0,Spanakopita!I42&gt;0,'Filet Mignon'!I42&gt;0),0,IF(OR(Pita!I42&gt;0,'Green Pepper'!I42&gt;0,'House Salad'!I42&gt;0,Mushrooms!I42&gt;0,Lemon!I42&gt;0,Tzatziki!I42&gt;0,'Monterey Jack'!I42&gt;0,Onions!I42&gt;0,'Garlic Butter Sauce'!I42&gt;0,Flour!I42&gt;0,Cheddar!I42&gt;0),50,200))),0)</f>
        <v>0</v>
      </c>
      <c r="J42" s="2" t="str">
        <f ca="1">IF(D42&lt;$E$18,"N/A",IF(D42=$E$18,IF($E$7-SUM(OFFSET(F42,-$E$18,0):F42)&gt;0,$E$7-SUM(OFFSET(F42,-$E$18,0):F42),0),IF(OFFSET(G42,-$E$18,0)-SUM(OFFSET(F42,-$E$18,0):F42)&gt;0,OFFSET(G42,-$E$18,0)-SUM(OFFSET(F42,-$E$18,0):F42),0)))</f>
        <v>N/A</v>
      </c>
      <c r="K42" s="13">
        <f t="shared" ca="1" si="1"/>
        <v>0</v>
      </c>
      <c r="L42" s="26">
        <f t="shared" ca="1" si="2"/>
        <v>0</v>
      </c>
    </row>
    <row r="43" spans="4:12" x14ac:dyDescent="0.3">
      <c r="D43" s="25">
        <v>23</v>
      </c>
      <c r="E43" s="2">
        <f t="shared" ca="1" si="6"/>
        <v>181</v>
      </c>
      <c r="F43" s="15">
        <f t="shared" si="4"/>
        <v>5</v>
      </c>
      <c r="G43" s="15">
        <f t="shared" ca="1" si="5"/>
        <v>0</v>
      </c>
      <c r="H43" s="13">
        <f t="shared" ca="1" si="0"/>
        <v>0.19835616438356166</v>
      </c>
      <c r="I43" s="29">
        <f ca="1">IF(G43&lt;&gt;0,IF(E43&lt;0,0,IF(OR('Marinated Chicken'!I43&gt;0,Squid!I43&gt;0,Spanakopita!I43&gt;0,'Filet Mignon'!I43&gt;0),0,IF(OR(Pita!I43&gt;0,'Green Pepper'!I43&gt;0,'House Salad'!I43&gt;0,Mushrooms!I43&gt;0,Lemon!I43&gt;0,Tzatziki!I43&gt;0,'Monterey Jack'!I43&gt;0,Onions!I43&gt;0,'Garlic Butter Sauce'!I43&gt;0,Flour!I43&gt;0,Cheddar!I43&gt;0),50,200))),0)</f>
        <v>0</v>
      </c>
      <c r="J43" s="2" t="str">
        <f ca="1">IF(D43&lt;$E$18,"N/A",IF(D43=$E$18,IF($E$7-SUM(OFFSET(F43,-$E$18,0):F43)&gt;0,$E$7-SUM(OFFSET(F43,-$E$18,0):F43),0),IF(OFFSET(G43,-$E$18,0)-SUM(OFFSET(F43,-$E$18,0):F43)&gt;0,OFFSET(G43,-$E$18,0)-SUM(OFFSET(F43,-$E$18,0):F43),0)))</f>
        <v>N/A</v>
      </c>
      <c r="K43" s="13">
        <f t="shared" ca="1" si="1"/>
        <v>0</v>
      </c>
      <c r="L43" s="26">
        <f t="shared" ca="1" si="2"/>
        <v>0</v>
      </c>
    </row>
    <row r="44" spans="4:12" x14ac:dyDescent="0.3">
      <c r="D44" s="25">
        <v>24</v>
      </c>
      <c r="E44" s="2">
        <f t="shared" ca="1" si="6"/>
        <v>176</v>
      </c>
      <c r="F44" s="15">
        <f t="shared" si="4"/>
        <v>5</v>
      </c>
      <c r="G44" s="15">
        <f t="shared" ca="1" si="5"/>
        <v>0</v>
      </c>
      <c r="H44" s="13">
        <f t="shared" ca="1" si="0"/>
        <v>0.19287671232876716</v>
      </c>
      <c r="I44" s="29">
        <f ca="1">IF(G44&lt;&gt;0,IF(E44&lt;0,0,IF(OR('Marinated Chicken'!I44&gt;0,Squid!I44&gt;0,Spanakopita!I44&gt;0,'Filet Mignon'!I44&gt;0),0,IF(OR(Pita!I44&gt;0,'Green Pepper'!I44&gt;0,'House Salad'!I44&gt;0,Mushrooms!I44&gt;0,Lemon!I44&gt;0,Tzatziki!I44&gt;0,'Monterey Jack'!I44&gt;0,Onions!I44&gt;0,'Garlic Butter Sauce'!I44&gt;0,Flour!I44&gt;0,Cheddar!I44&gt;0),50,200))),0)</f>
        <v>0</v>
      </c>
      <c r="J44" s="2" t="str">
        <f ca="1">IF(D44&lt;$E$18,"N/A",IF(D44=$E$18,IF($E$7-SUM(OFFSET(F44,-$E$18,0):F44)&gt;0,$E$7-SUM(OFFSET(F44,-$E$18,0):F44),0),IF(OFFSET(G44,-$E$18,0)-SUM(OFFSET(F44,-$E$18,0):F44)&gt;0,OFFSET(G44,-$E$18,0)-SUM(OFFSET(F44,-$E$18,0):F44),0)))</f>
        <v>N/A</v>
      </c>
      <c r="K44" s="13">
        <f t="shared" ca="1" si="1"/>
        <v>0</v>
      </c>
      <c r="L44" s="26">
        <f t="shared" ca="1" si="2"/>
        <v>0</v>
      </c>
    </row>
    <row r="45" spans="4:12" x14ac:dyDescent="0.3">
      <c r="D45" s="25">
        <v>25</v>
      </c>
      <c r="E45" s="2">
        <f t="shared" ca="1" si="6"/>
        <v>171</v>
      </c>
      <c r="F45" s="15">
        <f t="shared" si="4"/>
        <v>5</v>
      </c>
      <c r="G45" s="15">
        <f t="shared" ca="1" si="5"/>
        <v>0</v>
      </c>
      <c r="H45" s="13">
        <f t="shared" ca="1" si="0"/>
        <v>0.18739726027397263</v>
      </c>
      <c r="I45" s="29">
        <f ca="1">IF(G45&lt;&gt;0,IF(E45&lt;0,0,IF(OR('Marinated Chicken'!I45&gt;0,Squid!I45&gt;0,Spanakopita!I45&gt;0,'Filet Mignon'!I45&gt;0),0,IF(OR(Pita!I45&gt;0,'Green Pepper'!I45&gt;0,'House Salad'!I45&gt;0,Mushrooms!I45&gt;0,Lemon!I45&gt;0,Tzatziki!I45&gt;0,'Monterey Jack'!I45&gt;0,Onions!I45&gt;0,'Garlic Butter Sauce'!I45&gt;0,Flour!I45&gt;0,Cheddar!I45&gt;0),50,200))),0)</f>
        <v>0</v>
      </c>
      <c r="J45" s="2" t="str">
        <f ca="1">IF(D45&lt;$E$18,"N/A",IF(D45=$E$18,IF($E$7-SUM(OFFSET(F45,-$E$18,0):F45)&gt;0,$E$7-SUM(OFFSET(F45,-$E$18,0):F45),0),IF(OFFSET(G45,-$E$18,0)-SUM(OFFSET(F45,-$E$18,0):F45)&gt;0,OFFSET(G45,-$E$18,0)-SUM(OFFSET(F45,-$E$18,0):F45),0)))</f>
        <v>N/A</v>
      </c>
      <c r="K45" s="13">
        <f t="shared" ca="1" si="1"/>
        <v>0</v>
      </c>
      <c r="L45" s="26">
        <f t="shared" ca="1" si="2"/>
        <v>0</v>
      </c>
    </row>
    <row r="46" spans="4:12" x14ac:dyDescent="0.3">
      <c r="D46" s="25">
        <v>26</v>
      </c>
      <c r="E46" s="2">
        <f t="shared" ca="1" si="6"/>
        <v>166</v>
      </c>
      <c r="F46" s="15">
        <f t="shared" si="4"/>
        <v>5</v>
      </c>
      <c r="G46" s="15">
        <f t="shared" ca="1" si="5"/>
        <v>0</v>
      </c>
      <c r="H46" s="13">
        <f t="shared" ca="1" si="0"/>
        <v>0.18191780821917811</v>
      </c>
      <c r="I46" s="29">
        <f ca="1">IF(G46&lt;&gt;0,IF(E46&lt;0,0,IF(OR('Marinated Chicken'!I46&gt;0,Squid!I46&gt;0,Spanakopita!I46&gt;0,'Filet Mignon'!I46&gt;0),0,IF(OR(Pita!I46&gt;0,'Green Pepper'!I46&gt;0,'House Salad'!I46&gt;0,Mushrooms!I46&gt;0,Lemon!I46&gt;0,Tzatziki!I46&gt;0,'Monterey Jack'!I46&gt;0,Onions!I46&gt;0,'Garlic Butter Sauce'!I46&gt;0,Flour!I46&gt;0,Cheddar!I46&gt;0),50,200))),0)</f>
        <v>0</v>
      </c>
      <c r="J46" s="2" t="str">
        <f ca="1">IF(D46&lt;$E$18,"N/A",IF(D46=$E$18,IF($E$7-SUM(OFFSET(F46,-$E$18,0):F46)&gt;0,$E$7-SUM(OFFSET(F46,-$E$18,0):F46),0),IF(OFFSET(G46,-$E$18,0)-SUM(OFFSET(F46,-$E$18,0):F46)&gt;0,OFFSET(G46,-$E$18,0)-SUM(OFFSET(F46,-$E$18,0):F46),0)))</f>
        <v>N/A</v>
      </c>
      <c r="K46" s="13">
        <f t="shared" ca="1" si="1"/>
        <v>0</v>
      </c>
      <c r="L46" s="26">
        <f t="shared" ca="1" si="2"/>
        <v>0</v>
      </c>
    </row>
    <row r="47" spans="4:12" x14ac:dyDescent="0.3">
      <c r="D47" s="25">
        <v>27</v>
      </c>
      <c r="E47" s="2">
        <f t="shared" ca="1" si="6"/>
        <v>161</v>
      </c>
      <c r="F47" s="15">
        <f t="shared" si="4"/>
        <v>5</v>
      </c>
      <c r="G47" s="15">
        <f t="shared" ca="1" si="5"/>
        <v>0</v>
      </c>
      <c r="H47" s="13">
        <f t="shared" ca="1" si="0"/>
        <v>0.17643835616438358</v>
      </c>
      <c r="I47" s="29">
        <f ca="1">IF(G47&lt;&gt;0,IF(E47&lt;0,0,IF(OR('Marinated Chicken'!I47&gt;0,Squid!I47&gt;0,Spanakopita!I47&gt;0,'Filet Mignon'!I47&gt;0),0,IF(OR(Pita!I47&gt;0,'Green Pepper'!I47&gt;0,'House Salad'!I47&gt;0,Mushrooms!I47&gt;0,Lemon!I47&gt;0,Tzatziki!I47&gt;0,'Monterey Jack'!I47&gt;0,Onions!I47&gt;0,'Garlic Butter Sauce'!I47&gt;0,Flour!I47&gt;0,Cheddar!I47&gt;0),50,200))),0)</f>
        <v>0</v>
      </c>
      <c r="J47" s="2" t="str">
        <f ca="1">IF(D47&lt;$E$18,"N/A",IF(D47=$E$18,IF($E$7-SUM(OFFSET(F47,-$E$18,0):F47)&gt;0,$E$7-SUM(OFFSET(F47,-$E$18,0):F47),0),IF(OFFSET(G47,-$E$18,0)-SUM(OFFSET(F47,-$E$18,0):F47)&gt;0,OFFSET(G47,-$E$18,0)-SUM(OFFSET(F47,-$E$18,0):F47),0)))</f>
        <v>N/A</v>
      </c>
      <c r="K47" s="13">
        <f t="shared" ca="1" si="1"/>
        <v>0</v>
      </c>
      <c r="L47" s="26">
        <f t="shared" ca="1" si="2"/>
        <v>0</v>
      </c>
    </row>
    <row r="48" spans="4:12" x14ac:dyDescent="0.3">
      <c r="D48" s="25">
        <v>28</v>
      </c>
      <c r="E48" s="2">
        <f t="shared" ca="1" si="6"/>
        <v>156</v>
      </c>
      <c r="F48" s="15">
        <f t="shared" si="4"/>
        <v>5</v>
      </c>
      <c r="G48" s="15">
        <f t="shared" ca="1" si="5"/>
        <v>0</v>
      </c>
      <c r="H48" s="13">
        <f t="shared" ca="1" si="0"/>
        <v>0.17095890410958905</v>
      </c>
      <c r="I48" s="29">
        <f ca="1">IF(G48&lt;&gt;0,IF(E48&lt;0,0,IF(OR('Marinated Chicken'!I48&gt;0,Squid!I48&gt;0,Spanakopita!I48&gt;0,'Filet Mignon'!I48&gt;0),0,IF(OR(Pita!I48&gt;0,'Green Pepper'!I48&gt;0,'House Salad'!I48&gt;0,Mushrooms!I48&gt;0,Lemon!I48&gt;0,Tzatziki!I48&gt;0,'Monterey Jack'!I48&gt;0,Onions!I48&gt;0,'Garlic Butter Sauce'!I48&gt;0,Flour!I48&gt;0,Cheddar!I48&gt;0),50,200))),0)</f>
        <v>0</v>
      </c>
      <c r="J48" s="2" t="str">
        <f ca="1">IF(D48&lt;$E$18,"N/A",IF(D48=$E$18,IF($E$7-SUM(OFFSET(F48,-$E$18,0):F48)&gt;0,$E$7-SUM(OFFSET(F48,-$E$18,0):F48),0),IF(OFFSET(G48,-$E$18,0)-SUM(OFFSET(F48,-$E$18,0):F48)&gt;0,OFFSET(G48,-$E$18,0)-SUM(OFFSET(F48,-$E$18,0):F48),0)))</f>
        <v>N/A</v>
      </c>
      <c r="K48" s="13">
        <f t="shared" ca="1" si="1"/>
        <v>0</v>
      </c>
      <c r="L48" s="26">
        <f t="shared" ca="1" si="2"/>
        <v>0</v>
      </c>
    </row>
    <row r="49" spans="4:12" x14ac:dyDescent="0.3">
      <c r="D49" s="25">
        <v>29</v>
      </c>
      <c r="E49" s="2">
        <f t="shared" ca="1" si="6"/>
        <v>151</v>
      </c>
      <c r="F49" s="15">
        <f t="shared" si="4"/>
        <v>5</v>
      </c>
      <c r="G49" s="15">
        <f t="shared" ca="1" si="5"/>
        <v>0</v>
      </c>
      <c r="H49" s="13">
        <f t="shared" ca="1" si="0"/>
        <v>0.16547945205479453</v>
      </c>
      <c r="I49" s="29">
        <f ca="1">IF(G49&lt;&gt;0,IF(E49&lt;0,0,IF(OR('Marinated Chicken'!I49&gt;0,Squid!I49&gt;0,Spanakopita!I49&gt;0,'Filet Mignon'!I49&gt;0),0,IF(OR(Pita!I49&gt;0,'Green Pepper'!I49&gt;0,'House Salad'!I49&gt;0,Mushrooms!I49&gt;0,Lemon!I49&gt;0,Tzatziki!I49&gt;0,'Monterey Jack'!I49&gt;0,Onions!I49&gt;0,'Garlic Butter Sauce'!I49&gt;0,Flour!I49&gt;0,Cheddar!I49&gt;0),50,200))),0)</f>
        <v>0</v>
      </c>
      <c r="J49" s="2" t="str">
        <f ca="1">IF(D49&lt;$E$18,"N/A",IF(D49=$E$18,IF($E$7-SUM(OFFSET(F49,-$E$18,0):F49)&gt;0,$E$7-SUM(OFFSET(F49,-$E$18,0):F49),0),IF(OFFSET(G49,-$E$18,0)-SUM(OFFSET(F49,-$E$18,0):F49)&gt;0,OFFSET(G49,-$E$18,0)-SUM(OFFSET(F49,-$E$18,0):F49),0)))</f>
        <v>N/A</v>
      </c>
      <c r="K49" s="13">
        <f t="shared" ca="1" si="1"/>
        <v>0</v>
      </c>
      <c r="L49" s="26">
        <f t="shared" ca="1" si="2"/>
        <v>0</v>
      </c>
    </row>
    <row r="50" spans="4:12" x14ac:dyDescent="0.3">
      <c r="D50" s="25">
        <v>30</v>
      </c>
      <c r="E50" s="2">
        <f t="shared" ca="1" si="6"/>
        <v>146</v>
      </c>
      <c r="F50" s="15">
        <f t="shared" si="4"/>
        <v>5</v>
      </c>
      <c r="G50" s="15">
        <f t="shared" ca="1" si="5"/>
        <v>0</v>
      </c>
      <c r="H50" s="13">
        <f t="shared" ca="1" si="0"/>
        <v>0.16000000000000003</v>
      </c>
      <c r="I50" s="29">
        <f ca="1">IF(G50&lt;&gt;0,IF(E50&lt;0,0,IF(OR('Marinated Chicken'!I50&gt;0,Squid!I50&gt;0,Spanakopita!I50&gt;0,'Filet Mignon'!I50&gt;0),0,IF(OR(Pita!I50&gt;0,'Green Pepper'!I50&gt;0,'House Salad'!I50&gt;0,Mushrooms!I50&gt;0,Lemon!I50&gt;0,Tzatziki!I50&gt;0,'Monterey Jack'!I50&gt;0,Onions!I50&gt;0,'Garlic Butter Sauce'!I50&gt;0,Flour!I50&gt;0,Cheddar!I50&gt;0),50,200))),0)</f>
        <v>0</v>
      </c>
      <c r="J50" s="2" t="str">
        <f ca="1">IF(D50&lt;$E$18,"N/A",IF(D50=$E$18,IF($E$7-SUM(OFFSET(F50,-$E$18,0):F50)&gt;0,$E$7-SUM(OFFSET(F50,-$E$18,0):F50),0),IF(OFFSET(G50,-$E$18,0)-SUM(OFFSET(F50,-$E$18,0):F50)&gt;0,OFFSET(G50,-$E$18,0)-SUM(OFFSET(F50,-$E$18,0):F50),0)))</f>
        <v>N/A</v>
      </c>
      <c r="K50" s="13">
        <f t="shared" ca="1" si="1"/>
        <v>0</v>
      </c>
      <c r="L50" s="26">
        <f t="shared" ca="1" si="2"/>
        <v>0</v>
      </c>
    </row>
    <row r="51" spans="4:12" x14ac:dyDescent="0.3">
      <c r="D51" s="25">
        <v>31</v>
      </c>
      <c r="E51" s="2">
        <f t="shared" ca="1" si="6"/>
        <v>141</v>
      </c>
      <c r="F51" s="15">
        <f t="shared" si="4"/>
        <v>5</v>
      </c>
      <c r="G51" s="15">
        <f t="shared" ca="1" si="5"/>
        <v>0</v>
      </c>
      <c r="H51" s="13">
        <f t="shared" ca="1" si="0"/>
        <v>0.15452054794520551</v>
      </c>
      <c r="I51" s="29">
        <f ca="1">IF(G51&lt;&gt;0,IF(E51&lt;0,0,IF(OR('Marinated Chicken'!I51&gt;0,Squid!I51&gt;0,Spanakopita!I51&gt;0,'Filet Mignon'!I51&gt;0),0,IF(OR(Pita!I51&gt;0,'Green Pepper'!I51&gt;0,'House Salad'!I51&gt;0,Mushrooms!I51&gt;0,Lemon!I51&gt;0,Tzatziki!I51&gt;0,'Monterey Jack'!I51&gt;0,Onions!I51&gt;0,'Garlic Butter Sauce'!I51&gt;0,Flour!I51&gt;0,Cheddar!I51&gt;0),50,200))),0)</f>
        <v>0</v>
      </c>
      <c r="J51" s="2" t="str">
        <f ca="1">IF(D51&lt;$E$18,"N/A",IF(D51=$E$18,IF($E$7-SUM(OFFSET(F51,-$E$18,0):F51)&gt;0,$E$7-SUM(OFFSET(F51,-$E$18,0):F51),0),IF(OFFSET(G51,-$E$18,0)-SUM(OFFSET(F51,-$E$18,0):F51)&gt;0,OFFSET(G51,-$E$18,0)-SUM(OFFSET(F51,-$E$18,0):F51),0)))</f>
        <v>N/A</v>
      </c>
      <c r="K51" s="13">
        <f t="shared" ca="1" si="1"/>
        <v>0</v>
      </c>
      <c r="L51" s="26">
        <f t="shared" ca="1" si="2"/>
        <v>0</v>
      </c>
    </row>
    <row r="52" spans="4:12" x14ac:dyDescent="0.3">
      <c r="D52" s="25">
        <v>32</v>
      </c>
      <c r="E52" s="2">
        <f t="shared" ca="1" si="6"/>
        <v>136</v>
      </c>
      <c r="F52" s="15">
        <f t="shared" si="4"/>
        <v>5</v>
      </c>
      <c r="G52" s="15">
        <f t="shared" ca="1" si="5"/>
        <v>0</v>
      </c>
      <c r="H52" s="13">
        <f t="shared" ca="1" si="0"/>
        <v>0.14904109589041098</v>
      </c>
      <c r="I52" s="29">
        <f ca="1">IF(G52&lt;&gt;0,IF(E52&lt;0,0,IF(OR('Marinated Chicken'!I52&gt;0,Squid!I52&gt;0,Spanakopita!I52&gt;0,'Filet Mignon'!I52&gt;0),0,IF(OR(Pita!I52&gt;0,'Green Pepper'!I52&gt;0,'House Salad'!I52&gt;0,Mushrooms!I52&gt;0,Lemon!I52&gt;0,Tzatziki!I52&gt;0,'Monterey Jack'!I52&gt;0,Onions!I52&gt;0,'Garlic Butter Sauce'!I52&gt;0,Flour!I52&gt;0,Cheddar!I52&gt;0),50,200))),0)</f>
        <v>0</v>
      </c>
      <c r="J52" s="2" t="str">
        <f ca="1">IF(D52&lt;$E$18,"N/A",IF(D52=$E$18,IF($E$7-SUM(OFFSET(F52,-$E$18,0):F52)&gt;0,$E$7-SUM(OFFSET(F52,-$E$18,0):F52),0),IF(OFFSET(G52,-$E$18,0)-SUM(OFFSET(F52,-$E$18,0):F52)&gt;0,OFFSET(G52,-$E$18,0)-SUM(OFFSET(F52,-$E$18,0):F52),0)))</f>
        <v>N/A</v>
      </c>
      <c r="K52" s="13">
        <f t="shared" ca="1" si="1"/>
        <v>0</v>
      </c>
      <c r="L52" s="26">
        <f t="shared" ca="1" si="2"/>
        <v>0</v>
      </c>
    </row>
    <row r="53" spans="4:12" x14ac:dyDescent="0.3">
      <c r="D53" s="25">
        <v>33</v>
      </c>
      <c r="E53" s="2">
        <f t="shared" ca="1" si="6"/>
        <v>131</v>
      </c>
      <c r="F53" s="15">
        <f t="shared" si="4"/>
        <v>5</v>
      </c>
      <c r="G53" s="15">
        <f t="shared" ca="1" si="5"/>
        <v>0</v>
      </c>
      <c r="H53" s="13">
        <f t="shared" ca="1" si="0"/>
        <v>0.14356164383561645</v>
      </c>
      <c r="I53" s="29">
        <f ca="1">IF(G53&lt;&gt;0,IF(E53&lt;0,0,IF(OR('Marinated Chicken'!I53&gt;0,Squid!I53&gt;0,Spanakopita!I53&gt;0,'Filet Mignon'!I53&gt;0),0,IF(OR(Pita!I53&gt;0,'Green Pepper'!I53&gt;0,'House Salad'!I53&gt;0,Mushrooms!I53&gt;0,Lemon!I53&gt;0,Tzatziki!I53&gt;0,'Monterey Jack'!I53&gt;0,Onions!I53&gt;0,'Garlic Butter Sauce'!I53&gt;0,Flour!I53&gt;0,Cheddar!I53&gt;0),50,200))),0)</f>
        <v>0</v>
      </c>
      <c r="J53" s="2" t="str">
        <f ca="1">IF(D53&lt;$E$18,"N/A",IF(D53=$E$18,IF($E$7-SUM(OFFSET(F53,-$E$18,0):F53)&gt;0,$E$7-SUM(OFFSET(F53,-$E$18,0):F53),0),IF(OFFSET(G53,-$E$18,0)-SUM(OFFSET(F53,-$E$18,0):F53)&gt;0,OFFSET(G53,-$E$18,0)-SUM(OFFSET(F53,-$E$18,0):F53),0)))</f>
        <v>N/A</v>
      </c>
      <c r="K53" s="13">
        <f t="shared" ca="1" si="1"/>
        <v>0</v>
      </c>
      <c r="L53" s="26">
        <f t="shared" ca="1" si="2"/>
        <v>0</v>
      </c>
    </row>
    <row r="54" spans="4:12" x14ac:dyDescent="0.3">
      <c r="D54" s="25">
        <v>34</v>
      </c>
      <c r="E54" s="2">
        <f t="shared" ca="1" si="6"/>
        <v>126</v>
      </c>
      <c r="F54" s="15">
        <f t="shared" si="4"/>
        <v>5</v>
      </c>
      <c r="G54" s="15">
        <f t="shared" ca="1" si="5"/>
        <v>0</v>
      </c>
      <c r="H54" s="13">
        <f t="shared" ca="1" si="0"/>
        <v>0.13808219178082193</v>
      </c>
      <c r="I54" s="29">
        <f ca="1">IF(G54&lt;&gt;0,IF(E54&lt;0,0,IF(OR('Marinated Chicken'!I54&gt;0,Squid!I54&gt;0,Spanakopita!I54&gt;0,'Filet Mignon'!I54&gt;0),0,IF(OR(Pita!I54&gt;0,'Green Pepper'!I54&gt;0,'House Salad'!I54&gt;0,Mushrooms!I54&gt;0,Lemon!I54&gt;0,Tzatziki!I54&gt;0,'Monterey Jack'!I54&gt;0,Onions!I54&gt;0,'Garlic Butter Sauce'!I54&gt;0,Flour!I54&gt;0,Cheddar!I54&gt;0),50,200))),0)</f>
        <v>0</v>
      </c>
      <c r="J54" s="2" t="str">
        <f ca="1">IF(D54&lt;$E$18,"N/A",IF(D54=$E$18,IF($E$7-SUM(OFFSET(F54,-$E$18,0):F54)&gt;0,$E$7-SUM(OFFSET(F54,-$E$18,0):F54),0),IF(OFFSET(G54,-$E$18,0)-SUM(OFFSET(F54,-$E$18,0):F54)&gt;0,OFFSET(G54,-$E$18,0)-SUM(OFFSET(F54,-$E$18,0):F54),0)))</f>
        <v>N/A</v>
      </c>
      <c r="K54" s="13">
        <f t="shared" ca="1" si="1"/>
        <v>0</v>
      </c>
      <c r="L54" s="26">
        <f t="shared" ca="1" si="2"/>
        <v>0</v>
      </c>
    </row>
    <row r="55" spans="4:12" x14ac:dyDescent="0.3">
      <c r="D55" s="25">
        <v>35</v>
      </c>
      <c r="E55" s="2">
        <f t="shared" ca="1" si="6"/>
        <v>121</v>
      </c>
      <c r="F55" s="15">
        <f t="shared" si="4"/>
        <v>5</v>
      </c>
      <c r="G55" s="15">
        <f t="shared" ca="1" si="5"/>
        <v>163</v>
      </c>
      <c r="H55" s="13">
        <f t="shared" ca="1" si="0"/>
        <v>0.1326027397260274</v>
      </c>
      <c r="I55" s="29">
        <f ca="1">IF(G55&lt;&gt;0,IF(E55&lt;0,0,IF(OR('Marinated Chicken'!I55&gt;0,Squid!I55&gt;0,Spanakopita!I55&gt;0,'Filet Mignon'!I55&gt;0),0,IF(OR(Pita!I55&gt;0,'Green Pepper'!I55&gt;0,'House Salad'!I55&gt;0,Mushrooms!I55&gt;0,Lemon!I55&gt;0,Tzatziki!I55&gt;0,'Monterey Jack'!I55&gt;0,Onions!I55&gt;0,'Garlic Butter Sauce'!I55&gt;0,Flour!I55&gt;0,Cheddar!I55&gt;0),50,200))),0)</f>
        <v>0</v>
      </c>
      <c r="J55" s="2" t="str">
        <f ca="1">IF(D55&lt;$E$18,"N/A",IF(D55=$E$18,IF($E$7-SUM(OFFSET(F55,-$E$18,0):F55)&gt;0,$E$7-SUM(OFFSET(F55,-$E$18,0):F55),0),IF(OFFSET(G55,-$E$18,0)-SUM(OFFSET(F55,-$E$18,0):F55)&gt;0,OFFSET(G55,-$E$18,0)-SUM(OFFSET(F55,-$E$18,0):F55),0)))</f>
        <v>N/A</v>
      </c>
      <c r="K55" s="13">
        <f t="shared" ca="1" si="1"/>
        <v>0</v>
      </c>
      <c r="L55" s="26">
        <f t="shared" ca="1" si="2"/>
        <v>0</v>
      </c>
    </row>
    <row r="56" spans="4:12" x14ac:dyDescent="0.3">
      <c r="D56" s="25">
        <v>36</v>
      </c>
      <c r="E56" s="2">
        <f t="shared" ca="1" si="6"/>
        <v>279</v>
      </c>
      <c r="F56" s="15">
        <f t="shared" si="4"/>
        <v>5</v>
      </c>
      <c r="G56" s="15">
        <f t="shared" ca="1" si="5"/>
        <v>0</v>
      </c>
      <c r="H56" s="13">
        <f t="shared" ca="1" si="0"/>
        <v>0.3057534246575343</v>
      </c>
      <c r="I56" s="29">
        <f ca="1">IF(G56&lt;&gt;0,IF(E56&lt;0,0,IF(OR('Marinated Chicken'!I56&gt;0,Squid!I56&gt;0,Spanakopita!I56&gt;0,'Filet Mignon'!I56&gt;0),0,IF(OR(Pita!I56&gt;0,'Green Pepper'!I56&gt;0,'House Salad'!I56&gt;0,Mushrooms!I56&gt;0,Lemon!I56&gt;0,Tzatziki!I56&gt;0,'Monterey Jack'!I56&gt;0,Onions!I56&gt;0,'Garlic Butter Sauce'!I56&gt;0,Flour!I56&gt;0,Cheddar!I56&gt;0),50,200))),0)</f>
        <v>0</v>
      </c>
      <c r="J56" s="2" t="str">
        <f ca="1">IF(D56&lt;$E$18,"N/A",IF(D56=$E$18,IF($E$7-SUM(OFFSET(F56,-$E$18,0):F56)&gt;0,$E$7-SUM(OFFSET(F56,-$E$18,0):F56),0),IF(OFFSET(G56,-$E$18,0)-SUM(OFFSET(F56,-$E$18,0):F56)&gt;0,OFFSET(G56,-$E$18,0)-SUM(OFFSET(F56,-$E$18,0):F56),0)))</f>
        <v>N/A</v>
      </c>
      <c r="K56" s="13">
        <f t="shared" ca="1" si="1"/>
        <v>0</v>
      </c>
      <c r="L56" s="26">
        <f t="shared" ca="1" si="2"/>
        <v>0</v>
      </c>
    </row>
    <row r="57" spans="4:12" x14ac:dyDescent="0.3">
      <c r="D57" s="25">
        <v>37</v>
      </c>
      <c r="E57" s="2">
        <f t="shared" ca="1" si="6"/>
        <v>274</v>
      </c>
      <c r="F57" s="15">
        <f t="shared" si="4"/>
        <v>5</v>
      </c>
      <c r="G57" s="15">
        <f t="shared" ca="1" si="5"/>
        <v>0</v>
      </c>
      <c r="H57" s="13">
        <f t="shared" ca="1" si="0"/>
        <v>0.30027397260273975</v>
      </c>
      <c r="I57" s="29">
        <f ca="1">IF(G57&lt;&gt;0,IF(E57&lt;0,0,IF(OR('Marinated Chicken'!I57&gt;0,Squid!I57&gt;0,Spanakopita!I57&gt;0,'Filet Mignon'!I57&gt;0),0,IF(OR(Pita!I57&gt;0,'Green Pepper'!I57&gt;0,'House Salad'!I57&gt;0,Mushrooms!I57&gt;0,Lemon!I57&gt;0,Tzatziki!I57&gt;0,'Monterey Jack'!I57&gt;0,Onions!I57&gt;0,'Garlic Butter Sauce'!I57&gt;0,Flour!I57&gt;0,Cheddar!I57&gt;0),50,200))),0)</f>
        <v>0</v>
      </c>
      <c r="J57" s="2" t="str">
        <f ca="1">IF(D57&lt;$E$18,"N/A",IF(D57=$E$18,IF($E$7-SUM(OFFSET(F57,-$E$18,0):F57)&gt;0,$E$7-SUM(OFFSET(F57,-$E$18,0):F57),0),IF(OFFSET(G57,-$E$18,0)-SUM(OFFSET(F57,-$E$18,0):F57)&gt;0,OFFSET(G57,-$E$18,0)-SUM(OFFSET(F57,-$E$18,0):F57),0)))</f>
        <v>N/A</v>
      </c>
      <c r="K57" s="13">
        <f t="shared" ca="1" si="1"/>
        <v>0</v>
      </c>
      <c r="L57" s="26">
        <f t="shared" ca="1" si="2"/>
        <v>0</v>
      </c>
    </row>
    <row r="58" spans="4:12" x14ac:dyDescent="0.3">
      <c r="D58" s="25">
        <v>38</v>
      </c>
      <c r="E58" s="2">
        <f t="shared" ca="1" si="6"/>
        <v>269</v>
      </c>
      <c r="F58" s="15">
        <f t="shared" si="4"/>
        <v>5</v>
      </c>
      <c r="G58" s="15">
        <f t="shared" ca="1" si="5"/>
        <v>0</v>
      </c>
      <c r="H58" s="13">
        <f t="shared" ca="1" si="0"/>
        <v>0.29479452054794525</v>
      </c>
      <c r="I58" s="29">
        <f ca="1">IF(G58&lt;&gt;0,IF(E58&lt;0,0,IF(OR('Marinated Chicken'!I58&gt;0,Squid!I58&gt;0,Spanakopita!I58&gt;0,'Filet Mignon'!I58&gt;0),0,IF(OR(Pita!I58&gt;0,'Green Pepper'!I58&gt;0,'House Salad'!I58&gt;0,Mushrooms!I58&gt;0,Lemon!I58&gt;0,Tzatziki!I58&gt;0,'Monterey Jack'!I58&gt;0,Onions!I58&gt;0,'Garlic Butter Sauce'!I58&gt;0,Flour!I58&gt;0,Cheddar!I58&gt;0),50,200))),0)</f>
        <v>0</v>
      </c>
      <c r="J58" s="2" t="str">
        <f ca="1">IF(D58&lt;$E$18,"N/A",IF(D58=$E$18,IF($E$7-SUM(OFFSET(F58,-$E$18,0):F58)&gt;0,$E$7-SUM(OFFSET(F58,-$E$18,0):F58),0),IF(OFFSET(G58,-$E$18,0)-SUM(OFFSET(F58,-$E$18,0):F58)&gt;0,OFFSET(G58,-$E$18,0)-SUM(OFFSET(F58,-$E$18,0):F58),0)))</f>
        <v>N/A</v>
      </c>
      <c r="K58" s="13">
        <f t="shared" ca="1" si="1"/>
        <v>0</v>
      </c>
      <c r="L58" s="26">
        <f t="shared" ca="1" si="2"/>
        <v>0</v>
      </c>
    </row>
    <row r="59" spans="4:12" x14ac:dyDescent="0.3">
      <c r="D59" s="25">
        <v>39</v>
      </c>
      <c r="E59" s="2">
        <f t="shared" ca="1" si="6"/>
        <v>264</v>
      </c>
      <c r="F59" s="15">
        <f t="shared" si="4"/>
        <v>5</v>
      </c>
      <c r="G59" s="15">
        <f t="shared" ca="1" si="5"/>
        <v>0</v>
      </c>
      <c r="H59" s="13">
        <f t="shared" ca="1" si="0"/>
        <v>0.2893150684931507</v>
      </c>
      <c r="I59" s="29">
        <f ca="1">IF(G59&lt;&gt;0,IF(E59&lt;0,0,IF(OR('Marinated Chicken'!I59&gt;0,Squid!I59&gt;0,Spanakopita!I59&gt;0,'Filet Mignon'!I59&gt;0),0,IF(OR(Pita!I59&gt;0,'Green Pepper'!I59&gt;0,'House Salad'!I59&gt;0,Mushrooms!I59&gt;0,Lemon!I59&gt;0,Tzatziki!I59&gt;0,'Monterey Jack'!I59&gt;0,Onions!I59&gt;0,'Garlic Butter Sauce'!I59&gt;0,Flour!I59&gt;0,Cheddar!I59&gt;0),50,200))),0)</f>
        <v>0</v>
      </c>
      <c r="J59" s="2" t="str">
        <f ca="1">IF(D59&lt;$E$18,"N/A",IF(D59=$E$18,IF($E$7-SUM(OFFSET(F59,-$E$18,0):F59)&gt;0,$E$7-SUM(OFFSET(F59,-$E$18,0):F59),0),IF(OFFSET(G59,-$E$18,0)-SUM(OFFSET(F59,-$E$18,0):F59)&gt;0,OFFSET(G59,-$E$18,0)-SUM(OFFSET(F59,-$E$18,0):F59),0)))</f>
        <v>N/A</v>
      </c>
      <c r="K59" s="13">
        <f t="shared" ca="1" si="1"/>
        <v>0</v>
      </c>
      <c r="L59" s="26">
        <f t="shared" ca="1" si="2"/>
        <v>0</v>
      </c>
    </row>
    <row r="60" spans="4:12" x14ac:dyDescent="0.3">
      <c r="D60" s="25">
        <v>40</v>
      </c>
      <c r="E60" s="2">
        <f t="shared" ca="1" si="6"/>
        <v>259</v>
      </c>
      <c r="F60" s="15">
        <f t="shared" si="4"/>
        <v>5</v>
      </c>
      <c r="G60" s="15">
        <f t="shared" ca="1" si="5"/>
        <v>0</v>
      </c>
      <c r="H60" s="13">
        <f t="shared" ca="1" si="0"/>
        <v>0.2838356164383562</v>
      </c>
      <c r="I60" s="29">
        <f ca="1">IF(G60&lt;&gt;0,IF(E60&lt;0,0,IF(OR('Marinated Chicken'!I60&gt;0,Squid!I60&gt;0,Spanakopita!I60&gt;0,'Filet Mignon'!I60&gt;0),0,IF(OR(Pita!I60&gt;0,'Green Pepper'!I60&gt;0,'House Salad'!I60&gt;0,Mushrooms!I60&gt;0,Lemon!I60&gt;0,Tzatziki!I60&gt;0,'Monterey Jack'!I60&gt;0,Onions!I60&gt;0,'Garlic Butter Sauce'!I60&gt;0,Flour!I60&gt;0,Cheddar!I60&gt;0),50,200))),0)</f>
        <v>0</v>
      </c>
      <c r="J60" s="2" t="str">
        <f ca="1">IF(D60&lt;$E$18,"N/A",IF(D60=$E$18,IF($E$7-SUM(OFFSET(F60,-$E$18,0):F60)&gt;0,$E$7-SUM(OFFSET(F60,-$E$18,0):F60),0),IF(OFFSET(G60,-$E$18,0)-SUM(OFFSET(F60,-$E$18,0):F60)&gt;0,OFFSET(G60,-$E$18,0)-SUM(OFFSET(F60,-$E$18,0):F60),0)))</f>
        <v>N/A</v>
      </c>
      <c r="K60" s="13">
        <f t="shared" ca="1" si="1"/>
        <v>0</v>
      </c>
      <c r="L60" s="26">
        <f t="shared" ca="1" si="2"/>
        <v>0</v>
      </c>
    </row>
    <row r="61" spans="4:12" x14ac:dyDescent="0.3">
      <c r="D61" s="25">
        <v>41</v>
      </c>
      <c r="E61" s="2">
        <f t="shared" ca="1" si="6"/>
        <v>254</v>
      </c>
      <c r="F61" s="15">
        <f t="shared" si="4"/>
        <v>5</v>
      </c>
      <c r="G61" s="15">
        <f t="shared" ca="1" si="5"/>
        <v>0</v>
      </c>
      <c r="H61" s="13">
        <f t="shared" ca="1" si="0"/>
        <v>0.2783561643835617</v>
      </c>
      <c r="I61" s="29">
        <f ca="1">IF(G61&lt;&gt;0,IF(E61&lt;0,0,IF(OR('Marinated Chicken'!I61&gt;0,Squid!I61&gt;0,Spanakopita!I61&gt;0,'Filet Mignon'!I61&gt;0),0,IF(OR(Pita!I61&gt;0,'Green Pepper'!I61&gt;0,'House Salad'!I61&gt;0,Mushrooms!I61&gt;0,Lemon!I61&gt;0,Tzatziki!I61&gt;0,'Monterey Jack'!I61&gt;0,Onions!I61&gt;0,'Garlic Butter Sauce'!I61&gt;0,Flour!I61&gt;0,Cheddar!I61&gt;0),50,200))),0)</f>
        <v>0</v>
      </c>
      <c r="J61" s="2" t="str">
        <f ca="1">IF(D61&lt;$E$18,"N/A",IF(D61=$E$18,IF($E$7-SUM(OFFSET(F61,-$E$18,0):F61)&gt;0,$E$7-SUM(OFFSET(F61,-$E$18,0):F61),0),IF(OFFSET(G61,-$E$18,0)-SUM(OFFSET(F61,-$E$18,0):F61)&gt;0,OFFSET(G61,-$E$18,0)-SUM(OFFSET(F61,-$E$18,0):F61),0)))</f>
        <v>N/A</v>
      </c>
      <c r="K61" s="13">
        <f t="shared" ca="1" si="1"/>
        <v>0</v>
      </c>
      <c r="L61" s="26">
        <f t="shared" ca="1" si="2"/>
        <v>0</v>
      </c>
    </row>
    <row r="62" spans="4:12" x14ac:dyDescent="0.3">
      <c r="D62" s="25">
        <v>42</v>
      </c>
      <c r="E62" s="2">
        <f t="shared" ca="1" si="6"/>
        <v>249</v>
      </c>
      <c r="F62" s="15">
        <f t="shared" si="4"/>
        <v>5</v>
      </c>
      <c r="G62" s="15">
        <f t="shared" ca="1" si="5"/>
        <v>0</v>
      </c>
      <c r="H62" s="13">
        <f t="shared" ca="1" si="0"/>
        <v>0.27287671232876715</v>
      </c>
      <c r="I62" s="29">
        <f ca="1">IF(G62&lt;&gt;0,IF(E62&lt;0,0,IF(OR('Marinated Chicken'!I62&gt;0,Squid!I62&gt;0,Spanakopita!I62&gt;0,'Filet Mignon'!I62&gt;0),0,IF(OR(Pita!I62&gt;0,'Green Pepper'!I62&gt;0,'House Salad'!I62&gt;0,Mushrooms!I62&gt;0,Lemon!I62&gt;0,Tzatziki!I62&gt;0,'Monterey Jack'!I62&gt;0,Onions!I62&gt;0,'Garlic Butter Sauce'!I62&gt;0,Flour!I62&gt;0,Cheddar!I62&gt;0),50,200))),0)</f>
        <v>0</v>
      </c>
      <c r="J62" s="2" t="str">
        <f ca="1">IF(D62&lt;$E$18,"N/A",IF(D62=$E$18,IF($E$7-SUM(OFFSET(F62,-$E$18,0):F62)&gt;0,$E$7-SUM(OFFSET(F62,-$E$18,0):F62),0),IF(OFFSET(G62,-$E$18,0)-SUM(OFFSET(F62,-$E$18,0):F62)&gt;0,OFFSET(G62,-$E$18,0)-SUM(OFFSET(F62,-$E$18,0):F62),0)))</f>
        <v>N/A</v>
      </c>
      <c r="K62" s="13">
        <f t="shared" ca="1" si="1"/>
        <v>0</v>
      </c>
      <c r="L62" s="26">
        <f t="shared" ca="1" si="2"/>
        <v>0</v>
      </c>
    </row>
    <row r="63" spans="4:12" x14ac:dyDescent="0.3">
      <c r="D63" s="25">
        <v>43</v>
      </c>
      <c r="E63" s="2">
        <f t="shared" ca="1" si="6"/>
        <v>244</v>
      </c>
      <c r="F63" s="15">
        <f t="shared" si="4"/>
        <v>5</v>
      </c>
      <c r="G63" s="15">
        <f t="shared" ca="1" si="5"/>
        <v>0</v>
      </c>
      <c r="H63" s="13">
        <f t="shared" ca="1" si="0"/>
        <v>0.26739726027397265</v>
      </c>
      <c r="I63" s="29">
        <f ca="1">IF(G63&lt;&gt;0,IF(E63&lt;0,0,IF(OR('Marinated Chicken'!I63&gt;0,Squid!I63&gt;0,Spanakopita!I63&gt;0,'Filet Mignon'!I63&gt;0),0,IF(OR(Pita!I63&gt;0,'Green Pepper'!I63&gt;0,'House Salad'!I63&gt;0,Mushrooms!I63&gt;0,Lemon!I63&gt;0,Tzatziki!I63&gt;0,'Monterey Jack'!I63&gt;0,Onions!I63&gt;0,'Garlic Butter Sauce'!I63&gt;0,Flour!I63&gt;0,Cheddar!I63&gt;0),50,200))),0)</f>
        <v>0</v>
      </c>
      <c r="J63" s="2" t="str">
        <f ca="1">IF(D63&lt;$E$18,"N/A",IF(D63=$E$18,IF($E$7-SUM(OFFSET(F63,-$E$18,0):F63)&gt;0,$E$7-SUM(OFFSET(F63,-$E$18,0):F63),0),IF(OFFSET(G63,-$E$18,0)-SUM(OFFSET(F63,-$E$18,0):F63)&gt;0,OFFSET(G63,-$E$18,0)-SUM(OFFSET(F63,-$E$18,0):F63),0)))</f>
        <v>N/A</v>
      </c>
      <c r="K63" s="13">
        <f t="shared" ca="1" si="1"/>
        <v>0</v>
      </c>
      <c r="L63" s="26">
        <f t="shared" ca="1" si="2"/>
        <v>0</v>
      </c>
    </row>
    <row r="64" spans="4:12" x14ac:dyDescent="0.3">
      <c r="D64" s="25">
        <v>44</v>
      </c>
      <c r="E64" s="2">
        <f t="shared" ca="1" si="6"/>
        <v>239</v>
      </c>
      <c r="F64" s="15">
        <f t="shared" si="4"/>
        <v>5</v>
      </c>
      <c r="G64" s="15">
        <f t="shared" ca="1" si="5"/>
        <v>0</v>
      </c>
      <c r="H64" s="13">
        <f t="shared" ca="1" si="0"/>
        <v>0.26191780821917809</v>
      </c>
      <c r="I64" s="29">
        <f ca="1">IF(G64&lt;&gt;0,IF(E64&lt;0,0,IF(OR('Marinated Chicken'!I64&gt;0,Squid!I64&gt;0,Spanakopita!I64&gt;0,'Filet Mignon'!I64&gt;0),0,IF(OR(Pita!I64&gt;0,'Green Pepper'!I64&gt;0,'House Salad'!I64&gt;0,Mushrooms!I64&gt;0,Lemon!I64&gt;0,Tzatziki!I64&gt;0,'Monterey Jack'!I64&gt;0,Onions!I64&gt;0,'Garlic Butter Sauce'!I64&gt;0,Flour!I64&gt;0,Cheddar!I64&gt;0),50,200))),0)</f>
        <v>0</v>
      </c>
      <c r="J64" s="2" t="str">
        <f ca="1">IF(D64&lt;$E$18,"N/A",IF(D64=$E$18,IF($E$7-SUM(OFFSET(F64,-$E$18,0):F64)&gt;0,$E$7-SUM(OFFSET(F64,-$E$18,0):F64),0),IF(OFFSET(G64,-$E$18,0)-SUM(OFFSET(F64,-$E$18,0):F64)&gt;0,OFFSET(G64,-$E$18,0)-SUM(OFFSET(F64,-$E$18,0):F64),0)))</f>
        <v>N/A</v>
      </c>
      <c r="K64" s="13">
        <f t="shared" ca="1" si="1"/>
        <v>0</v>
      </c>
      <c r="L64" s="26">
        <f t="shared" ca="1" si="2"/>
        <v>0</v>
      </c>
    </row>
    <row r="65" spans="4:12" x14ac:dyDescent="0.3">
      <c r="D65" s="25">
        <v>45</v>
      </c>
      <c r="E65" s="2">
        <f t="shared" ca="1" si="6"/>
        <v>234</v>
      </c>
      <c r="F65" s="15">
        <f t="shared" si="4"/>
        <v>5</v>
      </c>
      <c r="G65" s="15">
        <f t="shared" ca="1" si="5"/>
        <v>0</v>
      </c>
      <c r="H65" s="13">
        <f t="shared" ca="1" si="0"/>
        <v>0.2564383561643836</v>
      </c>
      <c r="I65" s="29">
        <f ca="1">IF(G65&lt;&gt;0,IF(E65&lt;0,0,IF(OR('Marinated Chicken'!I65&gt;0,Squid!I65&gt;0,Spanakopita!I65&gt;0,'Filet Mignon'!I65&gt;0),0,IF(OR(Pita!I65&gt;0,'Green Pepper'!I65&gt;0,'House Salad'!I65&gt;0,Mushrooms!I65&gt;0,Lemon!I65&gt;0,Tzatziki!I65&gt;0,'Monterey Jack'!I65&gt;0,Onions!I65&gt;0,'Garlic Butter Sauce'!I65&gt;0,Flour!I65&gt;0,Cheddar!I65&gt;0),50,200))),0)</f>
        <v>0</v>
      </c>
      <c r="J65" s="2" t="str">
        <f ca="1">IF(D65&lt;$E$18,"N/A",IF(D65=$E$18,IF($E$7-SUM(OFFSET(F65,-$E$18,0):F65)&gt;0,$E$7-SUM(OFFSET(F65,-$E$18,0):F65),0),IF(OFFSET(G65,-$E$18,0)-SUM(OFFSET(F65,-$E$18,0):F65)&gt;0,OFFSET(G65,-$E$18,0)-SUM(OFFSET(F65,-$E$18,0):F65),0)))</f>
        <v>N/A</v>
      </c>
      <c r="K65" s="13">
        <f t="shared" ca="1" si="1"/>
        <v>0</v>
      </c>
      <c r="L65" s="26">
        <f t="shared" ca="1" si="2"/>
        <v>0</v>
      </c>
    </row>
    <row r="66" spans="4:12" x14ac:dyDescent="0.3">
      <c r="D66" s="25">
        <v>46</v>
      </c>
      <c r="E66" s="2">
        <f t="shared" ca="1" si="6"/>
        <v>229</v>
      </c>
      <c r="F66" s="15">
        <f t="shared" si="4"/>
        <v>5</v>
      </c>
      <c r="G66" s="15">
        <f t="shared" ca="1" si="5"/>
        <v>0</v>
      </c>
      <c r="H66" s="13">
        <f t="shared" ca="1" si="0"/>
        <v>0.2509589041095891</v>
      </c>
      <c r="I66" s="29">
        <f ca="1">IF(G66&lt;&gt;0,IF(E66&lt;0,0,IF(OR('Marinated Chicken'!I66&gt;0,Squid!I66&gt;0,Spanakopita!I66&gt;0,'Filet Mignon'!I66&gt;0),0,IF(OR(Pita!I66&gt;0,'Green Pepper'!I66&gt;0,'House Salad'!I66&gt;0,Mushrooms!I66&gt;0,Lemon!I66&gt;0,Tzatziki!I66&gt;0,'Monterey Jack'!I66&gt;0,Onions!I66&gt;0,'Garlic Butter Sauce'!I66&gt;0,Flour!I66&gt;0,Cheddar!I66&gt;0),50,200))),0)</f>
        <v>0</v>
      </c>
      <c r="J66" s="2" t="str">
        <f ca="1">IF(D66&lt;$E$18,"N/A",IF(D66=$E$18,IF($E$7-SUM(OFFSET(F66,-$E$18,0):F66)&gt;0,$E$7-SUM(OFFSET(F66,-$E$18,0):F66),0),IF(OFFSET(G66,-$E$18,0)-SUM(OFFSET(F66,-$E$18,0):F66)&gt;0,OFFSET(G66,-$E$18,0)-SUM(OFFSET(F66,-$E$18,0):F66),0)))</f>
        <v>N/A</v>
      </c>
      <c r="K66" s="13">
        <f t="shared" ca="1" si="1"/>
        <v>0</v>
      </c>
      <c r="L66" s="26">
        <f t="shared" ca="1" si="2"/>
        <v>0</v>
      </c>
    </row>
    <row r="67" spans="4:12" x14ac:dyDescent="0.3">
      <c r="D67" s="25">
        <v>47</v>
      </c>
      <c r="E67" s="2">
        <f t="shared" ca="1" si="6"/>
        <v>224</v>
      </c>
      <c r="F67" s="15">
        <f t="shared" si="4"/>
        <v>5</v>
      </c>
      <c r="G67" s="15">
        <f t="shared" ca="1" si="5"/>
        <v>0</v>
      </c>
      <c r="H67" s="13">
        <f t="shared" ca="1" si="0"/>
        <v>0.24547945205479454</v>
      </c>
      <c r="I67" s="29">
        <f ca="1">IF(G67&lt;&gt;0,IF(E67&lt;0,0,IF(OR('Marinated Chicken'!I67&gt;0,Squid!I67&gt;0,Spanakopita!I67&gt;0,'Filet Mignon'!I67&gt;0),0,IF(OR(Pita!I67&gt;0,'Green Pepper'!I67&gt;0,'House Salad'!I67&gt;0,Mushrooms!I67&gt;0,Lemon!I67&gt;0,Tzatziki!I67&gt;0,'Monterey Jack'!I67&gt;0,Onions!I67&gt;0,'Garlic Butter Sauce'!I67&gt;0,Flour!I67&gt;0,Cheddar!I67&gt;0),50,200))),0)</f>
        <v>0</v>
      </c>
      <c r="J67" s="2" t="str">
        <f ca="1">IF(D67&lt;$E$18,"N/A",IF(D67=$E$18,IF($E$7-SUM(OFFSET(F67,-$E$18,0):F67)&gt;0,$E$7-SUM(OFFSET(F67,-$E$18,0):F67),0),IF(OFFSET(G67,-$E$18,0)-SUM(OFFSET(F67,-$E$18,0):F67)&gt;0,OFFSET(G67,-$E$18,0)-SUM(OFFSET(F67,-$E$18,0):F67),0)))</f>
        <v>N/A</v>
      </c>
      <c r="K67" s="13">
        <f t="shared" ca="1" si="1"/>
        <v>0</v>
      </c>
      <c r="L67" s="26">
        <f t="shared" ca="1" si="2"/>
        <v>0</v>
      </c>
    </row>
    <row r="68" spans="4:12" x14ac:dyDescent="0.3">
      <c r="D68" s="25">
        <v>48</v>
      </c>
      <c r="E68" s="2">
        <f t="shared" ca="1" si="6"/>
        <v>219</v>
      </c>
      <c r="F68" s="15">
        <f t="shared" si="4"/>
        <v>5</v>
      </c>
      <c r="G68" s="15">
        <f t="shared" ca="1" si="5"/>
        <v>0</v>
      </c>
      <c r="H68" s="13">
        <f t="shared" ca="1" si="0"/>
        <v>0.24000000000000002</v>
      </c>
      <c r="I68" s="29">
        <f ca="1">IF(G68&lt;&gt;0,IF(E68&lt;0,0,IF(OR('Marinated Chicken'!I68&gt;0,Squid!I68&gt;0,Spanakopita!I68&gt;0,'Filet Mignon'!I68&gt;0),0,IF(OR(Pita!I68&gt;0,'Green Pepper'!I68&gt;0,'House Salad'!I68&gt;0,Mushrooms!I68&gt;0,Lemon!I68&gt;0,Tzatziki!I68&gt;0,'Monterey Jack'!I68&gt;0,Onions!I68&gt;0,'Garlic Butter Sauce'!I68&gt;0,Flour!I68&gt;0,Cheddar!I68&gt;0),50,200))),0)</f>
        <v>0</v>
      </c>
      <c r="J68" s="2" t="str">
        <f ca="1">IF(D68&lt;$E$18,"N/A",IF(D68=$E$18,IF($E$7-SUM(OFFSET(F68,-$E$18,0):F68)&gt;0,$E$7-SUM(OFFSET(F68,-$E$18,0):F68),0),IF(OFFSET(G68,-$E$18,0)-SUM(OFFSET(F68,-$E$18,0):F68)&gt;0,OFFSET(G68,-$E$18,0)-SUM(OFFSET(F68,-$E$18,0):F68),0)))</f>
        <v>N/A</v>
      </c>
      <c r="K68" s="13">
        <f t="shared" ca="1" si="1"/>
        <v>0</v>
      </c>
      <c r="L68" s="26">
        <f t="shared" ca="1" si="2"/>
        <v>0</v>
      </c>
    </row>
    <row r="69" spans="4:12" x14ac:dyDescent="0.3">
      <c r="D69" s="25">
        <v>49</v>
      </c>
      <c r="E69" s="2">
        <f t="shared" ca="1" si="6"/>
        <v>214</v>
      </c>
      <c r="F69" s="15">
        <f t="shared" si="4"/>
        <v>5</v>
      </c>
      <c r="G69" s="15">
        <f t="shared" ca="1" si="5"/>
        <v>0</v>
      </c>
      <c r="H69" s="13">
        <f t="shared" ca="1" si="0"/>
        <v>0.23452054794520552</v>
      </c>
      <c r="I69" s="29">
        <f ca="1">IF(G69&lt;&gt;0,IF(E69&lt;0,0,IF(OR('Marinated Chicken'!I69&gt;0,Squid!I69&gt;0,Spanakopita!I69&gt;0,'Filet Mignon'!I69&gt;0),0,IF(OR(Pita!I69&gt;0,'Green Pepper'!I69&gt;0,'House Salad'!I69&gt;0,Mushrooms!I69&gt;0,Lemon!I69&gt;0,Tzatziki!I69&gt;0,'Monterey Jack'!I69&gt;0,Onions!I69&gt;0,'Garlic Butter Sauce'!I69&gt;0,Flour!I69&gt;0,Cheddar!I69&gt;0),50,200))),0)</f>
        <v>0</v>
      </c>
      <c r="J69" s="2" t="str">
        <f ca="1">IF(D69&lt;$E$18,"N/A",IF(D69=$E$18,IF($E$7-SUM(OFFSET(F69,-$E$18,0):F69)&gt;0,$E$7-SUM(OFFSET(F69,-$E$18,0):F69),0),IF(OFFSET(G69,-$E$18,0)-SUM(OFFSET(F69,-$E$18,0):F69)&gt;0,OFFSET(G69,-$E$18,0)-SUM(OFFSET(F69,-$E$18,0):F69),0)))</f>
        <v>N/A</v>
      </c>
      <c r="K69" s="13">
        <f t="shared" ca="1" si="1"/>
        <v>0</v>
      </c>
      <c r="L69" s="26">
        <f t="shared" ca="1" si="2"/>
        <v>0</v>
      </c>
    </row>
    <row r="70" spans="4:12" x14ac:dyDescent="0.3">
      <c r="D70" s="25">
        <v>50</v>
      </c>
      <c r="E70" s="2">
        <f t="shared" ca="1" si="6"/>
        <v>209</v>
      </c>
      <c r="F70" s="15">
        <f t="shared" si="4"/>
        <v>5</v>
      </c>
      <c r="G70" s="15">
        <f t="shared" ca="1" si="5"/>
        <v>0</v>
      </c>
      <c r="H70" s="13">
        <f t="shared" ca="1" si="0"/>
        <v>0.229041095890411</v>
      </c>
      <c r="I70" s="29">
        <f ca="1">IF(G70&lt;&gt;0,IF(E70&lt;0,0,IF(OR('Marinated Chicken'!I70&gt;0,Squid!I70&gt;0,Spanakopita!I70&gt;0,'Filet Mignon'!I70&gt;0),0,IF(OR(Pita!I70&gt;0,'Green Pepper'!I70&gt;0,'House Salad'!I70&gt;0,Mushrooms!I70&gt;0,Lemon!I70&gt;0,Tzatziki!I70&gt;0,'Monterey Jack'!I70&gt;0,Onions!I70&gt;0,'Garlic Butter Sauce'!I70&gt;0,Flour!I70&gt;0,Cheddar!I70&gt;0),50,200))),0)</f>
        <v>0</v>
      </c>
      <c r="J70" s="2" t="str">
        <f ca="1">IF(D70&lt;$E$18,"N/A",IF(D70=$E$18,IF($E$7-SUM(OFFSET(F70,-$E$18,0):F70)&gt;0,$E$7-SUM(OFFSET(F70,-$E$18,0):F70),0),IF(OFFSET(G70,-$E$18,0)-SUM(OFFSET(F70,-$E$18,0):F70)&gt;0,OFFSET(G70,-$E$18,0)-SUM(OFFSET(F70,-$E$18,0):F70),0)))</f>
        <v>N/A</v>
      </c>
      <c r="K70" s="13">
        <f t="shared" ca="1" si="1"/>
        <v>0</v>
      </c>
      <c r="L70" s="26">
        <f t="shared" ca="1" si="2"/>
        <v>0</v>
      </c>
    </row>
    <row r="71" spans="4:12" x14ac:dyDescent="0.3">
      <c r="D71" s="25">
        <v>51</v>
      </c>
      <c r="E71" s="2">
        <f t="shared" ca="1" si="6"/>
        <v>204</v>
      </c>
      <c r="F71" s="15">
        <f t="shared" si="4"/>
        <v>5</v>
      </c>
      <c r="G71" s="15">
        <f t="shared" ca="1" si="5"/>
        <v>0</v>
      </c>
      <c r="H71" s="13">
        <f t="shared" ca="1" si="0"/>
        <v>0.22356164383561647</v>
      </c>
      <c r="I71" s="29">
        <f ca="1">IF(G71&lt;&gt;0,IF(E71&lt;0,0,IF(OR('Marinated Chicken'!I71&gt;0,Squid!I71&gt;0,Spanakopita!I71&gt;0,'Filet Mignon'!I71&gt;0),0,IF(OR(Pita!I71&gt;0,'Green Pepper'!I71&gt;0,'House Salad'!I71&gt;0,Mushrooms!I71&gt;0,Lemon!I71&gt;0,Tzatziki!I71&gt;0,'Monterey Jack'!I71&gt;0,Onions!I71&gt;0,'Garlic Butter Sauce'!I71&gt;0,Flour!I71&gt;0,Cheddar!I71&gt;0),50,200))),0)</f>
        <v>0</v>
      </c>
      <c r="J71" s="2" t="str">
        <f ca="1">IF(D71&lt;$E$18,"N/A",IF(D71=$E$18,IF($E$7-SUM(OFFSET(F71,-$E$18,0):F71)&gt;0,$E$7-SUM(OFFSET(F71,-$E$18,0):F71),0),IF(OFFSET(G71,-$E$18,0)-SUM(OFFSET(F71,-$E$18,0):F71)&gt;0,OFFSET(G71,-$E$18,0)-SUM(OFFSET(F71,-$E$18,0):F71),0)))</f>
        <v>N/A</v>
      </c>
      <c r="K71" s="13">
        <f t="shared" ca="1" si="1"/>
        <v>0</v>
      </c>
      <c r="L71" s="26">
        <f t="shared" ca="1" si="2"/>
        <v>0</v>
      </c>
    </row>
    <row r="72" spans="4:12" x14ac:dyDescent="0.3">
      <c r="D72" s="25">
        <v>52</v>
      </c>
      <c r="E72" s="2">
        <f t="shared" ca="1" si="6"/>
        <v>199</v>
      </c>
      <c r="F72" s="15">
        <f t="shared" si="4"/>
        <v>5</v>
      </c>
      <c r="G72" s="15">
        <f t="shared" ca="1" si="5"/>
        <v>0</v>
      </c>
      <c r="H72" s="13">
        <f t="shared" ca="1" si="0"/>
        <v>0.21808219178082194</v>
      </c>
      <c r="I72" s="29">
        <f ca="1">IF(G72&lt;&gt;0,IF(E72&lt;0,0,IF(OR('Marinated Chicken'!I72&gt;0,Squid!I72&gt;0,Spanakopita!I72&gt;0,'Filet Mignon'!I72&gt;0),0,IF(OR(Pita!I72&gt;0,'Green Pepper'!I72&gt;0,'House Salad'!I72&gt;0,Mushrooms!I72&gt;0,Lemon!I72&gt;0,Tzatziki!I72&gt;0,'Monterey Jack'!I72&gt;0,Onions!I72&gt;0,'Garlic Butter Sauce'!I72&gt;0,Flour!I72&gt;0,Cheddar!I72&gt;0),50,200))),0)</f>
        <v>0</v>
      </c>
      <c r="J72" s="2" t="str">
        <f ca="1">IF(D72&lt;$E$18,"N/A",IF(D72=$E$18,IF($E$7-SUM(OFFSET(F72,-$E$18,0):F72)&gt;0,$E$7-SUM(OFFSET(F72,-$E$18,0):F72),0),IF(OFFSET(G72,-$E$18,0)-SUM(OFFSET(F72,-$E$18,0):F72)&gt;0,OFFSET(G72,-$E$18,0)-SUM(OFFSET(F72,-$E$18,0):F72),0)))</f>
        <v>N/A</v>
      </c>
      <c r="K72" s="13">
        <f t="shared" ca="1" si="1"/>
        <v>0</v>
      </c>
      <c r="L72" s="26">
        <f t="shared" ca="1" si="2"/>
        <v>0</v>
      </c>
    </row>
    <row r="73" spans="4:12" x14ac:dyDescent="0.3">
      <c r="D73" s="25">
        <v>53</v>
      </c>
      <c r="E73" s="2">
        <f t="shared" ca="1" si="6"/>
        <v>194</v>
      </c>
      <c r="F73" s="15">
        <f t="shared" si="4"/>
        <v>5</v>
      </c>
      <c r="G73" s="15">
        <f t="shared" ca="1" si="5"/>
        <v>0</v>
      </c>
      <c r="H73" s="13">
        <f t="shared" ca="1" si="0"/>
        <v>0.21260273972602742</v>
      </c>
      <c r="I73" s="29">
        <f ca="1">IF(G73&lt;&gt;0,IF(E73&lt;0,0,IF(OR('Marinated Chicken'!I73&gt;0,Squid!I73&gt;0,Spanakopita!I73&gt;0,'Filet Mignon'!I73&gt;0),0,IF(OR(Pita!I73&gt;0,'Green Pepper'!I73&gt;0,'House Salad'!I73&gt;0,Mushrooms!I73&gt;0,Lemon!I73&gt;0,Tzatziki!I73&gt;0,'Monterey Jack'!I73&gt;0,Onions!I73&gt;0,'Garlic Butter Sauce'!I73&gt;0,Flour!I73&gt;0,Cheddar!I73&gt;0),50,200))),0)</f>
        <v>0</v>
      </c>
      <c r="J73" s="2" t="str">
        <f ca="1">IF(D73&lt;$E$18,"N/A",IF(D73=$E$18,IF($E$7-SUM(OFFSET(F73,-$E$18,0):F73)&gt;0,$E$7-SUM(OFFSET(F73,-$E$18,0):F73),0),IF(OFFSET(G73,-$E$18,0)-SUM(OFFSET(F73,-$E$18,0):F73)&gt;0,OFFSET(G73,-$E$18,0)-SUM(OFFSET(F73,-$E$18,0):F73),0)))</f>
        <v>N/A</v>
      </c>
      <c r="K73" s="13">
        <f t="shared" ca="1" si="1"/>
        <v>0</v>
      </c>
      <c r="L73" s="26">
        <f t="shared" ca="1" si="2"/>
        <v>0</v>
      </c>
    </row>
    <row r="74" spans="4:12" x14ac:dyDescent="0.3">
      <c r="D74" s="25">
        <v>54</v>
      </c>
      <c r="E74" s="2">
        <f t="shared" ca="1" si="6"/>
        <v>189</v>
      </c>
      <c r="F74" s="15">
        <f t="shared" si="4"/>
        <v>5</v>
      </c>
      <c r="G74" s="15">
        <f t="shared" ca="1" si="5"/>
        <v>0</v>
      </c>
      <c r="H74" s="13">
        <f t="shared" ca="1" si="0"/>
        <v>0.20712328767123289</v>
      </c>
      <c r="I74" s="29">
        <f ca="1">IF(G74&lt;&gt;0,IF(E74&lt;0,0,IF(OR('Marinated Chicken'!I74&gt;0,Squid!I74&gt;0,Spanakopita!I74&gt;0,'Filet Mignon'!I74&gt;0),0,IF(OR(Pita!I74&gt;0,'Green Pepper'!I74&gt;0,'House Salad'!I74&gt;0,Mushrooms!I74&gt;0,Lemon!I74&gt;0,Tzatziki!I74&gt;0,'Monterey Jack'!I74&gt;0,Onions!I74&gt;0,'Garlic Butter Sauce'!I74&gt;0,Flour!I74&gt;0,Cheddar!I74&gt;0),50,200))),0)</f>
        <v>0</v>
      </c>
      <c r="J74" s="2" t="str">
        <f ca="1">IF(D74&lt;$E$18,"N/A",IF(D74=$E$18,IF($E$7-SUM(OFFSET(F74,-$E$18,0):F74)&gt;0,$E$7-SUM(OFFSET(F74,-$E$18,0):F74),0),IF(OFFSET(G74,-$E$18,0)-SUM(OFFSET(F74,-$E$18,0):F74)&gt;0,OFFSET(G74,-$E$18,0)-SUM(OFFSET(F74,-$E$18,0):F74),0)))</f>
        <v>N/A</v>
      </c>
      <c r="K74" s="13">
        <f t="shared" ca="1" si="1"/>
        <v>0</v>
      </c>
      <c r="L74" s="26">
        <f t="shared" ca="1" si="2"/>
        <v>0</v>
      </c>
    </row>
    <row r="75" spans="4:12" x14ac:dyDescent="0.3">
      <c r="D75" s="25">
        <v>55</v>
      </c>
      <c r="E75" s="2">
        <f t="shared" ca="1" si="6"/>
        <v>184</v>
      </c>
      <c r="F75" s="15">
        <f t="shared" si="4"/>
        <v>5</v>
      </c>
      <c r="G75" s="15">
        <f t="shared" ca="1" si="5"/>
        <v>0</v>
      </c>
      <c r="H75" s="13">
        <f t="shared" ca="1" si="0"/>
        <v>0.20164383561643839</v>
      </c>
      <c r="I75" s="29">
        <f ca="1">IF(G75&lt;&gt;0,IF(E75&lt;0,0,IF(OR('Marinated Chicken'!I75&gt;0,Squid!I75&gt;0,Spanakopita!I75&gt;0,'Filet Mignon'!I75&gt;0),0,IF(OR(Pita!I75&gt;0,'Green Pepper'!I75&gt;0,'House Salad'!I75&gt;0,Mushrooms!I75&gt;0,Lemon!I75&gt;0,Tzatziki!I75&gt;0,'Monterey Jack'!I75&gt;0,Onions!I75&gt;0,'Garlic Butter Sauce'!I75&gt;0,Flour!I75&gt;0,Cheddar!I75&gt;0),50,200))),0)</f>
        <v>0</v>
      </c>
      <c r="J75" s="2" t="str">
        <f ca="1">IF(D75&lt;$E$18,"N/A",IF(D75=$E$18,IF($E$7-SUM(OFFSET(F75,-$E$18,0):F75)&gt;0,$E$7-SUM(OFFSET(F75,-$E$18,0):F75),0),IF(OFFSET(G75,-$E$18,0)-SUM(OFFSET(F75,-$E$18,0):F75)&gt;0,OFFSET(G75,-$E$18,0)-SUM(OFFSET(F75,-$E$18,0):F75),0)))</f>
        <v>N/A</v>
      </c>
      <c r="K75" s="13">
        <f t="shared" ca="1" si="1"/>
        <v>0</v>
      </c>
      <c r="L75" s="26">
        <f t="shared" ca="1" si="2"/>
        <v>0</v>
      </c>
    </row>
    <row r="76" spans="4:12" x14ac:dyDescent="0.3">
      <c r="D76" s="25">
        <v>56</v>
      </c>
      <c r="E76" s="2">
        <f t="shared" ca="1" si="6"/>
        <v>179</v>
      </c>
      <c r="F76" s="15">
        <f t="shared" si="4"/>
        <v>5</v>
      </c>
      <c r="G76" s="15">
        <f t="shared" ca="1" si="5"/>
        <v>0</v>
      </c>
      <c r="H76" s="13">
        <f t="shared" ca="1" si="0"/>
        <v>0.19616438356164387</v>
      </c>
      <c r="I76" s="29">
        <f ca="1">IF(G76&lt;&gt;0,IF(E76&lt;0,0,IF(OR('Marinated Chicken'!I76&gt;0,Squid!I76&gt;0,Spanakopita!I76&gt;0,'Filet Mignon'!I76&gt;0),0,IF(OR(Pita!I76&gt;0,'Green Pepper'!I76&gt;0,'House Salad'!I76&gt;0,Mushrooms!I76&gt;0,Lemon!I76&gt;0,Tzatziki!I76&gt;0,'Monterey Jack'!I76&gt;0,Onions!I76&gt;0,'Garlic Butter Sauce'!I76&gt;0,Flour!I76&gt;0,Cheddar!I76&gt;0),50,200))),0)</f>
        <v>0</v>
      </c>
      <c r="J76" s="2" t="str">
        <f ca="1">IF(D76&lt;$E$18,"N/A",IF(D76=$E$18,IF($E$7-SUM(OFFSET(F76,-$E$18,0):F76)&gt;0,$E$7-SUM(OFFSET(F76,-$E$18,0):F76),0),IF(OFFSET(G76,-$E$18,0)-SUM(OFFSET(F76,-$E$18,0):F76)&gt;0,OFFSET(G76,-$E$18,0)-SUM(OFFSET(F76,-$E$18,0):F76),0)))</f>
        <v>N/A</v>
      </c>
      <c r="K76" s="13">
        <f t="shared" ca="1" si="1"/>
        <v>0</v>
      </c>
      <c r="L76" s="26">
        <f t="shared" ca="1" si="2"/>
        <v>0</v>
      </c>
    </row>
    <row r="77" spans="4:12" x14ac:dyDescent="0.3">
      <c r="D77" s="25">
        <v>57</v>
      </c>
      <c r="E77" s="2">
        <f t="shared" ca="1" si="6"/>
        <v>174</v>
      </c>
      <c r="F77" s="15">
        <f t="shared" si="4"/>
        <v>5</v>
      </c>
      <c r="G77" s="15">
        <f t="shared" ca="1" si="5"/>
        <v>0</v>
      </c>
      <c r="H77" s="13">
        <f t="shared" ca="1" si="0"/>
        <v>0.19068493150684934</v>
      </c>
      <c r="I77" s="29">
        <f ca="1">IF(G77&lt;&gt;0,IF(E77&lt;0,0,IF(OR('Marinated Chicken'!I77&gt;0,Squid!I77&gt;0,Spanakopita!I77&gt;0,'Filet Mignon'!I77&gt;0),0,IF(OR(Pita!I77&gt;0,'Green Pepper'!I77&gt;0,'House Salad'!I77&gt;0,Mushrooms!I77&gt;0,Lemon!I77&gt;0,Tzatziki!I77&gt;0,'Monterey Jack'!I77&gt;0,Onions!I77&gt;0,'Garlic Butter Sauce'!I77&gt;0,Flour!I77&gt;0,Cheddar!I77&gt;0),50,200))),0)</f>
        <v>0</v>
      </c>
      <c r="J77" s="2" t="str">
        <f ca="1">IF(D77&lt;$E$18,"N/A",IF(D77=$E$18,IF($E$7-SUM(OFFSET(F77,-$E$18,0):F77)&gt;0,$E$7-SUM(OFFSET(F77,-$E$18,0):F77),0),IF(OFFSET(G77,-$E$18,0)-SUM(OFFSET(F77,-$E$18,0):F77)&gt;0,OFFSET(G77,-$E$18,0)-SUM(OFFSET(F77,-$E$18,0):F77),0)))</f>
        <v>N/A</v>
      </c>
      <c r="K77" s="13">
        <f t="shared" ca="1" si="1"/>
        <v>0</v>
      </c>
      <c r="L77" s="26">
        <f t="shared" ca="1" si="2"/>
        <v>0</v>
      </c>
    </row>
    <row r="78" spans="4:12" x14ac:dyDescent="0.3">
      <c r="D78" s="25">
        <v>58</v>
      </c>
      <c r="E78" s="2">
        <f t="shared" ca="1" si="6"/>
        <v>169</v>
      </c>
      <c r="F78" s="15">
        <f t="shared" si="4"/>
        <v>5</v>
      </c>
      <c r="G78" s="15">
        <f t="shared" ca="1" si="5"/>
        <v>0</v>
      </c>
      <c r="H78" s="13">
        <f t="shared" ca="1" si="0"/>
        <v>0.18520547945205482</v>
      </c>
      <c r="I78" s="29">
        <f ca="1">IF(G78&lt;&gt;0,IF(E78&lt;0,0,IF(OR('Marinated Chicken'!I78&gt;0,Squid!I78&gt;0,Spanakopita!I78&gt;0,'Filet Mignon'!I78&gt;0),0,IF(OR(Pita!I78&gt;0,'Green Pepper'!I78&gt;0,'House Salad'!I78&gt;0,Mushrooms!I78&gt;0,Lemon!I78&gt;0,Tzatziki!I78&gt;0,'Monterey Jack'!I78&gt;0,Onions!I78&gt;0,'Garlic Butter Sauce'!I78&gt;0,Flour!I78&gt;0,Cheddar!I78&gt;0),50,200))),0)</f>
        <v>0</v>
      </c>
      <c r="J78" s="2" t="str">
        <f ca="1">IF(D78&lt;$E$18,"N/A",IF(D78=$E$18,IF($E$7-SUM(OFFSET(F78,-$E$18,0):F78)&gt;0,$E$7-SUM(OFFSET(F78,-$E$18,0):F78),0),IF(OFFSET(G78,-$E$18,0)-SUM(OFFSET(F78,-$E$18,0):F78)&gt;0,OFFSET(G78,-$E$18,0)-SUM(OFFSET(F78,-$E$18,0):F78),0)))</f>
        <v>N/A</v>
      </c>
      <c r="K78" s="13">
        <f t="shared" ca="1" si="1"/>
        <v>0</v>
      </c>
      <c r="L78" s="26">
        <f t="shared" ca="1" si="2"/>
        <v>0</v>
      </c>
    </row>
    <row r="79" spans="4:12" x14ac:dyDescent="0.3">
      <c r="D79" s="25">
        <v>59</v>
      </c>
      <c r="E79" s="2">
        <f t="shared" ca="1" si="6"/>
        <v>164</v>
      </c>
      <c r="F79" s="15">
        <f t="shared" si="4"/>
        <v>5</v>
      </c>
      <c r="G79" s="15">
        <f t="shared" ca="1" si="5"/>
        <v>0</v>
      </c>
      <c r="H79" s="13">
        <f t="shared" ca="1" si="0"/>
        <v>0.17972602739726029</v>
      </c>
      <c r="I79" s="29">
        <f ca="1">IF(G79&lt;&gt;0,IF(E79&lt;0,0,IF(OR('Marinated Chicken'!I79&gt;0,Squid!I79&gt;0,Spanakopita!I79&gt;0,'Filet Mignon'!I79&gt;0),0,IF(OR(Pita!I79&gt;0,'Green Pepper'!I79&gt;0,'House Salad'!I79&gt;0,Mushrooms!I79&gt;0,Lemon!I79&gt;0,Tzatziki!I79&gt;0,'Monterey Jack'!I79&gt;0,Onions!I79&gt;0,'Garlic Butter Sauce'!I79&gt;0,Flour!I79&gt;0,Cheddar!I79&gt;0),50,200))),0)</f>
        <v>0</v>
      </c>
      <c r="J79" s="2" t="str">
        <f ca="1">IF(D79&lt;$E$18,"N/A",IF(D79=$E$18,IF($E$7-SUM(OFFSET(F79,-$E$18,0):F79)&gt;0,$E$7-SUM(OFFSET(F79,-$E$18,0):F79),0),IF(OFFSET(G79,-$E$18,0)-SUM(OFFSET(F79,-$E$18,0):F79)&gt;0,OFFSET(G79,-$E$18,0)-SUM(OFFSET(F79,-$E$18,0):F79),0)))</f>
        <v>N/A</v>
      </c>
      <c r="K79" s="13">
        <f t="shared" ca="1" si="1"/>
        <v>0</v>
      </c>
      <c r="L79" s="26">
        <f t="shared" ca="1" si="2"/>
        <v>0</v>
      </c>
    </row>
    <row r="80" spans="4:12" x14ac:dyDescent="0.3">
      <c r="D80" s="25">
        <v>60</v>
      </c>
      <c r="E80" s="2">
        <f t="shared" ca="1" si="6"/>
        <v>159</v>
      </c>
      <c r="F80" s="15">
        <f t="shared" si="4"/>
        <v>5</v>
      </c>
      <c r="G80" s="15">
        <f t="shared" ca="1" si="5"/>
        <v>0</v>
      </c>
      <c r="H80" s="13">
        <f t="shared" ca="1" si="0"/>
        <v>0.17424657534246576</v>
      </c>
      <c r="I80" s="29">
        <f ca="1">IF(G80&lt;&gt;0,IF(E80&lt;0,0,IF(OR('Marinated Chicken'!I80&gt;0,Squid!I80&gt;0,Spanakopita!I80&gt;0,'Filet Mignon'!I80&gt;0),0,IF(OR(Pita!I80&gt;0,'Green Pepper'!I80&gt;0,'House Salad'!I80&gt;0,Mushrooms!I80&gt;0,Lemon!I80&gt;0,Tzatziki!I80&gt;0,'Monterey Jack'!I80&gt;0,Onions!I80&gt;0,'Garlic Butter Sauce'!I80&gt;0,Flour!I80&gt;0,Cheddar!I80&gt;0),50,200))),0)</f>
        <v>0</v>
      </c>
      <c r="J80" s="2" t="str">
        <f ca="1">IF(D80&lt;$E$18,"N/A",IF(D80=$E$18,IF($E$7-SUM(OFFSET(F80,-$E$18,0):F80)&gt;0,$E$7-SUM(OFFSET(F80,-$E$18,0):F80),0),IF(OFFSET(G80,-$E$18,0)-SUM(OFFSET(F80,-$E$18,0):F80)&gt;0,OFFSET(G80,-$E$18,0)-SUM(OFFSET(F80,-$E$18,0):F80),0)))</f>
        <v>N/A</v>
      </c>
      <c r="K80" s="13">
        <f t="shared" ca="1" si="1"/>
        <v>0</v>
      </c>
      <c r="L80" s="26">
        <f t="shared" ca="1" si="2"/>
        <v>0</v>
      </c>
    </row>
    <row r="81" spans="4:12" x14ac:dyDescent="0.3">
      <c r="D81" s="25">
        <v>61</v>
      </c>
      <c r="E81" s="2">
        <f t="shared" ca="1" si="6"/>
        <v>154</v>
      </c>
      <c r="F81" s="15">
        <f t="shared" si="4"/>
        <v>5</v>
      </c>
      <c r="G81" s="15">
        <f t="shared" ca="1" si="5"/>
        <v>0</v>
      </c>
      <c r="H81" s="13">
        <f t="shared" ca="1" si="0"/>
        <v>0.16876712328767127</v>
      </c>
      <c r="I81" s="29">
        <f ca="1">IF(G81&lt;&gt;0,IF(E81&lt;0,0,IF(OR('Marinated Chicken'!I81&gt;0,Squid!I81&gt;0,Spanakopita!I81&gt;0,'Filet Mignon'!I81&gt;0),0,IF(OR(Pita!I81&gt;0,'Green Pepper'!I81&gt;0,'House Salad'!I81&gt;0,Mushrooms!I81&gt;0,Lemon!I81&gt;0,Tzatziki!I81&gt;0,'Monterey Jack'!I81&gt;0,Onions!I81&gt;0,'Garlic Butter Sauce'!I81&gt;0,Flour!I81&gt;0,Cheddar!I81&gt;0),50,200))),0)</f>
        <v>0</v>
      </c>
      <c r="J81" s="2" t="str">
        <f ca="1">IF(D81&lt;$E$18,"N/A",IF(D81=$E$18,IF($E$7-SUM(OFFSET(F81,-$E$18,0):F81)&gt;0,$E$7-SUM(OFFSET(F81,-$E$18,0):F81),0),IF(OFFSET(G81,-$E$18,0)-SUM(OFFSET(F81,-$E$18,0):F81)&gt;0,OFFSET(G81,-$E$18,0)-SUM(OFFSET(F81,-$E$18,0):F81),0)))</f>
        <v>N/A</v>
      </c>
      <c r="K81" s="13">
        <f t="shared" ca="1" si="1"/>
        <v>0</v>
      </c>
      <c r="L81" s="26">
        <f t="shared" ca="1" si="2"/>
        <v>0</v>
      </c>
    </row>
    <row r="82" spans="4:12" x14ac:dyDescent="0.3">
      <c r="D82" s="25">
        <v>62</v>
      </c>
      <c r="E82" s="2">
        <f t="shared" ca="1" si="6"/>
        <v>149</v>
      </c>
      <c r="F82" s="15">
        <f t="shared" si="4"/>
        <v>5</v>
      </c>
      <c r="G82" s="15">
        <f t="shared" ca="1" si="5"/>
        <v>0</v>
      </c>
      <c r="H82" s="13">
        <f t="shared" ca="1" si="0"/>
        <v>0.16328767123287674</v>
      </c>
      <c r="I82" s="29">
        <f ca="1">IF(G82&lt;&gt;0,IF(E82&lt;0,0,IF(OR('Marinated Chicken'!I82&gt;0,Squid!I82&gt;0,Spanakopita!I82&gt;0,'Filet Mignon'!I82&gt;0),0,IF(OR(Pita!I82&gt;0,'Green Pepper'!I82&gt;0,'House Salad'!I82&gt;0,Mushrooms!I82&gt;0,Lemon!I82&gt;0,Tzatziki!I82&gt;0,'Monterey Jack'!I82&gt;0,Onions!I82&gt;0,'Garlic Butter Sauce'!I82&gt;0,Flour!I82&gt;0,Cheddar!I82&gt;0),50,200))),0)</f>
        <v>0</v>
      </c>
      <c r="J82" s="2" t="str">
        <f ca="1">IF(D82&lt;$E$18,"N/A",IF(D82=$E$18,IF($E$7-SUM(OFFSET(F82,-$E$18,0):F82)&gt;0,$E$7-SUM(OFFSET(F82,-$E$18,0):F82),0),IF(OFFSET(G82,-$E$18,0)-SUM(OFFSET(F82,-$E$18,0):F82)&gt;0,OFFSET(G82,-$E$18,0)-SUM(OFFSET(F82,-$E$18,0):F82),0)))</f>
        <v>N/A</v>
      </c>
      <c r="K82" s="13">
        <f t="shared" ca="1" si="1"/>
        <v>0</v>
      </c>
      <c r="L82" s="26">
        <f t="shared" ca="1" si="2"/>
        <v>0</v>
      </c>
    </row>
    <row r="83" spans="4:12" x14ac:dyDescent="0.3">
      <c r="D83" s="25">
        <v>63</v>
      </c>
      <c r="E83" s="2">
        <f t="shared" ca="1" si="6"/>
        <v>144</v>
      </c>
      <c r="F83" s="15">
        <f t="shared" si="4"/>
        <v>5</v>
      </c>
      <c r="G83" s="15">
        <f t="shared" ca="1" si="5"/>
        <v>0</v>
      </c>
      <c r="H83" s="13">
        <f t="shared" ca="1" si="0"/>
        <v>0.15780821917808222</v>
      </c>
      <c r="I83" s="29">
        <f ca="1">IF(G83&lt;&gt;0,IF(E83&lt;0,0,IF(OR('Marinated Chicken'!I83&gt;0,Squid!I83&gt;0,Spanakopita!I83&gt;0,'Filet Mignon'!I83&gt;0),0,IF(OR(Pita!I83&gt;0,'Green Pepper'!I83&gt;0,'House Salad'!I83&gt;0,Mushrooms!I83&gt;0,Lemon!I83&gt;0,Tzatziki!I83&gt;0,'Monterey Jack'!I83&gt;0,Onions!I83&gt;0,'Garlic Butter Sauce'!I83&gt;0,Flour!I83&gt;0,Cheddar!I83&gt;0),50,200))),0)</f>
        <v>0</v>
      </c>
      <c r="J83" s="2" t="str">
        <f ca="1">IF(D83&lt;$E$18,"N/A",IF(D83=$E$18,IF($E$7-SUM(OFFSET(F83,-$E$18,0):F83)&gt;0,$E$7-SUM(OFFSET(F83,-$E$18,0):F83),0),IF(OFFSET(G83,-$E$18,0)-SUM(OFFSET(F83,-$E$18,0):F83)&gt;0,OFFSET(G83,-$E$18,0)-SUM(OFFSET(F83,-$E$18,0):F83),0)))</f>
        <v>N/A</v>
      </c>
      <c r="K83" s="13">
        <f t="shared" ca="1" si="1"/>
        <v>0</v>
      </c>
      <c r="L83" s="26">
        <f t="shared" ca="1" si="2"/>
        <v>0</v>
      </c>
    </row>
    <row r="84" spans="4:12" x14ac:dyDescent="0.3">
      <c r="D84" s="25">
        <v>64</v>
      </c>
      <c r="E84" s="2">
        <f t="shared" ca="1" si="6"/>
        <v>139</v>
      </c>
      <c r="F84" s="15">
        <f t="shared" si="4"/>
        <v>5</v>
      </c>
      <c r="G84" s="15">
        <f t="shared" ca="1" si="5"/>
        <v>0</v>
      </c>
      <c r="H84" s="13">
        <f t="shared" ca="1" si="0"/>
        <v>0.15232876712328769</v>
      </c>
      <c r="I84" s="29">
        <f ca="1">IF(G84&lt;&gt;0,IF(E84&lt;0,0,IF(OR('Marinated Chicken'!I84&gt;0,Squid!I84&gt;0,Spanakopita!I84&gt;0,'Filet Mignon'!I84&gt;0),0,IF(OR(Pita!I84&gt;0,'Green Pepper'!I84&gt;0,'House Salad'!I84&gt;0,Mushrooms!I84&gt;0,Lemon!I84&gt;0,Tzatziki!I84&gt;0,'Monterey Jack'!I84&gt;0,Onions!I84&gt;0,'Garlic Butter Sauce'!I84&gt;0,Flour!I84&gt;0,Cheddar!I84&gt;0),50,200))),0)</f>
        <v>0</v>
      </c>
      <c r="J84" s="2" t="str">
        <f ca="1">IF(D84&lt;$E$18,"N/A",IF(D84=$E$18,IF($E$7-SUM(OFFSET(F84,-$E$18,0):F84)&gt;0,$E$7-SUM(OFFSET(F84,-$E$18,0):F84),0),IF(OFFSET(G84,-$E$18,0)-SUM(OFFSET(F84,-$E$18,0):F84)&gt;0,OFFSET(G84,-$E$18,0)-SUM(OFFSET(F84,-$E$18,0):F84),0)))</f>
        <v>N/A</v>
      </c>
      <c r="K84" s="13">
        <f t="shared" ca="1" si="1"/>
        <v>0</v>
      </c>
      <c r="L84" s="26">
        <f t="shared" ca="1" si="2"/>
        <v>0</v>
      </c>
    </row>
    <row r="85" spans="4:12" x14ac:dyDescent="0.3">
      <c r="D85" s="25">
        <v>65</v>
      </c>
      <c r="E85" s="2">
        <f t="shared" ca="1" si="6"/>
        <v>134</v>
      </c>
      <c r="F85" s="15">
        <f t="shared" si="4"/>
        <v>5</v>
      </c>
      <c r="G85" s="15">
        <f t="shared" ca="1" si="5"/>
        <v>0</v>
      </c>
      <c r="H85" s="13">
        <f t="shared" ref="H85:H148" ca="1" si="7">IF(E85&gt;0,E85*($E$12/365),0)</f>
        <v>0.14684931506849316</v>
      </c>
      <c r="I85" s="29">
        <f ca="1">IF(G85&lt;&gt;0,IF(E85&lt;0,0,IF(OR('Marinated Chicken'!I85&gt;0,Squid!I85&gt;0,Spanakopita!I85&gt;0,'Filet Mignon'!I85&gt;0),0,IF(OR(Pita!I85&gt;0,'Green Pepper'!I85&gt;0,'House Salad'!I85&gt;0,Mushrooms!I85&gt;0,Lemon!I85&gt;0,Tzatziki!I85&gt;0,'Monterey Jack'!I85&gt;0,Onions!I85&gt;0,'Garlic Butter Sauce'!I85&gt;0,Flour!I85&gt;0,Cheddar!I85&gt;0),50,200))),0)</f>
        <v>0</v>
      </c>
      <c r="J85" s="2" t="str">
        <f ca="1">IF(D85&lt;$E$18,"N/A",IF(D85=$E$18,IF($E$7-SUM(OFFSET(F85,-$E$18,0):F85)&gt;0,$E$7-SUM(OFFSET(F85,-$E$18,0):F85),0),IF(OFFSET(G85,-$E$18,0)-SUM(OFFSET(F85,-$E$18,0):F85)&gt;0,OFFSET(G85,-$E$18,0)-SUM(OFFSET(F85,-$E$18,0):F85),0)))</f>
        <v>N/A</v>
      </c>
      <c r="K85" s="13">
        <f t="shared" ref="K85:K148" ca="1" si="8">IF(ISNUMBER(J85),J85*$E$13,0)</f>
        <v>0</v>
      </c>
      <c r="L85" s="26">
        <f t="shared" ref="L85:L148" ca="1" si="9">IF(D85&gt;1,IF(E85&lt;0,$E$14,0),0)</f>
        <v>0</v>
      </c>
    </row>
    <row r="86" spans="4:12" x14ac:dyDescent="0.3">
      <c r="D86" s="25">
        <v>66</v>
      </c>
      <c r="E86" s="2">
        <f t="shared" ca="1" si="6"/>
        <v>129</v>
      </c>
      <c r="F86" s="15">
        <f t="shared" ref="F86:F149" si="10">ROUND($E$15/7,0)</f>
        <v>5</v>
      </c>
      <c r="G86" s="15">
        <f t="shared" ref="G86:G149" ca="1" si="11">IF(D86=1,$E$4,IF(E86&lt;0,$E$4-E86,IF(MOD(D86,$E$5)=0,$E$4-E86,0)))</f>
        <v>0</v>
      </c>
      <c r="H86" s="13">
        <f t="shared" ca="1" si="7"/>
        <v>0.14136986301369864</v>
      </c>
      <c r="I86" s="29">
        <f ca="1">IF(G86&lt;&gt;0,IF(E86&lt;0,0,IF(OR('Marinated Chicken'!I86&gt;0,Squid!I86&gt;0,Spanakopita!I86&gt;0,'Filet Mignon'!I86&gt;0),0,IF(OR(Pita!I86&gt;0,'Green Pepper'!I86&gt;0,'House Salad'!I86&gt;0,Mushrooms!I86&gt;0,Lemon!I86&gt;0,Tzatziki!I86&gt;0,'Monterey Jack'!I86&gt;0,Onions!I86&gt;0,'Garlic Butter Sauce'!I86&gt;0,Flour!I86&gt;0,Cheddar!I86&gt;0),50,200))),0)</f>
        <v>0</v>
      </c>
      <c r="J86" s="2" t="str">
        <f ca="1">IF(D86&lt;$E$18,"N/A",IF(D86=$E$18,IF($E$7-SUM(OFFSET(F86,-$E$18,0):F86)&gt;0,$E$7-SUM(OFFSET(F86,-$E$18,0):F86),0),IF(OFFSET(G86,-$E$18,0)-SUM(OFFSET(F86,-$E$18,0):F86)&gt;0,OFFSET(G86,-$E$18,0)-SUM(OFFSET(F86,-$E$18,0):F86),0)))</f>
        <v>N/A</v>
      </c>
      <c r="K86" s="13">
        <f t="shared" ca="1" si="8"/>
        <v>0</v>
      </c>
      <c r="L86" s="26">
        <f t="shared" ca="1" si="9"/>
        <v>0</v>
      </c>
    </row>
    <row r="87" spans="4:12" x14ac:dyDescent="0.3">
      <c r="D87" s="25">
        <v>67</v>
      </c>
      <c r="E87" s="2">
        <f t="shared" ca="1" si="6"/>
        <v>124</v>
      </c>
      <c r="F87" s="15">
        <f t="shared" si="10"/>
        <v>5</v>
      </c>
      <c r="G87" s="15">
        <f t="shared" ca="1" si="11"/>
        <v>0</v>
      </c>
      <c r="H87" s="13">
        <f t="shared" ca="1" si="7"/>
        <v>0.13589041095890414</v>
      </c>
      <c r="I87" s="29">
        <f ca="1">IF(G87&lt;&gt;0,IF(E87&lt;0,0,IF(OR('Marinated Chicken'!I87&gt;0,Squid!I87&gt;0,Spanakopita!I87&gt;0,'Filet Mignon'!I87&gt;0),0,IF(OR(Pita!I87&gt;0,'Green Pepper'!I87&gt;0,'House Salad'!I87&gt;0,Mushrooms!I87&gt;0,Lemon!I87&gt;0,Tzatziki!I87&gt;0,'Monterey Jack'!I87&gt;0,Onions!I87&gt;0,'Garlic Butter Sauce'!I87&gt;0,Flour!I87&gt;0,Cheddar!I87&gt;0),50,200))),0)</f>
        <v>0</v>
      </c>
      <c r="J87" s="2" t="str">
        <f ca="1">IF(D87&lt;$E$18,"N/A",IF(D87=$E$18,IF($E$7-SUM(OFFSET(F87,-$E$18,0):F87)&gt;0,$E$7-SUM(OFFSET(F87,-$E$18,0):F87),0),IF(OFFSET(G87,-$E$18,0)-SUM(OFFSET(F87,-$E$18,0):F87)&gt;0,OFFSET(G87,-$E$18,0)-SUM(OFFSET(F87,-$E$18,0):F87),0)))</f>
        <v>N/A</v>
      </c>
      <c r="K87" s="13">
        <f t="shared" ca="1" si="8"/>
        <v>0</v>
      </c>
      <c r="L87" s="26">
        <f t="shared" ca="1" si="9"/>
        <v>0</v>
      </c>
    </row>
    <row r="88" spans="4:12" x14ac:dyDescent="0.3">
      <c r="D88" s="25">
        <v>68</v>
      </c>
      <c r="E88" s="2">
        <f t="shared" ca="1" si="6"/>
        <v>119</v>
      </c>
      <c r="F88" s="15">
        <f t="shared" si="10"/>
        <v>5</v>
      </c>
      <c r="G88" s="15">
        <f t="shared" ca="1" si="11"/>
        <v>0</v>
      </c>
      <c r="H88" s="13">
        <f t="shared" ca="1" si="7"/>
        <v>0.13041095890410961</v>
      </c>
      <c r="I88" s="29">
        <f ca="1">IF(G88&lt;&gt;0,IF(E88&lt;0,0,IF(OR('Marinated Chicken'!I88&gt;0,Squid!I88&gt;0,Spanakopita!I88&gt;0,'Filet Mignon'!I88&gt;0),0,IF(OR(Pita!I88&gt;0,'Green Pepper'!I88&gt;0,'House Salad'!I88&gt;0,Mushrooms!I88&gt;0,Lemon!I88&gt;0,Tzatziki!I88&gt;0,'Monterey Jack'!I88&gt;0,Onions!I88&gt;0,'Garlic Butter Sauce'!I88&gt;0,Flour!I88&gt;0,Cheddar!I88&gt;0),50,200))),0)</f>
        <v>0</v>
      </c>
      <c r="J88" s="2" t="str">
        <f ca="1">IF(D88&lt;$E$18,"N/A",IF(D88=$E$18,IF($E$7-SUM(OFFSET(F88,-$E$18,0):F88)&gt;0,$E$7-SUM(OFFSET(F88,-$E$18,0):F88),0),IF(OFFSET(G88,-$E$18,0)-SUM(OFFSET(F88,-$E$18,0):F88)&gt;0,OFFSET(G88,-$E$18,0)-SUM(OFFSET(F88,-$E$18,0):F88),0)))</f>
        <v>N/A</v>
      </c>
      <c r="K88" s="13">
        <f t="shared" ca="1" si="8"/>
        <v>0</v>
      </c>
      <c r="L88" s="26">
        <f t="shared" ca="1" si="9"/>
        <v>0</v>
      </c>
    </row>
    <row r="89" spans="4:12" x14ac:dyDescent="0.3">
      <c r="D89" s="25">
        <v>69</v>
      </c>
      <c r="E89" s="2">
        <f t="shared" ca="1" si="6"/>
        <v>114</v>
      </c>
      <c r="F89" s="15">
        <f t="shared" si="10"/>
        <v>5</v>
      </c>
      <c r="G89" s="15">
        <f t="shared" ca="1" si="11"/>
        <v>0</v>
      </c>
      <c r="H89" s="13">
        <f t="shared" ca="1" si="7"/>
        <v>0.12493150684931509</v>
      </c>
      <c r="I89" s="29">
        <f ca="1">IF(G89&lt;&gt;0,IF(E89&lt;0,0,IF(OR('Marinated Chicken'!I89&gt;0,Squid!I89&gt;0,Spanakopita!I89&gt;0,'Filet Mignon'!I89&gt;0),0,IF(OR(Pita!I89&gt;0,'Green Pepper'!I89&gt;0,'House Salad'!I89&gt;0,Mushrooms!I89&gt;0,Lemon!I89&gt;0,Tzatziki!I89&gt;0,'Monterey Jack'!I89&gt;0,Onions!I89&gt;0,'Garlic Butter Sauce'!I89&gt;0,Flour!I89&gt;0,Cheddar!I89&gt;0),50,200))),0)</f>
        <v>0</v>
      </c>
      <c r="J89" s="2" t="str">
        <f ca="1">IF(D89&lt;$E$18,"N/A",IF(D89=$E$18,IF($E$7-SUM(OFFSET(F89,-$E$18,0):F89)&gt;0,$E$7-SUM(OFFSET(F89,-$E$18,0):F89),0),IF(OFFSET(G89,-$E$18,0)-SUM(OFFSET(F89,-$E$18,0):F89)&gt;0,OFFSET(G89,-$E$18,0)-SUM(OFFSET(F89,-$E$18,0):F89),0)))</f>
        <v>N/A</v>
      </c>
      <c r="K89" s="13">
        <f t="shared" ca="1" si="8"/>
        <v>0</v>
      </c>
      <c r="L89" s="26">
        <f t="shared" ca="1" si="9"/>
        <v>0</v>
      </c>
    </row>
    <row r="90" spans="4:12" x14ac:dyDescent="0.3">
      <c r="D90" s="25">
        <v>70</v>
      </c>
      <c r="E90" s="2">
        <f t="shared" ca="1" si="6"/>
        <v>109</v>
      </c>
      <c r="F90" s="15">
        <f t="shared" si="10"/>
        <v>5</v>
      </c>
      <c r="G90" s="15">
        <f t="shared" ca="1" si="11"/>
        <v>175</v>
      </c>
      <c r="H90" s="13">
        <f t="shared" ca="1" si="7"/>
        <v>0.11945205479452056</v>
      </c>
      <c r="I90" s="29">
        <f ca="1">IF(G90&lt;&gt;0,IF(E90&lt;0,0,IF(OR('Marinated Chicken'!I90&gt;0,Squid!I90&gt;0,Spanakopita!I90&gt;0,'Filet Mignon'!I90&gt;0),0,IF(OR(Pita!I90&gt;0,'Green Pepper'!I90&gt;0,'House Salad'!I90&gt;0,Mushrooms!I90&gt;0,Lemon!I90&gt;0,Tzatziki!I90&gt;0,'Monterey Jack'!I90&gt;0,Onions!I90&gt;0,'Garlic Butter Sauce'!I90&gt;0,Flour!I90&gt;0,Cheddar!I90&gt;0),50,200))),0)</f>
        <v>0</v>
      </c>
      <c r="J90" s="2" t="str">
        <f ca="1">IF(D90&lt;$E$18,"N/A",IF(D90=$E$18,IF($E$7-SUM(OFFSET(F90,-$E$18,0):F90)&gt;0,$E$7-SUM(OFFSET(F90,-$E$18,0):F90),0),IF(OFFSET(G90,-$E$18,0)-SUM(OFFSET(F90,-$E$18,0):F90)&gt;0,OFFSET(G90,-$E$18,0)-SUM(OFFSET(F90,-$E$18,0):F90),0)))</f>
        <v>N/A</v>
      </c>
      <c r="K90" s="13">
        <f t="shared" ca="1" si="8"/>
        <v>0</v>
      </c>
      <c r="L90" s="26">
        <f t="shared" ca="1" si="9"/>
        <v>0</v>
      </c>
    </row>
    <row r="91" spans="4:12" x14ac:dyDescent="0.3">
      <c r="D91" s="25">
        <v>71</v>
      </c>
      <c r="E91" s="2">
        <f t="shared" ca="1" si="6"/>
        <v>279</v>
      </c>
      <c r="F91" s="15">
        <f t="shared" si="10"/>
        <v>5</v>
      </c>
      <c r="G91" s="15">
        <f t="shared" ca="1" si="11"/>
        <v>0</v>
      </c>
      <c r="H91" s="13">
        <f t="shared" ca="1" si="7"/>
        <v>0.3057534246575343</v>
      </c>
      <c r="I91" s="29">
        <f ca="1">IF(G91&lt;&gt;0,IF(E91&lt;0,0,IF(OR('Marinated Chicken'!I91&gt;0,Squid!I91&gt;0,Spanakopita!I91&gt;0,'Filet Mignon'!I91&gt;0),0,IF(OR(Pita!I91&gt;0,'Green Pepper'!I91&gt;0,'House Salad'!I91&gt;0,Mushrooms!I91&gt;0,Lemon!I91&gt;0,Tzatziki!I91&gt;0,'Monterey Jack'!I91&gt;0,Onions!I91&gt;0,'Garlic Butter Sauce'!I91&gt;0,Flour!I91&gt;0,Cheddar!I91&gt;0),50,200))),0)</f>
        <v>0</v>
      </c>
      <c r="J91" s="2" t="str">
        <f ca="1">IF(D91&lt;$E$18,"N/A",IF(D91=$E$18,IF($E$7-SUM(OFFSET(F91,-$E$18,0):F91)&gt;0,$E$7-SUM(OFFSET(F91,-$E$18,0):F91),0),IF(OFFSET(G91,-$E$18,0)-SUM(OFFSET(F91,-$E$18,0):F91)&gt;0,OFFSET(G91,-$E$18,0)-SUM(OFFSET(F91,-$E$18,0):F91),0)))</f>
        <v>N/A</v>
      </c>
      <c r="K91" s="13">
        <f t="shared" ca="1" si="8"/>
        <v>0</v>
      </c>
      <c r="L91" s="26">
        <f t="shared" ca="1" si="9"/>
        <v>0</v>
      </c>
    </row>
    <row r="92" spans="4:12" x14ac:dyDescent="0.3">
      <c r="D92" s="25">
        <v>72</v>
      </c>
      <c r="E92" s="2">
        <f t="shared" ref="E92:E155" ca="1" si="12">E91-F92+G91-IF(ISNUMBER(J91),J91,0)</f>
        <v>274</v>
      </c>
      <c r="F92" s="15">
        <f t="shared" si="10"/>
        <v>5</v>
      </c>
      <c r="G92" s="15">
        <f t="shared" ca="1" si="11"/>
        <v>0</v>
      </c>
      <c r="H92" s="13">
        <f t="shared" ca="1" si="7"/>
        <v>0.30027397260273975</v>
      </c>
      <c r="I92" s="29">
        <f ca="1">IF(G92&lt;&gt;0,IF(E92&lt;0,0,IF(OR('Marinated Chicken'!I92&gt;0,Squid!I92&gt;0,Spanakopita!I92&gt;0,'Filet Mignon'!I92&gt;0),0,IF(OR(Pita!I92&gt;0,'Green Pepper'!I92&gt;0,'House Salad'!I92&gt;0,Mushrooms!I92&gt;0,Lemon!I92&gt;0,Tzatziki!I92&gt;0,'Monterey Jack'!I92&gt;0,Onions!I92&gt;0,'Garlic Butter Sauce'!I92&gt;0,Flour!I92&gt;0,Cheddar!I92&gt;0),50,200))),0)</f>
        <v>0</v>
      </c>
      <c r="J92" s="2" t="str">
        <f ca="1">IF(D92&lt;$E$18,"N/A",IF(D92=$E$18,IF($E$7-SUM(OFFSET(F92,-$E$18,0):F92)&gt;0,$E$7-SUM(OFFSET(F92,-$E$18,0):F92),0),IF(OFFSET(G92,-$E$18,0)-SUM(OFFSET(F92,-$E$18,0):F92)&gt;0,OFFSET(G92,-$E$18,0)-SUM(OFFSET(F92,-$E$18,0):F92),0)))</f>
        <v>N/A</v>
      </c>
      <c r="K92" s="13">
        <f t="shared" ca="1" si="8"/>
        <v>0</v>
      </c>
      <c r="L92" s="26">
        <f t="shared" ca="1" si="9"/>
        <v>0</v>
      </c>
    </row>
    <row r="93" spans="4:12" x14ac:dyDescent="0.3">
      <c r="D93" s="25">
        <v>73</v>
      </c>
      <c r="E93" s="2">
        <f t="shared" ca="1" si="12"/>
        <v>269</v>
      </c>
      <c r="F93" s="15">
        <f t="shared" si="10"/>
        <v>5</v>
      </c>
      <c r="G93" s="15">
        <f t="shared" ca="1" si="11"/>
        <v>0</v>
      </c>
      <c r="H93" s="13">
        <f t="shared" ca="1" si="7"/>
        <v>0.29479452054794525</v>
      </c>
      <c r="I93" s="29">
        <f ca="1">IF(G93&lt;&gt;0,IF(E93&lt;0,0,IF(OR('Marinated Chicken'!I93&gt;0,Squid!I93&gt;0,Spanakopita!I93&gt;0,'Filet Mignon'!I93&gt;0),0,IF(OR(Pita!I93&gt;0,'Green Pepper'!I93&gt;0,'House Salad'!I93&gt;0,Mushrooms!I93&gt;0,Lemon!I93&gt;0,Tzatziki!I93&gt;0,'Monterey Jack'!I93&gt;0,Onions!I93&gt;0,'Garlic Butter Sauce'!I93&gt;0,Flour!I93&gt;0,Cheddar!I93&gt;0),50,200))),0)</f>
        <v>0</v>
      </c>
      <c r="J93" s="2" t="str">
        <f ca="1">IF(D93&lt;$E$18,"N/A",IF(D93=$E$18,IF($E$7-SUM(OFFSET(F93,-$E$18,0):F93)&gt;0,$E$7-SUM(OFFSET(F93,-$E$18,0):F93),0),IF(OFFSET(G93,-$E$18,0)-SUM(OFFSET(F93,-$E$18,0):F93)&gt;0,OFFSET(G93,-$E$18,0)-SUM(OFFSET(F93,-$E$18,0):F93),0)))</f>
        <v>N/A</v>
      </c>
      <c r="K93" s="13">
        <f t="shared" ca="1" si="8"/>
        <v>0</v>
      </c>
      <c r="L93" s="26">
        <f t="shared" ca="1" si="9"/>
        <v>0</v>
      </c>
    </row>
    <row r="94" spans="4:12" x14ac:dyDescent="0.3">
      <c r="D94" s="25">
        <v>74</v>
      </c>
      <c r="E94" s="2">
        <f t="shared" ca="1" si="12"/>
        <v>264</v>
      </c>
      <c r="F94" s="15">
        <f t="shared" si="10"/>
        <v>5</v>
      </c>
      <c r="G94" s="15">
        <f t="shared" ca="1" si="11"/>
        <v>0</v>
      </c>
      <c r="H94" s="13">
        <f t="shared" ca="1" si="7"/>
        <v>0.2893150684931507</v>
      </c>
      <c r="I94" s="29">
        <f ca="1">IF(G94&lt;&gt;0,IF(E94&lt;0,0,IF(OR('Marinated Chicken'!I94&gt;0,Squid!I94&gt;0,Spanakopita!I94&gt;0,'Filet Mignon'!I94&gt;0),0,IF(OR(Pita!I94&gt;0,'Green Pepper'!I94&gt;0,'House Salad'!I94&gt;0,Mushrooms!I94&gt;0,Lemon!I94&gt;0,Tzatziki!I94&gt;0,'Monterey Jack'!I94&gt;0,Onions!I94&gt;0,'Garlic Butter Sauce'!I94&gt;0,Flour!I94&gt;0,Cheddar!I94&gt;0),50,200))),0)</f>
        <v>0</v>
      </c>
      <c r="J94" s="2" t="str">
        <f ca="1">IF(D94&lt;$E$18,"N/A",IF(D94=$E$18,IF($E$7-SUM(OFFSET(F94,-$E$18,0):F94)&gt;0,$E$7-SUM(OFFSET(F94,-$E$18,0):F94),0),IF(OFFSET(G94,-$E$18,0)-SUM(OFFSET(F94,-$E$18,0):F94)&gt;0,OFFSET(G94,-$E$18,0)-SUM(OFFSET(F94,-$E$18,0):F94),0)))</f>
        <v>N/A</v>
      </c>
      <c r="K94" s="13">
        <f t="shared" ca="1" si="8"/>
        <v>0</v>
      </c>
      <c r="L94" s="26">
        <f t="shared" ca="1" si="9"/>
        <v>0</v>
      </c>
    </row>
    <row r="95" spans="4:12" x14ac:dyDescent="0.3">
      <c r="D95" s="25">
        <v>75</v>
      </c>
      <c r="E95" s="2">
        <f t="shared" ca="1" si="12"/>
        <v>259</v>
      </c>
      <c r="F95" s="15">
        <f t="shared" si="10"/>
        <v>5</v>
      </c>
      <c r="G95" s="15">
        <f t="shared" ca="1" si="11"/>
        <v>0</v>
      </c>
      <c r="H95" s="13">
        <f t="shared" ca="1" si="7"/>
        <v>0.2838356164383562</v>
      </c>
      <c r="I95" s="29">
        <f ca="1">IF(G95&lt;&gt;0,IF(E95&lt;0,0,IF(OR('Marinated Chicken'!I95&gt;0,Squid!I95&gt;0,Spanakopita!I95&gt;0,'Filet Mignon'!I95&gt;0),0,IF(OR(Pita!I95&gt;0,'Green Pepper'!I95&gt;0,'House Salad'!I95&gt;0,Mushrooms!I95&gt;0,Lemon!I95&gt;0,Tzatziki!I95&gt;0,'Monterey Jack'!I95&gt;0,Onions!I95&gt;0,'Garlic Butter Sauce'!I95&gt;0,Flour!I95&gt;0,Cheddar!I95&gt;0),50,200))),0)</f>
        <v>0</v>
      </c>
      <c r="J95" s="2" t="str">
        <f ca="1">IF(D95&lt;$E$18,"N/A",IF(D95=$E$18,IF($E$7-SUM(OFFSET(F95,-$E$18,0):F95)&gt;0,$E$7-SUM(OFFSET(F95,-$E$18,0):F95),0),IF(OFFSET(G95,-$E$18,0)-SUM(OFFSET(F95,-$E$18,0):F95)&gt;0,OFFSET(G95,-$E$18,0)-SUM(OFFSET(F95,-$E$18,0):F95),0)))</f>
        <v>N/A</v>
      </c>
      <c r="K95" s="13">
        <f t="shared" ca="1" si="8"/>
        <v>0</v>
      </c>
      <c r="L95" s="26">
        <f t="shared" ca="1" si="9"/>
        <v>0</v>
      </c>
    </row>
    <row r="96" spans="4:12" x14ac:dyDescent="0.3">
      <c r="D96" s="25">
        <v>76</v>
      </c>
      <c r="E96" s="2">
        <f t="shared" ca="1" si="12"/>
        <v>254</v>
      </c>
      <c r="F96" s="15">
        <f t="shared" si="10"/>
        <v>5</v>
      </c>
      <c r="G96" s="15">
        <f t="shared" ca="1" si="11"/>
        <v>0</v>
      </c>
      <c r="H96" s="13">
        <f t="shared" ca="1" si="7"/>
        <v>0.2783561643835617</v>
      </c>
      <c r="I96" s="29">
        <f ca="1">IF(G96&lt;&gt;0,IF(E96&lt;0,0,IF(OR('Marinated Chicken'!I96&gt;0,Squid!I96&gt;0,Spanakopita!I96&gt;0,'Filet Mignon'!I96&gt;0),0,IF(OR(Pita!I96&gt;0,'Green Pepper'!I96&gt;0,'House Salad'!I96&gt;0,Mushrooms!I96&gt;0,Lemon!I96&gt;0,Tzatziki!I96&gt;0,'Monterey Jack'!I96&gt;0,Onions!I96&gt;0,'Garlic Butter Sauce'!I96&gt;0,Flour!I96&gt;0,Cheddar!I96&gt;0),50,200))),0)</f>
        <v>0</v>
      </c>
      <c r="J96" s="2" t="str">
        <f ca="1">IF(D96&lt;$E$18,"N/A",IF(D96=$E$18,IF($E$7-SUM(OFFSET(F96,-$E$18,0):F96)&gt;0,$E$7-SUM(OFFSET(F96,-$E$18,0):F96),0),IF(OFFSET(G96,-$E$18,0)-SUM(OFFSET(F96,-$E$18,0):F96)&gt;0,OFFSET(G96,-$E$18,0)-SUM(OFFSET(F96,-$E$18,0):F96),0)))</f>
        <v>N/A</v>
      </c>
      <c r="K96" s="13">
        <f t="shared" ca="1" si="8"/>
        <v>0</v>
      </c>
      <c r="L96" s="26">
        <f t="shared" ca="1" si="9"/>
        <v>0</v>
      </c>
    </row>
    <row r="97" spans="4:12" x14ac:dyDescent="0.3">
      <c r="D97" s="25">
        <v>77</v>
      </c>
      <c r="E97" s="2">
        <f t="shared" ca="1" si="12"/>
        <v>249</v>
      </c>
      <c r="F97" s="15">
        <f t="shared" si="10"/>
        <v>5</v>
      </c>
      <c r="G97" s="15">
        <f t="shared" ca="1" si="11"/>
        <v>0</v>
      </c>
      <c r="H97" s="13">
        <f t="shared" ca="1" si="7"/>
        <v>0.27287671232876715</v>
      </c>
      <c r="I97" s="29">
        <f ca="1">IF(G97&lt;&gt;0,IF(E97&lt;0,0,IF(OR('Marinated Chicken'!I97&gt;0,Squid!I97&gt;0,Spanakopita!I97&gt;0,'Filet Mignon'!I97&gt;0),0,IF(OR(Pita!I97&gt;0,'Green Pepper'!I97&gt;0,'House Salad'!I97&gt;0,Mushrooms!I97&gt;0,Lemon!I97&gt;0,Tzatziki!I97&gt;0,'Monterey Jack'!I97&gt;0,Onions!I97&gt;0,'Garlic Butter Sauce'!I97&gt;0,Flour!I97&gt;0,Cheddar!I97&gt;0),50,200))),0)</f>
        <v>0</v>
      </c>
      <c r="J97" s="2" t="str">
        <f ca="1">IF(D97&lt;$E$18,"N/A",IF(D97=$E$18,IF($E$7-SUM(OFFSET(F97,-$E$18,0):F97)&gt;0,$E$7-SUM(OFFSET(F97,-$E$18,0):F97),0),IF(OFFSET(G97,-$E$18,0)-SUM(OFFSET(F97,-$E$18,0):F97)&gt;0,OFFSET(G97,-$E$18,0)-SUM(OFFSET(F97,-$E$18,0):F97),0)))</f>
        <v>N/A</v>
      </c>
      <c r="K97" s="13">
        <f t="shared" ca="1" si="8"/>
        <v>0</v>
      </c>
      <c r="L97" s="26">
        <f t="shared" ca="1" si="9"/>
        <v>0</v>
      </c>
    </row>
    <row r="98" spans="4:12" x14ac:dyDescent="0.3">
      <c r="D98" s="25">
        <v>78</v>
      </c>
      <c r="E98" s="2">
        <f t="shared" ca="1" si="12"/>
        <v>244</v>
      </c>
      <c r="F98" s="15">
        <f t="shared" si="10"/>
        <v>5</v>
      </c>
      <c r="G98" s="15">
        <f t="shared" ca="1" si="11"/>
        <v>0</v>
      </c>
      <c r="H98" s="13">
        <f t="shared" ca="1" si="7"/>
        <v>0.26739726027397265</v>
      </c>
      <c r="I98" s="29">
        <f ca="1">IF(G98&lt;&gt;0,IF(E98&lt;0,0,IF(OR('Marinated Chicken'!I98&gt;0,Squid!I98&gt;0,Spanakopita!I98&gt;0,'Filet Mignon'!I98&gt;0),0,IF(OR(Pita!I98&gt;0,'Green Pepper'!I98&gt;0,'House Salad'!I98&gt;0,Mushrooms!I98&gt;0,Lemon!I98&gt;0,Tzatziki!I98&gt;0,'Monterey Jack'!I98&gt;0,Onions!I98&gt;0,'Garlic Butter Sauce'!I98&gt;0,Flour!I98&gt;0,Cheddar!I98&gt;0),50,200))),0)</f>
        <v>0</v>
      </c>
      <c r="J98" s="2" t="str">
        <f ca="1">IF(D98&lt;$E$18,"N/A",IF(D98=$E$18,IF($E$7-SUM(OFFSET(F98,-$E$18,0):F98)&gt;0,$E$7-SUM(OFFSET(F98,-$E$18,0):F98),0),IF(OFFSET(G98,-$E$18,0)-SUM(OFFSET(F98,-$E$18,0):F98)&gt;0,OFFSET(G98,-$E$18,0)-SUM(OFFSET(F98,-$E$18,0):F98),0)))</f>
        <v>N/A</v>
      </c>
      <c r="K98" s="13">
        <f t="shared" ca="1" si="8"/>
        <v>0</v>
      </c>
      <c r="L98" s="26">
        <f t="shared" ca="1" si="9"/>
        <v>0</v>
      </c>
    </row>
    <row r="99" spans="4:12" x14ac:dyDescent="0.3">
      <c r="D99" s="25">
        <v>79</v>
      </c>
      <c r="E99" s="2">
        <f t="shared" ca="1" si="12"/>
        <v>239</v>
      </c>
      <c r="F99" s="15">
        <f t="shared" si="10"/>
        <v>5</v>
      </c>
      <c r="G99" s="15">
        <f t="shared" ca="1" si="11"/>
        <v>0</v>
      </c>
      <c r="H99" s="13">
        <f t="shared" ca="1" si="7"/>
        <v>0.26191780821917809</v>
      </c>
      <c r="I99" s="29">
        <f ca="1">IF(G99&lt;&gt;0,IF(E99&lt;0,0,IF(OR('Marinated Chicken'!I99&gt;0,Squid!I99&gt;0,Spanakopita!I99&gt;0,'Filet Mignon'!I99&gt;0),0,IF(OR(Pita!I99&gt;0,'Green Pepper'!I99&gt;0,'House Salad'!I99&gt;0,Mushrooms!I99&gt;0,Lemon!I99&gt;0,Tzatziki!I99&gt;0,'Monterey Jack'!I99&gt;0,Onions!I99&gt;0,'Garlic Butter Sauce'!I99&gt;0,Flour!I99&gt;0,Cheddar!I99&gt;0),50,200))),0)</f>
        <v>0</v>
      </c>
      <c r="J99" s="2" t="str">
        <f ca="1">IF(D99&lt;$E$18,"N/A",IF(D99=$E$18,IF($E$7-SUM(OFFSET(F99,-$E$18,0):F99)&gt;0,$E$7-SUM(OFFSET(F99,-$E$18,0):F99),0),IF(OFFSET(G99,-$E$18,0)-SUM(OFFSET(F99,-$E$18,0):F99)&gt;0,OFFSET(G99,-$E$18,0)-SUM(OFFSET(F99,-$E$18,0):F99),0)))</f>
        <v>N/A</v>
      </c>
      <c r="K99" s="13">
        <f t="shared" ca="1" si="8"/>
        <v>0</v>
      </c>
      <c r="L99" s="26">
        <f t="shared" ca="1" si="9"/>
        <v>0</v>
      </c>
    </row>
    <row r="100" spans="4:12" x14ac:dyDescent="0.3">
      <c r="D100" s="25">
        <v>80</v>
      </c>
      <c r="E100" s="2">
        <f t="shared" ca="1" si="12"/>
        <v>234</v>
      </c>
      <c r="F100" s="15">
        <f t="shared" si="10"/>
        <v>5</v>
      </c>
      <c r="G100" s="15">
        <f t="shared" ca="1" si="11"/>
        <v>0</v>
      </c>
      <c r="H100" s="13">
        <f t="shared" ca="1" si="7"/>
        <v>0.2564383561643836</v>
      </c>
      <c r="I100" s="29">
        <f ca="1">IF(G100&lt;&gt;0,IF(E100&lt;0,0,IF(OR('Marinated Chicken'!I100&gt;0,Squid!I100&gt;0,Spanakopita!I100&gt;0,'Filet Mignon'!I100&gt;0),0,IF(OR(Pita!I100&gt;0,'Green Pepper'!I100&gt;0,'House Salad'!I100&gt;0,Mushrooms!I100&gt;0,Lemon!I100&gt;0,Tzatziki!I100&gt;0,'Monterey Jack'!I100&gt;0,Onions!I100&gt;0,'Garlic Butter Sauce'!I100&gt;0,Flour!I100&gt;0,Cheddar!I100&gt;0),50,200))),0)</f>
        <v>0</v>
      </c>
      <c r="J100" s="2" t="str">
        <f ca="1">IF(D100&lt;$E$18,"N/A",IF(D100=$E$18,IF($E$7-SUM(OFFSET(F100,-$E$18,0):F100)&gt;0,$E$7-SUM(OFFSET(F100,-$E$18,0):F100),0),IF(OFFSET(G100,-$E$18,0)-SUM(OFFSET(F100,-$E$18,0):F100)&gt;0,OFFSET(G100,-$E$18,0)-SUM(OFFSET(F100,-$E$18,0):F100),0)))</f>
        <v>N/A</v>
      </c>
      <c r="K100" s="13">
        <f t="shared" ca="1" si="8"/>
        <v>0</v>
      </c>
      <c r="L100" s="26">
        <f t="shared" ca="1" si="9"/>
        <v>0</v>
      </c>
    </row>
    <row r="101" spans="4:12" x14ac:dyDescent="0.3">
      <c r="D101" s="25">
        <v>81</v>
      </c>
      <c r="E101" s="2">
        <f t="shared" ca="1" si="12"/>
        <v>229</v>
      </c>
      <c r="F101" s="15">
        <f t="shared" si="10"/>
        <v>5</v>
      </c>
      <c r="G101" s="15">
        <f t="shared" ca="1" si="11"/>
        <v>0</v>
      </c>
      <c r="H101" s="13">
        <f t="shared" ca="1" si="7"/>
        <v>0.2509589041095891</v>
      </c>
      <c r="I101" s="29">
        <f ca="1">IF(G101&lt;&gt;0,IF(E101&lt;0,0,IF(OR('Marinated Chicken'!I101&gt;0,Squid!I101&gt;0,Spanakopita!I101&gt;0,'Filet Mignon'!I101&gt;0),0,IF(OR(Pita!I101&gt;0,'Green Pepper'!I101&gt;0,'House Salad'!I101&gt;0,Mushrooms!I101&gt;0,Lemon!I101&gt;0,Tzatziki!I101&gt;0,'Monterey Jack'!I101&gt;0,Onions!I101&gt;0,'Garlic Butter Sauce'!I101&gt;0,Flour!I101&gt;0,Cheddar!I101&gt;0),50,200))),0)</f>
        <v>0</v>
      </c>
      <c r="J101" s="2" t="str">
        <f ca="1">IF(D101&lt;$E$18,"N/A",IF(D101=$E$18,IF($E$7-SUM(OFFSET(F101,-$E$18,0):F101)&gt;0,$E$7-SUM(OFFSET(F101,-$E$18,0):F101),0),IF(OFFSET(G101,-$E$18,0)-SUM(OFFSET(F101,-$E$18,0):F101)&gt;0,OFFSET(G101,-$E$18,0)-SUM(OFFSET(F101,-$E$18,0):F101),0)))</f>
        <v>N/A</v>
      </c>
      <c r="K101" s="13">
        <f t="shared" ca="1" si="8"/>
        <v>0</v>
      </c>
      <c r="L101" s="26">
        <f t="shared" ca="1" si="9"/>
        <v>0</v>
      </c>
    </row>
    <row r="102" spans="4:12" x14ac:dyDescent="0.3">
      <c r="D102" s="25">
        <v>82</v>
      </c>
      <c r="E102" s="2">
        <f t="shared" ca="1" si="12"/>
        <v>224</v>
      </c>
      <c r="F102" s="15">
        <f t="shared" si="10"/>
        <v>5</v>
      </c>
      <c r="G102" s="15">
        <f t="shared" ca="1" si="11"/>
        <v>0</v>
      </c>
      <c r="H102" s="13">
        <f t="shared" ca="1" si="7"/>
        <v>0.24547945205479454</v>
      </c>
      <c r="I102" s="29">
        <f ca="1">IF(G102&lt;&gt;0,IF(E102&lt;0,0,IF(OR('Marinated Chicken'!I102&gt;0,Squid!I102&gt;0,Spanakopita!I102&gt;0,'Filet Mignon'!I102&gt;0),0,IF(OR(Pita!I102&gt;0,'Green Pepper'!I102&gt;0,'House Salad'!I102&gt;0,Mushrooms!I102&gt;0,Lemon!I102&gt;0,Tzatziki!I102&gt;0,'Monterey Jack'!I102&gt;0,Onions!I102&gt;0,'Garlic Butter Sauce'!I102&gt;0,Flour!I102&gt;0,Cheddar!I102&gt;0),50,200))),0)</f>
        <v>0</v>
      </c>
      <c r="J102" s="2" t="str">
        <f ca="1">IF(D102&lt;$E$18,"N/A",IF(D102=$E$18,IF($E$7-SUM(OFFSET(F102,-$E$18,0):F102)&gt;0,$E$7-SUM(OFFSET(F102,-$E$18,0):F102),0),IF(OFFSET(G102,-$E$18,0)-SUM(OFFSET(F102,-$E$18,0):F102)&gt;0,OFFSET(G102,-$E$18,0)-SUM(OFFSET(F102,-$E$18,0):F102),0)))</f>
        <v>N/A</v>
      </c>
      <c r="K102" s="13">
        <f t="shared" ca="1" si="8"/>
        <v>0</v>
      </c>
      <c r="L102" s="26">
        <f t="shared" ca="1" si="9"/>
        <v>0</v>
      </c>
    </row>
    <row r="103" spans="4:12" x14ac:dyDescent="0.3">
      <c r="D103" s="25">
        <v>83</v>
      </c>
      <c r="E103" s="2">
        <f t="shared" ca="1" si="12"/>
        <v>219</v>
      </c>
      <c r="F103" s="15">
        <f t="shared" si="10"/>
        <v>5</v>
      </c>
      <c r="G103" s="15">
        <f t="shared" ca="1" si="11"/>
        <v>0</v>
      </c>
      <c r="H103" s="13">
        <f t="shared" ca="1" si="7"/>
        <v>0.24000000000000002</v>
      </c>
      <c r="I103" s="29">
        <f ca="1">IF(G103&lt;&gt;0,IF(E103&lt;0,0,IF(OR('Marinated Chicken'!I103&gt;0,Squid!I103&gt;0,Spanakopita!I103&gt;0,'Filet Mignon'!I103&gt;0),0,IF(OR(Pita!I103&gt;0,'Green Pepper'!I103&gt;0,'House Salad'!I103&gt;0,Mushrooms!I103&gt;0,Lemon!I103&gt;0,Tzatziki!I103&gt;0,'Monterey Jack'!I103&gt;0,Onions!I103&gt;0,'Garlic Butter Sauce'!I103&gt;0,Flour!I103&gt;0,Cheddar!I103&gt;0),50,200))),0)</f>
        <v>0</v>
      </c>
      <c r="J103" s="2" t="str">
        <f ca="1">IF(D103&lt;$E$18,"N/A",IF(D103=$E$18,IF($E$7-SUM(OFFSET(F103,-$E$18,0):F103)&gt;0,$E$7-SUM(OFFSET(F103,-$E$18,0):F103),0),IF(OFFSET(G103,-$E$18,0)-SUM(OFFSET(F103,-$E$18,0):F103)&gt;0,OFFSET(G103,-$E$18,0)-SUM(OFFSET(F103,-$E$18,0):F103),0)))</f>
        <v>N/A</v>
      </c>
      <c r="K103" s="13">
        <f t="shared" ca="1" si="8"/>
        <v>0</v>
      </c>
      <c r="L103" s="26">
        <f t="shared" ca="1" si="9"/>
        <v>0</v>
      </c>
    </row>
    <row r="104" spans="4:12" x14ac:dyDescent="0.3">
      <c r="D104" s="25">
        <v>84</v>
      </c>
      <c r="E104" s="2">
        <f t="shared" ca="1" si="12"/>
        <v>214</v>
      </c>
      <c r="F104" s="15">
        <f t="shared" si="10"/>
        <v>5</v>
      </c>
      <c r="G104" s="15">
        <f t="shared" ca="1" si="11"/>
        <v>0</v>
      </c>
      <c r="H104" s="13">
        <f t="shared" ca="1" si="7"/>
        <v>0.23452054794520552</v>
      </c>
      <c r="I104" s="29">
        <f ca="1">IF(G104&lt;&gt;0,IF(E104&lt;0,0,IF(OR('Marinated Chicken'!I104&gt;0,Squid!I104&gt;0,Spanakopita!I104&gt;0,'Filet Mignon'!I104&gt;0),0,IF(OR(Pita!I104&gt;0,'Green Pepper'!I104&gt;0,'House Salad'!I104&gt;0,Mushrooms!I104&gt;0,Lemon!I104&gt;0,Tzatziki!I104&gt;0,'Monterey Jack'!I104&gt;0,Onions!I104&gt;0,'Garlic Butter Sauce'!I104&gt;0,Flour!I104&gt;0,Cheddar!I104&gt;0),50,200))),0)</f>
        <v>0</v>
      </c>
      <c r="J104" s="2" t="str">
        <f ca="1">IF(D104&lt;$E$18,"N/A",IF(D104=$E$18,IF($E$7-SUM(OFFSET(F104,-$E$18,0):F104)&gt;0,$E$7-SUM(OFFSET(F104,-$E$18,0):F104),0),IF(OFFSET(G104,-$E$18,0)-SUM(OFFSET(F104,-$E$18,0):F104)&gt;0,OFFSET(G104,-$E$18,0)-SUM(OFFSET(F104,-$E$18,0):F104),0)))</f>
        <v>N/A</v>
      </c>
      <c r="K104" s="13">
        <f t="shared" ca="1" si="8"/>
        <v>0</v>
      </c>
      <c r="L104" s="26">
        <f t="shared" ca="1" si="9"/>
        <v>0</v>
      </c>
    </row>
    <row r="105" spans="4:12" x14ac:dyDescent="0.3">
      <c r="D105" s="25">
        <v>85</v>
      </c>
      <c r="E105" s="2">
        <f t="shared" ca="1" si="12"/>
        <v>209</v>
      </c>
      <c r="F105" s="15">
        <f t="shared" si="10"/>
        <v>5</v>
      </c>
      <c r="G105" s="15">
        <f t="shared" ca="1" si="11"/>
        <v>0</v>
      </c>
      <c r="H105" s="13">
        <f t="shared" ca="1" si="7"/>
        <v>0.229041095890411</v>
      </c>
      <c r="I105" s="29">
        <f ca="1">IF(G105&lt;&gt;0,IF(E105&lt;0,0,IF(OR('Marinated Chicken'!I105&gt;0,Squid!I105&gt;0,Spanakopita!I105&gt;0,'Filet Mignon'!I105&gt;0),0,IF(OR(Pita!I105&gt;0,'Green Pepper'!I105&gt;0,'House Salad'!I105&gt;0,Mushrooms!I105&gt;0,Lemon!I105&gt;0,Tzatziki!I105&gt;0,'Monterey Jack'!I105&gt;0,Onions!I105&gt;0,'Garlic Butter Sauce'!I105&gt;0,Flour!I105&gt;0,Cheddar!I105&gt;0),50,200))),0)</f>
        <v>0</v>
      </c>
      <c r="J105" s="2" t="str">
        <f ca="1">IF(D105&lt;$E$18,"N/A",IF(D105=$E$18,IF($E$7-SUM(OFFSET(F105,-$E$18,0):F105)&gt;0,$E$7-SUM(OFFSET(F105,-$E$18,0):F105),0),IF(OFFSET(G105,-$E$18,0)-SUM(OFFSET(F105,-$E$18,0):F105)&gt;0,OFFSET(G105,-$E$18,0)-SUM(OFFSET(F105,-$E$18,0):F105),0)))</f>
        <v>N/A</v>
      </c>
      <c r="K105" s="13">
        <f t="shared" ca="1" si="8"/>
        <v>0</v>
      </c>
      <c r="L105" s="26">
        <f t="shared" ca="1" si="9"/>
        <v>0</v>
      </c>
    </row>
    <row r="106" spans="4:12" x14ac:dyDescent="0.3">
      <c r="D106" s="25">
        <v>86</v>
      </c>
      <c r="E106" s="2">
        <f t="shared" ca="1" si="12"/>
        <v>204</v>
      </c>
      <c r="F106" s="15">
        <f t="shared" si="10"/>
        <v>5</v>
      </c>
      <c r="G106" s="15">
        <f t="shared" ca="1" si="11"/>
        <v>0</v>
      </c>
      <c r="H106" s="13">
        <f t="shared" ca="1" si="7"/>
        <v>0.22356164383561647</v>
      </c>
      <c r="I106" s="29">
        <f ca="1">IF(G106&lt;&gt;0,IF(E106&lt;0,0,IF(OR('Marinated Chicken'!I106&gt;0,Squid!I106&gt;0,Spanakopita!I106&gt;0,'Filet Mignon'!I106&gt;0),0,IF(OR(Pita!I106&gt;0,'Green Pepper'!I106&gt;0,'House Salad'!I106&gt;0,Mushrooms!I106&gt;0,Lemon!I106&gt;0,Tzatziki!I106&gt;0,'Monterey Jack'!I106&gt;0,Onions!I106&gt;0,'Garlic Butter Sauce'!I106&gt;0,Flour!I106&gt;0,Cheddar!I106&gt;0),50,200))),0)</f>
        <v>0</v>
      </c>
      <c r="J106" s="2" t="str">
        <f ca="1">IF(D106&lt;$E$18,"N/A",IF(D106=$E$18,IF($E$7-SUM(OFFSET(F106,-$E$18,0):F106)&gt;0,$E$7-SUM(OFFSET(F106,-$E$18,0):F106),0),IF(OFFSET(G106,-$E$18,0)-SUM(OFFSET(F106,-$E$18,0):F106)&gt;0,OFFSET(G106,-$E$18,0)-SUM(OFFSET(F106,-$E$18,0):F106),0)))</f>
        <v>N/A</v>
      </c>
      <c r="K106" s="13">
        <f t="shared" ca="1" si="8"/>
        <v>0</v>
      </c>
      <c r="L106" s="26">
        <f t="shared" ca="1" si="9"/>
        <v>0</v>
      </c>
    </row>
    <row r="107" spans="4:12" x14ac:dyDescent="0.3">
      <c r="D107" s="25">
        <v>87</v>
      </c>
      <c r="E107" s="2">
        <f t="shared" ca="1" si="12"/>
        <v>199</v>
      </c>
      <c r="F107" s="15">
        <f t="shared" si="10"/>
        <v>5</v>
      </c>
      <c r="G107" s="15">
        <f t="shared" ca="1" si="11"/>
        <v>0</v>
      </c>
      <c r="H107" s="13">
        <f t="shared" ca="1" si="7"/>
        <v>0.21808219178082194</v>
      </c>
      <c r="I107" s="29">
        <f ca="1">IF(G107&lt;&gt;0,IF(E107&lt;0,0,IF(OR('Marinated Chicken'!I107&gt;0,Squid!I107&gt;0,Spanakopita!I107&gt;0,'Filet Mignon'!I107&gt;0),0,IF(OR(Pita!I107&gt;0,'Green Pepper'!I107&gt;0,'House Salad'!I107&gt;0,Mushrooms!I107&gt;0,Lemon!I107&gt;0,Tzatziki!I107&gt;0,'Monterey Jack'!I107&gt;0,Onions!I107&gt;0,'Garlic Butter Sauce'!I107&gt;0,Flour!I107&gt;0,Cheddar!I107&gt;0),50,200))),0)</f>
        <v>0</v>
      </c>
      <c r="J107" s="2" t="str">
        <f ca="1">IF(D107&lt;$E$18,"N/A",IF(D107=$E$18,IF($E$7-SUM(OFFSET(F107,-$E$18,0):F107)&gt;0,$E$7-SUM(OFFSET(F107,-$E$18,0):F107),0),IF(OFFSET(G107,-$E$18,0)-SUM(OFFSET(F107,-$E$18,0):F107)&gt;0,OFFSET(G107,-$E$18,0)-SUM(OFFSET(F107,-$E$18,0):F107),0)))</f>
        <v>N/A</v>
      </c>
      <c r="K107" s="13">
        <f t="shared" ca="1" si="8"/>
        <v>0</v>
      </c>
      <c r="L107" s="26">
        <f t="shared" ca="1" si="9"/>
        <v>0</v>
      </c>
    </row>
    <row r="108" spans="4:12" x14ac:dyDescent="0.3">
      <c r="D108" s="25">
        <v>88</v>
      </c>
      <c r="E108" s="2">
        <f t="shared" ca="1" si="12"/>
        <v>194</v>
      </c>
      <c r="F108" s="15">
        <f t="shared" si="10"/>
        <v>5</v>
      </c>
      <c r="G108" s="15">
        <f t="shared" ca="1" si="11"/>
        <v>0</v>
      </c>
      <c r="H108" s="13">
        <f t="shared" ca="1" si="7"/>
        <v>0.21260273972602742</v>
      </c>
      <c r="I108" s="29">
        <f ca="1">IF(G108&lt;&gt;0,IF(E108&lt;0,0,IF(OR('Marinated Chicken'!I108&gt;0,Squid!I108&gt;0,Spanakopita!I108&gt;0,'Filet Mignon'!I108&gt;0),0,IF(OR(Pita!I108&gt;0,'Green Pepper'!I108&gt;0,'House Salad'!I108&gt;0,Mushrooms!I108&gt;0,Lemon!I108&gt;0,Tzatziki!I108&gt;0,'Monterey Jack'!I108&gt;0,Onions!I108&gt;0,'Garlic Butter Sauce'!I108&gt;0,Flour!I108&gt;0,Cheddar!I108&gt;0),50,200))),0)</f>
        <v>0</v>
      </c>
      <c r="J108" s="2" t="str">
        <f ca="1">IF(D108&lt;$E$18,"N/A",IF(D108=$E$18,IF($E$7-SUM(OFFSET(F108,-$E$18,0):F108)&gt;0,$E$7-SUM(OFFSET(F108,-$E$18,0):F108),0),IF(OFFSET(G108,-$E$18,0)-SUM(OFFSET(F108,-$E$18,0):F108)&gt;0,OFFSET(G108,-$E$18,0)-SUM(OFFSET(F108,-$E$18,0):F108),0)))</f>
        <v>N/A</v>
      </c>
      <c r="K108" s="13">
        <f t="shared" ca="1" si="8"/>
        <v>0</v>
      </c>
      <c r="L108" s="26">
        <f t="shared" ca="1" si="9"/>
        <v>0</v>
      </c>
    </row>
    <row r="109" spans="4:12" x14ac:dyDescent="0.3">
      <c r="D109" s="25">
        <v>89</v>
      </c>
      <c r="E109" s="2">
        <f t="shared" ca="1" si="12"/>
        <v>189</v>
      </c>
      <c r="F109" s="15">
        <f t="shared" si="10"/>
        <v>5</v>
      </c>
      <c r="G109" s="15">
        <f t="shared" ca="1" si="11"/>
        <v>0</v>
      </c>
      <c r="H109" s="13">
        <f t="shared" ca="1" si="7"/>
        <v>0.20712328767123289</v>
      </c>
      <c r="I109" s="29">
        <f ca="1">IF(G109&lt;&gt;0,IF(E109&lt;0,0,IF(OR('Marinated Chicken'!I109&gt;0,Squid!I109&gt;0,Spanakopita!I109&gt;0,'Filet Mignon'!I109&gt;0),0,IF(OR(Pita!I109&gt;0,'Green Pepper'!I109&gt;0,'House Salad'!I109&gt;0,Mushrooms!I109&gt;0,Lemon!I109&gt;0,Tzatziki!I109&gt;0,'Monterey Jack'!I109&gt;0,Onions!I109&gt;0,'Garlic Butter Sauce'!I109&gt;0,Flour!I109&gt;0,Cheddar!I109&gt;0),50,200))),0)</f>
        <v>0</v>
      </c>
      <c r="J109" s="2" t="str">
        <f ca="1">IF(D109&lt;$E$18,"N/A",IF(D109=$E$18,IF($E$7-SUM(OFFSET(F109,-$E$18,0):F109)&gt;0,$E$7-SUM(OFFSET(F109,-$E$18,0):F109),0),IF(OFFSET(G109,-$E$18,0)-SUM(OFFSET(F109,-$E$18,0):F109)&gt;0,OFFSET(G109,-$E$18,0)-SUM(OFFSET(F109,-$E$18,0):F109),0)))</f>
        <v>N/A</v>
      </c>
      <c r="K109" s="13">
        <f t="shared" ca="1" si="8"/>
        <v>0</v>
      </c>
      <c r="L109" s="26">
        <f t="shared" ca="1" si="9"/>
        <v>0</v>
      </c>
    </row>
    <row r="110" spans="4:12" x14ac:dyDescent="0.3">
      <c r="D110" s="25">
        <v>90</v>
      </c>
      <c r="E110" s="2">
        <f t="shared" ca="1" si="12"/>
        <v>184</v>
      </c>
      <c r="F110" s="15">
        <f t="shared" si="10"/>
        <v>5</v>
      </c>
      <c r="G110" s="15">
        <f t="shared" ca="1" si="11"/>
        <v>0</v>
      </c>
      <c r="H110" s="13">
        <f t="shared" ca="1" si="7"/>
        <v>0.20164383561643839</v>
      </c>
      <c r="I110" s="29">
        <f ca="1">IF(G110&lt;&gt;0,IF(E110&lt;0,0,IF(OR('Marinated Chicken'!I110&gt;0,Squid!I110&gt;0,Spanakopita!I110&gt;0,'Filet Mignon'!I110&gt;0),0,IF(OR(Pita!I110&gt;0,'Green Pepper'!I110&gt;0,'House Salad'!I110&gt;0,Mushrooms!I110&gt;0,Lemon!I110&gt;0,Tzatziki!I110&gt;0,'Monterey Jack'!I110&gt;0,Onions!I110&gt;0,'Garlic Butter Sauce'!I110&gt;0,Flour!I110&gt;0,Cheddar!I110&gt;0),50,200))),0)</f>
        <v>0</v>
      </c>
      <c r="J110" s="2" t="str">
        <f ca="1">IF(D110&lt;$E$18,"N/A",IF(D110=$E$18,IF($E$7-SUM(OFFSET(F110,-$E$18,0):F110)&gt;0,$E$7-SUM(OFFSET(F110,-$E$18,0):F110),0),IF(OFFSET(G110,-$E$18,0)-SUM(OFFSET(F110,-$E$18,0):F110)&gt;0,OFFSET(G110,-$E$18,0)-SUM(OFFSET(F110,-$E$18,0):F110),0)))</f>
        <v>N/A</v>
      </c>
      <c r="K110" s="13">
        <f t="shared" ca="1" si="8"/>
        <v>0</v>
      </c>
      <c r="L110" s="26">
        <f t="shared" ca="1" si="9"/>
        <v>0</v>
      </c>
    </row>
    <row r="111" spans="4:12" x14ac:dyDescent="0.3">
      <c r="D111" s="25">
        <v>91</v>
      </c>
      <c r="E111" s="2">
        <f t="shared" ca="1" si="12"/>
        <v>179</v>
      </c>
      <c r="F111" s="15">
        <f t="shared" si="10"/>
        <v>5</v>
      </c>
      <c r="G111" s="15">
        <f t="shared" ca="1" si="11"/>
        <v>0</v>
      </c>
      <c r="H111" s="13">
        <f t="shared" ca="1" si="7"/>
        <v>0.19616438356164387</v>
      </c>
      <c r="I111" s="29">
        <f ca="1">IF(G111&lt;&gt;0,IF(E111&lt;0,0,IF(OR('Marinated Chicken'!I111&gt;0,Squid!I111&gt;0,Spanakopita!I111&gt;0,'Filet Mignon'!I111&gt;0),0,IF(OR(Pita!I111&gt;0,'Green Pepper'!I111&gt;0,'House Salad'!I111&gt;0,Mushrooms!I111&gt;0,Lemon!I111&gt;0,Tzatziki!I111&gt;0,'Monterey Jack'!I111&gt;0,Onions!I111&gt;0,'Garlic Butter Sauce'!I111&gt;0,Flour!I111&gt;0,Cheddar!I111&gt;0),50,200))),0)</f>
        <v>0</v>
      </c>
      <c r="J111" s="2" t="str">
        <f ca="1">IF(D111&lt;$E$18,"N/A",IF(D111=$E$18,IF($E$7-SUM(OFFSET(F111,-$E$18,0):F111)&gt;0,$E$7-SUM(OFFSET(F111,-$E$18,0):F111),0),IF(OFFSET(G111,-$E$18,0)-SUM(OFFSET(F111,-$E$18,0):F111)&gt;0,OFFSET(G111,-$E$18,0)-SUM(OFFSET(F111,-$E$18,0):F111),0)))</f>
        <v>N/A</v>
      </c>
      <c r="K111" s="13">
        <f t="shared" ca="1" si="8"/>
        <v>0</v>
      </c>
      <c r="L111" s="26">
        <f t="shared" ca="1" si="9"/>
        <v>0</v>
      </c>
    </row>
    <row r="112" spans="4:12" x14ac:dyDescent="0.3">
      <c r="D112" s="25">
        <v>92</v>
      </c>
      <c r="E112" s="2">
        <f t="shared" ca="1" si="12"/>
        <v>174</v>
      </c>
      <c r="F112" s="15">
        <f t="shared" si="10"/>
        <v>5</v>
      </c>
      <c r="G112" s="15">
        <f t="shared" ca="1" si="11"/>
        <v>0</v>
      </c>
      <c r="H112" s="13">
        <f t="shared" ca="1" si="7"/>
        <v>0.19068493150684934</v>
      </c>
      <c r="I112" s="29">
        <f ca="1">IF(G112&lt;&gt;0,IF(E112&lt;0,0,IF(OR('Marinated Chicken'!I112&gt;0,Squid!I112&gt;0,Spanakopita!I112&gt;0,'Filet Mignon'!I112&gt;0),0,IF(OR(Pita!I112&gt;0,'Green Pepper'!I112&gt;0,'House Salad'!I112&gt;0,Mushrooms!I112&gt;0,Lemon!I112&gt;0,Tzatziki!I112&gt;0,'Monterey Jack'!I112&gt;0,Onions!I112&gt;0,'Garlic Butter Sauce'!I112&gt;0,Flour!I112&gt;0,Cheddar!I112&gt;0),50,200))),0)</f>
        <v>0</v>
      </c>
      <c r="J112" s="2" t="str">
        <f ca="1">IF(D112&lt;$E$18,"N/A",IF(D112=$E$18,IF($E$7-SUM(OFFSET(F112,-$E$18,0):F112)&gt;0,$E$7-SUM(OFFSET(F112,-$E$18,0):F112),0),IF(OFFSET(G112,-$E$18,0)-SUM(OFFSET(F112,-$E$18,0):F112)&gt;0,OFFSET(G112,-$E$18,0)-SUM(OFFSET(F112,-$E$18,0):F112),0)))</f>
        <v>N/A</v>
      </c>
      <c r="K112" s="13">
        <f t="shared" ca="1" si="8"/>
        <v>0</v>
      </c>
      <c r="L112" s="26">
        <f t="shared" ca="1" si="9"/>
        <v>0</v>
      </c>
    </row>
    <row r="113" spans="4:12" x14ac:dyDescent="0.3">
      <c r="D113" s="25">
        <v>93</v>
      </c>
      <c r="E113" s="2">
        <f t="shared" ca="1" si="12"/>
        <v>169</v>
      </c>
      <c r="F113" s="15">
        <f t="shared" si="10"/>
        <v>5</v>
      </c>
      <c r="G113" s="15">
        <f t="shared" ca="1" si="11"/>
        <v>0</v>
      </c>
      <c r="H113" s="13">
        <f t="shared" ca="1" si="7"/>
        <v>0.18520547945205482</v>
      </c>
      <c r="I113" s="29">
        <f ca="1">IF(G113&lt;&gt;0,IF(E113&lt;0,0,IF(OR('Marinated Chicken'!I113&gt;0,Squid!I113&gt;0,Spanakopita!I113&gt;0,'Filet Mignon'!I113&gt;0),0,IF(OR(Pita!I113&gt;0,'Green Pepper'!I113&gt;0,'House Salad'!I113&gt;0,Mushrooms!I113&gt;0,Lemon!I113&gt;0,Tzatziki!I113&gt;0,'Monterey Jack'!I113&gt;0,Onions!I113&gt;0,'Garlic Butter Sauce'!I113&gt;0,Flour!I113&gt;0,Cheddar!I113&gt;0),50,200))),0)</f>
        <v>0</v>
      </c>
      <c r="J113" s="2" t="str">
        <f ca="1">IF(D113&lt;$E$18,"N/A",IF(D113=$E$18,IF($E$7-SUM(OFFSET(F113,-$E$18,0):F113)&gt;0,$E$7-SUM(OFFSET(F113,-$E$18,0):F113),0),IF(OFFSET(G113,-$E$18,0)-SUM(OFFSET(F113,-$E$18,0):F113)&gt;0,OFFSET(G113,-$E$18,0)-SUM(OFFSET(F113,-$E$18,0):F113),0)))</f>
        <v>N/A</v>
      </c>
      <c r="K113" s="13">
        <f t="shared" ca="1" si="8"/>
        <v>0</v>
      </c>
      <c r="L113" s="26">
        <f t="shared" ca="1" si="9"/>
        <v>0</v>
      </c>
    </row>
    <row r="114" spans="4:12" x14ac:dyDescent="0.3">
      <c r="D114" s="25">
        <v>94</v>
      </c>
      <c r="E114" s="2">
        <f t="shared" ca="1" si="12"/>
        <v>164</v>
      </c>
      <c r="F114" s="15">
        <f t="shared" si="10"/>
        <v>5</v>
      </c>
      <c r="G114" s="15">
        <f t="shared" ca="1" si="11"/>
        <v>0</v>
      </c>
      <c r="H114" s="13">
        <f t="shared" ca="1" si="7"/>
        <v>0.17972602739726029</v>
      </c>
      <c r="I114" s="29">
        <f ca="1">IF(G114&lt;&gt;0,IF(E114&lt;0,0,IF(OR('Marinated Chicken'!I114&gt;0,Squid!I114&gt;0,Spanakopita!I114&gt;0,'Filet Mignon'!I114&gt;0),0,IF(OR(Pita!I114&gt;0,'Green Pepper'!I114&gt;0,'House Salad'!I114&gt;0,Mushrooms!I114&gt;0,Lemon!I114&gt;0,Tzatziki!I114&gt;0,'Monterey Jack'!I114&gt;0,Onions!I114&gt;0,'Garlic Butter Sauce'!I114&gt;0,Flour!I114&gt;0,Cheddar!I114&gt;0),50,200))),0)</f>
        <v>0</v>
      </c>
      <c r="J114" s="2" t="str">
        <f ca="1">IF(D114&lt;$E$18,"N/A",IF(D114=$E$18,IF($E$7-SUM(OFFSET(F114,-$E$18,0):F114)&gt;0,$E$7-SUM(OFFSET(F114,-$E$18,0):F114),0),IF(OFFSET(G114,-$E$18,0)-SUM(OFFSET(F114,-$E$18,0):F114)&gt;0,OFFSET(G114,-$E$18,0)-SUM(OFFSET(F114,-$E$18,0):F114),0)))</f>
        <v>N/A</v>
      </c>
      <c r="K114" s="13">
        <f t="shared" ca="1" si="8"/>
        <v>0</v>
      </c>
      <c r="L114" s="26">
        <f t="shared" ca="1" si="9"/>
        <v>0</v>
      </c>
    </row>
    <row r="115" spans="4:12" x14ac:dyDescent="0.3">
      <c r="D115" s="25">
        <v>95</v>
      </c>
      <c r="E115" s="2">
        <f t="shared" ca="1" si="12"/>
        <v>159</v>
      </c>
      <c r="F115" s="15">
        <f t="shared" si="10"/>
        <v>5</v>
      </c>
      <c r="G115" s="15">
        <f t="shared" ca="1" si="11"/>
        <v>0</v>
      </c>
      <c r="H115" s="13">
        <f t="shared" ca="1" si="7"/>
        <v>0.17424657534246576</v>
      </c>
      <c r="I115" s="29">
        <f ca="1">IF(G115&lt;&gt;0,IF(E115&lt;0,0,IF(OR('Marinated Chicken'!I115&gt;0,Squid!I115&gt;0,Spanakopita!I115&gt;0,'Filet Mignon'!I115&gt;0),0,IF(OR(Pita!I115&gt;0,'Green Pepper'!I115&gt;0,'House Salad'!I115&gt;0,Mushrooms!I115&gt;0,Lemon!I115&gt;0,Tzatziki!I115&gt;0,'Monterey Jack'!I115&gt;0,Onions!I115&gt;0,'Garlic Butter Sauce'!I115&gt;0,Flour!I115&gt;0,Cheddar!I115&gt;0),50,200))),0)</f>
        <v>0</v>
      </c>
      <c r="J115" s="2" t="str">
        <f ca="1">IF(D115&lt;$E$18,"N/A",IF(D115=$E$18,IF($E$7-SUM(OFFSET(F115,-$E$18,0):F115)&gt;0,$E$7-SUM(OFFSET(F115,-$E$18,0):F115),0),IF(OFFSET(G115,-$E$18,0)-SUM(OFFSET(F115,-$E$18,0):F115)&gt;0,OFFSET(G115,-$E$18,0)-SUM(OFFSET(F115,-$E$18,0):F115),0)))</f>
        <v>N/A</v>
      </c>
      <c r="K115" s="13">
        <f t="shared" ca="1" si="8"/>
        <v>0</v>
      </c>
      <c r="L115" s="26">
        <f t="shared" ca="1" si="9"/>
        <v>0</v>
      </c>
    </row>
    <row r="116" spans="4:12" x14ac:dyDescent="0.3">
      <c r="D116" s="25">
        <v>96</v>
      </c>
      <c r="E116" s="2">
        <f t="shared" ca="1" si="12"/>
        <v>154</v>
      </c>
      <c r="F116" s="15">
        <f t="shared" si="10"/>
        <v>5</v>
      </c>
      <c r="G116" s="15">
        <f t="shared" ca="1" si="11"/>
        <v>0</v>
      </c>
      <c r="H116" s="13">
        <f t="shared" ca="1" si="7"/>
        <v>0.16876712328767127</v>
      </c>
      <c r="I116" s="29">
        <f ca="1">IF(G116&lt;&gt;0,IF(E116&lt;0,0,IF(OR('Marinated Chicken'!I116&gt;0,Squid!I116&gt;0,Spanakopita!I116&gt;0,'Filet Mignon'!I116&gt;0),0,IF(OR(Pita!I116&gt;0,'Green Pepper'!I116&gt;0,'House Salad'!I116&gt;0,Mushrooms!I116&gt;0,Lemon!I116&gt;0,Tzatziki!I116&gt;0,'Monterey Jack'!I116&gt;0,Onions!I116&gt;0,'Garlic Butter Sauce'!I116&gt;0,Flour!I116&gt;0,Cheddar!I116&gt;0),50,200))),0)</f>
        <v>0</v>
      </c>
      <c r="J116" s="2" t="str">
        <f ca="1">IF(D116&lt;$E$18,"N/A",IF(D116=$E$18,IF($E$7-SUM(OFFSET(F116,-$E$18,0):F116)&gt;0,$E$7-SUM(OFFSET(F116,-$E$18,0):F116),0),IF(OFFSET(G116,-$E$18,0)-SUM(OFFSET(F116,-$E$18,0):F116)&gt;0,OFFSET(G116,-$E$18,0)-SUM(OFFSET(F116,-$E$18,0):F116),0)))</f>
        <v>N/A</v>
      </c>
      <c r="K116" s="13">
        <f t="shared" ca="1" si="8"/>
        <v>0</v>
      </c>
      <c r="L116" s="26">
        <f t="shared" ca="1" si="9"/>
        <v>0</v>
      </c>
    </row>
    <row r="117" spans="4:12" x14ac:dyDescent="0.3">
      <c r="D117" s="25">
        <v>97</v>
      </c>
      <c r="E117" s="2">
        <f t="shared" ca="1" si="12"/>
        <v>149</v>
      </c>
      <c r="F117" s="15">
        <f t="shared" si="10"/>
        <v>5</v>
      </c>
      <c r="G117" s="15">
        <f t="shared" ca="1" si="11"/>
        <v>0</v>
      </c>
      <c r="H117" s="13">
        <f t="shared" ca="1" si="7"/>
        <v>0.16328767123287674</v>
      </c>
      <c r="I117" s="29">
        <f ca="1">IF(G117&lt;&gt;0,IF(E117&lt;0,0,IF(OR('Marinated Chicken'!I117&gt;0,Squid!I117&gt;0,Spanakopita!I117&gt;0,'Filet Mignon'!I117&gt;0),0,IF(OR(Pita!I117&gt;0,'Green Pepper'!I117&gt;0,'House Salad'!I117&gt;0,Mushrooms!I117&gt;0,Lemon!I117&gt;0,Tzatziki!I117&gt;0,'Monterey Jack'!I117&gt;0,Onions!I117&gt;0,'Garlic Butter Sauce'!I117&gt;0,Flour!I117&gt;0,Cheddar!I117&gt;0),50,200))),0)</f>
        <v>0</v>
      </c>
      <c r="J117" s="2" t="str">
        <f ca="1">IF(D117&lt;$E$18,"N/A",IF(D117=$E$18,IF($E$7-SUM(OFFSET(F117,-$E$18,0):F117)&gt;0,$E$7-SUM(OFFSET(F117,-$E$18,0):F117),0),IF(OFFSET(G117,-$E$18,0)-SUM(OFFSET(F117,-$E$18,0):F117)&gt;0,OFFSET(G117,-$E$18,0)-SUM(OFFSET(F117,-$E$18,0):F117),0)))</f>
        <v>N/A</v>
      </c>
      <c r="K117" s="13">
        <f t="shared" ca="1" si="8"/>
        <v>0</v>
      </c>
      <c r="L117" s="26">
        <f t="shared" ca="1" si="9"/>
        <v>0</v>
      </c>
    </row>
    <row r="118" spans="4:12" x14ac:dyDescent="0.3">
      <c r="D118" s="25">
        <v>98</v>
      </c>
      <c r="E118" s="2">
        <f t="shared" ca="1" si="12"/>
        <v>144</v>
      </c>
      <c r="F118" s="15">
        <f t="shared" si="10"/>
        <v>5</v>
      </c>
      <c r="G118" s="15">
        <f t="shared" ca="1" si="11"/>
        <v>0</v>
      </c>
      <c r="H118" s="13">
        <f t="shared" ca="1" si="7"/>
        <v>0.15780821917808222</v>
      </c>
      <c r="I118" s="29">
        <f ca="1">IF(G118&lt;&gt;0,IF(E118&lt;0,0,IF(OR('Marinated Chicken'!I118&gt;0,Squid!I118&gt;0,Spanakopita!I118&gt;0,'Filet Mignon'!I118&gt;0),0,IF(OR(Pita!I118&gt;0,'Green Pepper'!I118&gt;0,'House Salad'!I118&gt;0,Mushrooms!I118&gt;0,Lemon!I118&gt;0,Tzatziki!I118&gt;0,'Monterey Jack'!I118&gt;0,Onions!I118&gt;0,'Garlic Butter Sauce'!I118&gt;0,Flour!I118&gt;0,Cheddar!I118&gt;0),50,200))),0)</f>
        <v>0</v>
      </c>
      <c r="J118" s="2" t="str">
        <f ca="1">IF(D118&lt;$E$18,"N/A",IF(D118=$E$18,IF($E$7-SUM(OFFSET(F118,-$E$18,0):F118)&gt;0,$E$7-SUM(OFFSET(F118,-$E$18,0):F118),0),IF(OFFSET(G118,-$E$18,0)-SUM(OFFSET(F118,-$E$18,0):F118)&gt;0,OFFSET(G118,-$E$18,0)-SUM(OFFSET(F118,-$E$18,0):F118),0)))</f>
        <v>N/A</v>
      </c>
      <c r="K118" s="13">
        <f t="shared" ca="1" si="8"/>
        <v>0</v>
      </c>
      <c r="L118" s="26">
        <f t="shared" ca="1" si="9"/>
        <v>0</v>
      </c>
    </row>
    <row r="119" spans="4:12" x14ac:dyDescent="0.3">
      <c r="D119" s="25">
        <v>99</v>
      </c>
      <c r="E119" s="2">
        <f t="shared" ca="1" si="12"/>
        <v>139</v>
      </c>
      <c r="F119" s="15">
        <f t="shared" si="10"/>
        <v>5</v>
      </c>
      <c r="G119" s="15">
        <f t="shared" ca="1" si="11"/>
        <v>0</v>
      </c>
      <c r="H119" s="13">
        <f t="shared" ca="1" si="7"/>
        <v>0.15232876712328769</v>
      </c>
      <c r="I119" s="29">
        <f ca="1">IF(G119&lt;&gt;0,IF(E119&lt;0,0,IF(OR('Marinated Chicken'!I119&gt;0,Squid!I119&gt;0,Spanakopita!I119&gt;0,'Filet Mignon'!I119&gt;0),0,IF(OR(Pita!I119&gt;0,'Green Pepper'!I119&gt;0,'House Salad'!I119&gt;0,Mushrooms!I119&gt;0,Lemon!I119&gt;0,Tzatziki!I119&gt;0,'Monterey Jack'!I119&gt;0,Onions!I119&gt;0,'Garlic Butter Sauce'!I119&gt;0,Flour!I119&gt;0,Cheddar!I119&gt;0),50,200))),0)</f>
        <v>0</v>
      </c>
      <c r="J119" s="2" t="str">
        <f ca="1">IF(D119&lt;$E$18,"N/A",IF(D119=$E$18,IF($E$7-SUM(OFFSET(F119,-$E$18,0):F119)&gt;0,$E$7-SUM(OFFSET(F119,-$E$18,0):F119),0),IF(OFFSET(G119,-$E$18,0)-SUM(OFFSET(F119,-$E$18,0):F119)&gt;0,OFFSET(G119,-$E$18,0)-SUM(OFFSET(F119,-$E$18,0):F119),0)))</f>
        <v>N/A</v>
      </c>
      <c r="K119" s="13">
        <f t="shared" ca="1" si="8"/>
        <v>0</v>
      </c>
      <c r="L119" s="26">
        <f t="shared" ca="1" si="9"/>
        <v>0</v>
      </c>
    </row>
    <row r="120" spans="4:12" x14ac:dyDescent="0.3">
      <c r="D120" s="25">
        <v>100</v>
      </c>
      <c r="E120" s="2">
        <f t="shared" ca="1" si="12"/>
        <v>134</v>
      </c>
      <c r="F120" s="15">
        <f t="shared" si="10"/>
        <v>5</v>
      </c>
      <c r="G120" s="15">
        <f t="shared" ca="1" si="11"/>
        <v>0</v>
      </c>
      <c r="H120" s="13">
        <f t="shared" ca="1" si="7"/>
        <v>0.14684931506849316</v>
      </c>
      <c r="I120" s="29">
        <f ca="1">IF(G120&lt;&gt;0,IF(E120&lt;0,0,IF(OR('Marinated Chicken'!I120&gt;0,Squid!I120&gt;0,Spanakopita!I120&gt;0,'Filet Mignon'!I120&gt;0),0,IF(OR(Pita!I120&gt;0,'Green Pepper'!I120&gt;0,'House Salad'!I120&gt;0,Mushrooms!I120&gt;0,Lemon!I120&gt;0,Tzatziki!I120&gt;0,'Monterey Jack'!I120&gt;0,Onions!I120&gt;0,'Garlic Butter Sauce'!I120&gt;0,Flour!I120&gt;0,Cheddar!I120&gt;0),50,200))),0)</f>
        <v>0</v>
      </c>
      <c r="J120" s="2" t="str">
        <f ca="1">IF(D120&lt;$E$18,"N/A",IF(D120=$E$18,IF($E$7-SUM(OFFSET(F120,-$E$18,0):F120)&gt;0,$E$7-SUM(OFFSET(F120,-$E$18,0):F120),0),IF(OFFSET(G120,-$E$18,0)-SUM(OFFSET(F120,-$E$18,0):F120)&gt;0,OFFSET(G120,-$E$18,0)-SUM(OFFSET(F120,-$E$18,0):F120),0)))</f>
        <v>N/A</v>
      </c>
      <c r="K120" s="13">
        <f t="shared" ca="1" si="8"/>
        <v>0</v>
      </c>
      <c r="L120" s="26">
        <f t="shared" ca="1" si="9"/>
        <v>0</v>
      </c>
    </row>
    <row r="121" spans="4:12" x14ac:dyDescent="0.3">
      <c r="D121" s="25">
        <v>101</v>
      </c>
      <c r="E121" s="2">
        <f t="shared" ca="1" si="12"/>
        <v>129</v>
      </c>
      <c r="F121" s="15">
        <f t="shared" si="10"/>
        <v>5</v>
      </c>
      <c r="G121" s="15">
        <f t="shared" ca="1" si="11"/>
        <v>0</v>
      </c>
      <c r="H121" s="13">
        <f t="shared" ca="1" si="7"/>
        <v>0.14136986301369864</v>
      </c>
      <c r="I121" s="29">
        <f ca="1">IF(G121&lt;&gt;0,IF(E121&lt;0,0,IF(OR('Marinated Chicken'!I121&gt;0,Squid!I121&gt;0,Spanakopita!I121&gt;0,'Filet Mignon'!I121&gt;0),0,IF(OR(Pita!I121&gt;0,'Green Pepper'!I121&gt;0,'House Salad'!I121&gt;0,Mushrooms!I121&gt;0,Lemon!I121&gt;0,Tzatziki!I121&gt;0,'Monterey Jack'!I121&gt;0,Onions!I121&gt;0,'Garlic Butter Sauce'!I121&gt;0,Flour!I121&gt;0,Cheddar!I121&gt;0),50,200))),0)</f>
        <v>0</v>
      </c>
      <c r="J121" s="2" t="str">
        <f ca="1">IF(D121&lt;$E$18,"N/A",IF(D121=$E$18,IF($E$7-SUM(OFFSET(F121,-$E$18,0):F121)&gt;0,$E$7-SUM(OFFSET(F121,-$E$18,0):F121),0),IF(OFFSET(G121,-$E$18,0)-SUM(OFFSET(F121,-$E$18,0):F121)&gt;0,OFFSET(G121,-$E$18,0)-SUM(OFFSET(F121,-$E$18,0):F121),0)))</f>
        <v>N/A</v>
      </c>
      <c r="K121" s="13">
        <f t="shared" ca="1" si="8"/>
        <v>0</v>
      </c>
      <c r="L121" s="26">
        <f t="shared" ca="1" si="9"/>
        <v>0</v>
      </c>
    </row>
    <row r="122" spans="4:12" x14ac:dyDescent="0.3">
      <c r="D122" s="25">
        <v>102</v>
      </c>
      <c r="E122" s="2">
        <f t="shared" ca="1" si="12"/>
        <v>124</v>
      </c>
      <c r="F122" s="15">
        <f t="shared" si="10"/>
        <v>5</v>
      </c>
      <c r="G122" s="15">
        <f t="shared" ca="1" si="11"/>
        <v>0</v>
      </c>
      <c r="H122" s="13">
        <f t="shared" ca="1" si="7"/>
        <v>0.13589041095890414</v>
      </c>
      <c r="I122" s="29">
        <f ca="1">IF(G122&lt;&gt;0,IF(E122&lt;0,0,IF(OR('Marinated Chicken'!I122&gt;0,Squid!I122&gt;0,Spanakopita!I122&gt;0,'Filet Mignon'!I122&gt;0),0,IF(OR(Pita!I122&gt;0,'Green Pepper'!I122&gt;0,'House Salad'!I122&gt;0,Mushrooms!I122&gt;0,Lemon!I122&gt;0,Tzatziki!I122&gt;0,'Monterey Jack'!I122&gt;0,Onions!I122&gt;0,'Garlic Butter Sauce'!I122&gt;0,Flour!I122&gt;0,Cheddar!I122&gt;0),50,200))),0)</f>
        <v>0</v>
      </c>
      <c r="J122" s="2" t="str">
        <f ca="1">IF(D122&lt;$E$18,"N/A",IF(D122=$E$18,IF($E$7-SUM(OFFSET(F122,-$E$18,0):F122)&gt;0,$E$7-SUM(OFFSET(F122,-$E$18,0):F122),0),IF(OFFSET(G122,-$E$18,0)-SUM(OFFSET(F122,-$E$18,0):F122)&gt;0,OFFSET(G122,-$E$18,0)-SUM(OFFSET(F122,-$E$18,0):F122),0)))</f>
        <v>N/A</v>
      </c>
      <c r="K122" s="13">
        <f t="shared" ca="1" si="8"/>
        <v>0</v>
      </c>
      <c r="L122" s="26">
        <f t="shared" ca="1" si="9"/>
        <v>0</v>
      </c>
    </row>
    <row r="123" spans="4:12" x14ac:dyDescent="0.3">
      <c r="D123" s="25">
        <v>103</v>
      </c>
      <c r="E123" s="2">
        <f t="shared" ca="1" si="12"/>
        <v>119</v>
      </c>
      <c r="F123" s="15">
        <f t="shared" si="10"/>
        <v>5</v>
      </c>
      <c r="G123" s="15">
        <f t="shared" ca="1" si="11"/>
        <v>0</v>
      </c>
      <c r="H123" s="13">
        <f t="shared" ca="1" si="7"/>
        <v>0.13041095890410961</v>
      </c>
      <c r="I123" s="29">
        <f ca="1">IF(G123&lt;&gt;0,IF(E123&lt;0,0,IF(OR('Marinated Chicken'!I123&gt;0,Squid!I123&gt;0,Spanakopita!I123&gt;0,'Filet Mignon'!I123&gt;0),0,IF(OR(Pita!I123&gt;0,'Green Pepper'!I123&gt;0,'House Salad'!I123&gt;0,Mushrooms!I123&gt;0,Lemon!I123&gt;0,Tzatziki!I123&gt;0,'Monterey Jack'!I123&gt;0,Onions!I123&gt;0,'Garlic Butter Sauce'!I123&gt;0,Flour!I123&gt;0,Cheddar!I123&gt;0),50,200))),0)</f>
        <v>0</v>
      </c>
      <c r="J123" s="2" t="str">
        <f ca="1">IF(D123&lt;$E$18,"N/A",IF(D123=$E$18,IF($E$7-SUM(OFFSET(F123,-$E$18,0):F123)&gt;0,$E$7-SUM(OFFSET(F123,-$E$18,0):F123),0),IF(OFFSET(G123,-$E$18,0)-SUM(OFFSET(F123,-$E$18,0):F123)&gt;0,OFFSET(G123,-$E$18,0)-SUM(OFFSET(F123,-$E$18,0):F123),0)))</f>
        <v>N/A</v>
      </c>
      <c r="K123" s="13">
        <f t="shared" ca="1" si="8"/>
        <v>0</v>
      </c>
      <c r="L123" s="26">
        <f t="shared" ca="1" si="9"/>
        <v>0</v>
      </c>
    </row>
    <row r="124" spans="4:12" x14ac:dyDescent="0.3">
      <c r="D124" s="25">
        <v>104</v>
      </c>
      <c r="E124" s="2">
        <f t="shared" ca="1" si="12"/>
        <v>114</v>
      </c>
      <c r="F124" s="15">
        <f t="shared" si="10"/>
        <v>5</v>
      </c>
      <c r="G124" s="15">
        <f t="shared" ca="1" si="11"/>
        <v>0</v>
      </c>
      <c r="H124" s="13">
        <f t="shared" ca="1" si="7"/>
        <v>0.12493150684931509</v>
      </c>
      <c r="I124" s="29">
        <f ca="1">IF(G124&lt;&gt;0,IF(E124&lt;0,0,IF(OR('Marinated Chicken'!I124&gt;0,Squid!I124&gt;0,Spanakopita!I124&gt;0,'Filet Mignon'!I124&gt;0),0,IF(OR(Pita!I124&gt;0,'Green Pepper'!I124&gt;0,'House Salad'!I124&gt;0,Mushrooms!I124&gt;0,Lemon!I124&gt;0,Tzatziki!I124&gt;0,'Monterey Jack'!I124&gt;0,Onions!I124&gt;0,'Garlic Butter Sauce'!I124&gt;0,Flour!I124&gt;0,Cheddar!I124&gt;0),50,200))),0)</f>
        <v>0</v>
      </c>
      <c r="J124" s="2" t="str">
        <f ca="1">IF(D124&lt;$E$18,"N/A",IF(D124=$E$18,IF($E$7-SUM(OFFSET(F124,-$E$18,0):F124)&gt;0,$E$7-SUM(OFFSET(F124,-$E$18,0):F124),0),IF(OFFSET(G124,-$E$18,0)-SUM(OFFSET(F124,-$E$18,0):F124)&gt;0,OFFSET(G124,-$E$18,0)-SUM(OFFSET(F124,-$E$18,0):F124),0)))</f>
        <v>N/A</v>
      </c>
      <c r="K124" s="13">
        <f t="shared" ca="1" si="8"/>
        <v>0</v>
      </c>
      <c r="L124" s="26">
        <f t="shared" ca="1" si="9"/>
        <v>0</v>
      </c>
    </row>
    <row r="125" spans="4:12" x14ac:dyDescent="0.3">
      <c r="D125" s="25">
        <v>105</v>
      </c>
      <c r="E125" s="2">
        <f t="shared" ca="1" si="12"/>
        <v>109</v>
      </c>
      <c r="F125" s="15">
        <f t="shared" si="10"/>
        <v>5</v>
      </c>
      <c r="G125" s="15">
        <f t="shared" ca="1" si="11"/>
        <v>175</v>
      </c>
      <c r="H125" s="13">
        <f t="shared" ca="1" si="7"/>
        <v>0.11945205479452056</v>
      </c>
      <c r="I125" s="29">
        <f ca="1">IF(G125&lt;&gt;0,IF(E125&lt;0,0,IF(OR('Marinated Chicken'!I125&gt;0,Squid!I125&gt;0,Spanakopita!I125&gt;0,'Filet Mignon'!I125&gt;0),0,IF(OR(Pita!I125&gt;0,'Green Pepper'!I125&gt;0,'House Salad'!I125&gt;0,Mushrooms!I125&gt;0,Lemon!I125&gt;0,Tzatziki!I125&gt;0,'Monterey Jack'!I125&gt;0,Onions!I125&gt;0,'Garlic Butter Sauce'!I125&gt;0,Flour!I125&gt;0,Cheddar!I125&gt;0),50,200))),0)</f>
        <v>0</v>
      </c>
      <c r="J125" s="2" t="str">
        <f ca="1">IF(D125&lt;$E$18,"N/A",IF(D125=$E$18,IF($E$7-SUM(OFFSET(F125,-$E$18,0):F125)&gt;0,$E$7-SUM(OFFSET(F125,-$E$18,0):F125),0),IF(OFFSET(G125,-$E$18,0)-SUM(OFFSET(F125,-$E$18,0):F125)&gt;0,OFFSET(G125,-$E$18,0)-SUM(OFFSET(F125,-$E$18,0):F125),0)))</f>
        <v>N/A</v>
      </c>
      <c r="K125" s="13">
        <f t="shared" ca="1" si="8"/>
        <v>0</v>
      </c>
      <c r="L125" s="26">
        <f t="shared" ca="1" si="9"/>
        <v>0</v>
      </c>
    </row>
    <row r="126" spans="4:12" x14ac:dyDescent="0.3">
      <c r="D126" s="25">
        <v>106</v>
      </c>
      <c r="E126" s="2">
        <f t="shared" ca="1" si="12"/>
        <v>279</v>
      </c>
      <c r="F126" s="15">
        <f t="shared" si="10"/>
        <v>5</v>
      </c>
      <c r="G126" s="15">
        <f t="shared" ca="1" si="11"/>
        <v>0</v>
      </c>
      <c r="H126" s="13">
        <f t="shared" ca="1" si="7"/>
        <v>0.3057534246575343</v>
      </c>
      <c r="I126" s="29">
        <f ca="1">IF(G126&lt;&gt;0,IF(E126&lt;0,0,IF(OR('Marinated Chicken'!I126&gt;0,Squid!I126&gt;0,Spanakopita!I126&gt;0,'Filet Mignon'!I126&gt;0),0,IF(OR(Pita!I126&gt;0,'Green Pepper'!I126&gt;0,'House Salad'!I126&gt;0,Mushrooms!I126&gt;0,Lemon!I126&gt;0,Tzatziki!I126&gt;0,'Monterey Jack'!I126&gt;0,Onions!I126&gt;0,'Garlic Butter Sauce'!I126&gt;0,Flour!I126&gt;0,Cheddar!I126&gt;0),50,200))),0)</f>
        <v>0</v>
      </c>
      <c r="J126" s="2" t="str">
        <f ca="1">IF(D126&lt;$E$18,"N/A",IF(D126=$E$18,IF($E$7-SUM(OFFSET(F126,-$E$18,0):F126)&gt;0,$E$7-SUM(OFFSET(F126,-$E$18,0):F126),0),IF(OFFSET(G126,-$E$18,0)-SUM(OFFSET(F126,-$E$18,0):F126)&gt;0,OFFSET(G126,-$E$18,0)-SUM(OFFSET(F126,-$E$18,0):F126),0)))</f>
        <v>N/A</v>
      </c>
      <c r="K126" s="13">
        <f t="shared" ca="1" si="8"/>
        <v>0</v>
      </c>
      <c r="L126" s="26">
        <f t="shared" ca="1" si="9"/>
        <v>0</v>
      </c>
    </row>
    <row r="127" spans="4:12" x14ac:dyDescent="0.3">
      <c r="D127" s="25">
        <v>107</v>
      </c>
      <c r="E127" s="2">
        <f t="shared" ca="1" si="12"/>
        <v>274</v>
      </c>
      <c r="F127" s="15">
        <f t="shared" si="10"/>
        <v>5</v>
      </c>
      <c r="G127" s="15">
        <f t="shared" ca="1" si="11"/>
        <v>0</v>
      </c>
      <c r="H127" s="13">
        <f t="shared" ca="1" si="7"/>
        <v>0.30027397260273975</v>
      </c>
      <c r="I127" s="29">
        <f ca="1">IF(G127&lt;&gt;0,IF(E127&lt;0,0,IF(OR('Marinated Chicken'!I127&gt;0,Squid!I127&gt;0,Spanakopita!I127&gt;0,'Filet Mignon'!I127&gt;0),0,IF(OR(Pita!I127&gt;0,'Green Pepper'!I127&gt;0,'House Salad'!I127&gt;0,Mushrooms!I127&gt;0,Lemon!I127&gt;0,Tzatziki!I127&gt;0,'Monterey Jack'!I127&gt;0,Onions!I127&gt;0,'Garlic Butter Sauce'!I127&gt;0,Flour!I127&gt;0,Cheddar!I127&gt;0),50,200))),0)</f>
        <v>0</v>
      </c>
      <c r="J127" s="2" t="str">
        <f ca="1">IF(D127&lt;$E$18,"N/A",IF(D127=$E$18,IF($E$7-SUM(OFFSET(F127,-$E$18,0):F127)&gt;0,$E$7-SUM(OFFSET(F127,-$E$18,0):F127),0),IF(OFFSET(G127,-$E$18,0)-SUM(OFFSET(F127,-$E$18,0):F127)&gt;0,OFFSET(G127,-$E$18,0)-SUM(OFFSET(F127,-$E$18,0):F127),0)))</f>
        <v>N/A</v>
      </c>
      <c r="K127" s="13">
        <f t="shared" ca="1" si="8"/>
        <v>0</v>
      </c>
      <c r="L127" s="26">
        <f t="shared" ca="1" si="9"/>
        <v>0</v>
      </c>
    </row>
    <row r="128" spans="4:12" x14ac:dyDescent="0.3">
      <c r="D128" s="25">
        <v>108</v>
      </c>
      <c r="E128" s="2">
        <f t="shared" ca="1" si="12"/>
        <v>269</v>
      </c>
      <c r="F128" s="15">
        <f t="shared" si="10"/>
        <v>5</v>
      </c>
      <c r="G128" s="15">
        <f t="shared" ca="1" si="11"/>
        <v>0</v>
      </c>
      <c r="H128" s="13">
        <f t="shared" ca="1" si="7"/>
        <v>0.29479452054794525</v>
      </c>
      <c r="I128" s="29">
        <f ca="1">IF(G128&lt;&gt;0,IF(E128&lt;0,0,IF(OR('Marinated Chicken'!I128&gt;0,Squid!I128&gt;0,Spanakopita!I128&gt;0,'Filet Mignon'!I128&gt;0),0,IF(OR(Pita!I128&gt;0,'Green Pepper'!I128&gt;0,'House Salad'!I128&gt;0,Mushrooms!I128&gt;0,Lemon!I128&gt;0,Tzatziki!I128&gt;0,'Monterey Jack'!I128&gt;0,Onions!I128&gt;0,'Garlic Butter Sauce'!I128&gt;0,Flour!I128&gt;0,Cheddar!I128&gt;0),50,200))),0)</f>
        <v>0</v>
      </c>
      <c r="J128" s="2" t="str">
        <f ca="1">IF(D128&lt;$E$18,"N/A",IF(D128=$E$18,IF($E$7-SUM(OFFSET(F128,-$E$18,0):F128)&gt;0,$E$7-SUM(OFFSET(F128,-$E$18,0):F128),0),IF(OFFSET(G128,-$E$18,0)-SUM(OFFSET(F128,-$E$18,0):F128)&gt;0,OFFSET(G128,-$E$18,0)-SUM(OFFSET(F128,-$E$18,0):F128),0)))</f>
        <v>N/A</v>
      </c>
      <c r="K128" s="13">
        <f t="shared" ca="1" si="8"/>
        <v>0</v>
      </c>
      <c r="L128" s="26">
        <f t="shared" ca="1" si="9"/>
        <v>0</v>
      </c>
    </row>
    <row r="129" spans="4:12" x14ac:dyDescent="0.3">
      <c r="D129" s="25">
        <v>109</v>
      </c>
      <c r="E129" s="2">
        <f t="shared" ca="1" si="12"/>
        <v>264</v>
      </c>
      <c r="F129" s="15">
        <f t="shared" si="10"/>
        <v>5</v>
      </c>
      <c r="G129" s="15">
        <f t="shared" ca="1" si="11"/>
        <v>0</v>
      </c>
      <c r="H129" s="13">
        <f t="shared" ca="1" si="7"/>
        <v>0.2893150684931507</v>
      </c>
      <c r="I129" s="29">
        <f ca="1">IF(G129&lt;&gt;0,IF(E129&lt;0,0,IF(OR('Marinated Chicken'!I129&gt;0,Squid!I129&gt;0,Spanakopita!I129&gt;0,'Filet Mignon'!I129&gt;0),0,IF(OR(Pita!I129&gt;0,'Green Pepper'!I129&gt;0,'House Salad'!I129&gt;0,Mushrooms!I129&gt;0,Lemon!I129&gt;0,Tzatziki!I129&gt;0,'Monterey Jack'!I129&gt;0,Onions!I129&gt;0,'Garlic Butter Sauce'!I129&gt;0,Flour!I129&gt;0,Cheddar!I129&gt;0),50,200))),0)</f>
        <v>0</v>
      </c>
      <c r="J129" s="2" t="str">
        <f ca="1">IF(D129&lt;$E$18,"N/A",IF(D129=$E$18,IF($E$7-SUM(OFFSET(F129,-$E$18,0):F129)&gt;0,$E$7-SUM(OFFSET(F129,-$E$18,0):F129),0),IF(OFFSET(G129,-$E$18,0)-SUM(OFFSET(F129,-$E$18,0):F129)&gt;0,OFFSET(G129,-$E$18,0)-SUM(OFFSET(F129,-$E$18,0):F129),0)))</f>
        <v>N/A</v>
      </c>
      <c r="K129" s="13">
        <f t="shared" ca="1" si="8"/>
        <v>0</v>
      </c>
      <c r="L129" s="26">
        <f t="shared" ca="1" si="9"/>
        <v>0</v>
      </c>
    </row>
    <row r="130" spans="4:12" x14ac:dyDescent="0.3">
      <c r="D130" s="25">
        <v>110</v>
      </c>
      <c r="E130" s="2">
        <f t="shared" ca="1" si="12"/>
        <v>259</v>
      </c>
      <c r="F130" s="15">
        <f t="shared" si="10"/>
        <v>5</v>
      </c>
      <c r="G130" s="15">
        <f t="shared" ca="1" si="11"/>
        <v>0</v>
      </c>
      <c r="H130" s="13">
        <f t="shared" ca="1" si="7"/>
        <v>0.2838356164383562</v>
      </c>
      <c r="I130" s="29">
        <f ca="1">IF(G130&lt;&gt;0,IF(E130&lt;0,0,IF(OR('Marinated Chicken'!I130&gt;0,Squid!I130&gt;0,Spanakopita!I130&gt;0,'Filet Mignon'!I130&gt;0),0,IF(OR(Pita!I130&gt;0,'Green Pepper'!I130&gt;0,'House Salad'!I130&gt;0,Mushrooms!I130&gt;0,Lemon!I130&gt;0,Tzatziki!I130&gt;0,'Monterey Jack'!I130&gt;0,Onions!I130&gt;0,'Garlic Butter Sauce'!I130&gt;0,Flour!I130&gt;0,Cheddar!I130&gt;0),50,200))),0)</f>
        <v>0</v>
      </c>
      <c r="J130" s="2" t="str">
        <f ca="1">IF(D130&lt;$E$18,"N/A",IF(D130=$E$18,IF($E$7-SUM(OFFSET(F130,-$E$18,0):F130)&gt;0,$E$7-SUM(OFFSET(F130,-$E$18,0):F130),0),IF(OFFSET(G130,-$E$18,0)-SUM(OFFSET(F130,-$E$18,0):F130)&gt;0,OFFSET(G130,-$E$18,0)-SUM(OFFSET(F130,-$E$18,0):F130),0)))</f>
        <v>N/A</v>
      </c>
      <c r="K130" s="13">
        <f t="shared" ca="1" si="8"/>
        <v>0</v>
      </c>
      <c r="L130" s="26">
        <f t="shared" ca="1" si="9"/>
        <v>0</v>
      </c>
    </row>
    <row r="131" spans="4:12" x14ac:dyDescent="0.3">
      <c r="D131" s="25">
        <v>111</v>
      </c>
      <c r="E131" s="2">
        <f t="shared" ca="1" si="12"/>
        <v>254</v>
      </c>
      <c r="F131" s="15">
        <f t="shared" si="10"/>
        <v>5</v>
      </c>
      <c r="G131" s="15">
        <f t="shared" ca="1" si="11"/>
        <v>0</v>
      </c>
      <c r="H131" s="13">
        <f t="shared" ca="1" si="7"/>
        <v>0.2783561643835617</v>
      </c>
      <c r="I131" s="29">
        <f ca="1">IF(G131&lt;&gt;0,IF(E131&lt;0,0,IF(OR('Marinated Chicken'!I131&gt;0,Squid!I131&gt;0,Spanakopita!I131&gt;0,'Filet Mignon'!I131&gt;0),0,IF(OR(Pita!I131&gt;0,'Green Pepper'!I131&gt;0,'House Salad'!I131&gt;0,Mushrooms!I131&gt;0,Lemon!I131&gt;0,Tzatziki!I131&gt;0,'Monterey Jack'!I131&gt;0,Onions!I131&gt;0,'Garlic Butter Sauce'!I131&gt;0,Flour!I131&gt;0,Cheddar!I131&gt;0),50,200))),0)</f>
        <v>0</v>
      </c>
      <c r="J131" s="2" t="str">
        <f ca="1">IF(D131&lt;$E$18,"N/A",IF(D131=$E$18,IF($E$7-SUM(OFFSET(F131,-$E$18,0):F131)&gt;0,$E$7-SUM(OFFSET(F131,-$E$18,0):F131),0),IF(OFFSET(G131,-$E$18,0)-SUM(OFFSET(F131,-$E$18,0):F131)&gt;0,OFFSET(G131,-$E$18,0)-SUM(OFFSET(F131,-$E$18,0):F131),0)))</f>
        <v>N/A</v>
      </c>
      <c r="K131" s="13">
        <f t="shared" ca="1" si="8"/>
        <v>0</v>
      </c>
      <c r="L131" s="26">
        <f t="shared" ca="1" si="9"/>
        <v>0</v>
      </c>
    </row>
    <row r="132" spans="4:12" x14ac:dyDescent="0.3">
      <c r="D132" s="25">
        <v>112</v>
      </c>
      <c r="E132" s="2">
        <f t="shared" ca="1" si="12"/>
        <v>249</v>
      </c>
      <c r="F132" s="15">
        <f t="shared" si="10"/>
        <v>5</v>
      </c>
      <c r="G132" s="15">
        <f t="shared" ca="1" si="11"/>
        <v>0</v>
      </c>
      <c r="H132" s="13">
        <f t="shared" ca="1" si="7"/>
        <v>0.27287671232876715</v>
      </c>
      <c r="I132" s="29">
        <f ca="1">IF(G132&lt;&gt;0,IF(E132&lt;0,0,IF(OR('Marinated Chicken'!I132&gt;0,Squid!I132&gt;0,Spanakopita!I132&gt;0,'Filet Mignon'!I132&gt;0),0,IF(OR(Pita!I132&gt;0,'Green Pepper'!I132&gt;0,'House Salad'!I132&gt;0,Mushrooms!I132&gt;0,Lemon!I132&gt;0,Tzatziki!I132&gt;0,'Monterey Jack'!I132&gt;0,Onions!I132&gt;0,'Garlic Butter Sauce'!I132&gt;0,Flour!I132&gt;0,Cheddar!I132&gt;0),50,200))),0)</f>
        <v>0</v>
      </c>
      <c r="J132" s="2" t="str">
        <f ca="1">IF(D132&lt;$E$18,"N/A",IF(D132=$E$18,IF($E$7-SUM(OFFSET(F132,-$E$18,0):F132)&gt;0,$E$7-SUM(OFFSET(F132,-$E$18,0):F132),0),IF(OFFSET(G132,-$E$18,0)-SUM(OFFSET(F132,-$E$18,0):F132)&gt;0,OFFSET(G132,-$E$18,0)-SUM(OFFSET(F132,-$E$18,0):F132),0)))</f>
        <v>N/A</v>
      </c>
      <c r="K132" s="13">
        <f t="shared" ca="1" si="8"/>
        <v>0</v>
      </c>
      <c r="L132" s="26">
        <f t="shared" ca="1" si="9"/>
        <v>0</v>
      </c>
    </row>
    <row r="133" spans="4:12" x14ac:dyDescent="0.3">
      <c r="D133" s="25">
        <v>113</v>
      </c>
      <c r="E133" s="2">
        <f t="shared" ca="1" si="12"/>
        <v>244</v>
      </c>
      <c r="F133" s="15">
        <f t="shared" si="10"/>
        <v>5</v>
      </c>
      <c r="G133" s="15">
        <f t="shared" ca="1" si="11"/>
        <v>0</v>
      </c>
      <c r="H133" s="13">
        <f t="shared" ca="1" si="7"/>
        <v>0.26739726027397265</v>
      </c>
      <c r="I133" s="29">
        <f ca="1">IF(G133&lt;&gt;0,IF(E133&lt;0,0,IF(OR('Marinated Chicken'!I133&gt;0,Squid!I133&gt;0,Spanakopita!I133&gt;0,'Filet Mignon'!I133&gt;0),0,IF(OR(Pita!I133&gt;0,'Green Pepper'!I133&gt;0,'House Salad'!I133&gt;0,Mushrooms!I133&gt;0,Lemon!I133&gt;0,Tzatziki!I133&gt;0,'Monterey Jack'!I133&gt;0,Onions!I133&gt;0,'Garlic Butter Sauce'!I133&gt;0,Flour!I133&gt;0,Cheddar!I133&gt;0),50,200))),0)</f>
        <v>0</v>
      </c>
      <c r="J133" s="2" t="str">
        <f ca="1">IF(D133&lt;$E$18,"N/A",IF(D133=$E$18,IF($E$7-SUM(OFFSET(F133,-$E$18,0):F133)&gt;0,$E$7-SUM(OFFSET(F133,-$E$18,0):F133),0),IF(OFFSET(G133,-$E$18,0)-SUM(OFFSET(F133,-$E$18,0):F133)&gt;0,OFFSET(G133,-$E$18,0)-SUM(OFFSET(F133,-$E$18,0):F133),0)))</f>
        <v>N/A</v>
      </c>
      <c r="K133" s="13">
        <f t="shared" ca="1" si="8"/>
        <v>0</v>
      </c>
      <c r="L133" s="26">
        <f t="shared" ca="1" si="9"/>
        <v>0</v>
      </c>
    </row>
    <row r="134" spans="4:12" x14ac:dyDescent="0.3">
      <c r="D134" s="25">
        <v>114</v>
      </c>
      <c r="E134" s="2">
        <f t="shared" ca="1" si="12"/>
        <v>239</v>
      </c>
      <c r="F134" s="15">
        <f t="shared" si="10"/>
        <v>5</v>
      </c>
      <c r="G134" s="15">
        <f t="shared" ca="1" si="11"/>
        <v>0</v>
      </c>
      <c r="H134" s="13">
        <f t="shared" ca="1" si="7"/>
        <v>0.26191780821917809</v>
      </c>
      <c r="I134" s="29">
        <f ca="1">IF(G134&lt;&gt;0,IF(E134&lt;0,0,IF(OR('Marinated Chicken'!I134&gt;0,Squid!I134&gt;0,Spanakopita!I134&gt;0,'Filet Mignon'!I134&gt;0),0,IF(OR(Pita!I134&gt;0,'Green Pepper'!I134&gt;0,'House Salad'!I134&gt;0,Mushrooms!I134&gt;0,Lemon!I134&gt;0,Tzatziki!I134&gt;0,'Monterey Jack'!I134&gt;0,Onions!I134&gt;0,'Garlic Butter Sauce'!I134&gt;0,Flour!I134&gt;0,Cheddar!I134&gt;0),50,200))),0)</f>
        <v>0</v>
      </c>
      <c r="J134" s="2" t="str">
        <f ca="1">IF(D134&lt;$E$18,"N/A",IF(D134=$E$18,IF($E$7-SUM(OFFSET(F134,-$E$18,0):F134)&gt;0,$E$7-SUM(OFFSET(F134,-$E$18,0):F134),0),IF(OFFSET(G134,-$E$18,0)-SUM(OFFSET(F134,-$E$18,0):F134)&gt;0,OFFSET(G134,-$E$18,0)-SUM(OFFSET(F134,-$E$18,0):F134),0)))</f>
        <v>N/A</v>
      </c>
      <c r="K134" s="13">
        <f t="shared" ca="1" si="8"/>
        <v>0</v>
      </c>
      <c r="L134" s="26">
        <f t="shared" ca="1" si="9"/>
        <v>0</v>
      </c>
    </row>
    <row r="135" spans="4:12" x14ac:dyDescent="0.3">
      <c r="D135" s="25">
        <v>115</v>
      </c>
      <c r="E135" s="2">
        <f t="shared" ca="1" si="12"/>
        <v>234</v>
      </c>
      <c r="F135" s="15">
        <f t="shared" si="10"/>
        <v>5</v>
      </c>
      <c r="G135" s="15">
        <f t="shared" ca="1" si="11"/>
        <v>0</v>
      </c>
      <c r="H135" s="13">
        <f t="shared" ca="1" si="7"/>
        <v>0.2564383561643836</v>
      </c>
      <c r="I135" s="29">
        <f ca="1">IF(G135&lt;&gt;0,IF(E135&lt;0,0,IF(OR('Marinated Chicken'!I135&gt;0,Squid!I135&gt;0,Spanakopita!I135&gt;0,'Filet Mignon'!I135&gt;0),0,IF(OR(Pita!I135&gt;0,'Green Pepper'!I135&gt;0,'House Salad'!I135&gt;0,Mushrooms!I135&gt;0,Lemon!I135&gt;0,Tzatziki!I135&gt;0,'Monterey Jack'!I135&gt;0,Onions!I135&gt;0,'Garlic Butter Sauce'!I135&gt;0,Flour!I135&gt;0,Cheddar!I135&gt;0),50,200))),0)</f>
        <v>0</v>
      </c>
      <c r="J135" s="2" t="str">
        <f ca="1">IF(D135&lt;$E$18,"N/A",IF(D135=$E$18,IF($E$7-SUM(OFFSET(F135,-$E$18,0):F135)&gt;0,$E$7-SUM(OFFSET(F135,-$E$18,0):F135),0),IF(OFFSET(G135,-$E$18,0)-SUM(OFFSET(F135,-$E$18,0):F135)&gt;0,OFFSET(G135,-$E$18,0)-SUM(OFFSET(F135,-$E$18,0):F135),0)))</f>
        <v>N/A</v>
      </c>
      <c r="K135" s="13">
        <f t="shared" ca="1" si="8"/>
        <v>0</v>
      </c>
      <c r="L135" s="26">
        <f t="shared" ca="1" si="9"/>
        <v>0</v>
      </c>
    </row>
    <row r="136" spans="4:12" x14ac:dyDescent="0.3">
      <c r="D136" s="25">
        <v>116</v>
      </c>
      <c r="E136" s="2">
        <f t="shared" ca="1" si="12"/>
        <v>229</v>
      </c>
      <c r="F136" s="15">
        <f t="shared" si="10"/>
        <v>5</v>
      </c>
      <c r="G136" s="15">
        <f t="shared" ca="1" si="11"/>
        <v>0</v>
      </c>
      <c r="H136" s="13">
        <f t="shared" ca="1" si="7"/>
        <v>0.2509589041095891</v>
      </c>
      <c r="I136" s="29">
        <f ca="1">IF(G136&lt;&gt;0,IF(E136&lt;0,0,IF(OR('Marinated Chicken'!I136&gt;0,Squid!I136&gt;0,Spanakopita!I136&gt;0,'Filet Mignon'!I136&gt;0),0,IF(OR(Pita!I136&gt;0,'Green Pepper'!I136&gt;0,'House Salad'!I136&gt;0,Mushrooms!I136&gt;0,Lemon!I136&gt;0,Tzatziki!I136&gt;0,'Monterey Jack'!I136&gt;0,Onions!I136&gt;0,'Garlic Butter Sauce'!I136&gt;0,Flour!I136&gt;0,Cheddar!I136&gt;0),50,200))),0)</f>
        <v>0</v>
      </c>
      <c r="J136" s="2" t="str">
        <f ca="1">IF(D136&lt;$E$18,"N/A",IF(D136=$E$18,IF($E$7-SUM(OFFSET(F136,-$E$18,0):F136)&gt;0,$E$7-SUM(OFFSET(F136,-$E$18,0):F136),0),IF(OFFSET(G136,-$E$18,0)-SUM(OFFSET(F136,-$E$18,0):F136)&gt;0,OFFSET(G136,-$E$18,0)-SUM(OFFSET(F136,-$E$18,0):F136),0)))</f>
        <v>N/A</v>
      </c>
      <c r="K136" s="13">
        <f t="shared" ca="1" si="8"/>
        <v>0</v>
      </c>
      <c r="L136" s="26">
        <f t="shared" ca="1" si="9"/>
        <v>0</v>
      </c>
    </row>
    <row r="137" spans="4:12" x14ac:dyDescent="0.3">
      <c r="D137" s="25">
        <v>117</v>
      </c>
      <c r="E137" s="2">
        <f t="shared" ca="1" si="12"/>
        <v>224</v>
      </c>
      <c r="F137" s="15">
        <f t="shared" si="10"/>
        <v>5</v>
      </c>
      <c r="G137" s="15">
        <f t="shared" ca="1" si="11"/>
        <v>0</v>
      </c>
      <c r="H137" s="13">
        <f t="shared" ca="1" si="7"/>
        <v>0.24547945205479454</v>
      </c>
      <c r="I137" s="29">
        <f ca="1">IF(G137&lt;&gt;0,IF(E137&lt;0,0,IF(OR('Marinated Chicken'!I137&gt;0,Squid!I137&gt;0,Spanakopita!I137&gt;0,'Filet Mignon'!I137&gt;0),0,IF(OR(Pita!I137&gt;0,'Green Pepper'!I137&gt;0,'House Salad'!I137&gt;0,Mushrooms!I137&gt;0,Lemon!I137&gt;0,Tzatziki!I137&gt;0,'Monterey Jack'!I137&gt;0,Onions!I137&gt;0,'Garlic Butter Sauce'!I137&gt;0,Flour!I137&gt;0,Cheddar!I137&gt;0),50,200))),0)</f>
        <v>0</v>
      </c>
      <c r="J137" s="2" t="str">
        <f ca="1">IF(D137&lt;$E$18,"N/A",IF(D137=$E$18,IF($E$7-SUM(OFFSET(F137,-$E$18,0):F137)&gt;0,$E$7-SUM(OFFSET(F137,-$E$18,0):F137),0),IF(OFFSET(G137,-$E$18,0)-SUM(OFFSET(F137,-$E$18,0):F137)&gt;0,OFFSET(G137,-$E$18,0)-SUM(OFFSET(F137,-$E$18,0):F137),0)))</f>
        <v>N/A</v>
      </c>
      <c r="K137" s="13">
        <f t="shared" ca="1" si="8"/>
        <v>0</v>
      </c>
      <c r="L137" s="26">
        <f t="shared" ca="1" si="9"/>
        <v>0</v>
      </c>
    </row>
    <row r="138" spans="4:12" x14ac:dyDescent="0.3">
      <c r="D138" s="25">
        <v>118</v>
      </c>
      <c r="E138" s="2">
        <f t="shared" ca="1" si="12"/>
        <v>219</v>
      </c>
      <c r="F138" s="15">
        <f t="shared" si="10"/>
        <v>5</v>
      </c>
      <c r="G138" s="15">
        <f t="shared" ca="1" si="11"/>
        <v>0</v>
      </c>
      <c r="H138" s="13">
        <f t="shared" ca="1" si="7"/>
        <v>0.24000000000000002</v>
      </c>
      <c r="I138" s="29">
        <f ca="1">IF(G138&lt;&gt;0,IF(E138&lt;0,0,IF(OR('Marinated Chicken'!I138&gt;0,Squid!I138&gt;0,Spanakopita!I138&gt;0,'Filet Mignon'!I138&gt;0),0,IF(OR(Pita!I138&gt;0,'Green Pepper'!I138&gt;0,'House Salad'!I138&gt;0,Mushrooms!I138&gt;0,Lemon!I138&gt;0,Tzatziki!I138&gt;0,'Monterey Jack'!I138&gt;0,Onions!I138&gt;0,'Garlic Butter Sauce'!I138&gt;0,Flour!I138&gt;0,Cheddar!I138&gt;0),50,200))),0)</f>
        <v>0</v>
      </c>
      <c r="J138" s="2" t="str">
        <f ca="1">IF(D138&lt;$E$18,"N/A",IF(D138=$E$18,IF($E$7-SUM(OFFSET(F138,-$E$18,0):F138)&gt;0,$E$7-SUM(OFFSET(F138,-$E$18,0):F138),0),IF(OFFSET(G138,-$E$18,0)-SUM(OFFSET(F138,-$E$18,0):F138)&gt;0,OFFSET(G138,-$E$18,0)-SUM(OFFSET(F138,-$E$18,0):F138),0)))</f>
        <v>N/A</v>
      </c>
      <c r="K138" s="13">
        <f t="shared" ca="1" si="8"/>
        <v>0</v>
      </c>
      <c r="L138" s="26">
        <f t="shared" ca="1" si="9"/>
        <v>0</v>
      </c>
    </row>
    <row r="139" spans="4:12" x14ac:dyDescent="0.3">
      <c r="D139" s="25">
        <v>119</v>
      </c>
      <c r="E139" s="2">
        <f t="shared" ca="1" si="12"/>
        <v>214</v>
      </c>
      <c r="F139" s="15">
        <f t="shared" si="10"/>
        <v>5</v>
      </c>
      <c r="G139" s="15">
        <f t="shared" ca="1" si="11"/>
        <v>0</v>
      </c>
      <c r="H139" s="13">
        <f t="shared" ca="1" si="7"/>
        <v>0.23452054794520552</v>
      </c>
      <c r="I139" s="29">
        <f ca="1">IF(G139&lt;&gt;0,IF(E139&lt;0,0,IF(OR('Marinated Chicken'!I139&gt;0,Squid!I139&gt;0,Spanakopita!I139&gt;0,'Filet Mignon'!I139&gt;0),0,IF(OR(Pita!I139&gt;0,'Green Pepper'!I139&gt;0,'House Salad'!I139&gt;0,Mushrooms!I139&gt;0,Lemon!I139&gt;0,Tzatziki!I139&gt;0,'Monterey Jack'!I139&gt;0,Onions!I139&gt;0,'Garlic Butter Sauce'!I139&gt;0,Flour!I139&gt;0,Cheddar!I139&gt;0),50,200))),0)</f>
        <v>0</v>
      </c>
      <c r="J139" s="2" t="str">
        <f ca="1">IF(D139&lt;$E$18,"N/A",IF(D139=$E$18,IF($E$7-SUM(OFFSET(F139,-$E$18,0):F139)&gt;0,$E$7-SUM(OFFSET(F139,-$E$18,0):F139),0),IF(OFFSET(G139,-$E$18,0)-SUM(OFFSET(F139,-$E$18,0):F139)&gt;0,OFFSET(G139,-$E$18,0)-SUM(OFFSET(F139,-$E$18,0):F139),0)))</f>
        <v>N/A</v>
      </c>
      <c r="K139" s="13">
        <f t="shared" ca="1" si="8"/>
        <v>0</v>
      </c>
      <c r="L139" s="26">
        <f t="shared" ca="1" si="9"/>
        <v>0</v>
      </c>
    </row>
    <row r="140" spans="4:12" x14ac:dyDescent="0.3">
      <c r="D140" s="25">
        <v>120</v>
      </c>
      <c r="E140" s="2">
        <f t="shared" ca="1" si="12"/>
        <v>209</v>
      </c>
      <c r="F140" s="15">
        <f t="shared" si="10"/>
        <v>5</v>
      </c>
      <c r="G140" s="15">
        <f t="shared" ca="1" si="11"/>
        <v>0</v>
      </c>
      <c r="H140" s="13">
        <f t="shared" ca="1" si="7"/>
        <v>0.229041095890411</v>
      </c>
      <c r="I140" s="29">
        <f ca="1">IF(G140&lt;&gt;0,IF(E140&lt;0,0,IF(OR('Marinated Chicken'!I140&gt;0,Squid!I140&gt;0,Spanakopita!I140&gt;0,'Filet Mignon'!I140&gt;0),0,IF(OR(Pita!I140&gt;0,'Green Pepper'!I140&gt;0,'House Salad'!I140&gt;0,Mushrooms!I140&gt;0,Lemon!I140&gt;0,Tzatziki!I140&gt;0,'Monterey Jack'!I140&gt;0,Onions!I140&gt;0,'Garlic Butter Sauce'!I140&gt;0,Flour!I140&gt;0,Cheddar!I140&gt;0),50,200))),0)</f>
        <v>0</v>
      </c>
      <c r="J140" s="2" t="str">
        <f ca="1">IF(D140&lt;$E$18,"N/A",IF(D140=$E$18,IF($E$7-SUM(OFFSET(F140,-$E$18,0):F140)&gt;0,$E$7-SUM(OFFSET(F140,-$E$18,0):F140),0),IF(OFFSET(G140,-$E$18,0)-SUM(OFFSET(F140,-$E$18,0):F140)&gt;0,OFFSET(G140,-$E$18,0)-SUM(OFFSET(F140,-$E$18,0):F140),0)))</f>
        <v>N/A</v>
      </c>
      <c r="K140" s="13">
        <f t="shared" ca="1" si="8"/>
        <v>0</v>
      </c>
      <c r="L140" s="26">
        <f t="shared" ca="1" si="9"/>
        <v>0</v>
      </c>
    </row>
    <row r="141" spans="4:12" x14ac:dyDescent="0.3">
      <c r="D141" s="25">
        <v>121</v>
      </c>
      <c r="E141" s="2">
        <f t="shared" ca="1" si="12"/>
        <v>204</v>
      </c>
      <c r="F141" s="15">
        <f t="shared" si="10"/>
        <v>5</v>
      </c>
      <c r="G141" s="15">
        <f t="shared" ca="1" si="11"/>
        <v>0</v>
      </c>
      <c r="H141" s="13">
        <f t="shared" ca="1" si="7"/>
        <v>0.22356164383561647</v>
      </c>
      <c r="I141" s="29">
        <f ca="1">IF(G141&lt;&gt;0,IF(E141&lt;0,0,IF(OR('Marinated Chicken'!I141&gt;0,Squid!I141&gt;0,Spanakopita!I141&gt;0,'Filet Mignon'!I141&gt;0),0,IF(OR(Pita!I141&gt;0,'Green Pepper'!I141&gt;0,'House Salad'!I141&gt;0,Mushrooms!I141&gt;0,Lemon!I141&gt;0,Tzatziki!I141&gt;0,'Monterey Jack'!I141&gt;0,Onions!I141&gt;0,'Garlic Butter Sauce'!I141&gt;0,Flour!I141&gt;0,Cheddar!I141&gt;0),50,200))),0)</f>
        <v>0</v>
      </c>
      <c r="J141" s="2" t="str">
        <f ca="1">IF(D141&lt;$E$18,"N/A",IF(D141=$E$18,IF($E$7-SUM(OFFSET(F141,-$E$18,0):F141)&gt;0,$E$7-SUM(OFFSET(F141,-$E$18,0):F141),0),IF(OFFSET(G141,-$E$18,0)-SUM(OFFSET(F141,-$E$18,0):F141)&gt;0,OFFSET(G141,-$E$18,0)-SUM(OFFSET(F141,-$E$18,0):F141),0)))</f>
        <v>N/A</v>
      </c>
      <c r="K141" s="13">
        <f t="shared" ca="1" si="8"/>
        <v>0</v>
      </c>
      <c r="L141" s="26">
        <f t="shared" ca="1" si="9"/>
        <v>0</v>
      </c>
    </row>
    <row r="142" spans="4:12" x14ac:dyDescent="0.3">
      <c r="D142" s="25">
        <v>122</v>
      </c>
      <c r="E142" s="2">
        <f t="shared" ca="1" si="12"/>
        <v>199</v>
      </c>
      <c r="F142" s="15">
        <f t="shared" si="10"/>
        <v>5</v>
      </c>
      <c r="G142" s="15">
        <f t="shared" ca="1" si="11"/>
        <v>0</v>
      </c>
      <c r="H142" s="13">
        <f t="shared" ca="1" si="7"/>
        <v>0.21808219178082194</v>
      </c>
      <c r="I142" s="29">
        <f ca="1">IF(G142&lt;&gt;0,IF(E142&lt;0,0,IF(OR('Marinated Chicken'!I142&gt;0,Squid!I142&gt;0,Spanakopita!I142&gt;0,'Filet Mignon'!I142&gt;0),0,IF(OR(Pita!I142&gt;0,'Green Pepper'!I142&gt;0,'House Salad'!I142&gt;0,Mushrooms!I142&gt;0,Lemon!I142&gt;0,Tzatziki!I142&gt;0,'Monterey Jack'!I142&gt;0,Onions!I142&gt;0,'Garlic Butter Sauce'!I142&gt;0,Flour!I142&gt;0,Cheddar!I142&gt;0),50,200))),0)</f>
        <v>0</v>
      </c>
      <c r="J142" s="2" t="str">
        <f ca="1">IF(D142&lt;$E$18,"N/A",IF(D142=$E$18,IF($E$7-SUM(OFFSET(F142,-$E$18,0):F142)&gt;0,$E$7-SUM(OFFSET(F142,-$E$18,0):F142),0),IF(OFFSET(G142,-$E$18,0)-SUM(OFFSET(F142,-$E$18,0):F142)&gt;0,OFFSET(G142,-$E$18,0)-SUM(OFFSET(F142,-$E$18,0):F142),0)))</f>
        <v>N/A</v>
      </c>
      <c r="K142" s="13">
        <f t="shared" ca="1" si="8"/>
        <v>0</v>
      </c>
      <c r="L142" s="26">
        <f t="shared" ca="1" si="9"/>
        <v>0</v>
      </c>
    </row>
    <row r="143" spans="4:12" x14ac:dyDescent="0.3">
      <c r="D143" s="25">
        <v>123</v>
      </c>
      <c r="E143" s="2">
        <f t="shared" ca="1" si="12"/>
        <v>194</v>
      </c>
      <c r="F143" s="15">
        <f t="shared" si="10"/>
        <v>5</v>
      </c>
      <c r="G143" s="15">
        <f t="shared" ca="1" si="11"/>
        <v>0</v>
      </c>
      <c r="H143" s="13">
        <f t="shared" ca="1" si="7"/>
        <v>0.21260273972602742</v>
      </c>
      <c r="I143" s="29">
        <f ca="1">IF(G143&lt;&gt;0,IF(E143&lt;0,0,IF(OR('Marinated Chicken'!I143&gt;0,Squid!I143&gt;0,Spanakopita!I143&gt;0,'Filet Mignon'!I143&gt;0),0,IF(OR(Pita!I143&gt;0,'Green Pepper'!I143&gt;0,'House Salad'!I143&gt;0,Mushrooms!I143&gt;0,Lemon!I143&gt;0,Tzatziki!I143&gt;0,'Monterey Jack'!I143&gt;0,Onions!I143&gt;0,'Garlic Butter Sauce'!I143&gt;0,Flour!I143&gt;0,Cheddar!I143&gt;0),50,200))),0)</f>
        <v>0</v>
      </c>
      <c r="J143" s="2" t="str">
        <f ca="1">IF(D143&lt;$E$18,"N/A",IF(D143=$E$18,IF($E$7-SUM(OFFSET(F143,-$E$18,0):F143)&gt;0,$E$7-SUM(OFFSET(F143,-$E$18,0):F143),0),IF(OFFSET(G143,-$E$18,0)-SUM(OFFSET(F143,-$E$18,0):F143)&gt;0,OFFSET(G143,-$E$18,0)-SUM(OFFSET(F143,-$E$18,0):F143),0)))</f>
        <v>N/A</v>
      </c>
      <c r="K143" s="13">
        <f t="shared" ca="1" si="8"/>
        <v>0</v>
      </c>
      <c r="L143" s="26">
        <f t="shared" ca="1" si="9"/>
        <v>0</v>
      </c>
    </row>
    <row r="144" spans="4:12" x14ac:dyDescent="0.3">
      <c r="D144" s="25">
        <v>124</v>
      </c>
      <c r="E144" s="2">
        <f t="shared" ca="1" si="12"/>
        <v>189</v>
      </c>
      <c r="F144" s="15">
        <f t="shared" si="10"/>
        <v>5</v>
      </c>
      <c r="G144" s="15">
        <f t="shared" ca="1" si="11"/>
        <v>0</v>
      </c>
      <c r="H144" s="13">
        <f t="shared" ca="1" si="7"/>
        <v>0.20712328767123289</v>
      </c>
      <c r="I144" s="29">
        <f ca="1">IF(G144&lt;&gt;0,IF(E144&lt;0,0,IF(OR('Marinated Chicken'!I144&gt;0,Squid!I144&gt;0,Spanakopita!I144&gt;0,'Filet Mignon'!I144&gt;0),0,IF(OR(Pita!I144&gt;0,'Green Pepper'!I144&gt;0,'House Salad'!I144&gt;0,Mushrooms!I144&gt;0,Lemon!I144&gt;0,Tzatziki!I144&gt;0,'Monterey Jack'!I144&gt;0,Onions!I144&gt;0,'Garlic Butter Sauce'!I144&gt;0,Flour!I144&gt;0,Cheddar!I144&gt;0),50,200))),0)</f>
        <v>0</v>
      </c>
      <c r="J144" s="2" t="str">
        <f ca="1">IF(D144&lt;$E$18,"N/A",IF(D144=$E$18,IF($E$7-SUM(OFFSET(F144,-$E$18,0):F144)&gt;0,$E$7-SUM(OFFSET(F144,-$E$18,0):F144),0),IF(OFFSET(G144,-$E$18,0)-SUM(OFFSET(F144,-$E$18,0):F144)&gt;0,OFFSET(G144,-$E$18,0)-SUM(OFFSET(F144,-$E$18,0):F144),0)))</f>
        <v>N/A</v>
      </c>
      <c r="K144" s="13">
        <f t="shared" ca="1" si="8"/>
        <v>0</v>
      </c>
      <c r="L144" s="26">
        <f t="shared" ca="1" si="9"/>
        <v>0</v>
      </c>
    </row>
    <row r="145" spans="4:12" x14ac:dyDescent="0.3">
      <c r="D145" s="25">
        <v>125</v>
      </c>
      <c r="E145" s="2">
        <f t="shared" ca="1" si="12"/>
        <v>184</v>
      </c>
      <c r="F145" s="15">
        <f t="shared" si="10"/>
        <v>5</v>
      </c>
      <c r="G145" s="15">
        <f t="shared" ca="1" si="11"/>
        <v>0</v>
      </c>
      <c r="H145" s="13">
        <f t="shared" ca="1" si="7"/>
        <v>0.20164383561643839</v>
      </c>
      <c r="I145" s="29">
        <f ca="1">IF(G145&lt;&gt;0,IF(E145&lt;0,0,IF(OR('Marinated Chicken'!I145&gt;0,Squid!I145&gt;0,Spanakopita!I145&gt;0,'Filet Mignon'!I145&gt;0),0,IF(OR(Pita!I145&gt;0,'Green Pepper'!I145&gt;0,'House Salad'!I145&gt;0,Mushrooms!I145&gt;0,Lemon!I145&gt;0,Tzatziki!I145&gt;0,'Monterey Jack'!I145&gt;0,Onions!I145&gt;0,'Garlic Butter Sauce'!I145&gt;0,Flour!I145&gt;0,Cheddar!I145&gt;0),50,200))),0)</f>
        <v>0</v>
      </c>
      <c r="J145" s="2" t="str">
        <f ca="1">IF(D145&lt;$E$18,"N/A",IF(D145=$E$18,IF($E$7-SUM(OFFSET(F145,-$E$18,0):F145)&gt;0,$E$7-SUM(OFFSET(F145,-$E$18,0):F145),0),IF(OFFSET(G145,-$E$18,0)-SUM(OFFSET(F145,-$E$18,0):F145)&gt;0,OFFSET(G145,-$E$18,0)-SUM(OFFSET(F145,-$E$18,0):F145),0)))</f>
        <v>N/A</v>
      </c>
      <c r="K145" s="13">
        <f t="shared" ca="1" si="8"/>
        <v>0</v>
      </c>
      <c r="L145" s="26">
        <f t="shared" ca="1" si="9"/>
        <v>0</v>
      </c>
    </row>
    <row r="146" spans="4:12" x14ac:dyDescent="0.3">
      <c r="D146" s="25">
        <v>126</v>
      </c>
      <c r="E146" s="2">
        <f t="shared" ca="1" si="12"/>
        <v>179</v>
      </c>
      <c r="F146" s="15">
        <f t="shared" si="10"/>
        <v>5</v>
      </c>
      <c r="G146" s="15">
        <f t="shared" ca="1" si="11"/>
        <v>0</v>
      </c>
      <c r="H146" s="13">
        <f t="shared" ca="1" si="7"/>
        <v>0.19616438356164387</v>
      </c>
      <c r="I146" s="29">
        <f ca="1">IF(G146&lt;&gt;0,IF(E146&lt;0,0,IF(OR('Marinated Chicken'!I146&gt;0,Squid!I146&gt;0,Spanakopita!I146&gt;0,'Filet Mignon'!I146&gt;0),0,IF(OR(Pita!I146&gt;0,'Green Pepper'!I146&gt;0,'House Salad'!I146&gt;0,Mushrooms!I146&gt;0,Lemon!I146&gt;0,Tzatziki!I146&gt;0,'Monterey Jack'!I146&gt;0,Onions!I146&gt;0,'Garlic Butter Sauce'!I146&gt;0,Flour!I146&gt;0,Cheddar!I146&gt;0),50,200))),0)</f>
        <v>0</v>
      </c>
      <c r="J146" s="2" t="str">
        <f ca="1">IF(D146&lt;$E$18,"N/A",IF(D146=$E$18,IF($E$7-SUM(OFFSET(F146,-$E$18,0):F146)&gt;0,$E$7-SUM(OFFSET(F146,-$E$18,0):F146),0),IF(OFFSET(G146,-$E$18,0)-SUM(OFFSET(F146,-$E$18,0):F146)&gt;0,OFFSET(G146,-$E$18,0)-SUM(OFFSET(F146,-$E$18,0):F146),0)))</f>
        <v>N/A</v>
      </c>
      <c r="K146" s="13">
        <f t="shared" ca="1" si="8"/>
        <v>0</v>
      </c>
      <c r="L146" s="26">
        <f t="shared" ca="1" si="9"/>
        <v>0</v>
      </c>
    </row>
    <row r="147" spans="4:12" x14ac:dyDescent="0.3">
      <c r="D147" s="25">
        <v>127</v>
      </c>
      <c r="E147" s="2">
        <f t="shared" ca="1" si="12"/>
        <v>174</v>
      </c>
      <c r="F147" s="15">
        <f t="shared" si="10"/>
        <v>5</v>
      </c>
      <c r="G147" s="15">
        <f t="shared" ca="1" si="11"/>
        <v>0</v>
      </c>
      <c r="H147" s="13">
        <f t="shared" ca="1" si="7"/>
        <v>0.19068493150684934</v>
      </c>
      <c r="I147" s="29">
        <f ca="1">IF(G147&lt;&gt;0,IF(E147&lt;0,0,IF(OR('Marinated Chicken'!I147&gt;0,Squid!I147&gt;0,Spanakopita!I147&gt;0,'Filet Mignon'!I147&gt;0),0,IF(OR(Pita!I147&gt;0,'Green Pepper'!I147&gt;0,'House Salad'!I147&gt;0,Mushrooms!I147&gt;0,Lemon!I147&gt;0,Tzatziki!I147&gt;0,'Monterey Jack'!I147&gt;0,Onions!I147&gt;0,'Garlic Butter Sauce'!I147&gt;0,Flour!I147&gt;0,Cheddar!I147&gt;0),50,200))),0)</f>
        <v>0</v>
      </c>
      <c r="J147" s="2" t="str">
        <f ca="1">IF(D147&lt;$E$18,"N/A",IF(D147=$E$18,IF($E$7-SUM(OFFSET(F147,-$E$18,0):F147)&gt;0,$E$7-SUM(OFFSET(F147,-$E$18,0):F147),0),IF(OFFSET(G147,-$E$18,0)-SUM(OFFSET(F147,-$E$18,0):F147)&gt;0,OFFSET(G147,-$E$18,0)-SUM(OFFSET(F147,-$E$18,0):F147),0)))</f>
        <v>N/A</v>
      </c>
      <c r="K147" s="13">
        <f t="shared" ca="1" si="8"/>
        <v>0</v>
      </c>
      <c r="L147" s="26">
        <f t="shared" ca="1" si="9"/>
        <v>0</v>
      </c>
    </row>
    <row r="148" spans="4:12" x14ac:dyDescent="0.3">
      <c r="D148" s="25">
        <v>128</v>
      </c>
      <c r="E148" s="2">
        <f t="shared" ca="1" si="12"/>
        <v>169</v>
      </c>
      <c r="F148" s="15">
        <f t="shared" si="10"/>
        <v>5</v>
      </c>
      <c r="G148" s="15">
        <f t="shared" ca="1" si="11"/>
        <v>0</v>
      </c>
      <c r="H148" s="13">
        <f t="shared" ca="1" si="7"/>
        <v>0.18520547945205482</v>
      </c>
      <c r="I148" s="29">
        <f ca="1">IF(G148&lt;&gt;0,IF(E148&lt;0,0,IF(OR('Marinated Chicken'!I148&gt;0,Squid!I148&gt;0,Spanakopita!I148&gt;0,'Filet Mignon'!I148&gt;0),0,IF(OR(Pita!I148&gt;0,'Green Pepper'!I148&gt;0,'House Salad'!I148&gt;0,Mushrooms!I148&gt;0,Lemon!I148&gt;0,Tzatziki!I148&gt;0,'Monterey Jack'!I148&gt;0,Onions!I148&gt;0,'Garlic Butter Sauce'!I148&gt;0,Flour!I148&gt;0,Cheddar!I148&gt;0),50,200))),0)</f>
        <v>0</v>
      </c>
      <c r="J148" s="2" t="str">
        <f ca="1">IF(D148&lt;$E$18,"N/A",IF(D148=$E$18,IF($E$7-SUM(OFFSET(F148,-$E$18,0):F148)&gt;0,$E$7-SUM(OFFSET(F148,-$E$18,0):F148),0),IF(OFFSET(G148,-$E$18,0)-SUM(OFFSET(F148,-$E$18,0):F148)&gt;0,OFFSET(G148,-$E$18,0)-SUM(OFFSET(F148,-$E$18,0):F148),0)))</f>
        <v>N/A</v>
      </c>
      <c r="K148" s="13">
        <f t="shared" ca="1" si="8"/>
        <v>0</v>
      </c>
      <c r="L148" s="26">
        <f t="shared" ca="1" si="9"/>
        <v>0</v>
      </c>
    </row>
    <row r="149" spans="4:12" x14ac:dyDescent="0.3">
      <c r="D149" s="25">
        <v>129</v>
      </c>
      <c r="E149" s="2">
        <f t="shared" ca="1" si="12"/>
        <v>164</v>
      </c>
      <c r="F149" s="15">
        <f t="shared" si="10"/>
        <v>5</v>
      </c>
      <c r="G149" s="15">
        <f t="shared" ca="1" si="11"/>
        <v>0</v>
      </c>
      <c r="H149" s="13">
        <f t="shared" ref="H149:H212" ca="1" si="13">IF(E149&gt;0,E149*($E$12/365),0)</f>
        <v>0.17972602739726029</v>
      </c>
      <c r="I149" s="29">
        <f ca="1">IF(G149&lt;&gt;0,IF(E149&lt;0,0,IF(OR('Marinated Chicken'!I149&gt;0,Squid!I149&gt;0,Spanakopita!I149&gt;0,'Filet Mignon'!I149&gt;0),0,IF(OR(Pita!I149&gt;0,'Green Pepper'!I149&gt;0,'House Salad'!I149&gt;0,Mushrooms!I149&gt;0,Lemon!I149&gt;0,Tzatziki!I149&gt;0,'Monterey Jack'!I149&gt;0,Onions!I149&gt;0,'Garlic Butter Sauce'!I149&gt;0,Flour!I149&gt;0,Cheddar!I149&gt;0),50,200))),0)</f>
        <v>0</v>
      </c>
      <c r="J149" s="2" t="str">
        <f ca="1">IF(D149&lt;$E$18,"N/A",IF(D149=$E$18,IF($E$7-SUM(OFFSET(F149,-$E$18,0):F149)&gt;0,$E$7-SUM(OFFSET(F149,-$E$18,0):F149),0),IF(OFFSET(G149,-$E$18,0)-SUM(OFFSET(F149,-$E$18,0):F149)&gt;0,OFFSET(G149,-$E$18,0)-SUM(OFFSET(F149,-$E$18,0):F149),0)))</f>
        <v>N/A</v>
      </c>
      <c r="K149" s="13">
        <f t="shared" ref="K149:K212" ca="1" si="14">IF(ISNUMBER(J149),J149*$E$13,0)</f>
        <v>0</v>
      </c>
      <c r="L149" s="26">
        <f t="shared" ref="L149:L212" ca="1" si="15">IF(D149&gt;1,IF(E149&lt;0,$E$14,0),0)</f>
        <v>0</v>
      </c>
    </row>
    <row r="150" spans="4:12" x14ac:dyDescent="0.3">
      <c r="D150" s="25">
        <v>130</v>
      </c>
      <c r="E150" s="2">
        <f t="shared" ca="1" si="12"/>
        <v>159</v>
      </c>
      <c r="F150" s="15">
        <f t="shared" ref="F150:F213" si="16">ROUND($E$15/7,0)</f>
        <v>5</v>
      </c>
      <c r="G150" s="15">
        <f t="shared" ref="G150:G213" ca="1" si="17">IF(D150=1,$E$4,IF(E150&lt;0,$E$4-E150,IF(MOD(D150,$E$5)=0,$E$4-E150,0)))</f>
        <v>0</v>
      </c>
      <c r="H150" s="13">
        <f t="shared" ca="1" si="13"/>
        <v>0.17424657534246576</v>
      </c>
      <c r="I150" s="29">
        <f ca="1">IF(G150&lt;&gt;0,IF(E150&lt;0,0,IF(OR('Marinated Chicken'!I150&gt;0,Squid!I150&gt;0,Spanakopita!I150&gt;0,'Filet Mignon'!I150&gt;0),0,IF(OR(Pita!I150&gt;0,'Green Pepper'!I150&gt;0,'House Salad'!I150&gt;0,Mushrooms!I150&gt;0,Lemon!I150&gt;0,Tzatziki!I150&gt;0,'Monterey Jack'!I150&gt;0,Onions!I150&gt;0,'Garlic Butter Sauce'!I150&gt;0,Flour!I150&gt;0,Cheddar!I150&gt;0),50,200))),0)</f>
        <v>0</v>
      </c>
      <c r="J150" s="2" t="str">
        <f ca="1">IF(D150&lt;$E$18,"N/A",IF(D150=$E$18,IF($E$7-SUM(OFFSET(F150,-$E$18,0):F150)&gt;0,$E$7-SUM(OFFSET(F150,-$E$18,0):F150),0),IF(OFFSET(G150,-$E$18,0)-SUM(OFFSET(F150,-$E$18,0):F150)&gt;0,OFFSET(G150,-$E$18,0)-SUM(OFFSET(F150,-$E$18,0):F150),0)))</f>
        <v>N/A</v>
      </c>
      <c r="K150" s="13">
        <f t="shared" ca="1" si="14"/>
        <v>0</v>
      </c>
      <c r="L150" s="26">
        <f t="shared" ca="1" si="15"/>
        <v>0</v>
      </c>
    </row>
    <row r="151" spans="4:12" x14ac:dyDescent="0.3">
      <c r="D151" s="25">
        <v>131</v>
      </c>
      <c r="E151" s="2">
        <f t="shared" ca="1" si="12"/>
        <v>154</v>
      </c>
      <c r="F151" s="15">
        <f t="shared" si="16"/>
        <v>5</v>
      </c>
      <c r="G151" s="15">
        <f t="shared" ca="1" si="17"/>
        <v>0</v>
      </c>
      <c r="H151" s="13">
        <f t="shared" ca="1" si="13"/>
        <v>0.16876712328767127</v>
      </c>
      <c r="I151" s="29">
        <f ca="1">IF(G151&lt;&gt;0,IF(E151&lt;0,0,IF(OR('Marinated Chicken'!I151&gt;0,Squid!I151&gt;0,Spanakopita!I151&gt;0,'Filet Mignon'!I151&gt;0),0,IF(OR(Pita!I151&gt;0,'Green Pepper'!I151&gt;0,'House Salad'!I151&gt;0,Mushrooms!I151&gt;0,Lemon!I151&gt;0,Tzatziki!I151&gt;0,'Monterey Jack'!I151&gt;0,Onions!I151&gt;0,'Garlic Butter Sauce'!I151&gt;0,Flour!I151&gt;0,Cheddar!I151&gt;0),50,200))),0)</f>
        <v>0</v>
      </c>
      <c r="J151" s="2" t="str">
        <f ca="1">IF(D151&lt;$E$18,"N/A",IF(D151=$E$18,IF($E$7-SUM(OFFSET(F151,-$E$18,0):F151)&gt;0,$E$7-SUM(OFFSET(F151,-$E$18,0):F151),0),IF(OFFSET(G151,-$E$18,0)-SUM(OFFSET(F151,-$E$18,0):F151)&gt;0,OFFSET(G151,-$E$18,0)-SUM(OFFSET(F151,-$E$18,0):F151),0)))</f>
        <v>N/A</v>
      </c>
      <c r="K151" s="13">
        <f t="shared" ca="1" si="14"/>
        <v>0</v>
      </c>
      <c r="L151" s="26">
        <f t="shared" ca="1" si="15"/>
        <v>0</v>
      </c>
    </row>
    <row r="152" spans="4:12" x14ac:dyDescent="0.3">
      <c r="D152" s="25">
        <v>132</v>
      </c>
      <c r="E152" s="2">
        <f t="shared" ca="1" si="12"/>
        <v>149</v>
      </c>
      <c r="F152" s="15">
        <f t="shared" si="16"/>
        <v>5</v>
      </c>
      <c r="G152" s="15">
        <f t="shared" ca="1" si="17"/>
        <v>0</v>
      </c>
      <c r="H152" s="13">
        <f t="shared" ca="1" si="13"/>
        <v>0.16328767123287674</v>
      </c>
      <c r="I152" s="29">
        <f ca="1">IF(G152&lt;&gt;0,IF(E152&lt;0,0,IF(OR('Marinated Chicken'!I152&gt;0,Squid!I152&gt;0,Spanakopita!I152&gt;0,'Filet Mignon'!I152&gt;0),0,IF(OR(Pita!I152&gt;0,'Green Pepper'!I152&gt;0,'House Salad'!I152&gt;0,Mushrooms!I152&gt;0,Lemon!I152&gt;0,Tzatziki!I152&gt;0,'Monterey Jack'!I152&gt;0,Onions!I152&gt;0,'Garlic Butter Sauce'!I152&gt;0,Flour!I152&gt;0,Cheddar!I152&gt;0),50,200))),0)</f>
        <v>0</v>
      </c>
      <c r="J152" s="2" t="str">
        <f ca="1">IF(D152&lt;$E$18,"N/A",IF(D152=$E$18,IF($E$7-SUM(OFFSET(F152,-$E$18,0):F152)&gt;0,$E$7-SUM(OFFSET(F152,-$E$18,0):F152),0),IF(OFFSET(G152,-$E$18,0)-SUM(OFFSET(F152,-$E$18,0):F152)&gt;0,OFFSET(G152,-$E$18,0)-SUM(OFFSET(F152,-$E$18,0):F152),0)))</f>
        <v>N/A</v>
      </c>
      <c r="K152" s="13">
        <f t="shared" ca="1" si="14"/>
        <v>0</v>
      </c>
      <c r="L152" s="26">
        <f t="shared" ca="1" si="15"/>
        <v>0</v>
      </c>
    </row>
    <row r="153" spans="4:12" x14ac:dyDescent="0.3">
      <c r="D153" s="25">
        <v>133</v>
      </c>
      <c r="E153" s="2">
        <f t="shared" ca="1" si="12"/>
        <v>144</v>
      </c>
      <c r="F153" s="15">
        <f t="shared" si="16"/>
        <v>5</v>
      </c>
      <c r="G153" s="15">
        <f t="shared" ca="1" si="17"/>
        <v>0</v>
      </c>
      <c r="H153" s="13">
        <f t="shared" ca="1" si="13"/>
        <v>0.15780821917808222</v>
      </c>
      <c r="I153" s="29">
        <f ca="1">IF(G153&lt;&gt;0,IF(E153&lt;0,0,IF(OR('Marinated Chicken'!I153&gt;0,Squid!I153&gt;0,Spanakopita!I153&gt;0,'Filet Mignon'!I153&gt;0),0,IF(OR(Pita!I153&gt;0,'Green Pepper'!I153&gt;0,'House Salad'!I153&gt;0,Mushrooms!I153&gt;0,Lemon!I153&gt;0,Tzatziki!I153&gt;0,'Monterey Jack'!I153&gt;0,Onions!I153&gt;0,'Garlic Butter Sauce'!I153&gt;0,Flour!I153&gt;0,Cheddar!I153&gt;0),50,200))),0)</f>
        <v>0</v>
      </c>
      <c r="J153" s="2" t="str">
        <f ca="1">IF(D153&lt;$E$18,"N/A",IF(D153=$E$18,IF($E$7-SUM(OFFSET(F153,-$E$18,0):F153)&gt;0,$E$7-SUM(OFFSET(F153,-$E$18,0):F153),0),IF(OFFSET(G153,-$E$18,0)-SUM(OFFSET(F153,-$E$18,0):F153)&gt;0,OFFSET(G153,-$E$18,0)-SUM(OFFSET(F153,-$E$18,0):F153),0)))</f>
        <v>N/A</v>
      </c>
      <c r="K153" s="13">
        <f t="shared" ca="1" si="14"/>
        <v>0</v>
      </c>
      <c r="L153" s="26">
        <f t="shared" ca="1" si="15"/>
        <v>0</v>
      </c>
    </row>
    <row r="154" spans="4:12" x14ac:dyDescent="0.3">
      <c r="D154" s="25">
        <v>134</v>
      </c>
      <c r="E154" s="2">
        <f t="shared" ca="1" si="12"/>
        <v>139</v>
      </c>
      <c r="F154" s="15">
        <f t="shared" si="16"/>
        <v>5</v>
      </c>
      <c r="G154" s="15">
        <f t="shared" ca="1" si="17"/>
        <v>0</v>
      </c>
      <c r="H154" s="13">
        <f t="shared" ca="1" si="13"/>
        <v>0.15232876712328769</v>
      </c>
      <c r="I154" s="29">
        <f ca="1">IF(G154&lt;&gt;0,IF(E154&lt;0,0,IF(OR('Marinated Chicken'!I154&gt;0,Squid!I154&gt;0,Spanakopita!I154&gt;0,'Filet Mignon'!I154&gt;0),0,IF(OR(Pita!I154&gt;0,'Green Pepper'!I154&gt;0,'House Salad'!I154&gt;0,Mushrooms!I154&gt;0,Lemon!I154&gt;0,Tzatziki!I154&gt;0,'Monterey Jack'!I154&gt;0,Onions!I154&gt;0,'Garlic Butter Sauce'!I154&gt;0,Flour!I154&gt;0,Cheddar!I154&gt;0),50,200))),0)</f>
        <v>0</v>
      </c>
      <c r="J154" s="2" t="str">
        <f ca="1">IF(D154&lt;$E$18,"N/A",IF(D154=$E$18,IF($E$7-SUM(OFFSET(F154,-$E$18,0):F154)&gt;0,$E$7-SUM(OFFSET(F154,-$E$18,0):F154),0),IF(OFFSET(G154,-$E$18,0)-SUM(OFFSET(F154,-$E$18,0):F154)&gt;0,OFFSET(G154,-$E$18,0)-SUM(OFFSET(F154,-$E$18,0):F154),0)))</f>
        <v>N/A</v>
      </c>
      <c r="K154" s="13">
        <f t="shared" ca="1" si="14"/>
        <v>0</v>
      </c>
      <c r="L154" s="26">
        <f t="shared" ca="1" si="15"/>
        <v>0</v>
      </c>
    </row>
    <row r="155" spans="4:12" x14ac:dyDescent="0.3">
      <c r="D155" s="25">
        <v>135</v>
      </c>
      <c r="E155" s="2">
        <f t="shared" ca="1" si="12"/>
        <v>134</v>
      </c>
      <c r="F155" s="15">
        <f t="shared" si="16"/>
        <v>5</v>
      </c>
      <c r="G155" s="15">
        <f t="shared" ca="1" si="17"/>
        <v>0</v>
      </c>
      <c r="H155" s="13">
        <f t="shared" ca="1" si="13"/>
        <v>0.14684931506849316</v>
      </c>
      <c r="I155" s="29">
        <f ca="1">IF(G155&lt;&gt;0,IF(E155&lt;0,0,IF(OR('Marinated Chicken'!I155&gt;0,Squid!I155&gt;0,Spanakopita!I155&gt;0,'Filet Mignon'!I155&gt;0),0,IF(OR(Pita!I155&gt;0,'Green Pepper'!I155&gt;0,'House Salad'!I155&gt;0,Mushrooms!I155&gt;0,Lemon!I155&gt;0,Tzatziki!I155&gt;0,'Monterey Jack'!I155&gt;0,Onions!I155&gt;0,'Garlic Butter Sauce'!I155&gt;0,Flour!I155&gt;0,Cheddar!I155&gt;0),50,200))),0)</f>
        <v>0</v>
      </c>
      <c r="J155" s="2" t="str">
        <f ca="1">IF(D155&lt;$E$18,"N/A",IF(D155=$E$18,IF($E$7-SUM(OFFSET(F155,-$E$18,0):F155)&gt;0,$E$7-SUM(OFFSET(F155,-$E$18,0):F155),0),IF(OFFSET(G155,-$E$18,0)-SUM(OFFSET(F155,-$E$18,0):F155)&gt;0,OFFSET(G155,-$E$18,0)-SUM(OFFSET(F155,-$E$18,0):F155),0)))</f>
        <v>N/A</v>
      </c>
      <c r="K155" s="13">
        <f t="shared" ca="1" si="14"/>
        <v>0</v>
      </c>
      <c r="L155" s="26">
        <f t="shared" ca="1" si="15"/>
        <v>0</v>
      </c>
    </row>
    <row r="156" spans="4:12" x14ac:dyDescent="0.3">
      <c r="D156" s="25">
        <v>136</v>
      </c>
      <c r="E156" s="2">
        <f t="shared" ref="E156:E219" ca="1" si="18">E155-F156+G155-IF(ISNUMBER(J155),J155,0)</f>
        <v>129</v>
      </c>
      <c r="F156" s="15">
        <f t="shared" si="16"/>
        <v>5</v>
      </c>
      <c r="G156" s="15">
        <f t="shared" ca="1" si="17"/>
        <v>0</v>
      </c>
      <c r="H156" s="13">
        <f t="shared" ca="1" si="13"/>
        <v>0.14136986301369864</v>
      </c>
      <c r="I156" s="29">
        <f ca="1">IF(G156&lt;&gt;0,IF(E156&lt;0,0,IF(OR('Marinated Chicken'!I156&gt;0,Squid!I156&gt;0,Spanakopita!I156&gt;0,'Filet Mignon'!I156&gt;0),0,IF(OR(Pita!I156&gt;0,'Green Pepper'!I156&gt;0,'House Salad'!I156&gt;0,Mushrooms!I156&gt;0,Lemon!I156&gt;0,Tzatziki!I156&gt;0,'Monterey Jack'!I156&gt;0,Onions!I156&gt;0,'Garlic Butter Sauce'!I156&gt;0,Flour!I156&gt;0,Cheddar!I156&gt;0),50,200))),0)</f>
        <v>0</v>
      </c>
      <c r="J156" s="2" t="str">
        <f ca="1">IF(D156&lt;$E$18,"N/A",IF(D156=$E$18,IF($E$7-SUM(OFFSET(F156,-$E$18,0):F156)&gt;0,$E$7-SUM(OFFSET(F156,-$E$18,0):F156),0),IF(OFFSET(G156,-$E$18,0)-SUM(OFFSET(F156,-$E$18,0):F156)&gt;0,OFFSET(G156,-$E$18,0)-SUM(OFFSET(F156,-$E$18,0):F156),0)))</f>
        <v>N/A</v>
      </c>
      <c r="K156" s="13">
        <f t="shared" ca="1" si="14"/>
        <v>0</v>
      </c>
      <c r="L156" s="26">
        <f t="shared" ca="1" si="15"/>
        <v>0</v>
      </c>
    </row>
    <row r="157" spans="4:12" x14ac:dyDescent="0.3">
      <c r="D157" s="25">
        <v>137</v>
      </c>
      <c r="E157" s="2">
        <f t="shared" ca="1" si="18"/>
        <v>124</v>
      </c>
      <c r="F157" s="15">
        <f t="shared" si="16"/>
        <v>5</v>
      </c>
      <c r="G157" s="15">
        <f t="shared" ca="1" si="17"/>
        <v>0</v>
      </c>
      <c r="H157" s="13">
        <f t="shared" ca="1" si="13"/>
        <v>0.13589041095890414</v>
      </c>
      <c r="I157" s="29">
        <f ca="1">IF(G157&lt;&gt;0,IF(E157&lt;0,0,IF(OR('Marinated Chicken'!I157&gt;0,Squid!I157&gt;0,Spanakopita!I157&gt;0,'Filet Mignon'!I157&gt;0),0,IF(OR(Pita!I157&gt;0,'Green Pepper'!I157&gt;0,'House Salad'!I157&gt;0,Mushrooms!I157&gt;0,Lemon!I157&gt;0,Tzatziki!I157&gt;0,'Monterey Jack'!I157&gt;0,Onions!I157&gt;0,'Garlic Butter Sauce'!I157&gt;0,Flour!I157&gt;0,Cheddar!I157&gt;0),50,200))),0)</f>
        <v>0</v>
      </c>
      <c r="J157" s="2" t="str">
        <f ca="1">IF(D157&lt;$E$18,"N/A",IF(D157=$E$18,IF($E$7-SUM(OFFSET(F157,-$E$18,0):F157)&gt;0,$E$7-SUM(OFFSET(F157,-$E$18,0):F157),0),IF(OFFSET(G157,-$E$18,0)-SUM(OFFSET(F157,-$E$18,0):F157)&gt;0,OFFSET(G157,-$E$18,0)-SUM(OFFSET(F157,-$E$18,0):F157),0)))</f>
        <v>N/A</v>
      </c>
      <c r="K157" s="13">
        <f t="shared" ca="1" si="14"/>
        <v>0</v>
      </c>
      <c r="L157" s="26">
        <f t="shared" ca="1" si="15"/>
        <v>0</v>
      </c>
    </row>
    <row r="158" spans="4:12" x14ac:dyDescent="0.3">
      <c r="D158" s="25">
        <v>138</v>
      </c>
      <c r="E158" s="2">
        <f t="shared" ca="1" si="18"/>
        <v>119</v>
      </c>
      <c r="F158" s="15">
        <f t="shared" si="16"/>
        <v>5</v>
      </c>
      <c r="G158" s="15">
        <f t="shared" ca="1" si="17"/>
        <v>0</v>
      </c>
      <c r="H158" s="13">
        <f t="shared" ca="1" si="13"/>
        <v>0.13041095890410961</v>
      </c>
      <c r="I158" s="29">
        <f ca="1">IF(G158&lt;&gt;0,IF(E158&lt;0,0,IF(OR('Marinated Chicken'!I158&gt;0,Squid!I158&gt;0,Spanakopita!I158&gt;0,'Filet Mignon'!I158&gt;0),0,IF(OR(Pita!I158&gt;0,'Green Pepper'!I158&gt;0,'House Salad'!I158&gt;0,Mushrooms!I158&gt;0,Lemon!I158&gt;0,Tzatziki!I158&gt;0,'Monterey Jack'!I158&gt;0,Onions!I158&gt;0,'Garlic Butter Sauce'!I158&gt;0,Flour!I158&gt;0,Cheddar!I158&gt;0),50,200))),0)</f>
        <v>0</v>
      </c>
      <c r="J158" s="2" t="str">
        <f ca="1">IF(D158&lt;$E$18,"N/A",IF(D158=$E$18,IF($E$7-SUM(OFFSET(F158,-$E$18,0):F158)&gt;0,$E$7-SUM(OFFSET(F158,-$E$18,0):F158),0),IF(OFFSET(G158,-$E$18,0)-SUM(OFFSET(F158,-$E$18,0):F158)&gt;0,OFFSET(G158,-$E$18,0)-SUM(OFFSET(F158,-$E$18,0):F158),0)))</f>
        <v>N/A</v>
      </c>
      <c r="K158" s="13">
        <f t="shared" ca="1" si="14"/>
        <v>0</v>
      </c>
      <c r="L158" s="26">
        <f t="shared" ca="1" si="15"/>
        <v>0</v>
      </c>
    </row>
    <row r="159" spans="4:12" x14ac:dyDescent="0.3">
      <c r="D159" s="25">
        <v>139</v>
      </c>
      <c r="E159" s="2">
        <f t="shared" ca="1" si="18"/>
        <v>114</v>
      </c>
      <c r="F159" s="15">
        <f t="shared" si="16"/>
        <v>5</v>
      </c>
      <c r="G159" s="15">
        <f t="shared" ca="1" si="17"/>
        <v>0</v>
      </c>
      <c r="H159" s="13">
        <f t="shared" ca="1" si="13"/>
        <v>0.12493150684931509</v>
      </c>
      <c r="I159" s="29">
        <f ca="1">IF(G159&lt;&gt;0,IF(E159&lt;0,0,IF(OR('Marinated Chicken'!I159&gt;0,Squid!I159&gt;0,Spanakopita!I159&gt;0,'Filet Mignon'!I159&gt;0),0,IF(OR(Pita!I159&gt;0,'Green Pepper'!I159&gt;0,'House Salad'!I159&gt;0,Mushrooms!I159&gt;0,Lemon!I159&gt;0,Tzatziki!I159&gt;0,'Monterey Jack'!I159&gt;0,Onions!I159&gt;0,'Garlic Butter Sauce'!I159&gt;0,Flour!I159&gt;0,Cheddar!I159&gt;0),50,200))),0)</f>
        <v>0</v>
      </c>
      <c r="J159" s="2" t="str">
        <f ca="1">IF(D159&lt;$E$18,"N/A",IF(D159=$E$18,IF($E$7-SUM(OFFSET(F159,-$E$18,0):F159)&gt;0,$E$7-SUM(OFFSET(F159,-$E$18,0):F159),0),IF(OFFSET(G159,-$E$18,0)-SUM(OFFSET(F159,-$E$18,0):F159)&gt;0,OFFSET(G159,-$E$18,0)-SUM(OFFSET(F159,-$E$18,0):F159),0)))</f>
        <v>N/A</v>
      </c>
      <c r="K159" s="13">
        <f t="shared" ca="1" si="14"/>
        <v>0</v>
      </c>
      <c r="L159" s="26">
        <f t="shared" ca="1" si="15"/>
        <v>0</v>
      </c>
    </row>
    <row r="160" spans="4:12" x14ac:dyDescent="0.3">
      <c r="D160" s="25">
        <v>140</v>
      </c>
      <c r="E160" s="2">
        <f t="shared" ca="1" si="18"/>
        <v>109</v>
      </c>
      <c r="F160" s="15">
        <f t="shared" si="16"/>
        <v>5</v>
      </c>
      <c r="G160" s="15">
        <f t="shared" ca="1" si="17"/>
        <v>175</v>
      </c>
      <c r="H160" s="13">
        <f t="shared" ca="1" si="13"/>
        <v>0.11945205479452056</v>
      </c>
      <c r="I160" s="29">
        <f ca="1">IF(G160&lt;&gt;0,IF(E160&lt;0,0,IF(OR('Marinated Chicken'!I160&gt;0,Squid!I160&gt;0,Spanakopita!I160&gt;0,'Filet Mignon'!I160&gt;0),0,IF(OR(Pita!I160&gt;0,'Green Pepper'!I160&gt;0,'House Salad'!I160&gt;0,Mushrooms!I160&gt;0,Lemon!I160&gt;0,Tzatziki!I160&gt;0,'Monterey Jack'!I160&gt;0,Onions!I160&gt;0,'Garlic Butter Sauce'!I160&gt;0,Flour!I160&gt;0,Cheddar!I160&gt;0),50,200))),0)</f>
        <v>0</v>
      </c>
      <c r="J160" s="2" t="str">
        <f ca="1">IF(D160&lt;$E$18,"N/A",IF(D160=$E$18,IF($E$7-SUM(OFFSET(F160,-$E$18,0):F160)&gt;0,$E$7-SUM(OFFSET(F160,-$E$18,0):F160),0),IF(OFFSET(G160,-$E$18,0)-SUM(OFFSET(F160,-$E$18,0):F160)&gt;0,OFFSET(G160,-$E$18,0)-SUM(OFFSET(F160,-$E$18,0):F160),0)))</f>
        <v>N/A</v>
      </c>
      <c r="K160" s="13">
        <f t="shared" ca="1" si="14"/>
        <v>0</v>
      </c>
      <c r="L160" s="26">
        <f t="shared" ca="1" si="15"/>
        <v>0</v>
      </c>
    </row>
    <row r="161" spans="4:12" x14ac:dyDescent="0.3">
      <c r="D161" s="25">
        <v>141</v>
      </c>
      <c r="E161" s="2">
        <f t="shared" ca="1" si="18"/>
        <v>279</v>
      </c>
      <c r="F161" s="15">
        <f t="shared" si="16"/>
        <v>5</v>
      </c>
      <c r="G161" s="15">
        <f t="shared" ca="1" si="17"/>
        <v>0</v>
      </c>
      <c r="H161" s="13">
        <f t="shared" ca="1" si="13"/>
        <v>0.3057534246575343</v>
      </c>
      <c r="I161" s="29">
        <f ca="1">IF(G161&lt;&gt;0,IF(E161&lt;0,0,IF(OR('Marinated Chicken'!I161&gt;0,Squid!I161&gt;0,Spanakopita!I161&gt;0,'Filet Mignon'!I161&gt;0),0,IF(OR(Pita!I161&gt;0,'Green Pepper'!I161&gt;0,'House Salad'!I161&gt;0,Mushrooms!I161&gt;0,Lemon!I161&gt;0,Tzatziki!I161&gt;0,'Monterey Jack'!I161&gt;0,Onions!I161&gt;0,'Garlic Butter Sauce'!I161&gt;0,Flour!I161&gt;0,Cheddar!I161&gt;0),50,200))),0)</f>
        <v>0</v>
      </c>
      <c r="J161" s="2" t="str">
        <f ca="1">IF(D161&lt;$E$18,"N/A",IF(D161=$E$18,IF($E$7-SUM(OFFSET(F161,-$E$18,0):F161)&gt;0,$E$7-SUM(OFFSET(F161,-$E$18,0):F161),0),IF(OFFSET(G161,-$E$18,0)-SUM(OFFSET(F161,-$E$18,0):F161)&gt;0,OFFSET(G161,-$E$18,0)-SUM(OFFSET(F161,-$E$18,0):F161),0)))</f>
        <v>N/A</v>
      </c>
      <c r="K161" s="13">
        <f t="shared" ca="1" si="14"/>
        <v>0</v>
      </c>
      <c r="L161" s="26">
        <f t="shared" ca="1" si="15"/>
        <v>0</v>
      </c>
    </row>
    <row r="162" spans="4:12" x14ac:dyDescent="0.3">
      <c r="D162" s="25">
        <v>142</v>
      </c>
      <c r="E162" s="2">
        <f t="shared" ca="1" si="18"/>
        <v>274</v>
      </c>
      <c r="F162" s="15">
        <f t="shared" si="16"/>
        <v>5</v>
      </c>
      <c r="G162" s="15">
        <f t="shared" ca="1" si="17"/>
        <v>0</v>
      </c>
      <c r="H162" s="13">
        <f t="shared" ca="1" si="13"/>
        <v>0.30027397260273975</v>
      </c>
      <c r="I162" s="29">
        <f ca="1">IF(G162&lt;&gt;0,IF(E162&lt;0,0,IF(OR('Marinated Chicken'!I162&gt;0,Squid!I162&gt;0,Spanakopita!I162&gt;0,'Filet Mignon'!I162&gt;0),0,IF(OR(Pita!I162&gt;0,'Green Pepper'!I162&gt;0,'House Salad'!I162&gt;0,Mushrooms!I162&gt;0,Lemon!I162&gt;0,Tzatziki!I162&gt;0,'Monterey Jack'!I162&gt;0,Onions!I162&gt;0,'Garlic Butter Sauce'!I162&gt;0,Flour!I162&gt;0,Cheddar!I162&gt;0),50,200))),0)</f>
        <v>0</v>
      </c>
      <c r="J162" s="2" t="str">
        <f ca="1">IF(D162&lt;$E$18,"N/A",IF(D162=$E$18,IF($E$7-SUM(OFFSET(F162,-$E$18,0):F162)&gt;0,$E$7-SUM(OFFSET(F162,-$E$18,0):F162),0),IF(OFFSET(G162,-$E$18,0)-SUM(OFFSET(F162,-$E$18,0):F162)&gt;0,OFFSET(G162,-$E$18,0)-SUM(OFFSET(F162,-$E$18,0):F162),0)))</f>
        <v>N/A</v>
      </c>
      <c r="K162" s="13">
        <f t="shared" ca="1" si="14"/>
        <v>0</v>
      </c>
      <c r="L162" s="26">
        <f t="shared" ca="1" si="15"/>
        <v>0</v>
      </c>
    </row>
    <row r="163" spans="4:12" x14ac:dyDescent="0.3">
      <c r="D163" s="25">
        <v>143</v>
      </c>
      <c r="E163" s="2">
        <f t="shared" ca="1" si="18"/>
        <v>269</v>
      </c>
      <c r="F163" s="15">
        <f t="shared" si="16"/>
        <v>5</v>
      </c>
      <c r="G163" s="15">
        <f t="shared" ca="1" si="17"/>
        <v>0</v>
      </c>
      <c r="H163" s="13">
        <f t="shared" ca="1" si="13"/>
        <v>0.29479452054794525</v>
      </c>
      <c r="I163" s="29">
        <f ca="1">IF(G163&lt;&gt;0,IF(E163&lt;0,0,IF(OR('Marinated Chicken'!I163&gt;0,Squid!I163&gt;0,Spanakopita!I163&gt;0,'Filet Mignon'!I163&gt;0),0,IF(OR(Pita!I163&gt;0,'Green Pepper'!I163&gt;0,'House Salad'!I163&gt;0,Mushrooms!I163&gt;0,Lemon!I163&gt;0,Tzatziki!I163&gt;0,'Monterey Jack'!I163&gt;0,Onions!I163&gt;0,'Garlic Butter Sauce'!I163&gt;0,Flour!I163&gt;0,Cheddar!I163&gt;0),50,200))),0)</f>
        <v>0</v>
      </c>
      <c r="J163" s="2" t="str">
        <f ca="1">IF(D163&lt;$E$18,"N/A",IF(D163=$E$18,IF($E$7-SUM(OFFSET(F163,-$E$18,0):F163)&gt;0,$E$7-SUM(OFFSET(F163,-$E$18,0):F163),0),IF(OFFSET(G163,-$E$18,0)-SUM(OFFSET(F163,-$E$18,0):F163)&gt;0,OFFSET(G163,-$E$18,0)-SUM(OFFSET(F163,-$E$18,0):F163),0)))</f>
        <v>N/A</v>
      </c>
      <c r="K163" s="13">
        <f t="shared" ca="1" si="14"/>
        <v>0</v>
      </c>
      <c r="L163" s="26">
        <f t="shared" ca="1" si="15"/>
        <v>0</v>
      </c>
    </row>
    <row r="164" spans="4:12" x14ac:dyDescent="0.3">
      <c r="D164" s="25">
        <v>144</v>
      </c>
      <c r="E164" s="2">
        <f t="shared" ca="1" si="18"/>
        <v>264</v>
      </c>
      <c r="F164" s="15">
        <f t="shared" si="16"/>
        <v>5</v>
      </c>
      <c r="G164" s="15">
        <f t="shared" ca="1" si="17"/>
        <v>0</v>
      </c>
      <c r="H164" s="13">
        <f t="shared" ca="1" si="13"/>
        <v>0.2893150684931507</v>
      </c>
      <c r="I164" s="29">
        <f ca="1">IF(G164&lt;&gt;0,IF(E164&lt;0,0,IF(OR('Marinated Chicken'!I164&gt;0,Squid!I164&gt;0,Spanakopita!I164&gt;0,'Filet Mignon'!I164&gt;0),0,IF(OR(Pita!I164&gt;0,'Green Pepper'!I164&gt;0,'House Salad'!I164&gt;0,Mushrooms!I164&gt;0,Lemon!I164&gt;0,Tzatziki!I164&gt;0,'Monterey Jack'!I164&gt;0,Onions!I164&gt;0,'Garlic Butter Sauce'!I164&gt;0,Flour!I164&gt;0,Cheddar!I164&gt;0),50,200))),0)</f>
        <v>0</v>
      </c>
      <c r="J164" s="2" t="str">
        <f ca="1">IF(D164&lt;$E$18,"N/A",IF(D164=$E$18,IF($E$7-SUM(OFFSET(F164,-$E$18,0):F164)&gt;0,$E$7-SUM(OFFSET(F164,-$E$18,0):F164),0),IF(OFFSET(G164,-$E$18,0)-SUM(OFFSET(F164,-$E$18,0):F164)&gt;0,OFFSET(G164,-$E$18,0)-SUM(OFFSET(F164,-$E$18,0):F164),0)))</f>
        <v>N/A</v>
      </c>
      <c r="K164" s="13">
        <f t="shared" ca="1" si="14"/>
        <v>0</v>
      </c>
      <c r="L164" s="26">
        <f t="shared" ca="1" si="15"/>
        <v>0</v>
      </c>
    </row>
    <row r="165" spans="4:12" x14ac:dyDescent="0.3">
      <c r="D165" s="25">
        <v>145</v>
      </c>
      <c r="E165" s="2">
        <f t="shared" ca="1" si="18"/>
        <v>259</v>
      </c>
      <c r="F165" s="15">
        <f t="shared" si="16"/>
        <v>5</v>
      </c>
      <c r="G165" s="15">
        <f t="shared" ca="1" si="17"/>
        <v>0</v>
      </c>
      <c r="H165" s="13">
        <f t="shared" ca="1" si="13"/>
        <v>0.2838356164383562</v>
      </c>
      <c r="I165" s="29">
        <f ca="1">IF(G165&lt;&gt;0,IF(E165&lt;0,0,IF(OR('Marinated Chicken'!I165&gt;0,Squid!I165&gt;0,Spanakopita!I165&gt;0,'Filet Mignon'!I165&gt;0),0,IF(OR(Pita!I165&gt;0,'Green Pepper'!I165&gt;0,'House Salad'!I165&gt;0,Mushrooms!I165&gt;0,Lemon!I165&gt;0,Tzatziki!I165&gt;0,'Monterey Jack'!I165&gt;0,Onions!I165&gt;0,'Garlic Butter Sauce'!I165&gt;0,Flour!I165&gt;0,Cheddar!I165&gt;0),50,200))),0)</f>
        <v>0</v>
      </c>
      <c r="J165" s="2" t="str">
        <f ca="1">IF(D165&lt;$E$18,"N/A",IF(D165=$E$18,IF($E$7-SUM(OFFSET(F165,-$E$18,0):F165)&gt;0,$E$7-SUM(OFFSET(F165,-$E$18,0):F165),0),IF(OFFSET(G165,-$E$18,0)-SUM(OFFSET(F165,-$E$18,0):F165)&gt;0,OFFSET(G165,-$E$18,0)-SUM(OFFSET(F165,-$E$18,0):F165),0)))</f>
        <v>N/A</v>
      </c>
      <c r="K165" s="13">
        <f t="shared" ca="1" si="14"/>
        <v>0</v>
      </c>
      <c r="L165" s="26">
        <f t="shared" ca="1" si="15"/>
        <v>0</v>
      </c>
    </row>
    <row r="166" spans="4:12" x14ac:dyDescent="0.3">
      <c r="D166" s="25">
        <v>146</v>
      </c>
      <c r="E166" s="2">
        <f t="shared" ca="1" si="18"/>
        <v>254</v>
      </c>
      <c r="F166" s="15">
        <f t="shared" si="16"/>
        <v>5</v>
      </c>
      <c r="G166" s="15">
        <f t="shared" ca="1" si="17"/>
        <v>0</v>
      </c>
      <c r="H166" s="13">
        <f t="shared" ca="1" si="13"/>
        <v>0.2783561643835617</v>
      </c>
      <c r="I166" s="29">
        <f ca="1">IF(G166&lt;&gt;0,IF(E166&lt;0,0,IF(OR('Marinated Chicken'!I166&gt;0,Squid!I166&gt;0,Spanakopita!I166&gt;0,'Filet Mignon'!I166&gt;0),0,IF(OR(Pita!I166&gt;0,'Green Pepper'!I166&gt;0,'House Salad'!I166&gt;0,Mushrooms!I166&gt;0,Lemon!I166&gt;0,Tzatziki!I166&gt;0,'Monterey Jack'!I166&gt;0,Onions!I166&gt;0,'Garlic Butter Sauce'!I166&gt;0,Flour!I166&gt;0,Cheddar!I166&gt;0),50,200))),0)</f>
        <v>0</v>
      </c>
      <c r="J166" s="2" t="str">
        <f ca="1">IF(D166&lt;$E$18,"N/A",IF(D166=$E$18,IF($E$7-SUM(OFFSET(F166,-$E$18,0):F166)&gt;0,$E$7-SUM(OFFSET(F166,-$E$18,0):F166),0),IF(OFFSET(G166,-$E$18,0)-SUM(OFFSET(F166,-$E$18,0):F166)&gt;0,OFFSET(G166,-$E$18,0)-SUM(OFFSET(F166,-$E$18,0):F166),0)))</f>
        <v>N/A</v>
      </c>
      <c r="K166" s="13">
        <f t="shared" ca="1" si="14"/>
        <v>0</v>
      </c>
      <c r="L166" s="26">
        <f t="shared" ca="1" si="15"/>
        <v>0</v>
      </c>
    </row>
    <row r="167" spans="4:12" x14ac:dyDescent="0.3">
      <c r="D167" s="25">
        <v>147</v>
      </c>
      <c r="E167" s="2">
        <f t="shared" ca="1" si="18"/>
        <v>249</v>
      </c>
      <c r="F167" s="15">
        <f t="shared" si="16"/>
        <v>5</v>
      </c>
      <c r="G167" s="15">
        <f t="shared" ca="1" si="17"/>
        <v>0</v>
      </c>
      <c r="H167" s="13">
        <f t="shared" ca="1" si="13"/>
        <v>0.27287671232876715</v>
      </c>
      <c r="I167" s="29">
        <f ca="1">IF(G167&lt;&gt;0,IF(E167&lt;0,0,IF(OR('Marinated Chicken'!I167&gt;0,Squid!I167&gt;0,Spanakopita!I167&gt;0,'Filet Mignon'!I167&gt;0),0,IF(OR(Pita!I167&gt;0,'Green Pepper'!I167&gt;0,'House Salad'!I167&gt;0,Mushrooms!I167&gt;0,Lemon!I167&gt;0,Tzatziki!I167&gt;0,'Monterey Jack'!I167&gt;0,Onions!I167&gt;0,'Garlic Butter Sauce'!I167&gt;0,Flour!I167&gt;0,Cheddar!I167&gt;0),50,200))),0)</f>
        <v>0</v>
      </c>
      <c r="J167" s="2" t="str">
        <f ca="1">IF(D167&lt;$E$18,"N/A",IF(D167=$E$18,IF($E$7-SUM(OFFSET(F167,-$E$18,0):F167)&gt;0,$E$7-SUM(OFFSET(F167,-$E$18,0):F167),0),IF(OFFSET(G167,-$E$18,0)-SUM(OFFSET(F167,-$E$18,0):F167)&gt;0,OFFSET(G167,-$E$18,0)-SUM(OFFSET(F167,-$E$18,0):F167),0)))</f>
        <v>N/A</v>
      </c>
      <c r="K167" s="13">
        <f t="shared" ca="1" si="14"/>
        <v>0</v>
      </c>
      <c r="L167" s="26">
        <f t="shared" ca="1" si="15"/>
        <v>0</v>
      </c>
    </row>
    <row r="168" spans="4:12" x14ac:dyDescent="0.3">
      <c r="D168" s="25">
        <v>148</v>
      </c>
      <c r="E168" s="2">
        <f t="shared" ca="1" si="18"/>
        <v>244</v>
      </c>
      <c r="F168" s="15">
        <f t="shared" si="16"/>
        <v>5</v>
      </c>
      <c r="G168" s="15">
        <f t="shared" ca="1" si="17"/>
        <v>0</v>
      </c>
      <c r="H168" s="13">
        <f t="shared" ca="1" si="13"/>
        <v>0.26739726027397265</v>
      </c>
      <c r="I168" s="29">
        <f ca="1">IF(G168&lt;&gt;0,IF(E168&lt;0,0,IF(OR('Marinated Chicken'!I168&gt;0,Squid!I168&gt;0,Spanakopita!I168&gt;0,'Filet Mignon'!I168&gt;0),0,IF(OR(Pita!I168&gt;0,'Green Pepper'!I168&gt;0,'House Salad'!I168&gt;0,Mushrooms!I168&gt;0,Lemon!I168&gt;0,Tzatziki!I168&gt;0,'Monterey Jack'!I168&gt;0,Onions!I168&gt;0,'Garlic Butter Sauce'!I168&gt;0,Flour!I168&gt;0,Cheddar!I168&gt;0),50,200))),0)</f>
        <v>0</v>
      </c>
      <c r="J168" s="2" t="str">
        <f ca="1">IF(D168&lt;$E$18,"N/A",IF(D168=$E$18,IF($E$7-SUM(OFFSET(F168,-$E$18,0):F168)&gt;0,$E$7-SUM(OFFSET(F168,-$E$18,0):F168),0),IF(OFFSET(G168,-$E$18,0)-SUM(OFFSET(F168,-$E$18,0):F168)&gt;0,OFFSET(G168,-$E$18,0)-SUM(OFFSET(F168,-$E$18,0):F168),0)))</f>
        <v>N/A</v>
      </c>
      <c r="K168" s="13">
        <f t="shared" ca="1" si="14"/>
        <v>0</v>
      </c>
      <c r="L168" s="26">
        <f t="shared" ca="1" si="15"/>
        <v>0</v>
      </c>
    </row>
    <row r="169" spans="4:12" x14ac:dyDescent="0.3">
      <c r="D169" s="25">
        <v>149</v>
      </c>
      <c r="E169" s="2">
        <f t="shared" ca="1" si="18"/>
        <v>239</v>
      </c>
      <c r="F169" s="15">
        <f t="shared" si="16"/>
        <v>5</v>
      </c>
      <c r="G169" s="15">
        <f t="shared" ca="1" si="17"/>
        <v>0</v>
      </c>
      <c r="H169" s="13">
        <f t="shared" ca="1" si="13"/>
        <v>0.26191780821917809</v>
      </c>
      <c r="I169" s="29">
        <f ca="1">IF(G169&lt;&gt;0,IF(E169&lt;0,0,IF(OR('Marinated Chicken'!I169&gt;0,Squid!I169&gt;0,Spanakopita!I169&gt;0,'Filet Mignon'!I169&gt;0),0,IF(OR(Pita!I169&gt;0,'Green Pepper'!I169&gt;0,'House Salad'!I169&gt;0,Mushrooms!I169&gt;0,Lemon!I169&gt;0,Tzatziki!I169&gt;0,'Monterey Jack'!I169&gt;0,Onions!I169&gt;0,'Garlic Butter Sauce'!I169&gt;0,Flour!I169&gt;0,Cheddar!I169&gt;0),50,200))),0)</f>
        <v>0</v>
      </c>
      <c r="J169" s="2" t="str">
        <f ca="1">IF(D169&lt;$E$18,"N/A",IF(D169=$E$18,IF($E$7-SUM(OFFSET(F169,-$E$18,0):F169)&gt;0,$E$7-SUM(OFFSET(F169,-$E$18,0):F169),0),IF(OFFSET(G169,-$E$18,0)-SUM(OFFSET(F169,-$E$18,0):F169)&gt;0,OFFSET(G169,-$E$18,0)-SUM(OFFSET(F169,-$E$18,0):F169),0)))</f>
        <v>N/A</v>
      </c>
      <c r="K169" s="13">
        <f t="shared" ca="1" si="14"/>
        <v>0</v>
      </c>
      <c r="L169" s="26">
        <f t="shared" ca="1" si="15"/>
        <v>0</v>
      </c>
    </row>
    <row r="170" spans="4:12" x14ac:dyDescent="0.3">
      <c r="D170" s="25">
        <v>150</v>
      </c>
      <c r="E170" s="2">
        <f t="shared" ca="1" si="18"/>
        <v>234</v>
      </c>
      <c r="F170" s="15">
        <f t="shared" si="16"/>
        <v>5</v>
      </c>
      <c r="G170" s="15">
        <f t="shared" ca="1" si="17"/>
        <v>0</v>
      </c>
      <c r="H170" s="13">
        <f t="shared" ca="1" si="13"/>
        <v>0.2564383561643836</v>
      </c>
      <c r="I170" s="29">
        <f ca="1">IF(G170&lt;&gt;0,IF(E170&lt;0,0,IF(OR('Marinated Chicken'!I170&gt;0,Squid!I170&gt;0,Spanakopita!I170&gt;0,'Filet Mignon'!I170&gt;0),0,IF(OR(Pita!I170&gt;0,'Green Pepper'!I170&gt;0,'House Salad'!I170&gt;0,Mushrooms!I170&gt;0,Lemon!I170&gt;0,Tzatziki!I170&gt;0,'Monterey Jack'!I170&gt;0,Onions!I170&gt;0,'Garlic Butter Sauce'!I170&gt;0,Flour!I170&gt;0,Cheddar!I170&gt;0),50,200))),0)</f>
        <v>0</v>
      </c>
      <c r="J170" s="2" t="str">
        <f ca="1">IF(D170&lt;$E$18,"N/A",IF(D170=$E$18,IF($E$7-SUM(OFFSET(F170,-$E$18,0):F170)&gt;0,$E$7-SUM(OFFSET(F170,-$E$18,0):F170),0),IF(OFFSET(G170,-$E$18,0)-SUM(OFFSET(F170,-$E$18,0):F170)&gt;0,OFFSET(G170,-$E$18,0)-SUM(OFFSET(F170,-$E$18,0):F170),0)))</f>
        <v>N/A</v>
      </c>
      <c r="K170" s="13">
        <f t="shared" ca="1" si="14"/>
        <v>0</v>
      </c>
      <c r="L170" s="26">
        <f t="shared" ca="1" si="15"/>
        <v>0</v>
      </c>
    </row>
    <row r="171" spans="4:12" x14ac:dyDescent="0.3">
      <c r="D171" s="25">
        <v>151</v>
      </c>
      <c r="E171" s="2">
        <f t="shared" ca="1" si="18"/>
        <v>229</v>
      </c>
      <c r="F171" s="15">
        <f t="shared" si="16"/>
        <v>5</v>
      </c>
      <c r="G171" s="15">
        <f t="shared" ca="1" si="17"/>
        <v>0</v>
      </c>
      <c r="H171" s="13">
        <f t="shared" ca="1" si="13"/>
        <v>0.2509589041095891</v>
      </c>
      <c r="I171" s="29">
        <f ca="1">IF(G171&lt;&gt;0,IF(E171&lt;0,0,IF(OR('Marinated Chicken'!I171&gt;0,Squid!I171&gt;0,Spanakopita!I171&gt;0,'Filet Mignon'!I171&gt;0),0,IF(OR(Pita!I171&gt;0,'Green Pepper'!I171&gt;0,'House Salad'!I171&gt;0,Mushrooms!I171&gt;0,Lemon!I171&gt;0,Tzatziki!I171&gt;0,'Monterey Jack'!I171&gt;0,Onions!I171&gt;0,'Garlic Butter Sauce'!I171&gt;0,Flour!I171&gt;0,Cheddar!I171&gt;0),50,200))),0)</f>
        <v>0</v>
      </c>
      <c r="J171" s="2" t="str">
        <f ca="1">IF(D171&lt;$E$18,"N/A",IF(D171=$E$18,IF($E$7-SUM(OFFSET(F171,-$E$18,0):F171)&gt;0,$E$7-SUM(OFFSET(F171,-$E$18,0):F171),0),IF(OFFSET(G171,-$E$18,0)-SUM(OFFSET(F171,-$E$18,0):F171)&gt;0,OFFSET(G171,-$E$18,0)-SUM(OFFSET(F171,-$E$18,0):F171),0)))</f>
        <v>N/A</v>
      </c>
      <c r="K171" s="13">
        <f t="shared" ca="1" si="14"/>
        <v>0</v>
      </c>
      <c r="L171" s="26">
        <f t="shared" ca="1" si="15"/>
        <v>0</v>
      </c>
    </row>
    <row r="172" spans="4:12" x14ac:dyDescent="0.3">
      <c r="D172" s="25">
        <v>152</v>
      </c>
      <c r="E172" s="2">
        <f t="shared" ca="1" si="18"/>
        <v>224</v>
      </c>
      <c r="F172" s="15">
        <f t="shared" si="16"/>
        <v>5</v>
      </c>
      <c r="G172" s="15">
        <f t="shared" ca="1" si="17"/>
        <v>0</v>
      </c>
      <c r="H172" s="13">
        <f t="shared" ca="1" si="13"/>
        <v>0.24547945205479454</v>
      </c>
      <c r="I172" s="29">
        <f ca="1">IF(G172&lt;&gt;0,IF(E172&lt;0,0,IF(OR('Marinated Chicken'!I172&gt;0,Squid!I172&gt;0,Spanakopita!I172&gt;0,'Filet Mignon'!I172&gt;0),0,IF(OR(Pita!I172&gt;0,'Green Pepper'!I172&gt;0,'House Salad'!I172&gt;0,Mushrooms!I172&gt;0,Lemon!I172&gt;0,Tzatziki!I172&gt;0,'Monterey Jack'!I172&gt;0,Onions!I172&gt;0,'Garlic Butter Sauce'!I172&gt;0,Flour!I172&gt;0,Cheddar!I172&gt;0),50,200))),0)</f>
        <v>0</v>
      </c>
      <c r="J172" s="2" t="str">
        <f ca="1">IF(D172&lt;$E$18,"N/A",IF(D172=$E$18,IF($E$7-SUM(OFFSET(F172,-$E$18,0):F172)&gt;0,$E$7-SUM(OFFSET(F172,-$E$18,0):F172),0),IF(OFFSET(G172,-$E$18,0)-SUM(OFFSET(F172,-$E$18,0):F172)&gt;0,OFFSET(G172,-$E$18,0)-SUM(OFFSET(F172,-$E$18,0):F172),0)))</f>
        <v>N/A</v>
      </c>
      <c r="K172" s="13">
        <f t="shared" ca="1" si="14"/>
        <v>0</v>
      </c>
      <c r="L172" s="26">
        <f t="shared" ca="1" si="15"/>
        <v>0</v>
      </c>
    </row>
    <row r="173" spans="4:12" x14ac:dyDescent="0.3">
      <c r="D173" s="25">
        <v>153</v>
      </c>
      <c r="E173" s="2">
        <f t="shared" ca="1" si="18"/>
        <v>219</v>
      </c>
      <c r="F173" s="15">
        <f t="shared" si="16"/>
        <v>5</v>
      </c>
      <c r="G173" s="15">
        <f t="shared" ca="1" si="17"/>
        <v>0</v>
      </c>
      <c r="H173" s="13">
        <f t="shared" ca="1" si="13"/>
        <v>0.24000000000000002</v>
      </c>
      <c r="I173" s="29">
        <f ca="1">IF(G173&lt;&gt;0,IF(E173&lt;0,0,IF(OR('Marinated Chicken'!I173&gt;0,Squid!I173&gt;0,Spanakopita!I173&gt;0,'Filet Mignon'!I173&gt;0),0,IF(OR(Pita!I173&gt;0,'Green Pepper'!I173&gt;0,'House Salad'!I173&gt;0,Mushrooms!I173&gt;0,Lemon!I173&gt;0,Tzatziki!I173&gt;0,'Monterey Jack'!I173&gt;0,Onions!I173&gt;0,'Garlic Butter Sauce'!I173&gt;0,Flour!I173&gt;0,Cheddar!I173&gt;0),50,200))),0)</f>
        <v>0</v>
      </c>
      <c r="J173" s="2" t="str">
        <f ca="1">IF(D173&lt;$E$18,"N/A",IF(D173=$E$18,IF($E$7-SUM(OFFSET(F173,-$E$18,0):F173)&gt;0,$E$7-SUM(OFFSET(F173,-$E$18,0):F173),0),IF(OFFSET(G173,-$E$18,0)-SUM(OFFSET(F173,-$E$18,0):F173)&gt;0,OFFSET(G173,-$E$18,0)-SUM(OFFSET(F173,-$E$18,0):F173),0)))</f>
        <v>N/A</v>
      </c>
      <c r="K173" s="13">
        <f t="shared" ca="1" si="14"/>
        <v>0</v>
      </c>
      <c r="L173" s="26">
        <f t="shared" ca="1" si="15"/>
        <v>0</v>
      </c>
    </row>
    <row r="174" spans="4:12" x14ac:dyDescent="0.3">
      <c r="D174" s="25">
        <v>154</v>
      </c>
      <c r="E174" s="2">
        <f t="shared" ca="1" si="18"/>
        <v>214</v>
      </c>
      <c r="F174" s="15">
        <f t="shared" si="16"/>
        <v>5</v>
      </c>
      <c r="G174" s="15">
        <f t="shared" ca="1" si="17"/>
        <v>0</v>
      </c>
      <c r="H174" s="13">
        <f t="shared" ca="1" si="13"/>
        <v>0.23452054794520552</v>
      </c>
      <c r="I174" s="29">
        <f ca="1">IF(G174&lt;&gt;0,IF(E174&lt;0,0,IF(OR('Marinated Chicken'!I174&gt;0,Squid!I174&gt;0,Spanakopita!I174&gt;0,'Filet Mignon'!I174&gt;0),0,IF(OR(Pita!I174&gt;0,'Green Pepper'!I174&gt;0,'House Salad'!I174&gt;0,Mushrooms!I174&gt;0,Lemon!I174&gt;0,Tzatziki!I174&gt;0,'Monterey Jack'!I174&gt;0,Onions!I174&gt;0,'Garlic Butter Sauce'!I174&gt;0,Flour!I174&gt;0,Cheddar!I174&gt;0),50,200))),0)</f>
        <v>0</v>
      </c>
      <c r="J174" s="2" t="str">
        <f ca="1">IF(D174&lt;$E$18,"N/A",IF(D174=$E$18,IF($E$7-SUM(OFFSET(F174,-$E$18,0):F174)&gt;0,$E$7-SUM(OFFSET(F174,-$E$18,0):F174),0),IF(OFFSET(G174,-$E$18,0)-SUM(OFFSET(F174,-$E$18,0):F174)&gt;0,OFFSET(G174,-$E$18,0)-SUM(OFFSET(F174,-$E$18,0):F174),0)))</f>
        <v>N/A</v>
      </c>
      <c r="K174" s="13">
        <f t="shared" ca="1" si="14"/>
        <v>0</v>
      </c>
      <c r="L174" s="26">
        <f t="shared" ca="1" si="15"/>
        <v>0</v>
      </c>
    </row>
    <row r="175" spans="4:12" x14ac:dyDescent="0.3">
      <c r="D175" s="25">
        <v>155</v>
      </c>
      <c r="E175" s="2">
        <f t="shared" ca="1" si="18"/>
        <v>209</v>
      </c>
      <c r="F175" s="15">
        <f t="shared" si="16"/>
        <v>5</v>
      </c>
      <c r="G175" s="15">
        <f t="shared" ca="1" si="17"/>
        <v>0</v>
      </c>
      <c r="H175" s="13">
        <f t="shared" ca="1" si="13"/>
        <v>0.229041095890411</v>
      </c>
      <c r="I175" s="29">
        <f ca="1">IF(G175&lt;&gt;0,IF(E175&lt;0,0,IF(OR('Marinated Chicken'!I175&gt;0,Squid!I175&gt;0,Spanakopita!I175&gt;0,'Filet Mignon'!I175&gt;0),0,IF(OR(Pita!I175&gt;0,'Green Pepper'!I175&gt;0,'House Salad'!I175&gt;0,Mushrooms!I175&gt;0,Lemon!I175&gt;0,Tzatziki!I175&gt;0,'Monterey Jack'!I175&gt;0,Onions!I175&gt;0,'Garlic Butter Sauce'!I175&gt;0,Flour!I175&gt;0,Cheddar!I175&gt;0),50,200))),0)</f>
        <v>0</v>
      </c>
      <c r="J175" s="2" t="str">
        <f ca="1">IF(D175&lt;$E$18,"N/A",IF(D175=$E$18,IF($E$7-SUM(OFFSET(F175,-$E$18,0):F175)&gt;0,$E$7-SUM(OFFSET(F175,-$E$18,0):F175),0),IF(OFFSET(G175,-$E$18,0)-SUM(OFFSET(F175,-$E$18,0):F175)&gt;0,OFFSET(G175,-$E$18,0)-SUM(OFFSET(F175,-$E$18,0):F175),0)))</f>
        <v>N/A</v>
      </c>
      <c r="K175" s="13">
        <f t="shared" ca="1" si="14"/>
        <v>0</v>
      </c>
      <c r="L175" s="26">
        <f t="shared" ca="1" si="15"/>
        <v>0</v>
      </c>
    </row>
    <row r="176" spans="4:12" x14ac:dyDescent="0.3">
      <c r="D176" s="25">
        <v>156</v>
      </c>
      <c r="E176" s="2">
        <f t="shared" ca="1" si="18"/>
        <v>204</v>
      </c>
      <c r="F176" s="15">
        <f t="shared" si="16"/>
        <v>5</v>
      </c>
      <c r="G176" s="15">
        <f t="shared" ca="1" si="17"/>
        <v>0</v>
      </c>
      <c r="H176" s="13">
        <f t="shared" ca="1" si="13"/>
        <v>0.22356164383561647</v>
      </c>
      <c r="I176" s="29">
        <f ca="1">IF(G176&lt;&gt;0,IF(E176&lt;0,0,IF(OR('Marinated Chicken'!I176&gt;0,Squid!I176&gt;0,Spanakopita!I176&gt;0,'Filet Mignon'!I176&gt;0),0,IF(OR(Pita!I176&gt;0,'Green Pepper'!I176&gt;0,'House Salad'!I176&gt;0,Mushrooms!I176&gt;0,Lemon!I176&gt;0,Tzatziki!I176&gt;0,'Monterey Jack'!I176&gt;0,Onions!I176&gt;0,'Garlic Butter Sauce'!I176&gt;0,Flour!I176&gt;0,Cheddar!I176&gt;0),50,200))),0)</f>
        <v>0</v>
      </c>
      <c r="J176" s="2" t="str">
        <f ca="1">IF(D176&lt;$E$18,"N/A",IF(D176=$E$18,IF($E$7-SUM(OFFSET(F176,-$E$18,0):F176)&gt;0,$E$7-SUM(OFFSET(F176,-$E$18,0):F176),0),IF(OFFSET(G176,-$E$18,0)-SUM(OFFSET(F176,-$E$18,0):F176)&gt;0,OFFSET(G176,-$E$18,0)-SUM(OFFSET(F176,-$E$18,0):F176),0)))</f>
        <v>N/A</v>
      </c>
      <c r="K176" s="13">
        <f t="shared" ca="1" si="14"/>
        <v>0</v>
      </c>
      <c r="L176" s="26">
        <f t="shared" ca="1" si="15"/>
        <v>0</v>
      </c>
    </row>
    <row r="177" spans="4:12" x14ac:dyDescent="0.3">
      <c r="D177" s="25">
        <v>157</v>
      </c>
      <c r="E177" s="2">
        <f t="shared" ca="1" si="18"/>
        <v>199</v>
      </c>
      <c r="F177" s="15">
        <f t="shared" si="16"/>
        <v>5</v>
      </c>
      <c r="G177" s="15">
        <f t="shared" ca="1" si="17"/>
        <v>0</v>
      </c>
      <c r="H177" s="13">
        <f t="shared" ca="1" si="13"/>
        <v>0.21808219178082194</v>
      </c>
      <c r="I177" s="29">
        <f ca="1">IF(G177&lt;&gt;0,IF(E177&lt;0,0,IF(OR('Marinated Chicken'!I177&gt;0,Squid!I177&gt;0,Spanakopita!I177&gt;0,'Filet Mignon'!I177&gt;0),0,IF(OR(Pita!I177&gt;0,'Green Pepper'!I177&gt;0,'House Salad'!I177&gt;0,Mushrooms!I177&gt;0,Lemon!I177&gt;0,Tzatziki!I177&gt;0,'Monterey Jack'!I177&gt;0,Onions!I177&gt;0,'Garlic Butter Sauce'!I177&gt;0,Flour!I177&gt;0,Cheddar!I177&gt;0),50,200))),0)</f>
        <v>0</v>
      </c>
      <c r="J177" s="2" t="str">
        <f ca="1">IF(D177&lt;$E$18,"N/A",IF(D177=$E$18,IF($E$7-SUM(OFFSET(F177,-$E$18,0):F177)&gt;0,$E$7-SUM(OFFSET(F177,-$E$18,0):F177),0),IF(OFFSET(G177,-$E$18,0)-SUM(OFFSET(F177,-$E$18,0):F177)&gt;0,OFFSET(G177,-$E$18,0)-SUM(OFFSET(F177,-$E$18,0):F177),0)))</f>
        <v>N/A</v>
      </c>
      <c r="K177" s="13">
        <f t="shared" ca="1" si="14"/>
        <v>0</v>
      </c>
      <c r="L177" s="26">
        <f t="shared" ca="1" si="15"/>
        <v>0</v>
      </c>
    </row>
    <row r="178" spans="4:12" x14ac:dyDescent="0.3">
      <c r="D178" s="25">
        <v>158</v>
      </c>
      <c r="E178" s="2">
        <f t="shared" ca="1" si="18"/>
        <v>194</v>
      </c>
      <c r="F178" s="15">
        <f t="shared" si="16"/>
        <v>5</v>
      </c>
      <c r="G178" s="15">
        <f t="shared" ca="1" si="17"/>
        <v>0</v>
      </c>
      <c r="H178" s="13">
        <f t="shared" ca="1" si="13"/>
        <v>0.21260273972602742</v>
      </c>
      <c r="I178" s="29">
        <f ca="1">IF(G178&lt;&gt;0,IF(E178&lt;0,0,IF(OR('Marinated Chicken'!I178&gt;0,Squid!I178&gt;0,Spanakopita!I178&gt;0,'Filet Mignon'!I178&gt;0),0,IF(OR(Pita!I178&gt;0,'Green Pepper'!I178&gt;0,'House Salad'!I178&gt;0,Mushrooms!I178&gt;0,Lemon!I178&gt;0,Tzatziki!I178&gt;0,'Monterey Jack'!I178&gt;0,Onions!I178&gt;0,'Garlic Butter Sauce'!I178&gt;0,Flour!I178&gt;0,Cheddar!I178&gt;0),50,200))),0)</f>
        <v>0</v>
      </c>
      <c r="J178" s="2" t="str">
        <f ca="1">IF(D178&lt;$E$18,"N/A",IF(D178=$E$18,IF($E$7-SUM(OFFSET(F178,-$E$18,0):F178)&gt;0,$E$7-SUM(OFFSET(F178,-$E$18,0):F178),0),IF(OFFSET(G178,-$E$18,0)-SUM(OFFSET(F178,-$E$18,0):F178)&gt;0,OFFSET(G178,-$E$18,0)-SUM(OFFSET(F178,-$E$18,0):F178),0)))</f>
        <v>N/A</v>
      </c>
      <c r="K178" s="13">
        <f t="shared" ca="1" si="14"/>
        <v>0</v>
      </c>
      <c r="L178" s="26">
        <f t="shared" ca="1" si="15"/>
        <v>0</v>
      </c>
    </row>
    <row r="179" spans="4:12" x14ac:dyDescent="0.3">
      <c r="D179" s="25">
        <v>159</v>
      </c>
      <c r="E179" s="2">
        <f t="shared" ca="1" si="18"/>
        <v>189</v>
      </c>
      <c r="F179" s="15">
        <f t="shared" si="16"/>
        <v>5</v>
      </c>
      <c r="G179" s="15">
        <f t="shared" ca="1" si="17"/>
        <v>0</v>
      </c>
      <c r="H179" s="13">
        <f t="shared" ca="1" si="13"/>
        <v>0.20712328767123289</v>
      </c>
      <c r="I179" s="29">
        <f ca="1">IF(G179&lt;&gt;0,IF(E179&lt;0,0,IF(OR('Marinated Chicken'!I179&gt;0,Squid!I179&gt;0,Spanakopita!I179&gt;0,'Filet Mignon'!I179&gt;0),0,IF(OR(Pita!I179&gt;0,'Green Pepper'!I179&gt;0,'House Salad'!I179&gt;0,Mushrooms!I179&gt;0,Lemon!I179&gt;0,Tzatziki!I179&gt;0,'Monterey Jack'!I179&gt;0,Onions!I179&gt;0,'Garlic Butter Sauce'!I179&gt;0,Flour!I179&gt;0,Cheddar!I179&gt;0),50,200))),0)</f>
        <v>0</v>
      </c>
      <c r="J179" s="2" t="str">
        <f ca="1">IF(D179&lt;$E$18,"N/A",IF(D179=$E$18,IF($E$7-SUM(OFFSET(F179,-$E$18,0):F179)&gt;0,$E$7-SUM(OFFSET(F179,-$E$18,0):F179),0),IF(OFFSET(G179,-$E$18,0)-SUM(OFFSET(F179,-$E$18,0):F179)&gt;0,OFFSET(G179,-$E$18,0)-SUM(OFFSET(F179,-$E$18,0):F179),0)))</f>
        <v>N/A</v>
      </c>
      <c r="K179" s="13">
        <f t="shared" ca="1" si="14"/>
        <v>0</v>
      </c>
      <c r="L179" s="26">
        <f t="shared" ca="1" si="15"/>
        <v>0</v>
      </c>
    </row>
    <row r="180" spans="4:12" x14ac:dyDescent="0.3">
      <c r="D180" s="25">
        <v>160</v>
      </c>
      <c r="E180" s="2">
        <f t="shared" ca="1" si="18"/>
        <v>184</v>
      </c>
      <c r="F180" s="15">
        <f t="shared" si="16"/>
        <v>5</v>
      </c>
      <c r="G180" s="15">
        <f t="shared" ca="1" si="17"/>
        <v>0</v>
      </c>
      <c r="H180" s="13">
        <f t="shared" ca="1" si="13"/>
        <v>0.20164383561643839</v>
      </c>
      <c r="I180" s="29">
        <f ca="1">IF(G180&lt;&gt;0,IF(E180&lt;0,0,IF(OR('Marinated Chicken'!I180&gt;0,Squid!I180&gt;0,Spanakopita!I180&gt;0,'Filet Mignon'!I180&gt;0),0,IF(OR(Pita!I180&gt;0,'Green Pepper'!I180&gt;0,'House Salad'!I180&gt;0,Mushrooms!I180&gt;0,Lemon!I180&gt;0,Tzatziki!I180&gt;0,'Monterey Jack'!I180&gt;0,Onions!I180&gt;0,'Garlic Butter Sauce'!I180&gt;0,Flour!I180&gt;0,Cheddar!I180&gt;0),50,200))),0)</f>
        <v>0</v>
      </c>
      <c r="J180" s="2" t="str">
        <f ca="1">IF(D180&lt;$E$18,"N/A",IF(D180=$E$18,IF($E$7-SUM(OFFSET(F180,-$E$18,0):F180)&gt;0,$E$7-SUM(OFFSET(F180,-$E$18,0):F180),0),IF(OFFSET(G180,-$E$18,0)-SUM(OFFSET(F180,-$E$18,0):F180)&gt;0,OFFSET(G180,-$E$18,0)-SUM(OFFSET(F180,-$E$18,0):F180),0)))</f>
        <v>N/A</v>
      </c>
      <c r="K180" s="13">
        <f t="shared" ca="1" si="14"/>
        <v>0</v>
      </c>
      <c r="L180" s="26">
        <f t="shared" ca="1" si="15"/>
        <v>0</v>
      </c>
    </row>
    <row r="181" spans="4:12" x14ac:dyDescent="0.3">
      <c r="D181" s="25">
        <v>161</v>
      </c>
      <c r="E181" s="2">
        <f t="shared" ca="1" si="18"/>
        <v>179</v>
      </c>
      <c r="F181" s="15">
        <f t="shared" si="16"/>
        <v>5</v>
      </c>
      <c r="G181" s="15">
        <f t="shared" ca="1" si="17"/>
        <v>0</v>
      </c>
      <c r="H181" s="13">
        <f t="shared" ca="1" si="13"/>
        <v>0.19616438356164387</v>
      </c>
      <c r="I181" s="29">
        <f ca="1">IF(G181&lt;&gt;0,IF(E181&lt;0,0,IF(OR('Marinated Chicken'!I181&gt;0,Squid!I181&gt;0,Spanakopita!I181&gt;0,'Filet Mignon'!I181&gt;0),0,IF(OR(Pita!I181&gt;0,'Green Pepper'!I181&gt;0,'House Salad'!I181&gt;0,Mushrooms!I181&gt;0,Lemon!I181&gt;0,Tzatziki!I181&gt;0,'Monterey Jack'!I181&gt;0,Onions!I181&gt;0,'Garlic Butter Sauce'!I181&gt;0,Flour!I181&gt;0,Cheddar!I181&gt;0),50,200))),0)</f>
        <v>0</v>
      </c>
      <c r="J181" s="2" t="str">
        <f ca="1">IF(D181&lt;$E$18,"N/A",IF(D181=$E$18,IF($E$7-SUM(OFFSET(F181,-$E$18,0):F181)&gt;0,$E$7-SUM(OFFSET(F181,-$E$18,0):F181),0),IF(OFFSET(G181,-$E$18,0)-SUM(OFFSET(F181,-$E$18,0):F181)&gt;0,OFFSET(G181,-$E$18,0)-SUM(OFFSET(F181,-$E$18,0):F181),0)))</f>
        <v>N/A</v>
      </c>
      <c r="K181" s="13">
        <f t="shared" ca="1" si="14"/>
        <v>0</v>
      </c>
      <c r="L181" s="26">
        <f t="shared" ca="1" si="15"/>
        <v>0</v>
      </c>
    </row>
    <row r="182" spans="4:12" x14ac:dyDescent="0.3">
      <c r="D182" s="25">
        <v>162</v>
      </c>
      <c r="E182" s="2">
        <f t="shared" ca="1" si="18"/>
        <v>174</v>
      </c>
      <c r="F182" s="15">
        <f t="shared" si="16"/>
        <v>5</v>
      </c>
      <c r="G182" s="15">
        <f t="shared" ca="1" si="17"/>
        <v>0</v>
      </c>
      <c r="H182" s="13">
        <f t="shared" ca="1" si="13"/>
        <v>0.19068493150684934</v>
      </c>
      <c r="I182" s="29">
        <f ca="1">IF(G182&lt;&gt;0,IF(E182&lt;0,0,IF(OR('Marinated Chicken'!I182&gt;0,Squid!I182&gt;0,Spanakopita!I182&gt;0,'Filet Mignon'!I182&gt;0),0,IF(OR(Pita!I182&gt;0,'Green Pepper'!I182&gt;0,'House Salad'!I182&gt;0,Mushrooms!I182&gt;0,Lemon!I182&gt;0,Tzatziki!I182&gt;0,'Monterey Jack'!I182&gt;0,Onions!I182&gt;0,'Garlic Butter Sauce'!I182&gt;0,Flour!I182&gt;0,Cheddar!I182&gt;0),50,200))),0)</f>
        <v>0</v>
      </c>
      <c r="J182" s="2" t="str">
        <f ca="1">IF(D182&lt;$E$18,"N/A",IF(D182=$E$18,IF($E$7-SUM(OFFSET(F182,-$E$18,0):F182)&gt;0,$E$7-SUM(OFFSET(F182,-$E$18,0):F182),0),IF(OFFSET(G182,-$E$18,0)-SUM(OFFSET(F182,-$E$18,0):F182)&gt;0,OFFSET(G182,-$E$18,0)-SUM(OFFSET(F182,-$E$18,0):F182),0)))</f>
        <v>N/A</v>
      </c>
      <c r="K182" s="13">
        <f t="shared" ca="1" si="14"/>
        <v>0</v>
      </c>
      <c r="L182" s="26">
        <f t="shared" ca="1" si="15"/>
        <v>0</v>
      </c>
    </row>
    <row r="183" spans="4:12" x14ac:dyDescent="0.3">
      <c r="D183" s="25">
        <v>163</v>
      </c>
      <c r="E183" s="2">
        <f t="shared" ca="1" si="18"/>
        <v>169</v>
      </c>
      <c r="F183" s="15">
        <f t="shared" si="16"/>
        <v>5</v>
      </c>
      <c r="G183" s="15">
        <f t="shared" ca="1" si="17"/>
        <v>0</v>
      </c>
      <c r="H183" s="13">
        <f t="shared" ca="1" si="13"/>
        <v>0.18520547945205482</v>
      </c>
      <c r="I183" s="29">
        <f ca="1">IF(G183&lt;&gt;0,IF(E183&lt;0,0,IF(OR('Marinated Chicken'!I183&gt;0,Squid!I183&gt;0,Spanakopita!I183&gt;0,'Filet Mignon'!I183&gt;0),0,IF(OR(Pita!I183&gt;0,'Green Pepper'!I183&gt;0,'House Salad'!I183&gt;0,Mushrooms!I183&gt;0,Lemon!I183&gt;0,Tzatziki!I183&gt;0,'Monterey Jack'!I183&gt;0,Onions!I183&gt;0,'Garlic Butter Sauce'!I183&gt;0,Flour!I183&gt;0,Cheddar!I183&gt;0),50,200))),0)</f>
        <v>0</v>
      </c>
      <c r="J183" s="2" t="str">
        <f ca="1">IF(D183&lt;$E$18,"N/A",IF(D183=$E$18,IF($E$7-SUM(OFFSET(F183,-$E$18,0):F183)&gt;0,$E$7-SUM(OFFSET(F183,-$E$18,0):F183),0),IF(OFFSET(G183,-$E$18,0)-SUM(OFFSET(F183,-$E$18,0):F183)&gt;0,OFFSET(G183,-$E$18,0)-SUM(OFFSET(F183,-$E$18,0):F183),0)))</f>
        <v>N/A</v>
      </c>
      <c r="K183" s="13">
        <f t="shared" ca="1" si="14"/>
        <v>0</v>
      </c>
      <c r="L183" s="26">
        <f t="shared" ca="1" si="15"/>
        <v>0</v>
      </c>
    </row>
    <row r="184" spans="4:12" x14ac:dyDescent="0.3">
      <c r="D184" s="25">
        <v>164</v>
      </c>
      <c r="E184" s="2">
        <f t="shared" ca="1" si="18"/>
        <v>164</v>
      </c>
      <c r="F184" s="15">
        <f t="shared" si="16"/>
        <v>5</v>
      </c>
      <c r="G184" s="15">
        <f t="shared" ca="1" si="17"/>
        <v>0</v>
      </c>
      <c r="H184" s="13">
        <f t="shared" ca="1" si="13"/>
        <v>0.17972602739726029</v>
      </c>
      <c r="I184" s="29">
        <f ca="1">IF(G184&lt;&gt;0,IF(E184&lt;0,0,IF(OR('Marinated Chicken'!I184&gt;0,Squid!I184&gt;0,Spanakopita!I184&gt;0,'Filet Mignon'!I184&gt;0),0,IF(OR(Pita!I184&gt;0,'Green Pepper'!I184&gt;0,'House Salad'!I184&gt;0,Mushrooms!I184&gt;0,Lemon!I184&gt;0,Tzatziki!I184&gt;0,'Monterey Jack'!I184&gt;0,Onions!I184&gt;0,'Garlic Butter Sauce'!I184&gt;0,Flour!I184&gt;0,Cheddar!I184&gt;0),50,200))),0)</f>
        <v>0</v>
      </c>
      <c r="J184" s="2" t="str">
        <f ca="1">IF(D184&lt;$E$18,"N/A",IF(D184=$E$18,IF($E$7-SUM(OFFSET(F184,-$E$18,0):F184)&gt;0,$E$7-SUM(OFFSET(F184,-$E$18,0):F184),0),IF(OFFSET(G184,-$E$18,0)-SUM(OFFSET(F184,-$E$18,0):F184)&gt;0,OFFSET(G184,-$E$18,0)-SUM(OFFSET(F184,-$E$18,0):F184),0)))</f>
        <v>N/A</v>
      </c>
      <c r="K184" s="13">
        <f t="shared" ca="1" si="14"/>
        <v>0</v>
      </c>
      <c r="L184" s="26">
        <f t="shared" ca="1" si="15"/>
        <v>0</v>
      </c>
    </row>
    <row r="185" spans="4:12" x14ac:dyDescent="0.3">
      <c r="D185" s="25">
        <v>165</v>
      </c>
      <c r="E185" s="2">
        <f t="shared" ca="1" si="18"/>
        <v>159</v>
      </c>
      <c r="F185" s="15">
        <f t="shared" si="16"/>
        <v>5</v>
      </c>
      <c r="G185" s="15">
        <f t="shared" ca="1" si="17"/>
        <v>0</v>
      </c>
      <c r="H185" s="13">
        <f t="shared" ca="1" si="13"/>
        <v>0.17424657534246576</v>
      </c>
      <c r="I185" s="29">
        <f ca="1">IF(G185&lt;&gt;0,IF(E185&lt;0,0,IF(OR('Marinated Chicken'!I185&gt;0,Squid!I185&gt;0,Spanakopita!I185&gt;0,'Filet Mignon'!I185&gt;0),0,IF(OR(Pita!I185&gt;0,'Green Pepper'!I185&gt;0,'House Salad'!I185&gt;0,Mushrooms!I185&gt;0,Lemon!I185&gt;0,Tzatziki!I185&gt;0,'Monterey Jack'!I185&gt;0,Onions!I185&gt;0,'Garlic Butter Sauce'!I185&gt;0,Flour!I185&gt;0,Cheddar!I185&gt;0),50,200))),0)</f>
        <v>0</v>
      </c>
      <c r="J185" s="2" t="str">
        <f ca="1">IF(D185&lt;$E$18,"N/A",IF(D185=$E$18,IF($E$7-SUM(OFFSET(F185,-$E$18,0):F185)&gt;0,$E$7-SUM(OFFSET(F185,-$E$18,0):F185),0),IF(OFFSET(G185,-$E$18,0)-SUM(OFFSET(F185,-$E$18,0):F185)&gt;0,OFFSET(G185,-$E$18,0)-SUM(OFFSET(F185,-$E$18,0):F185),0)))</f>
        <v>N/A</v>
      </c>
      <c r="K185" s="13">
        <f t="shared" ca="1" si="14"/>
        <v>0</v>
      </c>
      <c r="L185" s="26">
        <f t="shared" ca="1" si="15"/>
        <v>0</v>
      </c>
    </row>
    <row r="186" spans="4:12" x14ac:dyDescent="0.3">
      <c r="D186" s="25">
        <v>166</v>
      </c>
      <c r="E186" s="2">
        <f t="shared" ca="1" si="18"/>
        <v>154</v>
      </c>
      <c r="F186" s="15">
        <f t="shared" si="16"/>
        <v>5</v>
      </c>
      <c r="G186" s="15">
        <f t="shared" ca="1" si="17"/>
        <v>0</v>
      </c>
      <c r="H186" s="13">
        <f t="shared" ca="1" si="13"/>
        <v>0.16876712328767127</v>
      </c>
      <c r="I186" s="29">
        <f ca="1">IF(G186&lt;&gt;0,IF(E186&lt;0,0,IF(OR('Marinated Chicken'!I186&gt;0,Squid!I186&gt;0,Spanakopita!I186&gt;0,'Filet Mignon'!I186&gt;0),0,IF(OR(Pita!I186&gt;0,'Green Pepper'!I186&gt;0,'House Salad'!I186&gt;0,Mushrooms!I186&gt;0,Lemon!I186&gt;0,Tzatziki!I186&gt;0,'Monterey Jack'!I186&gt;0,Onions!I186&gt;0,'Garlic Butter Sauce'!I186&gt;0,Flour!I186&gt;0,Cheddar!I186&gt;0),50,200))),0)</f>
        <v>0</v>
      </c>
      <c r="J186" s="2" t="str">
        <f ca="1">IF(D186&lt;$E$18,"N/A",IF(D186=$E$18,IF($E$7-SUM(OFFSET(F186,-$E$18,0):F186)&gt;0,$E$7-SUM(OFFSET(F186,-$E$18,0):F186),0),IF(OFFSET(G186,-$E$18,0)-SUM(OFFSET(F186,-$E$18,0):F186)&gt;0,OFFSET(G186,-$E$18,0)-SUM(OFFSET(F186,-$E$18,0):F186),0)))</f>
        <v>N/A</v>
      </c>
      <c r="K186" s="13">
        <f t="shared" ca="1" si="14"/>
        <v>0</v>
      </c>
      <c r="L186" s="26">
        <f t="shared" ca="1" si="15"/>
        <v>0</v>
      </c>
    </row>
    <row r="187" spans="4:12" x14ac:dyDescent="0.3">
      <c r="D187" s="25">
        <v>167</v>
      </c>
      <c r="E187" s="2">
        <f t="shared" ca="1" si="18"/>
        <v>149</v>
      </c>
      <c r="F187" s="15">
        <f t="shared" si="16"/>
        <v>5</v>
      </c>
      <c r="G187" s="15">
        <f t="shared" ca="1" si="17"/>
        <v>0</v>
      </c>
      <c r="H187" s="13">
        <f t="shared" ca="1" si="13"/>
        <v>0.16328767123287674</v>
      </c>
      <c r="I187" s="29">
        <f ca="1">IF(G187&lt;&gt;0,IF(E187&lt;0,0,IF(OR('Marinated Chicken'!I187&gt;0,Squid!I187&gt;0,Spanakopita!I187&gt;0,'Filet Mignon'!I187&gt;0),0,IF(OR(Pita!I187&gt;0,'Green Pepper'!I187&gt;0,'House Salad'!I187&gt;0,Mushrooms!I187&gt;0,Lemon!I187&gt;0,Tzatziki!I187&gt;0,'Monterey Jack'!I187&gt;0,Onions!I187&gt;0,'Garlic Butter Sauce'!I187&gt;0,Flour!I187&gt;0,Cheddar!I187&gt;0),50,200))),0)</f>
        <v>0</v>
      </c>
      <c r="J187" s="2" t="str">
        <f ca="1">IF(D187&lt;$E$18,"N/A",IF(D187=$E$18,IF($E$7-SUM(OFFSET(F187,-$E$18,0):F187)&gt;0,$E$7-SUM(OFFSET(F187,-$E$18,0):F187),0),IF(OFFSET(G187,-$E$18,0)-SUM(OFFSET(F187,-$E$18,0):F187)&gt;0,OFFSET(G187,-$E$18,0)-SUM(OFFSET(F187,-$E$18,0):F187),0)))</f>
        <v>N/A</v>
      </c>
      <c r="K187" s="13">
        <f t="shared" ca="1" si="14"/>
        <v>0</v>
      </c>
      <c r="L187" s="26">
        <f t="shared" ca="1" si="15"/>
        <v>0</v>
      </c>
    </row>
    <row r="188" spans="4:12" x14ac:dyDescent="0.3">
      <c r="D188" s="25">
        <v>168</v>
      </c>
      <c r="E188" s="2">
        <f t="shared" ca="1" si="18"/>
        <v>144</v>
      </c>
      <c r="F188" s="15">
        <f t="shared" si="16"/>
        <v>5</v>
      </c>
      <c r="G188" s="15">
        <f t="shared" ca="1" si="17"/>
        <v>0</v>
      </c>
      <c r="H188" s="13">
        <f t="shared" ca="1" si="13"/>
        <v>0.15780821917808222</v>
      </c>
      <c r="I188" s="29">
        <f ca="1">IF(G188&lt;&gt;0,IF(E188&lt;0,0,IF(OR('Marinated Chicken'!I188&gt;0,Squid!I188&gt;0,Spanakopita!I188&gt;0,'Filet Mignon'!I188&gt;0),0,IF(OR(Pita!I188&gt;0,'Green Pepper'!I188&gt;0,'House Salad'!I188&gt;0,Mushrooms!I188&gt;0,Lemon!I188&gt;0,Tzatziki!I188&gt;0,'Monterey Jack'!I188&gt;0,Onions!I188&gt;0,'Garlic Butter Sauce'!I188&gt;0,Flour!I188&gt;0,Cheddar!I188&gt;0),50,200))),0)</f>
        <v>0</v>
      </c>
      <c r="J188" s="2">
        <f ca="1">IF(D188&lt;$E$18,"N/A",IF(D188=$E$18,IF($E$7-SUM(OFFSET(F188,-$E$18,0):F188)&gt;0,$E$7-SUM(OFFSET(F188,-$E$18,0):F188),0),IF(OFFSET(G188,-$E$18,0)-SUM(OFFSET(F188,-$E$18,0):F188)&gt;0,OFFSET(G188,-$E$18,0)-SUM(OFFSET(F188,-$E$18,0):F188),0)))</f>
        <v>0</v>
      </c>
      <c r="K188" s="13">
        <f t="shared" ca="1" si="14"/>
        <v>0</v>
      </c>
      <c r="L188" s="26">
        <f t="shared" ca="1" si="15"/>
        <v>0</v>
      </c>
    </row>
    <row r="189" spans="4:12" x14ac:dyDescent="0.3">
      <c r="D189" s="25">
        <v>169</v>
      </c>
      <c r="E189" s="2">
        <f t="shared" ca="1" si="18"/>
        <v>139</v>
      </c>
      <c r="F189" s="15">
        <f t="shared" si="16"/>
        <v>5</v>
      </c>
      <c r="G189" s="15">
        <f t="shared" ca="1" si="17"/>
        <v>0</v>
      </c>
      <c r="H189" s="13">
        <f t="shared" ca="1" si="13"/>
        <v>0.15232876712328769</v>
      </c>
      <c r="I189" s="29">
        <f ca="1">IF(G189&lt;&gt;0,IF(E189&lt;0,0,IF(OR('Marinated Chicken'!I189&gt;0,Squid!I189&gt;0,Spanakopita!I189&gt;0,'Filet Mignon'!I189&gt;0),0,IF(OR(Pita!I189&gt;0,'Green Pepper'!I189&gt;0,'House Salad'!I189&gt;0,Mushrooms!I189&gt;0,Lemon!I189&gt;0,Tzatziki!I189&gt;0,'Monterey Jack'!I189&gt;0,Onions!I189&gt;0,'Garlic Butter Sauce'!I189&gt;0,Flour!I189&gt;0,Cheddar!I189&gt;0),50,200))),0)</f>
        <v>0</v>
      </c>
      <c r="J189" s="2">
        <f ca="1">IF(D189&lt;$E$18,"N/A",IF(D189=$E$18,IF($E$7-SUM(OFFSET(F189,-$E$18,0):F189)&gt;0,$E$7-SUM(OFFSET(F189,-$E$18,0):F189),0),IF(OFFSET(G189,-$E$18,0)-SUM(OFFSET(F189,-$E$18,0):F189)&gt;0,OFFSET(G189,-$E$18,0)-SUM(OFFSET(F189,-$E$18,0):F189),0)))</f>
        <v>0</v>
      </c>
      <c r="K189" s="13">
        <f t="shared" ca="1" si="14"/>
        <v>0</v>
      </c>
      <c r="L189" s="26">
        <f t="shared" ca="1" si="15"/>
        <v>0</v>
      </c>
    </row>
    <row r="190" spans="4:12" x14ac:dyDescent="0.3">
      <c r="D190" s="25">
        <v>170</v>
      </c>
      <c r="E190" s="2">
        <f t="shared" ca="1" si="18"/>
        <v>134</v>
      </c>
      <c r="F190" s="15">
        <f t="shared" si="16"/>
        <v>5</v>
      </c>
      <c r="G190" s="15">
        <f t="shared" ca="1" si="17"/>
        <v>0</v>
      </c>
      <c r="H190" s="13">
        <f t="shared" ca="1" si="13"/>
        <v>0.14684931506849316</v>
      </c>
      <c r="I190" s="29">
        <f ca="1">IF(G190&lt;&gt;0,IF(E190&lt;0,0,IF(OR('Marinated Chicken'!I190&gt;0,Squid!I190&gt;0,Spanakopita!I190&gt;0,'Filet Mignon'!I190&gt;0),0,IF(OR(Pita!I190&gt;0,'Green Pepper'!I190&gt;0,'House Salad'!I190&gt;0,Mushrooms!I190&gt;0,Lemon!I190&gt;0,Tzatziki!I190&gt;0,'Monterey Jack'!I190&gt;0,Onions!I190&gt;0,'Garlic Butter Sauce'!I190&gt;0,Flour!I190&gt;0,Cheddar!I190&gt;0),50,200))),0)</f>
        <v>0</v>
      </c>
      <c r="J190" s="2">
        <f ca="1">IF(D190&lt;$E$18,"N/A",IF(D190=$E$18,IF($E$7-SUM(OFFSET(F190,-$E$18,0):F190)&gt;0,$E$7-SUM(OFFSET(F190,-$E$18,0):F190),0),IF(OFFSET(G190,-$E$18,0)-SUM(OFFSET(F190,-$E$18,0):F190)&gt;0,OFFSET(G190,-$E$18,0)-SUM(OFFSET(F190,-$E$18,0):F190),0)))</f>
        <v>0</v>
      </c>
      <c r="K190" s="13">
        <f t="shared" ca="1" si="14"/>
        <v>0</v>
      </c>
      <c r="L190" s="26">
        <f t="shared" ca="1" si="15"/>
        <v>0</v>
      </c>
    </row>
    <row r="191" spans="4:12" x14ac:dyDescent="0.3">
      <c r="D191" s="25">
        <v>171</v>
      </c>
      <c r="E191" s="2">
        <f t="shared" ca="1" si="18"/>
        <v>129</v>
      </c>
      <c r="F191" s="15">
        <f t="shared" si="16"/>
        <v>5</v>
      </c>
      <c r="G191" s="15">
        <f t="shared" ca="1" si="17"/>
        <v>0</v>
      </c>
      <c r="H191" s="13">
        <f t="shared" ca="1" si="13"/>
        <v>0.14136986301369864</v>
      </c>
      <c r="I191" s="29">
        <f ca="1">IF(G191&lt;&gt;0,IF(E191&lt;0,0,IF(OR('Marinated Chicken'!I191&gt;0,Squid!I191&gt;0,Spanakopita!I191&gt;0,'Filet Mignon'!I191&gt;0),0,IF(OR(Pita!I191&gt;0,'Green Pepper'!I191&gt;0,'House Salad'!I191&gt;0,Mushrooms!I191&gt;0,Lemon!I191&gt;0,Tzatziki!I191&gt;0,'Monterey Jack'!I191&gt;0,Onions!I191&gt;0,'Garlic Butter Sauce'!I191&gt;0,Flour!I191&gt;0,Cheddar!I191&gt;0),50,200))),0)</f>
        <v>0</v>
      </c>
      <c r="J191" s="2">
        <f ca="1">IF(D191&lt;$E$18,"N/A",IF(D191=$E$18,IF($E$7-SUM(OFFSET(F191,-$E$18,0):F191)&gt;0,$E$7-SUM(OFFSET(F191,-$E$18,0):F191),0),IF(OFFSET(G191,-$E$18,0)-SUM(OFFSET(F191,-$E$18,0):F191)&gt;0,OFFSET(G191,-$E$18,0)-SUM(OFFSET(F191,-$E$18,0):F191),0)))</f>
        <v>0</v>
      </c>
      <c r="K191" s="13">
        <f t="shared" ca="1" si="14"/>
        <v>0</v>
      </c>
      <c r="L191" s="26">
        <f t="shared" ca="1" si="15"/>
        <v>0</v>
      </c>
    </row>
    <row r="192" spans="4:12" x14ac:dyDescent="0.3">
      <c r="D192" s="25">
        <v>172</v>
      </c>
      <c r="E192" s="2">
        <f t="shared" ca="1" si="18"/>
        <v>124</v>
      </c>
      <c r="F192" s="15">
        <f t="shared" si="16"/>
        <v>5</v>
      </c>
      <c r="G192" s="15">
        <f t="shared" ca="1" si="17"/>
        <v>0</v>
      </c>
      <c r="H192" s="13">
        <f t="shared" ca="1" si="13"/>
        <v>0.13589041095890414</v>
      </c>
      <c r="I192" s="29">
        <f ca="1">IF(G192&lt;&gt;0,IF(E192&lt;0,0,IF(OR('Marinated Chicken'!I192&gt;0,Squid!I192&gt;0,Spanakopita!I192&gt;0,'Filet Mignon'!I192&gt;0),0,IF(OR(Pita!I192&gt;0,'Green Pepper'!I192&gt;0,'House Salad'!I192&gt;0,Mushrooms!I192&gt;0,Lemon!I192&gt;0,Tzatziki!I192&gt;0,'Monterey Jack'!I192&gt;0,Onions!I192&gt;0,'Garlic Butter Sauce'!I192&gt;0,Flour!I192&gt;0,Cheddar!I192&gt;0),50,200))),0)</f>
        <v>0</v>
      </c>
      <c r="J192" s="2">
        <f ca="1">IF(D192&lt;$E$18,"N/A",IF(D192=$E$18,IF($E$7-SUM(OFFSET(F192,-$E$18,0):F192)&gt;0,$E$7-SUM(OFFSET(F192,-$E$18,0):F192),0),IF(OFFSET(G192,-$E$18,0)-SUM(OFFSET(F192,-$E$18,0):F192)&gt;0,OFFSET(G192,-$E$18,0)-SUM(OFFSET(F192,-$E$18,0):F192),0)))</f>
        <v>0</v>
      </c>
      <c r="K192" s="13">
        <f t="shared" ca="1" si="14"/>
        <v>0</v>
      </c>
      <c r="L192" s="26">
        <f t="shared" ca="1" si="15"/>
        <v>0</v>
      </c>
    </row>
    <row r="193" spans="4:12" x14ac:dyDescent="0.3">
      <c r="D193" s="25">
        <v>173</v>
      </c>
      <c r="E193" s="2">
        <f t="shared" ca="1" si="18"/>
        <v>119</v>
      </c>
      <c r="F193" s="15">
        <f t="shared" si="16"/>
        <v>5</v>
      </c>
      <c r="G193" s="15">
        <f t="shared" ca="1" si="17"/>
        <v>0</v>
      </c>
      <c r="H193" s="13">
        <f t="shared" ca="1" si="13"/>
        <v>0.13041095890410961</v>
      </c>
      <c r="I193" s="29">
        <f ca="1">IF(G193&lt;&gt;0,IF(E193&lt;0,0,IF(OR('Marinated Chicken'!I193&gt;0,Squid!I193&gt;0,Spanakopita!I193&gt;0,'Filet Mignon'!I193&gt;0),0,IF(OR(Pita!I193&gt;0,'Green Pepper'!I193&gt;0,'House Salad'!I193&gt;0,Mushrooms!I193&gt;0,Lemon!I193&gt;0,Tzatziki!I193&gt;0,'Monterey Jack'!I193&gt;0,Onions!I193&gt;0,'Garlic Butter Sauce'!I193&gt;0,Flour!I193&gt;0,Cheddar!I193&gt;0),50,200))),0)</f>
        <v>0</v>
      </c>
      <c r="J193" s="2">
        <f ca="1">IF(D193&lt;$E$18,"N/A",IF(D193=$E$18,IF($E$7-SUM(OFFSET(F193,-$E$18,0):F193)&gt;0,$E$7-SUM(OFFSET(F193,-$E$18,0):F193),0),IF(OFFSET(G193,-$E$18,0)-SUM(OFFSET(F193,-$E$18,0):F193)&gt;0,OFFSET(G193,-$E$18,0)-SUM(OFFSET(F193,-$E$18,0):F193),0)))</f>
        <v>0</v>
      </c>
      <c r="K193" s="13">
        <f t="shared" ca="1" si="14"/>
        <v>0</v>
      </c>
      <c r="L193" s="26">
        <f t="shared" ca="1" si="15"/>
        <v>0</v>
      </c>
    </row>
    <row r="194" spans="4:12" x14ac:dyDescent="0.3">
      <c r="D194" s="25">
        <v>174</v>
      </c>
      <c r="E194" s="2">
        <f t="shared" ca="1" si="18"/>
        <v>114</v>
      </c>
      <c r="F194" s="15">
        <f t="shared" si="16"/>
        <v>5</v>
      </c>
      <c r="G194" s="15">
        <f t="shared" ca="1" si="17"/>
        <v>0</v>
      </c>
      <c r="H194" s="13">
        <f t="shared" ca="1" si="13"/>
        <v>0.12493150684931509</v>
      </c>
      <c r="I194" s="29">
        <f ca="1">IF(G194&lt;&gt;0,IF(E194&lt;0,0,IF(OR('Marinated Chicken'!I194&gt;0,Squid!I194&gt;0,Spanakopita!I194&gt;0,'Filet Mignon'!I194&gt;0),0,IF(OR(Pita!I194&gt;0,'Green Pepper'!I194&gt;0,'House Salad'!I194&gt;0,Mushrooms!I194&gt;0,Lemon!I194&gt;0,Tzatziki!I194&gt;0,'Monterey Jack'!I194&gt;0,Onions!I194&gt;0,'Garlic Butter Sauce'!I194&gt;0,Flour!I194&gt;0,Cheddar!I194&gt;0),50,200))),0)</f>
        <v>0</v>
      </c>
      <c r="J194" s="2">
        <f ca="1">IF(D194&lt;$E$18,"N/A",IF(D194=$E$18,IF($E$7-SUM(OFFSET(F194,-$E$18,0):F194)&gt;0,$E$7-SUM(OFFSET(F194,-$E$18,0):F194),0),IF(OFFSET(G194,-$E$18,0)-SUM(OFFSET(F194,-$E$18,0):F194)&gt;0,OFFSET(G194,-$E$18,0)-SUM(OFFSET(F194,-$E$18,0):F194),0)))</f>
        <v>0</v>
      </c>
      <c r="K194" s="13">
        <f t="shared" ca="1" si="14"/>
        <v>0</v>
      </c>
      <c r="L194" s="26">
        <f t="shared" ca="1" si="15"/>
        <v>0</v>
      </c>
    </row>
    <row r="195" spans="4:12" x14ac:dyDescent="0.3">
      <c r="D195" s="25">
        <v>175</v>
      </c>
      <c r="E195" s="2">
        <f t="shared" ca="1" si="18"/>
        <v>109</v>
      </c>
      <c r="F195" s="15">
        <f t="shared" si="16"/>
        <v>5</v>
      </c>
      <c r="G195" s="15">
        <f t="shared" ca="1" si="17"/>
        <v>175</v>
      </c>
      <c r="H195" s="13">
        <f t="shared" ca="1" si="13"/>
        <v>0.11945205479452056</v>
      </c>
      <c r="I195" s="29">
        <f ca="1">IF(G195&lt;&gt;0,IF(E195&lt;0,0,IF(OR('Marinated Chicken'!I195&gt;0,Squid!I195&gt;0,Spanakopita!I195&gt;0,'Filet Mignon'!I195&gt;0),0,IF(OR(Pita!I195&gt;0,'Green Pepper'!I195&gt;0,'House Salad'!I195&gt;0,Mushrooms!I195&gt;0,Lemon!I195&gt;0,Tzatziki!I195&gt;0,'Monterey Jack'!I195&gt;0,Onions!I195&gt;0,'Garlic Butter Sauce'!I195&gt;0,Flour!I195&gt;0,Cheddar!I195&gt;0),50,200))),0)</f>
        <v>0</v>
      </c>
      <c r="J195" s="2">
        <f ca="1">IF(D195&lt;$E$18,"N/A",IF(D195=$E$18,IF($E$7-SUM(OFFSET(F195,-$E$18,0):F195)&gt;0,$E$7-SUM(OFFSET(F195,-$E$18,0):F195),0),IF(OFFSET(G195,-$E$18,0)-SUM(OFFSET(F195,-$E$18,0):F195)&gt;0,OFFSET(G195,-$E$18,0)-SUM(OFFSET(F195,-$E$18,0):F195),0)))</f>
        <v>0</v>
      </c>
      <c r="K195" s="13">
        <f t="shared" ca="1" si="14"/>
        <v>0</v>
      </c>
      <c r="L195" s="26">
        <f t="shared" ca="1" si="15"/>
        <v>0</v>
      </c>
    </row>
    <row r="196" spans="4:12" x14ac:dyDescent="0.3">
      <c r="D196" s="25">
        <v>176</v>
      </c>
      <c r="E196" s="2">
        <f t="shared" ca="1" si="18"/>
        <v>279</v>
      </c>
      <c r="F196" s="15">
        <f t="shared" si="16"/>
        <v>5</v>
      </c>
      <c r="G196" s="15">
        <f t="shared" ca="1" si="17"/>
        <v>0</v>
      </c>
      <c r="H196" s="13">
        <f t="shared" ca="1" si="13"/>
        <v>0.3057534246575343</v>
      </c>
      <c r="I196" s="29">
        <f ca="1">IF(G196&lt;&gt;0,IF(E196&lt;0,0,IF(OR('Marinated Chicken'!I196&gt;0,Squid!I196&gt;0,Spanakopita!I196&gt;0,'Filet Mignon'!I196&gt;0),0,IF(OR(Pita!I196&gt;0,'Green Pepper'!I196&gt;0,'House Salad'!I196&gt;0,Mushrooms!I196&gt;0,Lemon!I196&gt;0,Tzatziki!I196&gt;0,'Monterey Jack'!I196&gt;0,Onions!I196&gt;0,'Garlic Butter Sauce'!I196&gt;0,Flour!I196&gt;0,Cheddar!I196&gt;0),50,200))),0)</f>
        <v>0</v>
      </c>
      <c r="J196" s="2">
        <f ca="1">IF(D196&lt;$E$18,"N/A",IF(D196=$E$18,IF($E$7-SUM(OFFSET(F196,-$E$18,0):F196)&gt;0,$E$7-SUM(OFFSET(F196,-$E$18,0):F196),0),IF(OFFSET(G196,-$E$18,0)-SUM(OFFSET(F196,-$E$18,0):F196)&gt;0,OFFSET(G196,-$E$18,0)-SUM(OFFSET(F196,-$E$18,0):F196),0)))</f>
        <v>0</v>
      </c>
      <c r="K196" s="13">
        <f t="shared" ca="1" si="14"/>
        <v>0</v>
      </c>
      <c r="L196" s="26">
        <f t="shared" ca="1" si="15"/>
        <v>0</v>
      </c>
    </row>
    <row r="197" spans="4:12" x14ac:dyDescent="0.3">
      <c r="D197" s="25">
        <v>177</v>
      </c>
      <c r="E197" s="2">
        <f t="shared" ca="1" si="18"/>
        <v>274</v>
      </c>
      <c r="F197" s="15">
        <f t="shared" si="16"/>
        <v>5</v>
      </c>
      <c r="G197" s="15">
        <f t="shared" ca="1" si="17"/>
        <v>0</v>
      </c>
      <c r="H197" s="13">
        <f t="shared" ca="1" si="13"/>
        <v>0.30027397260273975</v>
      </c>
      <c r="I197" s="29">
        <f ca="1">IF(G197&lt;&gt;0,IF(E197&lt;0,0,IF(OR('Marinated Chicken'!I197&gt;0,Squid!I197&gt;0,Spanakopita!I197&gt;0,'Filet Mignon'!I197&gt;0),0,IF(OR(Pita!I197&gt;0,'Green Pepper'!I197&gt;0,'House Salad'!I197&gt;0,Mushrooms!I197&gt;0,Lemon!I197&gt;0,Tzatziki!I197&gt;0,'Monterey Jack'!I197&gt;0,Onions!I197&gt;0,'Garlic Butter Sauce'!I197&gt;0,Flour!I197&gt;0,Cheddar!I197&gt;0),50,200))),0)</f>
        <v>0</v>
      </c>
      <c r="J197" s="2">
        <f ca="1">IF(D197&lt;$E$18,"N/A",IF(D197=$E$18,IF($E$7-SUM(OFFSET(F197,-$E$18,0):F197)&gt;0,$E$7-SUM(OFFSET(F197,-$E$18,0):F197),0),IF(OFFSET(G197,-$E$18,0)-SUM(OFFSET(F197,-$E$18,0):F197)&gt;0,OFFSET(G197,-$E$18,0)-SUM(OFFSET(F197,-$E$18,0):F197),0)))</f>
        <v>0</v>
      </c>
      <c r="K197" s="13">
        <f t="shared" ca="1" si="14"/>
        <v>0</v>
      </c>
      <c r="L197" s="26">
        <f t="shared" ca="1" si="15"/>
        <v>0</v>
      </c>
    </row>
    <row r="198" spans="4:12" x14ac:dyDescent="0.3">
      <c r="D198" s="25">
        <v>178</v>
      </c>
      <c r="E198" s="2">
        <f t="shared" ca="1" si="18"/>
        <v>269</v>
      </c>
      <c r="F198" s="15">
        <f t="shared" si="16"/>
        <v>5</v>
      </c>
      <c r="G198" s="15">
        <f t="shared" ca="1" si="17"/>
        <v>0</v>
      </c>
      <c r="H198" s="13">
        <f t="shared" ca="1" si="13"/>
        <v>0.29479452054794525</v>
      </c>
      <c r="I198" s="29">
        <f ca="1">IF(G198&lt;&gt;0,IF(E198&lt;0,0,IF(OR('Marinated Chicken'!I198&gt;0,Squid!I198&gt;0,Spanakopita!I198&gt;0,'Filet Mignon'!I198&gt;0),0,IF(OR(Pita!I198&gt;0,'Green Pepper'!I198&gt;0,'House Salad'!I198&gt;0,Mushrooms!I198&gt;0,Lemon!I198&gt;0,Tzatziki!I198&gt;0,'Monterey Jack'!I198&gt;0,Onions!I198&gt;0,'Garlic Butter Sauce'!I198&gt;0,Flour!I198&gt;0,Cheddar!I198&gt;0),50,200))),0)</f>
        <v>0</v>
      </c>
      <c r="J198" s="2">
        <f ca="1">IF(D198&lt;$E$18,"N/A",IF(D198=$E$18,IF($E$7-SUM(OFFSET(F198,-$E$18,0):F198)&gt;0,$E$7-SUM(OFFSET(F198,-$E$18,0):F198),0),IF(OFFSET(G198,-$E$18,0)-SUM(OFFSET(F198,-$E$18,0):F198)&gt;0,OFFSET(G198,-$E$18,0)-SUM(OFFSET(F198,-$E$18,0):F198),0)))</f>
        <v>0</v>
      </c>
      <c r="K198" s="13">
        <f t="shared" ca="1" si="14"/>
        <v>0</v>
      </c>
      <c r="L198" s="26">
        <f t="shared" ca="1" si="15"/>
        <v>0</v>
      </c>
    </row>
    <row r="199" spans="4:12" x14ac:dyDescent="0.3">
      <c r="D199" s="25">
        <v>179</v>
      </c>
      <c r="E199" s="2">
        <f t="shared" ca="1" si="18"/>
        <v>264</v>
      </c>
      <c r="F199" s="15">
        <f t="shared" si="16"/>
        <v>5</v>
      </c>
      <c r="G199" s="15">
        <f t="shared" ca="1" si="17"/>
        <v>0</v>
      </c>
      <c r="H199" s="13">
        <f t="shared" ca="1" si="13"/>
        <v>0.2893150684931507</v>
      </c>
      <c r="I199" s="29">
        <f ca="1">IF(G199&lt;&gt;0,IF(E199&lt;0,0,IF(OR('Marinated Chicken'!I199&gt;0,Squid!I199&gt;0,Spanakopita!I199&gt;0,'Filet Mignon'!I199&gt;0),0,IF(OR(Pita!I199&gt;0,'Green Pepper'!I199&gt;0,'House Salad'!I199&gt;0,Mushrooms!I199&gt;0,Lemon!I199&gt;0,Tzatziki!I199&gt;0,'Monterey Jack'!I199&gt;0,Onions!I199&gt;0,'Garlic Butter Sauce'!I199&gt;0,Flour!I199&gt;0,Cheddar!I199&gt;0),50,200))),0)</f>
        <v>0</v>
      </c>
      <c r="J199" s="2">
        <f ca="1">IF(D199&lt;$E$18,"N/A",IF(D199=$E$18,IF($E$7-SUM(OFFSET(F199,-$E$18,0):F199)&gt;0,$E$7-SUM(OFFSET(F199,-$E$18,0):F199),0),IF(OFFSET(G199,-$E$18,0)-SUM(OFFSET(F199,-$E$18,0):F199)&gt;0,OFFSET(G199,-$E$18,0)-SUM(OFFSET(F199,-$E$18,0):F199),0)))</f>
        <v>0</v>
      </c>
      <c r="K199" s="13">
        <f t="shared" ca="1" si="14"/>
        <v>0</v>
      </c>
      <c r="L199" s="26">
        <f t="shared" ca="1" si="15"/>
        <v>0</v>
      </c>
    </row>
    <row r="200" spans="4:12" x14ac:dyDescent="0.3">
      <c r="D200" s="25">
        <v>180</v>
      </c>
      <c r="E200" s="2">
        <f t="shared" ca="1" si="18"/>
        <v>259</v>
      </c>
      <c r="F200" s="15">
        <f t="shared" si="16"/>
        <v>5</v>
      </c>
      <c r="G200" s="15">
        <f t="shared" ca="1" si="17"/>
        <v>0</v>
      </c>
      <c r="H200" s="13">
        <f t="shared" ca="1" si="13"/>
        <v>0.2838356164383562</v>
      </c>
      <c r="I200" s="29">
        <f ca="1">IF(G200&lt;&gt;0,IF(E200&lt;0,0,IF(OR('Marinated Chicken'!I200&gt;0,Squid!I200&gt;0,Spanakopita!I200&gt;0,'Filet Mignon'!I200&gt;0),0,IF(OR(Pita!I200&gt;0,'Green Pepper'!I200&gt;0,'House Salad'!I200&gt;0,Mushrooms!I200&gt;0,Lemon!I200&gt;0,Tzatziki!I200&gt;0,'Monterey Jack'!I200&gt;0,Onions!I200&gt;0,'Garlic Butter Sauce'!I200&gt;0,Flour!I200&gt;0,Cheddar!I200&gt;0),50,200))),0)</f>
        <v>0</v>
      </c>
      <c r="J200" s="2">
        <f ca="1">IF(D200&lt;$E$18,"N/A",IF(D200=$E$18,IF($E$7-SUM(OFFSET(F200,-$E$18,0):F200)&gt;0,$E$7-SUM(OFFSET(F200,-$E$18,0):F200),0),IF(OFFSET(G200,-$E$18,0)-SUM(OFFSET(F200,-$E$18,0):F200)&gt;0,OFFSET(G200,-$E$18,0)-SUM(OFFSET(F200,-$E$18,0):F200),0)))</f>
        <v>0</v>
      </c>
      <c r="K200" s="13">
        <f t="shared" ca="1" si="14"/>
        <v>0</v>
      </c>
      <c r="L200" s="26">
        <f t="shared" ca="1" si="15"/>
        <v>0</v>
      </c>
    </row>
    <row r="201" spans="4:12" x14ac:dyDescent="0.3">
      <c r="D201" s="25">
        <v>181</v>
      </c>
      <c r="E201" s="2">
        <f t="shared" ca="1" si="18"/>
        <v>254</v>
      </c>
      <c r="F201" s="15">
        <f t="shared" si="16"/>
        <v>5</v>
      </c>
      <c r="G201" s="15">
        <f t="shared" ca="1" si="17"/>
        <v>0</v>
      </c>
      <c r="H201" s="13">
        <f t="shared" ca="1" si="13"/>
        <v>0.2783561643835617</v>
      </c>
      <c r="I201" s="29">
        <f ca="1">IF(G201&lt;&gt;0,IF(E201&lt;0,0,IF(OR('Marinated Chicken'!I201&gt;0,Squid!I201&gt;0,Spanakopita!I201&gt;0,'Filet Mignon'!I201&gt;0),0,IF(OR(Pita!I201&gt;0,'Green Pepper'!I201&gt;0,'House Salad'!I201&gt;0,Mushrooms!I201&gt;0,Lemon!I201&gt;0,Tzatziki!I201&gt;0,'Monterey Jack'!I201&gt;0,Onions!I201&gt;0,'Garlic Butter Sauce'!I201&gt;0,Flour!I201&gt;0,Cheddar!I201&gt;0),50,200))),0)</f>
        <v>0</v>
      </c>
      <c r="J201" s="2">
        <f ca="1">IF(D201&lt;$E$18,"N/A",IF(D201=$E$18,IF($E$7-SUM(OFFSET(F201,-$E$18,0):F201)&gt;0,$E$7-SUM(OFFSET(F201,-$E$18,0):F201),0),IF(OFFSET(G201,-$E$18,0)-SUM(OFFSET(F201,-$E$18,0):F201)&gt;0,OFFSET(G201,-$E$18,0)-SUM(OFFSET(F201,-$E$18,0):F201),0)))</f>
        <v>0</v>
      </c>
      <c r="K201" s="13">
        <f t="shared" ca="1" si="14"/>
        <v>0</v>
      </c>
      <c r="L201" s="26">
        <f t="shared" ca="1" si="15"/>
        <v>0</v>
      </c>
    </row>
    <row r="202" spans="4:12" x14ac:dyDescent="0.3">
      <c r="D202" s="25">
        <v>182</v>
      </c>
      <c r="E202" s="2">
        <f t="shared" ca="1" si="18"/>
        <v>249</v>
      </c>
      <c r="F202" s="15">
        <f t="shared" si="16"/>
        <v>5</v>
      </c>
      <c r="G202" s="15">
        <f t="shared" ca="1" si="17"/>
        <v>0</v>
      </c>
      <c r="H202" s="13">
        <f t="shared" ca="1" si="13"/>
        <v>0.27287671232876715</v>
      </c>
      <c r="I202" s="29">
        <f ca="1">IF(G202&lt;&gt;0,IF(E202&lt;0,0,IF(OR('Marinated Chicken'!I202&gt;0,Squid!I202&gt;0,Spanakopita!I202&gt;0,'Filet Mignon'!I202&gt;0),0,IF(OR(Pita!I202&gt;0,'Green Pepper'!I202&gt;0,'House Salad'!I202&gt;0,Mushrooms!I202&gt;0,Lemon!I202&gt;0,Tzatziki!I202&gt;0,'Monterey Jack'!I202&gt;0,Onions!I202&gt;0,'Garlic Butter Sauce'!I202&gt;0,Flour!I202&gt;0,Cheddar!I202&gt;0),50,200))),0)</f>
        <v>0</v>
      </c>
      <c r="J202" s="2">
        <f ca="1">IF(D202&lt;$E$18,"N/A",IF(D202=$E$18,IF($E$7-SUM(OFFSET(F202,-$E$18,0):F202)&gt;0,$E$7-SUM(OFFSET(F202,-$E$18,0):F202),0),IF(OFFSET(G202,-$E$18,0)-SUM(OFFSET(F202,-$E$18,0):F202)&gt;0,OFFSET(G202,-$E$18,0)-SUM(OFFSET(F202,-$E$18,0):F202),0)))</f>
        <v>0</v>
      </c>
      <c r="K202" s="13">
        <f t="shared" ca="1" si="14"/>
        <v>0</v>
      </c>
      <c r="L202" s="26">
        <f t="shared" ca="1" si="15"/>
        <v>0</v>
      </c>
    </row>
    <row r="203" spans="4:12" x14ac:dyDescent="0.3">
      <c r="D203" s="25">
        <v>183</v>
      </c>
      <c r="E203" s="2">
        <f t="shared" ca="1" si="18"/>
        <v>244</v>
      </c>
      <c r="F203" s="15">
        <f t="shared" si="16"/>
        <v>5</v>
      </c>
      <c r="G203" s="15">
        <f t="shared" ca="1" si="17"/>
        <v>0</v>
      </c>
      <c r="H203" s="13">
        <f t="shared" ca="1" si="13"/>
        <v>0.26739726027397265</v>
      </c>
      <c r="I203" s="29">
        <f ca="1">IF(G203&lt;&gt;0,IF(E203&lt;0,0,IF(OR('Marinated Chicken'!I203&gt;0,Squid!I203&gt;0,Spanakopita!I203&gt;0,'Filet Mignon'!I203&gt;0),0,IF(OR(Pita!I203&gt;0,'Green Pepper'!I203&gt;0,'House Salad'!I203&gt;0,Mushrooms!I203&gt;0,Lemon!I203&gt;0,Tzatziki!I203&gt;0,'Monterey Jack'!I203&gt;0,Onions!I203&gt;0,'Garlic Butter Sauce'!I203&gt;0,Flour!I203&gt;0,Cheddar!I203&gt;0),50,200))),0)</f>
        <v>0</v>
      </c>
      <c r="J203" s="2">
        <f ca="1">IF(D203&lt;$E$18,"N/A",IF(D203=$E$18,IF($E$7-SUM(OFFSET(F203,-$E$18,0):F203)&gt;0,$E$7-SUM(OFFSET(F203,-$E$18,0):F203),0),IF(OFFSET(G203,-$E$18,0)-SUM(OFFSET(F203,-$E$18,0):F203)&gt;0,OFFSET(G203,-$E$18,0)-SUM(OFFSET(F203,-$E$18,0):F203),0)))</f>
        <v>0</v>
      </c>
      <c r="K203" s="13">
        <f t="shared" ca="1" si="14"/>
        <v>0</v>
      </c>
      <c r="L203" s="26">
        <f t="shared" ca="1" si="15"/>
        <v>0</v>
      </c>
    </row>
    <row r="204" spans="4:12" x14ac:dyDescent="0.3">
      <c r="D204" s="25">
        <v>184</v>
      </c>
      <c r="E204" s="2">
        <f t="shared" ca="1" si="18"/>
        <v>239</v>
      </c>
      <c r="F204" s="15">
        <f t="shared" si="16"/>
        <v>5</v>
      </c>
      <c r="G204" s="15">
        <f t="shared" ca="1" si="17"/>
        <v>0</v>
      </c>
      <c r="H204" s="13">
        <f t="shared" ca="1" si="13"/>
        <v>0.26191780821917809</v>
      </c>
      <c r="I204" s="29">
        <f ca="1">IF(G204&lt;&gt;0,IF(E204&lt;0,0,IF(OR('Marinated Chicken'!I204&gt;0,Squid!I204&gt;0,Spanakopita!I204&gt;0,'Filet Mignon'!I204&gt;0),0,IF(OR(Pita!I204&gt;0,'Green Pepper'!I204&gt;0,'House Salad'!I204&gt;0,Mushrooms!I204&gt;0,Lemon!I204&gt;0,Tzatziki!I204&gt;0,'Monterey Jack'!I204&gt;0,Onions!I204&gt;0,'Garlic Butter Sauce'!I204&gt;0,Flour!I204&gt;0,Cheddar!I204&gt;0),50,200))),0)</f>
        <v>0</v>
      </c>
      <c r="J204" s="2">
        <f ca="1">IF(D204&lt;$E$18,"N/A",IF(D204=$E$18,IF($E$7-SUM(OFFSET(F204,-$E$18,0):F204)&gt;0,$E$7-SUM(OFFSET(F204,-$E$18,0):F204),0),IF(OFFSET(G204,-$E$18,0)-SUM(OFFSET(F204,-$E$18,0):F204)&gt;0,OFFSET(G204,-$E$18,0)-SUM(OFFSET(F204,-$E$18,0):F204),0)))</f>
        <v>0</v>
      </c>
      <c r="K204" s="13">
        <f t="shared" ca="1" si="14"/>
        <v>0</v>
      </c>
      <c r="L204" s="26">
        <f t="shared" ca="1" si="15"/>
        <v>0</v>
      </c>
    </row>
    <row r="205" spans="4:12" x14ac:dyDescent="0.3">
      <c r="D205" s="25">
        <v>185</v>
      </c>
      <c r="E205" s="2">
        <f t="shared" ca="1" si="18"/>
        <v>234</v>
      </c>
      <c r="F205" s="15">
        <f t="shared" si="16"/>
        <v>5</v>
      </c>
      <c r="G205" s="15">
        <f t="shared" ca="1" si="17"/>
        <v>0</v>
      </c>
      <c r="H205" s="13">
        <f t="shared" ca="1" si="13"/>
        <v>0.2564383561643836</v>
      </c>
      <c r="I205" s="29">
        <f ca="1">IF(G205&lt;&gt;0,IF(E205&lt;0,0,IF(OR('Marinated Chicken'!I205&gt;0,Squid!I205&gt;0,Spanakopita!I205&gt;0,'Filet Mignon'!I205&gt;0),0,IF(OR(Pita!I205&gt;0,'Green Pepper'!I205&gt;0,'House Salad'!I205&gt;0,Mushrooms!I205&gt;0,Lemon!I205&gt;0,Tzatziki!I205&gt;0,'Monterey Jack'!I205&gt;0,Onions!I205&gt;0,'Garlic Butter Sauce'!I205&gt;0,Flour!I205&gt;0,Cheddar!I205&gt;0),50,200))),0)</f>
        <v>0</v>
      </c>
      <c r="J205" s="2">
        <f ca="1">IF(D205&lt;$E$18,"N/A",IF(D205=$E$18,IF($E$7-SUM(OFFSET(F205,-$E$18,0):F205)&gt;0,$E$7-SUM(OFFSET(F205,-$E$18,0):F205),0),IF(OFFSET(G205,-$E$18,0)-SUM(OFFSET(F205,-$E$18,0):F205)&gt;0,OFFSET(G205,-$E$18,0)-SUM(OFFSET(F205,-$E$18,0):F205),0)))</f>
        <v>0</v>
      </c>
      <c r="K205" s="13">
        <f t="shared" ca="1" si="14"/>
        <v>0</v>
      </c>
      <c r="L205" s="26">
        <f t="shared" ca="1" si="15"/>
        <v>0</v>
      </c>
    </row>
    <row r="206" spans="4:12" x14ac:dyDescent="0.3">
      <c r="D206" s="25">
        <v>186</v>
      </c>
      <c r="E206" s="2">
        <f t="shared" ca="1" si="18"/>
        <v>229</v>
      </c>
      <c r="F206" s="15">
        <f t="shared" si="16"/>
        <v>5</v>
      </c>
      <c r="G206" s="15">
        <f t="shared" ca="1" si="17"/>
        <v>0</v>
      </c>
      <c r="H206" s="13">
        <f t="shared" ca="1" si="13"/>
        <v>0.2509589041095891</v>
      </c>
      <c r="I206" s="29">
        <f ca="1">IF(G206&lt;&gt;0,IF(E206&lt;0,0,IF(OR('Marinated Chicken'!I206&gt;0,Squid!I206&gt;0,Spanakopita!I206&gt;0,'Filet Mignon'!I206&gt;0),0,IF(OR(Pita!I206&gt;0,'Green Pepper'!I206&gt;0,'House Salad'!I206&gt;0,Mushrooms!I206&gt;0,Lemon!I206&gt;0,Tzatziki!I206&gt;0,'Monterey Jack'!I206&gt;0,Onions!I206&gt;0,'Garlic Butter Sauce'!I206&gt;0,Flour!I206&gt;0,Cheddar!I206&gt;0),50,200))),0)</f>
        <v>0</v>
      </c>
      <c r="J206" s="2">
        <f ca="1">IF(D206&lt;$E$18,"N/A",IF(D206=$E$18,IF($E$7-SUM(OFFSET(F206,-$E$18,0):F206)&gt;0,$E$7-SUM(OFFSET(F206,-$E$18,0):F206),0),IF(OFFSET(G206,-$E$18,0)-SUM(OFFSET(F206,-$E$18,0):F206)&gt;0,OFFSET(G206,-$E$18,0)-SUM(OFFSET(F206,-$E$18,0):F206),0)))</f>
        <v>0</v>
      </c>
      <c r="K206" s="13">
        <f t="shared" ca="1" si="14"/>
        <v>0</v>
      </c>
      <c r="L206" s="26">
        <f t="shared" ca="1" si="15"/>
        <v>0</v>
      </c>
    </row>
    <row r="207" spans="4:12" x14ac:dyDescent="0.3">
      <c r="D207" s="25">
        <v>187</v>
      </c>
      <c r="E207" s="2">
        <f t="shared" ca="1" si="18"/>
        <v>224</v>
      </c>
      <c r="F207" s="15">
        <f t="shared" si="16"/>
        <v>5</v>
      </c>
      <c r="G207" s="15">
        <f t="shared" ca="1" si="17"/>
        <v>0</v>
      </c>
      <c r="H207" s="13">
        <f t="shared" ca="1" si="13"/>
        <v>0.24547945205479454</v>
      </c>
      <c r="I207" s="29">
        <f ca="1">IF(G207&lt;&gt;0,IF(E207&lt;0,0,IF(OR('Marinated Chicken'!I207&gt;0,Squid!I207&gt;0,Spanakopita!I207&gt;0,'Filet Mignon'!I207&gt;0),0,IF(OR(Pita!I207&gt;0,'Green Pepper'!I207&gt;0,'House Salad'!I207&gt;0,Mushrooms!I207&gt;0,Lemon!I207&gt;0,Tzatziki!I207&gt;0,'Monterey Jack'!I207&gt;0,Onions!I207&gt;0,'Garlic Butter Sauce'!I207&gt;0,Flour!I207&gt;0,Cheddar!I207&gt;0),50,200))),0)</f>
        <v>0</v>
      </c>
      <c r="J207" s="2">
        <f ca="1">IF(D207&lt;$E$18,"N/A",IF(D207=$E$18,IF($E$7-SUM(OFFSET(F207,-$E$18,0):F207)&gt;0,$E$7-SUM(OFFSET(F207,-$E$18,0):F207),0),IF(OFFSET(G207,-$E$18,0)-SUM(OFFSET(F207,-$E$18,0):F207)&gt;0,OFFSET(G207,-$E$18,0)-SUM(OFFSET(F207,-$E$18,0):F207),0)))</f>
        <v>0</v>
      </c>
      <c r="K207" s="13">
        <f t="shared" ca="1" si="14"/>
        <v>0</v>
      </c>
      <c r="L207" s="26">
        <f t="shared" ca="1" si="15"/>
        <v>0</v>
      </c>
    </row>
    <row r="208" spans="4:12" x14ac:dyDescent="0.3">
      <c r="D208" s="25">
        <v>188</v>
      </c>
      <c r="E208" s="2">
        <f t="shared" ca="1" si="18"/>
        <v>219</v>
      </c>
      <c r="F208" s="15">
        <f t="shared" si="16"/>
        <v>5</v>
      </c>
      <c r="G208" s="15">
        <f t="shared" ca="1" si="17"/>
        <v>0</v>
      </c>
      <c r="H208" s="13">
        <f t="shared" ca="1" si="13"/>
        <v>0.24000000000000002</v>
      </c>
      <c r="I208" s="29">
        <f ca="1">IF(G208&lt;&gt;0,IF(E208&lt;0,0,IF(OR('Marinated Chicken'!I208&gt;0,Squid!I208&gt;0,Spanakopita!I208&gt;0,'Filet Mignon'!I208&gt;0),0,IF(OR(Pita!I208&gt;0,'Green Pepper'!I208&gt;0,'House Salad'!I208&gt;0,Mushrooms!I208&gt;0,Lemon!I208&gt;0,Tzatziki!I208&gt;0,'Monterey Jack'!I208&gt;0,Onions!I208&gt;0,'Garlic Butter Sauce'!I208&gt;0,Flour!I208&gt;0,Cheddar!I208&gt;0),50,200))),0)</f>
        <v>0</v>
      </c>
      <c r="J208" s="2">
        <f ca="1">IF(D208&lt;$E$18,"N/A",IF(D208=$E$18,IF($E$7-SUM(OFFSET(F208,-$E$18,0):F208)&gt;0,$E$7-SUM(OFFSET(F208,-$E$18,0):F208),0),IF(OFFSET(G208,-$E$18,0)-SUM(OFFSET(F208,-$E$18,0):F208)&gt;0,OFFSET(G208,-$E$18,0)-SUM(OFFSET(F208,-$E$18,0):F208),0)))</f>
        <v>0</v>
      </c>
      <c r="K208" s="13">
        <f t="shared" ca="1" si="14"/>
        <v>0</v>
      </c>
      <c r="L208" s="26">
        <f t="shared" ca="1" si="15"/>
        <v>0</v>
      </c>
    </row>
    <row r="209" spans="4:12" x14ac:dyDescent="0.3">
      <c r="D209" s="25">
        <v>189</v>
      </c>
      <c r="E209" s="2">
        <f t="shared" ca="1" si="18"/>
        <v>214</v>
      </c>
      <c r="F209" s="15">
        <f t="shared" si="16"/>
        <v>5</v>
      </c>
      <c r="G209" s="15">
        <f t="shared" ca="1" si="17"/>
        <v>0</v>
      </c>
      <c r="H209" s="13">
        <f t="shared" ca="1" si="13"/>
        <v>0.23452054794520552</v>
      </c>
      <c r="I209" s="29">
        <f ca="1">IF(G209&lt;&gt;0,IF(E209&lt;0,0,IF(OR('Marinated Chicken'!I209&gt;0,Squid!I209&gt;0,Spanakopita!I209&gt;0,'Filet Mignon'!I209&gt;0),0,IF(OR(Pita!I209&gt;0,'Green Pepper'!I209&gt;0,'House Salad'!I209&gt;0,Mushrooms!I209&gt;0,Lemon!I209&gt;0,Tzatziki!I209&gt;0,'Monterey Jack'!I209&gt;0,Onions!I209&gt;0,'Garlic Butter Sauce'!I209&gt;0,Flour!I209&gt;0,Cheddar!I209&gt;0),50,200))),0)</f>
        <v>0</v>
      </c>
      <c r="J209" s="2">
        <f ca="1">IF(D209&lt;$E$18,"N/A",IF(D209=$E$18,IF($E$7-SUM(OFFSET(F209,-$E$18,0):F209)&gt;0,$E$7-SUM(OFFSET(F209,-$E$18,0):F209),0),IF(OFFSET(G209,-$E$18,0)-SUM(OFFSET(F209,-$E$18,0):F209)&gt;0,OFFSET(G209,-$E$18,0)-SUM(OFFSET(F209,-$E$18,0):F209),0)))</f>
        <v>0</v>
      </c>
      <c r="K209" s="13">
        <f t="shared" ca="1" si="14"/>
        <v>0</v>
      </c>
      <c r="L209" s="26">
        <f t="shared" ca="1" si="15"/>
        <v>0</v>
      </c>
    </row>
    <row r="210" spans="4:12" x14ac:dyDescent="0.3">
      <c r="D210" s="25">
        <v>190</v>
      </c>
      <c r="E210" s="2">
        <f t="shared" ca="1" si="18"/>
        <v>209</v>
      </c>
      <c r="F210" s="15">
        <f t="shared" si="16"/>
        <v>5</v>
      </c>
      <c r="G210" s="15">
        <f t="shared" ca="1" si="17"/>
        <v>0</v>
      </c>
      <c r="H210" s="13">
        <f t="shared" ca="1" si="13"/>
        <v>0.229041095890411</v>
      </c>
      <c r="I210" s="29">
        <f ca="1">IF(G210&lt;&gt;0,IF(E210&lt;0,0,IF(OR('Marinated Chicken'!I210&gt;0,Squid!I210&gt;0,Spanakopita!I210&gt;0,'Filet Mignon'!I210&gt;0),0,IF(OR(Pita!I210&gt;0,'Green Pepper'!I210&gt;0,'House Salad'!I210&gt;0,Mushrooms!I210&gt;0,Lemon!I210&gt;0,Tzatziki!I210&gt;0,'Monterey Jack'!I210&gt;0,Onions!I210&gt;0,'Garlic Butter Sauce'!I210&gt;0,Flour!I210&gt;0,Cheddar!I210&gt;0),50,200))),0)</f>
        <v>0</v>
      </c>
      <c r="J210" s="2">
        <f ca="1">IF(D210&lt;$E$18,"N/A",IF(D210=$E$18,IF($E$7-SUM(OFFSET(F210,-$E$18,0):F210)&gt;0,$E$7-SUM(OFFSET(F210,-$E$18,0):F210),0),IF(OFFSET(G210,-$E$18,0)-SUM(OFFSET(F210,-$E$18,0):F210)&gt;0,OFFSET(G210,-$E$18,0)-SUM(OFFSET(F210,-$E$18,0):F210),0)))</f>
        <v>0</v>
      </c>
      <c r="K210" s="13">
        <f t="shared" ca="1" si="14"/>
        <v>0</v>
      </c>
      <c r="L210" s="26">
        <f t="shared" ca="1" si="15"/>
        <v>0</v>
      </c>
    </row>
    <row r="211" spans="4:12" x14ac:dyDescent="0.3">
      <c r="D211" s="25">
        <v>191</v>
      </c>
      <c r="E211" s="2">
        <f t="shared" ca="1" si="18"/>
        <v>204</v>
      </c>
      <c r="F211" s="15">
        <f t="shared" si="16"/>
        <v>5</v>
      </c>
      <c r="G211" s="15">
        <f t="shared" ca="1" si="17"/>
        <v>0</v>
      </c>
      <c r="H211" s="13">
        <f t="shared" ca="1" si="13"/>
        <v>0.22356164383561647</v>
      </c>
      <c r="I211" s="29">
        <f ca="1">IF(G211&lt;&gt;0,IF(E211&lt;0,0,IF(OR('Marinated Chicken'!I211&gt;0,Squid!I211&gt;0,Spanakopita!I211&gt;0,'Filet Mignon'!I211&gt;0),0,IF(OR(Pita!I211&gt;0,'Green Pepper'!I211&gt;0,'House Salad'!I211&gt;0,Mushrooms!I211&gt;0,Lemon!I211&gt;0,Tzatziki!I211&gt;0,'Monterey Jack'!I211&gt;0,Onions!I211&gt;0,'Garlic Butter Sauce'!I211&gt;0,Flour!I211&gt;0,Cheddar!I211&gt;0),50,200))),0)</f>
        <v>0</v>
      </c>
      <c r="J211" s="2">
        <f ca="1">IF(D211&lt;$E$18,"N/A",IF(D211=$E$18,IF($E$7-SUM(OFFSET(F211,-$E$18,0):F211)&gt;0,$E$7-SUM(OFFSET(F211,-$E$18,0):F211),0),IF(OFFSET(G211,-$E$18,0)-SUM(OFFSET(F211,-$E$18,0):F211)&gt;0,OFFSET(G211,-$E$18,0)-SUM(OFFSET(F211,-$E$18,0):F211),0)))</f>
        <v>0</v>
      </c>
      <c r="K211" s="13">
        <f t="shared" ca="1" si="14"/>
        <v>0</v>
      </c>
      <c r="L211" s="26">
        <f t="shared" ca="1" si="15"/>
        <v>0</v>
      </c>
    </row>
    <row r="212" spans="4:12" x14ac:dyDescent="0.3">
      <c r="D212" s="25">
        <v>192</v>
      </c>
      <c r="E212" s="2">
        <f t="shared" ca="1" si="18"/>
        <v>199</v>
      </c>
      <c r="F212" s="15">
        <f t="shared" si="16"/>
        <v>5</v>
      </c>
      <c r="G212" s="15">
        <f t="shared" ca="1" si="17"/>
        <v>0</v>
      </c>
      <c r="H212" s="13">
        <f t="shared" ca="1" si="13"/>
        <v>0.21808219178082194</v>
      </c>
      <c r="I212" s="29">
        <f ca="1">IF(G212&lt;&gt;0,IF(E212&lt;0,0,IF(OR('Marinated Chicken'!I212&gt;0,Squid!I212&gt;0,Spanakopita!I212&gt;0,'Filet Mignon'!I212&gt;0),0,IF(OR(Pita!I212&gt;0,'Green Pepper'!I212&gt;0,'House Salad'!I212&gt;0,Mushrooms!I212&gt;0,Lemon!I212&gt;0,Tzatziki!I212&gt;0,'Monterey Jack'!I212&gt;0,Onions!I212&gt;0,'Garlic Butter Sauce'!I212&gt;0,Flour!I212&gt;0,Cheddar!I212&gt;0),50,200))),0)</f>
        <v>0</v>
      </c>
      <c r="J212" s="2">
        <f ca="1">IF(D212&lt;$E$18,"N/A",IF(D212=$E$18,IF($E$7-SUM(OFFSET(F212,-$E$18,0):F212)&gt;0,$E$7-SUM(OFFSET(F212,-$E$18,0):F212),0),IF(OFFSET(G212,-$E$18,0)-SUM(OFFSET(F212,-$E$18,0):F212)&gt;0,OFFSET(G212,-$E$18,0)-SUM(OFFSET(F212,-$E$18,0):F212),0)))</f>
        <v>0</v>
      </c>
      <c r="K212" s="13">
        <f t="shared" ca="1" si="14"/>
        <v>0</v>
      </c>
      <c r="L212" s="26">
        <f t="shared" ca="1" si="15"/>
        <v>0</v>
      </c>
    </row>
    <row r="213" spans="4:12" x14ac:dyDescent="0.3">
      <c r="D213" s="25">
        <v>193</v>
      </c>
      <c r="E213" s="2">
        <f t="shared" ca="1" si="18"/>
        <v>194</v>
      </c>
      <c r="F213" s="15">
        <f t="shared" si="16"/>
        <v>5</v>
      </c>
      <c r="G213" s="15">
        <f t="shared" ca="1" si="17"/>
        <v>0</v>
      </c>
      <c r="H213" s="13">
        <f t="shared" ref="H213:H276" ca="1" si="19">IF(E213&gt;0,E213*($E$12/365),0)</f>
        <v>0.21260273972602742</v>
      </c>
      <c r="I213" s="29">
        <f ca="1">IF(G213&lt;&gt;0,IF(E213&lt;0,0,IF(OR('Marinated Chicken'!I213&gt;0,Squid!I213&gt;0,Spanakopita!I213&gt;0,'Filet Mignon'!I213&gt;0),0,IF(OR(Pita!I213&gt;0,'Green Pepper'!I213&gt;0,'House Salad'!I213&gt;0,Mushrooms!I213&gt;0,Lemon!I213&gt;0,Tzatziki!I213&gt;0,'Monterey Jack'!I213&gt;0,Onions!I213&gt;0,'Garlic Butter Sauce'!I213&gt;0,Flour!I213&gt;0,Cheddar!I213&gt;0),50,200))),0)</f>
        <v>0</v>
      </c>
      <c r="J213" s="2">
        <f ca="1">IF(D213&lt;$E$18,"N/A",IF(D213=$E$18,IF($E$7-SUM(OFFSET(F213,-$E$18,0):F213)&gt;0,$E$7-SUM(OFFSET(F213,-$E$18,0):F213),0),IF(OFFSET(G213,-$E$18,0)-SUM(OFFSET(F213,-$E$18,0):F213)&gt;0,OFFSET(G213,-$E$18,0)-SUM(OFFSET(F213,-$E$18,0):F213),0)))</f>
        <v>0</v>
      </c>
      <c r="K213" s="13">
        <f t="shared" ref="K213:K276" ca="1" si="20">IF(ISNUMBER(J213),J213*$E$13,0)</f>
        <v>0</v>
      </c>
      <c r="L213" s="26">
        <f t="shared" ref="L213:L276" ca="1" si="21">IF(D213&gt;1,IF(E213&lt;0,$E$14,0),0)</f>
        <v>0</v>
      </c>
    </row>
    <row r="214" spans="4:12" x14ac:dyDescent="0.3">
      <c r="D214" s="25">
        <v>194</v>
      </c>
      <c r="E214" s="2">
        <f t="shared" ca="1" si="18"/>
        <v>189</v>
      </c>
      <c r="F214" s="15">
        <f t="shared" ref="F214:F277" si="22">ROUND($E$15/7,0)</f>
        <v>5</v>
      </c>
      <c r="G214" s="15">
        <f t="shared" ref="G214:G277" ca="1" si="23">IF(D214=1,$E$4,IF(E214&lt;0,$E$4-E214,IF(MOD(D214,$E$5)=0,$E$4-E214,0)))</f>
        <v>0</v>
      </c>
      <c r="H214" s="13">
        <f t="shared" ca="1" si="19"/>
        <v>0.20712328767123289</v>
      </c>
      <c r="I214" s="29">
        <f ca="1">IF(G214&lt;&gt;0,IF(E214&lt;0,0,IF(OR('Marinated Chicken'!I214&gt;0,Squid!I214&gt;0,Spanakopita!I214&gt;0,'Filet Mignon'!I214&gt;0),0,IF(OR(Pita!I214&gt;0,'Green Pepper'!I214&gt;0,'House Salad'!I214&gt;0,Mushrooms!I214&gt;0,Lemon!I214&gt;0,Tzatziki!I214&gt;0,'Monterey Jack'!I214&gt;0,Onions!I214&gt;0,'Garlic Butter Sauce'!I214&gt;0,Flour!I214&gt;0,Cheddar!I214&gt;0),50,200))),0)</f>
        <v>0</v>
      </c>
      <c r="J214" s="2">
        <f ca="1">IF(D214&lt;$E$18,"N/A",IF(D214=$E$18,IF($E$7-SUM(OFFSET(F214,-$E$18,0):F214)&gt;0,$E$7-SUM(OFFSET(F214,-$E$18,0):F214),0),IF(OFFSET(G214,-$E$18,0)-SUM(OFFSET(F214,-$E$18,0):F214)&gt;0,OFFSET(G214,-$E$18,0)-SUM(OFFSET(F214,-$E$18,0):F214),0)))</f>
        <v>0</v>
      </c>
      <c r="K214" s="13">
        <f t="shared" ca="1" si="20"/>
        <v>0</v>
      </c>
      <c r="L214" s="26">
        <f t="shared" ca="1" si="21"/>
        <v>0</v>
      </c>
    </row>
    <row r="215" spans="4:12" x14ac:dyDescent="0.3">
      <c r="D215" s="25">
        <v>195</v>
      </c>
      <c r="E215" s="2">
        <f t="shared" ca="1" si="18"/>
        <v>184</v>
      </c>
      <c r="F215" s="15">
        <f t="shared" si="22"/>
        <v>5</v>
      </c>
      <c r="G215" s="15">
        <f t="shared" ca="1" si="23"/>
        <v>0</v>
      </c>
      <c r="H215" s="13">
        <f t="shared" ca="1" si="19"/>
        <v>0.20164383561643839</v>
      </c>
      <c r="I215" s="29">
        <f ca="1">IF(G215&lt;&gt;0,IF(E215&lt;0,0,IF(OR('Marinated Chicken'!I215&gt;0,Squid!I215&gt;0,Spanakopita!I215&gt;0,'Filet Mignon'!I215&gt;0),0,IF(OR(Pita!I215&gt;0,'Green Pepper'!I215&gt;0,'House Salad'!I215&gt;0,Mushrooms!I215&gt;0,Lemon!I215&gt;0,Tzatziki!I215&gt;0,'Monterey Jack'!I215&gt;0,Onions!I215&gt;0,'Garlic Butter Sauce'!I215&gt;0,Flour!I215&gt;0,Cheddar!I215&gt;0),50,200))),0)</f>
        <v>0</v>
      </c>
      <c r="J215" s="2">
        <f ca="1">IF(D215&lt;$E$18,"N/A",IF(D215=$E$18,IF($E$7-SUM(OFFSET(F215,-$E$18,0):F215)&gt;0,$E$7-SUM(OFFSET(F215,-$E$18,0):F215),0),IF(OFFSET(G215,-$E$18,0)-SUM(OFFSET(F215,-$E$18,0):F215)&gt;0,OFFSET(G215,-$E$18,0)-SUM(OFFSET(F215,-$E$18,0):F215),0)))</f>
        <v>0</v>
      </c>
      <c r="K215" s="13">
        <f t="shared" ca="1" si="20"/>
        <v>0</v>
      </c>
      <c r="L215" s="26">
        <f t="shared" ca="1" si="21"/>
        <v>0</v>
      </c>
    </row>
    <row r="216" spans="4:12" x14ac:dyDescent="0.3">
      <c r="D216" s="25">
        <v>196</v>
      </c>
      <c r="E216" s="2">
        <f t="shared" ca="1" si="18"/>
        <v>179</v>
      </c>
      <c r="F216" s="15">
        <f t="shared" si="22"/>
        <v>5</v>
      </c>
      <c r="G216" s="15">
        <f t="shared" ca="1" si="23"/>
        <v>0</v>
      </c>
      <c r="H216" s="13">
        <f t="shared" ca="1" si="19"/>
        <v>0.19616438356164387</v>
      </c>
      <c r="I216" s="29">
        <f ca="1">IF(G216&lt;&gt;0,IF(E216&lt;0,0,IF(OR('Marinated Chicken'!I216&gt;0,Squid!I216&gt;0,Spanakopita!I216&gt;0,'Filet Mignon'!I216&gt;0),0,IF(OR(Pita!I216&gt;0,'Green Pepper'!I216&gt;0,'House Salad'!I216&gt;0,Mushrooms!I216&gt;0,Lemon!I216&gt;0,Tzatziki!I216&gt;0,'Monterey Jack'!I216&gt;0,Onions!I216&gt;0,'Garlic Butter Sauce'!I216&gt;0,Flour!I216&gt;0,Cheddar!I216&gt;0),50,200))),0)</f>
        <v>0</v>
      </c>
      <c r="J216" s="2">
        <f ca="1">IF(D216&lt;$E$18,"N/A",IF(D216=$E$18,IF($E$7-SUM(OFFSET(F216,-$E$18,0):F216)&gt;0,$E$7-SUM(OFFSET(F216,-$E$18,0):F216),0),IF(OFFSET(G216,-$E$18,0)-SUM(OFFSET(F216,-$E$18,0):F216)&gt;0,OFFSET(G216,-$E$18,0)-SUM(OFFSET(F216,-$E$18,0):F216),0)))</f>
        <v>0</v>
      </c>
      <c r="K216" s="13">
        <f t="shared" ca="1" si="20"/>
        <v>0</v>
      </c>
      <c r="L216" s="26">
        <f t="shared" ca="1" si="21"/>
        <v>0</v>
      </c>
    </row>
    <row r="217" spans="4:12" x14ac:dyDescent="0.3">
      <c r="D217" s="25">
        <v>197</v>
      </c>
      <c r="E217" s="2">
        <f t="shared" ca="1" si="18"/>
        <v>174</v>
      </c>
      <c r="F217" s="15">
        <f t="shared" si="22"/>
        <v>5</v>
      </c>
      <c r="G217" s="15">
        <f t="shared" ca="1" si="23"/>
        <v>0</v>
      </c>
      <c r="H217" s="13">
        <f t="shared" ca="1" si="19"/>
        <v>0.19068493150684934</v>
      </c>
      <c r="I217" s="29">
        <f ca="1">IF(G217&lt;&gt;0,IF(E217&lt;0,0,IF(OR('Marinated Chicken'!I217&gt;0,Squid!I217&gt;0,Spanakopita!I217&gt;0,'Filet Mignon'!I217&gt;0),0,IF(OR(Pita!I217&gt;0,'Green Pepper'!I217&gt;0,'House Salad'!I217&gt;0,Mushrooms!I217&gt;0,Lemon!I217&gt;0,Tzatziki!I217&gt;0,'Monterey Jack'!I217&gt;0,Onions!I217&gt;0,'Garlic Butter Sauce'!I217&gt;0,Flour!I217&gt;0,Cheddar!I217&gt;0),50,200))),0)</f>
        <v>0</v>
      </c>
      <c r="J217" s="2">
        <f ca="1">IF(D217&lt;$E$18,"N/A",IF(D217=$E$18,IF($E$7-SUM(OFFSET(F217,-$E$18,0):F217)&gt;0,$E$7-SUM(OFFSET(F217,-$E$18,0):F217),0),IF(OFFSET(G217,-$E$18,0)-SUM(OFFSET(F217,-$E$18,0):F217)&gt;0,OFFSET(G217,-$E$18,0)-SUM(OFFSET(F217,-$E$18,0):F217),0)))</f>
        <v>0</v>
      </c>
      <c r="K217" s="13">
        <f t="shared" ca="1" si="20"/>
        <v>0</v>
      </c>
      <c r="L217" s="26">
        <f t="shared" ca="1" si="21"/>
        <v>0</v>
      </c>
    </row>
    <row r="218" spans="4:12" x14ac:dyDescent="0.3">
      <c r="D218" s="25">
        <v>198</v>
      </c>
      <c r="E218" s="2">
        <f t="shared" ca="1" si="18"/>
        <v>169</v>
      </c>
      <c r="F218" s="15">
        <f t="shared" si="22"/>
        <v>5</v>
      </c>
      <c r="G218" s="15">
        <f t="shared" ca="1" si="23"/>
        <v>0</v>
      </c>
      <c r="H218" s="13">
        <f t="shared" ca="1" si="19"/>
        <v>0.18520547945205482</v>
      </c>
      <c r="I218" s="29">
        <f ca="1">IF(G218&lt;&gt;0,IF(E218&lt;0,0,IF(OR('Marinated Chicken'!I218&gt;0,Squid!I218&gt;0,Spanakopita!I218&gt;0,'Filet Mignon'!I218&gt;0),0,IF(OR(Pita!I218&gt;0,'Green Pepper'!I218&gt;0,'House Salad'!I218&gt;0,Mushrooms!I218&gt;0,Lemon!I218&gt;0,Tzatziki!I218&gt;0,'Monterey Jack'!I218&gt;0,Onions!I218&gt;0,'Garlic Butter Sauce'!I218&gt;0,Flour!I218&gt;0,Cheddar!I218&gt;0),50,200))),0)</f>
        <v>0</v>
      </c>
      <c r="J218" s="2">
        <f ca="1">IF(D218&lt;$E$18,"N/A",IF(D218=$E$18,IF($E$7-SUM(OFFSET(F218,-$E$18,0):F218)&gt;0,$E$7-SUM(OFFSET(F218,-$E$18,0):F218),0),IF(OFFSET(G218,-$E$18,0)-SUM(OFFSET(F218,-$E$18,0):F218)&gt;0,OFFSET(G218,-$E$18,0)-SUM(OFFSET(F218,-$E$18,0):F218),0)))</f>
        <v>0</v>
      </c>
      <c r="K218" s="13">
        <f t="shared" ca="1" si="20"/>
        <v>0</v>
      </c>
      <c r="L218" s="26">
        <f t="shared" ca="1" si="21"/>
        <v>0</v>
      </c>
    </row>
    <row r="219" spans="4:12" x14ac:dyDescent="0.3">
      <c r="D219" s="25">
        <v>199</v>
      </c>
      <c r="E219" s="2">
        <f t="shared" ca="1" si="18"/>
        <v>164</v>
      </c>
      <c r="F219" s="15">
        <f t="shared" si="22"/>
        <v>5</v>
      </c>
      <c r="G219" s="15">
        <f t="shared" ca="1" si="23"/>
        <v>0</v>
      </c>
      <c r="H219" s="13">
        <f t="shared" ca="1" si="19"/>
        <v>0.17972602739726029</v>
      </c>
      <c r="I219" s="29">
        <f ca="1">IF(G219&lt;&gt;0,IF(E219&lt;0,0,IF(OR('Marinated Chicken'!I219&gt;0,Squid!I219&gt;0,Spanakopita!I219&gt;0,'Filet Mignon'!I219&gt;0),0,IF(OR(Pita!I219&gt;0,'Green Pepper'!I219&gt;0,'House Salad'!I219&gt;0,Mushrooms!I219&gt;0,Lemon!I219&gt;0,Tzatziki!I219&gt;0,'Monterey Jack'!I219&gt;0,Onions!I219&gt;0,'Garlic Butter Sauce'!I219&gt;0,Flour!I219&gt;0,Cheddar!I219&gt;0),50,200))),0)</f>
        <v>0</v>
      </c>
      <c r="J219" s="2">
        <f ca="1">IF(D219&lt;$E$18,"N/A",IF(D219=$E$18,IF($E$7-SUM(OFFSET(F219,-$E$18,0):F219)&gt;0,$E$7-SUM(OFFSET(F219,-$E$18,0):F219),0),IF(OFFSET(G219,-$E$18,0)-SUM(OFFSET(F219,-$E$18,0):F219)&gt;0,OFFSET(G219,-$E$18,0)-SUM(OFFSET(F219,-$E$18,0):F219),0)))</f>
        <v>0</v>
      </c>
      <c r="K219" s="13">
        <f t="shared" ca="1" si="20"/>
        <v>0</v>
      </c>
      <c r="L219" s="26">
        <f t="shared" ca="1" si="21"/>
        <v>0</v>
      </c>
    </row>
    <row r="220" spans="4:12" x14ac:dyDescent="0.3">
      <c r="D220" s="25">
        <v>200</v>
      </c>
      <c r="E220" s="2">
        <f t="shared" ref="E220:E283" ca="1" si="24">E219-F220+G219-IF(ISNUMBER(J219),J219,0)</f>
        <v>159</v>
      </c>
      <c r="F220" s="15">
        <f t="shared" si="22"/>
        <v>5</v>
      </c>
      <c r="G220" s="15">
        <f t="shared" ca="1" si="23"/>
        <v>0</v>
      </c>
      <c r="H220" s="13">
        <f t="shared" ca="1" si="19"/>
        <v>0.17424657534246576</v>
      </c>
      <c r="I220" s="29">
        <f ca="1">IF(G220&lt;&gt;0,IF(E220&lt;0,0,IF(OR('Marinated Chicken'!I220&gt;0,Squid!I220&gt;0,Spanakopita!I220&gt;0,'Filet Mignon'!I220&gt;0),0,IF(OR(Pita!I220&gt;0,'Green Pepper'!I220&gt;0,'House Salad'!I220&gt;0,Mushrooms!I220&gt;0,Lemon!I220&gt;0,Tzatziki!I220&gt;0,'Monterey Jack'!I220&gt;0,Onions!I220&gt;0,'Garlic Butter Sauce'!I220&gt;0,Flour!I220&gt;0,Cheddar!I220&gt;0),50,200))),0)</f>
        <v>0</v>
      </c>
      <c r="J220" s="2">
        <f ca="1">IF(D220&lt;$E$18,"N/A",IF(D220=$E$18,IF($E$7-SUM(OFFSET(F220,-$E$18,0):F220)&gt;0,$E$7-SUM(OFFSET(F220,-$E$18,0):F220),0),IF(OFFSET(G220,-$E$18,0)-SUM(OFFSET(F220,-$E$18,0):F220)&gt;0,OFFSET(G220,-$E$18,0)-SUM(OFFSET(F220,-$E$18,0):F220),0)))</f>
        <v>0</v>
      </c>
      <c r="K220" s="13">
        <f t="shared" ca="1" si="20"/>
        <v>0</v>
      </c>
      <c r="L220" s="26">
        <f t="shared" ca="1" si="21"/>
        <v>0</v>
      </c>
    </row>
    <row r="221" spans="4:12" x14ac:dyDescent="0.3">
      <c r="D221" s="25">
        <v>201</v>
      </c>
      <c r="E221" s="2">
        <f t="shared" ca="1" si="24"/>
        <v>154</v>
      </c>
      <c r="F221" s="15">
        <f t="shared" si="22"/>
        <v>5</v>
      </c>
      <c r="G221" s="15">
        <f t="shared" ca="1" si="23"/>
        <v>0</v>
      </c>
      <c r="H221" s="13">
        <f t="shared" ca="1" si="19"/>
        <v>0.16876712328767127</v>
      </c>
      <c r="I221" s="29">
        <f ca="1">IF(G221&lt;&gt;0,IF(E221&lt;0,0,IF(OR('Marinated Chicken'!I221&gt;0,Squid!I221&gt;0,Spanakopita!I221&gt;0,'Filet Mignon'!I221&gt;0),0,IF(OR(Pita!I221&gt;0,'Green Pepper'!I221&gt;0,'House Salad'!I221&gt;0,Mushrooms!I221&gt;0,Lemon!I221&gt;0,Tzatziki!I221&gt;0,'Monterey Jack'!I221&gt;0,Onions!I221&gt;0,'Garlic Butter Sauce'!I221&gt;0,Flour!I221&gt;0,Cheddar!I221&gt;0),50,200))),0)</f>
        <v>0</v>
      </c>
      <c r="J221" s="2">
        <f ca="1">IF(D221&lt;$E$18,"N/A",IF(D221=$E$18,IF($E$7-SUM(OFFSET(F221,-$E$18,0):F221)&gt;0,$E$7-SUM(OFFSET(F221,-$E$18,0):F221),0),IF(OFFSET(G221,-$E$18,0)-SUM(OFFSET(F221,-$E$18,0):F221)&gt;0,OFFSET(G221,-$E$18,0)-SUM(OFFSET(F221,-$E$18,0):F221),0)))</f>
        <v>0</v>
      </c>
      <c r="K221" s="13">
        <f t="shared" ca="1" si="20"/>
        <v>0</v>
      </c>
      <c r="L221" s="26">
        <f t="shared" ca="1" si="21"/>
        <v>0</v>
      </c>
    </row>
    <row r="222" spans="4:12" x14ac:dyDescent="0.3">
      <c r="D222" s="25">
        <v>202</v>
      </c>
      <c r="E222" s="2">
        <f t="shared" ca="1" si="24"/>
        <v>149</v>
      </c>
      <c r="F222" s="15">
        <f t="shared" si="22"/>
        <v>5</v>
      </c>
      <c r="G222" s="15">
        <f t="shared" ca="1" si="23"/>
        <v>0</v>
      </c>
      <c r="H222" s="13">
        <f t="shared" ca="1" si="19"/>
        <v>0.16328767123287674</v>
      </c>
      <c r="I222" s="29">
        <f ca="1">IF(G222&lt;&gt;0,IF(E222&lt;0,0,IF(OR('Marinated Chicken'!I222&gt;0,Squid!I222&gt;0,Spanakopita!I222&gt;0,'Filet Mignon'!I222&gt;0),0,IF(OR(Pita!I222&gt;0,'Green Pepper'!I222&gt;0,'House Salad'!I222&gt;0,Mushrooms!I222&gt;0,Lemon!I222&gt;0,Tzatziki!I222&gt;0,'Monterey Jack'!I222&gt;0,Onions!I222&gt;0,'Garlic Butter Sauce'!I222&gt;0,Flour!I222&gt;0,Cheddar!I222&gt;0),50,200))),0)</f>
        <v>0</v>
      </c>
      <c r="J222" s="2">
        <f ca="1">IF(D222&lt;$E$18,"N/A",IF(D222=$E$18,IF($E$7-SUM(OFFSET(F222,-$E$18,0):F222)&gt;0,$E$7-SUM(OFFSET(F222,-$E$18,0):F222),0),IF(OFFSET(G222,-$E$18,0)-SUM(OFFSET(F222,-$E$18,0):F222)&gt;0,OFFSET(G222,-$E$18,0)-SUM(OFFSET(F222,-$E$18,0):F222),0)))</f>
        <v>0</v>
      </c>
      <c r="K222" s="13">
        <f t="shared" ca="1" si="20"/>
        <v>0</v>
      </c>
      <c r="L222" s="26">
        <f t="shared" ca="1" si="21"/>
        <v>0</v>
      </c>
    </row>
    <row r="223" spans="4:12" x14ac:dyDescent="0.3">
      <c r="D223" s="25">
        <v>203</v>
      </c>
      <c r="E223" s="2">
        <f t="shared" ca="1" si="24"/>
        <v>144</v>
      </c>
      <c r="F223" s="15">
        <f t="shared" si="22"/>
        <v>5</v>
      </c>
      <c r="G223" s="15">
        <f t="shared" ca="1" si="23"/>
        <v>0</v>
      </c>
      <c r="H223" s="13">
        <f t="shared" ca="1" si="19"/>
        <v>0.15780821917808222</v>
      </c>
      <c r="I223" s="29">
        <f ca="1">IF(G223&lt;&gt;0,IF(E223&lt;0,0,IF(OR('Marinated Chicken'!I223&gt;0,Squid!I223&gt;0,Spanakopita!I223&gt;0,'Filet Mignon'!I223&gt;0),0,IF(OR(Pita!I223&gt;0,'Green Pepper'!I223&gt;0,'House Salad'!I223&gt;0,Mushrooms!I223&gt;0,Lemon!I223&gt;0,Tzatziki!I223&gt;0,'Monterey Jack'!I223&gt;0,Onions!I223&gt;0,'Garlic Butter Sauce'!I223&gt;0,Flour!I223&gt;0,Cheddar!I223&gt;0),50,200))),0)</f>
        <v>0</v>
      </c>
      <c r="J223" s="2">
        <f ca="1">IF(D223&lt;$E$18,"N/A",IF(D223=$E$18,IF($E$7-SUM(OFFSET(F223,-$E$18,0):F223)&gt;0,$E$7-SUM(OFFSET(F223,-$E$18,0):F223),0),IF(OFFSET(G223,-$E$18,0)-SUM(OFFSET(F223,-$E$18,0):F223)&gt;0,OFFSET(G223,-$E$18,0)-SUM(OFFSET(F223,-$E$18,0):F223),0)))</f>
        <v>0</v>
      </c>
      <c r="K223" s="13">
        <f t="shared" ca="1" si="20"/>
        <v>0</v>
      </c>
      <c r="L223" s="26">
        <f t="shared" ca="1" si="21"/>
        <v>0</v>
      </c>
    </row>
    <row r="224" spans="4:12" x14ac:dyDescent="0.3">
      <c r="D224" s="25">
        <v>204</v>
      </c>
      <c r="E224" s="2">
        <f t="shared" ca="1" si="24"/>
        <v>139</v>
      </c>
      <c r="F224" s="15">
        <f t="shared" si="22"/>
        <v>5</v>
      </c>
      <c r="G224" s="15">
        <f t="shared" ca="1" si="23"/>
        <v>0</v>
      </c>
      <c r="H224" s="13">
        <f t="shared" ca="1" si="19"/>
        <v>0.15232876712328769</v>
      </c>
      <c r="I224" s="29">
        <f ca="1">IF(G224&lt;&gt;0,IF(E224&lt;0,0,IF(OR('Marinated Chicken'!I224&gt;0,Squid!I224&gt;0,Spanakopita!I224&gt;0,'Filet Mignon'!I224&gt;0),0,IF(OR(Pita!I224&gt;0,'Green Pepper'!I224&gt;0,'House Salad'!I224&gt;0,Mushrooms!I224&gt;0,Lemon!I224&gt;0,Tzatziki!I224&gt;0,'Monterey Jack'!I224&gt;0,Onions!I224&gt;0,'Garlic Butter Sauce'!I224&gt;0,Flour!I224&gt;0,Cheddar!I224&gt;0),50,200))),0)</f>
        <v>0</v>
      </c>
      <c r="J224" s="2">
        <f ca="1">IF(D224&lt;$E$18,"N/A",IF(D224=$E$18,IF($E$7-SUM(OFFSET(F224,-$E$18,0):F224)&gt;0,$E$7-SUM(OFFSET(F224,-$E$18,0):F224),0),IF(OFFSET(G224,-$E$18,0)-SUM(OFFSET(F224,-$E$18,0):F224)&gt;0,OFFSET(G224,-$E$18,0)-SUM(OFFSET(F224,-$E$18,0):F224),0)))</f>
        <v>0</v>
      </c>
      <c r="K224" s="13">
        <f t="shared" ca="1" si="20"/>
        <v>0</v>
      </c>
      <c r="L224" s="26">
        <f t="shared" ca="1" si="21"/>
        <v>0</v>
      </c>
    </row>
    <row r="225" spans="4:12" x14ac:dyDescent="0.3">
      <c r="D225" s="25">
        <v>205</v>
      </c>
      <c r="E225" s="2">
        <f t="shared" ca="1" si="24"/>
        <v>134</v>
      </c>
      <c r="F225" s="15">
        <f t="shared" si="22"/>
        <v>5</v>
      </c>
      <c r="G225" s="15">
        <f t="shared" ca="1" si="23"/>
        <v>0</v>
      </c>
      <c r="H225" s="13">
        <f t="shared" ca="1" si="19"/>
        <v>0.14684931506849316</v>
      </c>
      <c r="I225" s="29">
        <f ca="1">IF(G225&lt;&gt;0,IF(E225&lt;0,0,IF(OR('Marinated Chicken'!I225&gt;0,Squid!I225&gt;0,Spanakopita!I225&gt;0,'Filet Mignon'!I225&gt;0),0,IF(OR(Pita!I225&gt;0,'Green Pepper'!I225&gt;0,'House Salad'!I225&gt;0,Mushrooms!I225&gt;0,Lemon!I225&gt;0,Tzatziki!I225&gt;0,'Monterey Jack'!I225&gt;0,Onions!I225&gt;0,'Garlic Butter Sauce'!I225&gt;0,Flour!I225&gt;0,Cheddar!I225&gt;0),50,200))),0)</f>
        <v>0</v>
      </c>
      <c r="J225" s="2">
        <f ca="1">IF(D225&lt;$E$18,"N/A",IF(D225=$E$18,IF($E$7-SUM(OFFSET(F225,-$E$18,0):F225)&gt;0,$E$7-SUM(OFFSET(F225,-$E$18,0):F225),0),IF(OFFSET(G225,-$E$18,0)-SUM(OFFSET(F225,-$E$18,0):F225)&gt;0,OFFSET(G225,-$E$18,0)-SUM(OFFSET(F225,-$E$18,0):F225),0)))</f>
        <v>0</v>
      </c>
      <c r="K225" s="13">
        <f t="shared" ca="1" si="20"/>
        <v>0</v>
      </c>
      <c r="L225" s="26">
        <f t="shared" ca="1" si="21"/>
        <v>0</v>
      </c>
    </row>
    <row r="226" spans="4:12" x14ac:dyDescent="0.3">
      <c r="D226" s="25">
        <v>206</v>
      </c>
      <c r="E226" s="2">
        <f t="shared" ca="1" si="24"/>
        <v>129</v>
      </c>
      <c r="F226" s="15">
        <f t="shared" si="22"/>
        <v>5</v>
      </c>
      <c r="G226" s="15">
        <f t="shared" ca="1" si="23"/>
        <v>0</v>
      </c>
      <c r="H226" s="13">
        <f t="shared" ca="1" si="19"/>
        <v>0.14136986301369864</v>
      </c>
      <c r="I226" s="29">
        <f ca="1">IF(G226&lt;&gt;0,IF(E226&lt;0,0,IF(OR('Marinated Chicken'!I226&gt;0,Squid!I226&gt;0,Spanakopita!I226&gt;0,'Filet Mignon'!I226&gt;0),0,IF(OR(Pita!I226&gt;0,'Green Pepper'!I226&gt;0,'House Salad'!I226&gt;0,Mushrooms!I226&gt;0,Lemon!I226&gt;0,Tzatziki!I226&gt;0,'Monterey Jack'!I226&gt;0,Onions!I226&gt;0,'Garlic Butter Sauce'!I226&gt;0,Flour!I226&gt;0,Cheddar!I226&gt;0),50,200))),0)</f>
        <v>0</v>
      </c>
      <c r="J226" s="2">
        <f ca="1">IF(D226&lt;$E$18,"N/A",IF(D226=$E$18,IF($E$7-SUM(OFFSET(F226,-$E$18,0):F226)&gt;0,$E$7-SUM(OFFSET(F226,-$E$18,0):F226),0),IF(OFFSET(G226,-$E$18,0)-SUM(OFFSET(F226,-$E$18,0):F226)&gt;0,OFFSET(G226,-$E$18,0)-SUM(OFFSET(F226,-$E$18,0):F226),0)))</f>
        <v>0</v>
      </c>
      <c r="K226" s="13">
        <f t="shared" ca="1" si="20"/>
        <v>0</v>
      </c>
      <c r="L226" s="26">
        <f t="shared" ca="1" si="21"/>
        <v>0</v>
      </c>
    </row>
    <row r="227" spans="4:12" x14ac:dyDescent="0.3">
      <c r="D227" s="25">
        <v>207</v>
      </c>
      <c r="E227" s="2">
        <f t="shared" ca="1" si="24"/>
        <v>124</v>
      </c>
      <c r="F227" s="15">
        <f t="shared" si="22"/>
        <v>5</v>
      </c>
      <c r="G227" s="15">
        <f t="shared" ca="1" si="23"/>
        <v>0</v>
      </c>
      <c r="H227" s="13">
        <f t="shared" ca="1" si="19"/>
        <v>0.13589041095890414</v>
      </c>
      <c r="I227" s="29">
        <f ca="1">IF(G227&lt;&gt;0,IF(E227&lt;0,0,IF(OR('Marinated Chicken'!I227&gt;0,Squid!I227&gt;0,Spanakopita!I227&gt;0,'Filet Mignon'!I227&gt;0),0,IF(OR(Pita!I227&gt;0,'Green Pepper'!I227&gt;0,'House Salad'!I227&gt;0,Mushrooms!I227&gt;0,Lemon!I227&gt;0,Tzatziki!I227&gt;0,'Monterey Jack'!I227&gt;0,Onions!I227&gt;0,'Garlic Butter Sauce'!I227&gt;0,Flour!I227&gt;0,Cheddar!I227&gt;0),50,200))),0)</f>
        <v>0</v>
      </c>
      <c r="J227" s="2">
        <f ca="1">IF(D227&lt;$E$18,"N/A",IF(D227=$E$18,IF($E$7-SUM(OFFSET(F227,-$E$18,0):F227)&gt;0,$E$7-SUM(OFFSET(F227,-$E$18,0):F227),0),IF(OFFSET(G227,-$E$18,0)-SUM(OFFSET(F227,-$E$18,0):F227)&gt;0,OFFSET(G227,-$E$18,0)-SUM(OFFSET(F227,-$E$18,0):F227),0)))</f>
        <v>0</v>
      </c>
      <c r="K227" s="13">
        <f t="shared" ca="1" si="20"/>
        <v>0</v>
      </c>
      <c r="L227" s="26">
        <f t="shared" ca="1" si="21"/>
        <v>0</v>
      </c>
    </row>
    <row r="228" spans="4:12" x14ac:dyDescent="0.3">
      <c r="D228" s="25">
        <v>208</v>
      </c>
      <c r="E228" s="2">
        <f t="shared" ca="1" si="24"/>
        <v>119</v>
      </c>
      <c r="F228" s="15">
        <f t="shared" si="22"/>
        <v>5</v>
      </c>
      <c r="G228" s="15">
        <f t="shared" ca="1" si="23"/>
        <v>0</v>
      </c>
      <c r="H228" s="13">
        <f t="shared" ca="1" si="19"/>
        <v>0.13041095890410961</v>
      </c>
      <c r="I228" s="29">
        <f ca="1">IF(G228&lt;&gt;0,IF(E228&lt;0,0,IF(OR('Marinated Chicken'!I228&gt;0,Squid!I228&gt;0,Spanakopita!I228&gt;0,'Filet Mignon'!I228&gt;0),0,IF(OR(Pita!I228&gt;0,'Green Pepper'!I228&gt;0,'House Salad'!I228&gt;0,Mushrooms!I228&gt;0,Lemon!I228&gt;0,Tzatziki!I228&gt;0,'Monterey Jack'!I228&gt;0,Onions!I228&gt;0,'Garlic Butter Sauce'!I228&gt;0,Flour!I228&gt;0,Cheddar!I228&gt;0),50,200))),0)</f>
        <v>0</v>
      </c>
      <c r="J228" s="2">
        <f ca="1">IF(D228&lt;$E$18,"N/A",IF(D228=$E$18,IF($E$7-SUM(OFFSET(F228,-$E$18,0):F228)&gt;0,$E$7-SUM(OFFSET(F228,-$E$18,0):F228),0),IF(OFFSET(G228,-$E$18,0)-SUM(OFFSET(F228,-$E$18,0):F228)&gt;0,OFFSET(G228,-$E$18,0)-SUM(OFFSET(F228,-$E$18,0):F228),0)))</f>
        <v>0</v>
      </c>
      <c r="K228" s="13">
        <f t="shared" ca="1" si="20"/>
        <v>0</v>
      </c>
      <c r="L228" s="26">
        <f t="shared" ca="1" si="21"/>
        <v>0</v>
      </c>
    </row>
    <row r="229" spans="4:12" x14ac:dyDescent="0.3">
      <c r="D229" s="25">
        <v>209</v>
      </c>
      <c r="E229" s="2">
        <f t="shared" ca="1" si="24"/>
        <v>114</v>
      </c>
      <c r="F229" s="15">
        <f t="shared" si="22"/>
        <v>5</v>
      </c>
      <c r="G229" s="15">
        <f t="shared" ca="1" si="23"/>
        <v>0</v>
      </c>
      <c r="H229" s="13">
        <f t="shared" ca="1" si="19"/>
        <v>0.12493150684931509</v>
      </c>
      <c r="I229" s="29">
        <f ca="1">IF(G229&lt;&gt;0,IF(E229&lt;0,0,IF(OR('Marinated Chicken'!I229&gt;0,Squid!I229&gt;0,Spanakopita!I229&gt;0,'Filet Mignon'!I229&gt;0),0,IF(OR(Pita!I229&gt;0,'Green Pepper'!I229&gt;0,'House Salad'!I229&gt;0,Mushrooms!I229&gt;0,Lemon!I229&gt;0,Tzatziki!I229&gt;0,'Monterey Jack'!I229&gt;0,Onions!I229&gt;0,'Garlic Butter Sauce'!I229&gt;0,Flour!I229&gt;0,Cheddar!I229&gt;0),50,200))),0)</f>
        <v>0</v>
      </c>
      <c r="J229" s="2">
        <f ca="1">IF(D229&lt;$E$18,"N/A",IF(D229=$E$18,IF($E$7-SUM(OFFSET(F229,-$E$18,0):F229)&gt;0,$E$7-SUM(OFFSET(F229,-$E$18,0):F229),0),IF(OFFSET(G229,-$E$18,0)-SUM(OFFSET(F229,-$E$18,0):F229)&gt;0,OFFSET(G229,-$E$18,0)-SUM(OFFSET(F229,-$E$18,0):F229),0)))</f>
        <v>0</v>
      </c>
      <c r="K229" s="13">
        <f t="shared" ca="1" si="20"/>
        <v>0</v>
      </c>
      <c r="L229" s="26">
        <f t="shared" ca="1" si="21"/>
        <v>0</v>
      </c>
    </row>
    <row r="230" spans="4:12" x14ac:dyDescent="0.3">
      <c r="D230" s="25">
        <v>210</v>
      </c>
      <c r="E230" s="2">
        <f t="shared" ca="1" si="24"/>
        <v>109</v>
      </c>
      <c r="F230" s="15">
        <f t="shared" si="22"/>
        <v>5</v>
      </c>
      <c r="G230" s="15">
        <f t="shared" ca="1" si="23"/>
        <v>175</v>
      </c>
      <c r="H230" s="13">
        <f t="shared" ca="1" si="19"/>
        <v>0.11945205479452056</v>
      </c>
      <c r="I230" s="29">
        <f ca="1">IF(G230&lt;&gt;0,IF(E230&lt;0,0,IF(OR('Marinated Chicken'!I230&gt;0,Squid!I230&gt;0,Spanakopita!I230&gt;0,'Filet Mignon'!I230&gt;0),0,IF(OR(Pita!I230&gt;0,'Green Pepper'!I230&gt;0,'House Salad'!I230&gt;0,Mushrooms!I230&gt;0,Lemon!I230&gt;0,Tzatziki!I230&gt;0,'Monterey Jack'!I230&gt;0,Onions!I230&gt;0,'Garlic Butter Sauce'!I230&gt;0,Flour!I230&gt;0,Cheddar!I230&gt;0),50,200))),0)</f>
        <v>0</v>
      </c>
      <c r="J230" s="2">
        <f ca="1">IF(D230&lt;$E$18,"N/A",IF(D230=$E$18,IF($E$7-SUM(OFFSET(F230,-$E$18,0):F230)&gt;0,$E$7-SUM(OFFSET(F230,-$E$18,0):F230),0),IF(OFFSET(G230,-$E$18,0)-SUM(OFFSET(F230,-$E$18,0):F230)&gt;0,OFFSET(G230,-$E$18,0)-SUM(OFFSET(F230,-$E$18,0):F230),0)))</f>
        <v>0</v>
      </c>
      <c r="K230" s="13">
        <f t="shared" ca="1" si="20"/>
        <v>0</v>
      </c>
      <c r="L230" s="26">
        <f t="shared" ca="1" si="21"/>
        <v>0</v>
      </c>
    </row>
    <row r="231" spans="4:12" x14ac:dyDescent="0.3">
      <c r="D231" s="25">
        <v>211</v>
      </c>
      <c r="E231" s="2">
        <f t="shared" ca="1" si="24"/>
        <v>279</v>
      </c>
      <c r="F231" s="15">
        <f t="shared" si="22"/>
        <v>5</v>
      </c>
      <c r="G231" s="15">
        <f t="shared" ca="1" si="23"/>
        <v>0</v>
      </c>
      <c r="H231" s="13">
        <f t="shared" ca="1" si="19"/>
        <v>0.3057534246575343</v>
      </c>
      <c r="I231" s="29">
        <f ca="1">IF(G231&lt;&gt;0,IF(E231&lt;0,0,IF(OR('Marinated Chicken'!I231&gt;0,Squid!I231&gt;0,Spanakopita!I231&gt;0,'Filet Mignon'!I231&gt;0),0,IF(OR(Pita!I231&gt;0,'Green Pepper'!I231&gt;0,'House Salad'!I231&gt;0,Mushrooms!I231&gt;0,Lemon!I231&gt;0,Tzatziki!I231&gt;0,'Monterey Jack'!I231&gt;0,Onions!I231&gt;0,'Garlic Butter Sauce'!I231&gt;0,Flour!I231&gt;0,Cheddar!I231&gt;0),50,200))),0)</f>
        <v>0</v>
      </c>
      <c r="J231" s="2">
        <f ca="1">IF(D231&lt;$E$18,"N/A",IF(D231=$E$18,IF($E$7-SUM(OFFSET(F231,-$E$18,0):F231)&gt;0,$E$7-SUM(OFFSET(F231,-$E$18,0):F231),0),IF(OFFSET(G231,-$E$18,0)-SUM(OFFSET(F231,-$E$18,0):F231)&gt;0,OFFSET(G231,-$E$18,0)-SUM(OFFSET(F231,-$E$18,0):F231),0)))</f>
        <v>0</v>
      </c>
      <c r="K231" s="13">
        <f t="shared" ca="1" si="20"/>
        <v>0</v>
      </c>
      <c r="L231" s="26">
        <f t="shared" ca="1" si="21"/>
        <v>0</v>
      </c>
    </row>
    <row r="232" spans="4:12" x14ac:dyDescent="0.3">
      <c r="D232" s="25">
        <v>212</v>
      </c>
      <c r="E232" s="2">
        <f t="shared" ca="1" si="24"/>
        <v>274</v>
      </c>
      <c r="F232" s="15">
        <f t="shared" si="22"/>
        <v>5</v>
      </c>
      <c r="G232" s="15">
        <f t="shared" ca="1" si="23"/>
        <v>0</v>
      </c>
      <c r="H232" s="13">
        <f t="shared" ca="1" si="19"/>
        <v>0.30027397260273975</v>
      </c>
      <c r="I232" s="29">
        <f ca="1">IF(G232&lt;&gt;0,IF(E232&lt;0,0,IF(OR('Marinated Chicken'!I232&gt;0,Squid!I232&gt;0,Spanakopita!I232&gt;0,'Filet Mignon'!I232&gt;0),0,IF(OR(Pita!I232&gt;0,'Green Pepper'!I232&gt;0,'House Salad'!I232&gt;0,Mushrooms!I232&gt;0,Lemon!I232&gt;0,Tzatziki!I232&gt;0,'Monterey Jack'!I232&gt;0,Onions!I232&gt;0,'Garlic Butter Sauce'!I232&gt;0,Flour!I232&gt;0,Cheddar!I232&gt;0),50,200))),0)</f>
        <v>0</v>
      </c>
      <c r="J232" s="2">
        <f ca="1">IF(D232&lt;$E$18,"N/A",IF(D232=$E$18,IF($E$7-SUM(OFFSET(F232,-$E$18,0):F232)&gt;0,$E$7-SUM(OFFSET(F232,-$E$18,0):F232),0),IF(OFFSET(G232,-$E$18,0)-SUM(OFFSET(F232,-$E$18,0):F232)&gt;0,OFFSET(G232,-$E$18,0)-SUM(OFFSET(F232,-$E$18,0):F232),0)))</f>
        <v>0</v>
      </c>
      <c r="K232" s="13">
        <f t="shared" ca="1" si="20"/>
        <v>0</v>
      </c>
      <c r="L232" s="26">
        <f t="shared" ca="1" si="21"/>
        <v>0</v>
      </c>
    </row>
    <row r="233" spans="4:12" x14ac:dyDescent="0.3">
      <c r="D233" s="25">
        <v>213</v>
      </c>
      <c r="E233" s="2">
        <f t="shared" ca="1" si="24"/>
        <v>269</v>
      </c>
      <c r="F233" s="15">
        <f t="shared" si="22"/>
        <v>5</v>
      </c>
      <c r="G233" s="15">
        <f t="shared" ca="1" si="23"/>
        <v>0</v>
      </c>
      <c r="H233" s="13">
        <f t="shared" ca="1" si="19"/>
        <v>0.29479452054794525</v>
      </c>
      <c r="I233" s="29">
        <f ca="1">IF(G233&lt;&gt;0,IF(E233&lt;0,0,IF(OR('Marinated Chicken'!I233&gt;0,Squid!I233&gt;0,Spanakopita!I233&gt;0,'Filet Mignon'!I233&gt;0),0,IF(OR(Pita!I233&gt;0,'Green Pepper'!I233&gt;0,'House Salad'!I233&gt;0,Mushrooms!I233&gt;0,Lemon!I233&gt;0,Tzatziki!I233&gt;0,'Monterey Jack'!I233&gt;0,Onions!I233&gt;0,'Garlic Butter Sauce'!I233&gt;0,Flour!I233&gt;0,Cheddar!I233&gt;0),50,200))),0)</f>
        <v>0</v>
      </c>
      <c r="J233" s="2">
        <f ca="1">IF(D233&lt;$E$18,"N/A",IF(D233=$E$18,IF($E$7-SUM(OFFSET(F233,-$E$18,0):F233)&gt;0,$E$7-SUM(OFFSET(F233,-$E$18,0):F233),0),IF(OFFSET(G233,-$E$18,0)-SUM(OFFSET(F233,-$E$18,0):F233)&gt;0,OFFSET(G233,-$E$18,0)-SUM(OFFSET(F233,-$E$18,0):F233),0)))</f>
        <v>0</v>
      </c>
      <c r="K233" s="13">
        <f t="shared" ca="1" si="20"/>
        <v>0</v>
      </c>
      <c r="L233" s="26">
        <f t="shared" ca="1" si="21"/>
        <v>0</v>
      </c>
    </row>
    <row r="234" spans="4:12" x14ac:dyDescent="0.3">
      <c r="D234" s="25">
        <v>214</v>
      </c>
      <c r="E234" s="2">
        <f t="shared" ca="1" si="24"/>
        <v>264</v>
      </c>
      <c r="F234" s="15">
        <f t="shared" si="22"/>
        <v>5</v>
      </c>
      <c r="G234" s="15">
        <f t="shared" ca="1" si="23"/>
        <v>0</v>
      </c>
      <c r="H234" s="13">
        <f t="shared" ca="1" si="19"/>
        <v>0.2893150684931507</v>
      </c>
      <c r="I234" s="29">
        <f ca="1">IF(G234&lt;&gt;0,IF(E234&lt;0,0,IF(OR('Marinated Chicken'!I234&gt;0,Squid!I234&gt;0,Spanakopita!I234&gt;0,'Filet Mignon'!I234&gt;0),0,IF(OR(Pita!I234&gt;0,'Green Pepper'!I234&gt;0,'House Salad'!I234&gt;0,Mushrooms!I234&gt;0,Lemon!I234&gt;0,Tzatziki!I234&gt;0,'Monterey Jack'!I234&gt;0,Onions!I234&gt;0,'Garlic Butter Sauce'!I234&gt;0,Flour!I234&gt;0,Cheddar!I234&gt;0),50,200))),0)</f>
        <v>0</v>
      </c>
      <c r="J234" s="2">
        <f ca="1">IF(D234&lt;$E$18,"N/A",IF(D234=$E$18,IF($E$7-SUM(OFFSET(F234,-$E$18,0):F234)&gt;0,$E$7-SUM(OFFSET(F234,-$E$18,0):F234),0),IF(OFFSET(G234,-$E$18,0)-SUM(OFFSET(F234,-$E$18,0):F234)&gt;0,OFFSET(G234,-$E$18,0)-SUM(OFFSET(F234,-$E$18,0):F234),0)))</f>
        <v>0</v>
      </c>
      <c r="K234" s="13">
        <f t="shared" ca="1" si="20"/>
        <v>0</v>
      </c>
      <c r="L234" s="26">
        <f t="shared" ca="1" si="21"/>
        <v>0</v>
      </c>
    </row>
    <row r="235" spans="4:12" x14ac:dyDescent="0.3">
      <c r="D235" s="25">
        <v>215</v>
      </c>
      <c r="E235" s="2">
        <f t="shared" ca="1" si="24"/>
        <v>259</v>
      </c>
      <c r="F235" s="15">
        <f t="shared" si="22"/>
        <v>5</v>
      </c>
      <c r="G235" s="15">
        <f t="shared" ca="1" si="23"/>
        <v>0</v>
      </c>
      <c r="H235" s="13">
        <f t="shared" ca="1" si="19"/>
        <v>0.2838356164383562</v>
      </c>
      <c r="I235" s="29">
        <f ca="1">IF(G235&lt;&gt;0,IF(E235&lt;0,0,IF(OR('Marinated Chicken'!I235&gt;0,Squid!I235&gt;0,Spanakopita!I235&gt;0,'Filet Mignon'!I235&gt;0),0,IF(OR(Pita!I235&gt;0,'Green Pepper'!I235&gt;0,'House Salad'!I235&gt;0,Mushrooms!I235&gt;0,Lemon!I235&gt;0,Tzatziki!I235&gt;0,'Monterey Jack'!I235&gt;0,Onions!I235&gt;0,'Garlic Butter Sauce'!I235&gt;0,Flour!I235&gt;0,Cheddar!I235&gt;0),50,200))),0)</f>
        <v>0</v>
      </c>
      <c r="J235" s="2">
        <f ca="1">IF(D235&lt;$E$18,"N/A",IF(D235=$E$18,IF($E$7-SUM(OFFSET(F235,-$E$18,0):F235)&gt;0,$E$7-SUM(OFFSET(F235,-$E$18,0):F235),0),IF(OFFSET(G235,-$E$18,0)-SUM(OFFSET(F235,-$E$18,0):F235)&gt;0,OFFSET(G235,-$E$18,0)-SUM(OFFSET(F235,-$E$18,0):F235),0)))</f>
        <v>0</v>
      </c>
      <c r="K235" s="13">
        <f t="shared" ca="1" si="20"/>
        <v>0</v>
      </c>
      <c r="L235" s="26">
        <f t="shared" ca="1" si="21"/>
        <v>0</v>
      </c>
    </row>
    <row r="236" spans="4:12" x14ac:dyDescent="0.3">
      <c r="D236" s="25">
        <v>216</v>
      </c>
      <c r="E236" s="2">
        <f t="shared" ca="1" si="24"/>
        <v>254</v>
      </c>
      <c r="F236" s="15">
        <f t="shared" si="22"/>
        <v>5</v>
      </c>
      <c r="G236" s="15">
        <f t="shared" ca="1" si="23"/>
        <v>0</v>
      </c>
      <c r="H236" s="13">
        <f t="shared" ca="1" si="19"/>
        <v>0.2783561643835617</v>
      </c>
      <c r="I236" s="29">
        <f ca="1">IF(G236&lt;&gt;0,IF(E236&lt;0,0,IF(OR('Marinated Chicken'!I236&gt;0,Squid!I236&gt;0,Spanakopita!I236&gt;0,'Filet Mignon'!I236&gt;0),0,IF(OR(Pita!I236&gt;0,'Green Pepper'!I236&gt;0,'House Salad'!I236&gt;0,Mushrooms!I236&gt;0,Lemon!I236&gt;0,Tzatziki!I236&gt;0,'Monterey Jack'!I236&gt;0,Onions!I236&gt;0,'Garlic Butter Sauce'!I236&gt;0,Flour!I236&gt;0,Cheddar!I236&gt;0),50,200))),0)</f>
        <v>0</v>
      </c>
      <c r="J236" s="2">
        <f ca="1">IF(D236&lt;$E$18,"N/A",IF(D236=$E$18,IF($E$7-SUM(OFFSET(F236,-$E$18,0):F236)&gt;0,$E$7-SUM(OFFSET(F236,-$E$18,0):F236),0),IF(OFFSET(G236,-$E$18,0)-SUM(OFFSET(F236,-$E$18,0):F236)&gt;0,OFFSET(G236,-$E$18,0)-SUM(OFFSET(F236,-$E$18,0):F236),0)))</f>
        <v>0</v>
      </c>
      <c r="K236" s="13">
        <f t="shared" ca="1" si="20"/>
        <v>0</v>
      </c>
      <c r="L236" s="26">
        <f t="shared" ca="1" si="21"/>
        <v>0</v>
      </c>
    </row>
    <row r="237" spans="4:12" x14ac:dyDescent="0.3">
      <c r="D237" s="25">
        <v>217</v>
      </c>
      <c r="E237" s="2">
        <f t="shared" ca="1" si="24"/>
        <v>249</v>
      </c>
      <c r="F237" s="15">
        <f t="shared" si="22"/>
        <v>5</v>
      </c>
      <c r="G237" s="15">
        <f t="shared" ca="1" si="23"/>
        <v>0</v>
      </c>
      <c r="H237" s="13">
        <f t="shared" ca="1" si="19"/>
        <v>0.27287671232876715</v>
      </c>
      <c r="I237" s="29">
        <f ca="1">IF(G237&lt;&gt;0,IF(E237&lt;0,0,IF(OR('Marinated Chicken'!I237&gt;0,Squid!I237&gt;0,Spanakopita!I237&gt;0,'Filet Mignon'!I237&gt;0),0,IF(OR(Pita!I237&gt;0,'Green Pepper'!I237&gt;0,'House Salad'!I237&gt;0,Mushrooms!I237&gt;0,Lemon!I237&gt;0,Tzatziki!I237&gt;0,'Monterey Jack'!I237&gt;0,Onions!I237&gt;0,'Garlic Butter Sauce'!I237&gt;0,Flour!I237&gt;0,Cheddar!I237&gt;0),50,200))),0)</f>
        <v>0</v>
      </c>
      <c r="J237" s="2">
        <f ca="1">IF(D237&lt;$E$18,"N/A",IF(D237=$E$18,IF($E$7-SUM(OFFSET(F237,-$E$18,0):F237)&gt;0,$E$7-SUM(OFFSET(F237,-$E$18,0):F237),0),IF(OFFSET(G237,-$E$18,0)-SUM(OFFSET(F237,-$E$18,0):F237)&gt;0,OFFSET(G237,-$E$18,0)-SUM(OFFSET(F237,-$E$18,0):F237),0)))</f>
        <v>0</v>
      </c>
      <c r="K237" s="13">
        <f t="shared" ca="1" si="20"/>
        <v>0</v>
      </c>
      <c r="L237" s="26">
        <f t="shared" ca="1" si="21"/>
        <v>0</v>
      </c>
    </row>
    <row r="238" spans="4:12" x14ac:dyDescent="0.3">
      <c r="D238" s="25">
        <v>218</v>
      </c>
      <c r="E238" s="2">
        <f t="shared" ca="1" si="24"/>
        <v>244</v>
      </c>
      <c r="F238" s="15">
        <f t="shared" si="22"/>
        <v>5</v>
      </c>
      <c r="G238" s="15">
        <f t="shared" ca="1" si="23"/>
        <v>0</v>
      </c>
      <c r="H238" s="13">
        <f t="shared" ca="1" si="19"/>
        <v>0.26739726027397265</v>
      </c>
      <c r="I238" s="29">
        <f ca="1">IF(G238&lt;&gt;0,IF(E238&lt;0,0,IF(OR('Marinated Chicken'!I238&gt;0,Squid!I238&gt;0,Spanakopita!I238&gt;0,'Filet Mignon'!I238&gt;0),0,IF(OR(Pita!I238&gt;0,'Green Pepper'!I238&gt;0,'House Salad'!I238&gt;0,Mushrooms!I238&gt;0,Lemon!I238&gt;0,Tzatziki!I238&gt;0,'Monterey Jack'!I238&gt;0,Onions!I238&gt;0,'Garlic Butter Sauce'!I238&gt;0,Flour!I238&gt;0,Cheddar!I238&gt;0),50,200))),0)</f>
        <v>0</v>
      </c>
      <c r="J238" s="2">
        <f ca="1">IF(D238&lt;$E$18,"N/A",IF(D238=$E$18,IF($E$7-SUM(OFFSET(F238,-$E$18,0):F238)&gt;0,$E$7-SUM(OFFSET(F238,-$E$18,0):F238),0),IF(OFFSET(G238,-$E$18,0)-SUM(OFFSET(F238,-$E$18,0):F238)&gt;0,OFFSET(G238,-$E$18,0)-SUM(OFFSET(F238,-$E$18,0):F238),0)))</f>
        <v>0</v>
      </c>
      <c r="K238" s="13">
        <f t="shared" ca="1" si="20"/>
        <v>0</v>
      </c>
      <c r="L238" s="26">
        <f t="shared" ca="1" si="21"/>
        <v>0</v>
      </c>
    </row>
    <row r="239" spans="4:12" x14ac:dyDescent="0.3">
      <c r="D239" s="25">
        <v>219</v>
      </c>
      <c r="E239" s="2">
        <f t="shared" ca="1" si="24"/>
        <v>239</v>
      </c>
      <c r="F239" s="15">
        <f t="shared" si="22"/>
        <v>5</v>
      </c>
      <c r="G239" s="15">
        <f t="shared" ca="1" si="23"/>
        <v>0</v>
      </c>
      <c r="H239" s="13">
        <f t="shared" ca="1" si="19"/>
        <v>0.26191780821917809</v>
      </c>
      <c r="I239" s="29">
        <f ca="1">IF(G239&lt;&gt;0,IF(E239&lt;0,0,IF(OR('Marinated Chicken'!I239&gt;0,Squid!I239&gt;0,Spanakopita!I239&gt;0,'Filet Mignon'!I239&gt;0),0,IF(OR(Pita!I239&gt;0,'Green Pepper'!I239&gt;0,'House Salad'!I239&gt;0,Mushrooms!I239&gt;0,Lemon!I239&gt;0,Tzatziki!I239&gt;0,'Monterey Jack'!I239&gt;0,Onions!I239&gt;0,'Garlic Butter Sauce'!I239&gt;0,Flour!I239&gt;0,Cheddar!I239&gt;0),50,200))),0)</f>
        <v>0</v>
      </c>
      <c r="J239" s="2">
        <f ca="1">IF(D239&lt;$E$18,"N/A",IF(D239=$E$18,IF($E$7-SUM(OFFSET(F239,-$E$18,0):F239)&gt;0,$E$7-SUM(OFFSET(F239,-$E$18,0):F239),0),IF(OFFSET(G239,-$E$18,0)-SUM(OFFSET(F239,-$E$18,0):F239)&gt;0,OFFSET(G239,-$E$18,0)-SUM(OFFSET(F239,-$E$18,0):F239),0)))</f>
        <v>0</v>
      </c>
      <c r="K239" s="13">
        <f t="shared" ca="1" si="20"/>
        <v>0</v>
      </c>
      <c r="L239" s="26">
        <f t="shared" ca="1" si="21"/>
        <v>0</v>
      </c>
    </row>
    <row r="240" spans="4:12" x14ac:dyDescent="0.3">
      <c r="D240" s="25">
        <v>220</v>
      </c>
      <c r="E240" s="2">
        <f t="shared" ca="1" si="24"/>
        <v>234</v>
      </c>
      <c r="F240" s="15">
        <f t="shared" si="22"/>
        <v>5</v>
      </c>
      <c r="G240" s="15">
        <f t="shared" ca="1" si="23"/>
        <v>0</v>
      </c>
      <c r="H240" s="13">
        <f t="shared" ca="1" si="19"/>
        <v>0.2564383561643836</v>
      </c>
      <c r="I240" s="29">
        <f ca="1">IF(G240&lt;&gt;0,IF(E240&lt;0,0,IF(OR('Marinated Chicken'!I240&gt;0,Squid!I240&gt;0,Spanakopita!I240&gt;0,'Filet Mignon'!I240&gt;0),0,IF(OR(Pita!I240&gt;0,'Green Pepper'!I240&gt;0,'House Salad'!I240&gt;0,Mushrooms!I240&gt;0,Lemon!I240&gt;0,Tzatziki!I240&gt;0,'Monterey Jack'!I240&gt;0,Onions!I240&gt;0,'Garlic Butter Sauce'!I240&gt;0,Flour!I240&gt;0,Cheddar!I240&gt;0),50,200))),0)</f>
        <v>0</v>
      </c>
      <c r="J240" s="2">
        <f ca="1">IF(D240&lt;$E$18,"N/A",IF(D240=$E$18,IF($E$7-SUM(OFFSET(F240,-$E$18,0):F240)&gt;0,$E$7-SUM(OFFSET(F240,-$E$18,0):F240),0),IF(OFFSET(G240,-$E$18,0)-SUM(OFFSET(F240,-$E$18,0):F240)&gt;0,OFFSET(G240,-$E$18,0)-SUM(OFFSET(F240,-$E$18,0):F240),0)))</f>
        <v>0</v>
      </c>
      <c r="K240" s="13">
        <f t="shared" ca="1" si="20"/>
        <v>0</v>
      </c>
      <c r="L240" s="26">
        <f t="shared" ca="1" si="21"/>
        <v>0</v>
      </c>
    </row>
    <row r="241" spans="4:12" x14ac:dyDescent="0.3">
      <c r="D241" s="25">
        <v>221</v>
      </c>
      <c r="E241" s="2">
        <f t="shared" ca="1" si="24"/>
        <v>229</v>
      </c>
      <c r="F241" s="15">
        <f t="shared" si="22"/>
        <v>5</v>
      </c>
      <c r="G241" s="15">
        <f t="shared" ca="1" si="23"/>
        <v>0</v>
      </c>
      <c r="H241" s="13">
        <f t="shared" ca="1" si="19"/>
        <v>0.2509589041095891</v>
      </c>
      <c r="I241" s="29">
        <f ca="1">IF(G241&lt;&gt;0,IF(E241&lt;0,0,IF(OR('Marinated Chicken'!I241&gt;0,Squid!I241&gt;0,Spanakopita!I241&gt;0,'Filet Mignon'!I241&gt;0),0,IF(OR(Pita!I241&gt;0,'Green Pepper'!I241&gt;0,'House Salad'!I241&gt;0,Mushrooms!I241&gt;0,Lemon!I241&gt;0,Tzatziki!I241&gt;0,'Monterey Jack'!I241&gt;0,Onions!I241&gt;0,'Garlic Butter Sauce'!I241&gt;0,Flour!I241&gt;0,Cheddar!I241&gt;0),50,200))),0)</f>
        <v>0</v>
      </c>
      <c r="J241" s="2">
        <f ca="1">IF(D241&lt;$E$18,"N/A",IF(D241=$E$18,IF($E$7-SUM(OFFSET(F241,-$E$18,0):F241)&gt;0,$E$7-SUM(OFFSET(F241,-$E$18,0):F241),0),IF(OFFSET(G241,-$E$18,0)-SUM(OFFSET(F241,-$E$18,0):F241)&gt;0,OFFSET(G241,-$E$18,0)-SUM(OFFSET(F241,-$E$18,0):F241),0)))</f>
        <v>0</v>
      </c>
      <c r="K241" s="13">
        <f t="shared" ca="1" si="20"/>
        <v>0</v>
      </c>
      <c r="L241" s="26">
        <f t="shared" ca="1" si="21"/>
        <v>0</v>
      </c>
    </row>
    <row r="242" spans="4:12" x14ac:dyDescent="0.3">
      <c r="D242" s="25">
        <v>222</v>
      </c>
      <c r="E242" s="2">
        <f t="shared" ca="1" si="24"/>
        <v>224</v>
      </c>
      <c r="F242" s="15">
        <f t="shared" si="22"/>
        <v>5</v>
      </c>
      <c r="G242" s="15">
        <f t="shared" ca="1" si="23"/>
        <v>0</v>
      </c>
      <c r="H242" s="13">
        <f t="shared" ca="1" si="19"/>
        <v>0.24547945205479454</v>
      </c>
      <c r="I242" s="29">
        <f ca="1">IF(G242&lt;&gt;0,IF(E242&lt;0,0,IF(OR('Marinated Chicken'!I242&gt;0,Squid!I242&gt;0,Spanakopita!I242&gt;0,'Filet Mignon'!I242&gt;0),0,IF(OR(Pita!I242&gt;0,'Green Pepper'!I242&gt;0,'House Salad'!I242&gt;0,Mushrooms!I242&gt;0,Lemon!I242&gt;0,Tzatziki!I242&gt;0,'Monterey Jack'!I242&gt;0,Onions!I242&gt;0,'Garlic Butter Sauce'!I242&gt;0,Flour!I242&gt;0,Cheddar!I242&gt;0),50,200))),0)</f>
        <v>0</v>
      </c>
      <c r="J242" s="2">
        <f ca="1">IF(D242&lt;$E$18,"N/A",IF(D242=$E$18,IF($E$7-SUM(OFFSET(F242,-$E$18,0):F242)&gt;0,$E$7-SUM(OFFSET(F242,-$E$18,0):F242),0),IF(OFFSET(G242,-$E$18,0)-SUM(OFFSET(F242,-$E$18,0):F242)&gt;0,OFFSET(G242,-$E$18,0)-SUM(OFFSET(F242,-$E$18,0):F242),0)))</f>
        <v>0</v>
      </c>
      <c r="K242" s="13">
        <f t="shared" ca="1" si="20"/>
        <v>0</v>
      </c>
      <c r="L242" s="26">
        <f t="shared" ca="1" si="21"/>
        <v>0</v>
      </c>
    </row>
    <row r="243" spans="4:12" x14ac:dyDescent="0.3">
      <c r="D243" s="25">
        <v>223</v>
      </c>
      <c r="E243" s="2">
        <f t="shared" ca="1" si="24"/>
        <v>219</v>
      </c>
      <c r="F243" s="15">
        <f t="shared" si="22"/>
        <v>5</v>
      </c>
      <c r="G243" s="15">
        <f t="shared" ca="1" si="23"/>
        <v>0</v>
      </c>
      <c r="H243" s="13">
        <f t="shared" ca="1" si="19"/>
        <v>0.24000000000000002</v>
      </c>
      <c r="I243" s="29">
        <f ca="1">IF(G243&lt;&gt;0,IF(E243&lt;0,0,IF(OR('Marinated Chicken'!I243&gt;0,Squid!I243&gt;0,Spanakopita!I243&gt;0,'Filet Mignon'!I243&gt;0),0,IF(OR(Pita!I243&gt;0,'Green Pepper'!I243&gt;0,'House Salad'!I243&gt;0,Mushrooms!I243&gt;0,Lemon!I243&gt;0,Tzatziki!I243&gt;0,'Monterey Jack'!I243&gt;0,Onions!I243&gt;0,'Garlic Butter Sauce'!I243&gt;0,Flour!I243&gt;0,Cheddar!I243&gt;0),50,200))),0)</f>
        <v>0</v>
      </c>
      <c r="J243" s="2">
        <f ca="1">IF(D243&lt;$E$18,"N/A",IF(D243=$E$18,IF($E$7-SUM(OFFSET(F243,-$E$18,0):F243)&gt;0,$E$7-SUM(OFFSET(F243,-$E$18,0):F243),0),IF(OFFSET(G243,-$E$18,0)-SUM(OFFSET(F243,-$E$18,0):F243)&gt;0,OFFSET(G243,-$E$18,0)-SUM(OFFSET(F243,-$E$18,0):F243),0)))</f>
        <v>0</v>
      </c>
      <c r="K243" s="13">
        <f t="shared" ca="1" si="20"/>
        <v>0</v>
      </c>
      <c r="L243" s="26">
        <f t="shared" ca="1" si="21"/>
        <v>0</v>
      </c>
    </row>
    <row r="244" spans="4:12" x14ac:dyDescent="0.3">
      <c r="D244" s="25">
        <v>224</v>
      </c>
      <c r="E244" s="2">
        <f t="shared" ca="1" si="24"/>
        <v>214</v>
      </c>
      <c r="F244" s="15">
        <f t="shared" si="22"/>
        <v>5</v>
      </c>
      <c r="G244" s="15">
        <f t="shared" ca="1" si="23"/>
        <v>0</v>
      </c>
      <c r="H244" s="13">
        <f t="shared" ca="1" si="19"/>
        <v>0.23452054794520552</v>
      </c>
      <c r="I244" s="29">
        <f ca="1">IF(G244&lt;&gt;0,IF(E244&lt;0,0,IF(OR('Marinated Chicken'!I244&gt;0,Squid!I244&gt;0,Spanakopita!I244&gt;0,'Filet Mignon'!I244&gt;0),0,IF(OR(Pita!I244&gt;0,'Green Pepper'!I244&gt;0,'House Salad'!I244&gt;0,Mushrooms!I244&gt;0,Lemon!I244&gt;0,Tzatziki!I244&gt;0,'Monterey Jack'!I244&gt;0,Onions!I244&gt;0,'Garlic Butter Sauce'!I244&gt;0,Flour!I244&gt;0,Cheddar!I244&gt;0),50,200))),0)</f>
        <v>0</v>
      </c>
      <c r="J244" s="2">
        <f ca="1">IF(D244&lt;$E$18,"N/A",IF(D244=$E$18,IF($E$7-SUM(OFFSET(F244,-$E$18,0):F244)&gt;0,$E$7-SUM(OFFSET(F244,-$E$18,0):F244),0),IF(OFFSET(G244,-$E$18,0)-SUM(OFFSET(F244,-$E$18,0):F244)&gt;0,OFFSET(G244,-$E$18,0)-SUM(OFFSET(F244,-$E$18,0):F244),0)))</f>
        <v>0</v>
      </c>
      <c r="K244" s="13">
        <f t="shared" ca="1" si="20"/>
        <v>0</v>
      </c>
      <c r="L244" s="26">
        <f t="shared" ca="1" si="21"/>
        <v>0</v>
      </c>
    </row>
    <row r="245" spans="4:12" x14ac:dyDescent="0.3">
      <c r="D245" s="25">
        <v>225</v>
      </c>
      <c r="E245" s="2">
        <f t="shared" ca="1" si="24"/>
        <v>209</v>
      </c>
      <c r="F245" s="15">
        <f t="shared" si="22"/>
        <v>5</v>
      </c>
      <c r="G245" s="15">
        <f t="shared" ca="1" si="23"/>
        <v>0</v>
      </c>
      <c r="H245" s="13">
        <f t="shared" ca="1" si="19"/>
        <v>0.229041095890411</v>
      </c>
      <c r="I245" s="29">
        <f ca="1">IF(G245&lt;&gt;0,IF(E245&lt;0,0,IF(OR('Marinated Chicken'!I245&gt;0,Squid!I245&gt;0,Spanakopita!I245&gt;0,'Filet Mignon'!I245&gt;0),0,IF(OR(Pita!I245&gt;0,'Green Pepper'!I245&gt;0,'House Salad'!I245&gt;0,Mushrooms!I245&gt;0,Lemon!I245&gt;0,Tzatziki!I245&gt;0,'Monterey Jack'!I245&gt;0,Onions!I245&gt;0,'Garlic Butter Sauce'!I245&gt;0,Flour!I245&gt;0,Cheddar!I245&gt;0),50,200))),0)</f>
        <v>0</v>
      </c>
      <c r="J245" s="2">
        <f ca="1">IF(D245&lt;$E$18,"N/A",IF(D245=$E$18,IF($E$7-SUM(OFFSET(F245,-$E$18,0):F245)&gt;0,$E$7-SUM(OFFSET(F245,-$E$18,0):F245),0),IF(OFFSET(G245,-$E$18,0)-SUM(OFFSET(F245,-$E$18,0):F245)&gt;0,OFFSET(G245,-$E$18,0)-SUM(OFFSET(F245,-$E$18,0):F245),0)))</f>
        <v>0</v>
      </c>
      <c r="K245" s="13">
        <f t="shared" ca="1" si="20"/>
        <v>0</v>
      </c>
      <c r="L245" s="26">
        <f t="shared" ca="1" si="21"/>
        <v>0</v>
      </c>
    </row>
    <row r="246" spans="4:12" x14ac:dyDescent="0.3">
      <c r="D246" s="25">
        <v>226</v>
      </c>
      <c r="E246" s="2">
        <f t="shared" ca="1" si="24"/>
        <v>204</v>
      </c>
      <c r="F246" s="15">
        <f t="shared" si="22"/>
        <v>5</v>
      </c>
      <c r="G246" s="15">
        <f t="shared" ca="1" si="23"/>
        <v>0</v>
      </c>
      <c r="H246" s="13">
        <f t="shared" ca="1" si="19"/>
        <v>0.22356164383561647</v>
      </c>
      <c r="I246" s="29">
        <f ca="1">IF(G246&lt;&gt;0,IF(E246&lt;0,0,IF(OR('Marinated Chicken'!I246&gt;0,Squid!I246&gt;0,Spanakopita!I246&gt;0,'Filet Mignon'!I246&gt;0),0,IF(OR(Pita!I246&gt;0,'Green Pepper'!I246&gt;0,'House Salad'!I246&gt;0,Mushrooms!I246&gt;0,Lemon!I246&gt;0,Tzatziki!I246&gt;0,'Monterey Jack'!I246&gt;0,Onions!I246&gt;0,'Garlic Butter Sauce'!I246&gt;0,Flour!I246&gt;0,Cheddar!I246&gt;0),50,200))),0)</f>
        <v>0</v>
      </c>
      <c r="J246" s="2">
        <f ca="1">IF(D246&lt;$E$18,"N/A",IF(D246=$E$18,IF($E$7-SUM(OFFSET(F246,-$E$18,0):F246)&gt;0,$E$7-SUM(OFFSET(F246,-$E$18,0):F246),0),IF(OFFSET(G246,-$E$18,0)-SUM(OFFSET(F246,-$E$18,0):F246)&gt;0,OFFSET(G246,-$E$18,0)-SUM(OFFSET(F246,-$E$18,0):F246),0)))</f>
        <v>0</v>
      </c>
      <c r="K246" s="13">
        <f t="shared" ca="1" si="20"/>
        <v>0</v>
      </c>
      <c r="L246" s="26">
        <f t="shared" ca="1" si="21"/>
        <v>0</v>
      </c>
    </row>
    <row r="247" spans="4:12" x14ac:dyDescent="0.3">
      <c r="D247" s="25">
        <v>227</v>
      </c>
      <c r="E247" s="2">
        <f t="shared" ca="1" si="24"/>
        <v>199</v>
      </c>
      <c r="F247" s="15">
        <f t="shared" si="22"/>
        <v>5</v>
      </c>
      <c r="G247" s="15">
        <f t="shared" ca="1" si="23"/>
        <v>0</v>
      </c>
      <c r="H247" s="13">
        <f t="shared" ca="1" si="19"/>
        <v>0.21808219178082194</v>
      </c>
      <c r="I247" s="29">
        <f ca="1">IF(G247&lt;&gt;0,IF(E247&lt;0,0,IF(OR('Marinated Chicken'!I247&gt;0,Squid!I247&gt;0,Spanakopita!I247&gt;0,'Filet Mignon'!I247&gt;0),0,IF(OR(Pita!I247&gt;0,'Green Pepper'!I247&gt;0,'House Salad'!I247&gt;0,Mushrooms!I247&gt;0,Lemon!I247&gt;0,Tzatziki!I247&gt;0,'Monterey Jack'!I247&gt;0,Onions!I247&gt;0,'Garlic Butter Sauce'!I247&gt;0,Flour!I247&gt;0,Cheddar!I247&gt;0),50,200))),0)</f>
        <v>0</v>
      </c>
      <c r="J247" s="2">
        <f ca="1">IF(D247&lt;$E$18,"N/A",IF(D247=$E$18,IF($E$7-SUM(OFFSET(F247,-$E$18,0):F247)&gt;0,$E$7-SUM(OFFSET(F247,-$E$18,0):F247),0),IF(OFFSET(G247,-$E$18,0)-SUM(OFFSET(F247,-$E$18,0):F247)&gt;0,OFFSET(G247,-$E$18,0)-SUM(OFFSET(F247,-$E$18,0):F247),0)))</f>
        <v>0</v>
      </c>
      <c r="K247" s="13">
        <f t="shared" ca="1" si="20"/>
        <v>0</v>
      </c>
      <c r="L247" s="26">
        <f t="shared" ca="1" si="21"/>
        <v>0</v>
      </c>
    </row>
    <row r="248" spans="4:12" x14ac:dyDescent="0.3">
      <c r="D248" s="25">
        <v>228</v>
      </c>
      <c r="E248" s="2">
        <f t="shared" ca="1" si="24"/>
        <v>194</v>
      </c>
      <c r="F248" s="15">
        <f t="shared" si="22"/>
        <v>5</v>
      </c>
      <c r="G248" s="15">
        <f t="shared" ca="1" si="23"/>
        <v>0</v>
      </c>
      <c r="H248" s="13">
        <f t="shared" ca="1" si="19"/>
        <v>0.21260273972602742</v>
      </c>
      <c r="I248" s="29">
        <f ca="1">IF(G248&lt;&gt;0,IF(E248&lt;0,0,IF(OR('Marinated Chicken'!I248&gt;0,Squid!I248&gt;0,Spanakopita!I248&gt;0,'Filet Mignon'!I248&gt;0),0,IF(OR(Pita!I248&gt;0,'Green Pepper'!I248&gt;0,'House Salad'!I248&gt;0,Mushrooms!I248&gt;0,Lemon!I248&gt;0,Tzatziki!I248&gt;0,'Monterey Jack'!I248&gt;0,Onions!I248&gt;0,'Garlic Butter Sauce'!I248&gt;0,Flour!I248&gt;0,Cheddar!I248&gt;0),50,200))),0)</f>
        <v>0</v>
      </c>
      <c r="J248" s="2">
        <f ca="1">IF(D248&lt;$E$18,"N/A",IF(D248=$E$18,IF($E$7-SUM(OFFSET(F248,-$E$18,0):F248)&gt;0,$E$7-SUM(OFFSET(F248,-$E$18,0):F248),0),IF(OFFSET(G248,-$E$18,0)-SUM(OFFSET(F248,-$E$18,0):F248)&gt;0,OFFSET(G248,-$E$18,0)-SUM(OFFSET(F248,-$E$18,0):F248),0)))</f>
        <v>0</v>
      </c>
      <c r="K248" s="13">
        <f t="shared" ca="1" si="20"/>
        <v>0</v>
      </c>
      <c r="L248" s="26">
        <f t="shared" ca="1" si="21"/>
        <v>0</v>
      </c>
    </row>
    <row r="249" spans="4:12" x14ac:dyDescent="0.3">
      <c r="D249" s="25">
        <v>229</v>
      </c>
      <c r="E249" s="2">
        <f t="shared" ca="1" si="24"/>
        <v>189</v>
      </c>
      <c r="F249" s="15">
        <f t="shared" si="22"/>
        <v>5</v>
      </c>
      <c r="G249" s="15">
        <f t="shared" ca="1" si="23"/>
        <v>0</v>
      </c>
      <c r="H249" s="13">
        <f t="shared" ca="1" si="19"/>
        <v>0.20712328767123289</v>
      </c>
      <c r="I249" s="29">
        <f ca="1">IF(G249&lt;&gt;0,IF(E249&lt;0,0,IF(OR('Marinated Chicken'!I249&gt;0,Squid!I249&gt;0,Spanakopita!I249&gt;0,'Filet Mignon'!I249&gt;0),0,IF(OR(Pita!I249&gt;0,'Green Pepper'!I249&gt;0,'House Salad'!I249&gt;0,Mushrooms!I249&gt;0,Lemon!I249&gt;0,Tzatziki!I249&gt;0,'Monterey Jack'!I249&gt;0,Onions!I249&gt;0,'Garlic Butter Sauce'!I249&gt;0,Flour!I249&gt;0,Cheddar!I249&gt;0),50,200))),0)</f>
        <v>0</v>
      </c>
      <c r="J249" s="2">
        <f ca="1">IF(D249&lt;$E$18,"N/A",IF(D249=$E$18,IF($E$7-SUM(OFFSET(F249,-$E$18,0):F249)&gt;0,$E$7-SUM(OFFSET(F249,-$E$18,0):F249),0),IF(OFFSET(G249,-$E$18,0)-SUM(OFFSET(F249,-$E$18,0):F249)&gt;0,OFFSET(G249,-$E$18,0)-SUM(OFFSET(F249,-$E$18,0):F249),0)))</f>
        <v>0</v>
      </c>
      <c r="K249" s="13">
        <f t="shared" ca="1" si="20"/>
        <v>0</v>
      </c>
      <c r="L249" s="26">
        <f t="shared" ca="1" si="21"/>
        <v>0</v>
      </c>
    </row>
    <row r="250" spans="4:12" x14ac:dyDescent="0.3">
      <c r="D250" s="25">
        <v>230</v>
      </c>
      <c r="E250" s="2">
        <f t="shared" ca="1" si="24"/>
        <v>184</v>
      </c>
      <c r="F250" s="15">
        <f t="shared" si="22"/>
        <v>5</v>
      </c>
      <c r="G250" s="15">
        <f t="shared" ca="1" si="23"/>
        <v>0</v>
      </c>
      <c r="H250" s="13">
        <f t="shared" ca="1" si="19"/>
        <v>0.20164383561643839</v>
      </c>
      <c r="I250" s="29">
        <f ca="1">IF(G250&lt;&gt;0,IF(E250&lt;0,0,IF(OR('Marinated Chicken'!I250&gt;0,Squid!I250&gt;0,Spanakopita!I250&gt;0,'Filet Mignon'!I250&gt;0),0,IF(OR(Pita!I250&gt;0,'Green Pepper'!I250&gt;0,'House Salad'!I250&gt;0,Mushrooms!I250&gt;0,Lemon!I250&gt;0,Tzatziki!I250&gt;0,'Monterey Jack'!I250&gt;0,Onions!I250&gt;0,'Garlic Butter Sauce'!I250&gt;0,Flour!I250&gt;0,Cheddar!I250&gt;0),50,200))),0)</f>
        <v>0</v>
      </c>
      <c r="J250" s="2">
        <f ca="1">IF(D250&lt;$E$18,"N/A",IF(D250=$E$18,IF($E$7-SUM(OFFSET(F250,-$E$18,0):F250)&gt;0,$E$7-SUM(OFFSET(F250,-$E$18,0):F250),0),IF(OFFSET(G250,-$E$18,0)-SUM(OFFSET(F250,-$E$18,0):F250)&gt;0,OFFSET(G250,-$E$18,0)-SUM(OFFSET(F250,-$E$18,0):F250),0)))</f>
        <v>0</v>
      </c>
      <c r="K250" s="13">
        <f t="shared" ca="1" si="20"/>
        <v>0</v>
      </c>
      <c r="L250" s="26">
        <f t="shared" ca="1" si="21"/>
        <v>0</v>
      </c>
    </row>
    <row r="251" spans="4:12" x14ac:dyDescent="0.3">
      <c r="D251" s="25">
        <v>231</v>
      </c>
      <c r="E251" s="2">
        <f t="shared" ca="1" si="24"/>
        <v>179</v>
      </c>
      <c r="F251" s="15">
        <f t="shared" si="22"/>
        <v>5</v>
      </c>
      <c r="G251" s="15">
        <f t="shared" ca="1" si="23"/>
        <v>0</v>
      </c>
      <c r="H251" s="13">
        <f t="shared" ca="1" si="19"/>
        <v>0.19616438356164387</v>
      </c>
      <c r="I251" s="29">
        <f ca="1">IF(G251&lt;&gt;0,IF(E251&lt;0,0,IF(OR('Marinated Chicken'!I251&gt;0,Squid!I251&gt;0,Spanakopita!I251&gt;0,'Filet Mignon'!I251&gt;0),0,IF(OR(Pita!I251&gt;0,'Green Pepper'!I251&gt;0,'House Salad'!I251&gt;0,Mushrooms!I251&gt;0,Lemon!I251&gt;0,Tzatziki!I251&gt;0,'Monterey Jack'!I251&gt;0,Onions!I251&gt;0,'Garlic Butter Sauce'!I251&gt;0,Flour!I251&gt;0,Cheddar!I251&gt;0),50,200))),0)</f>
        <v>0</v>
      </c>
      <c r="J251" s="2">
        <f ca="1">IF(D251&lt;$E$18,"N/A",IF(D251=$E$18,IF($E$7-SUM(OFFSET(F251,-$E$18,0):F251)&gt;0,$E$7-SUM(OFFSET(F251,-$E$18,0):F251),0),IF(OFFSET(G251,-$E$18,0)-SUM(OFFSET(F251,-$E$18,0):F251)&gt;0,OFFSET(G251,-$E$18,0)-SUM(OFFSET(F251,-$E$18,0):F251),0)))</f>
        <v>0</v>
      </c>
      <c r="K251" s="13">
        <f t="shared" ca="1" si="20"/>
        <v>0</v>
      </c>
      <c r="L251" s="26">
        <f t="shared" ca="1" si="21"/>
        <v>0</v>
      </c>
    </row>
    <row r="252" spans="4:12" x14ac:dyDescent="0.3">
      <c r="D252" s="25">
        <v>232</v>
      </c>
      <c r="E252" s="2">
        <f t="shared" ca="1" si="24"/>
        <v>174</v>
      </c>
      <c r="F252" s="15">
        <f t="shared" si="22"/>
        <v>5</v>
      </c>
      <c r="G252" s="15">
        <f t="shared" ca="1" si="23"/>
        <v>0</v>
      </c>
      <c r="H252" s="13">
        <f t="shared" ca="1" si="19"/>
        <v>0.19068493150684934</v>
      </c>
      <c r="I252" s="29">
        <f ca="1">IF(G252&lt;&gt;0,IF(E252&lt;0,0,IF(OR('Marinated Chicken'!I252&gt;0,Squid!I252&gt;0,Spanakopita!I252&gt;0,'Filet Mignon'!I252&gt;0),0,IF(OR(Pita!I252&gt;0,'Green Pepper'!I252&gt;0,'House Salad'!I252&gt;0,Mushrooms!I252&gt;0,Lemon!I252&gt;0,Tzatziki!I252&gt;0,'Monterey Jack'!I252&gt;0,Onions!I252&gt;0,'Garlic Butter Sauce'!I252&gt;0,Flour!I252&gt;0,Cheddar!I252&gt;0),50,200))),0)</f>
        <v>0</v>
      </c>
      <c r="J252" s="2">
        <f ca="1">IF(D252&lt;$E$18,"N/A",IF(D252=$E$18,IF($E$7-SUM(OFFSET(F252,-$E$18,0):F252)&gt;0,$E$7-SUM(OFFSET(F252,-$E$18,0):F252),0),IF(OFFSET(G252,-$E$18,0)-SUM(OFFSET(F252,-$E$18,0):F252)&gt;0,OFFSET(G252,-$E$18,0)-SUM(OFFSET(F252,-$E$18,0):F252),0)))</f>
        <v>0</v>
      </c>
      <c r="K252" s="13">
        <f t="shared" ca="1" si="20"/>
        <v>0</v>
      </c>
      <c r="L252" s="26">
        <f t="shared" ca="1" si="21"/>
        <v>0</v>
      </c>
    </row>
    <row r="253" spans="4:12" x14ac:dyDescent="0.3">
      <c r="D253" s="25">
        <v>233</v>
      </c>
      <c r="E253" s="2">
        <f t="shared" ca="1" si="24"/>
        <v>169</v>
      </c>
      <c r="F253" s="15">
        <f t="shared" si="22"/>
        <v>5</v>
      </c>
      <c r="G253" s="15">
        <f t="shared" ca="1" si="23"/>
        <v>0</v>
      </c>
      <c r="H253" s="13">
        <f t="shared" ca="1" si="19"/>
        <v>0.18520547945205482</v>
      </c>
      <c r="I253" s="29">
        <f ca="1">IF(G253&lt;&gt;0,IF(E253&lt;0,0,IF(OR('Marinated Chicken'!I253&gt;0,Squid!I253&gt;0,Spanakopita!I253&gt;0,'Filet Mignon'!I253&gt;0),0,IF(OR(Pita!I253&gt;0,'Green Pepper'!I253&gt;0,'House Salad'!I253&gt;0,Mushrooms!I253&gt;0,Lemon!I253&gt;0,Tzatziki!I253&gt;0,'Monterey Jack'!I253&gt;0,Onions!I253&gt;0,'Garlic Butter Sauce'!I253&gt;0,Flour!I253&gt;0,Cheddar!I253&gt;0),50,200))),0)</f>
        <v>0</v>
      </c>
      <c r="J253" s="2">
        <f ca="1">IF(D253&lt;$E$18,"N/A",IF(D253=$E$18,IF($E$7-SUM(OFFSET(F253,-$E$18,0):F253)&gt;0,$E$7-SUM(OFFSET(F253,-$E$18,0):F253),0),IF(OFFSET(G253,-$E$18,0)-SUM(OFFSET(F253,-$E$18,0):F253)&gt;0,OFFSET(G253,-$E$18,0)-SUM(OFFSET(F253,-$E$18,0):F253),0)))</f>
        <v>0</v>
      </c>
      <c r="K253" s="13">
        <f t="shared" ca="1" si="20"/>
        <v>0</v>
      </c>
      <c r="L253" s="26">
        <f t="shared" ca="1" si="21"/>
        <v>0</v>
      </c>
    </row>
    <row r="254" spans="4:12" x14ac:dyDescent="0.3">
      <c r="D254" s="25">
        <v>234</v>
      </c>
      <c r="E254" s="2">
        <f t="shared" ca="1" si="24"/>
        <v>164</v>
      </c>
      <c r="F254" s="15">
        <f t="shared" si="22"/>
        <v>5</v>
      </c>
      <c r="G254" s="15">
        <f t="shared" ca="1" si="23"/>
        <v>0</v>
      </c>
      <c r="H254" s="13">
        <f t="shared" ca="1" si="19"/>
        <v>0.17972602739726029</v>
      </c>
      <c r="I254" s="29">
        <f ca="1">IF(G254&lt;&gt;0,IF(E254&lt;0,0,IF(OR('Marinated Chicken'!I254&gt;0,Squid!I254&gt;0,Spanakopita!I254&gt;0,'Filet Mignon'!I254&gt;0),0,IF(OR(Pita!I254&gt;0,'Green Pepper'!I254&gt;0,'House Salad'!I254&gt;0,Mushrooms!I254&gt;0,Lemon!I254&gt;0,Tzatziki!I254&gt;0,'Monterey Jack'!I254&gt;0,Onions!I254&gt;0,'Garlic Butter Sauce'!I254&gt;0,Flour!I254&gt;0,Cheddar!I254&gt;0),50,200))),0)</f>
        <v>0</v>
      </c>
      <c r="J254" s="2">
        <f ca="1">IF(D254&lt;$E$18,"N/A",IF(D254=$E$18,IF($E$7-SUM(OFFSET(F254,-$E$18,0):F254)&gt;0,$E$7-SUM(OFFSET(F254,-$E$18,0):F254),0),IF(OFFSET(G254,-$E$18,0)-SUM(OFFSET(F254,-$E$18,0):F254)&gt;0,OFFSET(G254,-$E$18,0)-SUM(OFFSET(F254,-$E$18,0):F254),0)))</f>
        <v>0</v>
      </c>
      <c r="K254" s="13">
        <f t="shared" ca="1" si="20"/>
        <v>0</v>
      </c>
      <c r="L254" s="26">
        <f t="shared" ca="1" si="21"/>
        <v>0</v>
      </c>
    </row>
    <row r="255" spans="4:12" x14ac:dyDescent="0.3">
      <c r="D255" s="25">
        <v>235</v>
      </c>
      <c r="E255" s="2">
        <f t="shared" ca="1" si="24"/>
        <v>159</v>
      </c>
      <c r="F255" s="15">
        <f t="shared" si="22"/>
        <v>5</v>
      </c>
      <c r="G255" s="15">
        <f t="shared" ca="1" si="23"/>
        <v>0</v>
      </c>
      <c r="H255" s="13">
        <f t="shared" ca="1" si="19"/>
        <v>0.17424657534246576</v>
      </c>
      <c r="I255" s="29">
        <f ca="1">IF(G255&lt;&gt;0,IF(E255&lt;0,0,IF(OR('Marinated Chicken'!I255&gt;0,Squid!I255&gt;0,Spanakopita!I255&gt;0,'Filet Mignon'!I255&gt;0),0,IF(OR(Pita!I255&gt;0,'Green Pepper'!I255&gt;0,'House Salad'!I255&gt;0,Mushrooms!I255&gt;0,Lemon!I255&gt;0,Tzatziki!I255&gt;0,'Monterey Jack'!I255&gt;0,Onions!I255&gt;0,'Garlic Butter Sauce'!I255&gt;0,Flour!I255&gt;0,Cheddar!I255&gt;0),50,200))),0)</f>
        <v>0</v>
      </c>
      <c r="J255" s="2">
        <f ca="1">IF(D255&lt;$E$18,"N/A",IF(D255=$E$18,IF($E$7-SUM(OFFSET(F255,-$E$18,0):F255)&gt;0,$E$7-SUM(OFFSET(F255,-$E$18,0):F255),0),IF(OFFSET(G255,-$E$18,0)-SUM(OFFSET(F255,-$E$18,0):F255)&gt;0,OFFSET(G255,-$E$18,0)-SUM(OFFSET(F255,-$E$18,0):F255),0)))</f>
        <v>0</v>
      </c>
      <c r="K255" s="13">
        <f t="shared" ca="1" si="20"/>
        <v>0</v>
      </c>
      <c r="L255" s="26">
        <f t="shared" ca="1" si="21"/>
        <v>0</v>
      </c>
    </row>
    <row r="256" spans="4:12" x14ac:dyDescent="0.3">
      <c r="D256" s="25">
        <v>236</v>
      </c>
      <c r="E256" s="2">
        <f t="shared" ca="1" si="24"/>
        <v>154</v>
      </c>
      <c r="F256" s="15">
        <f t="shared" si="22"/>
        <v>5</v>
      </c>
      <c r="G256" s="15">
        <f t="shared" ca="1" si="23"/>
        <v>0</v>
      </c>
      <c r="H256" s="13">
        <f t="shared" ca="1" si="19"/>
        <v>0.16876712328767127</v>
      </c>
      <c r="I256" s="29">
        <f ca="1">IF(G256&lt;&gt;0,IF(E256&lt;0,0,IF(OR('Marinated Chicken'!I256&gt;0,Squid!I256&gt;0,Spanakopita!I256&gt;0,'Filet Mignon'!I256&gt;0),0,IF(OR(Pita!I256&gt;0,'Green Pepper'!I256&gt;0,'House Salad'!I256&gt;0,Mushrooms!I256&gt;0,Lemon!I256&gt;0,Tzatziki!I256&gt;0,'Monterey Jack'!I256&gt;0,Onions!I256&gt;0,'Garlic Butter Sauce'!I256&gt;0,Flour!I256&gt;0,Cheddar!I256&gt;0),50,200))),0)</f>
        <v>0</v>
      </c>
      <c r="J256" s="2">
        <f ca="1">IF(D256&lt;$E$18,"N/A",IF(D256=$E$18,IF($E$7-SUM(OFFSET(F256,-$E$18,0):F256)&gt;0,$E$7-SUM(OFFSET(F256,-$E$18,0):F256),0),IF(OFFSET(G256,-$E$18,0)-SUM(OFFSET(F256,-$E$18,0):F256)&gt;0,OFFSET(G256,-$E$18,0)-SUM(OFFSET(F256,-$E$18,0):F256),0)))</f>
        <v>0</v>
      </c>
      <c r="K256" s="13">
        <f t="shared" ca="1" si="20"/>
        <v>0</v>
      </c>
      <c r="L256" s="26">
        <f t="shared" ca="1" si="21"/>
        <v>0</v>
      </c>
    </row>
    <row r="257" spans="4:12" x14ac:dyDescent="0.3">
      <c r="D257" s="25">
        <v>237</v>
      </c>
      <c r="E257" s="2">
        <f t="shared" ca="1" si="24"/>
        <v>149</v>
      </c>
      <c r="F257" s="15">
        <f t="shared" si="22"/>
        <v>5</v>
      </c>
      <c r="G257" s="15">
        <f t="shared" ca="1" si="23"/>
        <v>0</v>
      </c>
      <c r="H257" s="13">
        <f t="shared" ca="1" si="19"/>
        <v>0.16328767123287674</v>
      </c>
      <c r="I257" s="29">
        <f ca="1">IF(G257&lt;&gt;0,IF(E257&lt;0,0,IF(OR('Marinated Chicken'!I257&gt;0,Squid!I257&gt;0,Spanakopita!I257&gt;0,'Filet Mignon'!I257&gt;0),0,IF(OR(Pita!I257&gt;0,'Green Pepper'!I257&gt;0,'House Salad'!I257&gt;0,Mushrooms!I257&gt;0,Lemon!I257&gt;0,Tzatziki!I257&gt;0,'Monterey Jack'!I257&gt;0,Onions!I257&gt;0,'Garlic Butter Sauce'!I257&gt;0,Flour!I257&gt;0,Cheddar!I257&gt;0),50,200))),0)</f>
        <v>0</v>
      </c>
      <c r="J257" s="2">
        <f ca="1">IF(D257&lt;$E$18,"N/A",IF(D257=$E$18,IF($E$7-SUM(OFFSET(F257,-$E$18,0):F257)&gt;0,$E$7-SUM(OFFSET(F257,-$E$18,0):F257),0),IF(OFFSET(G257,-$E$18,0)-SUM(OFFSET(F257,-$E$18,0):F257)&gt;0,OFFSET(G257,-$E$18,0)-SUM(OFFSET(F257,-$E$18,0):F257),0)))</f>
        <v>0</v>
      </c>
      <c r="K257" s="13">
        <f t="shared" ca="1" si="20"/>
        <v>0</v>
      </c>
      <c r="L257" s="26">
        <f t="shared" ca="1" si="21"/>
        <v>0</v>
      </c>
    </row>
    <row r="258" spans="4:12" x14ac:dyDescent="0.3">
      <c r="D258" s="25">
        <v>238</v>
      </c>
      <c r="E258" s="2">
        <f t="shared" ca="1" si="24"/>
        <v>144</v>
      </c>
      <c r="F258" s="15">
        <f t="shared" si="22"/>
        <v>5</v>
      </c>
      <c r="G258" s="15">
        <f t="shared" ca="1" si="23"/>
        <v>0</v>
      </c>
      <c r="H258" s="13">
        <f t="shared" ca="1" si="19"/>
        <v>0.15780821917808222</v>
      </c>
      <c r="I258" s="29">
        <f ca="1">IF(G258&lt;&gt;0,IF(E258&lt;0,0,IF(OR('Marinated Chicken'!I258&gt;0,Squid!I258&gt;0,Spanakopita!I258&gt;0,'Filet Mignon'!I258&gt;0),0,IF(OR(Pita!I258&gt;0,'Green Pepper'!I258&gt;0,'House Salad'!I258&gt;0,Mushrooms!I258&gt;0,Lemon!I258&gt;0,Tzatziki!I258&gt;0,'Monterey Jack'!I258&gt;0,Onions!I258&gt;0,'Garlic Butter Sauce'!I258&gt;0,Flour!I258&gt;0,Cheddar!I258&gt;0),50,200))),0)</f>
        <v>0</v>
      </c>
      <c r="J258" s="2">
        <f ca="1">IF(D258&lt;$E$18,"N/A",IF(D258=$E$18,IF($E$7-SUM(OFFSET(F258,-$E$18,0):F258)&gt;0,$E$7-SUM(OFFSET(F258,-$E$18,0):F258),0),IF(OFFSET(G258,-$E$18,0)-SUM(OFFSET(F258,-$E$18,0):F258)&gt;0,OFFSET(G258,-$E$18,0)-SUM(OFFSET(F258,-$E$18,0):F258),0)))</f>
        <v>0</v>
      </c>
      <c r="K258" s="13">
        <f t="shared" ca="1" si="20"/>
        <v>0</v>
      </c>
      <c r="L258" s="26">
        <f t="shared" ca="1" si="21"/>
        <v>0</v>
      </c>
    </row>
    <row r="259" spans="4:12" x14ac:dyDescent="0.3">
      <c r="D259" s="25">
        <v>239</v>
      </c>
      <c r="E259" s="2">
        <f t="shared" ca="1" si="24"/>
        <v>139</v>
      </c>
      <c r="F259" s="15">
        <f t="shared" si="22"/>
        <v>5</v>
      </c>
      <c r="G259" s="15">
        <f t="shared" ca="1" si="23"/>
        <v>0</v>
      </c>
      <c r="H259" s="13">
        <f t="shared" ca="1" si="19"/>
        <v>0.15232876712328769</v>
      </c>
      <c r="I259" s="29">
        <f ca="1">IF(G259&lt;&gt;0,IF(E259&lt;0,0,IF(OR('Marinated Chicken'!I259&gt;0,Squid!I259&gt;0,Spanakopita!I259&gt;0,'Filet Mignon'!I259&gt;0),0,IF(OR(Pita!I259&gt;0,'Green Pepper'!I259&gt;0,'House Salad'!I259&gt;0,Mushrooms!I259&gt;0,Lemon!I259&gt;0,Tzatziki!I259&gt;0,'Monterey Jack'!I259&gt;0,Onions!I259&gt;0,'Garlic Butter Sauce'!I259&gt;0,Flour!I259&gt;0,Cheddar!I259&gt;0),50,200))),0)</f>
        <v>0</v>
      </c>
      <c r="J259" s="2">
        <f ca="1">IF(D259&lt;$E$18,"N/A",IF(D259=$E$18,IF($E$7-SUM(OFFSET(F259,-$E$18,0):F259)&gt;0,$E$7-SUM(OFFSET(F259,-$E$18,0):F259),0),IF(OFFSET(G259,-$E$18,0)-SUM(OFFSET(F259,-$E$18,0):F259)&gt;0,OFFSET(G259,-$E$18,0)-SUM(OFFSET(F259,-$E$18,0):F259),0)))</f>
        <v>0</v>
      </c>
      <c r="K259" s="13">
        <f t="shared" ca="1" si="20"/>
        <v>0</v>
      </c>
      <c r="L259" s="26">
        <f t="shared" ca="1" si="21"/>
        <v>0</v>
      </c>
    </row>
    <row r="260" spans="4:12" x14ac:dyDescent="0.3">
      <c r="D260" s="25">
        <v>240</v>
      </c>
      <c r="E260" s="2">
        <f t="shared" ca="1" si="24"/>
        <v>134</v>
      </c>
      <c r="F260" s="15">
        <f t="shared" si="22"/>
        <v>5</v>
      </c>
      <c r="G260" s="15">
        <f t="shared" ca="1" si="23"/>
        <v>0</v>
      </c>
      <c r="H260" s="13">
        <f t="shared" ca="1" si="19"/>
        <v>0.14684931506849316</v>
      </c>
      <c r="I260" s="29">
        <f ca="1">IF(G260&lt;&gt;0,IF(E260&lt;0,0,IF(OR('Marinated Chicken'!I260&gt;0,Squid!I260&gt;0,Spanakopita!I260&gt;0,'Filet Mignon'!I260&gt;0),0,IF(OR(Pita!I260&gt;0,'Green Pepper'!I260&gt;0,'House Salad'!I260&gt;0,Mushrooms!I260&gt;0,Lemon!I260&gt;0,Tzatziki!I260&gt;0,'Monterey Jack'!I260&gt;0,Onions!I260&gt;0,'Garlic Butter Sauce'!I260&gt;0,Flour!I260&gt;0,Cheddar!I260&gt;0),50,200))),0)</f>
        <v>0</v>
      </c>
      <c r="J260" s="2">
        <f ca="1">IF(D260&lt;$E$18,"N/A",IF(D260=$E$18,IF($E$7-SUM(OFFSET(F260,-$E$18,0):F260)&gt;0,$E$7-SUM(OFFSET(F260,-$E$18,0):F260),0),IF(OFFSET(G260,-$E$18,0)-SUM(OFFSET(F260,-$E$18,0):F260)&gt;0,OFFSET(G260,-$E$18,0)-SUM(OFFSET(F260,-$E$18,0):F260),0)))</f>
        <v>0</v>
      </c>
      <c r="K260" s="13">
        <f t="shared" ca="1" si="20"/>
        <v>0</v>
      </c>
      <c r="L260" s="26">
        <f t="shared" ca="1" si="21"/>
        <v>0</v>
      </c>
    </row>
    <row r="261" spans="4:12" x14ac:dyDescent="0.3">
      <c r="D261" s="25">
        <v>241</v>
      </c>
      <c r="E261" s="2">
        <f t="shared" ca="1" si="24"/>
        <v>129</v>
      </c>
      <c r="F261" s="15">
        <f t="shared" si="22"/>
        <v>5</v>
      </c>
      <c r="G261" s="15">
        <f t="shared" ca="1" si="23"/>
        <v>0</v>
      </c>
      <c r="H261" s="13">
        <f t="shared" ca="1" si="19"/>
        <v>0.14136986301369864</v>
      </c>
      <c r="I261" s="29">
        <f ca="1">IF(G261&lt;&gt;0,IF(E261&lt;0,0,IF(OR('Marinated Chicken'!I261&gt;0,Squid!I261&gt;0,Spanakopita!I261&gt;0,'Filet Mignon'!I261&gt;0),0,IF(OR(Pita!I261&gt;0,'Green Pepper'!I261&gt;0,'House Salad'!I261&gt;0,Mushrooms!I261&gt;0,Lemon!I261&gt;0,Tzatziki!I261&gt;0,'Monterey Jack'!I261&gt;0,Onions!I261&gt;0,'Garlic Butter Sauce'!I261&gt;0,Flour!I261&gt;0,Cheddar!I261&gt;0),50,200))),0)</f>
        <v>0</v>
      </c>
      <c r="J261" s="2">
        <f ca="1">IF(D261&lt;$E$18,"N/A",IF(D261=$E$18,IF($E$7-SUM(OFFSET(F261,-$E$18,0):F261)&gt;0,$E$7-SUM(OFFSET(F261,-$E$18,0):F261),0),IF(OFFSET(G261,-$E$18,0)-SUM(OFFSET(F261,-$E$18,0):F261)&gt;0,OFFSET(G261,-$E$18,0)-SUM(OFFSET(F261,-$E$18,0):F261),0)))</f>
        <v>0</v>
      </c>
      <c r="K261" s="13">
        <f t="shared" ca="1" si="20"/>
        <v>0</v>
      </c>
      <c r="L261" s="26">
        <f t="shared" ca="1" si="21"/>
        <v>0</v>
      </c>
    </row>
    <row r="262" spans="4:12" x14ac:dyDescent="0.3">
      <c r="D262" s="25">
        <v>242</v>
      </c>
      <c r="E262" s="2">
        <f t="shared" ca="1" si="24"/>
        <v>124</v>
      </c>
      <c r="F262" s="15">
        <f t="shared" si="22"/>
        <v>5</v>
      </c>
      <c r="G262" s="15">
        <f t="shared" ca="1" si="23"/>
        <v>0</v>
      </c>
      <c r="H262" s="13">
        <f t="shared" ca="1" si="19"/>
        <v>0.13589041095890414</v>
      </c>
      <c r="I262" s="29">
        <f ca="1">IF(G262&lt;&gt;0,IF(E262&lt;0,0,IF(OR('Marinated Chicken'!I262&gt;0,Squid!I262&gt;0,Spanakopita!I262&gt;0,'Filet Mignon'!I262&gt;0),0,IF(OR(Pita!I262&gt;0,'Green Pepper'!I262&gt;0,'House Salad'!I262&gt;0,Mushrooms!I262&gt;0,Lemon!I262&gt;0,Tzatziki!I262&gt;0,'Monterey Jack'!I262&gt;0,Onions!I262&gt;0,'Garlic Butter Sauce'!I262&gt;0,Flour!I262&gt;0,Cheddar!I262&gt;0),50,200))),0)</f>
        <v>0</v>
      </c>
      <c r="J262" s="2">
        <f ca="1">IF(D262&lt;$E$18,"N/A",IF(D262=$E$18,IF($E$7-SUM(OFFSET(F262,-$E$18,0):F262)&gt;0,$E$7-SUM(OFFSET(F262,-$E$18,0):F262),0),IF(OFFSET(G262,-$E$18,0)-SUM(OFFSET(F262,-$E$18,0):F262)&gt;0,OFFSET(G262,-$E$18,0)-SUM(OFFSET(F262,-$E$18,0):F262),0)))</f>
        <v>0</v>
      </c>
      <c r="K262" s="13">
        <f t="shared" ca="1" si="20"/>
        <v>0</v>
      </c>
      <c r="L262" s="26">
        <f t="shared" ca="1" si="21"/>
        <v>0</v>
      </c>
    </row>
    <row r="263" spans="4:12" x14ac:dyDescent="0.3">
      <c r="D263" s="25">
        <v>243</v>
      </c>
      <c r="E263" s="2">
        <f t="shared" ca="1" si="24"/>
        <v>119</v>
      </c>
      <c r="F263" s="15">
        <f t="shared" si="22"/>
        <v>5</v>
      </c>
      <c r="G263" s="15">
        <f t="shared" ca="1" si="23"/>
        <v>0</v>
      </c>
      <c r="H263" s="13">
        <f t="shared" ca="1" si="19"/>
        <v>0.13041095890410961</v>
      </c>
      <c r="I263" s="29">
        <f ca="1">IF(G263&lt;&gt;0,IF(E263&lt;0,0,IF(OR('Marinated Chicken'!I263&gt;0,Squid!I263&gt;0,Spanakopita!I263&gt;0,'Filet Mignon'!I263&gt;0),0,IF(OR(Pita!I263&gt;0,'Green Pepper'!I263&gt;0,'House Salad'!I263&gt;0,Mushrooms!I263&gt;0,Lemon!I263&gt;0,Tzatziki!I263&gt;0,'Monterey Jack'!I263&gt;0,Onions!I263&gt;0,'Garlic Butter Sauce'!I263&gt;0,Flour!I263&gt;0,Cheddar!I263&gt;0),50,200))),0)</f>
        <v>0</v>
      </c>
      <c r="J263" s="2">
        <f ca="1">IF(D263&lt;$E$18,"N/A",IF(D263=$E$18,IF($E$7-SUM(OFFSET(F263,-$E$18,0):F263)&gt;0,$E$7-SUM(OFFSET(F263,-$E$18,0):F263),0),IF(OFFSET(G263,-$E$18,0)-SUM(OFFSET(F263,-$E$18,0):F263)&gt;0,OFFSET(G263,-$E$18,0)-SUM(OFFSET(F263,-$E$18,0):F263),0)))</f>
        <v>0</v>
      </c>
      <c r="K263" s="13">
        <f t="shared" ca="1" si="20"/>
        <v>0</v>
      </c>
      <c r="L263" s="26">
        <f t="shared" ca="1" si="21"/>
        <v>0</v>
      </c>
    </row>
    <row r="264" spans="4:12" x14ac:dyDescent="0.3">
      <c r="D264" s="25">
        <v>244</v>
      </c>
      <c r="E264" s="2">
        <f t="shared" ca="1" si="24"/>
        <v>114</v>
      </c>
      <c r="F264" s="15">
        <f t="shared" si="22"/>
        <v>5</v>
      </c>
      <c r="G264" s="15">
        <f t="shared" ca="1" si="23"/>
        <v>0</v>
      </c>
      <c r="H264" s="13">
        <f t="shared" ca="1" si="19"/>
        <v>0.12493150684931509</v>
      </c>
      <c r="I264" s="29">
        <f ca="1">IF(G264&lt;&gt;0,IF(E264&lt;0,0,IF(OR('Marinated Chicken'!I264&gt;0,Squid!I264&gt;0,Spanakopita!I264&gt;0,'Filet Mignon'!I264&gt;0),0,IF(OR(Pita!I264&gt;0,'Green Pepper'!I264&gt;0,'House Salad'!I264&gt;0,Mushrooms!I264&gt;0,Lemon!I264&gt;0,Tzatziki!I264&gt;0,'Monterey Jack'!I264&gt;0,Onions!I264&gt;0,'Garlic Butter Sauce'!I264&gt;0,Flour!I264&gt;0,Cheddar!I264&gt;0),50,200))),0)</f>
        <v>0</v>
      </c>
      <c r="J264" s="2">
        <f ca="1">IF(D264&lt;$E$18,"N/A",IF(D264=$E$18,IF($E$7-SUM(OFFSET(F264,-$E$18,0):F264)&gt;0,$E$7-SUM(OFFSET(F264,-$E$18,0):F264),0),IF(OFFSET(G264,-$E$18,0)-SUM(OFFSET(F264,-$E$18,0):F264)&gt;0,OFFSET(G264,-$E$18,0)-SUM(OFFSET(F264,-$E$18,0):F264),0)))</f>
        <v>0</v>
      </c>
      <c r="K264" s="13">
        <f t="shared" ca="1" si="20"/>
        <v>0</v>
      </c>
      <c r="L264" s="26">
        <f t="shared" ca="1" si="21"/>
        <v>0</v>
      </c>
    </row>
    <row r="265" spans="4:12" x14ac:dyDescent="0.3">
      <c r="D265" s="25">
        <v>245</v>
      </c>
      <c r="E265" s="2">
        <f t="shared" ca="1" si="24"/>
        <v>109</v>
      </c>
      <c r="F265" s="15">
        <f t="shared" si="22"/>
        <v>5</v>
      </c>
      <c r="G265" s="15">
        <f t="shared" ca="1" si="23"/>
        <v>175</v>
      </c>
      <c r="H265" s="13">
        <f t="shared" ca="1" si="19"/>
        <v>0.11945205479452056</v>
      </c>
      <c r="I265" s="29">
        <f ca="1">IF(G265&lt;&gt;0,IF(E265&lt;0,0,IF(OR('Marinated Chicken'!I265&gt;0,Squid!I265&gt;0,Spanakopita!I265&gt;0,'Filet Mignon'!I265&gt;0),0,IF(OR(Pita!I265&gt;0,'Green Pepper'!I265&gt;0,'House Salad'!I265&gt;0,Mushrooms!I265&gt;0,Lemon!I265&gt;0,Tzatziki!I265&gt;0,'Monterey Jack'!I265&gt;0,Onions!I265&gt;0,'Garlic Butter Sauce'!I265&gt;0,Flour!I265&gt;0,Cheddar!I265&gt;0),50,200))),0)</f>
        <v>0</v>
      </c>
      <c r="J265" s="2">
        <f ca="1">IF(D265&lt;$E$18,"N/A",IF(D265=$E$18,IF($E$7-SUM(OFFSET(F265,-$E$18,0):F265)&gt;0,$E$7-SUM(OFFSET(F265,-$E$18,0):F265),0),IF(OFFSET(G265,-$E$18,0)-SUM(OFFSET(F265,-$E$18,0):F265)&gt;0,OFFSET(G265,-$E$18,0)-SUM(OFFSET(F265,-$E$18,0):F265),0)))</f>
        <v>0</v>
      </c>
      <c r="K265" s="13">
        <f t="shared" ca="1" si="20"/>
        <v>0</v>
      </c>
      <c r="L265" s="26">
        <f t="shared" ca="1" si="21"/>
        <v>0</v>
      </c>
    </row>
    <row r="266" spans="4:12" x14ac:dyDescent="0.3">
      <c r="D266" s="25">
        <v>246</v>
      </c>
      <c r="E266" s="2">
        <f t="shared" ca="1" si="24"/>
        <v>279</v>
      </c>
      <c r="F266" s="15">
        <f t="shared" si="22"/>
        <v>5</v>
      </c>
      <c r="G266" s="15">
        <f t="shared" ca="1" si="23"/>
        <v>0</v>
      </c>
      <c r="H266" s="13">
        <f t="shared" ca="1" si="19"/>
        <v>0.3057534246575343</v>
      </c>
      <c r="I266" s="29">
        <f ca="1">IF(G266&lt;&gt;0,IF(E266&lt;0,0,IF(OR('Marinated Chicken'!I266&gt;0,Squid!I266&gt;0,Spanakopita!I266&gt;0,'Filet Mignon'!I266&gt;0),0,IF(OR(Pita!I266&gt;0,'Green Pepper'!I266&gt;0,'House Salad'!I266&gt;0,Mushrooms!I266&gt;0,Lemon!I266&gt;0,Tzatziki!I266&gt;0,'Monterey Jack'!I266&gt;0,Onions!I266&gt;0,'Garlic Butter Sauce'!I266&gt;0,Flour!I266&gt;0,Cheddar!I266&gt;0),50,200))),0)</f>
        <v>0</v>
      </c>
      <c r="J266" s="2">
        <f ca="1">IF(D266&lt;$E$18,"N/A",IF(D266=$E$18,IF($E$7-SUM(OFFSET(F266,-$E$18,0):F266)&gt;0,$E$7-SUM(OFFSET(F266,-$E$18,0):F266),0),IF(OFFSET(G266,-$E$18,0)-SUM(OFFSET(F266,-$E$18,0):F266)&gt;0,OFFSET(G266,-$E$18,0)-SUM(OFFSET(F266,-$E$18,0):F266),0)))</f>
        <v>0</v>
      </c>
      <c r="K266" s="13">
        <f t="shared" ca="1" si="20"/>
        <v>0</v>
      </c>
      <c r="L266" s="26">
        <f t="shared" ca="1" si="21"/>
        <v>0</v>
      </c>
    </row>
    <row r="267" spans="4:12" x14ac:dyDescent="0.3">
      <c r="D267" s="25">
        <v>247</v>
      </c>
      <c r="E267" s="2">
        <f t="shared" ca="1" si="24"/>
        <v>274</v>
      </c>
      <c r="F267" s="15">
        <f t="shared" si="22"/>
        <v>5</v>
      </c>
      <c r="G267" s="15">
        <f t="shared" ca="1" si="23"/>
        <v>0</v>
      </c>
      <c r="H267" s="13">
        <f t="shared" ca="1" si="19"/>
        <v>0.30027397260273975</v>
      </c>
      <c r="I267" s="29">
        <f ca="1">IF(G267&lt;&gt;0,IF(E267&lt;0,0,IF(OR('Marinated Chicken'!I267&gt;0,Squid!I267&gt;0,Spanakopita!I267&gt;0,'Filet Mignon'!I267&gt;0),0,IF(OR(Pita!I267&gt;0,'Green Pepper'!I267&gt;0,'House Salad'!I267&gt;0,Mushrooms!I267&gt;0,Lemon!I267&gt;0,Tzatziki!I267&gt;0,'Monterey Jack'!I267&gt;0,Onions!I267&gt;0,'Garlic Butter Sauce'!I267&gt;0,Flour!I267&gt;0,Cheddar!I267&gt;0),50,200))),0)</f>
        <v>0</v>
      </c>
      <c r="J267" s="2">
        <f ca="1">IF(D267&lt;$E$18,"N/A",IF(D267=$E$18,IF($E$7-SUM(OFFSET(F267,-$E$18,0):F267)&gt;0,$E$7-SUM(OFFSET(F267,-$E$18,0):F267),0),IF(OFFSET(G267,-$E$18,0)-SUM(OFFSET(F267,-$E$18,0):F267)&gt;0,OFFSET(G267,-$E$18,0)-SUM(OFFSET(F267,-$E$18,0):F267),0)))</f>
        <v>0</v>
      </c>
      <c r="K267" s="13">
        <f t="shared" ca="1" si="20"/>
        <v>0</v>
      </c>
      <c r="L267" s="26">
        <f t="shared" ca="1" si="21"/>
        <v>0</v>
      </c>
    </row>
    <row r="268" spans="4:12" x14ac:dyDescent="0.3">
      <c r="D268" s="25">
        <v>248</v>
      </c>
      <c r="E268" s="2">
        <f t="shared" ca="1" si="24"/>
        <v>269</v>
      </c>
      <c r="F268" s="15">
        <f t="shared" si="22"/>
        <v>5</v>
      </c>
      <c r="G268" s="15">
        <f t="shared" ca="1" si="23"/>
        <v>0</v>
      </c>
      <c r="H268" s="13">
        <f t="shared" ca="1" si="19"/>
        <v>0.29479452054794525</v>
      </c>
      <c r="I268" s="29">
        <f ca="1">IF(G268&lt;&gt;0,IF(E268&lt;0,0,IF(OR('Marinated Chicken'!I268&gt;0,Squid!I268&gt;0,Spanakopita!I268&gt;0,'Filet Mignon'!I268&gt;0),0,IF(OR(Pita!I268&gt;0,'Green Pepper'!I268&gt;0,'House Salad'!I268&gt;0,Mushrooms!I268&gt;0,Lemon!I268&gt;0,Tzatziki!I268&gt;0,'Monterey Jack'!I268&gt;0,Onions!I268&gt;0,'Garlic Butter Sauce'!I268&gt;0,Flour!I268&gt;0,Cheddar!I268&gt;0),50,200))),0)</f>
        <v>0</v>
      </c>
      <c r="J268" s="2">
        <f ca="1">IF(D268&lt;$E$18,"N/A",IF(D268=$E$18,IF($E$7-SUM(OFFSET(F268,-$E$18,0):F268)&gt;0,$E$7-SUM(OFFSET(F268,-$E$18,0):F268),0),IF(OFFSET(G268,-$E$18,0)-SUM(OFFSET(F268,-$E$18,0):F268)&gt;0,OFFSET(G268,-$E$18,0)-SUM(OFFSET(F268,-$E$18,0):F268),0)))</f>
        <v>0</v>
      </c>
      <c r="K268" s="13">
        <f t="shared" ca="1" si="20"/>
        <v>0</v>
      </c>
      <c r="L268" s="26">
        <f t="shared" ca="1" si="21"/>
        <v>0</v>
      </c>
    </row>
    <row r="269" spans="4:12" x14ac:dyDescent="0.3">
      <c r="D269" s="25">
        <v>249</v>
      </c>
      <c r="E269" s="2">
        <f t="shared" ca="1" si="24"/>
        <v>264</v>
      </c>
      <c r="F269" s="15">
        <f t="shared" si="22"/>
        <v>5</v>
      </c>
      <c r="G269" s="15">
        <f t="shared" ca="1" si="23"/>
        <v>0</v>
      </c>
      <c r="H269" s="13">
        <f t="shared" ca="1" si="19"/>
        <v>0.2893150684931507</v>
      </c>
      <c r="I269" s="29">
        <f ca="1">IF(G269&lt;&gt;0,IF(E269&lt;0,0,IF(OR('Marinated Chicken'!I269&gt;0,Squid!I269&gt;0,Spanakopita!I269&gt;0,'Filet Mignon'!I269&gt;0),0,IF(OR(Pita!I269&gt;0,'Green Pepper'!I269&gt;0,'House Salad'!I269&gt;0,Mushrooms!I269&gt;0,Lemon!I269&gt;0,Tzatziki!I269&gt;0,'Monterey Jack'!I269&gt;0,Onions!I269&gt;0,'Garlic Butter Sauce'!I269&gt;0,Flour!I269&gt;0,Cheddar!I269&gt;0),50,200))),0)</f>
        <v>0</v>
      </c>
      <c r="J269" s="2">
        <f ca="1">IF(D269&lt;$E$18,"N/A",IF(D269=$E$18,IF($E$7-SUM(OFFSET(F269,-$E$18,0):F269)&gt;0,$E$7-SUM(OFFSET(F269,-$E$18,0):F269),0),IF(OFFSET(G269,-$E$18,0)-SUM(OFFSET(F269,-$E$18,0):F269)&gt;0,OFFSET(G269,-$E$18,0)-SUM(OFFSET(F269,-$E$18,0):F269),0)))</f>
        <v>0</v>
      </c>
      <c r="K269" s="13">
        <f t="shared" ca="1" si="20"/>
        <v>0</v>
      </c>
      <c r="L269" s="26">
        <f t="shared" ca="1" si="21"/>
        <v>0</v>
      </c>
    </row>
    <row r="270" spans="4:12" x14ac:dyDescent="0.3">
      <c r="D270" s="25">
        <v>250</v>
      </c>
      <c r="E270" s="2">
        <f t="shared" ca="1" si="24"/>
        <v>259</v>
      </c>
      <c r="F270" s="15">
        <f t="shared" si="22"/>
        <v>5</v>
      </c>
      <c r="G270" s="15">
        <f t="shared" ca="1" si="23"/>
        <v>0</v>
      </c>
      <c r="H270" s="13">
        <f t="shared" ca="1" si="19"/>
        <v>0.2838356164383562</v>
      </c>
      <c r="I270" s="29">
        <f ca="1">IF(G270&lt;&gt;0,IF(E270&lt;0,0,IF(OR('Marinated Chicken'!I270&gt;0,Squid!I270&gt;0,Spanakopita!I270&gt;0,'Filet Mignon'!I270&gt;0),0,IF(OR(Pita!I270&gt;0,'Green Pepper'!I270&gt;0,'House Salad'!I270&gt;0,Mushrooms!I270&gt;0,Lemon!I270&gt;0,Tzatziki!I270&gt;0,'Monterey Jack'!I270&gt;0,Onions!I270&gt;0,'Garlic Butter Sauce'!I270&gt;0,Flour!I270&gt;0,Cheddar!I270&gt;0),50,200))),0)</f>
        <v>0</v>
      </c>
      <c r="J270" s="2">
        <f ca="1">IF(D270&lt;$E$18,"N/A",IF(D270=$E$18,IF($E$7-SUM(OFFSET(F270,-$E$18,0):F270)&gt;0,$E$7-SUM(OFFSET(F270,-$E$18,0):F270),0),IF(OFFSET(G270,-$E$18,0)-SUM(OFFSET(F270,-$E$18,0):F270)&gt;0,OFFSET(G270,-$E$18,0)-SUM(OFFSET(F270,-$E$18,0):F270),0)))</f>
        <v>0</v>
      </c>
      <c r="K270" s="13">
        <f t="shared" ca="1" si="20"/>
        <v>0</v>
      </c>
      <c r="L270" s="26">
        <f t="shared" ca="1" si="21"/>
        <v>0</v>
      </c>
    </row>
    <row r="271" spans="4:12" x14ac:dyDescent="0.3">
      <c r="D271" s="25">
        <v>251</v>
      </c>
      <c r="E271" s="2">
        <f t="shared" ca="1" si="24"/>
        <v>254</v>
      </c>
      <c r="F271" s="15">
        <f t="shared" si="22"/>
        <v>5</v>
      </c>
      <c r="G271" s="15">
        <f t="shared" ca="1" si="23"/>
        <v>0</v>
      </c>
      <c r="H271" s="13">
        <f t="shared" ca="1" si="19"/>
        <v>0.2783561643835617</v>
      </c>
      <c r="I271" s="29">
        <f ca="1">IF(G271&lt;&gt;0,IF(E271&lt;0,0,IF(OR('Marinated Chicken'!I271&gt;0,Squid!I271&gt;0,Spanakopita!I271&gt;0,'Filet Mignon'!I271&gt;0),0,IF(OR(Pita!I271&gt;0,'Green Pepper'!I271&gt;0,'House Salad'!I271&gt;0,Mushrooms!I271&gt;0,Lemon!I271&gt;0,Tzatziki!I271&gt;0,'Monterey Jack'!I271&gt;0,Onions!I271&gt;0,'Garlic Butter Sauce'!I271&gt;0,Flour!I271&gt;0,Cheddar!I271&gt;0),50,200))),0)</f>
        <v>0</v>
      </c>
      <c r="J271" s="2">
        <f ca="1">IF(D271&lt;$E$18,"N/A",IF(D271=$E$18,IF($E$7-SUM(OFFSET(F271,-$E$18,0):F271)&gt;0,$E$7-SUM(OFFSET(F271,-$E$18,0):F271),0),IF(OFFSET(G271,-$E$18,0)-SUM(OFFSET(F271,-$E$18,0):F271)&gt;0,OFFSET(G271,-$E$18,0)-SUM(OFFSET(F271,-$E$18,0):F271),0)))</f>
        <v>0</v>
      </c>
      <c r="K271" s="13">
        <f t="shared" ca="1" si="20"/>
        <v>0</v>
      </c>
      <c r="L271" s="26">
        <f t="shared" ca="1" si="21"/>
        <v>0</v>
      </c>
    </row>
    <row r="272" spans="4:12" x14ac:dyDescent="0.3">
      <c r="D272" s="25">
        <v>252</v>
      </c>
      <c r="E272" s="2">
        <f t="shared" ca="1" si="24"/>
        <v>249</v>
      </c>
      <c r="F272" s="15">
        <f t="shared" si="22"/>
        <v>5</v>
      </c>
      <c r="G272" s="15">
        <f t="shared" ca="1" si="23"/>
        <v>0</v>
      </c>
      <c r="H272" s="13">
        <f t="shared" ca="1" si="19"/>
        <v>0.27287671232876715</v>
      </c>
      <c r="I272" s="29">
        <f ca="1">IF(G272&lt;&gt;0,IF(E272&lt;0,0,IF(OR('Marinated Chicken'!I272&gt;0,Squid!I272&gt;0,Spanakopita!I272&gt;0,'Filet Mignon'!I272&gt;0),0,IF(OR(Pita!I272&gt;0,'Green Pepper'!I272&gt;0,'House Salad'!I272&gt;0,Mushrooms!I272&gt;0,Lemon!I272&gt;0,Tzatziki!I272&gt;0,'Monterey Jack'!I272&gt;0,Onions!I272&gt;0,'Garlic Butter Sauce'!I272&gt;0,Flour!I272&gt;0,Cheddar!I272&gt;0),50,200))),0)</f>
        <v>0</v>
      </c>
      <c r="J272" s="2">
        <f ca="1">IF(D272&lt;$E$18,"N/A",IF(D272=$E$18,IF($E$7-SUM(OFFSET(F272,-$E$18,0):F272)&gt;0,$E$7-SUM(OFFSET(F272,-$E$18,0):F272),0),IF(OFFSET(G272,-$E$18,0)-SUM(OFFSET(F272,-$E$18,0):F272)&gt;0,OFFSET(G272,-$E$18,0)-SUM(OFFSET(F272,-$E$18,0):F272),0)))</f>
        <v>0</v>
      </c>
      <c r="K272" s="13">
        <f t="shared" ca="1" si="20"/>
        <v>0</v>
      </c>
      <c r="L272" s="26">
        <f t="shared" ca="1" si="21"/>
        <v>0</v>
      </c>
    </row>
    <row r="273" spans="4:12" x14ac:dyDescent="0.3">
      <c r="D273" s="25">
        <v>253</v>
      </c>
      <c r="E273" s="2">
        <f t="shared" ca="1" si="24"/>
        <v>244</v>
      </c>
      <c r="F273" s="15">
        <f t="shared" si="22"/>
        <v>5</v>
      </c>
      <c r="G273" s="15">
        <f t="shared" ca="1" si="23"/>
        <v>0</v>
      </c>
      <c r="H273" s="13">
        <f t="shared" ca="1" si="19"/>
        <v>0.26739726027397265</v>
      </c>
      <c r="I273" s="29">
        <f ca="1">IF(G273&lt;&gt;0,IF(E273&lt;0,0,IF(OR('Marinated Chicken'!I273&gt;0,Squid!I273&gt;0,Spanakopita!I273&gt;0,'Filet Mignon'!I273&gt;0),0,IF(OR(Pita!I273&gt;0,'Green Pepper'!I273&gt;0,'House Salad'!I273&gt;0,Mushrooms!I273&gt;0,Lemon!I273&gt;0,Tzatziki!I273&gt;0,'Monterey Jack'!I273&gt;0,Onions!I273&gt;0,'Garlic Butter Sauce'!I273&gt;0,Flour!I273&gt;0,Cheddar!I273&gt;0),50,200))),0)</f>
        <v>0</v>
      </c>
      <c r="J273" s="2">
        <f ca="1">IF(D273&lt;$E$18,"N/A",IF(D273=$E$18,IF($E$7-SUM(OFFSET(F273,-$E$18,0):F273)&gt;0,$E$7-SUM(OFFSET(F273,-$E$18,0):F273),0),IF(OFFSET(G273,-$E$18,0)-SUM(OFFSET(F273,-$E$18,0):F273)&gt;0,OFFSET(G273,-$E$18,0)-SUM(OFFSET(F273,-$E$18,0):F273),0)))</f>
        <v>0</v>
      </c>
      <c r="K273" s="13">
        <f t="shared" ca="1" si="20"/>
        <v>0</v>
      </c>
      <c r="L273" s="26">
        <f t="shared" ca="1" si="21"/>
        <v>0</v>
      </c>
    </row>
    <row r="274" spans="4:12" x14ac:dyDescent="0.3">
      <c r="D274" s="25">
        <v>254</v>
      </c>
      <c r="E274" s="2">
        <f t="shared" ca="1" si="24"/>
        <v>239</v>
      </c>
      <c r="F274" s="15">
        <f t="shared" si="22"/>
        <v>5</v>
      </c>
      <c r="G274" s="15">
        <f t="shared" ca="1" si="23"/>
        <v>0</v>
      </c>
      <c r="H274" s="13">
        <f t="shared" ca="1" si="19"/>
        <v>0.26191780821917809</v>
      </c>
      <c r="I274" s="29">
        <f ca="1">IF(G274&lt;&gt;0,IF(E274&lt;0,0,IF(OR('Marinated Chicken'!I274&gt;0,Squid!I274&gt;0,Spanakopita!I274&gt;0,'Filet Mignon'!I274&gt;0),0,IF(OR(Pita!I274&gt;0,'Green Pepper'!I274&gt;0,'House Salad'!I274&gt;0,Mushrooms!I274&gt;0,Lemon!I274&gt;0,Tzatziki!I274&gt;0,'Monterey Jack'!I274&gt;0,Onions!I274&gt;0,'Garlic Butter Sauce'!I274&gt;0,Flour!I274&gt;0,Cheddar!I274&gt;0),50,200))),0)</f>
        <v>0</v>
      </c>
      <c r="J274" s="2">
        <f ca="1">IF(D274&lt;$E$18,"N/A",IF(D274=$E$18,IF($E$7-SUM(OFFSET(F274,-$E$18,0):F274)&gt;0,$E$7-SUM(OFFSET(F274,-$E$18,0):F274),0),IF(OFFSET(G274,-$E$18,0)-SUM(OFFSET(F274,-$E$18,0):F274)&gt;0,OFFSET(G274,-$E$18,0)-SUM(OFFSET(F274,-$E$18,0):F274),0)))</f>
        <v>0</v>
      </c>
      <c r="K274" s="13">
        <f t="shared" ca="1" si="20"/>
        <v>0</v>
      </c>
      <c r="L274" s="26">
        <f t="shared" ca="1" si="21"/>
        <v>0</v>
      </c>
    </row>
    <row r="275" spans="4:12" x14ac:dyDescent="0.3">
      <c r="D275" s="25">
        <v>255</v>
      </c>
      <c r="E275" s="2">
        <f t="shared" ca="1" si="24"/>
        <v>234</v>
      </c>
      <c r="F275" s="15">
        <f t="shared" si="22"/>
        <v>5</v>
      </c>
      <c r="G275" s="15">
        <f t="shared" ca="1" si="23"/>
        <v>0</v>
      </c>
      <c r="H275" s="13">
        <f t="shared" ca="1" si="19"/>
        <v>0.2564383561643836</v>
      </c>
      <c r="I275" s="29">
        <f ca="1">IF(G275&lt;&gt;0,IF(E275&lt;0,0,IF(OR('Marinated Chicken'!I275&gt;0,Squid!I275&gt;0,Spanakopita!I275&gt;0,'Filet Mignon'!I275&gt;0),0,IF(OR(Pita!I275&gt;0,'Green Pepper'!I275&gt;0,'House Salad'!I275&gt;0,Mushrooms!I275&gt;0,Lemon!I275&gt;0,Tzatziki!I275&gt;0,'Monterey Jack'!I275&gt;0,Onions!I275&gt;0,'Garlic Butter Sauce'!I275&gt;0,Flour!I275&gt;0,Cheddar!I275&gt;0),50,200))),0)</f>
        <v>0</v>
      </c>
      <c r="J275" s="2">
        <f ca="1">IF(D275&lt;$E$18,"N/A",IF(D275=$E$18,IF($E$7-SUM(OFFSET(F275,-$E$18,0):F275)&gt;0,$E$7-SUM(OFFSET(F275,-$E$18,0):F275),0),IF(OFFSET(G275,-$E$18,0)-SUM(OFFSET(F275,-$E$18,0):F275)&gt;0,OFFSET(G275,-$E$18,0)-SUM(OFFSET(F275,-$E$18,0):F275),0)))</f>
        <v>0</v>
      </c>
      <c r="K275" s="13">
        <f t="shared" ca="1" si="20"/>
        <v>0</v>
      </c>
      <c r="L275" s="26">
        <f t="shared" ca="1" si="21"/>
        <v>0</v>
      </c>
    </row>
    <row r="276" spans="4:12" x14ac:dyDescent="0.3">
      <c r="D276" s="25">
        <v>256</v>
      </c>
      <c r="E276" s="2">
        <f t="shared" ca="1" si="24"/>
        <v>229</v>
      </c>
      <c r="F276" s="15">
        <f t="shared" si="22"/>
        <v>5</v>
      </c>
      <c r="G276" s="15">
        <f t="shared" ca="1" si="23"/>
        <v>0</v>
      </c>
      <c r="H276" s="13">
        <f t="shared" ca="1" si="19"/>
        <v>0.2509589041095891</v>
      </c>
      <c r="I276" s="29">
        <f ca="1">IF(G276&lt;&gt;0,IF(E276&lt;0,0,IF(OR('Marinated Chicken'!I276&gt;0,Squid!I276&gt;0,Spanakopita!I276&gt;0,'Filet Mignon'!I276&gt;0),0,IF(OR(Pita!I276&gt;0,'Green Pepper'!I276&gt;0,'House Salad'!I276&gt;0,Mushrooms!I276&gt;0,Lemon!I276&gt;0,Tzatziki!I276&gt;0,'Monterey Jack'!I276&gt;0,Onions!I276&gt;0,'Garlic Butter Sauce'!I276&gt;0,Flour!I276&gt;0,Cheddar!I276&gt;0),50,200))),0)</f>
        <v>0</v>
      </c>
      <c r="J276" s="2">
        <f ca="1">IF(D276&lt;$E$18,"N/A",IF(D276=$E$18,IF($E$7-SUM(OFFSET(F276,-$E$18,0):F276)&gt;0,$E$7-SUM(OFFSET(F276,-$E$18,0):F276),0),IF(OFFSET(G276,-$E$18,0)-SUM(OFFSET(F276,-$E$18,0):F276)&gt;0,OFFSET(G276,-$E$18,0)-SUM(OFFSET(F276,-$E$18,0):F276),0)))</f>
        <v>0</v>
      </c>
      <c r="K276" s="13">
        <f t="shared" ca="1" si="20"/>
        <v>0</v>
      </c>
      <c r="L276" s="26">
        <f t="shared" ca="1" si="21"/>
        <v>0</v>
      </c>
    </row>
    <row r="277" spans="4:12" x14ac:dyDescent="0.3">
      <c r="D277" s="25">
        <v>257</v>
      </c>
      <c r="E277" s="2">
        <f t="shared" ca="1" si="24"/>
        <v>224</v>
      </c>
      <c r="F277" s="15">
        <f t="shared" si="22"/>
        <v>5</v>
      </c>
      <c r="G277" s="15">
        <f t="shared" ca="1" si="23"/>
        <v>0</v>
      </c>
      <c r="H277" s="13">
        <f t="shared" ref="H277:H340" ca="1" si="25">IF(E277&gt;0,E277*($E$12/365),0)</f>
        <v>0.24547945205479454</v>
      </c>
      <c r="I277" s="29">
        <f ca="1">IF(G277&lt;&gt;0,IF(E277&lt;0,0,IF(OR('Marinated Chicken'!I277&gt;0,Squid!I277&gt;0,Spanakopita!I277&gt;0,'Filet Mignon'!I277&gt;0),0,IF(OR(Pita!I277&gt;0,'Green Pepper'!I277&gt;0,'House Salad'!I277&gt;0,Mushrooms!I277&gt;0,Lemon!I277&gt;0,Tzatziki!I277&gt;0,'Monterey Jack'!I277&gt;0,Onions!I277&gt;0,'Garlic Butter Sauce'!I277&gt;0,Flour!I277&gt;0,Cheddar!I277&gt;0),50,200))),0)</f>
        <v>0</v>
      </c>
      <c r="J277" s="2">
        <f ca="1">IF(D277&lt;$E$18,"N/A",IF(D277=$E$18,IF($E$7-SUM(OFFSET(F277,-$E$18,0):F277)&gt;0,$E$7-SUM(OFFSET(F277,-$E$18,0):F277),0),IF(OFFSET(G277,-$E$18,0)-SUM(OFFSET(F277,-$E$18,0):F277)&gt;0,OFFSET(G277,-$E$18,0)-SUM(OFFSET(F277,-$E$18,0):F277),0)))</f>
        <v>0</v>
      </c>
      <c r="K277" s="13">
        <f t="shared" ref="K277:K340" ca="1" si="26">IF(ISNUMBER(J277),J277*$E$13,0)</f>
        <v>0</v>
      </c>
      <c r="L277" s="26">
        <f t="shared" ref="L277:L340" ca="1" si="27">IF(D277&gt;1,IF(E277&lt;0,$E$14,0),0)</f>
        <v>0</v>
      </c>
    </row>
    <row r="278" spans="4:12" x14ac:dyDescent="0.3">
      <c r="D278" s="25">
        <v>258</v>
      </c>
      <c r="E278" s="2">
        <f t="shared" ca="1" si="24"/>
        <v>219</v>
      </c>
      <c r="F278" s="15">
        <f t="shared" ref="F278:F341" si="28">ROUND($E$15/7,0)</f>
        <v>5</v>
      </c>
      <c r="G278" s="15">
        <f t="shared" ref="G278:G341" ca="1" si="29">IF(D278=1,$E$4,IF(E278&lt;0,$E$4-E278,IF(MOD(D278,$E$5)=0,$E$4-E278,0)))</f>
        <v>0</v>
      </c>
      <c r="H278" s="13">
        <f t="shared" ca="1" si="25"/>
        <v>0.24000000000000002</v>
      </c>
      <c r="I278" s="29">
        <f ca="1">IF(G278&lt;&gt;0,IF(E278&lt;0,0,IF(OR('Marinated Chicken'!I278&gt;0,Squid!I278&gt;0,Spanakopita!I278&gt;0,'Filet Mignon'!I278&gt;0),0,IF(OR(Pita!I278&gt;0,'Green Pepper'!I278&gt;0,'House Salad'!I278&gt;0,Mushrooms!I278&gt;0,Lemon!I278&gt;0,Tzatziki!I278&gt;0,'Monterey Jack'!I278&gt;0,Onions!I278&gt;0,'Garlic Butter Sauce'!I278&gt;0,Flour!I278&gt;0,Cheddar!I278&gt;0),50,200))),0)</f>
        <v>0</v>
      </c>
      <c r="J278" s="2">
        <f ca="1">IF(D278&lt;$E$18,"N/A",IF(D278=$E$18,IF($E$7-SUM(OFFSET(F278,-$E$18,0):F278)&gt;0,$E$7-SUM(OFFSET(F278,-$E$18,0):F278),0),IF(OFFSET(G278,-$E$18,0)-SUM(OFFSET(F278,-$E$18,0):F278)&gt;0,OFFSET(G278,-$E$18,0)-SUM(OFFSET(F278,-$E$18,0):F278),0)))</f>
        <v>0</v>
      </c>
      <c r="K278" s="13">
        <f t="shared" ca="1" si="26"/>
        <v>0</v>
      </c>
      <c r="L278" s="26">
        <f t="shared" ca="1" si="27"/>
        <v>0</v>
      </c>
    </row>
    <row r="279" spans="4:12" x14ac:dyDescent="0.3">
      <c r="D279" s="25">
        <v>259</v>
      </c>
      <c r="E279" s="2">
        <f t="shared" ca="1" si="24"/>
        <v>214</v>
      </c>
      <c r="F279" s="15">
        <f t="shared" si="28"/>
        <v>5</v>
      </c>
      <c r="G279" s="15">
        <f t="shared" ca="1" si="29"/>
        <v>0</v>
      </c>
      <c r="H279" s="13">
        <f t="shared" ca="1" si="25"/>
        <v>0.23452054794520552</v>
      </c>
      <c r="I279" s="29">
        <f ca="1">IF(G279&lt;&gt;0,IF(E279&lt;0,0,IF(OR('Marinated Chicken'!I279&gt;0,Squid!I279&gt;0,Spanakopita!I279&gt;0,'Filet Mignon'!I279&gt;0),0,IF(OR(Pita!I279&gt;0,'Green Pepper'!I279&gt;0,'House Salad'!I279&gt;0,Mushrooms!I279&gt;0,Lemon!I279&gt;0,Tzatziki!I279&gt;0,'Monterey Jack'!I279&gt;0,Onions!I279&gt;0,'Garlic Butter Sauce'!I279&gt;0,Flour!I279&gt;0,Cheddar!I279&gt;0),50,200))),0)</f>
        <v>0</v>
      </c>
      <c r="J279" s="2">
        <f ca="1">IF(D279&lt;$E$18,"N/A",IF(D279=$E$18,IF($E$7-SUM(OFFSET(F279,-$E$18,0):F279)&gt;0,$E$7-SUM(OFFSET(F279,-$E$18,0):F279),0),IF(OFFSET(G279,-$E$18,0)-SUM(OFFSET(F279,-$E$18,0):F279)&gt;0,OFFSET(G279,-$E$18,0)-SUM(OFFSET(F279,-$E$18,0):F279),0)))</f>
        <v>0</v>
      </c>
      <c r="K279" s="13">
        <f t="shared" ca="1" si="26"/>
        <v>0</v>
      </c>
      <c r="L279" s="26">
        <f t="shared" ca="1" si="27"/>
        <v>0</v>
      </c>
    </row>
    <row r="280" spans="4:12" x14ac:dyDescent="0.3">
      <c r="D280" s="25">
        <v>260</v>
      </c>
      <c r="E280" s="2">
        <f t="shared" ca="1" si="24"/>
        <v>209</v>
      </c>
      <c r="F280" s="15">
        <f t="shared" si="28"/>
        <v>5</v>
      </c>
      <c r="G280" s="15">
        <f t="shared" ca="1" si="29"/>
        <v>0</v>
      </c>
      <c r="H280" s="13">
        <f t="shared" ca="1" si="25"/>
        <v>0.229041095890411</v>
      </c>
      <c r="I280" s="29">
        <f ca="1">IF(G280&lt;&gt;0,IF(E280&lt;0,0,IF(OR('Marinated Chicken'!I280&gt;0,Squid!I280&gt;0,Spanakopita!I280&gt;0,'Filet Mignon'!I280&gt;0),0,IF(OR(Pita!I280&gt;0,'Green Pepper'!I280&gt;0,'House Salad'!I280&gt;0,Mushrooms!I280&gt;0,Lemon!I280&gt;0,Tzatziki!I280&gt;0,'Monterey Jack'!I280&gt;0,Onions!I280&gt;0,'Garlic Butter Sauce'!I280&gt;0,Flour!I280&gt;0,Cheddar!I280&gt;0),50,200))),0)</f>
        <v>0</v>
      </c>
      <c r="J280" s="2">
        <f ca="1">IF(D280&lt;$E$18,"N/A",IF(D280=$E$18,IF($E$7-SUM(OFFSET(F280,-$E$18,0):F280)&gt;0,$E$7-SUM(OFFSET(F280,-$E$18,0):F280),0),IF(OFFSET(G280,-$E$18,0)-SUM(OFFSET(F280,-$E$18,0):F280)&gt;0,OFFSET(G280,-$E$18,0)-SUM(OFFSET(F280,-$E$18,0):F280),0)))</f>
        <v>0</v>
      </c>
      <c r="K280" s="13">
        <f t="shared" ca="1" si="26"/>
        <v>0</v>
      </c>
      <c r="L280" s="26">
        <f t="shared" ca="1" si="27"/>
        <v>0</v>
      </c>
    </row>
    <row r="281" spans="4:12" x14ac:dyDescent="0.3">
      <c r="D281" s="25">
        <v>261</v>
      </c>
      <c r="E281" s="2">
        <f t="shared" ca="1" si="24"/>
        <v>204</v>
      </c>
      <c r="F281" s="15">
        <f t="shared" si="28"/>
        <v>5</v>
      </c>
      <c r="G281" s="15">
        <f t="shared" ca="1" si="29"/>
        <v>0</v>
      </c>
      <c r="H281" s="13">
        <f t="shared" ca="1" si="25"/>
        <v>0.22356164383561647</v>
      </c>
      <c r="I281" s="29">
        <f ca="1">IF(G281&lt;&gt;0,IF(E281&lt;0,0,IF(OR('Marinated Chicken'!I281&gt;0,Squid!I281&gt;0,Spanakopita!I281&gt;0,'Filet Mignon'!I281&gt;0),0,IF(OR(Pita!I281&gt;0,'Green Pepper'!I281&gt;0,'House Salad'!I281&gt;0,Mushrooms!I281&gt;0,Lemon!I281&gt;0,Tzatziki!I281&gt;0,'Monterey Jack'!I281&gt;0,Onions!I281&gt;0,'Garlic Butter Sauce'!I281&gt;0,Flour!I281&gt;0,Cheddar!I281&gt;0),50,200))),0)</f>
        <v>0</v>
      </c>
      <c r="J281" s="2">
        <f ca="1">IF(D281&lt;$E$18,"N/A",IF(D281=$E$18,IF($E$7-SUM(OFFSET(F281,-$E$18,0):F281)&gt;0,$E$7-SUM(OFFSET(F281,-$E$18,0):F281),0),IF(OFFSET(G281,-$E$18,0)-SUM(OFFSET(F281,-$E$18,0):F281)&gt;0,OFFSET(G281,-$E$18,0)-SUM(OFFSET(F281,-$E$18,0):F281),0)))</f>
        <v>0</v>
      </c>
      <c r="K281" s="13">
        <f t="shared" ca="1" si="26"/>
        <v>0</v>
      </c>
      <c r="L281" s="26">
        <f t="shared" ca="1" si="27"/>
        <v>0</v>
      </c>
    </row>
    <row r="282" spans="4:12" x14ac:dyDescent="0.3">
      <c r="D282" s="25">
        <v>262</v>
      </c>
      <c r="E282" s="2">
        <f t="shared" ca="1" si="24"/>
        <v>199</v>
      </c>
      <c r="F282" s="15">
        <f t="shared" si="28"/>
        <v>5</v>
      </c>
      <c r="G282" s="15">
        <f t="shared" ca="1" si="29"/>
        <v>0</v>
      </c>
      <c r="H282" s="13">
        <f t="shared" ca="1" si="25"/>
        <v>0.21808219178082194</v>
      </c>
      <c r="I282" s="29">
        <f ca="1">IF(G282&lt;&gt;0,IF(E282&lt;0,0,IF(OR('Marinated Chicken'!I282&gt;0,Squid!I282&gt;0,Spanakopita!I282&gt;0,'Filet Mignon'!I282&gt;0),0,IF(OR(Pita!I282&gt;0,'Green Pepper'!I282&gt;0,'House Salad'!I282&gt;0,Mushrooms!I282&gt;0,Lemon!I282&gt;0,Tzatziki!I282&gt;0,'Monterey Jack'!I282&gt;0,Onions!I282&gt;0,'Garlic Butter Sauce'!I282&gt;0,Flour!I282&gt;0,Cheddar!I282&gt;0),50,200))),0)</f>
        <v>0</v>
      </c>
      <c r="J282" s="2">
        <f ca="1">IF(D282&lt;$E$18,"N/A",IF(D282=$E$18,IF($E$7-SUM(OFFSET(F282,-$E$18,0):F282)&gt;0,$E$7-SUM(OFFSET(F282,-$E$18,0):F282),0),IF(OFFSET(G282,-$E$18,0)-SUM(OFFSET(F282,-$E$18,0):F282)&gt;0,OFFSET(G282,-$E$18,0)-SUM(OFFSET(F282,-$E$18,0):F282),0)))</f>
        <v>0</v>
      </c>
      <c r="K282" s="13">
        <f t="shared" ca="1" si="26"/>
        <v>0</v>
      </c>
      <c r="L282" s="26">
        <f t="shared" ca="1" si="27"/>
        <v>0</v>
      </c>
    </row>
    <row r="283" spans="4:12" x14ac:dyDescent="0.3">
      <c r="D283" s="25">
        <v>263</v>
      </c>
      <c r="E283" s="2">
        <f t="shared" ca="1" si="24"/>
        <v>194</v>
      </c>
      <c r="F283" s="15">
        <f t="shared" si="28"/>
        <v>5</v>
      </c>
      <c r="G283" s="15">
        <f t="shared" ca="1" si="29"/>
        <v>0</v>
      </c>
      <c r="H283" s="13">
        <f t="shared" ca="1" si="25"/>
        <v>0.21260273972602742</v>
      </c>
      <c r="I283" s="29">
        <f ca="1">IF(G283&lt;&gt;0,IF(E283&lt;0,0,IF(OR('Marinated Chicken'!I283&gt;0,Squid!I283&gt;0,Spanakopita!I283&gt;0,'Filet Mignon'!I283&gt;0),0,IF(OR(Pita!I283&gt;0,'Green Pepper'!I283&gt;0,'House Salad'!I283&gt;0,Mushrooms!I283&gt;0,Lemon!I283&gt;0,Tzatziki!I283&gt;0,'Monterey Jack'!I283&gt;0,Onions!I283&gt;0,'Garlic Butter Sauce'!I283&gt;0,Flour!I283&gt;0,Cheddar!I283&gt;0),50,200))),0)</f>
        <v>0</v>
      </c>
      <c r="J283" s="2">
        <f ca="1">IF(D283&lt;$E$18,"N/A",IF(D283=$E$18,IF($E$7-SUM(OFFSET(F283,-$E$18,0):F283)&gt;0,$E$7-SUM(OFFSET(F283,-$E$18,0):F283),0),IF(OFFSET(G283,-$E$18,0)-SUM(OFFSET(F283,-$E$18,0):F283)&gt;0,OFFSET(G283,-$E$18,0)-SUM(OFFSET(F283,-$E$18,0):F283),0)))</f>
        <v>0</v>
      </c>
      <c r="K283" s="13">
        <f t="shared" ca="1" si="26"/>
        <v>0</v>
      </c>
      <c r="L283" s="26">
        <f t="shared" ca="1" si="27"/>
        <v>0</v>
      </c>
    </row>
    <row r="284" spans="4:12" x14ac:dyDescent="0.3">
      <c r="D284" s="25">
        <v>264</v>
      </c>
      <c r="E284" s="2">
        <f t="shared" ref="E284:E347" ca="1" si="30">E283-F284+G283-IF(ISNUMBER(J283),J283,0)</f>
        <v>189</v>
      </c>
      <c r="F284" s="15">
        <f t="shared" si="28"/>
        <v>5</v>
      </c>
      <c r="G284" s="15">
        <f t="shared" ca="1" si="29"/>
        <v>0</v>
      </c>
      <c r="H284" s="13">
        <f t="shared" ca="1" si="25"/>
        <v>0.20712328767123289</v>
      </c>
      <c r="I284" s="29">
        <f ca="1">IF(G284&lt;&gt;0,IF(E284&lt;0,0,IF(OR('Marinated Chicken'!I284&gt;0,Squid!I284&gt;0,Spanakopita!I284&gt;0,'Filet Mignon'!I284&gt;0),0,IF(OR(Pita!I284&gt;0,'Green Pepper'!I284&gt;0,'House Salad'!I284&gt;0,Mushrooms!I284&gt;0,Lemon!I284&gt;0,Tzatziki!I284&gt;0,'Monterey Jack'!I284&gt;0,Onions!I284&gt;0,'Garlic Butter Sauce'!I284&gt;0,Flour!I284&gt;0,Cheddar!I284&gt;0),50,200))),0)</f>
        <v>0</v>
      </c>
      <c r="J284" s="2">
        <f ca="1">IF(D284&lt;$E$18,"N/A",IF(D284=$E$18,IF($E$7-SUM(OFFSET(F284,-$E$18,0):F284)&gt;0,$E$7-SUM(OFFSET(F284,-$E$18,0):F284),0),IF(OFFSET(G284,-$E$18,0)-SUM(OFFSET(F284,-$E$18,0):F284)&gt;0,OFFSET(G284,-$E$18,0)-SUM(OFFSET(F284,-$E$18,0):F284),0)))</f>
        <v>0</v>
      </c>
      <c r="K284" s="13">
        <f t="shared" ca="1" si="26"/>
        <v>0</v>
      </c>
      <c r="L284" s="26">
        <f t="shared" ca="1" si="27"/>
        <v>0</v>
      </c>
    </row>
    <row r="285" spans="4:12" x14ac:dyDescent="0.3">
      <c r="D285" s="25">
        <v>265</v>
      </c>
      <c r="E285" s="2">
        <f t="shared" ca="1" si="30"/>
        <v>184</v>
      </c>
      <c r="F285" s="15">
        <f t="shared" si="28"/>
        <v>5</v>
      </c>
      <c r="G285" s="15">
        <f t="shared" ca="1" si="29"/>
        <v>0</v>
      </c>
      <c r="H285" s="13">
        <f t="shared" ca="1" si="25"/>
        <v>0.20164383561643839</v>
      </c>
      <c r="I285" s="29">
        <f ca="1">IF(G285&lt;&gt;0,IF(E285&lt;0,0,IF(OR('Marinated Chicken'!I285&gt;0,Squid!I285&gt;0,Spanakopita!I285&gt;0,'Filet Mignon'!I285&gt;0),0,IF(OR(Pita!I285&gt;0,'Green Pepper'!I285&gt;0,'House Salad'!I285&gt;0,Mushrooms!I285&gt;0,Lemon!I285&gt;0,Tzatziki!I285&gt;0,'Monterey Jack'!I285&gt;0,Onions!I285&gt;0,'Garlic Butter Sauce'!I285&gt;0,Flour!I285&gt;0,Cheddar!I285&gt;0),50,200))),0)</f>
        <v>0</v>
      </c>
      <c r="J285" s="2">
        <f ca="1">IF(D285&lt;$E$18,"N/A",IF(D285=$E$18,IF($E$7-SUM(OFFSET(F285,-$E$18,0):F285)&gt;0,$E$7-SUM(OFFSET(F285,-$E$18,0):F285),0),IF(OFFSET(G285,-$E$18,0)-SUM(OFFSET(F285,-$E$18,0):F285)&gt;0,OFFSET(G285,-$E$18,0)-SUM(OFFSET(F285,-$E$18,0):F285),0)))</f>
        <v>0</v>
      </c>
      <c r="K285" s="13">
        <f t="shared" ca="1" si="26"/>
        <v>0</v>
      </c>
      <c r="L285" s="26">
        <f t="shared" ca="1" si="27"/>
        <v>0</v>
      </c>
    </row>
    <row r="286" spans="4:12" x14ac:dyDescent="0.3">
      <c r="D286" s="25">
        <v>266</v>
      </c>
      <c r="E286" s="2">
        <f t="shared" ca="1" si="30"/>
        <v>179</v>
      </c>
      <c r="F286" s="15">
        <f t="shared" si="28"/>
        <v>5</v>
      </c>
      <c r="G286" s="15">
        <f t="shared" ca="1" si="29"/>
        <v>0</v>
      </c>
      <c r="H286" s="13">
        <f t="shared" ca="1" si="25"/>
        <v>0.19616438356164387</v>
      </c>
      <c r="I286" s="29">
        <f ca="1">IF(G286&lt;&gt;0,IF(E286&lt;0,0,IF(OR('Marinated Chicken'!I286&gt;0,Squid!I286&gt;0,Spanakopita!I286&gt;0,'Filet Mignon'!I286&gt;0),0,IF(OR(Pita!I286&gt;0,'Green Pepper'!I286&gt;0,'House Salad'!I286&gt;0,Mushrooms!I286&gt;0,Lemon!I286&gt;0,Tzatziki!I286&gt;0,'Monterey Jack'!I286&gt;0,Onions!I286&gt;0,'Garlic Butter Sauce'!I286&gt;0,Flour!I286&gt;0,Cheddar!I286&gt;0),50,200))),0)</f>
        <v>0</v>
      </c>
      <c r="J286" s="2">
        <f ca="1">IF(D286&lt;$E$18,"N/A",IF(D286=$E$18,IF($E$7-SUM(OFFSET(F286,-$E$18,0):F286)&gt;0,$E$7-SUM(OFFSET(F286,-$E$18,0):F286),0),IF(OFFSET(G286,-$E$18,0)-SUM(OFFSET(F286,-$E$18,0):F286)&gt;0,OFFSET(G286,-$E$18,0)-SUM(OFFSET(F286,-$E$18,0):F286),0)))</f>
        <v>0</v>
      </c>
      <c r="K286" s="13">
        <f t="shared" ca="1" si="26"/>
        <v>0</v>
      </c>
      <c r="L286" s="26">
        <f t="shared" ca="1" si="27"/>
        <v>0</v>
      </c>
    </row>
    <row r="287" spans="4:12" x14ac:dyDescent="0.3">
      <c r="D287" s="25">
        <v>267</v>
      </c>
      <c r="E287" s="2">
        <f t="shared" ca="1" si="30"/>
        <v>174</v>
      </c>
      <c r="F287" s="15">
        <f t="shared" si="28"/>
        <v>5</v>
      </c>
      <c r="G287" s="15">
        <f t="shared" ca="1" si="29"/>
        <v>0</v>
      </c>
      <c r="H287" s="13">
        <f t="shared" ca="1" si="25"/>
        <v>0.19068493150684934</v>
      </c>
      <c r="I287" s="29">
        <f ca="1">IF(G287&lt;&gt;0,IF(E287&lt;0,0,IF(OR('Marinated Chicken'!I287&gt;0,Squid!I287&gt;0,Spanakopita!I287&gt;0,'Filet Mignon'!I287&gt;0),0,IF(OR(Pita!I287&gt;0,'Green Pepper'!I287&gt;0,'House Salad'!I287&gt;0,Mushrooms!I287&gt;0,Lemon!I287&gt;0,Tzatziki!I287&gt;0,'Monterey Jack'!I287&gt;0,Onions!I287&gt;0,'Garlic Butter Sauce'!I287&gt;0,Flour!I287&gt;0,Cheddar!I287&gt;0),50,200))),0)</f>
        <v>0</v>
      </c>
      <c r="J287" s="2">
        <f ca="1">IF(D287&lt;$E$18,"N/A",IF(D287=$E$18,IF($E$7-SUM(OFFSET(F287,-$E$18,0):F287)&gt;0,$E$7-SUM(OFFSET(F287,-$E$18,0):F287),0),IF(OFFSET(G287,-$E$18,0)-SUM(OFFSET(F287,-$E$18,0):F287)&gt;0,OFFSET(G287,-$E$18,0)-SUM(OFFSET(F287,-$E$18,0):F287),0)))</f>
        <v>0</v>
      </c>
      <c r="K287" s="13">
        <f t="shared" ca="1" si="26"/>
        <v>0</v>
      </c>
      <c r="L287" s="26">
        <f t="shared" ca="1" si="27"/>
        <v>0</v>
      </c>
    </row>
    <row r="288" spans="4:12" x14ac:dyDescent="0.3">
      <c r="D288" s="25">
        <v>268</v>
      </c>
      <c r="E288" s="2">
        <f t="shared" ca="1" si="30"/>
        <v>169</v>
      </c>
      <c r="F288" s="15">
        <f t="shared" si="28"/>
        <v>5</v>
      </c>
      <c r="G288" s="15">
        <f t="shared" ca="1" si="29"/>
        <v>0</v>
      </c>
      <c r="H288" s="13">
        <f t="shared" ca="1" si="25"/>
        <v>0.18520547945205482</v>
      </c>
      <c r="I288" s="29">
        <f ca="1">IF(G288&lt;&gt;0,IF(E288&lt;0,0,IF(OR('Marinated Chicken'!I288&gt;0,Squid!I288&gt;0,Spanakopita!I288&gt;0,'Filet Mignon'!I288&gt;0),0,IF(OR(Pita!I288&gt;0,'Green Pepper'!I288&gt;0,'House Salad'!I288&gt;0,Mushrooms!I288&gt;0,Lemon!I288&gt;0,Tzatziki!I288&gt;0,'Monterey Jack'!I288&gt;0,Onions!I288&gt;0,'Garlic Butter Sauce'!I288&gt;0,Flour!I288&gt;0,Cheddar!I288&gt;0),50,200))),0)</f>
        <v>0</v>
      </c>
      <c r="J288" s="2">
        <f ca="1">IF(D288&lt;$E$18,"N/A",IF(D288=$E$18,IF($E$7-SUM(OFFSET(F288,-$E$18,0):F288)&gt;0,$E$7-SUM(OFFSET(F288,-$E$18,0):F288),0),IF(OFFSET(G288,-$E$18,0)-SUM(OFFSET(F288,-$E$18,0):F288)&gt;0,OFFSET(G288,-$E$18,0)-SUM(OFFSET(F288,-$E$18,0):F288),0)))</f>
        <v>0</v>
      </c>
      <c r="K288" s="13">
        <f t="shared" ca="1" si="26"/>
        <v>0</v>
      </c>
      <c r="L288" s="26">
        <f t="shared" ca="1" si="27"/>
        <v>0</v>
      </c>
    </row>
    <row r="289" spans="4:12" x14ac:dyDescent="0.3">
      <c r="D289" s="25">
        <v>269</v>
      </c>
      <c r="E289" s="2">
        <f t="shared" ca="1" si="30"/>
        <v>164</v>
      </c>
      <c r="F289" s="15">
        <f t="shared" si="28"/>
        <v>5</v>
      </c>
      <c r="G289" s="15">
        <f t="shared" ca="1" si="29"/>
        <v>0</v>
      </c>
      <c r="H289" s="13">
        <f t="shared" ca="1" si="25"/>
        <v>0.17972602739726029</v>
      </c>
      <c r="I289" s="29">
        <f ca="1">IF(G289&lt;&gt;0,IF(E289&lt;0,0,IF(OR('Marinated Chicken'!I289&gt;0,Squid!I289&gt;0,Spanakopita!I289&gt;0,'Filet Mignon'!I289&gt;0),0,IF(OR(Pita!I289&gt;0,'Green Pepper'!I289&gt;0,'House Salad'!I289&gt;0,Mushrooms!I289&gt;0,Lemon!I289&gt;0,Tzatziki!I289&gt;0,'Monterey Jack'!I289&gt;0,Onions!I289&gt;0,'Garlic Butter Sauce'!I289&gt;0,Flour!I289&gt;0,Cheddar!I289&gt;0),50,200))),0)</f>
        <v>0</v>
      </c>
      <c r="J289" s="2">
        <f ca="1">IF(D289&lt;$E$18,"N/A",IF(D289=$E$18,IF($E$7-SUM(OFFSET(F289,-$E$18,0):F289)&gt;0,$E$7-SUM(OFFSET(F289,-$E$18,0):F289),0),IF(OFFSET(G289,-$E$18,0)-SUM(OFFSET(F289,-$E$18,0):F289)&gt;0,OFFSET(G289,-$E$18,0)-SUM(OFFSET(F289,-$E$18,0):F289),0)))</f>
        <v>0</v>
      </c>
      <c r="K289" s="13">
        <f t="shared" ca="1" si="26"/>
        <v>0</v>
      </c>
      <c r="L289" s="26">
        <f t="shared" ca="1" si="27"/>
        <v>0</v>
      </c>
    </row>
    <row r="290" spans="4:12" x14ac:dyDescent="0.3">
      <c r="D290" s="25">
        <v>270</v>
      </c>
      <c r="E290" s="2">
        <f t="shared" ca="1" si="30"/>
        <v>159</v>
      </c>
      <c r="F290" s="15">
        <f t="shared" si="28"/>
        <v>5</v>
      </c>
      <c r="G290" s="15">
        <f t="shared" ca="1" si="29"/>
        <v>0</v>
      </c>
      <c r="H290" s="13">
        <f t="shared" ca="1" si="25"/>
        <v>0.17424657534246576</v>
      </c>
      <c r="I290" s="29">
        <f ca="1">IF(G290&lt;&gt;0,IF(E290&lt;0,0,IF(OR('Marinated Chicken'!I290&gt;0,Squid!I290&gt;0,Spanakopita!I290&gt;0,'Filet Mignon'!I290&gt;0),0,IF(OR(Pita!I290&gt;0,'Green Pepper'!I290&gt;0,'House Salad'!I290&gt;0,Mushrooms!I290&gt;0,Lemon!I290&gt;0,Tzatziki!I290&gt;0,'Monterey Jack'!I290&gt;0,Onions!I290&gt;0,'Garlic Butter Sauce'!I290&gt;0,Flour!I290&gt;0,Cheddar!I290&gt;0),50,200))),0)</f>
        <v>0</v>
      </c>
      <c r="J290" s="2">
        <f ca="1">IF(D290&lt;$E$18,"N/A",IF(D290=$E$18,IF($E$7-SUM(OFFSET(F290,-$E$18,0):F290)&gt;0,$E$7-SUM(OFFSET(F290,-$E$18,0):F290),0),IF(OFFSET(G290,-$E$18,0)-SUM(OFFSET(F290,-$E$18,0):F290)&gt;0,OFFSET(G290,-$E$18,0)-SUM(OFFSET(F290,-$E$18,0):F290),0)))</f>
        <v>0</v>
      </c>
      <c r="K290" s="13">
        <f t="shared" ca="1" si="26"/>
        <v>0</v>
      </c>
      <c r="L290" s="26">
        <f t="shared" ca="1" si="27"/>
        <v>0</v>
      </c>
    </row>
    <row r="291" spans="4:12" x14ac:dyDescent="0.3">
      <c r="D291" s="25">
        <v>271</v>
      </c>
      <c r="E291" s="2">
        <f t="shared" ca="1" si="30"/>
        <v>154</v>
      </c>
      <c r="F291" s="15">
        <f t="shared" si="28"/>
        <v>5</v>
      </c>
      <c r="G291" s="15">
        <f t="shared" ca="1" si="29"/>
        <v>0</v>
      </c>
      <c r="H291" s="13">
        <f t="shared" ca="1" si="25"/>
        <v>0.16876712328767127</v>
      </c>
      <c r="I291" s="29">
        <f ca="1">IF(G291&lt;&gt;0,IF(E291&lt;0,0,IF(OR('Marinated Chicken'!I291&gt;0,Squid!I291&gt;0,Spanakopita!I291&gt;0,'Filet Mignon'!I291&gt;0),0,IF(OR(Pita!I291&gt;0,'Green Pepper'!I291&gt;0,'House Salad'!I291&gt;0,Mushrooms!I291&gt;0,Lemon!I291&gt;0,Tzatziki!I291&gt;0,'Monterey Jack'!I291&gt;0,Onions!I291&gt;0,'Garlic Butter Sauce'!I291&gt;0,Flour!I291&gt;0,Cheddar!I291&gt;0),50,200))),0)</f>
        <v>0</v>
      </c>
      <c r="J291" s="2">
        <f ca="1">IF(D291&lt;$E$18,"N/A",IF(D291=$E$18,IF($E$7-SUM(OFFSET(F291,-$E$18,0):F291)&gt;0,$E$7-SUM(OFFSET(F291,-$E$18,0):F291),0),IF(OFFSET(G291,-$E$18,0)-SUM(OFFSET(F291,-$E$18,0):F291)&gt;0,OFFSET(G291,-$E$18,0)-SUM(OFFSET(F291,-$E$18,0):F291),0)))</f>
        <v>0</v>
      </c>
      <c r="K291" s="13">
        <f t="shared" ca="1" si="26"/>
        <v>0</v>
      </c>
      <c r="L291" s="26">
        <f t="shared" ca="1" si="27"/>
        <v>0</v>
      </c>
    </row>
    <row r="292" spans="4:12" x14ac:dyDescent="0.3">
      <c r="D292" s="25">
        <v>272</v>
      </c>
      <c r="E292" s="2">
        <f t="shared" ca="1" si="30"/>
        <v>149</v>
      </c>
      <c r="F292" s="15">
        <f t="shared" si="28"/>
        <v>5</v>
      </c>
      <c r="G292" s="15">
        <f t="shared" ca="1" si="29"/>
        <v>0</v>
      </c>
      <c r="H292" s="13">
        <f t="shared" ca="1" si="25"/>
        <v>0.16328767123287674</v>
      </c>
      <c r="I292" s="29">
        <f ca="1">IF(G292&lt;&gt;0,IF(E292&lt;0,0,IF(OR('Marinated Chicken'!I292&gt;0,Squid!I292&gt;0,Spanakopita!I292&gt;0,'Filet Mignon'!I292&gt;0),0,IF(OR(Pita!I292&gt;0,'Green Pepper'!I292&gt;0,'House Salad'!I292&gt;0,Mushrooms!I292&gt;0,Lemon!I292&gt;0,Tzatziki!I292&gt;0,'Monterey Jack'!I292&gt;0,Onions!I292&gt;0,'Garlic Butter Sauce'!I292&gt;0,Flour!I292&gt;0,Cheddar!I292&gt;0),50,200))),0)</f>
        <v>0</v>
      </c>
      <c r="J292" s="2">
        <f ca="1">IF(D292&lt;$E$18,"N/A",IF(D292=$E$18,IF($E$7-SUM(OFFSET(F292,-$E$18,0):F292)&gt;0,$E$7-SUM(OFFSET(F292,-$E$18,0):F292),0),IF(OFFSET(G292,-$E$18,0)-SUM(OFFSET(F292,-$E$18,0):F292)&gt;0,OFFSET(G292,-$E$18,0)-SUM(OFFSET(F292,-$E$18,0):F292),0)))</f>
        <v>0</v>
      </c>
      <c r="K292" s="13">
        <f t="shared" ca="1" si="26"/>
        <v>0</v>
      </c>
      <c r="L292" s="26">
        <f t="shared" ca="1" si="27"/>
        <v>0</v>
      </c>
    </row>
    <row r="293" spans="4:12" x14ac:dyDescent="0.3">
      <c r="D293" s="25">
        <v>273</v>
      </c>
      <c r="E293" s="2">
        <f t="shared" ca="1" si="30"/>
        <v>144</v>
      </c>
      <c r="F293" s="15">
        <f t="shared" si="28"/>
        <v>5</v>
      </c>
      <c r="G293" s="15">
        <f t="shared" ca="1" si="29"/>
        <v>0</v>
      </c>
      <c r="H293" s="13">
        <f t="shared" ca="1" si="25"/>
        <v>0.15780821917808222</v>
      </c>
      <c r="I293" s="29">
        <f ca="1">IF(G293&lt;&gt;0,IF(E293&lt;0,0,IF(OR('Marinated Chicken'!I293&gt;0,Squid!I293&gt;0,Spanakopita!I293&gt;0,'Filet Mignon'!I293&gt;0),0,IF(OR(Pita!I293&gt;0,'Green Pepper'!I293&gt;0,'House Salad'!I293&gt;0,Mushrooms!I293&gt;0,Lemon!I293&gt;0,Tzatziki!I293&gt;0,'Monterey Jack'!I293&gt;0,Onions!I293&gt;0,'Garlic Butter Sauce'!I293&gt;0,Flour!I293&gt;0,Cheddar!I293&gt;0),50,200))),0)</f>
        <v>0</v>
      </c>
      <c r="J293" s="2">
        <f ca="1">IF(D293&lt;$E$18,"N/A",IF(D293=$E$18,IF($E$7-SUM(OFFSET(F293,-$E$18,0):F293)&gt;0,$E$7-SUM(OFFSET(F293,-$E$18,0):F293),0),IF(OFFSET(G293,-$E$18,0)-SUM(OFFSET(F293,-$E$18,0):F293)&gt;0,OFFSET(G293,-$E$18,0)-SUM(OFFSET(F293,-$E$18,0):F293),0)))</f>
        <v>0</v>
      </c>
      <c r="K293" s="13">
        <f t="shared" ca="1" si="26"/>
        <v>0</v>
      </c>
      <c r="L293" s="26">
        <f t="shared" ca="1" si="27"/>
        <v>0</v>
      </c>
    </row>
    <row r="294" spans="4:12" x14ac:dyDescent="0.3">
      <c r="D294" s="25">
        <v>274</v>
      </c>
      <c r="E294" s="2">
        <f t="shared" ca="1" si="30"/>
        <v>139</v>
      </c>
      <c r="F294" s="15">
        <f t="shared" si="28"/>
        <v>5</v>
      </c>
      <c r="G294" s="15">
        <f t="shared" ca="1" si="29"/>
        <v>0</v>
      </c>
      <c r="H294" s="13">
        <f t="shared" ca="1" si="25"/>
        <v>0.15232876712328769</v>
      </c>
      <c r="I294" s="29">
        <f ca="1">IF(G294&lt;&gt;0,IF(E294&lt;0,0,IF(OR('Marinated Chicken'!I294&gt;0,Squid!I294&gt;0,Spanakopita!I294&gt;0,'Filet Mignon'!I294&gt;0),0,IF(OR(Pita!I294&gt;0,'Green Pepper'!I294&gt;0,'House Salad'!I294&gt;0,Mushrooms!I294&gt;0,Lemon!I294&gt;0,Tzatziki!I294&gt;0,'Monterey Jack'!I294&gt;0,Onions!I294&gt;0,'Garlic Butter Sauce'!I294&gt;0,Flour!I294&gt;0,Cheddar!I294&gt;0),50,200))),0)</f>
        <v>0</v>
      </c>
      <c r="J294" s="2">
        <f ca="1">IF(D294&lt;$E$18,"N/A",IF(D294=$E$18,IF($E$7-SUM(OFFSET(F294,-$E$18,0):F294)&gt;0,$E$7-SUM(OFFSET(F294,-$E$18,0):F294),0),IF(OFFSET(G294,-$E$18,0)-SUM(OFFSET(F294,-$E$18,0):F294)&gt;0,OFFSET(G294,-$E$18,0)-SUM(OFFSET(F294,-$E$18,0):F294),0)))</f>
        <v>0</v>
      </c>
      <c r="K294" s="13">
        <f t="shared" ca="1" si="26"/>
        <v>0</v>
      </c>
      <c r="L294" s="26">
        <f t="shared" ca="1" si="27"/>
        <v>0</v>
      </c>
    </row>
    <row r="295" spans="4:12" x14ac:dyDescent="0.3">
      <c r="D295" s="25">
        <v>275</v>
      </c>
      <c r="E295" s="2">
        <f t="shared" ca="1" si="30"/>
        <v>134</v>
      </c>
      <c r="F295" s="15">
        <f t="shared" si="28"/>
        <v>5</v>
      </c>
      <c r="G295" s="15">
        <f t="shared" ca="1" si="29"/>
        <v>0</v>
      </c>
      <c r="H295" s="13">
        <f t="shared" ca="1" si="25"/>
        <v>0.14684931506849316</v>
      </c>
      <c r="I295" s="29">
        <f ca="1">IF(G295&lt;&gt;0,IF(E295&lt;0,0,IF(OR('Marinated Chicken'!I295&gt;0,Squid!I295&gt;0,Spanakopita!I295&gt;0,'Filet Mignon'!I295&gt;0),0,IF(OR(Pita!I295&gt;0,'Green Pepper'!I295&gt;0,'House Salad'!I295&gt;0,Mushrooms!I295&gt;0,Lemon!I295&gt;0,Tzatziki!I295&gt;0,'Monterey Jack'!I295&gt;0,Onions!I295&gt;0,'Garlic Butter Sauce'!I295&gt;0,Flour!I295&gt;0,Cheddar!I295&gt;0),50,200))),0)</f>
        <v>0</v>
      </c>
      <c r="J295" s="2">
        <f ca="1">IF(D295&lt;$E$18,"N/A",IF(D295=$E$18,IF($E$7-SUM(OFFSET(F295,-$E$18,0):F295)&gt;0,$E$7-SUM(OFFSET(F295,-$E$18,0):F295),0),IF(OFFSET(G295,-$E$18,0)-SUM(OFFSET(F295,-$E$18,0):F295)&gt;0,OFFSET(G295,-$E$18,0)-SUM(OFFSET(F295,-$E$18,0):F295),0)))</f>
        <v>0</v>
      </c>
      <c r="K295" s="13">
        <f t="shared" ca="1" si="26"/>
        <v>0</v>
      </c>
      <c r="L295" s="26">
        <f t="shared" ca="1" si="27"/>
        <v>0</v>
      </c>
    </row>
    <row r="296" spans="4:12" x14ac:dyDescent="0.3">
      <c r="D296" s="25">
        <v>276</v>
      </c>
      <c r="E296" s="2">
        <f t="shared" ca="1" si="30"/>
        <v>129</v>
      </c>
      <c r="F296" s="15">
        <f t="shared" si="28"/>
        <v>5</v>
      </c>
      <c r="G296" s="15">
        <f t="shared" ca="1" si="29"/>
        <v>0</v>
      </c>
      <c r="H296" s="13">
        <f t="shared" ca="1" si="25"/>
        <v>0.14136986301369864</v>
      </c>
      <c r="I296" s="29">
        <f ca="1">IF(G296&lt;&gt;0,IF(E296&lt;0,0,IF(OR('Marinated Chicken'!I296&gt;0,Squid!I296&gt;0,Spanakopita!I296&gt;0,'Filet Mignon'!I296&gt;0),0,IF(OR(Pita!I296&gt;0,'Green Pepper'!I296&gt;0,'House Salad'!I296&gt;0,Mushrooms!I296&gt;0,Lemon!I296&gt;0,Tzatziki!I296&gt;0,'Monterey Jack'!I296&gt;0,Onions!I296&gt;0,'Garlic Butter Sauce'!I296&gt;0,Flour!I296&gt;0,Cheddar!I296&gt;0),50,200))),0)</f>
        <v>0</v>
      </c>
      <c r="J296" s="2">
        <f ca="1">IF(D296&lt;$E$18,"N/A",IF(D296=$E$18,IF($E$7-SUM(OFFSET(F296,-$E$18,0):F296)&gt;0,$E$7-SUM(OFFSET(F296,-$E$18,0):F296),0),IF(OFFSET(G296,-$E$18,0)-SUM(OFFSET(F296,-$E$18,0):F296)&gt;0,OFFSET(G296,-$E$18,0)-SUM(OFFSET(F296,-$E$18,0):F296),0)))</f>
        <v>0</v>
      </c>
      <c r="K296" s="13">
        <f t="shared" ca="1" si="26"/>
        <v>0</v>
      </c>
      <c r="L296" s="26">
        <f t="shared" ca="1" si="27"/>
        <v>0</v>
      </c>
    </row>
    <row r="297" spans="4:12" x14ac:dyDescent="0.3">
      <c r="D297" s="25">
        <v>277</v>
      </c>
      <c r="E297" s="2">
        <f t="shared" ca="1" si="30"/>
        <v>124</v>
      </c>
      <c r="F297" s="15">
        <f t="shared" si="28"/>
        <v>5</v>
      </c>
      <c r="G297" s="15">
        <f t="shared" ca="1" si="29"/>
        <v>0</v>
      </c>
      <c r="H297" s="13">
        <f t="shared" ca="1" si="25"/>
        <v>0.13589041095890414</v>
      </c>
      <c r="I297" s="29">
        <f ca="1">IF(G297&lt;&gt;0,IF(E297&lt;0,0,IF(OR('Marinated Chicken'!I297&gt;0,Squid!I297&gt;0,Spanakopita!I297&gt;0,'Filet Mignon'!I297&gt;0),0,IF(OR(Pita!I297&gt;0,'Green Pepper'!I297&gt;0,'House Salad'!I297&gt;0,Mushrooms!I297&gt;0,Lemon!I297&gt;0,Tzatziki!I297&gt;0,'Monterey Jack'!I297&gt;0,Onions!I297&gt;0,'Garlic Butter Sauce'!I297&gt;0,Flour!I297&gt;0,Cheddar!I297&gt;0),50,200))),0)</f>
        <v>0</v>
      </c>
      <c r="J297" s="2">
        <f ca="1">IF(D297&lt;$E$18,"N/A",IF(D297=$E$18,IF($E$7-SUM(OFFSET(F297,-$E$18,0):F297)&gt;0,$E$7-SUM(OFFSET(F297,-$E$18,0):F297),0),IF(OFFSET(G297,-$E$18,0)-SUM(OFFSET(F297,-$E$18,0):F297)&gt;0,OFFSET(G297,-$E$18,0)-SUM(OFFSET(F297,-$E$18,0):F297),0)))</f>
        <v>0</v>
      </c>
      <c r="K297" s="13">
        <f t="shared" ca="1" si="26"/>
        <v>0</v>
      </c>
      <c r="L297" s="26">
        <f t="shared" ca="1" si="27"/>
        <v>0</v>
      </c>
    </row>
    <row r="298" spans="4:12" x14ac:dyDescent="0.3">
      <c r="D298" s="25">
        <v>278</v>
      </c>
      <c r="E298" s="2">
        <f t="shared" ca="1" si="30"/>
        <v>119</v>
      </c>
      <c r="F298" s="15">
        <f t="shared" si="28"/>
        <v>5</v>
      </c>
      <c r="G298" s="15">
        <f t="shared" ca="1" si="29"/>
        <v>0</v>
      </c>
      <c r="H298" s="13">
        <f t="shared" ca="1" si="25"/>
        <v>0.13041095890410961</v>
      </c>
      <c r="I298" s="29">
        <f ca="1">IF(G298&lt;&gt;0,IF(E298&lt;0,0,IF(OR('Marinated Chicken'!I298&gt;0,Squid!I298&gt;0,Spanakopita!I298&gt;0,'Filet Mignon'!I298&gt;0),0,IF(OR(Pita!I298&gt;0,'Green Pepper'!I298&gt;0,'House Salad'!I298&gt;0,Mushrooms!I298&gt;0,Lemon!I298&gt;0,Tzatziki!I298&gt;0,'Monterey Jack'!I298&gt;0,Onions!I298&gt;0,'Garlic Butter Sauce'!I298&gt;0,Flour!I298&gt;0,Cheddar!I298&gt;0),50,200))),0)</f>
        <v>0</v>
      </c>
      <c r="J298" s="2">
        <f ca="1">IF(D298&lt;$E$18,"N/A",IF(D298=$E$18,IF($E$7-SUM(OFFSET(F298,-$E$18,0):F298)&gt;0,$E$7-SUM(OFFSET(F298,-$E$18,0):F298),0),IF(OFFSET(G298,-$E$18,0)-SUM(OFFSET(F298,-$E$18,0):F298)&gt;0,OFFSET(G298,-$E$18,0)-SUM(OFFSET(F298,-$E$18,0):F298),0)))</f>
        <v>0</v>
      </c>
      <c r="K298" s="13">
        <f t="shared" ca="1" si="26"/>
        <v>0</v>
      </c>
      <c r="L298" s="26">
        <f t="shared" ca="1" si="27"/>
        <v>0</v>
      </c>
    </row>
    <row r="299" spans="4:12" x14ac:dyDescent="0.3">
      <c r="D299" s="25">
        <v>279</v>
      </c>
      <c r="E299" s="2">
        <f t="shared" ca="1" si="30"/>
        <v>114</v>
      </c>
      <c r="F299" s="15">
        <f t="shared" si="28"/>
        <v>5</v>
      </c>
      <c r="G299" s="15">
        <f t="shared" ca="1" si="29"/>
        <v>0</v>
      </c>
      <c r="H299" s="13">
        <f t="shared" ca="1" si="25"/>
        <v>0.12493150684931509</v>
      </c>
      <c r="I299" s="29">
        <f ca="1">IF(G299&lt;&gt;0,IF(E299&lt;0,0,IF(OR('Marinated Chicken'!I299&gt;0,Squid!I299&gt;0,Spanakopita!I299&gt;0,'Filet Mignon'!I299&gt;0),0,IF(OR(Pita!I299&gt;0,'Green Pepper'!I299&gt;0,'House Salad'!I299&gt;0,Mushrooms!I299&gt;0,Lemon!I299&gt;0,Tzatziki!I299&gt;0,'Monterey Jack'!I299&gt;0,Onions!I299&gt;0,'Garlic Butter Sauce'!I299&gt;0,Flour!I299&gt;0,Cheddar!I299&gt;0),50,200))),0)</f>
        <v>0</v>
      </c>
      <c r="J299" s="2">
        <f ca="1">IF(D299&lt;$E$18,"N/A",IF(D299=$E$18,IF($E$7-SUM(OFFSET(F299,-$E$18,0):F299)&gt;0,$E$7-SUM(OFFSET(F299,-$E$18,0):F299),0),IF(OFFSET(G299,-$E$18,0)-SUM(OFFSET(F299,-$E$18,0):F299)&gt;0,OFFSET(G299,-$E$18,0)-SUM(OFFSET(F299,-$E$18,0):F299),0)))</f>
        <v>0</v>
      </c>
      <c r="K299" s="13">
        <f t="shared" ca="1" si="26"/>
        <v>0</v>
      </c>
      <c r="L299" s="26">
        <f t="shared" ca="1" si="27"/>
        <v>0</v>
      </c>
    </row>
    <row r="300" spans="4:12" x14ac:dyDescent="0.3">
      <c r="D300" s="25">
        <v>280</v>
      </c>
      <c r="E300" s="2">
        <f t="shared" ca="1" si="30"/>
        <v>109</v>
      </c>
      <c r="F300" s="15">
        <f t="shared" si="28"/>
        <v>5</v>
      </c>
      <c r="G300" s="15">
        <f t="shared" ca="1" si="29"/>
        <v>175</v>
      </c>
      <c r="H300" s="13">
        <f t="shared" ca="1" si="25"/>
        <v>0.11945205479452056</v>
      </c>
      <c r="I300" s="29">
        <f ca="1">IF(G300&lt;&gt;0,IF(E300&lt;0,0,IF(OR('Marinated Chicken'!I300&gt;0,Squid!I300&gt;0,Spanakopita!I300&gt;0,'Filet Mignon'!I300&gt;0),0,IF(OR(Pita!I300&gt;0,'Green Pepper'!I300&gt;0,'House Salad'!I300&gt;0,Mushrooms!I300&gt;0,Lemon!I300&gt;0,Tzatziki!I300&gt;0,'Monterey Jack'!I300&gt;0,Onions!I300&gt;0,'Garlic Butter Sauce'!I300&gt;0,Flour!I300&gt;0,Cheddar!I300&gt;0),50,200))),0)</f>
        <v>0</v>
      </c>
      <c r="J300" s="2">
        <f ca="1">IF(D300&lt;$E$18,"N/A",IF(D300=$E$18,IF($E$7-SUM(OFFSET(F300,-$E$18,0):F300)&gt;0,$E$7-SUM(OFFSET(F300,-$E$18,0):F300),0),IF(OFFSET(G300,-$E$18,0)-SUM(OFFSET(F300,-$E$18,0):F300)&gt;0,OFFSET(G300,-$E$18,0)-SUM(OFFSET(F300,-$E$18,0):F300),0)))</f>
        <v>0</v>
      </c>
      <c r="K300" s="13">
        <f t="shared" ca="1" si="26"/>
        <v>0</v>
      </c>
      <c r="L300" s="26">
        <f t="shared" ca="1" si="27"/>
        <v>0</v>
      </c>
    </row>
    <row r="301" spans="4:12" x14ac:dyDescent="0.3">
      <c r="D301" s="25">
        <v>281</v>
      </c>
      <c r="E301" s="2">
        <f t="shared" ca="1" si="30"/>
        <v>279</v>
      </c>
      <c r="F301" s="15">
        <f t="shared" si="28"/>
        <v>5</v>
      </c>
      <c r="G301" s="15">
        <f t="shared" ca="1" si="29"/>
        <v>0</v>
      </c>
      <c r="H301" s="13">
        <f t="shared" ca="1" si="25"/>
        <v>0.3057534246575343</v>
      </c>
      <c r="I301" s="29">
        <f ca="1">IF(G301&lt;&gt;0,IF(E301&lt;0,0,IF(OR('Marinated Chicken'!I301&gt;0,Squid!I301&gt;0,Spanakopita!I301&gt;0,'Filet Mignon'!I301&gt;0),0,IF(OR(Pita!I301&gt;0,'Green Pepper'!I301&gt;0,'House Salad'!I301&gt;0,Mushrooms!I301&gt;0,Lemon!I301&gt;0,Tzatziki!I301&gt;0,'Monterey Jack'!I301&gt;0,Onions!I301&gt;0,'Garlic Butter Sauce'!I301&gt;0,Flour!I301&gt;0,Cheddar!I301&gt;0),50,200))),0)</f>
        <v>0</v>
      </c>
      <c r="J301" s="2">
        <f ca="1">IF(D301&lt;$E$18,"N/A",IF(D301=$E$18,IF($E$7-SUM(OFFSET(F301,-$E$18,0):F301)&gt;0,$E$7-SUM(OFFSET(F301,-$E$18,0):F301),0),IF(OFFSET(G301,-$E$18,0)-SUM(OFFSET(F301,-$E$18,0):F301)&gt;0,OFFSET(G301,-$E$18,0)-SUM(OFFSET(F301,-$E$18,0):F301),0)))</f>
        <v>0</v>
      </c>
      <c r="K301" s="13">
        <f t="shared" ca="1" si="26"/>
        <v>0</v>
      </c>
      <c r="L301" s="26">
        <f t="shared" ca="1" si="27"/>
        <v>0</v>
      </c>
    </row>
    <row r="302" spans="4:12" x14ac:dyDescent="0.3">
      <c r="D302" s="25">
        <v>282</v>
      </c>
      <c r="E302" s="2">
        <f t="shared" ca="1" si="30"/>
        <v>274</v>
      </c>
      <c r="F302" s="15">
        <f t="shared" si="28"/>
        <v>5</v>
      </c>
      <c r="G302" s="15">
        <f t="shared" ca="1" si="29"/>
        <v>0</v>
      </c>
      <c r="H302" s="13">
        <f t="shared" ca="1" si="25"/>
        <v>0.30027397260273975</v>
      </c>
      <c r="I302" s="29">
        <f ca="1">IF(G302&lt;&gt;0,IF(E302&lt;0,0,IF(OR('Marinated Chicken'!I302&gt;0,Squid!I302&gt;0,Spanakopita!I302&gt;0,'Filet Mignon'!I302&gt;0),0,IF(OR(Pita!I302&gt;0,'Green Pepper'!I302&gt;0,'House Salad'!I302&gt;0,Mushrooms!I302&gt;0,Lemon!I302&gt;0,Tzatziki!I302&gt;0,'Monterey Jack'!I302&gt;0,Onions!I302&gt;0,'Garlic Butter Sauce'!I302&gt;0,Flour!I302&gt;0,Cheddar!I302&gt;0),50,200))),0)</f>
        <v>0</v>
      </c>
      <c r="J302" s="2">
        <f ca="1">IF(D302&lt;$E$18,"N/A",IF(D302=$E$18,IF($E$7-SUM(OFFSET(F302,-$E$18,0):F302)&gt;0,$E$7-SUM(OFFSET(F302,-$E$18,0):F302),0),IF(OFFSET(G302,-$E$18,0)-SUM(OFFSET(F302,-$E$18,0):F302)&gt;0,OFFSET(G302,-$E$18,0)-SUM(OFFSET(F302,-$E$18,0):F302),0)))</f>
        <v>0</v>
      </c>
      <c r="K302" s="13">
        <f t="shared" ca="1" si="26"/>
        <v>0</v>
      </c>
      <c r="L302" s="26">
        <f t="shared" ca="1" si="27"/>
        <v>0</v>
      </c>
    </row>
    <row r="303" spans="4:12" x14ac:dyDescent="0.3">
      <c r="D303" s="25">
        <v>283</v>
      </c>
      <c r="E303" s="2">
        <f t="shared" ca="1" si="30"/>
        <v>269</v>
      </c>
      <c r="F303" s="15">
        <f t="shared" si="28"/>
        <v>5</v>
      </c>
      <c r="G303" s="15">
        <f t="shared" ca="1" si="29"/>
        <v>0</v>
      </c>
      <c r="H303" s="13">
        <f t="shared" ca="1" si="25"/>
        <v>0.29479452054794525</v>
      </c>
      <c r="I303" s="29">
        <f ca="1">IF(G303&lt;&gt;0,IF(E303&lt;0,0,IF(OR('Marinated Chicken'!I303&gt;0,Squid!I303&gt;0,Spanakopita!I303&gt;0,'Filet Mignon'!I303&gt;0),0,IF(OR(Pita!I303&gt;0,'Green Pepper'!I303&gt;0,'House Salad'!I303&gt;0,Mushrooms!I303&gt;0,Lemon!I303&gt;0,Tzatziki!I303&gt;0,'Monterey Jack'!I303&gt;0,Onions!I303&gt;0,'Garlic Butter Sauce'!I303&gt;0,Flour!I303&gt;0,Cheddar!I303&gt;0),50,200))),0)</f>
        <v>0</v>
      </c>
      <c r="J303" s="2">
        <f ca="1">IF(D303&lt;$E$18,"N/A",IF(D303=$E$18,IF($E$7-SUM(OFFSET(F303,-$E$18,0):F303)&gt;0,$E$7-SUM(OFFSET(F303,-$E$18,0):F303),0),IF(OFFSET(G303,-$E$18,0)-SUM(OFFSET(F303,-$E$18,0):F303)&gt;0,OFFSET(G303,-$E$18,0)-SUM(OFFSET(F303,-$E$18,0):F303),0)))</f>
        <v>0</v>
      </c>
      <c r="K303" s="13">
        <f t="shared" ca="1" si="26"/>
        <v>0</v>
      </c>
      <c r="L303" s="26">
        <f t="shared" ca="1" si="27"/>
        <v>0</v>
      </c>
    </row>
    <row r="304" spans="4:12" x14ac:dyDescent="0.3">
      <c r="D304" s="25">
        <v>284</v>
      </c>
      <c r="E304" s="2">
        <f t="shared" ca="1" si="30"/>
        <v>264</v>
      </c>
      <c r="F304" s="15">
        <f t="shared" si="28"/>
        <v>5</v>
      </c>
      <c r="G304" s="15">
        <f t="shared" ca="1" si="29"/>
        <v>0</v>
      </c>
      <c r="H304" s="13">
        <f t="shared" ca="1" si="25"/>
        <v>0.2893150684931507</v>
      </c>
      <c r="I304" s="29">
        <f ca="1">IF(G304&lt;&gt;0,IF(E304&lt;0,0,IF(OR('Marinated Chicken'!I304&gt;0,Squid!I304&gt;0,Spanakopita!I304&gt;0,'Filet Mignon'!I304&gt;0),0,IF(OR(Pita!I304&gt;0,'Green Pepper'!I304&gt;0,'House Salad'!I304&gt;0,Mushrooms!I304&gt;0,Lemon!I304&gt;0,Tzatziki!I304&gt;0,'Monterey Jack'!I304&gt;0,Onions!I304&gt;0,'Garlic Butter Sauce'!I304&gt;0,Flour!I304&gt;0,Cheddar!I304&gt;0),50,200))),0)</f>
        <v>0</v>
      </c>
      <c r="J304" s="2">
        <f ca="1">IF(D304&lt;$E$18,"N/A",IF(D304=$E$18,IF($E$7-SUM(OFFSET(F304,-$E$18,0):F304)&gt;0,$E$7-SUM(OFFSET(F304,-$E$18,0):F304),0),IF(OFFSET(G304,-$E$18,0)-SUM(OFFSET(F304,-$E$18,0):F304)&gt;0,OFFSET(G304,-$E$18,0)-SUM(OFFSET(F304,-$E$18,0):F304),0)))</f>
        <v>0</v>
      </c>
      <c r="K304" s="13">
        <f t="shared" ca="1" si="26"/>
        <v>0</v>
      </c>
      <c r="L304" s="26">
        <f t="shared" ca="1" si="27"/>
        <v>0</v>
      </c>
    </row>
    <row r="305" spans="4:12" x14ac:dyDescent="0.3">
      <c r="D305" s="25">
        <v>285</v>
      </c>
      <c r="E305" s="2">
        <f t="shared" ca="1" si="30"/>
        <v>259</v>
      </c>
      <c r="F305" s="15">
        <f t="shared" si="28"/>
        <v>5</v>
      </c>
      <c r="G305" s="15">
        <f t="shared" ca="1" si="29"/>
        <v>0</v>
      </c>
      <c r="H305" s="13">
        <f t="shared" ca="1" si="25"/>
        <v>0.2838356164383562</v>
      </c>
      <c r="I305" s="29">
        <f ca="1">IF(G305&lt;&gt;0,IF(E305&lt;0,0,IF(OR('Marinated Chicken'!I305&gt;0,Squid!I305&gt;0,Spanakopita!I305&gt;0,'Filet Mignon'!I305&gt;0),0,IF(OR(Pita!I305&gt;0,'Green Pepper'!I305&gt;0,'House Salad'!I305&gt;0,Mushrooms!I305&gt;0,Lemon!I305&gt;0,Tzatziki!I305&gt;0,'Monterey Jack'!I305&gt;0,Onions!I305&gt;0,'Garlic Butter Sauce'!I305&gt;0,Flour!I305&gt;0,Cheddar!I305&gt;0),50,200))),0)</f>
        <v>0</v>
      </c>
      <c r="J305" s="2">
        <f ca="1">IF(D305&lt;$E$18,"N/A",IF(D305=$E$18,IF($E$7-SUM(OFFSET(F305,-$E$18,0):F305)&gt;0,$E$7-SUM(OFFSET(F305,-$E$18,0):F305),0),IF(OFFSET(G305,-$E$18,0)-SUM(OFFSET(F305,-$E$18,0):F305)&gt;0,OFFSET(G305,-$E$18,0)-SUM(OFFSET(F305,-$E$18,0):F305),0)))</f>
        <v>0</v>
      </c>
      <c r="K305" s="13">
        <f t="shared" ca="1" si="26"/>
        <v>0</v>
      </c>
      <c r="L305" s="26">
        <f t="shared" ca="1" si="27"/>
        <v>0</v>
      </c>
    </row>
    <row r="306" spans="4:12" x14ac:dyDescent="0.3">
      <c r="D306" s="25">
        <v>286</v>
      </c>
      <c r="E306" s="2">
        <f t="shared" ca="1" si="30"/>
        <v>254</v>
      </c>
      <c r="F306" s="15">
        <f t="shared" si="28"/>
        <v>5</v>
      </c>
      <c r="G306" s="15">
        <f t="shared" ca="1" si="29"/>
        <v>0</v>
      </c>
      <c r="H306" s="13">
        <f t="shared" ca="1" si="25"/>
        <v>0.2783561643835617</v>
      </c>
      <c r="I306" s="29">
        <f ca="1">IF(G306&lt;&gt;0,IF(E306&lt;0,0,IF(OR('Marinated Chicken'!I306&gt;0,Squid!I306&gt;0,Spanakopita!I306&gt;0,'Filet Mignon'!I306&gt;0),0,IF(OR(Pita!I306&gt;0,'Green Pepper'!I306&gt;0,'House Salad'!I306&gt;0,Mushrooms!I306&gt;0,Lemon!I306&gt;0,Tzatziki!I306&gt;0,'Monterey Jack'!I306&gt;0,Onions!I306&gt;0,'Garlic Butter Sauce'!I306&gt;0,Flour!I306&gt;0,Cheddar!I306&gt;0),50,200))),0)</f>
        <v>0</v>
      </c>
      <c r="J306" s="2">
        <f ca="1">IF(D306&lt;$E$18,"N/A",IF(D306=$E$18,IF($E$7-SUM(OFFSET(F306,-$E$18,0):F306)&gt;0,$E$7-SUM(OFFSET(F306,-$E$18,0):F306),0),IF(OFFSET(G306,-$E$18,0)-SUM(OFFSET(F306,-$E$18,0):F306)&gt;0,OFFSET(G306,-$E$18,0)-SUM(OFFSET(F306,-$E$18,0):F306),0)))</f>
        <v>0</v>
      </c>
      <c r="K306" s="13">
        <f t="shared" ca="1" si="26"/>
        <v>0</v>
      </c>
      <c r="L306" s="26">
        <f t="shared" ca="1" si="27"/>
        <v>0</v>
      </c>
    </row>
    <row r="307" spans="4:12" x14ac:dyDescent="0.3">
      <c r="D307" s="25">
        <v>287</v>
      </c>
      <c r="E307" s="2">
        <f t="shared" ca="1" si="30"/>
        <v>249</v>
      </c>
      <c r="F307" s="15">
        <f t="shared" si="28"/>
        <v>5</v>
      </c>
      <c r="G307" s="15">
        <f t="shared" ca="1" si="29"/>
        <v>0</v>
      </c>
      <c r="H307" s="13">
        <f t="shared" ca="1" si="25"/>
        <v>0.27287671232876715</v>
      </c>
      <c r="I307" s="29">
        <f ca="1">IF(G307&lt;&gt;0,IF(E307&lt;0,0,IF(OR('Marinated Chicken'!I307&gt;0,Squid!I307&gt;0,Spanakopita!I307&gt;0,'Filet Mignon'!I307&gt;0),0,IF(OR(Pita!I307&gt;0,'Green Pepper'!I307&gt;0,'House Salad'!I307&gt;0,Mushrooms!I307&gt;0,Lemon!I307&gt;0,Tzatziki!I307&gt;0,'Monterey Jack'!I307&gt;0,Onions!I307&gt;0,'Garlic Butter Sauce'!I307&gt;0,Flour!I307&gt;0,Cheddar!I307&gt;0),50,200))),0)</f>
        <v>0</v>
      </c>
      <c r="J307" s="2">
        <f ca="1">IF(D307&lt;$E$18,"N/A",IF(D307=$E$18,IF($E$7-SUM(OFFSET(F307,-$E$18,0):F307)&gt;0,$E$7-SUM(OFFSET(F307,-$E$18,0):F307),0),IF(OFFSET(G307,-$E$18,0)-SUM(OFFSET(F307,-$E$18,0):F307)&gt;0,OFFSET(G307,-$E$18,0)-SUM(OFFSET(F307,-$E$18,0):F307),0)))</f>
        <v>0</v>
      </c>
      <c r="K307" s="13">
        <f t="shared" ca="1" si="26"/>
        <v>0</v>
      </c>
      <c r="L307" s="26">
        <f t="shared" ca="1" si="27"/>
        <v>0</v>
      </c>
    </row>
    <row r="308" spans="4:12" x14ac:dyDescent="0.3">
      <c r="D308" s="25">
        <v>288</v>
      </c>
      <c r="E308" s="2">
        <f t="shared" ca="1" si="30"/>
        <v>244</v>
      </c>
      <c r="F308" s="15">
        <f t="shared" si="28"/>
        <v>5</v>
      </c>
      <c r="G308" s="15">
        <f t="shared" ca="1" si="29"/>
        <v>0</v>
      </c>
      <c r="H308" s="13">
        <f t="shared" ca="1" si="25"/>
        <v>0.26739726027397265</v>
      </c>
      <c r="I308" s="29">
        <f ca="1">IF(G308&lt;&gt;0,IF(E308&lt;0,0,IF(OR('Marinated Chicken'!I308&gt;0,Squid!I308&gt;0,Spanakopita!I308&gt;0,'Filet Mignon'!I308&gt;0),0,IF(OR(Pita!I308&gt;0,'Green Pepper'!I308&gt;0,'House Salad'!I308&gt;0,Mushrooms!I308&gt;0,Lemon!I308&gt;0,Tzatziki!I308&gt;0,'Monterey Jack'!I308&gt;0,Onions!I308&gt;0,'Garlic Butter Sauce'!I308&gt;0,Flour!I308&gt;0,Cheddar!I308&gt;0),50,200))),0)</f>
        <v>0</v>
      </c>
      <c r="J308" s="2">
        <f ca="1">IF(D308&lt;$E$18,"N/A",IF(D308=$E$18,IF($E$7-SUM(OFFSET(F308,-$E$18,0):F308)&gt;0,$E$7-SUM(OFFSET(F308,-$E$18,0):F308),0),IF(OFFSET(G308,-$E$18,0)-SUM(OFFSET(F308,-$E$18,0):F308)&gt;0,OFFSET(G308,-$E$18,0)-SUM(OFFSET(F308,-$E$18,0):F308),0)))</f>
        <v>0</v>
      </c>
      <c r="K308" s="13">
        <f t="shared" ca="1" si="26"/>
        <v>0</v>
      </c>
      <c r="L308" s="26">
        <f t="shared" ca="1" si="27"/>
        <v>0</v>
      </c>
    </row>
    <row r="309" spans="4:12" x14ac:dyDescent="0.3">
      <c r="D309" s="25">
        <v>289</v>
      </c>
      <c r="E309" s="2">
        <f t="shared" ca="1" si="30"/>
        <v>239</v>
      </c>
      <c r="F309" s="15">
        <f t="shared" si="28"/>
        <v>5</v>
      </c>
      <c r="G309" s="15">
        <f t="shared" ca="1" si="29"/>
        <v>0</v>
      </c>
      <c r="H309" s="13">
        <f t="shared" ca="1" si="25"/>
        <v>0.26191780821917809</v>
      </c>
      <c r="I309" s="29">
        <f ca="1">IF(G309&lt;&gt;0,IF(E309&lt;0,0,IF(OR('Marinated Chicken'!I309&gt;0,Squid!I309&gt;0,Spanakopita!I309&gt;0,'Filet Mignon'!I309&gt;0),0,IF(OR(Pita!I309&gt;0,'Green Pepper'!I309&gt;0,'House Salad'!I309&gt;0,Mushrooms!I309&gt;0,Lemon!I309&gt;0,Tzatziki!I309&gt;0,'Monterey Jack'!I309&gt;0,Onions!I309&gt;0,'Garlic Butter Sauce'!I309&gt;0,Flour!I309&gt;0,Cheddar!I309&gt;0),50,200))),0)</f>
        <v>0</v>
      </c>
      <c r="J309" s="2">
        <f ca="1">IF(D309&lt;$E$18,"N/A",IF(D309=$E$18,IF($E$7-SUM(OFFSET(F309,-$E$18,0):F309)&gt;0,$E$7-SUM(OFFSET(F309,-$E$18,0):F309),0),IF(OFFSET(G309,-$E$18,0)-SUM(OFFSET(F309,-$E$18,0):F309)&gt;0,OFFSET(G309,-$E$18,0)-SUM(OFFSET(F309,-$E$18,0):F309),0)))</f>
        <v>0</v>
      </c>
      <c r="K309" s="13">
        <f t="shared" ca="1" si="26"/>
        <v>0</v>
      </c>
      <c r="L309" s="26">
        <f t="shared" ca="1" si="27"/>
        <v>0</v>
      </c>
    </row>
    <row r="310" spans="4:12" x14ac:dyDescent="0.3">
      <c r="D310" s="25">
        <v>290</v>
      </c>
      <c r="E310" s="2">
        <f t="shared" ca="1" si="30"/>
        <v>234</v>
      </c>
      <c r="F310" s="15">
        <f t="shared" si="28"/>
        <v>5</v>
      </c>
      <c r="G310" s="15">
        <f t="shared" ca="1" si="29"/>
        <v>0</v>
      </c>
      <c r="H310" s="13">
        <f t="shared" ca="1" si="25"/>
        <v>0.2564383561643836</v>
      </c>
      <c r="I310" s="29">
        <f ca="1">IF(G310&lt;&gt;0,IF(E310&lt;0,0,IF(OR('Marinated Chicken'!I310&gt;0,Squid!I310&gt;0,Spanakopita!I310&gt;0,'Filet Mignon'!I310&gt;0),0,IF(OR(Pita!I310&gt;0,'Green Pepper'!I310&gt;0,'House Salad'!I310&gt;0,Mushrooms!I310&gt;0,Lemon!I310&gt;0,Tzatziki!I310&gt;0,'Monterey Jack'!I310&gt;0,Onions!I310&gt;0,'Garlic Butter Sauce'!I310&gt;0,Flour!I310&gt;0,Cheddar!I310&gt;0),50,200))),0)</f>
        <v>0</v>
      </c>
      <c r="J310" s="2">
        <f ca="1">IF(D310&lt;$E$18,"N/A",IF(D310=$E$18,IF($E$7-SUM(OFFSET(F310,-$E$18,0):F310)&gt;0,$E$7-SUM(OFFSET(F310,-$E$18,0):F310),0),IF(OFFSET(G310,-$E$18,0)-SUM(OFFSET(F310,-$E$18,0):F310)&gt;0,OFFSET(G310,-$E$18,0)-SUM(OFFSET(F310,-$E$18,0):F310),0)))</f>
        <v>0</v>
      </c>
      <c r="K310" s="13">
        <f t="shared" ca="1" si="26"/>
        <v>0</v>
      </c>
      <c r="L310" s="26">
        <f t="shared" ca="1" si="27"/>
        <v>0</v>
      </c>
    </row>
    <row r="311" spans="4:12" x14ac:dyDescent="0.3">
      <c r="D311" s="25">
        <v>291</v>
      </c>
      <c r="E311" s="2">
        <f t="shared" ca="1" si="30"/>
        <v>229</v>
      </c>
      <c r="F311" s="15">
        <f t="shared" si="28"/>
        <v>5</v>
      </c>
      <c r="G311" s="15">
        <f t="shared" ca="1" si="29"/>
        <v>0</v>
      </c>
      <c r="H311" s="13">
        <f t="shared" ca="1" si="25"/>
        <v>0.2509589041095891</v>
      </c>
      <c r="I311" s="29">
        <f ca="1">IF(G311&lt;&gt;0,IF(E311&lt;0,0,IF(OR('Marinated Chicken'!I311&gt;0,Squid!I311&gt;0,Spanakopita!I311&gt;0,'Filet Mignon'!I311&gt;0),0,IF(OR(Pita!I311&gt;0,'Green Pepper'!I311&gt;0,'House Salad'!I311&gt;0,Mushrooms!I311&gt;0,Lemon!I311&gt;0,Tzatziki!I311&gt;0,'Monterey Jack'!I311&gt;0,Onions!I311&gt;0,'Garlic Butter Sauce'!I311&gt;0,Flour!I311&gt;0,Cheddar!I311&gt;0),50,200))),0)</f>
        <v>0</v>
      </c>
      <c r="J311" s="2">
        <f ca="1">IF(D311&lt;$E$18,"N/A",IF(D311=$E$18,IF($E$7-SUM(OFFSET(F311,-$E$18,0):F311)&gt;0,$E$7-SUM(OFFSET(F311,-$E$18,0):F311),0),IF(OFFSET(G311,-$E$18,0)-SUM(OFFSET(F311,-$E$18,0):F311)&gt;0,OFFSET(G311,-$E$18,0)-SUM(OFFSET(F311,-$E$18,0):F311),0)))</f>
        <v>0</v>
      </c>
      <c r="K311" s="13">
        <f t="shared" ca="1" si="26"/>
        <v>0</v>
      </c>
      <c r="L311" s="26">
        <f t="shared" ca="1" si="27"/>
        <v>0</v>
      </c>
    </row>
    <row r="312" spans="4:12" x14ac:dyDescent="0.3">
      <c r="D312" s="25">
        <v>292</v>
      </c>
      <c r="E312" s="2">
        <f t="shared" ca="1" si="30"/>
        <v>224</v>
      </c>
      <c r="F312" s="15">
        <f t="shared" si="28"/>
        <v>5</v>
      </c>
      <c r="G312" s="15">
        <f t="shared" ca="1" si="29"/>
        <v>0</v>
      </c>
      <c r="H312" s="13">
        <f t="shared" ca="1" si="25"/>
        <v>0.24547945205479454</v>
      </c>
      <c r="I312" s="29">
        <f ca="1">IF(G312&lt;&gt;0,IF(E312&lt;0,0,IF(OR('Marinated Chicken'!I312&gt;0,Squid!I312&gt;0,Spanakopita!I312&gt;0,'Filet Mignon'!I312&gt;0),0,IF(OR(Pita!I312&gt;0,'Green Pepper'!I312&gt;0,'House Salad'!I312&gt;0,Mushrooms!I312&gt;0,Lemon!I312&gt;0,Tzatziki!I312&gt;0,'Monterey Jack'!I312&gt;0,Onions!I312&gt;0,'Garlic Butter Sauce'!I312&gt;0,Flour!I312&gt;0,Cheddar!I312&gt;0),50,200))),0)</f>
        <v>0</v>
      </c>
      <c r="J312" s="2">
        <f ca="1">IF(D312&lt;$E$18,"N/A",IF(D312=$E$18,IF($E$7-SUM(OFFSET(F312,-$E$18,0):F312)&gt;0,$E$7-SUM(OFFSET(F312,-$E$18,0):F312),0),IF(OFFSET(G312,-$E$18,0)-SUM(OFFSET(F312,-$E$18,0):F312)&gt;0,OFFSET(G312,-$E$18,0)-SUM(OFFSET(F312,-$E$18,0):F312),0)))</f>
        <v>0</v>
      </c>
      <c r="K312" s="13">
        <f t="shared" ca="1" si="26"/>
        <v>0</v>
      </c>
      <c r="L312" s="26">
        <f t="shared" ca="1" si="27"/>
        <v>0</v>
      </c>
    </row>
    <row r="313" spans="4:12" x14ac:dyDescent="0.3">
      <c r="D313" s="25">
        <v>293</v>
      </c>
      <c r="E313" s="2">
        <f t="shared" ca="1" si="30"/>
        <v>219</v>
      </c>
      <c r="F313" s="15">
        <f t="shared" si="28"/>
        <v>5</v>
      </c>
      <c r="G313" s="15">
        <f t="shared" ca="1" si="29"/>
        <v>0</v>
      </c>
      <c r="H313" s="13">
        <f t="shared" ca="1" si="25"/>
        <v>0.24000000000000002</v>
      </c>
      <c r="I313" s="29">
        <f ca="1">IF(G313&lt;&gt;0,IF(E313&lt;0,0,IF(OR('Marinated Chicken'!I313&gt;0,Squid!I313&gt;0,Spanakopita!I313&gt;0,'Filet Mignon'!I313&gt;0),0,IF(OR(Pita!I313&gt;0,'Green Pepper'!I313&gt;0,'House Salad'!I313&gt;0,Mushrooms!I313&gt;0,Lemon!I313&gt;0,Tzatziki!I313&gt;0,'Monterey Jack'!I313&gt;0,Onions!I313&gt;0,'Garlic Butter Sauce'!I313&gt;0,Flour!I313&gt;0,Cheddar!I313&gt;0),50,200))),0)</f>
        <v>0</v>
      </c>
      <c r="J313" s="2">
        <f ca="1">IF(D313&lt;$E$18,"N/A",IF(D313=$E$18,IF($E$7-SUM(OFFSET(F313,-$E$18,0):F313)&gt;0,$E$7-SUM(OFFSET(F313,-$E$18,0):F313),0),IF(OFFSET(G313,-$E$18,0)-SUM(OFFSET(F313,-$E$18,0):F313)&gt;0,OFFSET(G313,-$E$18,0)-SUM(OFFSET(F313,-$E$18,0):F313),0)))</f>
        <v>0</v>
      </c>
      <c r="K313" s="13">
        <f t="shared" ca="1" si="26"/>
        <v>0</v>
      </c>
      <c r="L313" s="26">
        <f t="shared" ca="1" si="27"/>
        <v>0</v>
      </c>
    </row>
    <row r="314" spans="4:12" x14ac:dyDescent="0.3">
      <c r="D314" s="25">
        <v>294</v>
      </c>
      <c r="E314" s="2">
        <f t="shared" ca="1" si="30"/>
        <v>214</v>
      </c>
      <c r="F314" s="15">
        <f t="shared" si="28"/>
        <v>5</v>
      </c>
      <c r="G314" s="15">
        <f t="shared" ca="1" si="29"/>
        <v>0</v>
      </c>
      <c r="H314" s="13">
        <f t="shared" ca="1" si="25"/>
        <v>0.23452054794520552</v>
      </c>
      <c r="I314" s="29">
        <f ca="1">IF(G314&lt;&gt;0,IF(E314&lt;0,0,IF(OR('Marinated Chicken'!I314&gt;0,Squid!I314&gt;0,Spanakopita!I314&gt;0,'Filet Mignon'!I314&gt;0),0,IF(OR(Pita!I314&gt;0,'Green Pepper'!I314&gt;0,'House Salad'!I314&gt;0,Mushrooms!I314&gt;0,Lemon!I314&gt;0,Tzatziki!I314&gt;0,'Monterey Jack'!I314&gt;0,Onions!I314&gt;0,'Garlic Butter Sauce'!I314&gt;0,Flour!I314&gt;0,Cheddar!I314&gt;0),50,200))),0)</f>
        <v>0</v>
      </c>
      <c r="J314" s="2">
        <f ca="1">IF(D314&lt;$E$18,"N/A",IF(D314=$E$18,IF($E$7-SUM(OFFSET(F314,-$E$18,0):F314)&gt;0,$E$7-SUM(OFFSET(F314,-$E$18,0):F314),0),IF(OFFSET(G314,-$E$18,0)-SUM(OFFSET(F314,-$E$18,0):F314)&gt;0,OFFSET(G314,-$E$18,0)-SUM(OFFSET(F314,-$E$18,0):F314),0)))</f>
        <v>0</v>
      </c>
      <c r="K314" s="13">
        <f t="shared" ca="1" si="26"/>
        <v>0</v>
      </c>
      <c r="L314" s="26">
        <f t="shared" ca="1" si="27"/>
        <v>0</v>
      </c>
    </row>
    <row r="315" spans="4:12" x14ac:dyDescent="0.3">
      <c r="D315" s="25">
        <v>295</v>
      </c>
      <c r="E315" s="2">
        <f t="shared" ca="1" si="30"/>
        <v>209</v>
      </c>
      <c r="F315" s="15">
        <f t="shared" si="28"/>
        <v>5</v>
      </c>
      <c r="G315" s="15">
        <f t="shared" ca="1" si="29"/>
        <v>0</v>
      </c>
      <c r="H315" s="13">
        <f t="shared" ca="1" si="25"/>
        <v>0.229041095890411</v>
      </c>
      <c r="I315" s="29">
        <f ca="1">IF(G315&lt;&gt;0,IF(E315&lt;0,0,IF(OR('Marinated Chicken'!I315&gt;0,Squid!I315&gt;0,Spanakopita!I315&gt;0,'Filet Mignon'!I315&gt;0),0,IF(OR(Pita!I315&gt;0,'Green Pepper'!I315&gt;0,'House Salad'!I315&gt;0,Mushrooms!I315&gt;0,Lemon!I315&gt;0,Tzatziki!I315&gt;0,'Monterey Jack'!I315&gt;0,Onions!I315&gt;0,'Garlic Butter Sauce'!I315&gt;0,Flour!I315&gt;0,Cheddar!I315&gt;0),50,200))),0)</f>
        <v>0</v>
      </c>
      <c r="J315" s="2">
        <f ca="1">IF(D315&lt;$E$18,"N/A",IF(D315=$E$18,IF($E$7-SUM(OFFSET(F315,-$E$18,0):F315)&gt;0,$E$7-SUM(OFFSET(F315,-$E$18,0):F315),0),IF(OFFSET(G315,-$E$18,0)-SUM(OFFSET(F315,-$E$18,0):F315)&gt;0,OFFSET(G315,-$E$18,0)-SUM(OFFSET(F315,-$E$18,0):F315),0)))</f>
        <v>0</v>
      </c>
      <c r="K315" s="13">
        <f t="shared" ca="1" si="26"/>
        <v>0</v>
      </c>
      <c r="L315" s="26">
        <f t="shared" ca="1" si="27"/>
        <v>0</v>
      </c>
    </row>
    <row r="316" spans="4:12" x14ac:dyDescent="0.3">
      <c r="D316" s="25">
        <v>296</v>
      </c>
      <c r="E316" s="2">
        <f t="shared" ca="1" si="30"/>
        <v>204</v>
      </c>
      <c r="F316" s="15">
        <f t="shared" si="28"/>
        <v>5</v>
      </c>
      <c r="G316" s="15">
        <f t="shared" ca="1" si="29"/>
        <v>0</v>
      </c>
      <c r="H316" s="13">
        <f t="shared" ca="1" si="25"/>
        <v>0.22356164383561647</v>
      </c>
      <c r="I316" s="29">
        <f ca="1">IF(G316&lt;&gt;0,IF(E316&lt;0,0,IF(OR('Marinated Chicken'!I316&gt;0,Squid!I316&gt;0,Spanakopita!I316&gt;0,'Filet Mignon'!I316&gt;0),0,IF(OR(Pita!I316&gt;0,'Green Pepper'!I316&gt;0,'House Salad'!I316&gt;0,Mushrooms!I316&gt;0,Lemon!I316&gt;0,Tzatziki!I316&gt;0,'Monterey Jack'!I316&gt;0,Onions!I316&gt;0,'Garlic Butter Sauce'!I316&gt;0,Flour!I316&gt;0,Cheddar!I316&gt;0),50,200))),0)</f>
        <v>0</v>
      </c>
      <c r="J316" s="2">
        <f ca="1">IF(D316&lt;$E$18,"N/A",IF(D316=$E$18,IF($E$7-SUM(OFFSET(F316,-$E$18,0):F316)&gt;0,$E$7-SUM(OFFSET(F316,-$E$18,0):F316),0),IF(OFFSET(G316,-$E$18,0)-SUM(OFFSET(F316,-$E$18,0):F316)&gt;0,OFFSET(G316,-$E$18,0)-SUM(OFFSET(F316,-$E$18,0):F316),0)))</f>
        <v>0</v>
      </c>
      <c r="K316" s="13">
        <f t="shared" ca="1" si="26"/>
        <v>0</v>
      </c>
      <c r="L316" s="26">
        <f t="shared" ca="1" si="27"/>
        <v>0</v>
      </c>
    </row>
    <row r="317" spans="4:12" x14ac:dyDescent="0.3">
      <c r="D317" s="25">
        <v>297</v>
      </c>
      <c r="E317" s="2">
        <f t="shared" ca="1" si="30"/>
        <v>199</v>
      </c>
      <c r="F317" s="15">
        <f t="shared" si="28"/>
        <v>5</v>
      </c>
      <c r="G317" s="15">
        <f t="shared" ca="1" si="29"/>
        <v>0</v>
      </c>
      <c r="H317" s="13">
        <f t="shared" ca="1" si="25"/>
        <v>0.21808219178082194</v>
      </c>
      <c r="I317" s="29">
        <f ca="1">IF(G317&lt;&gt;0,IF(E317&lt;0,0,IF(OR('Marinated Chicken'!I317&gt;0,Squid!I317&gt;0,Spanakopita!I317&gt;0,'Filet Mignon'!I317&gt;0),0,IF(OR(Pita!I317&gt;0,'Green Pepper'!I317&gt;0,'House Salad'!I317&gt;0,Mushrooms!I317&gt;0,Lemon!I317&gt;0,Tzatziki!I317&gt;0,'Monterey Jack'!I317&gt;0,Onions!I317&gt;0,'Garlic Butter Sauce'!I317&gt;0,Flour!I317&gt;0,Cheddar!I317&gt;0),50,200))),0)</f>
        <v>0</v>
      </c>
      <c r="J317" s="2">
        <f ca="1">IF(D317&lt;$E$18,"N/A",IF(D317=$E$18,IF($E$7-SUM(OFFSET(F317,-$E$18,0):F317)&gt;0,$E$7-SUM(OFFSET(F317,-$E$18,0):F317),0),IF(OFFSET(G317,-$E$18,0)-SUM(OFFSET(F317,-$E$18,0):F317)&gt;0,OFFSET(G317,-$E$18,0)-SUM(OFFSET(F317,-$E$18,0):F317),0)))</f>
        <v>0</v>
      </c>
      <c r="K317" s="13">
        <f t="shared" ca="1" si="26"/>
        <v>0</v>
      </c>
      <c r="L317" s="26">
        <f t="shared" ca="1" si="27"/>
        <v>0</v>
      </c>
    </row>
    <row r="318" spans="4:12" x14ac:dyDescent="0.3">
      <c r="D318" s="25">
        <v>298</v>
      </c>
      <c r="E318" s="2">
        <f t="shared" ca="1" si="30"/>
        <v>194</v>
      </c>
      <c r="F318" s="15">
        <f t="shared" si="28"/>
        <v>5</v>
      </c>
      <c r="G318" s="15">
        <f t="shared" ca="1" si="29"/>
        <v>0</v>
      </c>
      <c r="H318" s="13">
        <f t="shared" ca="1" si="25"/>
        <v>0.21260273972602742</v>
      </c>
      <c r="I318" s="29">
        <f ca="1">IF(G318&lt;&gt;0,IF(E318&lt;0,0,IF(OR('Marinated Chicken'!I318&gt;0,Squid!I318&gt;0,Spanakopita!I318&gt;0,'Filet Mignon'!I318&gt;0),0,IF(OR(Pita!I318&gt;0,'Green Pepper'!I318&gt;0,'House Salad'!I318&gt;0,Mushrooms!I318&gt;0,Lemon!I318&gt;0,Tzatziki!I318&gt;0,'Monterey Jack'!I318&gt;0,Onions!I318&gt;0,'Garlic Butter Sauce'!I318&gt;0,Flour!I318&gt;0,Cheddar!I318&gt;0),50,200))),0)</f>
        <v>0</v>
      </c>
      <c r="J318" s="2">
        <f ca="1">IF(D318&lt;$E$18,"N/A",IF(D318=$E$18,IF($E$7-SUM(OFFSET(F318,-$E$18,0):F318)&gt;0,$E$7-SUM(OFFSET(F318,-$E$18,0):F318),0),IF(OFFSET(G318,-$E$18,0)-SUM(OFFSET(F318,-$E$18,0):F318)&gt;0,OFFSET(G318,-$E$18,0)-SUM(OFFSET(F318,-$E$18,0):F318),0)))</f>
        <v>0</v>
      </c>
      <c r="K318" s="13">
        <f t="shared" ca="1" si="26"/>
        <v>0</v>
      </c>
      <c r="L318" s="26">
        <f t="shared" ca="1" si="27"/>
        <v>0</v>
      </c>
    </row>
    <row r="319" spans="4:12" x14ac:dyDescent="0.3">
      <c r="D319" s="25">
        <v>299</v>
      </c>
      <c r="E319" s="2">
        <f t="shared" ca="1" si="30"/>
        <v>189</v>
      </c>
      <c r="F319" s="15">
        <f t="shared" si="28"/>
        <v>5</v>
      </c>
      <c r="G319" s="15">
        <f t="shared" ca="1" si="29"/>
        <v>0</v>
      </c>
      <c r="H319" s="13">
        <f t="shared" ca="1" si="25"/>
        <v>0.20712328767123289</v>
      </c>
      <c r="I319" s="29">
        <f ca="1">IF(G319&lt;&gt;0,IF(E319&lt;0,0,IF(OR('Marinated Chicken'!I319&gt;0,Squid!I319&gt;0,Spanakopita!I319&gt;0,'Filet Mignon'!I319&gt;0),0,IF(OR(Pita!I319&gt;0,'Green Pepper'!I319&gt;0,'House Salad'!I319&gt;0,Mushrooms!I319&gt;0,Lemon!I319&gt;0,Tzatziki!I319&gt;0,'Monterey Jack'!I319&gt;0,Onions!I319&gt;0,'Garlic Butter Sauce'!I319&gt;0,Flour!I319&gt;0,Cheddar!I319&gt;0),50,200))),0)</f>
        <v>0</v>
      </c>
      <c r="J319" s="2">
        <f ca="1">IF(D319&lt;$E$18,"N/A",IF(D319=$E$18,IF($E$7-SUM(OFFSET(F319,-$E$18,0):F319)&gt;0,$E$7-SUM(OFFSET(F319,-$E$18,0):F319),0),IF(OFFSET(G319,-$E$18,0)-SUM(OFFSET(F319,-$E$18,0):F319)&gt;0,OFFSET(G319,-$E$18,0)-SUM(OFFSET(F319,-$E$18,0):F319),0)))</f>
        <v>0</v>
      </c>
      <c r="K319" s="13">
        <f t="shared" ca="1" si="26"/>
        <v>0</v>
      </c>
      <c r="L319" s="26">
        <f t="shared" ca="1" si="27"/>
        <v>0</v>
      </c>
    </row>
    <row r="320" spans="4:12" x14ac:dyDescent="0.3">
      <c r="D320" s="25">
        <v>300</v>
      </c>
      <c r="E320" s="2">
        <f t="shared" ca="1" si="30"/>
        <v>184</v>
      </c>
      <c r="F320" s="15">
        <f t="shared" si="28"/>
        <v>5</v>
      </c>
      <c r="G320" s="15">
        <f t="shared" ca="1" si="29"/>
        <v>0</v>
      </c>
      <c r="H320" s="13">
        <f t="shared" ca="1" si="25"/>
        <v>0.20164383561643839</v>
      </c>
      <c r="I320" s="29">
        <f ca="1">IF(G320&lt;&gt;0,IF(E320&lt;0,0,IF(OR('Marinated Chicken'!I320&gt;0,Squid!I320&gt;0,Spanakopita!I320&gt;0,'Filet Mignon'!I320&gt;0),0,IF(OR(Pita!I320&gt;0,'Green Pepper'!I320&gt;0,'House Salad'!I320&gt;0,Mushrooms!I320&gt;0,Lemon!I320&gt;0,Tzatziki!I320&gt;0,'Monterey Jack'!I320&gt;0,Onions!I320&gt;0,'Garlic Butter Sauce'!I320&gt;0,Flour!I320&gt;0,Cheddar!I320&gt;0),50,200))),0)</f>
        <v>0</v>
      </c>
      <c r="J320" s="2">
        <f ca="1">IF(D320&lt;$E$18,"N/A",IF(D320=$E$18,IF($E$7-SUM(OFFSET(F320,-$E$18,0):F320)&gt;0,$E$7-SUM(OFFSET(F320,-$E$18,0):F320),0),IF(OFFSET(G320,-$E$18,0)-SUM(OFFSET(F320,-$E$18,0):F320)&gt;0,OFFSET(G320,-$E$18,0)-SUM(OFFSET(F320,-$E$18,0):F320),0)))</f>
        <v>0</v>
      </c>
      <c r="K320" s="13">
        <f t="shared" ca="1" si="26"/>
        <v>0</v>
      </c>
      <c r="L320" s="26">
        <f t="shared" ca="1" si="27"/>
        <v>0</v>
      </c>
    </row>
    <row r="321" spans="4:12" x14ac:dyDescent="0.3">
      <c r="D321" s="25">
        <v>301</v>
      </c>
      <c r="E321" s="2">
        <f t="shared" ca="1" si="30"/>
        <v>179</v>
      </c>
      <c r="F321" s="15">
        <f t="shared" si="28"/>
        <v>5</v>
      </c>
      <c r="G321" s="15">
        <f t="shared" ca="1" si="29"/>
        <v>0</v>
      </c>
      <c r="H321" s="13">
        <f t="shared" ca="1" si="25"/>
        <v>0.19616438356164387</v>
      </c>
      <c r="I321" s="29">
        <f ca="1">IF(G321&lt;&gt;0,IF(E321&lt;0,0,IF(OR('Marinated Chicken'!I321&gt;0,Squid!I321&gt;0,Spanakopita!I321&gt;0,'Filet Mignon'!I321&gt;0),0,IF(OR(Pita!I321&gt;0,'Green Pepper'!I321&gt;0,'House Salad'!I321&gt;0,Mushrooms!I321&gt;0,Lemon!I321&gt;0,Tzatziki!I321&gt;0,'Monterey Jack'!I321&gt;0,Onions!I321&gt;0,'Garlic Butter Sauce'!I321&gt;0,Flour!I321&gt;0,Cheddar!I321&gt;0),50,200))),0)</f>
        <v>0</v>
      </c>
      <c r="J321" s="2">
        <f ca="1">IF(D321&lt;$E$18,"N/A",IF(D321=$E$18,IF($E$7-SUM(OFFSET(F321,-$E$18,0):F321)&gt;0,$E$7-SUM(OFFSET(F321,-$E$18,0):F321),0),IF(OFFSET(G321,-$E$18,0)-SUM(OFFSET(F321,-$E$18,0):F321)&gt;0,OFFSET(G321,-$E$18,0)-SUM(OFFSET(F321,-$E$18,0):F321),0)))</f>
        <v>0</v>
      </c>
      <c r="K321" s="13">
        <f t="shared" ca="1" si="26"/>
        <v>0</v>
      </c>
      <c r="L321" s="26">
        <f t="shared" ca="1" si="27"/>
        <v>0</v>
      </c>
    </row>
    <row r="322" spans="4:12" x14ac:dyDescent="0.3">
      <c r="D322" s="25">
        <v>302</v>
      </c>
      <c r="E322" s="2">
        <f t="shared" ca="1" si="30"/>
        <v>174</v>
      </c>
      <c r="F322" s="15">
        <f t="shared" si="28"/>
        <v>5</v>
      </c>
      <c r="G322" s="15">
        <f t="shared" ca="1" si="29"/>
        <v>0</v>
      </c>
      <c r="H322" s="13">
        <f t="shared" ca="1" si="25"/>
        <v>0.19068493150684934</v>
      </c>
      <c r="I322" s="29">
        <f ca="1">IF(G322&lt;&gt;0,IF(E322&lt;0,0,IF(OR('Marinated Chicken'!I322&gt;0,Squid!I322&gt;0,Spanakopita!I322&gt;0,'Filet Mignon'!I322&gt;0),0,IF(OR(Pita!I322&gt;0,'Green Pepper'!I322&gt;0,'House Salad'!I322&gt;0,Mushrooms!I322&gt;0,Lemon!I322&gt;0,Tzatziki!I322&gt;0,'Monterey Jack'!I322&gt;0,Onions!I322&gt;0,'Garlic Butter Sauce'!I322&gt;0,Flour!I322&gt;0,Cheddar!I322&gt;0),50,200))),0)</f>
        <v>0</v>
      </c>
      <c r="J322" s="2">
        <f ca="1">IF(D322&lt;$E$18,"N/A",IF(D322=$E$18,IF($E$7-SUM(OFFSET(F322,-$E$18,0):F322)&gt;0,$E$7-SUM(OFFSET(F322,-$E$18,0):F322),0),IF(OFFSET(G322,-$E$18,0)-SUM(OFFSET(F322,-$E$18,0):F322)&gt;0,OFFSET(G322,-$E$18,0)-SUM(OFFSET(F322,-$E$18,0):F322),0)))</f>
        <v>0</v>
      </c>
      <c r="K322" s="13">
        <f t="shared" ca="1" si="26"/>
        <v>0</v>
      </c>
      <c r="L322" s="26">
        <f t="shared" ca="1" si="27"/>
        <v>0</v>
      </c>
    </row>
    <row r="323" spans="4:12" x14ac:dyDescent="0.3">
      <c r="D323" s="25">
        <v>303</v>
      </c>
      <c r="E323" s="2">
        <f t="shared" ca="1" si="30"/>
        <v>169</v>
      </c>
      <c r="F323" s="15">
        <f t="shared" si="28"/>
        <v>5</v>
      </c>
      <c r="G323" s="15">
        <f t="shared" ca="1" si="29"/>
        <v>0</v>
      </c>
      <c r="H323" s="13">
        <f t="shared" ca="1" si="25"/>
        <v>0.18520547945205482</v>
      </c>
      <c r="I323" s="29">
        <f ca="1">IF(G323&lt;&gt;0,IF(E323&lt;0,0,IF(OR('Marinated Chicken'!I323&gt;0,Squid!I323&gt;0,Spanakopita!I323&gt;0,'Filet Mignon'!I323&gt;0),0,IF(OR(Pita!I323&gt;0,'Green Pepper'!I323&gt;0,'House Salad'!I323&gt;0,Mushrooms!I323&gt;0,Lemon!I323&gt;0,Tzatziki!I323&gt;0,'Monterey Jack'!I323&gt;0,Onions!I323&gt;0,'Garlic Butter Sauce'!I323&gt;0,Flour!I323&gt;0,Cheddar!I323&gt;0),50,200))),0)</f>
        <v>0</v>
      </c>
      <c r="J323" s="2">
        <f ca="1">IF(D323&lt;$E$18,"N/A",IF(D323=$E$18,IF($E$7-SUM(OFFSET(F323,-$E$18,0):F323)&gt;0,$E$7-SUM(OFFSET(F323,-$E$18,0):F323),0),IF(OFFSET(G323,-$E$18,0)-SUM(OFFSET(F323,-$E$18,0):F323)&gt;0,OFFSET(G323,-$E$18,0)-SUM(OFFSET(F323,-$E$18,0):F323),0)))</f>
        <v>0</v>
      </c>
      <c r="K323" s="13">
        <f t="shared" ca="1" si="26"/>
        <v>0</v>
      </c>
      <c r="L323" s="26">
        <f t="shared" ca="1" si="27"/>
        <v>0</v>
      </c>
    </row>
    <row r="324" spans="4:12" x14ac:dyDescent="0.3">
      <c r="D324" s="25">
        <v>304</v>
      </c>
      <c r="E324" s="2">
        <f t="shared" ca="1" si="30"/>
        <v>164</v>
      </c>
      <c r="F324" s="15">
        <f t="shared" si="28"/>
        <v>5</v>
      </c>
      <c r="G324" s="15">
        <f t="shared" ca="1" si="29"/>
        <v>0</v>
      </c>
      <c r="H324" s="13">
        <f t="shared" ca="1" si="25"/>
        <v>0.17972602739726029</v>
      </c>
      <c r="I324" s="29">
        <f ca="1">IF(G324&lt;&gt;0,IF(E324&lt;0,0,IF(OR('Marinated Chicken'!I324&gt;0,Squid!I324&gt;0,Spanakopita!I324&gt;0,'Filet Mignon'!I324&gt;0),0,IF(OR(Pita!I324&gt;0,'Green Pepper'!I324&gt;0,'House Salad'!I324&gt;0,Mushrooms!I324&gt;0,Lemon!I324&gt;0,Tzatziki!I324&gt;0,'Monterey Jack'!I324&gt;0,Onions!I324&gt;0,'Garlic Butter Sauce'!I324&gt;0,Flour!I324&gt;0,Cheddar!I324&gt;0),50,200))),0)</f>
        <v>0</v>
      </c>
      <c r="J324" s="2">
        <f ca="1">IF(D324&lt;$E$18,"N/A",IF(D324=$E$18,IF($E$7-SUM(OFFSET(F324,-$E$18,0):F324)&gt;0,$E$7-SUM(OFFSET(F324,-$E$18,0):F324),0),IF(OFFSET(G324,-$E$18,0)-SUM(OFFSET(F324,-$E$18,0):F324)&gt;0,OFFSET(G324,-$E$18,0)-SUM(OFFSET(F324,-$E$18,0):F324),0)))</f>
        <v>0</v>
      </c>
      <c r="K324" s="13">
        <f t="shared" ca="1" si="26"/>
        <v>0</v>
      </c>
      <c r="L324" s="26">
        <f t="shared" ca="1" si="27"/>
        <v>0</v>
      </c>
    </row>
    <row r="325" spans="4:12" x14ac:dyDescent="0.3">
      <c r="D325" s="25">
        <v>305</v>
      </c>
      <c r="E325" s="2">
        <f t="shared" ca="1" si="30"/>
        <v>159</v>
      </c>
      <c r="F325" s="15">
        <f t="shared" si="28"/>
        <v>5</v>
      </c>
      <c r="G325" s="15">
        <f t="shared" ca="1" si="29"/>
        <v>0</v>
      </c>
      <c r="H325" s="13">
        <f t="shared" ca="1" si="25"/>
        <v>0.17424657534246576</v>
      </c>
      <c r="I325" s="29">
        <f ca="1">IF(G325&lt;&gt;0,IF(E325&lt;0,0,IF(OR('Marinated Chicken'!I325&gt;0,Squid!I325&gt;0,Spanakopita!I325&gt;0,'Filet Mignon'!I325&gt;0),0,IF(OR(Pita!I325&gt;0,'Green Pepper'!I325&gt;0,'House Salad'!I325&gt;0,Mushrooms!I325&gt;0,Lemon!I325&gt;0,Tzatziki!I325&gt;0,'Monterey Jack'!I325&gt;0,Onions!I325&gt;0,'Garlic Butter Sauce'!I325&gt;0,Flour!I325&gt;0,Cheddar!I325&gt;0),50,200))),0)</f>
        <v>0</v>
      </c>
      <c r="J325" s="2">
        <f ca="1">IF(D325&lt;$E$18,"N/A",IF(D325=$E$18,IF($E$7-SUM(OFFSET(F325,-$E$18,0):F325)&gt;0,$E$7-SUM(OFFSET(F325,-$E$18,0):F325),0),IF(OFFSET(G325,-$E$18,0)-SUM(OFFSET(F325,-$E$18,0):F325)&gt;0,OFFSET(G325,-$E$18,0)-SUM(OFFSET(F325,-$E$18,0):F325),0)))</f>
        <v>0</v>
      </c>
      <c r="K325" s="13">
        <f t="shared" ca="1" si="26"/>
        <v>0</v>
      </c>
      <c r="L325" s="26">
        <f t="shared" ca="1" si="27"/>
        <v>0</v>
      </c>
    </row>
    <row r="326" spans="4:12" x14ac:dyDescent="0.3">
      <c r="D326" s="25">
        <v>306</v>
      </c>
      <c r="E326" s="2">
        <f t="shared" ca="1" si="30"/>
        <v>154</v>
      </c>
      <c r="F326" s="15">
        <f t="shared" si="28"/>
        <v>5</v>
      </c>
      <c r="G326" s="15">
        <f t="shared" ca="1" si="29"/>
        <v>0</v>
      </c>
      <c r="H326" s="13">
        <f t="shared" ca="1" si="25"/>
        <v>0.16876712328767127</v>
      </c>
      <c r="I326" s="29">
        <f ca="1">IF(G326&lt;&gt;0,IF(E326&lt;0,0,IF(OR('Marinated Chicken'!I326&gt;0,Squid!I326&gt;0,Spanakopita!I326&gt;0,'Filet Mignon'!I326&gt;0),0,IF(OR(Pita!I326&gt;0,'Green Pepper'!I326&gt;0,'House Salad'!I326&gt;0,Mushrooms!I326&gt;0,Lemon!I326&gt;0,Tzatziki!I326&gt;0,'Monterey Jack'!I326&gt;0,Onions!I326&gt;0,'Garlic Butter Sauce'!I326&gt;0,Flour!I326&gt;0,Cheddar!I326&gt;0),50,200))),0)</f>
        <v>0</v>
      </c>
      <c r="J326" s="2">
        <f ca="1">IF(D326&lt;$E$18,"N/A",IF(D326=$E$18,IF($E$7-SUM(OFFSET(F326,-$E$18,0):F326)&gt;0,$E$7-SUM(OFFSET(F326,-$E$18,0):F326),0),IF(OFFSET(G326,-$E$18,0)-SUM(OFFSET(F326,-$E$18,0):F326)&gt;0,OFFSET(G326,-$E$18,0)-SUM(OFFSET(F326,-$E$18,0):F326),0)))</f>
        <v>0</v>
      </c>
      <c r="K326" s="13">
        <f t="shared" ca="1" si="26"/>
        <v>0</v>
      </c>
      <c r="L326" s="26">
        <f t="shared" ca="1" si="27"/>
        <v>0</v>
      </c>
    </row>
    <row r="327" spans="4:12" x14ac:dyDescent="0.3">
      <c r="D327" s="25">
        <v>307</v>
      </c>
      <c r="E327" s="2">
        <f t="shared" ca="1" si="30"/>
        <v>149</v>
      </c>
      <c r="F327" s="15">
        <f t="shared" si="28"/>
        <v>5</v>
      </c>
      <c r="G327" s="15">
        <f t="shared" ca="1" si="29"/>
        <v>0</v>
      </c>
      <c r="H327" s="13">
        <f t="shared" ca="1" si="25"/>
        <v>0.16328767123287674</v>
      </c>
      <c r="I327" s="29">
        <f ca="1">IF(G327&lt;&gt;0,IF(E327&lt;0,0,IF(OR('Marinated Chicken'!I327&gt;0,Squid!I327&gt;0,Spanakopita!I327&gt;0,'Filet Mignon'!I327&gt;0),0,IF(OR(Pita!I327&gt;0,'Green Pepper'!I327&gt;0,'House Salad'!I327&gt;0,Mushrooms!I327&gt;0,Lemon!I327&gt;0,Tzatziki!I327&gt;0,'Monterey Jack'!I327&gt;0,Onions!I327&gt;0,'Garlic Butter Sauce'!I327&gt;0,Flour!I327&gt;0,Cheddar!I327&gt;0),50,200))),0)</f>
        <v>0</v>
      </c>
      <c r="J327" s="2">
        <f ca="1">IF(D327&lt;$E$18,"N/A",IF(D327=$E$18,IF($E$7-SUM(OFFSET(F327,-$E$18,0):F327)&gt;0,$E$7-SUM(OFFSET(F327,-$E$18,0):F327),0),IF(OFFSET(G327,-$E$18,0)-SUM(OFFSET(F327,-$E$18,0):F327)&gt;0,OFFSET(G327,-$E$18,0)-SUM(OFFSET(F327,-$E$18,0):F327),0)))</f>
        <v>0</v>
      </c>
      <c r="K327" s="13">
        <f t="shared" ca="1" si="26"/>
        <v>0</v>
      </c>
      <c r="L327" s="26">
        <f t="shared" ca="1" si="27"/>
        <v>0</v>
      </c>
    </row>
    <row r="328" spans="4:12" x14ac:dyDescent="0.3">
      <c r="D328" s="25">
        <v>308</v>
      </c>
      <c r="E328" s="2">
        <f t="shared" ca="1" si="30"/>
        <v>144</v>
      </c>
      <c r="F328" s="15">
        <f t="shared" si="28"/>
        <v>5</v>
      </c>
      <c r="G328" s="15">
        <f t="shared" ca="1" si="29"/>
        <v>0</v>
      </c>
      <c r="H328" s="13">
        <f t="shared" ca="1" si="25"/>
        <v>0.15780821917808222</v>
      </c>
      <c r="I328" s="29">
        <f ca="1">IF(G328&lt;&gt;0,IF(E328&lt;0,0,IF(OR('Marinated Chicken'!I328&gt;0,Squid!I328&gt;0,Spanakopita!I328&gt;0,'Filet Mignon'!I328&gt;0),0,IF(OR(Pita!I328&gt;0,'Green Pepper'!I328&gt;0,'House Salad'!I328&gt;0,Mushrooms!I328&gt;0,Lemon!I328&gt;0,Tzatziki!I328&gt;0,'Monterey Jack'!I328&gt;0,Onions!I328&gt;0,'Garlic Butter Sauce'!I328&gt;0,Flour!I328&gt;0,Cheddar!I328&gt;0),50,200))),0)</f>
        <v>0</v>
      </c>
      <c r="J328" s="2">
        <f ca="1">IF(D328&lt;$E$18,"N/A",IF(D328=$E$18,IF($E$7-SUM(OFFSET(F328,-$E$18,0):F328)&gt;0,$E$7-SUM(OFFSET(F328,-$E$18,0):F328),0),IF(OFFSET(G328,-$E$18,0)-SUM(OFFSET(F328,-$E$18,0):F328)&gt;0,OFFSET(G328,-$E$18,0)-SUM(OFFSET(F328,-$E$18,0):F328),0)))</f>
        <v>0</v>
      </c>
      <c r="K328" s="13">
        <f t="shared" ca="1" si="26"/>
        <v>0</v>
      </c>
      <c r="L328" s="26">
        <f t="shared" ca="1" si="27"/>
        <v>0</v>
      </c>
    </row>
    <row r="329" spans="4:12" x14ac:dyDescent="0.3">
      <c r="D329" s="25">
        <v>309</v>
      </c>
      <c r="E329" s="2">
        <f t="shared" ca="1" si="30"/>
        <v>139</v>
      </c>
      <c r="F329" s="15">
        <f t="shared" si="28"/>
        <v>5</v>
      </c>
      <c r="G329" s="15">
        <f t="shared" ca="1" si="29"/>
        <v>0</v>
      </c>
      <c r="H329" s="13">
        <f t="shared" ca="1" si="25"/>
        <v>0.15232876712328769</v>
      </c>
      <c r="I329" s="29">
        <f ca="1">IF(G329&lt;&gt;0,IF(E329&lt;0,0,IF(OR('Marinated Chicken'!I329&gt;0,Squid!I329&gt;0,Spanakopita!I329&gt;0,'Filet Mignon'!I329&gt;0),0,IF(OR(Pita!I329&gt;0,'Green Pepper'!I329&gt;0,'House Salad'!I329&gt;0,Mushrooms!I329&gt;0,Lemon!I329&gt;0,Tzatziki!I329&gt;0,'Monterey Jack'!I329&gt;0,Onions!I329&gt;0,'Garlic Butter Sauce'!I329&gt;0,Flour!I329&gt;0,Cheddar!I329&gt;0),50,200))),0)</f>
        <v>0</v>
      </c>
      <c r="J329" s="2">
        <f ca="1">IF(D329&lt;$E$18,"N/A",IF(D329=$E$18,IF($E$7-SUM(OFFSET(F329,-$E$18,0):F329)&gt;0,$E$7-SUM(OFFSET(F329,-$E$18,0):F329),0),IF(OFFSET(G329,-$E$18,0)-SUM(OFFSET(F329,-$E$18,0):F329)&gt;0,OFFSET(G329,-$E$18,0)-SUM(OFFSET(F329,-$E$18,0):F329),0)))</f>
        <v>0</v>
      </c>
      <c r="K329" s="13">
        <f t="shared" ca="1" si="26"/>
        <v>0</v>
      </c>
      <c r="L329" s="26">
        <f t="shared" ca="1" si="27"/>
        <v>0</v>
      </c>
    </row>
    <row r="330" spans="4:12" x14ac:dyDescent="0.3">
      <c r="D330" s="25">
        <v>310</v>
      </c>
      <c r="E330" s="2">
        <f t="shared" ca="1" si="30"/>
        <v>134</v>
      </c>
      <c r="F330" s="15">
        <f t="shared" si="28"/>
        <v>5</v>
      </c>
      <c r="G330" s="15">
        <f t="shared" ca="1" si="29"/>
        <v>0</v>
      </c>
      <c r="H330" s="13">
        <f t="shared" ca="1" si="25"/>
        <v>0.14684931506849316</v>
      </c>
      <c r="I330" s="29">
        <f ca="1">IF(G330&lt;&gt;0,IF(E330&lt;0,0,IF(OR('Marinated Chicken'!I330&gt;0,Squid!I330&gt;0,Spanakopita!I330&gt;0,'Filet Mignon'!I330&gt;0),0,IF(OR(Pita!I330&gt;0,'Green Pepper'!I330&gt;0,'House Salad'!I330&gt;0,Mushrooms!I330&gt;0,Lemon!I330&gt;0,Tzatziki!I330&gt;0,'Monterey Jack'!I330&gt;0,Onions!I330&gt;0,'Garlic Butter Sauce'!I330&gt;0,Flour!I330&gt;0,Cheddar!I330&gt;0),50,200))),0)</f>
        <v>0</v>
      </c>
      <c r="J330" s="2">
        <f ca="1">IF(D330&lt;$E$18,"N/A",IF(D330=$E$18,IF($E$7-SUM(OFFSET(F330,-$E$18,0):F330)&gt;0,$E$7-SUM(OFFSET(F330,-$E$18,0):F330),0),IF(OFFSET(G330,-$E$18,0)-SUM(OFFSET(F330,-$E$18,0):F330)&gt;0,OFFSET(G330,-$E$18,0)-SUM(OFFSET(F330,-$E$18,0):F330),0)))</f>
        <v>0</v>
      </c>
      <c r="K330" s="13">
        <f t="shared" ca="1" si="26"/>
        <v>0</v>
      </c>
      <c r="L330" s="26">
        <f t="shared" ca="1" si="27"/>
        <v>0</v>
      </c>
    </row>
    <row r="331" spans="4:12" x14ac:dyDescent="0.3">
      <c r="D331" s="25">
        <v>311</v>
      </c>
      <c r="E331" s="2">
        <f t="shared" ca="1" si="30"/>
        <v>129</v>
      </c>
      <c r="F331" s="15">
        <f t="shared" si="28"/>
        <v>5</v>
      </c>
      <c r="G331" s="15">
        <f t="shared" ca="1" si="29"/>
        <v>0</v>
      </c>
      <c r="H331" s="13">
        <f t="shared" ca="1" si="25"/>
        <v>0.14136986301369864</v>
      </c>
      <c r="I331" s="29">
        <f ca="1">IF(G331&lt;&gt;0,IF(E331&lt;0,0,IF(OR('Marinated Chicken'!I331&gt;0,Squid!I331&gt;0,Spanakopita!I331&gt;0,'Filet Mignon'!I331&gt;0),0,IF(OR(Pita!I331&gt;0,'Green Pepper'!I331&gt;0,'House Salad'!I331&gt;0,Mushrooms!I331&gt;0,Lemon!I331&gt;0,Tzatziki!I331&gt;0,'Monterey Jack'!I331&gt;0,Onions!I331&gt;0,'Garlic Butter Sauce'!I331&gt;0,Flour!I331&gt;0,Cheddar!I331&gt;0),50,200))),0)</f>
        <v>0</v>
      </c>
      <c r="J331" s="2">
        <f ca="1">IF(D331&lt;$E$18,"N/A",IF(D331=$E$18,IF($E$7-SUM(OFFSET(F331,-$E$18,0):F331)&gt;0,$E$7-SUM(OFFSET(F331,-$E$18,0):F331),0),IF(OFFSET(G331,-$E$18,0)-SUM(OFFSET(F331,-$E$18,0):F331)&gt;0,OFFSET(G331,-$E$18,0)-SUM(OFFSET(F331,-$E$18,0):F331),0)))</f>
        <v>0</v>
      </c>
      <c r="K331" s="13">
        <f t="shared" ca="1" si="26"/>
        <v>0</v>
      </c>
      <c r="L331" s="26">
        <f t="shared" ca="1" si="27"/>
        <v>0</v>
      </c>
    </row>
    <row r="332" spans="4:12" x14ac:dyDescent="0.3">
      <c r="D332" s="25">
        <v>312</v>
      </c>
      <c r="E332" s="2">
        <f t="shared" ca="1" si="30"/>
        <v>124</v>
      </c>
      <c r="F332" s="15">
        <f t="shared" si="28"/>
        <v>5</v>
      </c>
      <c r="G332" s="15">
        <f t="shared" ca="1" si="29"/>
        <v>0</v>
      </c>
      <c r="H332" s="13">
        <f t="shared" ca="1" si="25"/>
        <v>0.13589041095890414</v>
      </c>
      <c r="I332" s="29">
        <f ca="1">IF(G332&lt;&gt;0,IF(E332&lt;0,0,IF(OR('Marinated Chicken'!I332&gt;0,Squid!I332&gt;0,Spanakopita!I332&gt;0,'Filet Mignon'!I332&gt;0),0,IF(OR(Pita!I332&gt;0,'Green Pepper'!I332&gt;0,'House Salad'!I332&gt;0,Mushrooms!I332&gt;0,Lemon!I332&gt;0,Tzatziki!I332&gt;0,'Monterey Jack'!I332&gt;0,Onions!I332&gt;0,'Garlic Butter Sauce'!I332&gt;0,Flour!I332&gt;0,Cheddar!I332&gt;0),50,200))),0)</f>
        <v>0</v>
      </c>
      <c r="J332" s="2">
        <f ca="1">IF(D332&lt;$E$18,"N/A",IF(D332=$E$18,IF($E$7-SUM(OFFSET(F332,-$E$18,0):F332)&gt;0,$E$7-SUM(OFFSET(F332,-$E$18,0):F332),0),IF(OFFSET(G332,-$E$18,0)-SUM(OFFSET(F332,-$E$18,0):F332)&gt;0,OFFSET(G332,-$E$18,0)-SUM(OFFSET(F332,-$E$18,0):F332),0)))</f>
        <v>0</v>
      </c>
      <c r="K332" s="13">
        <f t="shared" ca="1" si="26"/>
        <v>0</v>
      </c>
      <c r="L332" s="26">
        <f t="shared" ca="1" si="27"/>
        <v>0</v>
      </c>
    </row>
    <row r="333" spans="4:12" x14ac:dyDescent="0.3">
      <c r="D333" s="25">
        <v>313</v>
      </c>
      <c r="E333" s="2">
        <f t="shared" ca="1" si="30"/>
        <v>119</v>
      </c>
      <c r="F333" s="15">
        <f t="shared" si="28"/>
        <v>5</v>
      </c>
      <c r="G333" s="15">
        <f t="shared" ca="1" si="29"/>
        <v>0</v>
      </c>
      <c r="H333" s="13">
        <f t="shared" ca="1" si="25"/>
        <v>0.13041095890410961</v>
      </c>
      <c r="I333" s="29">
        <f ca="1">IF(G333&lt;&gt;0,IF(E333&lt;0,0,IF(OR('Marinated Chicken'!I333&gt;0,Squid!I333&gt;0,Spanakopita!I333&gt;0,'Filet Mignon'!I333&gt;0),0,IF(OR(Pita!I333&gt;0,'Green Pepper'!I333&gt;0,'House Salad'!I333&gt;0,Mushrooms!I333&gt;0,Lemon!I333&gt;0,Tzatziki!I333&gt;0,'Monterey Jack'!I333&gt;0,Onions!I333&gt;0,'Garlic Butter Sauce'!I333&gt;0,Flour!I333&gt;0,Cheddar!I333&gt;0),50,200))),0)</f>
        <v>0</v>
      </c>
      <c r="J333" s="2">
        <f ca="1">IF(D333&lt;$E$18,"N/A",IF(D333=$E$18,IF($E$7-SUM(OFFSET(F333,-$E$18,0):F333)&gt;0,$E$7-SUM(OFFSET(F333,-$E$18,0):F333),0),IF(OFFSET(G333,-$E$18,0)-SUM(OFFSET(F333,-$E$18,0):F333)&gt;0,OFFSET(G333,-$E$18,0)-SUM(OFFSET(F333,-$E$18,0):F333),0)))</f>
        <v>0</v>
      </c>
      <c r="K333" s="13">
        <f t="shared" ca="1" si="26"/>
        <v>0</v>
      </c>
      <c r="L333" s="26">
        <f t="shared" ca="1" si="27"/>
        <v>0</v>
      </c>
    </row>
    <row r="334" spans="4:12" x14ac:dyDescent="0.3">
      <c r="D334" s="25">
        <v>314</v>
      </c>
      <c r="E334" s="2">
        <f t="shared" ca="1" si="30"/>
        <v>114</v>
      </c>
      <c r="F334" s="15">
        <f t="shared" si="28"/>
        <v>5</v>
      </c>
      <c r="G334" s="15">
        <f t="shared" ca="1" si="29"/>
        <v>0</v>
      </c>
      <c r="H334" s="13">
        <f t="shared" ca="1" si="25"/>
        <v>0.12493150684931509</v>
      </c>
      <c r="I334" s="29">
        <f ca="1">IF(G334&lt;&gt;0,IF(E334&lt;0,0,IF(OR('Marinated Chicken'!I334&gt;0,Squid!I334&gt;0,Spanakopita!I334&gt;0,'Filet Mignon'!I334&gt;0),0,IF(OR(Pita!I334&gt;0,'Green Pepper'!I334&gt;0,'House Salad'!I334&gt;0,Mushrooms!I334&gt;0,Lemon!I334&gt;0,Tzatziki!I334&gt;0,'Monterey Jack'!I334&gt;0,Onions!I334&gt;0,'Garlic Butter Sauce'!I334&gt;0,Flour!I334&gt;0,Cheddar!I334&gt;0),50,200))),0)</f>
        <v>0</v>
      </c>
      <c r="J334" s="2">
        <f ca="1">IF(D334&lt;$E$18,"N/A",IF(D334=$E$18,IF($E$7-SUM(OFFSET(F334,-$E$18,0):F334)&gt;0,$E$7-SUM(OFFSET(F334,-$E$18,0):F334),0),IF(OFFSET(G334,-$E$18,0)-SUM(OFFSET(F334,-$E$18,0):F334)&gt;0,OFFSET(G334,-$E$18,0)-SUM(OFFSET(F334,-$E$18,0):F334),0)))</f>
        <v>0</v>
      </c>
      <c r="K334" s="13">
        <f t="shared" ca="1" si="26"/>
        <v>0</v>
      </c>
      <c r="L334" s="26">
        <f t="shared" ca="1" si="27"/>
        <v>0</v>
      </c>
    </row>
    <row r="335" spans="4:12" x14ac:dyDescent="0.3">
      <c r="D335" s="25">
        <v>315</v>
      </c>
      <c r="E335" s="2">
        <f t="shared" ca="1" si="30"/>
        <v>109</v>
      </c>
      <c r="F335" s="15">
        <f t="shared" si="28"/>
        <v>5</v>
      </c>
      <c r="G335" s="15">
        <f t="shared" ca="1" si="29"/>
        <v>175</v>
      </c>
      <c r="H335" s="13">
        <f t="shared" ca="1" si="25"/>
        <v>0.11945205479452056</v>
      </c>
      <c r="I335" s="29">
        <f ca="1">IF(G335&lt;&gt;0,IF(E335&lt;0,0,IF(OR('Marinated Chicken'!I335&gt;0,Squid!I335&gt;0,Spanakopita!I335&gt;0,'Filet Mignon'!I335&gt;0),0,IF(OR(Pita!I335&gt;0,'Green Pepper'!I335&gt;0,'House Salad'!I335&gt;0,Mushrooms!I335&gt;0,Lemon!I335&gt;0,Tzatziki!I335&gt;0,'Monterey Jack'!I335&gt;0,Onions!I335&gt;0,'Garlic Butter Sauce'!I335&gt;0,Flour!I335&gt;0,Cheddar!I335&gt;0),50,200))),0)</f>
        <v>0</v>
      </c>
      <c r="J335" s="2">
        <f ca="1">IF(D335&lt;$E$18,"N/A",IF(D335=$E$18,IF($E$7-SUM(OFFSET(F335,-$E$18,0):F335)&gt;0,$E$7-SUM(OFFSET(F335,-$E$18,0):F335),0),IF(OFFSET(G335,-$E$18,0)-SUM(OFFSET(F335,-$E$18,0):F335)&gt;0,OFFSET(G335,-$E$18,0)-SUM(OFFSET(F335,-$E$18,0):F335),0)))</f>
        <v>0</v>
      </c>
      <c r="K335" s="13">
        <f t="shared" ca="1" si="26"/>
        <v>0</v>
      </c>
      <c r="L335" s="26">
        <f t="shared" ca="1" si="27"/>
        <v>0</v>
      </c>
    </row>
    <row r="336" spans="4:12" x14ac:dyDescent="0.3">
      <c r="D336" s="25">
        <v>316</v>
      </c>
      <c r="E336" s="2">
        <f t="shared" ca="1" si="30"/>
        <v>279</v>
      </c>
      <c r="F336" s="15">
        <f t="shared" si="28"/>
        <v>5</v>
      </c>
      <c r="G336" s="15">
        <f t="shared" ca="1" si="29"/>
        <v>0</v>
      </c>
      <c r="H336" s="13">
        <f t="shared" ca="1" si="25"/>
        <v>0.3057534246575343</v>
      </c>
      <c r="I336" s="29">
        <f ca="1">IF(G336&lt;&gt;0,IF(E336&lt;0,0,IF(OR('Marinated Chicken'!I336&gt;0,Squid!I336&gt;0,Spanakopita!I336&gt;0,'Filet Mignon'!I336&gt;0),0,IF(OR(Pita!I336&gt;0,'Green Pepper'!I336&gt;0,'House Salad'!I336&gt;0,Mushrooms!I336&gt;0,Lemon!I336&gt;0,Tzatziki!I336&gt;0,'Monterey Jack'!I336&gt;0,Onions!I336&gt;0,'Garlic Butter Sauce'!I336&gt;0,Flour!I336&gt;0,Cheddar!I336&gt;0),50,200))),0)</f>
        <v>0</v>
      </c>
      <c r="J336" s="2">
        <f ca="1">IF(D336&lt;$E$18,"N/A",IF(D336=$E$18,IF($E$7-SUM(OFFSET(F336,-$E$18,0):F336)&gt;0,$E$7-SUM(OFFSET(F336,-$E$18,0):F336),0),IF(OFFSET(G336,-$E$18,0)-SUM(OFFSET(F336,-$E$18,0):F336)&gt;0,OFFSET(G336,-$E$18,0)-SUM(OFFSET(F336,-$E$18,0):F336),0)))</f>
        <v>0</v>
      </c>
      <c r="K336" s="13">
        <f t="shared" ca="1" si="26"/>
        <v>0</v>
      </c>
      <c r="L336" s="26">
        <f t="shared" ca="1" si="27"/>
        <v>0</v>
      </c>
    </row>
    <row r="337" spans="4:12" x14ac:dyDescent="0.3">
      <c r="D337" s="25">
        <v>317</v>
      </c>
      <c r="E337" s="2">
        <f t="shared" ca="1" si="30"/>
        <v>274</v>
      </c>
      <c r="F337" s="15">
        <f t="shared" si="28"/>
        <v>5</v>
      </c>
      <c r="G337" s="15">
        <f t="shared" ca="1" si="29"/>
        <v>0</v>
      </c>
      <c r="H337" s="13">
        <f t="shared" ca="1" si="25"/>
        <v>0.30027397260273975</v>
      </c>
      <c r="I337" s="29">
        <f ca="1">IF(G337&lt;&gt;0,IF(E337&lt;0,0,IF(OR('Marinated Chicken'!I337&gt;0,Squid!I337&gt;0,Spanakopita!I337&gt;0,'Filet Mignon'!I337&gt;0),0,IF(OR(Pita!I337&gt;0,'Green Pepper'!I337&gt;0,'House Salad'!I337&gt;0,Mushrooms!I337&gt;0,Lemon!I337&gt;0,Tzatziki!I337&gt;0,'Monterey Jack'!I337&gt;0,Onions!I337&gt;0,'Garlic Butter Sauce'!I337&gt;0,Flour!I337&gt;0,Cheddar!I337&gt;0),50,200))),0)</f>
        <v>0</v>
      </c>
      <c r="J337" s="2">
        <f ca="1">IF(D337&lt;$E$18,"N/A",IF(D337=$E$18,IF($E$7-SUM(OFFSET(F337,-$E$18,0):F337)&gt;0,$E$7-SUM(OFFSET(F337,-$E$18,0):F337),0),IF(OFFSET(G337,-$E$18,0)-SUM(OFFSET(F337,-$E$18,0):F337)&gt;0,OFFSET(G337,-$E$18,0)-SUM(OFFSET(F337,-$E$18,0):F337),0)))</f>
        <v>0</v>
      </c>
      <c r="K337" s="13">
        <f t="shared" ca="1" si="26"/>
        <v>0</v>
      </c>
      <c r="L337" s="26">
        <f t="shared" ca="1" si="27"/>
        <v>0</v>
      </c>
    </row>
    <row r="338" spans="4:12" x14ac:dyDescent="0.3">
      <c r="D338" s="25">
        <v>318</v>
      </c>
      <c r="E338" s="2">
        <f t="shared" ca="1" si="30"/>
        <v>269</v>
      </c>
      <c r="F338" s="15">
        <f t="shared" si="28"/>
        <v>5</v>
      </c>
      <c r="G338" s="15">
        <f t="shared" ca="1" si="29"/>
        <v>0</v>
      </c>
      <c r="H338" s="13">
        <f t="shared" ca="1" si="25"/>
        <v>0.29479452054794525</v>
      </c>
      <c r="I338" s="29">
        <f ca="1">IF(G338&lt;&gt;0,IF(E338&lt;0,0,IF(OR('Marinated Chicken'!I338&gt;0,Squid!I338&gt;0,Spanakopita!I338&gt;0,'Filet Mignon'!I338&gt;0),0,IF(OR(Pita!I338&gt;0,'Green Pepper'!I338&gt;0,'House Salad'!I338&gt;0,Mushrooms!I338&gt;0,Lemon!I338&gt;0,Tzatziki!I338&gt;0,'Monterey Jack'!I338&gt;0,Onions!I338&gt;0,'Garlic Butter Sauce'!I338&gt;0,Flour!I338&gt;0,Cheddar!I338&gt;0),50,200))),0)</f>
        <v>0</v>
      </c>
      <c r="J338" s="2">
        <f ca="1">IF(D338&lt;$E$18,"N/A",IF(D338=$E$18,IF($E$7-SUM(OFFSET(F338,-$E$18,0):F338)&gt;0,$E$7-SUM(OFFSET(F338,-$E$18,0):F338),0),IF(OFFSET(G338,-$E$18,0)-SUM(OFFSET(F338,-$E$18,0):F338)&gt;0,OFFSET(G338,-$E$18,0)-SUM(OFFSET(F338,-$E$18,0):F338),0)))</f>
        <v>0</v>
      </c>
      <c r="K338" s="13">
        <f t="shared" ca="1" si="26"/>
        <v>0</v>
      </c>
      <c r="L338" s="26">
        <f t="shared" ca="1" si="27"/>
        <v>0</v>
      </c>
    </row>
    <row r="339" spans="4:12" x14ac:dyDescent="0.3">
      <c r="D339" s="25">
        <v>319</v>
      </c>
      <c r="E339" s="2">
        <f t="shared" ca="1" si="30"/>
        <v>264</v>
      </c>
      <c r="F339" s="15">
        <f t="shared" si="28"/>
        <v>5</v>
      </c>
      <c r="G339" s="15">
        <f t="shared" ca="1" si="29"/>
        <v>0</v>
      </c>
      <c r="H339" s="13">
        <f t="shared" ca="1" si="25"/>
        <v>0.2893150684931507</v>
      </c>
      <c r="I339" s="29">
        <f ca="1">IF(G339&lt;&gt;0,IF(E339&lt;0,0,IF(OR('Marinated Chicken'!I339&gt;0,Squid!I339&gt;0,Spanakopita!I339&gt;0,'Filet Mignon'!I339&gt;0),0,IF(OR(Pita!I339&gt;0,'Green Pepper'!I339&gt;0,'House Salad'!I339&gt;0,Mushrooms!I339&gt;0,Lemon!I339&gt;0,Tzatziki!I339&gt;0,'Monterey Jack'!I339&gt;0,Onions!I339&gt;0,'Garlic Butter Sauce'!I339&gt;0,Flour!I339&gt;0,Cheddar!I339&gt;0),50,200))),0)</f>
        <v>0</v>
      </c>
      <c r="J339" s="2">
        <f ca="1">IF(D339&lt;$E$18,"N/A",IF(D339=$E$18,IF($E$7-SUM(OFFSET(F339,-$E$18,0):F339)&gt;0,$E$7-SUM(OFFSET(F339,-$E$18,0):F339),0),IF(OFFSET(G339,-$E$18,0)-SUM(OFFSET(F339,-$E$18,0):F339)&gt;0,OFFSET(G339,-$E$18,0)-SUM(OFFSET(F339,-$E$18,0):F339),0)))</f>
        <v>0</v>
      </c>
      <c r="K339" s="13">
        <f t="shared" ca="1" si="26"/>
        <v>0</v>
      </c>
      <c r="L339" s="26">
        <f t="shared" ca="1" si="27"/>
        <v>0</v>
      </c>
    </row>
    <row r="340" spans="4:12" x14ac:dyDescent="0.3">
      <c r="D340" s="25">
        <v>320</v>
      </c>
      <c r="E340" s="2">
        <f t="shared" ca="1" si="30"/>
        <v>259</v>
      </c>
      <c r="F340" s="15">
        <f t="shared" si="28"/>
        <v>5</v>
      </c>
      <c r="G340" s="15">
        <f t="shared" ca="1" si="29"/>
        <v>0</v>
      </c>
      <c r="H340" s="13">
        <f t="shared" ca="1" si="25"/>
        <v>0.2838356164383562</v>
      </c>
      <c r="I340" s="29">
        <f ca="1">IF(G340&lt;&gt;0,IF(E340&lt;0,0,IF(OR('Marinated Chicken'!I340&gt;0,Squid!I340&gt;0,Spanakopita!I340&gt;0,'Filet Mignon'!I340&gt;0),0,IF(OR(Pita!I340&gt;0,'Green Pepper'!I340&gt;0,'House Salad'!I340&gt;0,Mushrooms!I340&gt;0,Lemon!I340&gt;0,Tzatziki!I340&gt;0,'Monterey Jack'!I340&gt;0,Onions!I340&gt;0,'Garlic Butter Sauce'!I340&gt;0,Flour!I340&gt;0,Cheddar!I340&gt;0),50,200))),0)</f>
        <v>0</v>
      </c>
      <c r="J340" s="2">
        <f ca="1">IF(D340&lt;$E$18,"N/A",IF(D340=$E$18,IF($E$7-SUM(OFFSET(F340,-$E$18,0):F340)&gt;0,$E$7-SUM(OFFSET(F340,-$E$18,0):F340),0),IF(OFFSET(G340,-$E$18,0)-SUM(OFFSET(F340,-$E$18,0):F340)&gt;0,OFFSET(G340,-$E$18,0)-SUM(OFFSET(F340,-$E$18,0):F340),0)))</f>
        <v>0</v>
      </c>
      <c r="K340" s="13">
        <f t="shared" ca="1" si="26"/>
        <v>0</v>
      </c>
      <c r="L340" s="26">
        <f t="shared" ca="1" si="27"/>
        <v>0</v>
      </c>
    </row>
    <row r="341" spans="4:12" x14ac:dyDescent="0.3">
      <c r="D341" s="25">
        <v>321</v>
      </c>
      <c r="E341" s="2">
        <f t="shared" ca="1" si="30"/>
        <v>254</v>
      </c>
      <c r="F341" s="15">
        <f t="shared" si="28"/>
        <v>5</v>
      </c>
      <c r="G341" s="15">
        <f t="shared" ca="1" si="29"/>
        <v>0</v>
      </c>
      <c r="H341" s="13">
        <f t="shared" ref="H341:H385" ca="1" si="31">IF(E341&gt;0,E341*($E$12/365),0)</f>
        <v>0.2783561643835617</v>
      </c>
      <c r="I341" s="29">
        <f ca="1">IF(G341&lt;&gt;0,IF(E341&lt;0,0,IF(OR('Marinated Chicken'!I341&gt;0,Squid!I341&gt;0,Spanakopita!I341&gt;0,'Filet Mignon'!I341&gt;0),0,IF(OR(Pita!I341&gt;0,'Green Pepper'!I341&gt;0,'House Salad'!I341&gt;0,Mushrooms!I341&gt;0,Lemon!I341&gt;0,Tzatziki!I341&gt;0,'Monterey Jack'!I341&gt;0,Onions!I341&gt;0,'Garlic Butter Sauce'!I341&gt;0,Flour!I341&gt;0,Cheddar!I341&gt;0),50,200))),0)</f>
        <v>0</v>
      </c>
      <c r="J341" s="2">
        <f ca="1">IF(D341&lt;$E$18,"N/A",IF(D341=$E$18,IF($E$7-SUM(OFFSET(F341,-$E$18,0):F341)&gt;0,$E$7-SUM(OFFSET(F341,-$E$18,0):F341),0),IF(OFFSET(G341,-$E$18,0)-SUM(OFFSET(F341,-$E$18,0):F341)&gt;0,OFFSET(G341,-$E$18,0)-SUM(OFFSET(F341,-$E$18,0):F341),0)))</f>
        <v>0</v>
      </c>
      <c r="K341" s="13">
        <f t="shared" ref="K341:K385" ca="1" si="32">IF(ISNUMBER(J341),J341*$E$13,0)</f>
        <v>0</v>
      </c>
      <c r="L341" s="26">
        <f t="shared" ref="L341:L385" ca="1" si="33">IF(D341&gt;1,IF(E341&lt;0,$E$14,0),0)</f>
        <v>0</v>
      </c>
    </row>
    <row r="342" spans="4:12" x14ac:dyDescent="0.3">
      <c r="D342" s="25">
        <v>322</v>
      </c>
      <c r="E342" s="2">
        <f t="shared" ca="1" si="30"/>
        <v>249</v>
      </c>
      <c r="F342" s="15">
        <f t="shared" ref="F342:F386" si="34">ROUND($E$15/7,0)</f>
        <v>5</v>
      </c>
      <c r="G342" s="15">
        <f t="shared" ref="G342:G385" ca="1" si="35">IF(D342=1,$E$4,IF(E342&lt;0,$E$4-E342,IF(MOD(D342,$E$5)=0,$E$4-E342,0)))</f>
        <v>0</v>
      </c>
      <c r="H342" s="13">
        <f t="shared" ca="1" si="31"/>
        <v>0.27287671232876715</v>
      </c>
      <c r="I342" s="29">
        <f ca="1">IF(G342&lt;&gt;0,IF(E342&lt;0,0,IF(OR('Marinated Chicken'!I342&gt;0,Squid!I342&gt;0,Spanakopita!I342&gt;0,'Filet Mignon'!I342&gt;0),0,IF(OR(Pita!I342&gt;0,'Green Pepper'!I342&gt;0,'House Salad'!I342&gt;0,Mushrooms!I342&gt;0,Lemon!I342&gt;0,Tzatziki!I342&gt;0,'Monterey Jack'!I342&gt;0,Onions!I342&gt;0,'Garlic Butter Sauce'!I342&gt;0,Flour!I342&gt;0,Cheddar!I342&gt;0),50,200))),0)</f>
        <v>0</v>
      </c>
      <c r="J342" s="2">
        <f ca="1">IF(D342&lt;$E$18,"N/A",IF(D342=$E$18,IF($E$7-SUM(OFFSET(F342,-$E$18,0):F342)&gt;0,$E$7-SUM(OFFSET(F342,-$E$18,0):F342),0),IF(OFFSET(G342,-$E$18,0)-SUM(OFFSET(F342,-$E$18,0):F342)&gt;0,OFFSET(G342,-$E$18,0)-SUM(OFFSET(F342,-$E$18,0):F342),0)))</f>
        <v>0</v>
      </c>
      <c r="K342" s="13">
        <f t="shared" ca="1" si="32"/>
        <v>0</v>
      </c>
      <c r="L342" s="26">
        <f t="shared" ca="1" si="33"/>
        <v>0</v>
      </c>
    </row>
    <row r="343" spans="4:12" x14ac:dyDescent="0.3">
      <c r="D343" s="25">
        <v>323</v>
      </c>
      <c r="E343" s="2">
        <f t="shared" ca="1" si="30"/>
        <v>244</v>
      </c>
      <c r="F343" s="15">
        <f t="shared" si="34"/>
        <v>5</v>
      </c>
      <c r="G343" s="15">
        <f t="shared" ca="1" si="35"/>
        <v>0</v>
      </c>
      <c r="H343" s="13">
        <f t="shared" ca="1" si="31"/>
        <v>0.26739726027397265</v>
      </c>
      <c r="I343" s="29">
        <f ca="1">IF(G343&lt;&gt;0,IF(E343&lt;0,0,IF(OR('Marinated Chicken'!I343&gt;0,Squid!I343&gt;0,Spanakopita!I343&gt;0,'Filet Mignon'!I343&gt;0),0,IF(OR(Pita!I343&gt;0,'Green Pepper'!I343&gt;0,'House Salad'!I343&gt;0,Mushrooms!I343&gt;0,Lemon!I343&gt;0,Tzatziki!I343&gt;0,'Monterey Jack'!I343&gt;0,Onions!I343&gt;0,'Garlic Butter Sauce'!I343&gt;0,Flour!I343&gt;0,Cheddar!I343&gt;0),50,200))),0)</f>
        <v>0</v>
      </c>
      <c r="J343" s="2">
        <f ca="1">IF(D343&lt;$E$18,"N/A",IF(D343=$E$18,IF($E$7-SUM(OFFSET(F343,-$E$18,0):F343)&gt;0,$E$7-SUM(OFFSET(F343,-$E$18,0):F343),0),IF(OFFSET(G343,-$E$18,0)-SUM(OFFSET(F343,-$E$18,0):F343)&gt;0,OFFSET(G343,-$E$18,0)-SUM(OFFSET(F343,-$E$18,0):F343),0)))</f>
        <v>0</v>
      </c>
      <c r="K343" s="13">
        <f t="shared" ca="1" si="32"/>
        <v>0</v>
      </c>
      <c r="L343" s="26">
        <f t="shared" ca="1" si="33"/>
        <v>0</v>
      </c>
    </row>
    <row r="344" spans="4:12" x14ac:dyDescent="0.3">
      <c r="D344" s="25">
        <v>324</v>
      </c>
      <c r="E344" s="2">
        <f t="shared" ca="1" si="30"/>
        <v>239</v>
      </c>
      <c r="F344" s="15">
        <f t="shared" si="34"/>
        <v>5</v>
      </c>
      <c r="G344" s="15">
        <f t="shared" ca="1" si="35"/>
        <v>0</v>
      </c>
      <c r="H344" s="13">
        <f t="shared" ca="1" si="31"/>
        <v>0.26191780821917809</v>
      </c>
      <c r="I344" s="29">
        <f ca="1">IF(G344&lt;&gt;0,IF(E344&lt;0,0,IF(OR('Marinated Chicken'!I344&gt;0,Squid!I344&gt;0,Spanakopita!I344&gt;0,'Filet Mignon'!I344&gt;0),0,IF(OR(Pita!I344&gt;0,'Green Pepper'!I344&gt;0,'House Salad'!I344&gt;0,Mushrooms!I344&gt;0,Lemon!I344&gt;0,Tzatziki!I344&gt;0,'Monterey Jack'!I344&gt;0,Onions!I344&gt;0,'Garlic Butter Sauce'!I344&gt;0,Flour!I344&gt;0,Cheddar!I344&gt;0),50,200))),0)</f>
        <v>0</v>
      </c>
      <c r="J344" s="2">
        <f ca="1">IF(D344&lt;$E$18,"N/A",IF(D344=$E$18,IF($E$7-SUM(OFFSET(F344,-$E$18,0):F344)&gt;0,$E$7-SUM(OFFSET(F344,-$E$18,0):F344),0),IF(OFFSET(G344,-$E$18,0)-SUM(OFFSET(F344,-$E$18,0):F344)&gt;0,OFFSET(G344,-$E$18,0)-SUM(OFFSET(F344,-$E$18,0):F344),0)))</f>
        <v>0</v>
      </c>
      <c r="K344" s="13">
        <f t="shared" ca="1" si="32"/>
        <v>0</v>
      </c>
      <c r="L344" s="26">
        <f t="shared" ca="1" si="33"/>
        <v>0</v>
      </c>
    </row>
    <row r="345" spans="4:12" x14ac:dyDescent="0.3">
      <c r="D345" s="25">
        <v>325</v>
      </c>
      <c r="E345" s="2">
        <f t="shared" ca="1" si="30"/>
        <v>234</v>
      </c>
      <c r="F345" s="15">
        <f t="shared" si="34"/>
        <v>5</v>
      </c>
      <c r="G345" s="15">
        <f t="shared" ca="1" si="35"/>
        <v>0</v>
      </c>
      <c r="H345" s="13">
        <f t="shared" ca="1" si="31"/>
        <v>0.2564383561643836</v>
      </c>
      <c r="I345" s="29">
        <f ca="1">IF(G345&lt;&gt;0,IF(E345&lt;0,0,IF(OR('Marinated Chicken'!I345&gt;0,Squid!I345&gt;0,Spanakopita!I345&gt;0,'Filet Mignon'!I345&gt;0),0,IF(OR(Pita!I345&gt;0,'Green Pepper'!I345&gt;0,'House Salad'!I345&gt;0,Mushrooms!I345&gt;0,Lemon!I345&gt;0,Tzatziki!I345&gt;0,'Monterey Jack'!I345&gt;0,Onions!I345&gt;0,'Garlic Butter Sauce'!I345&gt;0,Flour!I345&gt;0,Cheddar!I345&gt;0),50,200))),0)</f>
        <v>0</v>
      </c>
      <c r="J345" s="2">
        <f ca="1">IF(D345&lt;$E$18,"N/A",IF(D345=$E$18,IF($E$7-SUM(OFFSET(F345,-$E$18,0):F345)&gt;0,$E$7-SUM(OFFSET(F345,-$E$18,0):F345),0),IF(OFFSET(G345,-$E$18,0)-SUM(OFFSET(F345,-$E$18,0):F345)&gt;0,OFFSET(G345,-$E$18,0)-SUM(OFFSET(F345,-$E$18,0):F345),0)))</f>
        <v>0</v>
      </c>
      <c r="K345" s="13">
        <f t="shared" ca="1" si="32"/>
        <v>0</v>
      </c>
      <c r="L345" s="26">
        <f t="shared" ca="1" si="33"/>
        <v>0</v>
      </c>
    </row>
    <row r="346" spans="4:12" x14ac:dyDescent="0.3">
      <c r="D346" s="25">
        <v>326</v>
      </c>
      <c r="E346" s="2">
        <f t="shared" ca="1" si="30"/>
        <v>229</v>
      </c>
      <c r="F346" s="15">
        <f t="shared" si="34"/>
        <v>5</v>
      </c>
      <c r="G346" s="15">
        <f t="shared" ca="1" si="35"/>
        <v>0</v>
      </c>
      <c r="H346" s="13">
        <f t="shared" ca="1" si="31"/>
        <v>0.2509589041095891</v>
      </c>
      <c r="I346" s="29">
        <f ca="1">IF(G346&lt;&gt;0,IF(E346&lt;0,0,IF(OR('Marinated Chicken'!I346&gt;0,Squid!I346&gt;0,Spanakopita!I346&gt;0,'Filet Mignon'!I346&gt;0),0,IF(OR(Pita!I346&gt;0,'Green Pepper'!I346&gt;0,'House Salad'!I346&gt;0,Mushrooms!I346&gt;0,Lemon!I346&gt;0,Tzatziki!I346&gt;0,'Monterey Jack'!I346&gt;0,Onions!I346&gt;0,'Garlic Butter Sauce'!I346&gt;0,Flour!I346&gt;0,Cheddar!I346&gt;0),50,200))),0)</f>
        <v>0</v>
      </c>
      <c r="J346" s="2">
        <f ca="1">IF(D346&lt;$E$18,"N/A",IF(D346=$E$18,IF($E$7-SUM(OFFSET(F346,-$E$18,0):F346)&gt;0,$E$7-SUM(OFFSET(F346,-$E$18,0):F346),0),IF(OFFSET(G346,-$E$18,0)-SUM(OFFSET(F346,-$E$18,0):F346)&gt;0,OFFSET(G346,-$E$18,0)-SUM(OFFSET(F346,-$E$18,0):F346),0)))</f>
        <v>0</v>
      </c>
      <c r="K346" s="13">
        <f t="shared" ca="1" si="32"/>
        <v>0</v>
      </c>
      <c r="L346" s="26">
        <f t="shared" ca="1" si="33"/>
        <v>0</v>
      </c>
    </row>
    <row r="347" spans="4:12" x14ac:dyDescent="0.3">
      <c r="D347" s="25">
        <v>327</v>
      </c>
      <c r="E347" s="2">
        <f t="shared" ca="1" si="30"/>
        <v>224</v>
      </c>
      <c r="F347" s="15">
        <f t="shared" si="34"/>
        <v>5</v>
      </c>
      <c r="G347" s="15">
        <f t="shared" ca="1" si="35"/>
        <v>0</v>
      </c>
      <c r="H347" s="13">
        <f t="shared" ca="1" si="31"/>
        <v>0.24547945205479454</v>
      </c>
      <c r="I347" s="29">
        <f ca="1">IF(G347&lt;&gt;0,IF(E347&lt;0,0,IF(OR('Marinated Chicken'!I347&gt;0,Squid!I347&gt;0,Spanakopita!I347&gt;0,'Filet Mignon'!I347&gt;0),0,IF(OR(Pita!I347&gt;0,'Green Pepper'!I347&gt;0,'House Salad'!I347&gt;0,Mushrooms!I347&gt;0,Lemon!I347&gt;0,Tzatziki!I347&gt;0,'Monterey Jack'!I347&gt;0,Onions!I347&gt;0,'Garlic Butter Sauce'!I347&gt;0,Flour!I347&gt;0,Cheddar!I347&gt;0),50,200))),0)</f>
        <v>0</v>
      </c>
      <c r="J347" s="2">
        <f ca="1">IF(D347&lt;$E$18,"N/A",IF(D347=$E$18,IF($E$7-SUM(OFFSET(F347,-$E$18,0):F347)&gt;0,$E$7-SUM(OFFSET(F347,-$E$18,0):F347),0),IF(OFFSET(G347,-$E$18,0)-SUM(OFFSET(F347,-$E$18,0):F347)&gt;0,OFFSET(G347,-$E$18,0)-SUM(OFFSET(F347,-$E$18,0):F347),0)))</f>
        <v>0</v>
      </c>
      <c r="K347" s="13">
        <f t="shared" ca="1" si="32"/>
        <v>0</v>
      </c>
      <c r="L347" s="26">
        <f t="shared" ca="1" si="33"/>
        <v>0</v>
      </c>
    </row>
    <row r="348" spans="4:12" x14ac:dyDescent="0.3">
      <c r="D348" s="25">
        <v>328</v>
      </c>
      <c r="E348" s="2">
        <f t="shared" ref="E348:E385" ca="1" si="36">E347-F348+G347-IF(ISNUMBER(J347),J347,0)</f>
        <v>219</v>
      </c>
      <c r="F348" s="15">
        <f t="shared" si="34"/>
        <v>5</v>
      </c>
      <c r="G348" s="15">
        <f t="shared" ca="1" si="35"/>
        <v>0</v>
      </c>
      <c r="H348" s="13">
        <f t="shared" ca="1" si="31"/>
        <v>0.24000000000000002</v>
      </c>
      <c r="I348" s="29">
        <f ca="1">IF(G348&lt;&gt;0,IF(E348&lt;0,0,IF(OR('Marinated Chicken'!I348&gt;0,Squid!I348&gt;0,Spanakopita!I348&gt;0,'Filet Mignon'!I348&gt;0),0,IF(OR(Pita!I348&gt;0,'Green Pepper'!I348&gt;0,'House Salad'!I348&gt;0,Mushrooms!I348&gt;0,Lemon!I348&gt;0,Tzatziki!I348&gt;0,'Monterey Jack'!I348&gt;0,Onions!I348&gt;0,'Garlic Butter Sauce'!I348&gt;0,Flour!I348&gt;0,Cheddar!I348&gt;0),50,200))),0)</f>
        <v>0</v>
      </c>
      <c r="J348" s="2">
        <f ca="1">IF(D348&lt;$E$18,"N/A",IF(D348=$E$18,IF($E$7-SUM(OFFSET(F348,-$E$18,0):F348)&gt;0,$E$7-SUM(OFFSET(F348,-$E$18,0):F348),0),IF(OFFSET(G348,-$E$18,0)-SUM(OFFSET(F348,-$E$18,0):F348)&gt;0,OFFSET(G348,-$E$18,0)-SUM(OFFSET(F348,-$E$18,0):F348),0)))</f>
        <v>0</v>
      </c>
      <c r="K348" s="13">
        <f t="shared" ca="1" si="32"/>
        <v>0</v>
      </c>
      <c r="L348" s="26">
        <f t="shared" ca="1" si="33"/>
        <v>0</v>
      </c>
    </row>
    <row r="349" spans="4:12" x14ac:dyDescent="0.3">
      <c r="D349" s="25">
        <v>329</v>
      </c>
      <c r="E349" s="2">
        <f t="shared" ca="1" si="36"/>
        <v>214</v>
      </c>
      <c r="F349" s="15">
        <f t="shared" si="34"/>
        <v>5</v>
      </c>
      <c r="G349" s="15">
        <f t="shared" ca="1" si="35"/>
        <v>0</v>
      </c>
      <c r="H349" s="13">
        <f t="shared" ca="1" si="31"/>
        <v>0.23452054794520552</v>
      </c>
      <c r="I349" s="29">
        <f ca="1">IF(G349&lt;&gt;0,IF(E349&lt;0,0,IF(OR('Marinated Chicken'!I349&gt;0,Squid!I349&gt;0,Spanakopita!I349&gt;0,'Filet Mignon'!I349&gt;0),0,IF(OR(Pita!I349&gt;0,'Green Pepper'!I349&gt;0,'House Salad'!I349&gt;0,Mushrooms!I349&gt;0,Lemon!I349&gt;0,Tzatziki!I349&gt;0,'Monterey Jack'!I349&gt;0,Onions!I349&gt;0,'Garlic Butter Sauce'!I349&gt;0,Flour!I349&gt;0,Cheddar!I349&gt;0),50,200))),0)</f>
        <v>0</v>
      </c>
      <c r="J349" s="2">
        <f ca="1">IF(D349&lt;$E$18,"N/A",IF(D349=$E$18,IF($E$7-SUM(OFFSET(F349,-$E$18,0):F349)&gt;0,$E$7-SUM(OFFSET(F349,-$E$18,0):F349),0),IF(OFFSET(G349,-$E$18,0)-SUM(OFFSET(F349,-$E$18,0):F349)&gt;0,OFFSET(G349,-$E$18,0)-SUM(OFFSET(F349,-$E$18,0):F349),0)))</f>
        <v>0</v>
      </c>
      <c r="K349" s="13">
        <f t="shared" ca="1" si="32"/>
        <v>0</v>
      </c>
      <c r="L349" s="26">
        <f t="shared" ca="1" si="33"/>
        <v>0</v>
      </c>
    </row>
    <row r="350" spans="4:12" x14ac:dyDescent="0.3">
      <c r="D350" s="25">
        <v>330</v>
      </c>
      <c r="E350" s="2">
        <f t="shared" ca="1" si="36"/>
        <v>209</v>
      </c>
      <c r="F350" s="15">
        <f t="shared" si="34"/>
        <v>5</v>
      </c>
      <c r="G350" s="15">
        <f t="shared" ca="1" si="35"/>
        <v>0</v>
      </c>
      <c r="H350" s="13">
        <f t="shared" ca="1" si="31"/>
        <v>0.229041095890411</v>
      </c>
      <c r="I350" s="29">
        <f ca="1">IF(G350&lt;&gt;0,IF(E350&lt;0,0,IF(OR('Marinated Chicken'!I350&gt;0,Squid!I350&gt;0,Spanakopita!I350&gt;0,'Filet Mignon'!I350&gt;0),0,IF(OR(Pita!I350&gt;0,'Green Pepper'!I350&gt;0,'House Salad'!I350&gt;0,Mushrooms!I350&gt;0,Lemon!I350&gt;0,Tzatziki!I350&gt;0,'Monterey Jack'!I350&gt;0,Onions!I350&gt;0,'Garlic Butter Sauce'!I350&gt;0,Flour!I350&gt;0,Cheddar!I350&gt;0),50,200))),0)</f>
        <v>0</v>
      </c>
      <c r="J350" s="2">
        <f ca="1">IF(D350&lt;$E$18,"N/A",IF(D350=$E$18,IF($E$7-SUM(OFFSET(F350,-$E$18,0):F350)&gt;0,$E$7-SUM(OFFSET(F350,-$E$18,0):F350),0),IF(OFFSET(G350,-$E$18,0)-SUM(OFFSET(F350,-$E$18,0):F350)&gt;0,OFFSET(G350,-$E$18,0)-SUM(OFFSET(F350,-$E$18,0):F350),0)))</f>
        <v>0</v>
      </c>
      <c r="K350" s="13">
        <f t="shared" ca="1" si="32"/>
        <v>0</v>
      </c>
      <c r="L350" s="26">
        <f t="shared" ca="1" si="33"/>
        <v>0</v>
      </c>
    </row>
    <row r="351" spans="4:12" x14ac:dyDescent="0.3">
      <c r="D351" s="25">
        <v>331</v>
      </c>
      <c r="E351" s="2">
        <f t="shared" ca="1" si="36"/>
        <v>204</v>
      </c>
      <c r="F351" s="15">
        <f t="shared" si="34"/>
        <v>5</v>
      </c>
      <c r="G351" s="15">
        <f t="shared" ca="1" si="35"/>
        <v>0</v>
      </c>
      <c r="H351" s="13">
        <f t="shared" ca="1" si="31"/>
        <v>0.22356164383561647</v>
      </c>
      <c r="I351" s="29">
        <f ca="1">IF(G351&lt;&gt;0,IF(E351&lt;0,0,IF(OR('Marinated Chicken'!I351&gt;0,Squid!I351&gt;0,Spanakopita!I351&gt;0,'Filet Mignon'!I351&gt;0),0,IF(OR(Pita!I351&gt;0,'Green Pepper'!I351&gt;0,'House Salad'!I351&gt;0,Mushrooms!I351&gt;0,Lemon!I351&gt;0,Tzatziki!I351&gt;0,'Monterey Jack'!I351&gt;0,Onions!I351&gt;0,'Garlic Butter Sauce'!I351&gt;0,Flour!I351&gt;0,Cheddar!I351&gt;0),50,200))),0)</f>
        <v>0</v>
      </c>
      <c r="J351" s="2">
        <f ca="1">IF(D351&lt;$E$18,"N/A",IF(D351=$E$18,IF($E$7-SUM(OFFSET(F351,-$E$18,0):F351)&gt;0,$E$7-SUM(OFFSET(F351,-$E$18,0):F351),0),IF(OFFSET(G351,-$E$18,0)-SUM(OFFSET(F351,-$E$18,0):F351)&gt;0,OFFSET(G351,-$E$18,0)-SUM(OFFSET(F351,-$E$18,0):F351),0)))</f>
        <v>0</v>
      </c>
      <c r="K351" s="13">
        <f t="shared" ca="1" si="32"/>
        <v>0</v>
      </c>
      <c r="L351" s="26">
        <f t="shared" ca="1" si="33"/>
        <v>0</v>
      </c>
    </row>
    <row r="352" spans="4:12" x14ac:dyDescent="0.3">
      <c r="D352" s="25">
        <v>332</v>
      </c>
      <c r="E352" s="2">
        <f t="shared" ca="1" si="36"/>
        <v>199</v>
      </c>
      <c r="F352" s="15">
        <f t="shared" si="34"/>
        <v>5</v>
      </c>
      <c r="G352" s="15">
        <f t="shared" ca="1" si="35"/>
        <v>0</v>
      </c>
      <c r="H352" s="13">
        <f t="shared" ca="1" si="31"/>
        <v>0.21808219178082194</v>
      </c>
      <c r="I352" s="29">
        <f ca="1">IF(G352&lt;&gt;0,IF(E352&lt;0,0,IF(OR('Marinated Chicken'!I352&gt;0,Squid!I352&gt;0,Spanakopita!I352&gt;0,'Filet Mignon'!I352&gt;0),0,IF(OR(Pita!I352&gt;0,'Green Pepper'!I352&gt;0,'House Salad'!I352&gt;0,Mushrooms!I352&gt;0,Lemon!I352&gt;0,Tzatziki!I352&gt;0,'Monterey Jack'!I352&gt;0,Onions!I352&gt;0,'Garlic Butter Sauce'!I352&gt;0,Flour!I352&gt;0,Cheddar!I352&gt;0),50,200))),0)</f>
        <v>0</v>
      </c>
      <c r="J352" s="2">
        <f ca="1">IF(D352&lt;$E$18,"N/A",IF(D352=$E$18,IF($E$7-SUM(OFFSET(F352,-$E$18,0):F352)&gt;0,$E$7-SUM(OFFSET(F352,-$E$18,0):F352),0),IF(OFFSET(G352,-$E$18,0)-SUM(OFFSET(F352,-$E$18,0):F352)&gt;0,OFFSET(G352,-$E$18,0)-SUM(OFFSET(F352,-$E$18,0):F352),0)))</f>
        <v>0</v>
      </c>
      <c r="K352" s="13">
        <f t="shared" ca="1" si="32"/>
        <v>0</v>
      </c>
      <c r="L352" s="26">
        <f t="shared" ca="1" si="33"/>
        <v>0</v>
      </c>
    </row>
    <row r="353" spans="4:12" x14ac:dyDescent="0.3">
      <c r="D353" s="25">
        <v>333</v>
      </c>
      <c r="E353" s="2">
        <f t="shared" ca="1" si="36"/>
        <v>194</v>
      </c>
      <c r="F353" s="15">
        <f t="shared" si="34"/>
        <v>5</v>
      </c>
      <c r="G353" s="15">
        <f t="shared" ca="1" si="35"/>
        <v>0</v>
      </c>
      <c r="H353" s="13">
        <f t="shared" ca="1" si="31"/>
        <v>0.21260273972602742</v>
      </c>
      <c r="I353" s="29">
        <f ca="1">IF(G353&lt;&gt;0,IF(E353&lt;0,0,IF(OR('Marinated Chicken'!I353&gt;0,Squid!I353&gt;0,Spanakopita!I353&gt;0,'Filet Mignon'!I353&gt;0),0,IF(OR(Pita!I353&gt;0,'Green Pepper'!I353&gt;0,'House Salad'!I353&gt;0,Mushrooms!I353&gt;0,Lemon!I353&gt;0,Tzatziki!I353&gt;0,'Monterey Jack'!I353&gt;0,Onions!I353&gt;0,'Garlic Butter Sauce'!I353&gt;0,Flour!I353&gt;0,Cheddar!I353&gt;0),50,200))),0)</f>
        <v>0</v>
      </c>
      <c r="J353" s="2">
        <f ca="1">IF(D353&lt;$E$18,"N/A",IF(D353=$E$18,IF($E$7-SUM(OFFSET(F353,-$E$18,0):F353)&gt;0,$E$7-SUM(OFFSET(F353,-$E$18,0):F353),0),IF(OFFSET(G353,-$E$18,0)-SUM(OFFSET(F353,-$E$18,0):F353)&gt;0,OFFSET(G353,-$E$18,0)-SUM(OFFSET(F353,-$E$18,0):F353),0)))</f>
        <v>0</v>
      </c>
      <c r="K353" s="13">
        <f t="shared" ca="1" si="32"/>
        <v>0</v>
      </c>
      <c r="L353" s="26">
        <f t="shared" ca="1" si="33"/>
        <v>0</v>
      </c>
    </row>
    <row r="354" spans="4:12" x14ac:dyDescent="0.3">
      <c r="D354" s="25">
        <v>334</v>
      </c>
      <c r="E354" s="2">
        <f t="shared" ca="1" si="36"/>
        <v>189</v>
      </c>
      <c r="F354" s="15">
        <f t="shared" si="34"/>
        <v>5</v>
      </c>
      <c r="G354" s="15">
        <f t="shared" ca="1" si="35"/>
        <v>0</v>
      </c>
      <c r="H354" s="13">
        <f t="shared" ca="1" si="31"/>
        <v>0.20712328767123289</v>
      </c>
      <c r="I354" s="29">
        <f ca="1">IF(G354&lt;&gt;0,IF(E354&lt;0,0,IF(OR('Marinated Chicken'!I354&gt;0,Squid!I354&gt;0,Spanakopita!I354&gt;0,'Filet Mignon'!I354&gt;0),0,IF(OR(Pita!I354&gt;0,'Green Pepper'!I354&gt;0,'House Salad'!I354&gt;0,Mushrooms!I354&gt;0,Lemon!I354&gt;0,Tzatziki!I354&gt;0,'Monterey Jack'!I354&gt;0,Onions!I354&gt;0,'Garlic Butter Sauce'!I354&gt;0,Flour!I354&gt;0,Cheddar!I354&gt;0),50,200))),0)</f>
        <v>0</v>
      </c>
      <c r="J354" s="2">
        <f ca="1">IF(D354&lt;$E$18,"N/A",IF(D354=$E$18,IF($E$7-SUM(OFFSET(F354,-$E$18,0):F354)&gt;0,$E$7-SUM(OFFSET(F354,-$E$18,0):F354),0),IF(OFFSET(G354,-$E$18,0)-SUM(OFFSET(F354,-$E$18,0):F354)&gt;0,OFFSET(G354,-$E$18,0)-SUM(OFFSET(F354,-$E$18,0):F354),0)))</f>
        <v>0</v>
      </c>
      <c r="K354" s="13">
        <f t="shared" ca="1" si="32"/>
        <v>0</v>
      </c>
      <c r="L354" s="26">
        <f t="shared" ca="1" si="33"/>
        <v>0</v>
      </c>
    </row>
    <row r="355" spans="4:12" x14ac:dyDescent="0.3">
      <c r="D355" s="25">
        <v>335</v>
      </c>
      <c r="E355" s="2">
        <f t="shared" ca="1" si="36"/>
        <v>184</v>
      </c>
      <c r="F355" s="15">
        <f t="shared" si="34"/>
        <v>5</v>
      </c>
      <c r="G355" s="15">
        <f t="shared" ca="1" si="35"/>
        <v>0</v>
      </c>
      <c r="H355" s="13">
        <f t="shared" ca="1" si="31"/>
        <v>0.20164383561643839</v>
      </c>
      <c r="I355" s="29">
        <f ca="1">IF(G355&lt;&gt;0,IF(E355&lt;0,0,IF(OR('Marinated Chicken'!I355&gt;0,Squid!I355&gt;0,Spanakopita!I355&gt;0,'Filet Mignon'!I355&gt;0),0,IF(OR(Pita!I355&gt;0,'Green Pepper'!I355&gt;0,'House Salad'!I355&gt;0,Mushrooms!I355&gt;0,Lemon!I355&gt;0,Tzatziki!I355&gt;0,'Monterey Jack'!I355&gt;0,Onions!I355&gt;0,'Garlic Butter Sauce'!I355&gt;0,Flour!I355&gt;0,Cheddar!I355&gt;0),50,200))),0)</f>
        <v>0</v>
      </c>
      <c r="J355" s="2">
        <f ca="1">IF(D355&lt;$E$18,"N/A",IF(D355=$E$18,IF($E$7-SUM(OFFSET(F355,-$E$18,0):F355)&gt;0,$E$7-SUM(OFFSET(F355,-$E$18,0):F355),0),IF(OFFSET(G355,-$E$18,0)-SUM(OFFSET(F355,-$E$18,0):F355)&gt;0,OFFSET(G355,-$E$18,0)-SUM(OFFSET(F355,-$E$18,0):F355),0)))</f>
        <v>0</v>
      </c>
      <c r="K355" s="13">
        <f t="shared" ca="1" si="32"/>
        <v>0</v>
      </c>
      <c r="L355" s="26">
        <f t="shared" ca="1" si="33"/>
        <v>0</v>
      </c>
    </row>
    <row r="356" spans="4:12" x14ac:dyDescent="0.3">
      <c r="D356" s="25">
        <v>336</v>
      </c>
      <c r="E356" s="2">
        <f t="shared" ca="1" si="36"/>
        <v>179</v>
      </c>
      <c r="F356" s="15">
        <f t="shared" si="34"/>
        <v>5</v>
      </c>
      <c r="G356" s="15">
        <f t="shared" ca="1" si="35"/>
        <v>0</v>
      </c>
      <c r="H356" s="13">
        <f t="shared" ca="1" si="31"/>
        <v>0.19616438356164387</v>
      </c>
      <c r="I356" s="29">
        <f ca="1">IF(G356&lt;&gt;0,IF(E356&lt;0,0,IF(OR('Marinated Chicken'!I356&gt;0,Squid!I356&gt;0,Spanakopita!I356&gt;0,'Filet Mignon'!I356&gt;0),0,IF(OR(Pita!I356&gt;0,'Green Pepper'!I356&gt;0,'House Salad'!I356&gt;0,Mushrooms!I356&gt;0,Lemon!I356&gt;0,Tzatziki!I356&gt;0,'Monterey Jack'!I356&gt;0,Onions!I356&gt;0,'Garlic Butter Sauce'!I356&gt;0,Flour!I356&gt;0,Cheddar!I356&gt;0),50,200))),0)</f>
        <v>0</v>
      </c>
      <c r="J356" s="2">
        <f ca="1">IF(D356&lt;$E$18,"N/A",IF(D356=$E$18,IF($E$7-SUM(OFFSET(F356,-$E$18,0):F356)&gt;0,$E$7-SUM(OFFSET(F356,-$E$18,0):F356),0),IF(OFFSET(G356,-$E$18,0)-SUM(OFFSET(F356,-$E$18,0):F356)&gt;0,OFFSET(G356,-$E$18,0)-SUM(OFFSET(F356,-$E$18,0):F356),0)))</f>
        <v>0</v>
      </c>
      <c r="K356" s="13">
        <f t="shared" ca="1" si="32"/>
        <v>0</v>
      </c>
      <c r="L356" s="26">
        <f t="shared" ca="1" si="33"/>
        <v>0</v>
      </c>
    </row>
    <row r="357" spans="4:12" x14ac:dyDescent="0.3">
      <c r="D357" s="25">
        <v>337</v>
      </c>
      <c r="E357" s="2">
        <f t="shared" ca="1" si="36"/>
        <v>174</v>
      </c>
      <c r="F357" s="15">
        <f t="shared" si="34"/>
        <v>5</v>
      </c>
      <c r="G357" s="15">
        <f t="shared" ca="1" si="35"/>
        <v>0</v>
      </c>
      <c r="H357" s="13">
        <f t="shared" ca="1" si="31"/>
        <v>0.19068493150684934</v>
      </c>
      <c r="I357" s="29">
        <f ca="1">IF(G357&lt;&gt;0,IF(E357&lt;0,0,IF(OR('Marinated Chicken'!I357&gt;0,Squid!I357&gt;0,Spanakopita!I357&gt;0,'Filet Mignon'!I357&gt;0),0,IF(OR(Pita!I357&gt;0,'Green Pepper'!I357&gt;0,'House Salad'!I357&gt;0,Mushrooms!I357&gt;0,Lemon!I357&gt;0,Tzatziki!I357&gt;0,'Monterey Jack'!I357&gt;0,Onions!I357&gt;0,'Garlic Butter Sauce'!I357&gt;0,Flour!I357&gt;0,Cheddar!I357&gt;0),50,200))),0)</f>
        <v>0</v>
      </c>
      <c r="J357" s="2">
        <f ca="1">IF(D357&lt;$E$18,"N/A",IF(D357=$E$18,IF($E$7-SUM(OFFSET(F357,-$E$18,0):F357)&gt;0,$E$7-SUM(OFFSET(F357,-$E$18,0):F357),0),IF(OFFSET(G357,-$E$18,0)-SUM(OFFSET(F357,-$E$18,0):F357)&gt;0,OFFSET(G357,-$E$18,0)-SUM(OFFSET(F357,-$E$18,0):F357),0)))</f>
        <v>0</v>
      </c>
      <c r="K357" s="13">
        <f t="shared" ca="1" si="32"/>
        <v>0</v>
      </c>
      <c r="L357" s="26">
        <f t="shared" ca="1" si="33"/>
        <v>0</v>
      </c>
    </row>
    <row r="358" spans="4:12" x14ac:dyDescent="0.3">
      <c r="D358" s="25">
        <v>338</v>
      </c>
      <c r="E358" s="2">
        <f t="shared" ca="1" si="36"/>
        <v>169</v>
      </c>
      <c r="F358" s="15">
        <f t="shared" si="34"/>
        <v>5</v>
      </c>
      <c r="G358" s="15">
        <f t="shared" ca="1" si="35"/>
        <v>0</v>
      </c>
      <c r="H358" s="13">
        <f t="shared" ca="1" si="31"/>
        <v>0.18520547945205482</v>
      </c>
      <c r="I358" s="29">
        <f ca="1">IF(G358&lt;&gt;0,IF(E358&lt;0,0,IF(OR('Marinated Chicken'!I358&gt;0,Squid!I358&gt;0,Spanakopita!I358&gt;0,'Filet Mignon'!I358&gt;0),0,IF(OR(Pita!I358&gt;0,'Green Pepper'!I358&gt;0,'House Salad'!I358&gt;0,Mushrooms!I358&gt;0,Lemon!I358&gt;0,Tzatziki!I358&gt;0,'Monterey Jack'!I358&gt;0,Onions!I358&gt;0,'Garlic Butter Sauce'!I358&gt;0,Flour!I358&gt;0,Cheddar!I358&gt;0),50,200))),0)</f>
        <v>0</v>
      </c>
      <c r="J358" s="2">
        <f ca="1">IF(D358&lt;$E$18,"N/A",IF(D358=$E$18,IF($E$7-SUM(OFFSET(F358,-$E$18,0):F358)&gt;0,$E$7-SUM(OFFSET(F358,-$E$18,0):F358),0),IF(OFFSET(G358,-$E$18,0)-SUM(OFFSET(F358,-$E$18,0):F358)&gt;0,OFFSET(G358,-$E$18,0)-SUM(OFFSET(F358,-$E$18,0):F358),0)))</f>
        <v>0</v>
      </c>
      <c r="K358" s="13">
        <f t="shared" ca="1" si="32"/>
        <v>0</v>
      </c>
      <c r="L358" s="26">
        <f t="shared" ca="1" si="33"/>
        <v>0</v>
      </c>
    </row>
    <row r="359" spans="4:12" x14ac:dyDescent="0.3">
      <c r="D359" s="25">
        <v>339</v>
      </c>
      <c r="E359" s="2">
        <f t="shared" ca="1" si="36"/>
        <v>164</v>
      </c>
      <c r="F359" s="15">
        <f t="shared" si="34"/>
        <v>5</v>
      </c>
      <c r="G359" s="15">
        <f t="shared" ca="1" si="35"/>
        <v>0</v>
      </c>
      <c r="H359" s="13">
        <f t="shared" ca="1" si="31"/>
        <v>0.17972602739726029</v>
      </c>
      <c r="I359" s="29">
        <f ca="1">IF(G359&lt;&gt;0,IF(E359&lt;0,0,IF(OR('Marinated Chicken'!I359&gt;0,Squid!I359&gt;0,Spanakopita!I359&gt;0,'Filet Mignon'!I359&gt;0),0,IF(OR(Pita!I359&gt;0,'Green Pepper'!I359&gt;0,'House Salad'!I359&gt;0,Mushrooms!I359&gt;0,Lemon!I359&gt;0,Tzatziki!I359&gt;0,'Monterey Jack'!I359&gt;0,Onions!I359&gt;0,'Garlic Butter Sauce'!I359&gt;0,Flour!I359&gt;0,Cheddar!I359&gt;0),50,200))),0)</f>
        <v>0</v>
      </c>
      <c r="J359" s="2">
        <f ca="1">IF(D359&lt;$E$18,"N/A",IF(D359=$E$18,IF($E$7-SUM(OFFSET(F359,-$E$18,0):F359)&gt;0,$E$7-SUM(OFFSET(F359,-$E$18,0):F359),0),IF(OFFSET(G359,-$E$18,0)-SUM(OFFSET(F359,-$E$18,0):F359)&gt;0,OFFSET(G359,-$E$18,0)-SUM(OFFSET(F359,-$E$18,0):F359),0)))</f>
        <v>0</v>
      </c>
      <c r="K359" s="13">
        <f t="shared" ca="1" si="32"/>
        <v>0</v>
      </c>
      <c r="L359" s="26">
        <f t="shared" ca="1" si="33"/>
        <v>0</v>
      </c>
    </row>
    <row r="360" spans="4:12" x14ac:dyDescent="0.3">
      <c r="D360" s="25">
        <v>340</v>
      </c>
      <c r="E360" s="2">
        <f t="shared" ca="1" si="36"/>
        <v>159</v>
      </c>
      <c r="F360" s="15">
        <f t="shared" si="34"/>
        <v>5</v>
      </c>
      <c r="G360" s="15">
        <f t="shared" ca="1" si="35"/>
        <v>0</v>
      </c>
      <c r="H360" s="13">
        <f t="shared" ca="1" si="31"/>
        <v>0.17424657534246576</v>
      </c>
      <c r="I360" s="29">
        <f ca="1">IF(G360&lt;&gt;0,IF(E360&lt;0,0,IF(OR('Marinated Chicken'!I360&gt;0,Squid!I360&gt;0,Spanakopita!I360&gt;0,'Filet Mignon'!I360&gt;0),0,IF(OR(Pita!I360&gt;0,'Green Pepper'!I360&gt;0,'House Salad'!I360&gt;0,Mushrooms!I360&gt;0,Lemon!I360&gt;0,Tzatziki!I360&gt;0,'Monterey Jack'!I360&gt;0,Onions!I360&gt;0,'Garlic Butter Sauce'!I360&gt;0,Flour!I360&gt;0,Cheddar!I360&gt;0),50,200))),0)</f>
        <v>0</v>
      </c>
      <c r="J360" s="2">
        <f ca="1">IF(D360&lt;$E$18,"N/A",IF(D360=$E$18,IF($E$7-SUM(OFFSET(F360,-$E$18,0):F360)&gt;0,$E$7-SUM(OFFSET(F360,-$E$18,0):F360),0),IF(OFFSET(G360,-$E$18,0)-SUM(OFFSET(F360,-$E$18,0):F360)&gt;0,OFFSET(G360,-$E$18,0)-SUM(OFFSET(F360,-$E$18,0):F360),0)))</f>
        <v>0</v>
      </c>
      <c r="K360" s="13">
        <f t="shared" ca="1" si="32"/>
        <v>0</v>
      </c>
      <c r="L360" s="26">
        <f t="shared" ca="1" si="33"/>
        <v>0</v>
      </c>
    </row>
    <row r="361" spans="4:12" x14ac:dyDescent="0.3">
      <c r="D361" s="25">
        <v>341</v>
      </c>
      <c r="E361" s="2">
        <f t="shared" ca="1" si="36"/>
        <v>154</v>
      </c>
      <c r="F361" s="15">
        <f t="shared" si="34"/>
        <v>5</v>
      </c>
      <c r="G361" s="15">
        <f t="shared" ca="1" si="35"/>
        <v>0</v>
      </c>
      <c r="H361" s="13">
        <f t="shared" ca="1" si="31"/>
        <v>0.16876712328767127</v>
      </c>
      <c r="I361" s="29">
        <f ca="1">IF(G361&lt;&gt;0,IF(E361&lt;0,0,IF(OR('Marinated Chicken'!I361&gt;0,Squid!I361&gt;0,Spanakopita!I361&gt;0,'Filet Mignon'!I361&gt;0),0,IF(OR(Pita!I361&gt;0,'Green Pepper'!I361&gt;0,'House Salad'!I361&gt;0,Mushrooms!I361&gt;0,Lemon!I361&gt;0,Tzatziki!I361&gt;0,'Monterey Jack'!I361&gt;0,Onions!I361&gt;0,'Garlic Butter Sauce'!I361&gt;0,Flour!I361&gt;0,Cheddar!I361&gt;0),50,200))),0)</f>
        <v>0</v>
      </c>
      <c r="J361" s="2">
        <f ca="1">IF(D361&lt;$E$18,"N/A",IF(D361=$E$18,IF($E$7-SUM(OFFSET(F361,-$E$18,0):F361)&gt;0,$E$7-SUM(OFFSET(F361,-$E$18,0):F361),0),IF(OFFSET(G361,-$E$18,0)-SUM(OFFSET(F361,-$E$18,0):F361)&gt;0,OFFSET(G361,-$E$18,0)-SUM(OFFSET(F361,-$E$18,0):F361),0)))</f>
        <v>0</v>
      </c>
      <c r="K361" s="13">
        <f t="shared" ca="1" si="32"/>
        <v>0</v>
      </c>
      <c r="L361" s="26">
        <f t="shared" ca="1" si="33"/>
        <v>0</v>
      </c>
    </row>
    <row r="362" spans="4:12" x14ac:dyDescent="0.3">
      <c r="D362" s="25">
        <v>342</v>
      </c>
      <c r="E362" s="2">
        <f t="shared" ca="1" si="36"/>
        <v>149</v>
      </c>
      <c r="F362" s="15">
        <f t="shared" si="34"/>
        <v>5</v>
      </c>
      <c r="G362" s="15">
        <f t="shared" ca="1" si="35"/>
        <v>0</v>
      </c>
      <c r="H362" s="13">
        <f t="shared" ca="1" si="31"/>
        <v>0.16328767123287674</v>
      </c>
      <c r="I362" s="29">
        <f ca="1">IF(G362&lt;&gt;0,IF(E362&lt;0,0,IF(OR('Marinated Chicken'!I362&gt;0,Squid!I362&gt;0,Spanakopita!I362&gt;0,'Filet Mignon'!I362&gt;0),0,IF(OR(Pita!I362&gt;0,'Green Pepper'!I362&gt;0,'House Salad'!I362&gt;0,Mushrooms!I362&gt;0,Lemon!I362&gt;0,Tzatziki!I362&gt;0,'Monterey Jack'!I362&gt;0,Onions!I362&gt;0,'Garlic Butter Sauce'!I362&gt;0,Flour!I362&gt;0,Cheddar!I362&gt;0),50,200))),0)</f>
        <v>0</v>
      </c>
      <c r="J362" s="2">
        <f ca="1">IF(D362&lt;$E$18,"N/A",IF(D362=$E$18,IF($E$7-SUM(OFFSET(F362,-$E$18,0):F362)&gt;0,$E$7-SUM(OFFSET(F362,-$E$18,0):F362),0),IF(OFFSET(G362,-$E$18,0)-SUM(OFFSET(F362,-$E$18,0):F362)&gt;0,OFFSET(G362,-$E$18,0)-SUM(OFFSET(F362,-$E$18,0):F362),0)))</f>
        <v>0</v>
      </c>
      <c r="K362" s="13">
        <f t="shared" ca="1" si="32"/>
        <v>0</v>
      </c>
      <c r="L362" s="26">
        <f t="shared" ca="1" si="33"/>
        <v>0</v>
      </c>
    </row>
    <row r="363" spans="4:12" x14ac:dyDescent="0.3">
      <c r="D363" s="25">
        <v>343</v>
      </c>
      <c r="E363" s="2">
        <f t="shared" ca="1" si="36"/>
        <v>144</v>
      </c>
      <c r="F363" s="15">
        <f t="shared" si="34"/>
        <v>5</v>
      </c>
      <c r="G363" s="15">
        <f t="shared" ca="1" si="35"/>
        <v>0</v>
      </c>
      <c r="H363" s="13">
        <f t="shared" ca="1" si="31"/>
        <v>0.15780821917808222</v>
      </c>
      <c r="I363" s="29">
        <f ca="1">IF(G363&lt;&gt;0,IF(E363&lt;0,0,IF(OR('Marinated Chicken'!I363&gt;0,Squid!I363&gt;0,Spanakopita!I363&gt;0,'Filet Mignon'!I363&gt;0),0,IF(OR(Pita!I363&gt;0,'Green Pepper'!I363&gt;0,'House Salad'!I363&gt;0,Mushrooms!I363&gt;0,Lemon!I363&gt;0,Tzatziki!I363&gt;0,'Monterey Jack'!I363&gt;0,Onions!I363&gt;0,'Garlic Butter Sauce'!I363&gt;0,Flour!I363&gt;0,Cheddar!I363&gt;0),50,200))),0)</f>
        <v>0</v>
      </c>
      <c r="J363" s="2">
        <f ca="1">IF(D363&lt;$E$18,"N/A",IF(D363=$E$18,IF($E$7-SUM(OFFSET(F363,-$E$18,0):F363)&gt;0,$E$7-SUM(OFFSET(F363,-$E$18,0):F363),0),IF(OFFSET(G363,-$E$18,0)-SUM(OFFSET(F363,-$E$18,0):F363)&gt;0,OFFSET(G363,-$E$18,0)-SUM(OFFSET(F363,-$E$18,0):F363),0)))</f>
        <v>0</v>
      </c>
      <c r="K363" s="13">
        <f t="shared" ca="1" si="32"/>
        <v>0</v>
      </c>
      <c r="L363" s="26">
        <f t="shared" ca="1" si="33"/>
        <v>0</v>
      </c>
    </row>
    <row r="364" spans="4:12" x14ac:dyDescent="0.3">
      <c r="D364" s="25">
        <v>344</v>
      </c>
      <c r="E364" s="2">
        <f t="shared" ca="1" si="36"/>
        <v>139</v>
      </c>
      <c r="F364" s="15">
        <f t="shared" si="34"/>
        <v>5</v>
      </c>
      <c r="G364" s="15">
        <f t="shared" ca="1" si="35"/>
        <v>0</v>
      </c>
      <c r="H364" s="13">
        <f t="shared" ca="1" si="31"/>
        <v>0.15232876712328769</v>
      </c>
      <c r="I364" s="29">
        <f ca="1">IF(G364&lt;&gt;0,IF(E364&lt;0,0,IF(OR('Marinated Chicken'!I364&gt;0,Squid!I364&gt;0,Spanakopita!I364&gt;0,'Filet Mignon'!I364&gt;0),0,IF(OR(Pita!I364&gt;0,'Green Pepper'!I364&gt;0,'House Salad'!I364&gt;0,Mushrooms!I364&gt;0,Lemon!I364&gt;0,Tzatziki!I364&gt;0,'Monterey Jack'!I364&gt;0,Onions!I364&gt;0,'Garlic Butter Sauce'!I364&gt;0,Flour!I364&gt;0,Cheddar!I364&gt;0),50,200))),0)</f>
        <v>0</v>
      </c>
      <c r="J364" s="2">
        <f ca="1">IF(D364&lt;$E$18,"N/A",IF(D364=$E$18,IF($E$7-SUM(OFFSET(F364,-$E$18,0):F364)&gt;0,$E$7-SUM(OFFSET(F364,-$E$18,0):F364),0),IF(OFFSET(G364,-$E$18,0)-SUM(OFFSET(F364,-$E$18,0):F364)&gt;0,OFFSET(G364,-$E$18,0)-SUM(OFFSET(F364,-$E$18,0):F364),0)))</f>
        <v>0</v>
      </c>
      <c r="K364" s="13">
        <f t="shared" ca="1" si="32"/>
        <v>0</v>
      </c>
      <c r="L364" s="26">
        <f t="shared" ca="1" si="33"/>
        <v>0</v>
      </c>
    </row>
    <row r="365" spans="4:12" x14ac:dyDescent="0.3">
      <c r="D365" s="25">
        <v>345</v>
      </c>
      <c r="E365" s="2">
        <f t="shared" ca="1" si="36"/>
        <v>134</v>
      </c>
      <c r="F365" s="15">
        <f t="shared" si="34"/>
        <v>5</v>
      </c>
      <c r="G365" s="15">
        <f t="shared" ca="1" si="35"/>
        <v>0</v>
      </c>
      <c r="H365" s="13">
        <f t="shared" ca="1" si="31"/>
        <v>0.14684931506849316</v>
      </c>
      <c r="I365" s="29">
        <f ca="1">IF(G365&lt;&gt;0,IF(E365&lt;0,0,IF(OR('Marinated Chicken'!I365&gt;0,Squid!I365&gt;0,Spanakopita!I365&gt;0,'Filet Mignon'!I365&gt;0),0,IF(OR(Pita!I365&gt;0,'Green Pepper'!I365&gt;0,'House Salad'!I365&gt;0,Mushrooms!I365&gt;0,Lemon!I365&gt;0,Tzatziki!I365&gt;0,'Monterey Jack'!I365&gt;0,Onions!I365&gt;0,'Garlic Butter Sauce'!I365&gt;0,Flour!I365&gt;0,Cheddar!I365&gt;0),50,200))),0)</f>
        <v>0</v>
      </c>
      <c r="J365" s="2">
        <f ca="1">IF(D365&lt;$E$18,"N/A",IF(D365=$E$18,IF($E$7-SUM(OFFSET(F365,-$E$18,0):F365)&gt;0,$E$7-SUM(OFFSET(F365,-$E$18,0):F365),0),IF(OFFSET(G365,-$E$18,0)-SUM(OFFSET(F365,-$E$18,0):F365)&gt;0,OFFSET(G365,-$E$18,0)-SUM(OFFSET(F365,-$E$18,0):F365),0)))</f>
        <v>0</v>
      </c>
      <c r="K365" s="13">
        <f t="shared" ca="1" si="32"/>
        <v>0</v>
      </c>
      <c r="L365" s="26">
        <f t="shared" ca="1" si="33"/>
        <v>0</v>
      </c>
    </row>
    <row r="366" spans="4:12" x14ac:dyDescent="0.3">
      <c r="D366" s="25">
        <v>346</v>
      </c>
      <c r="E366" s="2">
        <f t="shared" ca="1" si="36"/>
        <v>129</v>
      </c>
      <c r="F366" s="15">
        <f t="shared" si="34"/>
        <v>5</v>
      </c>
      <c r="G366" s="15">
        <f t="shared" ca="1" si="35"/>
        <v>0</v>
      </c>
      <c r="H366" s="13">
        <f t="shared" ca="1" si="31"/>
        <v>0.14136986301369864</v>
      </c>
      <c r="I366" s="29">
        <f ca="1">IF(G366&lt;&gt;0,IF(E366&lt;0,0,IF(OR('Marinated Chicken'!I366&gt;0,Squid!I366&gt;0,Spanakopita!I366&gt;0,'Filet Mignon'!I366&gt;0),0,IF(OR(Pita!I366&gt;0,'Green Pepper'!I366&gt;0,'House Salad'!I366&gt;0,Mushrooms!I366&gt;0,Lemon!I366&gt;0,Tzatziki!I366&gt;0,'Monterey Jack'!I366&gt;0,Onions!I366&gt;0,'Garlic Butter Sauce'!I366&gt;0,Flour!I366&gt;0,Cheddar!I366&gt;0),50,200))),0)</f>
        <v>0</v>
      </c>
      <c r="J366" s="2">
        <f ca="1">IF(D366&lt;$E$18,"N/A",IF(D366=$E$18,IF($E$7-SUM(OFFSET(F366,-$E$18,0):F366)&gt;0,$E$7-SUM(OFFSET(F366,-$E$18,0):F366),0),IF(OFFSET(G366,-$E$18,0)-SUM(OFFSET(F366,-$E$18,0):F366)&gt;0,OFFSET(G366,-$E$18,0)-SUM(OFFSET(F366,-$E$18,0):F366),0)))</f>
        <v>0</v>
      </c>
      <c r="K366" s="13">
        <f t="shared" ca="1" si="32"/>
        <v>0</v>
      </c>
      <c r="L366" s="26">
        <f t="shared" ca="1" si="33"/>
        <v>0</v>
      </c>
    </row>
    <row r="367" spans="4:12" x14ac:dyDescent="0.3">
      <c r="D367" s="25">
        <v>347</v>
      </c>
      <c r="E367" s="2">
        <f t="shared" ca="1" si="36"/>
        <v>124</v>
      </c>
      <c r="F367" s="15">
        <f t="shared" si="34"/>
        <v>5</v>
      </c>
      <c r="G367" s="15">
        <f t="shared" ca="1" si="35"/>
        <v>0</v>
      </c>
      <c r="H367" s="13">
        <f t="shared" ca="1" si="31"/>
        <v>0.13589041095890414</v>
      </c>
      <c r="I367" s="29">
        <f ca="1">IF(G367&lt;&gt;0,IF(E367&lt;0,0,IF(OR('Marinated Chicken'!I367&gt;0,Squid!I367&gt;0,Spanakopita!I367&gt;0,'Filet Mignon'!I367&gt;0),0,IF(OR(Pita!I367&gt;0,'Green Pepper'!I367&gt;0,'House Salad'!I367&gt;0,Mushrooms!I367&gt;0,Lemon!I367&gt;0,Tzatziki!I367&gt;0,'Monterey Jack'!I367&gt;0,Onions!I367&gt;0,'Garlic Butter Sauce'!I367&gt;0,Flour!I367&gt;0,Cheddar!I367&gt;0),50,200))),0)</f>
        <v>0</v>
      </c>
      <c r="J367" s="2">
        <f ca="1">IF(D367&lt;$E$18,"N/A",IF(D367=$E$18,IF($E$7-SUM(OFFSET(F367,-$E$18,0):F367)&gt;0,$E$7-SUM(OFFSET(F367,-$E$18,0):F367),0),IF(OFFSET(G367,-$E$18,0)-SUM(OFFSET(F367,-$E$18,0):F367)&gt;0,OFFSET(G367,-$E$18,0)-SUM(OFFSET(F367,-$E$18,0):F367),0)))</f>
        <v>0</v>
      </c>
      <c r="K367" s="13">
        <f t="shared" ca="1" si="32"/>
        <v>0</v>
      </c>
      <c r="L367" s="26">
        <f t="shared" ca="1" si="33"/>
        <v>0</v>
      </c>
    </row>
    <row r="368" spans="4:12" x14ac:dyDescent="0.3">
      <c r="D368" s="25">
        <v>348</v>
      </c>
      <c r="E368" s="2">
        <f t="shared" ca="1" si="36"/>
        <v>119</v>
      </c>
      <c r="F368" s="15">
        <f t="shared" si="34"/>
        <v>5</v>
      </c>
      <c r="G368" s="15">
        <f t="shared" ca="1" si="35"/>
        <v>0</v>
      </c>
      <c r="H368" s="13">
        <f t="shared" ca="1" si="31"/>
        <v>0.13041095890410961</v>
      </c>
      <c r="I368" s="29">
        <f ca="1">IF(G368&lt;&gt;0,IF(E368&lt;0,0,IF(OR('Marinated Chicken'!I368&gt;0,Squid!I368&gt;0,Spanakopita!I368&gt;0,'Filet Mignon'!I368&gt;0),0,IF(OR(Pita!I368&gt;0,'Green Pepper'!I368&gt;0,'House Salad'!I368&gt;0,Mushrooms!I368&gt;0,Lemon!I368&gt;0,Tzatziki!I368&gt;0,'Monterey Jack'!I368&gt;0,Onions!I368&gt;0,'Garlic Butter Sauce'!I368&gt;0,Flour!I368&gt;0,Cheddar!I368&gt;0),50,200))),0)</f>
        <v>0</v>
      </c>
      <c r="J368" s="2">
        <f ca="1">IF(D368&lt;$E$18,"N/A",IF(D368=$E$18,IF($E$7-SUM(OFFSET(F368,-$E$18,0):F368)&gt;0,$E$7-SUM(OFFSET(F368,-$E$18,0):F368),0),IF(OFFSET(G368,-$E$18,0)-SUM(OFFSET(F368,-$E$18,0):F368)&gt;0,OFFSET(G368,-$E$18,0)-SUM(OFFSET(F368,-$E$18,0):F368),0)))</f>
        <v>0</v>
      </c>
      <c r="K368" s="13">
        <f t="shared" ca="1" si="32"/>
        <v>0</v>
      </c>
      <c r="L368" s="26">
        <f t="shared" ca="1" si="33"/>
        <v>0</v>
      </c>
    </row>
    <row r="369" spans="4:12" x14ac:dyDescent="0.3">
      <c r="D369" s="25">
        <v>349</v>
      </c>
      <c r="E369" s="2">
        <f t="shared" ca="1" si="36"/>
        <v>114</v>
      </c>
      <c r="F369" s="15">
        <f t="shared" si="34"/>
        <v>5</v>
      </c>
      <c r="G369" s="15">
        <f t="shared" ca="1" si="35"/>
        <v>0</v>
      </c>
      <c r="H369" s="13">
        <f t="shared" ca="1" si="31"/>
        <v>0.12493150684931509</v>
      </c>
      <c r="I369" s="29">
        <f ca="1">IF(G369&lt;&gt;0,IF(E369&lt;0,0,IF(OR('Marinated Chicken'!I369&gt;0,Squid!I369&gt;0,Spanakopita!I369&gt;0,'Filet Mignon'!I369&gt;0),0,IF(OR(Pita!I369&gt;0,'Green Pepper'!I369&gt;0,'House Salad'!I369&gt;0,Mushrooms!I369&gt;0,Lemon!I369&gt;0,Tzatziki!I369&gt;0,'Monterey Jack'!I369&gt;0,Onions!I369&gt;0,'Garlic Butter Sauce'!I369&gt;0,Flour!I369&gt;0,Cheddar!I369&gt;0),50,200))),0)</f>
        <v>0</v>
      </c>
      <c r="J369" s="2">
        <f ca="1">IF(D369&lt;$E$18,"N/A",IF(D369=$E$18,IF($E$7-SUM(OFFSET(F369,-$E$18,0):F369)&gt;0,$E$7-SUM(OFFSET(F369,-$E$18,0):F369),0),IF(OFFSET(G369,-$E$18,0)-SUM(OFFSET(F369,-$E$18,0):F369)&gt;0,OFFSET(G369,-$E$18,0)-SUM(OFFSET(F369,-$E$18,0):F369),0)))</f>
        <v>0</v>
      </c>
      <c r="K369" s="13">
        <f t="shared" ca="1" si="32"/>
        <v>0</v>
      </c>
      <c r="L369" s="26">
        <f t="shared" ca="1" si="33"/>
        <v>0</v>
      </c>
    </row>
    <row r="370" spans="4:12" x14ac:dyDescent="0.3">
      <c r="D370" s="25">
        <v>350</v>
      </c>
      <c r="E370" s="2">
        <f t="shared" ca="1" si="36"/>
        <v>109</v>
      </c>
      <c r="F370" s="15">
        <f t="shared" si="34"/>
        <v>5</v>
      </c>
      <c r="G370" s="15">
        <f t="shared" ca="1" si="35"/>
        <v>175</v>
      </c>
      <c r="H370" s="13">
        <f t="shared" ca="1" si="31"/>
        <v>0.11945205479452056</v>
      </c>
      <c r="I370" s="29">
        <f ca="1">IF(G370&lt;&gt;0,IF(E370&lt;0,0,IF(OR('Marinated Chicken'!I370&gt;0,Squid!I370&gt;0,Spanakopita!I370&gt;0,'Filet Mignon'!I370&gt;0),0,IF(OR(Pita!I370&gt;0,'Green Pepper'!I370&gt;0,'House Salad'!I370&gt;0,Mushrooms!I370&gt;0,Lemon!I370&gt;0,Tzatziki!I370&gt;0,'Monterey Jack'!I370&gt;0,Onions!I370&gt;0,'Garlic Butter Sauce'!I370&gt;0,Flour!I370&gt;0,Cheddar!I370&gt;0),50,200))),0)</f>
        <v>0</v>
      </c>
      <c r="J370" s="2">
        <f ca="1">IF(D370&lt;$E$18,"N/A",IF(D370=$E$18,IF($E$7-SUM(OFFSET(F370,-$E$18,0):F370)&gt;0,$E$7-SUM(OFFSET(F370,-$E$18,0):F370),0),IF(OFFSET(G370,-$E$18,0)-SUM(OFFSET(F370,-$E$18,0):F370)&gt;0,OFFSET(G370,-$E$18,0)-SUM(OFFSET(F370,-$E$18,0):F370),0)))</f>
        <v>0</v>
      </c>
      <c r="K370" s="13">
        <f t="shared" ca="1" si="32"/>
        <v>0</v>
      </c>
      <c r="L370" s="26">
        <f t="shared" ca="1" si="33"/>
        <v>0</v>
      </c>
    </row>
    <row r="371" spans="4:12" x14ac:dyDescent="0.3">
      <c r="D371" s="25">
        <v>351</v>
      </c>
      <c r="E371" s="2">
        <f t="shared" ca="1" si="36"/>
        <v>279</v>
      </c>
      <c r="F371" s="15">
        <f t="shared" si="34"/>
        <v>5</v>
      </c>
      <c r="G371" s="15">
        <f t="shared" ca="1" si="35"/>
        <v>0</v>
      </c>
      <c r="H371" s="13">
        <f t="shared" ca="1" si="31"/>
        <v>0.3057534246575343</v>
      </c>
      <c r="I371" s="29">
        <f ca="1">IF(G371&lt;&gt;0,IF(E371&lt;0,0,IF(OR('Marinated Chicken'!I371&gt;0,Squid!I371&gt;0,Spanakopita!I371&gt;0,'Filet Mignon'!I371&gt;0),0,IF(OR(Pita!I371&gt;0,'Green Pepper'!I371&gt;0,'House Salad'!I371&gt;0,Mushrooms!I371&gt;0,Lemon!I371&gt;0,Tzatziki!I371&gt;0,'Monterey Jack'!I371&gt;0,Onions!I371&gt;0,'Garlic Butter Sauce'!I371&gt;0,Flour!I371&gt;0,Cheddar!I371&gt;0),50,200))),0)</f>
        <v>0</v>
      </c>
      <c r="J371" s="2">
        <f ca="1">IF(D371&lt;$E$18,"N/A",IF(D371=$E$18,IF($E$7-SUM(OFFSET(F371,-$E$18,0):F371)&gt;0,$E$7-SUM(OFFSET(F371,-$E$18,0):F371),0),IF(OFFSET(G371,-$E$18,0)-SUM(OFFSET(F371,-$E$18,0):F371)&gt;0,OFFSET(G371,-$E$18,0)-SUM(OFFSET(F371,-$E$18,0):F371),0)))</f>
        <v>0</v>
      </c>
      <c r="K371" s="13">
        <f t="shared" ca="1" si="32"/>
        <v>0</v>
      </c>
      <c r="L371" s="26">
        <f t="shared" ca="1" si="33"/>
        <v>0</v>
      </c>
    </row>
    <row r="372" spans="4:12" x14ac:dyDescent="0.3">
      <c r="D372" s="25">
        <v>352</v>
      </c>
      <c r="E372" s="2">
        <f t="shared" ca="1" si="36"/>
        <v>274</v>
      </c>
      <c r="F372" s="15">
        <f t="shared" si="34"/>
        <v>5</v>
      </c>
      <c r="G372" s="15">
        <f t="shared" ca="1" si="35"/>
        <v>0</v>
      </c>
      <c r="H372" s="13">
        <f t="shared" ca="1" si="31"/>
        <v>0.30027397260273975</v>
      </c>
      <c r="I372" s="29">
        <f ca="1">IF(G372&lt;&gt;0,IF(E372&lt;0,0,IF(OR('Marinated Chicken'!I372&gt;0,Squid!I372&gt;0,Spanakopita!I372&gt;0,'Filet Mignon'!I372&gt;0),0,IF(OR(Pita!I372&gt;0,'Green Pepper'!I372&gt;0,'House Salad'!I372&gt;0,Mushrooms!I372&gt;0,Lemon!I372&gt;0,Tzatziki!I372&gt;0,'Monterey Jack'!I372&gt;0,Onions!I372&gt;0,'Garlic Butter Sauce'!I372&gt;0,Flour!I372&gt;0,Cheddar!I372&gt;0),50,200))),0)</f>
        <v>0</v>
      </c>
      <c r="J372" s="2">
        <f ca="1">IF(D372&lt;$E$18,"N/A",IF(D372=$E$18,IF($E$7-SUM(OFFSET(F372,-$E$18,0):F372)&gt;0,$E$7-SUM(OFFSET(F372,-$E$18,0):F372),0),IF(OFFSET(G372,-$E$18,0)-SUM(OFFSET(F372,-$E$18,0):F372)&gt;0,OFFSET(G372,-$E$18,0)-SUM(OFFSET(F372,-$E$18,0):F372),0)))</f>
        <v>0</v>
      </c>
      <c r="K372" s="13">
        <f t="shared" ca="1" si="32"/>
        <v>0</v>
      </c>
      <c r="L372" s="26">
        <f t="shared" ca="1" si="33"/>
        <v>0</v>
      </c>
    </row>
    <row r="373" spans="4:12" x14ac:dyDescent="0.3">
      <c r="D373" s="25">
        <v>353</v>
      </c>
      <c r="E373" s="2">
        <f t="shared" ca="1" si="36"/>
        <v>269</v>
      </c>
      <c r="F373" s="15">
        <f t="shared" si="34"/>
        <v>5</v>
      </c>
      <c r="G373" s="15">
        <f t="shared" ca="1" si="35"/>
        <v>0</v>
      </c>
      <c r="H373" s="13">
        <f t="shared" ca="1" si="31"/>
        <v>0.29479452054794525</v>
      </c>
      <c r="I373" s="29">
        <f ca="1">IF(G373&lt;&gt;0,IF(E373&lt;0,0,IF(OR('Marinated Chicken'!I373&gt;0,Squid!I373&gt;0,Spanakopita!I373&gt;0,'Filet Mignon'!I373&gt;0),0,IF(OR(Pita!I373&gt;0,'Green Pepper'!I373&gt;0,'House Salad'!I373&gt;0,Mushrooms!I373&gt;0,Lemon!I373&gt;0,Tzatziki!I373&gt;0,'Monterey Jack'!I373&gt;0,Onions!I373&gt;0,'Garlic Butter Sauce'!I373&gt;0,Flour!I373&gt;0,Cheddar!I373&gt;0),50,200))),0)</f>
        <v>0</v>
      </c>
      <c r="J373" s="2">
        <f ca="1">IF(D373&lt;$E$18,"N/A",IF(D373=$E$18,IF($E$7-SUM(OFFSET(F373,-$E$18,0):F373)&gt;0,$E$7-SUM(OFFSET(F373,-$E$18,0):F373),0),IF(OFFSET(G373,-$E$18,0)-SUM(OFFSET(F373,-$E$18,0):F373)&gt;0,OFFSET(G373,-$E$18,0)-SUM(OFFSET(F373,-$E$18,0):F373),0)))</f>
        <v>0</v>
      </c>
      <c r="K373" s="13">
        <f t="shared" ca="1" si="32"/>
        <v>0</v>
      </c>
      <c r="L373" s="26">
        <f t="shared" ca="1" si="33"/>
        <v>0</v>
      </c>
    </row>
    <row r="374" spans="4:12" x14ac:dyDescent="0.3">
      <c r="D374" s="25">
        <v>354</v>
      </c>
      <c r="E374" s="2">
        <f t="shared" ca="1" si="36"/>
        <v>264</v>
      </c>
      <c r="F374" s="15">
        <f t="shared" si="34"/>
        <v>5</v>
      </c>
      <c r="G374" s="15">
        <f t="shared" ca="1" si="35"/>
        <v>0</v>
      </c>
      <c r="H374" s="13">
        <f t="shared" ca="1" si="31"/>
        <v>0.2893150684931507</v>
      </c>
      <c r="I374" s="29">
        <f ca="1">IF(G374&lt;&gt;0,IF(E374&lt;0,0,IF(OR('Marinated Chicken'!I374&gt;0,Squid!I374&gt;0,Spanakopita!I374&gt;0,'Filet Mignon'!I374&gt;0),0,IF(OR(Pita!I374&gt;0,'Green Pepper'!I374&gt;0,'House Salad'!I374&gt;0,Mushrooms!I374&gt;0,Lemon!I374&gt;0,Tzatziki!I374&gt;0,'Monterey Jack'!I374&gt;0,Onions!I374&gt;0,'Garlic Butter Sauce'!I374&gt;0,Flour!I374&gt;0,Cheddar!I374&gt;0),50,200))),0)</f>
        <v>0</v>
      </c>
      <c r="J374" s="2">
        <f ca="1">IF(D374&lt;$E$18,"N/A",IF(D374=$E$18,IF($E$7-SUM(OFFSET(F374,-$E$18,0):F374)&gt;0,$E$7-SUM(OFFSET(F374,-$E$18,0):F374),0),IF(OFFSET(G374,-$E$18,0)-SUM(OFFSET(F374,-$E$18,0):F374)&gt;0,OFFSET(G374,-$E$18,0)-SUM(OFFSET(F374,-$E$18,0):F374),0)))</f>
        <v>0</v>
      </c>
      <c r="K374" s="13">
        <f t="shared" ca="1" si="32"/>
        <v>0</v>
      </c>
      <c r="L374" s="26">
        <f t="shared" ca="1" si="33"/>
        <v>0</v>
      </c>
    </row>
    <row r="375" spans="4:12" x14ac:dyDescent="0.3">
      <c r="D375" s="25">
        <v>355</v>
      </c>
      <c r="E375" s="2">
        <f t="shared" ca="1" si="36"/>
        <v>259</v>
      </c>
      <c r="F375" s="15">
        <f t="shared" si="34"/>
        <v>5</v>
      </c>
      <c r="G375" s="15">
        <f t="shared" ca="1" si="35"/>
        <v>0</v>
      </c>
      <c r="H375" s="13">
        <f t="shared" ca="1" si="31"/>
        <v>0.2838356164383562</v>
      </c>
      <c r="I375" s="29">
        <f ca="1">IF(G375&lt;&gt;0,IF(E375&lt;0,0,IF(OR('Marinated Chicken'!I375&gt;0,Squid!I375&gt;0,Spanakopita!I375&gt;0,'Filet Mignon'!I375&gt;0),0,IF(OR(Pita!I375&gt;0,'Green Pepper'!I375&gt;0,'House Salad'!I375&gt;0,Mushrooms!I375&gt;0,Lemon!I375&gt;0,Tzatziki!I375&gt;0,'Monterey Jack'!I375&gt;0,Onions!I375&gt;0,'Garlic Butter Sauce'!I375&gt;0,Flour!I375&gt;0,Cheddar!I375&gt;0),50,200))),0)</f>
        <v>0</v>
      </c>
      <c r="J375" s="2">
        <f ca="1">IF(D375&lt;$E$18,"N/A",IF(D375=$E$18,IF($E$7-SUM(OFFSET(F375,-$E$18,0):F375)&gt;0,$E$7-SUM(OFFSET(F375,-$E$18,0):F375),0),IF(OFFSET(G375,-$E$18,0)-SUM(OFFSET(F375,-$E$18,0):F375)&gt;0,OFFSET(G375,-$E$18,0)-SUM(OFFSET(F375,-$E$18,0):F375),0)))</f>
        <v>0</v>
      </c>
      <c r="K375" s="13">
        <f t="shared" ca="1" si="32"/>
        <v>0</v>
      </c>
      <c r="L375" s="26">
        <f t="shared" ca="1" si="33"/>
        <v>0</v>
      </c>
    </row>
    <row r="376" spans="4:12" x14ac:dyDescent="0.3">
      <c r="D376" s="25">
        <v>356</v>
      </c>
      <c r="E376" s="2">
        <f t="shared" ca="1" si="36"/>
        <v>254</v>
      </c>
      <c r="F376" s="15">
        <f t="shared" si="34"/>
        <v>5</v>
      </c>
      <c r="G376" s="15">
        <f t="shared" ca="1" si="35"/>
        <v>0</v>
      </c>
      <c r="H376" s="13">
        <f t="shared" ca="1" si="31"/>
        <v>0.2783561643835617</v>
      </c>
      <c r="I376" s="29">
        <f ca="1">IF(G376&lt;&gt;0,IF(E376&lt;0,0,IF(OR('Marinated Chicken'!I376&gt;0,Squid!I376&gt;0,Spanakopita!I376&gt;0,'Filet Mignon'!I376&gt;0),0,IF(OR(Pita!I376&gt;0,'Green Pepper'!I376&gt;0,'House Salad'!I376&gt;0,Mushrooms!I376&gt;0,Lemon!I376&gt;0,Tzatziki!I376&gt;0,'Monterey Jack'!I376&gt;0,Onions!I376&gt;0,'Garlic Butter Sauce'!I376&gt;0,Flour!I376&gt;0,Cheddar!I376&gt;0),50,200))),0)</f>
        <v>0</v>
      </c>
      <c r="J376" s="2">
        <f ca="1">IF(D376&lt;$E$18,"N/A",IF(D376=$E$18,IF($E$7-SUM(OFFSET(F376,-$E$18,0):F376)&gt;0,$E$7-SUM(OFFSET(F376,-$E$18,0):F376),0),IF(OFFSET(G376,-$E$18,0)-SUM(OFFSET(F376,-$E$18,0):F376)&gt;0,OFFSET(G376,-$E$18,0)-SUM(OFFSET(F376,-$E$18,0):F376),0)))</f>
        <v>0</v>
      </c>
      <c r="K376" s="13">
        <f t="shared" ca="1" si="32"/>
        <v>0</v>
      </c>
      <c r="L376" s="26">
        <f t="shared" ca="1" si="33"/>
        <v>0</v>
      </c>
    </row>
    <row r="377" spans="4:12" x14ac:dyDescent="0.3">
      <c r="D377" s="25">
        <v>357</v>
      </c>
      <c r="E377" s="2">
        <f t="shared" ca="1" si="36"/>
        <v>249</v>
      </c>
      <c r="F377" s="15">
        <f t="shared" si="34"/>
        <v>5</v>
      </c>
      <c r="G377" s="15">
        <f t="shared" ca="1" si="35"/>
        <v>0</v>
      </c>
      <c r="H377" s="13">
        <f t="shared" ca="1" si="31"/>
        <v>0.27287671232876715</v>
      </c>
      <c r="I377" s="29">
        <f ca="1">IF(G377&lt;&gt;0,IF(E377&lt;0,0,IF(OR('Marinated Chicken'!I377&gt;0,Squid!I377&gt;0,Spanakopita!I377&gt;0,'Filet Mignon'!I377&gt;0),0,IF(OR(Pita!I377&gt;0,'Green Pepper'!I377&gt;0,'House Salad'!I377&gt;0,Mushrooms!I377&gt;0,Lemon!I377&gt;0,Tzatziki!I377&gt;0,'Monterey Jack'!I377&gt;0,Onions!I377&gt;0,'Garlic Butter Sauce'!I377&gt;0,Flour!I377&gt;0,Cheddar!I377&gt;0),50,200))),0)</f>
        <v>0</v>
      </c>
      <c r="J377" s="2">
        <f ca="1">IF(D377&lt;$E$18,"N/A",IF(D377=$E$18,IF($E$7-SUM(OFFSET(F377,-$E$18,0):F377)&gt;0,$E$7-SUM(OFFSET(F377,-$E$18,0):F377),0),IF(OFFSET(G377,-$E$18,0)-SUM(OFFSET(F377,-$E$18,0):F377)&gt;0,OFFSET(G377,-$E$18,0)-SUM(OFFSET(F377,-$E$18,0):F377),0)))</f>
        <v>0</v>
      </c>
      <c r="K377" s="13">
        <f t="shared" ca="1" si="32"/>
        <v>0</v>
      </c>
      <c r="L377" s="26">
        <f t="shared" ca="1" si="33"/>
        <v>0</v>
      </c>
    </row>
    <row r="378" spans="4:12" x14ac:dyDescent="0.3">
      <c r="D378" s="25">
        <v>358</v>
      </c>
      <c r="E378" s="2">
        <f t="shared" ca="1" si="36"/>
        <v>244</v>
      </c>
      <c r="F378" s="15">
        <f t="shared" si="34"/>
        <v>5</v>
      </c>
      <c r="G378" s="15">
        <f t="shared" ca="1" si="35"/>
        <v>0</v>
      </c>
      <c r="H378" s="13">
        <f t="shared" ca="1" si="31"/>
        <v>0.26739726027397265</v>
      </c>
      <c r="I378" s="29">
        <f ca="1">IF(G378&lt;&gt;0,IF(E378&lt;0,0,IF(OR('Marinated Chicken'!I378&gt;0,Squid!I378&gt;0,Spanakopita!I378&gt;0,'Filet Mignon'!I378&gt;0),0,IF(OR(Pita!I378&gt;0,'Green Pepper'!I378&gt;0,'House Salad'!I378&gt;0,Mushrooms!I378&gt;0,Lemon!I378&gt;0,Tzatziki!I378&gt;0,'Monterey Jack'!I378&gt;0,Onions!I378&gt;0,'Garlic Butter Sauce'!I378&gt;0,Flour!I378&gt;0,Cheddar!I378&gt;0),50,200))),0)</f>
        <v>0</v>
      </c>
      <c r="J378" s="2">
        <f ca="1">IF(D378&lt;$E$18,"N/A",IF(D378=$E$18,IF($E$7-SUM(OFFSET(F378,-$E$18,0):F378)&gt;0,$E$7-SUM(OFFSET(F378,-$E$18,0):F378),0),IF(OFFSET(G378,-$E$18,0)-SUM(OFFSET(F378,-$E$18,0):F378)&gt;0,OFFSET(G378,-$E$18,0)-SUM(OFFSET(F378,-$E$18,0):F378),0)))</f>
        <v>0</v>
      </c>
      <c r="K378" s="13">
        <f t="shared" ca="1" si="32"/>
        <v>0</v>
      </c>
      <c r="L378" s="26">
        <f t="shared" ca="1" si="33"/>
        <v>0</v>
      </c>
    </row>
    <row r="379" spans="4:12" x14ac:dyDescent="0.3">
      <c r="D379" s="25">
        <v>359</v>
      </c>
      <c r="E379" s="2">
        <f t="shared" ca="1" si="36"/>
        <v>239</v>
      </c>
      <c r="F379" s="15">
        <f t="shared" si="34"/>
        <v>5</v>
      </c>
      <c r="G379" s="15">
        <f t="shared" ca="1" si="35"/>
        <v>0</v>
      </c>
      <c r="H379" s="13">
        <f t="shared" ca="1" si="31"/>
        <v>0.26191780821917809</v>
      </c>
      <c r="I379" s="29">
        <f ca="1">IF(G379&lt;&gt;0,IF(E379&lt;0,0,IF(OR('Marinated Chicken'!I379&gt;0,Squid!I379&gt;0,Spanakopita!I379&gt;0,'Filet Mignon'!I379&gt;0),0,IF(OR(Pita!I379&gt;0,'Green Pepper'!I379&gt;0,'House Salad'!I379&gt;0,Mushrooms!I379&gt;0,Lemon!I379&gt;0,Tzatziki!I379&gt;0,'Monterey Jack'!I379&gt;0,Onions!I379&gt;0,'Garlic Butter Sauce'!I379&gt;0,Flour!I379&gt;0,Cheddar!I379&gt;0),50,200))),0)</f>
        <v>0</v>
      </c>
      <c r="J379" s="2">
        <f ca="1">IF(D379&lt;$E$18,"N/A",IF(D379=$E$18,IF($E$7-SUM(OFFSET(F379,-$E$18,0):F379)&gt;0,$E$7-SUM(OFFSET(F379,-$E$18,0):F379),0),IF(OFFSET(G379,-$E$18,0)-SUM(OFFSET(F379,-$E$18,0):F379)&gt;0,OFFSET(G379,-$E$18,0)-SUM(OFFSET(F379,-$E$18,0):F379),0)))</f>
        <v>0</v>
      </c>
      <c r="K379" s="13">
        <f t="shared" ca="1" si="32"/>
        <v>0</v>
      </c>
      <c r="L379" s="26">
        <f t="shared" ca="1" si="33"/>
        <v>0</v>
      </c>
    </row>
    <row r="380" spans="4:12" x14ac:dyDescent="0.3">
      <c r="D380" s="25">
        <v>360</v>
      </c>
      <c r="E380" s="2">
        <f t="shared" ca="1" si="36"/>
        <v>234</v>
      </c>
      <c r="F380" s="15">
        <f t="shared" si="34"/>
        <v>5</v>
      </c>
      <c r="G380" s="15">
        <f t="shared" ca="1" si="35"/>
        <v>0</v>
      </c>
      <c r="H380" s="13">
        <f t="shared" ca="1" si="31"/>
        <v>0.2564383561643836</v>
      </c>
      <c r="I380" s="29">
        <f ca="1">IF(G380&lt;&gt;0,IF(E380&lt;0,0,IF(OR('Marinated Chicken'!I380&gt;0,Squid!I380&gt;0,Spanakopita!I380&gt;0,'Filet Mignon'!I380&gt;0),0,IF(OR(Pita!I380&gt;0,'Green Pepper'!I380&gt;0,'House Salad'!I380&gt;0,Mushrooms!I380&gt;0,Lemon!I380&gt;0,Tzatziki!I380&gt;0,'Monterey Jack'!I380&gt;0,Onions!I380&gt;0,'Garlic Butter Sauce'!I380&gt;0,Flour!I380&gt;0,Cheddar!I380&gt;0),50,200))),0)</f>
        <v>0</v>
      </c>
      <c r="J380" s="2">
        <f ca="1">IF(D380&lt;$E$18,"N/A",IF(D380=$E$18,IF($E$7-SUM(OFFSET(F380,-$E$18,0):F380)&gt;0,$E$7-SUM(OFFSET(F380,-$E$18,0):F380),0),IF(OFFSET(G380,-$E$18,0)-SUM(OFFSET(F380,-$E$18,0):F380)&gt;0,OFFSET(G380,-$E$18,0)-SUM(OFFSET(F380,-$E$18,0):F380),0)))</f>
        <v>0</v>
      </c>
      <c r="K380" s="13">
        <f t="shared" ca="1" si="32"/>
        <v>0</v>
      </c>
      <c r="L380" s="26">
        <f t="shared" ca="1" si="33"/>
        <v>0</v>
      </c>
    </row>
    <row r="381" spans="4:12" x14ac:dyDescent="0.3">
      <c r="D381" s="25">
        <v>361</v>
      </c>
      <c r="E381" s="2">
        <f t="shared" ca="1" si="36"/>
        <v>229</v>
      </c>
      <c r="F381" s="15">
        <f t="shared" si="34"/>
        <v>5</v>
      </c>
      <c r="G381" s="15">
        <f t="shared" ca="1" si="35"/>
        <v>0</v>
      </c>
      <c r="H381" s="13">
        <f t="shared" ca="1" si="31"/>
        <v>0.2509589041095891</v>
      </c>
      <c r="I381" s="29">
        <f ca="1">IF(G381&lt;&gt;0,IF(E381&lt;0,0,IF(OR('Marinated Chicken'!I381&gt;0,Squid!I381&gt;0,Spanakopita!I381&gt;0,'Filet Mignon'!I381&gt;0),0,IF(OR(Pita!I381&gt;0,'Green Pepper'!I381&gt;0,'House Salad'!I381&gt;0,Mushrooms!I381&gt;0,Lemon!I381&gt;0,Tzatziki!I381&gt;0,'Monterey Jack'!I381&gt;0,Onions!I381&gt;0,'Garlic Butter Sauce'!I381&gt;0,Flour!I381&gt;0,Cheddar!I381&gt;0),50,200))),0)</f>
        <v>0</v>
      </c>
      <c r="J381" s="2">
        <f ca="1">IF(D381&lt;$E$18,"N/A",IF(D381=$E$18,IF($E$7-SUM(OFFSET(F381,-$E$18,0):F381)&gt;0,$E$7-SUM(OFFSET(F381,-$E$18,0):F381),0),IF(OFFSET(G381,-$E$18,0)-SUM(OFFSET(F381,-$E$18,0):F381)&gt;0,OFFSET(G381,-$E$18,0)-SUM(OFFSET(F381,-$E$18,0):F381),0)))</f>
        <v>0</v>
      </c>
      <c r="K381" s="13">
        <f t="shared" ca="1" si="32"/>
        <v>0</v>
      </c>
      <c r="L381" s="26">
        <f t="shared" ca="1" si="33"/>
        <v>0</v>
      </c>
    </row>
    <row r="382" spans="4:12" x14ac:dyDescent="0.3">
      <c r="D382" s="25">
        <v>362</v>
      </c>
      <c r="E382" s="2">
        <f t="shared" ca="1" si="36"/>
        <v>224</v>
      </c>
      <c r="F382" s="15">
        <f t="shared" si="34"/>
        <v>5</v>
      </c>
      <c r="G382" s="15">
        <f t="shared" ca="1" si="35"/>
        <v>0</v>
      </c>
      <c r="H382" s="13">
        <f t="shared" ca="1" si="31"/>
        <v>0.24547945205479454</v>
      </c>
      <c r="I382" s="29">
        <f ca="1">IF(G382&lt;&gt;0,IF(E382&lt;0,0,IF(OR('Marinated Chicken'!I382&gt;0,Squid!I382&gt;0,Spanakopita!I382&gt;0,'Filet Mignon'!I382&gt;0),0,IF(OR(Pita!I382&gt;0,'Green Pepper'!I382&gt;0,'House Salad'!I382&gt;0,Mushrooms!I382&gt;0,Lemon!I382&gt;0,Tzatziki!I382&gt;0,'Monterey Jack'!I382&gt;0,Onions!I382&gt;0,'Garlic Butter Sauce'!I382&gt;0,Flour!I382&gt;0,Cheddar!I382&gt;0),50,200))),0)</f>
        <v>0</v>
      </c>
      <c r="J382" s="2">
        <f ca="1">IF(D382&lt;$E$18,"N/A",IF(D382=$E$18,IF($E$7-SUM(OFFSET(F382,-$E$18,0):F382)&gt;0,$E$7-SUM(OFFSET(F382,-$E$18,0):F382),0),IF(OFFSET(G382,-$E$18,0)-SUM(OFFSET(F382,-$E$18,0):F382)&gt;0,OFFSET(G382,-$E$18,0)-SUM(OFFSET(F382,-$E$18,0):F382),0)))</f>
        <v>0</v>
      </c>
      <c r="K382" s="13">
        <f t="shared" ca="1" si="32"/>
        <v>0</v>
      </c>
      <c r="L382" s="26">
        <f t="shared" ca="1" si="33"/>
        <v>0</v>
      </c>
    </row>
    <row r="383" spans="4:12" x14ac:dyDescent="0.3">
      <c r="D383" s="25">
        <v>363</v>
      </c>
      <c r="E383" s="2">
        <f t="shared" ca="1" si="36"/>
        <v>219</v>
      </c>
      <c r="F383" s="15">
        <f t="shared" si="34"/>
        <v>5</v>
      </c>
      <c r="G383" s="15">
        <f t="shared" ca="1" si="35"/>
        <v>0</v>
      </c>
      <c r="H383" s="13">
        <f t="shared" ca="1" si="31"/>
        <v>0.24000000000000002</v>
      </c>
      <c r="I383" s="29">
        <f ca="1">IF(G383&lt;&gt;0,IF(E383&lt;0,0,IF(OR('Marinated Chicken'!I383&gt;0,Squid!I383&gt;0,Spanakopita!I383&gt;0,'Filet Mignon'!I383&gt;0),0,IF(OR(Pita!I383&gt;0,'Green Pepper'!I383&gt;0,'House Salad'!I383&gt;0,Mushrooms!I383&gt;0,Lemon!I383&gt;0,Tzatziki!I383&gt;0,'Monterey Jack'!I383&gt;0,Onions!I383&gt;0,'Garlic Butter Sauce'!I383&gt;0,Flour!I383&gt;0,Cheddar!I383&gt;0),50,200))),0)</f>
        <v>0</v>
      </c>
      <c r="J383" s="2">
        <f ca="1">IF(D383&lt;$E$18,"N/A",IF(D383=$E$18,IF($E$7-SUM(OFFSET(F383,-$E$18,0):F383)&gt;0,$E$7-SUM(OFFSET(F383,-$E$18,0):F383),0),IF(OFFSET(G383,-$E$18,0)-SUM(OFFSET(F383,-$E$18,0):F383)&gt;0,OFFSET(G383,-$E$18,0)-SUM(OFFSET(F383,-$E$18,0):F383),0)))</f>
        <v>0</v>
      </c>
      <c r="K383" s="13">
        <f t="shared" ca="1" si="32"/>
        <v>0</v>
      </c>
      <c r="L383" s="26">
        <f t="shared" ca="1" si="33"/>
        <v>0</v>
      </c>
    </row>
    <row r="384" spans="4:12" x14ac:dyDescent="0.3">
      <c r="D384" s="25">
        <v>364</v>
      </c>
      <c r="E384" s="2">
        <f t="shared" ca="1" si="36"/>
        <v>214</v>
      </c>
      <c r="F384" s="15">
        <f t="shared" si="34"/>
        <v>5</v>
      </c>
      <c r="G384" s="15">
        <f t="shared" ca="1" si="35"/>
        <v>0</v>
      </c>
      <c r="H384" s="13">
        <f t="shared" ca="1" si="31"/>
        <v>0.23452054794520552</v>
      </c>
      <c r="I384" s="29">
        <f ca="1">IF(G384&lt;&gt;0,IF(E384&lt;0,0,IF(OR('Marinated Chicken'!I384&gt;0,Squid!I384&gt;0,Spanakopita!I384&gt;0,'Filet Mignon'!I384&gt;0),0,IF(OR(Pita!I384&gt;0,'Green Pepper'!I384&gt;0,'House Salad'!I384&gt;0,Mushrooms!I384&gt;0,Lemon!I384&gt;0,Tzatziki!I384&gt;0,'Monterey Jack'!I384&gt;0,Onions!I384&gt;0,'Garlic Butter Sauce'!I384&gt;0,Flour!I384&gt;0,Cheddar!I384&gt;0),50,200))),0)</f>
        <v>0</v>
      </c>
      <c r="J384" s="2">
        <f ca="1">IF(D384&lt;$E$18,"N/A",IF(D384=$E$18,IF($E$7-SUM(OFFSET(F384,-$E$18,0):F384)&gt;0,$E$7-SUM(OFFSET(F384,-$E$18,0):F384),0),IF(OFFSET(G384,-$E$18,0)-SUM(OFFSET(F384,-$E$18,0):F384)&gt;0,OFFSET(G384,-$E$18,0)-SUM(OFFSET(F384,-$E$18,0):F384),0)))</f>
        <v>0</v>
      </c>
      <c r="K384" s="13">
        <f t="shared" ca="1" si="32"/>
        <v>0</v>
      </c>
      <c r="L384" s="26">
        <f t="shared" ca="1" si="33"/>
        <v>0</v>
      </c>
    </row>
    <row r="385" spans="4:12" ht="15" thickBot="1" x14ac:dyDescent="0.35">
      <c r="D385" s="25">
        <v>365</v>
      </c>
      <c r="E385" s="2">
        <f t="shared" ca="1" si="36"/>
        <v>209</v>
      </c>
      <c r="F385" s="15">
        <f t="shared" si="34"/>
        <v>5</v>
      </c>
      <c r="G385" s="15">
        <f t="shared" ca="1" si="35"/>
        <v>0</v>
      </c>
      <c r="H385" s="13">
        <f t="shared" ca="1" si="31"/>
        <v>0.229041095890411</v>
      </c>
      <c r="I385" s="29">
        <f ca="1">IF(G385&lt;&gt;0,IF(E385&lt;0,0,IF(OR('Marinated Chicken'!I385&gt;0,Squid!I385&gt;0,Spanakopita!I385&gt;0,'Filet Mignon'!I385&gt;0),0,IF(OR(Pita!I385&gt;0,'Green Pepper'!I385&gt;0,'House Salad'!I385&gt;0,Mushrooms!I385&gt;0,Lemon!I385&gt;0,Tzatziki!I385&gt;0,'Monterey Jack'!I385&gt;0,Onions!I385&gt;0,'Garlic Butter Sauce'!I385&gt;0,Flour!I385&gt;0,Cheddar!I385&gt;0),50,200))),0)</f>
        <v>0</v>
      </c>
      <c r="J385" s="2">
        <f ca="1">IF(D385&lt;$E$18,"N/A",IF(D385=$E$18,IF($E$7-SUM(OFFSET(F385,-$E$18,0):F385)&gt;0,$E$7-SUM(OFFSET(F385,-$E$18,0):F385),0),IF(OFFSET(G385,-$E$18,0)-SUM(OFFSET(F385,-$E$18,0):F385)&gt;0,OFFSET(G385,-$E$18,0)-SUM(OFFSET(F385,-$E$18,0):F385),0)))</f>
        <v>0</v>
      </c>
      <c r="K385" s="13">
        <f t="shared" ca="1" si="32"/>
        <v>0</v>
      </c>
      <c r="L385" s="26">
        <f t="shared" ca="1" si="33"/>
        <v>0</v>
      </c>
    </row>
    <row r="386" spans="4:12" ht="15" thickBot="1" x14ac:dyDescent="0.35">
      <c r="D386" s="50" t="s">
        <v>115</v>
      </c>
      <c r="E386" s="53">
        <f ca="1">AVERAGE(E21:E385)</f>
        <v>196.42739726027398</v>
      </c>
      <c r="F386" s="15">
        <f t="shared" si="34"/>
        <v>5</v>
      </c>
      <c r="G386" s="53">
        <f ca="1">AVERAGEIF(G21:G385,"&lt;&gt;0")</f>
        <v>183.81818181818181</v>
      </c>
      <c r="H386" s="51">
        <f ca="1">SUM(H21:H385)</f>
        <v>78.570958904109617</v>
      </c>
      <c r="I386" s="51">
        <f ca="1">SUM(I21:I385)</f>
        <v>200</v>
      </c>
      <c r="J386" s="54">
        <f t="shared" ref="J386:L386" ca="1" si="37">SUM(J21:J385)</f>
        <v>0</v>
      </c>
      <c r="K386" s="51">
        <f t="shared" ca="1" si="37"/>
        <v>0</v>
      </c>
      <c r="L386" s="52">
        <f t="shared" ca="1" si="37"/>
        <v>0</v>
      </c>
    </row>
    <row r="388" spans="4:12" x14ac:dyDescent="0.3">
      <c r="E388" s="14"/>
    </row>
  </sheetData>
  <sheetProtection sheet="1" objects="1" scenarios="1"/>
  <conditionalFormatting sqref="E11">
    <cfRule type="containsText" dxfId="2" priority="1" operator="containsText" text="Yes">
      <formula>NOT(ISERROR(SEARCH("Yes",E11)))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5238" r:id="rId4" name="CommandButton1">
          <controlPr defaultSize="0" autoLine="0" autoPict="0" r:id="rId5">
            <anchor moveWithCells="1">
              <from>
                <xdr:col>1</xdr:col>
                <xdr:colOff>99060</xdr:colOff>
                <xdr:row>2</xdr:row>
                <xdr:rowOff>0</xdr:rowOff>
              </from>
              <to>
                <xdr:col>2</xdr:col>
                <xdr:colOff>175260</xdr:colOff>
                <xdr:row>5</xdr:row>
                <xdr:rowOff>175260</xdr:rowOff>
              </to>
            </anchor>
          </controlPr>
        </control>
      </mc:Choice>
      <mc:Fallback>
        <control shapeId="95238" r:id="rId4" name="CommandButton1"/>
      </mc:Fallback>
    </mc:AlternateContent>
    <mc:AlternateContent xmlns:mc="http://schemas.openxmlformats.org/markup-compatibility/2006">
      <mc:Choice Requires="x14">
        <control shapeId="95237" r:id="rId6" name="CommandButton2">
          <controlPr defaultSize="0" autoLine="0" autoPict="0" r:id="rId7">
            <anchor moveWithCells="1">
              <from>
                <xdr:col>1</xdr:col>
                <xdr:colOff>91440</xdr:colOff>
                <xdr:row>8</xdr:row>
                <xdr:rowOff>68580</xdr:rowOff>
              </from>
              <to>
                <xdr:col>2</xdr:col>
                <xdr:colOff>175260</xdr:colOff>
                <xdr:row>11</xdr:row>
                <xdr:rowOff>60960</xdr:rowOff>
              </to>
            </anchor>
          </controlPr>
        </control>
      </mc:Choice>
      <mc:Fallback>
        <control shapeId="95237" r:id="rId6" name="CommandButton2"/>
      </mc:Fallback>
    </mc:AlternateContent>
    <mc:AlternateContent xmlns:mc="http://schemas.openxmlformats.org/markup-compatibility/2006">
      <mc:Choice Requires="x14">
        <control shapeId="95236" r:id="rId8" name="CommandButton3">
          <controlPr defaultSize="0" autoLine="0" autoPict="0" r:id="rId9">
            <anchor moveWithCells="1">
              <from>
                <xdr:col>1</xdr:col>
                <xdr:colOff>91440</xdr:colOff>
                <xdr:row>13</xdr:row>
                <xdr:rowOff>137160</xdr:rowOff>
              </from>
              <to>
                <xdr:col>2</xdr:col>
                <xdr:colOff>175260</xdr:colOff>
                <xdr:row>17</xdr:row>
                <xdr:rowOff>137160</xdr:rowOff>
              </to>
            </anchor>
          </controlPr>
        </control>
      </mc:Choice>
      <mc:Fallback>
        <control shapeId="95236" r:id="rId8" name="CommandButton3"/>
      </mc:Fallback>
    </mc:AlternateContent>
    <mc:AlternateContent xmlns:mc="http://schemas.openxmlformats.org/markup-compatibility/2006">
      <mc:Choice Requires="x14">
        <control shapeId="95235" r:id="rId10" name="CommandButton4">
          <controlPr defaultSize="0" autoLine="0" autoPict="0" r:id="rId11">
            <anchor moveWithCells="1">
              <from>
                <xdr:col>1</xdr:col>
                <xdr:colOff>99060</xdr:colOff>
                <xdr:row>20</xdr:row>
                <xdr:rowOff>175260</xdr:rowOff>
              </from>
              <to>
                <xdr:col>2</xdr:col>
                <xdr:colOff>175260</xdr:colOff>
                <xdr:row>24</xdr:row>
                <xdr:rowOff>175260</xdr:rowOff>
              </to>
            </anchor>
          </controlPr>
        </control>
      </mc:Choice>
      <mc:Fallback>
        <control shapeId="95235" r:id="rId10" name="CommandButton4"/>
      </mc:Fallback>
    </mc:AlternateContent>
    <mc:AlternateContent xmlns:mc="http://schemas.openxmlformats.org/markup-compatibility/2006">
      <mc:Choice Requires="x14">
        <control shapeId="95234" r:id="rId12" name="CommandButton5">
          <controlPr defaultSize="0" autoLine="0" autoPict="0" r:id="rId13">
            <anchor moveWithCells="1">
              <from>
                <xdr:col>1</xdr:col>
                <xdr:colOff>99060</xdr:colOff>
                <xdr:row>28</xdr:row>
                <xdr:rowOff>22860</xdr:rowOff>
              </from>
              <to>
                <xdr:col>2</xdr:col>
                <xdr:colOff>175260</xdr:colOff>
                <xdr:row>32</xdr:row>
                <xdr:rowOff>38100</xdr:rowOff>
              </to>
            </anchor>
          </controlPr>
        </control>
      </mc:Choice>
      <mc:Fallback>
        <control shapeId="95234" r:id="rId12" name="CommandButton5"/>
      </mc:Fallback>
    </mc:AlternateContent>
    <mc:AlternateContent xmlns:mc="http://schemas.openxmlformats.org/markup-compatibility/2006">
      <mc:Choice Requires="x14">
        <control shapeId="95233" r:id="rId14" name="CommandButton6">
          <controlPr defaultSize="0" autoLine="0" autoPict="0" r:id="rId15">
            <anchor moveWithCells="1">
              <from>
                <xdr:col>1</xdr:col>
                <xdr:colOff>114300</xdr:colOff>
                <xdr:row>35</xdr:row>
                <xdr:rowOff>99060</xdr:rowOff>
              </from>
              <to>
                <xdr:col>2</xdr:col>
                <xdr:colOff>213360</xdr:colOff>
                <xdr:row>39</xdr:row>
                <xdr:rowOff>99060</xdr:rowOff>
              </to>
            </anchor>
          </controlPr>
        </control>
      </mc:Choice>
      <mc:Fallback>
        <control shapeId="95233" r:id="rId14" name="CommandButton6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988D-22DE-464B-A845-3305AC4CA9AE}">
  <sheetPr codeName="Sheet26">
    <tabColor rgb="FF00B0F0"/>
  </sheetPr>
  <dimension ref="B4:R26"/>
  <sheetViews>
    <sheetView showGridLines="0" workbookViewId="0"/>
  </sheetViews>
  <sheetFormatPr defaultRowHeight="14.4" x14ac:dyDescent="0.3"/>
  <cols>
    <col min="1" max="1" width="3.21875" customWidth="1"/>
    <col min="2" max="2" width="17.77734375" bestFit="1" customWidth="1"/>
    <col min="3" max="3" width="30.44140625" bestFit="1" customWidth="1"/>
    <col min="4" max="4" width="18.5546875" bestFit="1" customWidth="1"/>
    <col min="5" max="5" width="31.21875" bestFit="1" customWidth="1"/>
    <col min="6" max="6" width="22.77734375" bestFit="1" customWidth="1"/>
    <col min="7" max="7" width="14.44140625" customWidth="1"/>
    <col min="8" max="8" width="17.77734375" customWidth="1"/>
    <col min="9" max="9" width="25" bestFit="1" customWidth="1"/>
    <col min="10" max="10" width="11.44140625" bestFit="1" customWidth="1"/>
    <col min="11" max="11" width="18" bestFit="1" customWidth="1"/>
    <col min="12" max="12" width="30.77734375" bestFit="1" customWidth="1"/>
    <col min="13" max="13" width="14.21875" bestFit="1" customWidth="1"/>
    <col min="17" max="18" width="8.77734375" style="1"/>
  </cols>
  <sheetData>
    <row r="4" spans="2:13" ht="15" thickBot="1" x14ac:dyDescent="0.35">
      <c r="H4" s="112"/>
    </row>
    <row r="5" spans="2:13" ht="15" thickBot="1" x14ac:dyDescent="0.35">
      <c r="B5" s="78"/>
      <c r="C5" s="74" t="s">
        <v>117</v>
      </c>
      <c r="D5" s="72" t="s">
        <v>118</v>
      </c>
      <c r="E5" s="72" t="s">
        <v>119</v>
      </c>
      <c r="F5" s="72" t="s">
        <v>120</v>
      </c>
      <c r="G5" s="73" t="s">
        <v>114</v>
      </c>
      <c r="H5" s="112"/>
    </row>
    <row r="6" spans="2:13" x14ac:dyDescent="0.3">
      <c r="B6" s="79" t="s">
        <v>17</v>
      </c>
      <c r="C6" s="75">
        <v>35.016438356164386</v>
      </c>
      <c r="D6" s="29">
        <v>2100</v>
      </c>
      <c r="E6" s="29">
        <v>0</v>
      </c>
      <c r="F6" s="71">
        <v>0.96029839374789161</v>
      </c>
      <c r="G6" s="113">
        <v>0.99644069506570898</v>
      </c>
      <c r="I6" s="67"/>
      <c r="J6" s="67"/>
      <c r="K6" s="67"/>
      <c r="L6" s="67"/>
      <c r="M6" s="67"/>
    </row>
    <row r="7" spans="2:13" x14ac:dyDescent="0.3">
      <c r="B7" s="80" t="s">
        <v>18</v>
      </c>
      <c r="C7" s="76">
        <v>32.898630136986299</v>
      </c>
      <c r="D7" s="13">
        <v>0</v>
      </c>
      <c r="E7" s="13">
        <v>0</v>
      </c>
      <c r="F7" s="68">
        <v>4.1339107261825457E-2</v>
      </c>
      <c r="G7" s="114">
        <v>0.99687348762582539</v>
      </c>
      <c r="I7" s="67"/>
      <c r="J7" s="67"/>
      <c r="K7" s="67"/>
      <c r="L7" s="67"/>
    </row>
    <row r="8" spans="2:13" x14ac:dyDescent="0.3">
      <c r="B8" s="80" t="s">
        <v>19</v>
      </c>
      <c r="C8" s="76">
        <v>73.772602739726025</v>
      </c>
      <c r="D8" s="13">
        <v>0</v>
      </c>
      <c r="E8" s="13">
        <v>0</v>
      </c>
      <c r="F8" s="68">
        <v>1.585954618041371E-2</v>
      </c>
      <c r="G8" s="114">
        <v>0.99736984084478897</v>
      </c>
      <c r="I8" s="67"/>
      <c r="J8" s="67"/>
      <c r="K8" s="67"/>
      <c r="L8" s="67"/>
    </row>
    <row r="9" spans="2:13" x14ac:dyDescent="0.3">
      <c r="B9" s="80" t="s">
        <v>20</v>
      </c>
      <c r="C9" s="76">
        <v>222.72602739726028</v>
      </c>
      <c r="D9" s="13">
        <v>10400</v>
      </c>
      <c r="E9" s="13">
        <v>77.400000000000006</v>
      </c>
      <c r="F9" s="68">
        <v>0.15444984316378621</v>
      </c>
      <c r="G9" s="114">
        <v>0.99899205035081906</v>
      </c>
      <c r="I9" s="67"/>
      <c r="J9" s="67"/>
      <c r="K9" s="67"/>
      <c r="L9" s="67"/>
    </row>
    <row r="10" spans="2:13" x14ac:dyDescent="0.3">
      <c r="B10" s="80" t="s">
        <v>2</v>
      </c>
      <c r="C10" s="76">
        <v>125.74246575342465</v>
      </c>
      <c r="D10" s="13">
        <v>0</v>
      </c>
      <c r="E10" s="13">
        <v>0</v>
      </c>
      <c r="F10" s="68">
        <v>7.9448100052292137E-2</v>
      </c>
      <c r="G10" s="114">
        <v>0.99937849949106916</v>
      </c>
      <c r="I10" s="67"/>
      <c r="J10" s="67"/>
      <c r="K10" s="67"/>
      <c r="L10" s="67"/>
    </row>
    <row r="11" spans="2:13" x14ac:dyDescent="0.3">
      <c r="B11" s="80" t="s">
        <v>21</v>
      </c>
      <c r="C11" s="76">
        <v>27.484931506849314</v>
      </c>
      <c r="D11" s="13">
        <v>2600</v>
      </c>
      <c r="E11" s="13">
        <v>48</v>
      </c>
      <c r="F11" s="68">
        <v>0.29106858054226475</v>
      </c>
      <c r="G11" s="114">
        <v>0.99798097324619894</v>
      </c>
      <c r="I11" s="67"/>
      <c r="J11" s="67"/>
      <c r="K11" s="67"/>
      <c r="L11" s="67"/>
    </row>
    <row r="12" spans="2:13" x14ac:dyDescent="0.3">
      <c r="B12" s="80" t="s">
        <v>3</v>
      </c>
      <c r="C12" s="76">
        <v>124.78356164383561</v>
      </c>
      <c r="D12" s="13">
        <v>1300</v>
      </c>
      <c r="E12" s="13">
        <v>156</v>
      </c>
      <c r="F12" s="68">
        <v>3.7504940060598076E-2</v>
      </c>
      <c r="G12" s="114">
        <v>0.9988998291593133</v>
      </c>
      <c r="I12" s="67"/>
      <c r="J12" s="67"/>
      <c r="K12" s="67"/>
      <c r="L12" s="67"/>
    </row>
    <row r="13" spans="2:13" x14ac:dyDescent="0.3">
      <c r="B13" s="80" t="s">
        <v>22</v>
      </c>
      <c r="C13" s="76">
        <v>280.63013698630135</v>
      </c>
      <c r="D13" s="13">
        <v>500</v>
      </c>
      <c r="E13" s="13">
        <v>412.5</v>
      </c>
      <c r="F13" s="68">
        <v>0.48996875915259203</v>
      </c>
      <c r="G13" s="114">
        <v>0.99975768494711137</v>
      </c>
      <c r="I13" s="67"/>
      <c r="J13" s="67"/>
      <c r="K13" s="67"/>
      <c r="L13" s="67"/>
    </row>
    <row r="14" spans="2:13" x14ac:dyDescent="0.3">
      <c r="B14" s="80" t="s">
        <v>23</v>
      </c>
      <c r="C14" s="76">
        <v>61.802739726027397</v>
      </c>
      <c r="D14" s="13">
        <v>0</v>
      </c>
      <c r="E14" s="13">
        <v>0</v>
      </c>
      <c r="F14" s="68">
        <v>3.0742973667878357E-2</v>
      </c>
      <c r="G14" s="114">
        <v>0.99875510509124077</v>
      </c>
      <c r="I14" s="67"/>
      <c r="J14" s="67"/>
      <c r="K14" s="67"/>
      <c r="L14" s="67"/>
    </row>
    <row r="15" spans="2:13" x14ac:dyDescent="0.3">
      <c r="B15" s="80" t="s">
        <v>24</v>
      </c>
      <c r="C15" s="76">
        <v>61.172602739726024</v>
      </c>
      <c r="D15" s="13">
        <v>0</v>
      </c>
      <c r="E15" s="13">
        <v>3.6</v>
      </c>
      <c r="F15" s="68">
        <v>1.6347187388032963E-2</v>
      </c>
      <c r="G15" s="114">
        <v>0.99876696750964078</v>
      </c>
      <c r="I15" s="67"/>
      <c r="J15" s="67"/>
      <c r="K15" s="67"/>
      <c r="L15" s="67"/>
    </row>
    <row r="16" spans="2:13" x14ac:dyDescent="0.3">
      <c r="B16" s="80" t="s">
        <v>25</v>
      </c>
      <c r="C16" s="76">
        <v>1126.2246575342465</v>
      </c>
      <c r="D16" s="13">
        <v>0</v>
      </c>
      <c r="E16" s="13">
        <v>0</v>
      </c>
      <c r="F16" s="68">
        <v>3.5960853573096686E-3</v>
      </c>
      <c r="G16" s="114">
        <v>0.99982075950333216</v>
      </c>
      <c r="I16" s="67"/>
      <c r="J16" s="67"/>
      <c r="K16" s="67"/>
      <c r="L16" s="67"/>
    </row>
    <row r="17" spans="2:12" x14ac:dyDescent="0.3">
      <c r="B17" s="80" t="s">
        <v>26</v>
      </c>
      <c r="C17" s="76">
        <v>246.2</v>
      </c>
      <c r="D17" s="13">
        <v>0</v>
      </c>
      <c r="E17" s="13">
        <v>0</v>
      </c>
      <c r="F17" s="68">
        <v>6.7627944760357425E-2</v>
      </c>
      <c r="G17" s="114">
        <v>0.99909188802948223</v>
      </c>
      <c r="I17" s="67"/>
      <c r="J17" s="67"/>
      <c r="K17" s="67"/>
      <c r="L17" s="67"/>
    </row>
    <row r="18" spans="2:12" x14ac:dyDescent="0.3">
      <c r="B18" s="80" t="s">
        <v>27</v>
      </c>
      <c r="C18" s="76">
        <v>334.07123287671232</v>
      </c>
      <c r="D18" s="13">
        <v>0</v>
      </c>
      <c r="E18" s="13">
        <v>0</v>
      </c>
      <c r="F18" s="68">
        <v>0.41652793268599925</v>
      </c>
      <c r="G18" s="114">
        <v>0.99967475372591919</v>
      </c>
      <c r="I18" s="67"/>
      <c r="J18" s="67"/>
      <c r="K18" s="67"/>
      <c r="L18" s="67"/>
    </row>
    <row r="19" spans="2:12" x14ac:dyDescent="0.3">
      <c r="B19" s="80" t="s">
        <v>6</v>
      </c>
      <c r="C19" s="76">
        <v>363.62739726027399</v>
      </c>
      <c r="D19" s="13">
        <v>0</v>
      </c>
      <c r="E19" s="13">
        <v>0</v>
      </c>
      <c r="F19" s="68">
        <v>0.7796442241041559</v>
      </c>
      <c r="G19" s="114">
        <v>0.99953617381655924</v>
      </c>
      <c r="I19" s="67"/>
      <c r="J19" s="67"/>
      <c r="K19" s="67"/>
      <c r="L19" s="67"/>
    </row>
    <row r="20" spans="2:12" x14ac:dyDescent="0.3">
      <c r="B20" s="80" t="s">
        <v>28</v>
      </c>
      <c r="C20" s="76">
        <v>465.16164383561642</v>
      </c>
      <c r="D20" s="13">
        <v>0</v>
      </c>
      <c r="E20" s="13">
        <v>0</v>
      </c>
      <c r="F20" s="68">
        <v>7.7392451585543984E-3</v>
      </c>
      <c r="G20" s="114">
        <v>0.99965262759156825</v>
      </c>
      <c r="I20" s="67"/>
      <c r="J20" s="67"/>
      <c r="K20" s="67"/>
      <c r="L20" s="67"/>
    </row>
    <row r="21" spans="2:12" x14ac:dyDescent="0.3">
      <c r="B21" s="80" t="s">
        <v>8</v>
      </c>
      <c r="C21" s="76">
        <v>470.50958904109586</v>
      </c>
      <c r="D21" s="13">
        <v>0</v>
      </c>
      <c r="E21" s="13">
        <v>0</v>
      </c>
      <c r="F21" s="68">
        <v>0.11221875436716822</v>
      </c>
      <c r="G21" s="114">
        <v>0.99968358770083066</v>
      </c>
      <c r="I21" s="67"/>
      <c r="J21" s="67"/>
      <c r="K21" s="67"/>
      <c r="L21" s="67"/>
    </row>
    <row r="22" spans="2:12" x14ac:dyDescent="0.3">
      <c r="B22" s="80" t="s">
        <v>29</v>
      </c>
      <c r="C22" s="76">
        <v>193.42465753424656</v>
      </c>
      <c r="D22" s="13">
        <v>0</v>
      </c>
      <c r="E22" s="13">
        <v>0</v>
      </c>
      <c r="F22" s="68">
        <v>4.1359773371104818E-3</v>
      </c>
      <c r="G22" s="114">
        <v>0.99919602089485926</v>
      </c>
      <c r="I22" s="67"/>
      <c r="J22" s="67"/>
      <c r="K22" s="67"/>
      <c r="L22" s="67"/>
    </row>
    <row r="23" spans="2:12" x14ac:dyDescent="0.3">
      <c r="B23" s="80" t="s">
        <v>30</v>
      </c>
      <c r="C23" s="76">
        <v>36.868493150684934</v>
      </c>
      <c r="D23" s="13">
        <v>0</v>
      </c>
      <c r="E23" s="13">
        <v>1</v>
      </c>
      <c r="F23" s="68">
        <v>6.7808575462584522E-2</v>
      </c>
      <c r="G23" s="114">
        <v>0.99770149856229307</v>
      </c>
      <c r="I23" s="67"/>
      <c r="J23" s="67"/>
      <c r="K23" s="67"/>
      <c r="L23" s="67"/>
    </row>
    <row r="24" spans="2:12" x14ac:dyDescent="0.3">
      <c r="B24" s="80" t="s">
        <v>31</v>
      </c>
      <c r="C24" s="76">
        <v>69.295890410958904</v>
      </c>
      <c r="D24" s="13">
        <v>0</v>
      </c>
      <c r="E24" s="13">
        <v>0</v>
      </c>
      <c r="F24" s="68">
        <v>4.7621871664096788E-2</v>
      </c>
      <c r="G24" s="114">
        <v>0.99885823233455873</v>
      </c>
      <c r="I24" s="67"/>
      <c r="J24" s="67"/>
      <c r="K24" s="67"/>
      <c r="L24" s="67"/>
    </row>
    <row r="25" spans="2:12" x14ac:dyDescent="0.3">
      <c r="B25" s="80" t="s">
        <v>32</v>
      </c>
      <c r="C25" s="76">
        <v>69.295890410958904</v>
      </c>
      <c r="D25" s="13">
        <v>0</v>
      </c>
      <c r="E25" s="13">
        <v>0</v>
      </c>
      <c r="F25" s="68">
        <v>3.6077175503103624E-2</v>
      </c>
      <c r="G25" s="114">
        <v>0.99885823233455873</v>
      </c>
      <c r="I25" s="67"/>
      <c r="J25" s="67"/>
      <c r="K25" s="67"/>
      <c r="L25" s="67"/>
    </row>
    <row r="26" spans="2:12" ht="15" thickBot="1" x14ac:dyDescent="0.35">
      <c r="B26" s="81" t="s">
        <v>33</v>
      </c>
      <c r="C26" s="77">
        <v>196.42739726027398</v>
      </c>
      <c r="D26" s="69">
        <v>200</v>
      </c>
      <c r="E26" s="69">
        <v>0</v>
      </c>
      <c r="F26" s="70">
        <v>6.6436760767685774E-2</v>
      </c>
      <c r="G26" s="115">
        <v>0.99711390983040848</v>
      </c>
      <c r="I26" s="67"/>
      <c r="J26" s="67"/>
      <c r="K26" s="67"/>
      <c r="L26" s="67"/>
    </row>
  </sheetData>
  <conditionalFormatting sqref="C6:C26">
    <cfRule type="colorScale" priority="8">
      <colorScale>
        <cfvo type="min"/>
        <cfvo type="max"/>
        <color theme="9"/>
        <color rgb="FFFF0000"/>
      </colorScale>
    </cfRule>
  </conditionalFormatting>
  <conditionalFormatting sqref="D6:D26">
    <cfRule type="cellIs" dxfId="1" priority="4" operator="equal">
      <formula>$D$6</formula>
    </cfRule>
    <cfRule type="colorScale" priority="7">
      <colorScale>
        <cfvo type="min"/>
        <cfvo type="max"/>
        <color theme="9"/>
        <color rgb="FFFF0000"/>
      </colorScale>
    </cfRule>
  </conditionalFormatting>
  <conditionalFormatting sqref="E6:E26">
    <cfRule type="cellIs" dxfId="0" priority="5" operator="equal">
      <formula>$E$6</formula>
    </cfRule>
    <cfRule type="colorScale" priority="6">
      <colorScale>
        <cfvo type="min"/>
        <cfvo type="max"/>
        <color theme="9"/>
        <color rgb="FFFF0000"/>
      </colorScale>
    </cfRule>
  </conditionalFormatting>
  <conditionalFormatting sqref="F6:F26">
    <cfRule type="colorScale" priority="3">
      <colorScale>
        <cfvo type="min"/>
        <cfvo type="max"/>
        <color rgb="FFFF0000"/>
        <color theme="9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8305" r:id="rId4" name="CommandButton1">
          <controlPr defaultSize="0" autoLine="0" r:id="rId5">
            <anchor moveWithCells="1">
              <from>
                <xdr:col>1</xdr:col>
                <xdr:colOff>297180</xdr:colOff>
                <xdr:row>0</xdr:row>
                <xdr:rowOff>68580</xdr:rowOff>
              </from>
              <to>
                <xdr:col>2</xdr:col>
                <xdr:colOff>533400</xdr:colOff>
                <xdr:row>3</xdr:row>
                <xdr:rowOff>76200</xdr:rowOff>
              </to>
            </anchor>
          </controlPr>
        </control>
      </mc:Choice>
      <mc:Fallback>
        <control shapeId="98305" r:id="rId4" name="CommandButton1"/>
      </mc:Fallback>
    </mc:AlternateContent>
    <mc:AlternateContent xmlns:mc="http://schemas.openxmlformats.org/markup-compatibility/2006">
      <mc:Choice Requires="x14">
        <control shapeId="98306" r:id="rId6" name="CommandButton2">
          <controlPr defaultSize="0" autoLine="0" autoPict="0" r:id="rId7">
            <anchor moveWithCells="1">
              <from>
                <xdr:col>2</xdr:col>
                <xdr:colOff>746760</xdr:colOff>
                <xdr:row>0</xdr:row>
                <xdr:rowOff>76200</xdr:rowOff>
              </from>
              <to>
                <xdr:col>3</xdr:col>
                <xdr:colOff>548640</xdr:colOff>
                <xdr:row>3</xdr:row>
                <xdr:rowOff>53340</xdr:rowOff>
              </to>
            </anchor>
          </controlPr>
        </control>
      </mc:Choice>
      <mc:Fallback>
        <control shapeId="98306" r:id="rId6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B9165631E2A44187AB82AC5CD2C7C4" ma:contentTypeVersion="16" ma:contentTypeDescription="Create a new document." ma:contentTypeScope="" ma:versionID="a6d00d607e6476194054fbc0960813aa">
  <xsd:schema xmlns:xsd="http://www.w3.org/2001/XMLSchema" xmlns:xs="http://www.w3.org/2001/XMLSchema" xmlns:p="http://schemas.microsoft.com/office/2006/metadata/properties" xmlns:ns2="b1ef0d30-77ed-4046-92bb-78c8fb12ac4b" xmlns:ns3="b51f8305-d4f6-429b-8ee5-64f63acef57d" targetNamespace="http://schemas.microsoft.com/office/2006/metadata/properties" ma:root="true" ma:fieldsID="dcf8d0acb5361441cf21b6620bafdda3" ns2:_="" ns3:_="">
    <xsd:import namespace="b1ef0d30-77ed-4046-92bb-78c8fb12ac4b"/>
    <xsd:import namespace="b51f8305-d4f6-429b-8ee5-64f63acef57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f0d30-77ed-4046-92bb-78c8fb12ac4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111843b-6948-4e45-a4d0-217e70d3d48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1f8305-d4f6-429b-8ee5-64f63acef57d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8dd28322-0691-4527-ba5c-3e373238b72a}" ma:internalName="TaxCatchAll" ma:showField="CatchAllData" ma:web="b51f8305-d4f6-429b-8ee5-64f63acef57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Props1.xml><?xml version="1.0" encoding="utf-8"?>
<ds:datastoreItem xmlns:ds="http://schemas.openxmlformats.org/officeDocument/2006/customXml" ds:itemID="{190988B9-4117-49EC-99E1-DEC14658A6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f0d30-77ed-4046-92bb-78c8fb12ac4b"/>
    <ds:schemaRef ds:uri="b51f8305-d4f6-429b-8ee5-64f63acef57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3854CC4-53F2-4C81-9000-4BCCE8EC64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A899B21-8D18-45B6-91E4-2A2407E9BC9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23</vt:i4>
      </vt:variant>
    </vt:vector>
  </HeadingPairs>
  <TitlesOfParts>
    <vt:vector size="54" baseType="lpstr">
      <vt:lpstr>Start</vt:lpstr>
      <vt:lpstr>Monthly Inventory</vt:lpstr>
      <vt:lpstr>Dashboard</vt:lpstr>
      <vt:lpstr>Cost of Ingredients</vt:lpstr>
      <vt:lpstr>Cost of Meals</vt:lpstr>
      <vt:lpstr>Demand Data</vt:lpstr>
      <vt:lpstr>Master Data Sheet</vt:lpstr>
      <vt:lpstr>Table2</vt:lpstr>
      <vt:lpstr>Forecasts</vt:lpstr>
      <vt:lpstr>Squid</vt:lpstr>
      <vt:lpstr>Flour</vt:lpstr>
      <vt:lpstr>Lemon</vt:lpstr>
      <vt:lpstr>House Salad</vt:lpstr>
      <vt:lpstr>Spanakopita</vt:lpstr>
      <vt:lpstr>Pita</vt:lpstr>
      <vt:lpstr>Tzatziki</vt:lpstr>
      <vt:lpstr>Marinated Chicken</vt:lpstr>
      <vt:lpstr>Onions</vt:lpstr>
      <vt:lpstr>Green Pepper</vt:lpstr>
      <vt:lpstr>Potato Wedges</vt:lpstr>
      <vt:lpstr>Prepared Rice</vt:lpstr>
      <vt:lpstr>Chicken Breast</vt:lpstr>
      <vt:lpstr>Filet Mignon</vt:lpstr>
      <vt:lpstr>Bacon</vt:lpstr>
      <vt:lpstr>Butterfly Shrimp</vt:lpstr>
      <vt:lpstr>Garlic Butter Sauce</vt:lpstr>
      <vt:lpstr>Mushrooms</vt:lpstr>
      <vt:lpstr>Monterey Jack</vt:lpstr>
      <vt:lpstr>Cheddar</vt:lpstr>
      <vt:lpstr>Pork Loin Skewers</vt:lpstr>
      <vt:lpstr>KPI Board</vt:lpstr>
      <vt:lpstr>D_BS</vt:lpstr>
      <vt:lpstr>D_Cal</vt:lpstr>
      <vt:lpstr>D_CB</vt:lpstr>
      <vt:lpstr>D_CG</vt:lpstr>
      <vt:lpstr>D_FM</vt:lpstr>
      <vt:lpstr>D_OC</vt:lpstr>
      <vt:lpstr>D_SNT</vt:lpstr>
      <vt:lpstr>D_Sou</vt:lpstr>
      <vt:lpstr>D_Span</vt:lpstr>
      <vt:lpstr>D_Tza</vt:lpstr>
      <vt:lpstr>LL</vt:lpstr>
      <vt:lpstr>MAD_All</vt:lpstr>
      <vt:lpstr>MAD_BS</vt:lpstr>
      <vt:lpstr>MAD_Cal</vt:lpstr>
      <vt:lpstr>MAD_CB</vt:lpstr>
      <vt:lpstr>MAD_CG</vt:lpstr>
      <vt:lpstr>MAD_FM</vt:lpstr>
      <vt:lpstr>MAD_OC</vt:lpstr>
      <vt:lpstr>MAD_SNT</vt:lpstr>
      <vt:lpstr>MAD_Sou</vt:lpstr>
      <vt:lpstr>Mad_Span</vt:lpstr>
      <vt:lpstr>MAD_Tza</vt:lpstr>
      <vt:lpstr>UL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Timothée Blanchet</dc:creator>
  <cp:lastModifiedBy>Timothée Blanchet</cp:lastModifiedBy>
  <dcterms:created xsi:type="dcterms:W3CDTF">2015-06-05T18:17:20Z</dcterms:created>
  <dcterms:modified xsi:type="dcterms:W3CDTF">2022-12-06T13:28:26Z</dcterms:modified>
</cp:coreProperties>
</file>